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showInkAnnotation="0" updateLinks="always" codeName="ThisWorkbook" defaultThemeVersion="124226"/>
  <mc:AlternateContent xmlns:mc="http://schemas.openxmlformats.org/markup-compatibility/2006">
    <mc:Choice Requires="x15">
      <x15ac:absPath xmlns:x15ac="http://schemas.microsoft.com/office/spreadsheetml/2010/11/ac" url="P:\DSS\APD\Forms-Tables-Checklist-Guidance\Field Creation Folder\Traci Spencer\1 Working\2024\Feb\Project 2967\"/>
    </mc:Choice>
  </mc:AlternateContent>
  <xr:revisionPtr revIDLastSave="0" documentId="13_ncr:1_{1E06B769-BAB8-471B-B024-C1FE7BE6830F}" xr6:coauthVersionLast="47" xr6:coauthVersionMax="47" xr10:uidLastSave="{00000000-0000-0000-0000-000000000000}"/>
  <workbookProtection workbookAlgorithmName="SHA-512" workbookHashValue="rOuzsb+nLsWOoe1D7i4bb29WC2CZvs+X6nlmn2xN7Yv9enHzqBWpM1m1jl48U2FLriSaWaxSPSoTjE6UBHQWHw==" workbookSaltValue="eyjlp65FeJcL99XCaz1odw==" workbookSpinCount="100000" lockStructure="1"/>
  <bookViews>
    <workbookView xWindow="-120" yWindow="-120" windowWidth="29040" windowHeight="15840" tabRatio="857" xr2:uid="{CBB92816-928E-4FA6-9DB4-4C382F45A656}"/>
  </bookViews>
  <sheets>
    <sheet name="Cover" sheetId="52" r:id="rId1"/>
    <sheet name="General" sheetId="56" r:id="rId2"/>
    <sheet name="Renewals" sheetId="66" r:id="rId3"/>
    <sheet name="Technical" sheetId="65" r:id="rId4"/>
    <sheet name="Example" sheetId="47" r:id="rId5"/>
    <sheet name="Unit Types - Emission Rates" sheetId="34" r:id="rId6"/>
    <sheet name="DraftMAERT" sheetId="76" state="veryHidden" r:id="rId7"/>
    <sheet name="Flex Permits" sheetId="78" r:id="rId8"/>
    <sheet name="Stack Parameters" sheetId="2" r:id="rId9"/>
    <sheet name="Public Notice" sheetId="48" r:id="rId10"/>
    <sheet name="Federal Applicability" sheetId="63" r:id="rId11"/>
    <sheet name="QuickFix" sheetId="75" state="veryHidden" r:id="rId12"/>
    <sheet name="Hidden Calculations" sheetId="22" state="veryHidden" r:id="rId13"/>
    <sheet name="Baseline" sheetId="74" state="veryHidden" r:id="rId14"/>
    <sheet name="Technical Review" sheetId="72" state="veryHidden" r:id="rId15"/>
    <sheet name="Netting" sheetId="73" state="veryHidden" r:id="rId16"/>
    <sheet name="Fees" sheetId="67" r:id="rId17"/>
    <sheet name="Impacts" sheetId="51" r:id="rId18"/>
    <sheet name="BACT" sheetId="39" r:id="rId19"/>
    <sheet name="Monitoring" sheetId="79" r:id="rId20"/>
    <sheet name="Materials" sheetId="77" r:id="rId21"/>
    <sheet name="Copies" sheetId="54" r:id="rId22"/>
    <sheet name="Glossary" sheetId="17" r:id="rId23"/>
    <sheet name="Acronyms" sheetId="57" r:id="rId24"/>
    <sheet name="Unit Types" sheetId="27" r:id="rId25"/>
    <sheet name="BlankTable" sheetId="69" r:id="rId26"/>
    <sheet name="Summary" sheetId="70" r:id="rId27"/>
    <sheet name="BACT-Monitoring Hidden" sheetId="40" state="veryHidden" r:id="rId28"/>
  </sheets>
  <definedNames>
    <definedName name="_xlnm._FilterDatabase" localSheetId="23" hidden="1">Acronyms!$A$5:$B$40</definedName>
    <definedName name="_xlnm._FilterDatabase" localSheetId="27" hidden="1">'BACT-Monitoring Hidden'!$A$2:$AC$226</definedName>
    <definedName name="_xlnm._FilterDatabase" localSheetId="25" hidden="1">BlankTable!$B$5:$J$330</definedName>
    <definedName name="_xlnm._FilterDatabase" localSheetId="4" hidden="1">Example!$B$11:$H$77</definedName>
    <definedName name="_xlnm._FilterDatabase" localSheetId="3" hidden="1">Technical!$A$1:$G$204</definedName>
    <definedName name="_xlnm._FilterDatabase" localSheetId="24" hidden="1">'Unit Types'!$A$5:$B$229</definedName>
    <definedName name="_xlnm._FilterDatabase" localSheetId="5" hidden="1">'Unit Types - Emission Rates'!$D$10:$L$335</definedName>
    <definedName name="bulkfueltypes">'Hidden Calculations'!$DD$2:$DD$6</definedName>
    <definedName name="ChangeLoc">'Hidden Calculations'!$CB$18</definedName>
    <definedName name="Chemical">'Hidden Calculations'!$BX$3:$BX$66</definedName>
    <definedName name="Coatings">'Hidden Calculations'!$BY$3:$BY$51</definedName>
    <definedName name="Combustion">'Hidden Calculations'!$BW$3:$BW$45</definedName>
    <definedName name="Counties">'Hidden Calculations'!$BQ$3:$BQ$256</definedName>
    <definedName name="Mechanical">'Hidden Calculations'!$BV$3:$BV$78</definedName>
    <definedName name="No">'Hidden Calculations'!$CC$3:$CC$7</definedName>
    <definedName name="_xlnm.Print_Area" localSheetId="23">Acronyms!$A$5:$B$40</definedName>
    <definedName name="_xlnm.Print_Area" localSheetId="18">BACT!$A$16:$G$366</definedName>
    <definedName name="_xlnm.Print_Area" localSheetId="25">BlankTable!$A$5:$J$330</definedName>
    <definedName name="_xlnm.Print_Area" localSheetId="21">Copies!$A$5:$F$33</definedName>
    <definedName name="_xlnm.Print_Area" localSheetId="0">Cover!$A$2:$B$108</definedName>
    <definedName name="_xlnm.Print_Area" localSheetId="4">Example!$A$11:$P$202</definedName>
    <definedName name="_xlnm.Print_Area" localSheetId="10">'Federal Applicability'!$A$14:$E$170</definedName>
    <definedName name="_xlnm.Print_Area" localSheetId="16">Fees!$A$7:$G$81</definedName>
    <definedName name="_xlnm.Print_Area" localSheetId="7">'Flex Permits'!$A$5:$CV$33</definedName>
    <definedName name="_xlnm.Print_Area" localSheetId="1">General!$A$5:$G$183</definedName>
    <definedName name="_xlnm.Print_Area" localSheetId="22">Glossary!$A$5:$B$124</definedName>
    <definedName name="_xlnm.Print_Area" localSheetId="17">Table1[#All]</definedName>
    <definedName name="_xlnm.Print_Area" localSheetId="20">Materials!$A$5:$H$40</definedName>
    <definedName name="_xlnm.Print_Area" localSheetId="19">Table68[#All]</definedName>
    <definedName name="_xlnm.Print_Area" localSheetId="9">'Public Notice'!$A$7:$G$116</definedName>
    <definedName name="_xlnm.Print_Area" localSheetId="2">Renewals!$A$5:$G$61</definedName>
    <definedName name="_xlnm.Print_Area" localSheetId="8">'Stack Parameters'!$A$5:$M$31</definedName>
    <definedName name="_xlnm.Print_Area" localSheetId="26">Summary!$A$2:$O$49</definedName>
    <definedName name="_xlnm.Print_Area" localSheetId="3">Technical!$A$5:$G$202</definedName>
    <definedName name="_xlnm.Print_Area" localSheetId="24">'Unit Types'!$A$5:$B$229</definedName>
    <definedName name="_xlnm.Print_Area" localSheetId="5">'Unit Types - Emission Rates'!$A$8:$P$335</definedName>
    <definedName name="_xlnm.Print_Titles" localSheetId="18">BACT!$16:$16</definedName>
    <definedName name="_xlnm.Print_Titles" localSheetId="25">BlankTable!$A:$A,BlankTable!$5:$5</definedName>
    <definedName name="_xlnm.Print_Titles" localSheetId="21">Copies!$5:$5</definedName>
    <definedName name="_xlnm.Print_Titles" localSheetId="17">Impacts!$13:$13</definedName>
    <definedName name="_xlnm.Print_Titles" localSheetId="8">'Stack Parameters'!$6:$6</definedName>
    <definedName name="_xlnm.Print_Titles" localSheetId="5">'Unit Types - Emission Rates'!$C:$C,'Unit Types - Emission Rates'!$10:$10</definedName>
    <definedName name="Renewal">'Hidden Calculations'!$CB$14:$CB$16</definedName>
    <definedName name="RenewAmend">'Hidden Calculations'!$CB$9:$CB$12</definedName>
    <definedName name="StdMenu">'Hidden Calculations'!$CB$4:$CB$7</definedName>
    <definedName name="Yes">'Hidden Calculations'!$CC$8:$CC$9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W5" i="22" l="1"/>
  <c r="K74" i="65"/>
  <c r="J74" i="65"/>
  <c r="A75" i="65"/>
  <c r="J148" i="65" l="1"/>
  <c r="K10" i="48" s="1"/>
  <c r="U99" i="48" l="1"/>
  <c r="V99" i="48"/>
  <c r="W99" i="48"/>
  <c r="X99" i="48"/>
  <c r="N8" i="48" l="1"/>
  <c r="N7" i="48"/>
  <c r="P31" i="48"/>
  <c r="N9" i="48"/>
  <c r="N36" i="48"/>
  <c r="U10" i="48" l="1"/>
  <c r="U14" i="48" s="1"/>
  <c r="V10" i="48"/>
  <c r="V14" i="48" s="1"/>
  <c r="W10" i="48"/>
  <c r="T10" i="48"/>
  <c r="X10" i="48"/>
  <c r="Y10" i="48"/>
  <c r="O7" i="48"/>
  <c r="O36" i="48" s="1"/>
  <c r="N77" i="48"/>
  <c r="N107" i="48"/>
  <c r="N106" i="48"/>
  <c r="N105" i="48"/>
  <c r="K14" i="48"/>
  <c r="N79" i="48" s="1"/>
  <c r="K13" i="48"/>
  <c r="K12" i="48"/>
  <c r="K11" i="48"/>
  <c r="K9" i="48"/>
  <c r="F14" i="48" s="1"/>
  <c r="V17" i="48" l="1"/>
  <c r="U18" i="48"/>
  <c r="U16" i="48"/>
  <c r="U12" i="48"/>
  <c r="U15" i="48"/>
  <c r="U13" i="48"/>
  <c r="U17" i="48"/>
  <c r="U11" i="48"/>
  <c r="V16" i="48"/>
  <c r="V11" i="48"/>
  <c r="V18" i="48"/>
  <c r="V15" i="48"/>
  <c r="V12" i="48"/>
  <c r="V13" i="48"/>
  <c r="X17" i="48"/>
  <c r="X18" i="48"/>
  <c r="X13" i="48"/>
  <c r="X11" i="48"/>
  <c r="X12" i="48"/>
  <c r="X14" i="48"/>
  <c r="X15" i="48"/>
  <c r="X16" i="48"/>
  <c r="Y18" i="48"/>
  <c r="Y11" i="48"/>
  <c r="Y14" i="48"/>
  <c r="Y12" i="48"/>
  <c r="Y15" i="48"/>
  <c r="Y16" i="48"/>
  <c r="Y17" i="48"/>
  <c r="Y13" i="48"/>
  <c r="T14" i="48"/>
  <c r="T15" i="48"/>
  <c r="T17" i="48"/>
  <c r="T18" i="48"/>
  <c r="T16" i="48"/>
  <c r="T12" i="48"/>
  <c r="T13" i="48"/>
  <c r="T11" i="48"/>
  <c r="W16" i="48"/>
  <c r="W17" i="48"/>
  <c r="W18" i="48"/>
  <c r="W11" i="48"/>
  <c r="W14" i="48"/>
  <c r="W15" i="48"/>
  <c r="W12" i="48"/>
  <c r="W13" i="48"/>
  <c r="O38" i="48"/>
  <c r="O37" i="48"/>
  <c r="O34" i="48"/>
  <c r="O35" i="48"/>
  <c r="O33" i="48"/>
  <c r="O8" i="48"/>
  <c r="O9" i="48" s="1"/>
  <c r="F18" i="48"/>
  <c r="F15" i="48"/>
  <c r="F16" i="48"/>
  <c r="F17" i="48"/>
  <c r="F11" i="48"/>
  <c r="F12" i="48"/>
  <c r="F13" i="48"/>
  <c r="F48" i="72"/>
  <c r="J7" i="67"/>
  <c r="J54" i="56"/>
  <c r="E58" i="63"/>
  <c r="E57" i="63"/>
  <c r="E56" i="63"/>
  <c r="E55" i="63"/>
  <c r="E54" i="63"/>
  <c r="E53" i="63"/>
  <c r="E114" i="63"/>
  <c r="E113" i="63"/>
  <c r="E112" i="63"/>
  <c r="E111" i="63"/>
  <c r="E110" i="63"/>
  <c r="E109" i="63"/>
  <c r="E108" i="63"/>
  <c r="E107" i="63"/>
  <c r="E105" i="63"/>
  <c r="E104" i="63"/>
  <c r="E103" i="63"/>
  <c r="E102" i="63"/>
  <c r="E101" i="63"/>
  <c r="E106" i="63"/>
  <c r="O10" i="48" l="1"/>
  <c r="O11" i="48"/>
  <c r="O12" i="48"/>
  <c r="O13" i="48"/>
  <c r="O14" i="48"/>
  <c r="O15" i="48"/>
  <c r="O16" i="48"/>
  <c r="O17" i="48"/>
  <c r="O18" i="48"/>
  <c r="O19" i="48"/>
  <c r="O20" i="48"/>
  <c r="O21" i="48"/>
  <c r="O22" i="48"/>
  <c r="O23" i="48"/>
  <c r="O24" i="48"/>
  <c r="O25" i="48"/>
  <c r="O26" i="48"/>
  <c r="O27" i="48"/>
  <c r="O28" i="48"/>
  <c r="O29" i="48"/>
  <c r="O30" i="48"/>
  <c r="O31" i="48"/>
  <c r="N178" i="56"/>
  <c r="M178" i="56"/>
  <c r="L178" i="56"/>
  <c r="K178" i="56"/>
  <c r="O8" i="70"/>
  <c r="J40" i="63"/>
  <c r="A50" i="63" s="1"/>
  <c r="J69" i="56"/>
  <c r="K69" i="56" s="1"/>
  <c r="S3" i="48" l="1"/>
  <c r="J49" i="65"/>
  <c r="J178" i="56"/>
  <c r="A179" i="56" s="1"/>
  <c r="E159" i="63"/>
  <c r="E164" i="63"/>
  <c r="D50" i="67" l="1"/>
  <c r="D94" i="56"/>
  <c r="H47" i="63"/>
  <c r="H48" i="63"/>
  <c r="D42" i="63"/>
  <c r="K38" i="70"/>
  <c r="R48" i="63" l="1"/>
  <c r="R47" i="63"/>
  <c r="K39" i="70"/>
  <c r="E141" i="63"/>
  <c r="H16" i="63"/>
  <c r="H18" i="63"/>
  <c r="A84" i="63" s="1"/>
  <c r="J17" i="63"/>
  <c r="W177" i="63" l="1"/>
  <c r="A167" i="63"/>
  <c r="I41" i="70"/>
  <c r="I42" i="70"/>
  <c r="AS174" i="63"/>
  <c r="W184" i="63"/>
  <c r="W179" i="63"/>
  <c r="W176" i="63"/>
  <c r="W188" i="63"/>
  <c r="W187" i="63"/>
  <c r="W186" i="63"/>
  <c r="W183" i="63"/>
  <c r="W182" i="63"/>
  <c r="W180" i="63"/>
  <c r="W175" i="63"/>
  <c r="V175" i="63" s="1"/>
  <c r="W181" i="63"/>
  <c r="W178" i="63"/>
  <c r="W185" i="63"/>
  <c r="H20" i="63"/>
  <c r="H22" i="63" s="1"/>
  <c r="H19" i="63"/>
  <c r="H36" i="63" l="1"/>
  <c r="I36" i="63" s="1"/>
  <c r="H26" i="63"/>
  <c r="V186" i="63"/>
  <c r="V182" i="63"/>
  <c r="V188" i="63"/>
  <c r="V185" i="63"/>
  <c r="V187" i="63"/>
  <c r="V176" i="63"/>
  <c r="V177" i="63"/>
  <c r="V180" i="63"/>
  <c r="V184" i="63"/>
  <c r="H24" i="63"/>
  <c r="H32" i="63"/>
  <c r="H25" i="63"/>
  <c r="H33" i="63"/>
  <c r="H34" i="63"/>
  <c r="H27" i="63"/>
  <c r="H35" i="63"/>
  <c r="H23" i="63"/>
  <c r="H28" i="63"/>
  <c r="H21" i="63"/>
  <c r="H29" i="63"/>
  <c r="H30" i="63"/>
  <c r="H31" i="63"/>
  <c r="V178" i="63" l="1"/>
  <c r="V179" i="63" l="1"/>
  <c r="J41" i="63"/>
  <c r="H44" i="63"/>
  <c r="L21" i="63" l="1"/>
  <c r="V181" i="63"/>
  <c r="D40" i="63"/>
  <c r="S48" i="63"/>
  <c r="H57" i="63" s="1"/>
  <c r="H66" i="63" s="1"/>
  <c r="H45" i="63"/>
  <c r="R45" i="63" s="1"/>
  <c r="I84" i="63"/>
  <c r="L48" i="63" l="1"/>
  <c r="H46" i="63"/>
  <c r="R46" i="63" s="1"/>
  <c r="H49" i="63"/>
  <c r="R49" i="63" s="1"/>
  <c r="L26" i="63"/>
  <c r="L30" i="63"/>
  <c r="L22" i="63"/>
  <c r="L25" i="63"/>
  <c r="H41" i="63"/>
  <c r="V183" i="63"/>
  <c r="X178" i="63" s="1"/>
  <c r="S46" i="63" l="1"/>
  <c r="T46" i="63" s="1"/>
  <c r="K123" i="63" s="1"/>
  <c r="A41" i="63"/>
  <c r="T48" i="63"/>
  <c r="K121" i="63" s="1"/>
  <c r="I25" i="63"/>
  <c r="J25" i="63"/>
  <c r="I22" i="63"/>
  <c r="L23" i="63"/>
  <c r="J22" i="63"/>
  <c r="I30" i="63"/>
  <c r="J30" i="63"/>
  <c r="I26" i="63"/>
  <c r="L28" i="63"/>
  <c r="J26" i="63"/>
  <c r="X176" i="63"/>
  <c r="X179" i="63"/>
  <c r="X180" i="63"/>
  <c r="X177" i="63"/>
  <c r="X175" i="63"/>
  <c r="X187" i="63"/>
  <c r="X188" i="63"/>
  <c r="X181" i="63"/>
  <c r="X185" i="63"/>
  <c r="X184" i="63"/>
  <c r="X183" i="63"/>
  <c r="X186" i="63"/>
  <c r="X182" i="63"/>
  <c r="I43" i="63"/>
  <c r="Y47" i="63" l="1"/>
  <c r="Z47" i="63" s="1"/>
  <c r="T179" i="63"/>
  <c r="T178" i="63"/>
  <c r="T183" i="63"/>
  <c r="T175" i="63"/>
  <c r="I28" i="63"/>
  <c r="J28" i="63"/>
  <c r="Y49" i="63" s="1"/>
  <c r="J23" i="63"/>
  <c r="I23" i="63"/>
  <c r="X190" i="63"/>
  <c r="CW7" i="22"/>
  <c r="Z49" i="63" l="1"/>
  <c r="T181" i="63"/>
  <c r="S175" i="63"/>
  <c r="T176" i="63"/>
  <c r="AE177" i="63"/>
  <c r="S176" i="63" l="1"/>
  <c r="S186" i="63"/>
  <c r="S185" i="63"/>
  <c r="S188" i="63"/>
  <c r="S180" i="63"/>
  <c r="S184" i="63"/>
  <c r="S177" i="63"/>
  <c r="S183" i="63"/>
  <c r="S182" i="63"/>
  <c r="S187" i="63"/>
  <c r="S179" i="63"/>
  <c r="S178" i="63"/>
  <c r="AE180" i="63"/>
  <c r="AH180" i="63" s="1"/>
  <c r="AN177" i="63"/>
  <c r="AH177" i="63"/>
  <c r="AE182" i="63"/>
  <c r="AN182" i="63" s="1"/>
  <c r="AE184" i="63"/>
  <c r="AH184" i="63" s="1"/>
  <c r="AE185" i="63"/>
  <c r="AN185" i="63" s="1"/>
  <c r="AE186" i="63"/>
  <c r="AH186" i="63" s="1"/>
  <c r="AE187" i="63"/>
  <c r="AH187" i="63" s="1"/>
  <c r="AE188" i="63"/>
  <c r="AH188" i="63" s="1"/>
  <c r="S181" i="63" l="1"/>
  <c r="U176" i="63" s="1"/>
  <c r="AN188" i="63"/>
  <c r="AH185" i="63"/>
  <c r="AN187" i="63"/>
  <c r="AH182" i="63"/>
  <c r="AN184" i="63"/>
  <c r="AN186" i="63"/>
  <c r="AN180" i="63"/>
  <c r="U175" i="63" l="1"/>
  <c r="U180" i="63"/>
  <c r="U179" i="63"/>
  <c r="U177" i="63"/>
  <c r="U188" i="63"/>
  <c r="U178" i="63"/>
  <c r="U185" i="63"/>
  <c r="U186" i="63"/>
  <c r="U183" i="63"/>
  <c r="U187" i="63"/>
  <c r="U181" i="63"/>
  <c r="U182" i="63"/>
  <c r="U184" i="63"/>
  <c r="S47" i="63"/>
  <c r="S45" i="63"/>
  <c r="S49" i="63"/>
  <c r="D114" i="72"/>
  <c r="E114" i="72"/>
  <c r="F114" i="72"/>
  <c r="E113" i="72"/>
  <c r="F113" i="72"/>
  <c r="D113" i="72"/>
  <c r="E106" i="72"/>
  <c r="F106" i="72"/>
  <c r="E107" i="72"/>
  <c r="F107" i="72"/>
  <c r="E108" i="72"/>
  <c r="F108" i="72"/>
  <c r="E109" i="72"/>
  <c r="F109" i="72"/>
  <c r="D107" i="72"/>
  <c r="D108" i="72"/>
  <c r="D109" i="72"/>
  <c r="D106" i="72"/>
  <c r="D100" i="72"/>
  <c r="E100" i="72"/>
  <c r="F100" i="72"/>
  <c r="D101" i="72"/>
  <c r="E101" i="72"/>
  <c r="F101" i="72"/>
  <c r="D102" i="72"/>
  <c r="E102" i="72"/>
  <c r="F102" i="72"/>
  <c r="E99" i="72"/>
  <c r="F99" i="72"/>
  <c r="D99" i="72"/>
  <c r="D82" i="72"/>
  <c r="E82" i="72"/>
  <c r="F82" i="72"/>
  <c r="D83" i="72"/>
  <c r="E83" i="72"/>
  <c r="F83" i="72"/>
  <c r="D84" i="72"/>
  <c r="E84" i="72"/>
  <c r="F84" i="72"/>
  <c r="D85" i="72"/>
  <c r="E85" i="72"/>
  <c r="F85" i="72"/>
  <c r="D86" i="72"/>
  <c r="E86" i="72"/>
  <c r="F86" i="72"/>
  <c r="D87" i="72"/>
  <c r="E87" i="72"/>
  <c r="F87" i="72"/>
  <c r="D88" i="72"/>
  <c r="E88" i="72"/>
  <c r="F88" i="72"/>
  <c r="D89" i="72"/>
  <c r="E89" i="72"/>
  <c r="F89" i="72"/>
  <c r="D90" i="72"/>
  <c r="E90" i="72"/>
  <c r="F90" i="72"/>
  <c r="D91" i="72"/>
  <c r="E91" i="72"/>
  <c r="F91" i="72"/>
  <c r="D92" i="72"/>
  <c r="E92" i="72"/>
  <c r="F92" i="72"/>
  <c r="D93" i="72"/>
  <c r="E93" i="72"/>
  <c r="F93" i="72"/>
  <c r="D94" i="72"/>
  <c r="E94" i="72"/>
  <c r="F94" i="72"/>
  <c r="D95" i="72"/>
  <c r="E95" i="72"/>
  <c r="F95" i="72"/>
  <c r="E81" i="72"/>
  <c r="F81" i="72"/>
  <c r="D81" i="72"/>
  <c r="N6" i="74"/>
  <c r="M6" i="74"/>
  <c r="L6" i="74"/>
  <c r="K6" i="74"/>
  <c r="J6" i="74"/>
  <c r="I6" i="74"/>
  <c r="H6" i="74"/>
  <c r="G6" i="74"/>
  <c r="F6" i="74"/>
  <c r="E6" i="74"/>
  <c r="D6" i="74"/>
  <c r="C6" i="74"/>
  <c r="B6" i="74"/>
  <c r="L47" i="63" l="1"/>
  <c r="Y48" i="63"/>
  <c r="Z48" i="63" s="1"/>
  <c r="U190" i="63"/>
  <c r="Y50" i="63"/>
  <c r="Z50" i="63" s="1"/>
  <c r="Y45" i="63"/>
  <c r="Z45" i="63" s="1"/>
  <c r="Y46" i="63"/>
  <c r="Z46" i="63" s="1"/>
  <c r="T49" i="63"/>
  <c r="K126" i="63" s="1"/>
  <c r="T45" i="63"/>
  <c r="K125" i="63" s="1"/>
  <c r="T47" i="63"/>
  <c r="K118" i="63" s="1"/>
  <c r="L49" i="63"/>
  <c r="K124" i="63" l="1"/>
  <c r="H55" i="63"/>
  <c r="E136" i="63"/>
  <c r="E137" i="63"/>
  <c r="E138" i="63"/>
  <c r="E139" i="63"/>
  <c r="E140" i="63"/>
  <c r="E142" i="63"/>
  <c r="E143" i="63"/>
  <c r="E144" i="63"/>
  <c r="E145" i="63"/>
  <c r="E146" i="63"/>
  <c r="E147" i="63"/>
  <c r="E148" i="63"/>
  <c r="E135" i="63"/>
  <c r="L46" i="63" l="1"/>
  <c r="D74" i="63"/>
  <c r="D55" i="63"/>
  <c r="D58" i="63"/>
  <c r="H58" i="63"/>
  <c r="D77" i="63"/>
  <c r="D57" i="63"/>
  <c r="D72" i="63"/>
  <c r="D73" i="63" s="1"/>
  <c r="D53" i="63"/>
  <c r="H53" i="63"/>
  <c r="D76" i="63"/>
  <c r="H56" i="63"/>
  <c r="D56" i="63"/>
  <c r="D75" i="63"/>
  <c r="L45" i="63"/>
  <c r="A98" i="63"/>
  <c r="J98" i="63" s="1"/>
  <c r="D101" i="63" s="1"/>
  <c r="H97" i="63"/>
  <c r="D54" i="63" l="1"/>
  <c r="H54" i="63"/>
  <c r="D104" i="63"/>
  <c r="D112" i="63"/>
  <c r="J112" i="63" s="1"/>
  <c r="D105" i="63"/>
  <c r="D113" i="63"/>
  <c r="J113" i="63" s="1"/>
  <c r="D106" i="63"/>
  <c r="J106" i="63" s="1"/>
  <c r="D114" i="63"/>
  <c r="J114" i="63" s="1"/>
  <c r="D107" i="63"/>
  <c r="J107" i="63" s="1"/>
  <c r="D102" i="63"/>
  <c r="J102" i="63" s="1"/>
  <c r="D108" i="63"/>
  <c r="J108" i="63" s="1"/>
  <c r="D111" i="63"/>
  <c r="J111" i="63" s="1"/>
  <c r="D109" i="63"/>
  <c r="J109" i="63" s="1"/>
  <c r="D103" i="63"/>
  <c r="J103" i="63" s="1"/>
  <c r="J101" i="63"/>
  <c r="D110" i="63"/>
  <c r="J110" i="63" s="1"/>
  <c r="E73" i="63"/>
  <c r="E74" i="63"/>
  <c r="E76" i="63"/>
  <c r="J105" i="63" l="1"/>
  <c r="J104" i="63"/>
  <c r="K45" i="63"/>
  <c r="J115" i="63" l="1"/>
  <c r="H123" i="63" s="1"/>
  <c r="K46" i="63"/>
  <c r="D119" i="63" l="1"/>
  <c r="D125" i="63"/>
  <c r="H121" i="63"/>
  <c r="A115" i="63"/>
  <c r="J154" i="63" s="1"/>
  <c r="D129" i="63"/>
  <c r="H124" i="63"/>
  <c r="D122" i="63"/>
  <c r="D131" i="63"/>
  <c r="H125" i="63"/>
  <c r="D124" i="63"/>
  <c r="D123" i="63"/>
  <c r="H126" i="63"/>
  <c r="D118" i="63"/>
  <c r="E118" i="63" s="1"/>
  <c r="D121" i="63"/>
  <c r="D128" i="63"/>
  <c r="D130" i="63"/>
  <c r="D127" i="63"/>
  <c r="D120" i="63"/>
  <c r="D126" i="63"/>
  <c r="H118" i="63"/>
  <c r="K47" i="63"/>
  <c r="A165" i="63" l="1"/>
  <c r="A160" i="63"/>
  <c r="J118" i="63"/>
  <c r="C158" i="63"/>
  <c r="A156" i="63"/>
  <c r="K48" i="63"/>
  <c r="K49" i="63" l="1"/>
  <c r="M45" i="63" s="1"/>
  <c r="CQ30" i="22" l="1"/>
  <c r="M48" i="63"/>
  <c r="M47" i="63"/>
  <c r="M46" i="63"/>
  <c r="M49" i="63"/>
  <c r="CS28" i="22"/>
  <c r="X45" i="63" l="1"/>
  <c r="X46" i="63" s="1"/>
  <c r="K40" i="70" s="1"/>
  <c r="K50" i="63"/>
  <c r="L50" i="63" s="1"/>
  <c r="E77" i="63"/>
  <c r="E75" i="63"/>
  <c r="E72" i="63"/>
  <c r="M50" i="63" l="1"/>
  <c r="J57" i="63"/>
  <c r="V57" i="63" s="1"/>
  <c r="H65" i="63"/>
  <c r="J11" i="67"/>
  <c r="I50" i="63" l="1"/>
  <c r="H51" i="63"/>
  <c r="H52" i="63" s="1"/>
  <c r="J56" i="63"/>
  <c r="V56" i="63" s="1"/>
  <c r="J53" i="63"/>
  <c r="V53" i="63" s="1"/>
  <c r="H62" i="63"/>
  <c r="H67" i="63"/>
  <c r="J58" i="63"/>
  <c r="V58" i="63" s="1"/>
  <c r="H63" i="63"/>
  <c r="J54" i="63"/>
  <c r="V54" i="63" s="1"/>
  <c r="H64" i="63"/>
  <c r="J55" i="63"/>
  <c r="V55" i="63" s="1"/>
  <c r="J8" i="67"/>
  <c r="M7" i="67"/>
  <c r="A13" i="67" s="1"/>
  <c r="J50" i="63" l="1"/>
  <c r="J52" i="63" s="1"/>
  <c r="H68" i="63"/>
  <c r="H60" i="63"/>
  <c r="H61" i="63"/>
  <c r="H59" i="63"/>
  <c r="S57" i="63"/>
  <c r="K66" i="63"/>
  <c r="L66" i="63" s="1"/>
  <c r="K65" i="63"/>
  <c r="L65" i="63" s="1"/>
  <c r="S56" i="63"/>
  <c r="S58" i="63"/>
  <c r="K67" i="63"/>
  <c r="L67" i="63" s="1"/>
  <c r="K62" i="63"/>
  <c r="L62" i="63" s="1"/>
  <c r="S53" i="63"/>
  <c r="R53" i="63" s="1"/>
  <c r="K63" i="63"/>
  <c r="L63" i="63" s="1"/>
  <c r="S54" i="63"/>
  <c r="S55" i="63"/>
  <c r="K64" i="63"/>
  <c r="L64" i="63" s="1"/>
  <c r="U53" i="63"/>
  <c r="J12" i="67"/>
  <c r="J9" i="67"/>
  <c r="J10" i="67"/>
  <c r="G11" i="67"/>
  <c r="D66" i="63" l="1"/>
  <c r="E66" i="63"/>
  <c r="J66" i="63" s="1"/>
  <c r="D65" i="63"/>
  <c r="E65" i="63"/>
  <c r="J65" i="63" s="1"/>
  <c r="U54" i="63"/>
  <c r="U55" i="63" s="1"/>
  <c r="U56" i="63" s="1"/>
  <c r="U57" i="63" s="1"/>
  <c r="R54" i="63"/>
  <c r="J13" i="67"/>
  <c r="J14" i="67" s="1"/>
  <c r="D67" i="63" l="1"/>
  <c r="E67" i="63"/>
  <c r="J67" i="63" s="1"/>
  <c r="V66" i="63"/>
  <c r="S66" i="63"/>
  <c r="D64" i="63"/>
  <c r="E64" i="63"/>
  <c r="J64" i="63" s="1"/>
  <c r="D63" i="63"/>
  <c r="E63" i="63"/>
  <c r="J63" i="63" s="1"/>
  <c r="R55" i="63"/>
  <c r="U58" i="63"/>
  <c r="W53" i="63" s="1"/>
  <c r="D62" i="63"/>
  <c r="E62" i="63"/>
  <c r="J62" i="63" s="1"/>
  <c r="V65" i="63"/>
  <c r="S65" i="63"/>
  <c r="Y66" i="63" l="1"/>
  <c r="Y65" i="63"/>
  <c r="V67" i="63"/>
  <c r="S67" i="63"/>
  <c r="W56" i="63"/>
  <c r="V64" i="63"/>
  <c r="S64" i="63"/>
  <c r="R56" i="63"/>
  <c r="W58" i="63"/>
  <c r="W57" i="63"/>
  <c r="V63" i="63"/>
  <c r="S63" i="63"/>
  <c r="W55" i="63"/>
  <c r="W54" i="63"/>
  <c r="V62" i="63"/>
  <c r="S62" i="63"/>
  <c r="J172" i="65"/>
  <c r="K172" i="65" s="1"/>
  <c r="Y62" i="63" l="1"/>
  <c r="Y67" i="63"/>
  <c r="Y64" i="63"/>
  <c r="Y63" i="63"/>
  <c r="W59" i="63"/>
  <c r="R57" i="63"/>
  <c r="R62" i="63"/>
  <c r="R63" i="63" s="1"/>
  <c r="U62" i="63"/>
  <c r="U63" i="63" s="1"/>
  <c r="A173" i="65"/>
  <c r="J173" i="65"/>
  <c r="U64" i="63" l="1"/>
  <c r="R58" i="63"/>
  <c r="T56" i="63" s="1"/>
  <c r="R64" i="63"/>
  <c r="R65" i="63" s="1"/>
  <c r="R66" i="63" s="1"/>
  <c r="X62" i="63"/>
  <c r="X63" i="63" s="1"/>
  <c r="X64" i="63" s="1"/>
  <c r="G188" i="65"/>
  <c r="U65" i="63" l="1"/>
  <c r="T53" i="63"/>
  <c r="T57" i="63"/>
  <c r="T58" i="63"/>
  <c r="T54" i="63"/>
  <c r="T55" i="63"/>
  <c r="R67" i="63"/>
  <c r="T66" i="63" s="1"/>
  <c r="X65" i="63"/>
  <c r="X66" i="63" s="1"/>
  <c r="G18" i="67"/>
  <c r="U66" i="63" l="1"/>
  <c r="U67" i="63"/>
  <c r="A60" i="63"/>
  <c r="T62" i="63"/>
  <c r="T59" i="63"/>
  <c r="A59" i="63" s="1"/>
  <c r="T63" i="63"/>
  <c r="T64" i="63"/>
  <c r="T65" i="63"/>
  <c r="T67" i="63"/>
  <c r="X67" i="63"/>
  <c r="Z66" i="63" s="1"/>
  <c r="C2" i="75"/>
  <c r="C3" i="75"/>
  <c r="C4" i="75"/>
  <c r="C5" i="75"/>
  <c r="C6" i="75"/>
  <c r="C7" i="75"/>
  <c r="C8" i="75"/>
  <c r="C9" i="75"/>
  <c r="C10" i="75"/>
  <c r="C11" i="75"/>
  <c r="C12" i="75"/>
  <c r="C13" i="75"/>
  <c r="C14" i="75"/>
  <c r="C15" i="75"/>
  <c r="C16" i="75"/>
  <c r="C17" i="75"/>
  <c r="C18" i="75"/>
  <c r="C19" i="75"/>
  <c r="C20" i="75"/>
  <c r="C21" i="75"/>
  <c r="C22" i="75"/>
  <c r="C23" i="75"/>
  <c r="C24" i="75"/>
  <c r="C25" i="75"/>
  <c r="C26" i="75"/>
  <c r="C27" i="75"/>
  <c r="C28" i="75"/>
  <c r="C29" i="75"/>
  <c r="C30" i="75"/>
  <c r="C31" i="75"/>
  <c r="C32" i="75"/>
  <c r="C33" i="75"/>
  <c r="C34" i="75"/>
  <c r="C35" i="75"/>
  <c r="C36" i="75"/>
  <c r="C37" i="75"/>
  <c r="C38" i="75"/>
  <c r="C39" i="75"/>
  <c r="C40" i="75"/>
  <c r="C41" i="75"/>
  <c r="C42" i="75"/>
  <c r="C43" i="75"/>
  <c r="C44" i="75"/>
  <c r="C45" i="75"/>
  <c r="C46" i="75"/>
  <c r="C47" i="75"/>
  <c r="C48" i="75"/>
  <c r="C49" i="75"/>
  <c r="C50" i="75"/>
  <c r="C51" i="75"/>
  <c r="C52" i="75"/>
  <c r="C53" i="75"/>
  <c r="C54" i="75"/>
  <c r="C55" i="75"/>
  <c r="C56" i="75"/>
  <c r="C57" i="75"/>
  <c r="C58" i="75"/>
  <c r="C59" i="75"/>
  <c r="C60" i="75"/>
  <c r="C61" i="75"/>
  <c r="C62" i="75"/>
  <c r="C63" i="75"/>
  <c r="C64" i="75"/>
  <c r="C65" i="75"/>
  <c r="C66" i="75"/>
  <c r="C67" i="75"/>
  <c r="C68" i="75"/>
  <c r="C69" i="75"/>
  <c r="C70" i="75"/>
  <c r="C71" i="75"/>
  <c r="C72" i="75"/>
  <c r="C73" i="75"/>
  <c r="C74" i="75"/>
  <c r="C75" i="75"/>
  <c r="C76" i="75"/>
  <c r="C77" i="75"/>
  <c r="C78" i="75"/>
  <c r="C79" i="75"/>
  <c r="C80" i="75"/>
  <c r="C81" i="75"/>
  <c r="C82" i="75"/>
  <c r="C83" i="75"/>
  <c r="C84" i="75"/>
  <c r="C85" i="75"/>
  <c r="C86" i="75"/>
  <c r="C87" i="75"/>
  <c r="C88" i="75"/>
  <c r="C89" i="75"/>
  <c r="C90" i="75"/>
  <c r="C91" i="75"/>
  <c r="C92" i="75"/>
  <c r="C93" i="75"/>
  <c r="C94" i="75"/>
  <c r="C95" i="75"/>
  <c r="C96" i="75"/>
  <c r="C97" i="75"/>
  <c r="C98" i="75"/>
  <c r="C99" i="75"/>
  <c r="C100" i="75"/>
  <c r="C101" i="75"/>
  <c r="C102" i="75"/>
  <c r="C103" i="75"/>
  <c r="C104" i="75"/>
  <c r="C105" i="75"/>
  <c r="C106" i="75"/>
  <c r="C107" i="75"/>
  <c r="C108" i="75"/>
  <c r="C109" i="75"/>
  <c r="C110" i="75"/>
  <c r="C111" i="75"/>
  <c r="C112" i="75"/>
  <c r="C113" i="75"/>
  <c r="C114" i="75"/>
  <c r="C115" i="75"/>
  <c r="C116" i="75"/>
  <c r="C117" i="75"/>
  <c r="C118" i="75"/>
  <c r="C119" i="75"/>
  <c r="C120" i="75"/>
  <c r="C121" i="75"/>
  <c r="C122" i="75"/>
  <c r="C123" i="75"/>
  <c r="C124" i="75"/>
  <c r="C125" i="75"/>
  <c r="C126" i="75"/>
  <c r="C127" i="75"/>
  <c r="C128" i="75"/>
  <c r="C129" i="75"/>
  <c r="C130" i="75"/>
  <c r="C131" i="75"/>
  <c r="C132" i="75"/>
  <c r="C133" i="75"/>
  <c r="C134" i="75"/>
  <c r="C135" i="75"/>
  <c r="C136" i="75"/>
  <c r="C137" i="75"/>
  <c r="C138" i="75"/>
  <c r="C139" i="75"/>
  <c r="C140" i="75"/>
  <c r="C141" i="75"/>
  <c r="C142" i="75"/>
  <c r="C143" i="75"/>
  <c r="C144" i="75"/>
  <c r="C145" i="75"/>
  <c r="C146" i="75"/>
  <c r="C147" i="75"/>
  <c r="C148" i="75"/>
  <c r="C149" i="75"/>
  <c r="C150" i="75"/>
  <c r="C151" i="75"/>
  <c r="C152" i="75"/>
  <c r="C153" i="75"/>
  <c r="C154" i="75"/>
  <c r="C155" i="75"/>
  <c r="C156" i="75"/>
  <c r="C157" i="75"/>
  <c r="C158" i="75"/>
  <c r="C159" i="75"/>
  <c r="C160" i="75"/>
  <c r="C161" i="75"/>
  <c r="C162" i="75"/>
  <c r="C163" i="75"/>
  <c r="C164" i="75"/>
  <c r="C165" i="75"/>
  <c r="C166" i="75"/>
  <c r="C167" i="75"/>
  <c r="C168" i="75"/>
  <c r="C169" i="75"/>
  <c r="C170" i="75"/>
  <c r="C171" i="75"/>
  <c r="C172" i="75"/>
  <c r="C173" i="75"/>
  <c r="C174" i="75"/>
  <c r="C175" i="75"/>
  <c r="C176" i="75"/>
  <c r="C177" i="75"/>
  <c r="C178" i="75"/>
  <c r="C179" i="75"/>
  <c r="C180" i="75"/>
  <c r="C181" i="75"/>
  <c r="C182" i="75"/>
  <c r="C183" i="75"/>
  <c r="C184" i="75"/>
  <c r="C185" i="75"/>
  <c r="C186" i="75"/>
  <c r="C187" i="75"/>
  <c r="C188" i="75"/>
  <c r="C189" i="75"/>
  <c r="C190" i="75"/>
  <c r="C191" i="75"/>
  <c r="C192" i="75"/>
  <c r="C193" i="75"/>
  <c r="C194" i="75"/>
  <c r="C195" i="75"/>
  <c r="C196" i="75"/>
  <c r="C197" i="75"/>
  <c r="C198" i="75"/>
  <c r="C199" i="75"/>
  <c r="C200" i="75"/>
  <c r="C201" i="75"/>
  <c r="C202" i="75"/>
  <c r="C203" i="75"/>
  <c r="C204" i="75"/>
  <c r="C205" i="75"/>
  <c r="C206" i="75"/>
  <c r="C207" i="75"/>
  <c r="C208" i="75"/>
  <c r="C209" i="75"/>
  <c r="C210" i="75"/>
  <c r="C211" i="75"/>
  <c r="C212" i="75"/>
  <c r="C213" i="75"/>
  <c r="C214" i="75"/>
  <c r="C215" i="75"/>
  <c r="C216" i="75"/>
  <c r="C217" i="75"/>
  <c r="C218" i="75"/>
  <c r="C219" i="75"/>
  <c r="C220" i="75"/>
  <c r="C221" i="75"/>
  <c r="C222" i="75"/>
  <c r="C223" i="75"/>
  <c r="C224" i="75"/>
  <c r="C225" i="75"/>
  <c r="C226" i="75"/>
  <c r="C227" i="75"/>
  <c r="C228" i="75"/>
  <c r="C229" i="75"/>
  <c r="C230" i="75"/>
  <c r="C231" i="75"/>
  <c r="C232" i="75"/>
  <c r="C233" i="75"/>
  <c r="C234" i="75"/>
  <c r="C235" i="75"/>
  <c r="C236" i="75"/>
  <c r="C237" i="75"/>
  <c r="C238" i="75"/>
  <c r="C239" i="75"/>
  <c r="C240" i="75"/>
  <c r="C241" i="75"/>
  <c r="C242" i="75"/>
  <c r="C243" i="75"/>
  <c r="C244" i="75"/>
  <c r="C245" i="75"/>
  <c r="C246" i="75"/>
  <c r="C247" i="75"/>
  <c r="C248" i="75"/>
  <c r="C249" i="75"/>
  <c r="C250" i="75"/>
  <c r="C251" i="75"/>
  <c r="C252" i="75"/>
  <c r="C253" i="75"/>
  <c r="C254" i="75"/>
  <c r="C255" i="75"/>
  <c r="C256" i="75"/>
  <c r="C257" i="75"/>
  <c r="C258" i="75"/>
  <c r="C259" i="75"/>
  <c r="C260" i="75"/>
  <c r="C261" i="75"/>
  <c r="C262" i="75"/>
  <c r="C263" i="75"/>
  <c r="C264" i="75"/>
  <c r="C265" i="75"/>
  <c r="C266" i="75"/>
  <c r="C267" i="75"/>
  <c r="C268" i="75"/>
  <c r="C269" i="75"/>
  <c r="C270" i="75"/>
  <c r="C271" i="75"/>
  <c r="C272" i="75"/>
  <c r="C273" i="75"/>
  <c r="C274" i="75"/>
  <c r="C275" i="75"/>
  <c r="C276" i="75"/>
  <c r="C277" i="75"/>
  <c r="C278" i="75"/>
  <c r="C279" i="75"/>
  <c r="C280" i="75"/>
  <c r="C281" i="75"/>
  <c r="C282" i="75"/>
  <c r="C283" i="75"/>
  <c r="C284" i="75"/>
  <c r="C285" i="75"/>
  <c r="C286" i="75"/>
  <c r="C287" i="75"/>
  <c r="C288" i="75"/>
  <c r="C289" i="75"/>
  <c r="C290" i="75"/>
  <c r="C291" i="75"/>
  <c r="C292" i="75"/>
  <c r="C293" i="75"/>
  <c r="C294" i="75"/>
  <c r="C295" i="75"/>
  <c r="C296" i="75"/>
  <c r="C297" i="75"/>
  <c r="C298" i="75"/>
  <c r="C299" i="75"/>
  <c r="C300" i="75"/>
  <c r="C301" i="75"/>
  <c r="C302" i="75"/>
  <c r="C303" i="75"/>
  <c r="C304" i="75"/>
  <c r="C305" i="75"/>
  <c r="C306" i="75"/>
  <c r="C307" i="75"/>
  <c r="C308" i="75"/>
  <c r="C309" i="75"/>
  <c r="C310" i="75"/>
  <c r="C311" i="75"/>
  <c r="C312" i="75"/>
  <c r="C313" i="75"/>
  <c r="C314" i="75"/>
  <c r="C315" i="75"/>
  <c r="C316" i="75"/>
  <c r="C317" i="75"/>
  <c r="C318" i="75"/>
  <c r="C319" i="75"/>
  <c r="C320" i="75"/>
  <c r="C321" i="75"/>
  <c r="C322" i="75"/>
  <c r="C323" i="75"/>
  <c r="C324" i="75"/>
  <c r="C325" i="75"/>
  <c r="C326" i="75"/>
  <c r="W63" i="63" l="1"/>
  <c r="W65" i="63"/>
  <c r="W64" i="63"/>
  <c r="W66" i="63"/>
  <c r="W67" i="63"/>
  <c r="W62" i="63"/>
  <c r="T68" i="63"/>
  <c r="Z62" i="63"/>
  <c r="Z63" i="63"/>
  <c r="Z67" i="63"/>
  <c r="Z65" i="63"/>
  <c r="Z64" i="63"/>
  <c r="L3" i="22"/>
  <c r="L4" i="22"/>
  <c r="L5" i="22"/>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2" i="22"/>
  <c r="P3" i="22"/>
  <c r="P4" i="22"/>
  <c r="P5" i="22"/>
  <c r="P6" i="22"/>
  <c r="P7" i="22"/>
  <c r="P8" i="22"/>
  <c r="P9" i="22"/>
  <c r="P10" i="22"/>
  <c r="P11" i="22"/>
  <c r="P12"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8" i="22"/>
  <c r="P89" i="22"/>
  <c r="P90" i="22"/>
  <c r="P91" i="22"/>
  <c r="P92" i="22"/>
  <c r="P93" i="22"/>
  <c r="P94" i="22"/>
  <c r="P95" i="22"/>
  <c r="P96" i="22"/>
  <c r="P97" i="22"/>
  <c r="P98" i="22"/>
  <c r="P99" i="22"/>
  <c r="P100" i="22"/>
  <c r="P101" i="22"/>
  <c r="P102" i="22"/>
  <c r="P103" i="22"/>
  <c r="P104" i="22"/>
  <c r="P105" i="22"/>
  <c r="P106" i="22"/>
  <c r="P107" i="22"/>
  <c r="P108" i="22"/>
  <c r="P109" i="22"/>
  <c r="P110" i="22"/>
  <c r="P111" i="22"/>
  <c r="P112" i="22"/>
  <c r="P113" i="22"/>
  <c r="P114" i="22"/>
  <c r="P115" i="22"/>
  <c r="P116" i="22"/>
  <c r="P117" i="22"/>
  <c r="P118" i="22"/>
  <c r="P119" i="22"/>
  <c r="P120" i="22"/>
  <c r="P121" i="22"/>
  <c r="P122" i="22"/>
  <c r="P123" i="22"/>
  <c r="P124" i="22"/>
  <c r="P125" i="22"/>
  <c r="P126" i="22"/>
  <c r="P127" i="22"/>
  <c r="P128" i="22"/>
  <c r="P129" i="22"/>
  <c r="P130" i="22"/>
  <c r="P131" i="22"/>
  <c r="P132" i="22"/>
  <c r="P133" i="22"/>
  <c r="P134" i="22"/>
  <c r="P135" i="22"/>
  <c r="P136" i="22"/>
  <c r="P137" i="22"/>
  <c r="P138" i="22"/>
  <c r="P139" i="22"/>
  <c r="P140" i="22"/>
  <c r="P141" i="22"/>
  <c r="P142" i="22"/>
  <c r="P143" i="22"/>
  <c r="P144" i="22"/>
  <c r="P145" i="22"/>
  <c r="P146" i="22"/>
  <c r="P147" i="22"/>
  <c r="P148" i="22"/>
  <c r="P149" i="22"/>
  <c r="P150" i="22"/>
  <c r="P151" i="22"/>
  <c r="P152" i="22"/>
  <c r="P153" i="22"/>
  <c r="P154" i="22"/>
  <c r="P155" i="22"/>
  <c r="P156" i="22"/>
  <c r="P157" i="22"/>
  <c r="P158" i="22"/>
  <c r="P159" i="22"/>
  <c r="P160" i="22"/>
  <c r="P161" i="22"/>
  <c r="P162" i="22"/>
  <c r="P163" i="22"/>
  <c r="P164" i="22"/>
  <c r="P165" i="22"/>
  <c r="P166" i="22"/>
  <c r="P167" i="22"/>
  <c r="P168" i="22"/>
  <c r="P169" i="22"/>
  <c r="P170" i="22"/>
  <c r="P171" i="22"/>
  <c r="P172" i="22"/>
  <c r="P173" i="22"/>
  <c r="P174" i="22"/>
  <c r="P175" i="22"/>
  <c r="P176" i="22"/>
  <c r="P177" i="22"/>
  <c r="P178" i="22"/>
  <c r="P179" i="22"/>
  <c r="P180" i="22"/>
  <c r="P181" i="22"/>
  <c r="P182" i="22"/>
  <c r="P183" i="22"/>
  <c r="P184" i="22"/>
  <c r="P185" i="22"/>
  <c r="P186" i="22"/>
  <c r="P187" i="22"/>
  <c r="P188" i="22"/>
  <c r="P189" i="22"/>
  <c r="P190" i="22"/>
  <c r="P191" i="22"/>
  <c r="P192" i="22"/>
  <c r="P193" i="22"/>
  <c r="P194" i="22"/>
  <c r="P195" i="22"/>
  <c r="P196" i="22"/>
  <c r="P197" i="22"/>
  <c r="P198" i="22"/>
  <c r="P199" i="22"/>
  <c r="P200" i="22"/>
  <c r="P201" i="22"/>
  <c r="P202" i="22"/>
  <c r="P203" i="22"/>
  <c r="P204" i="22"/>
  <c r="P205" i="22"/>
  <c r="P206" i="22"/>
  <c r="P20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2" i="22"/>
  <c r="W68" i="63" l="1"/>
  <c r="V68" i="63" s="1"/>
  <c r="A69" i="63"/>
  <c r="S68" i="63"/>
  <c r="H69" i="63"/>
  <c r="Z68" i="63"/>
  <c r="Y68" i="63" s="1"/>
  <c r="A68" i="63" l="1"/>
  <c r="H70" i="63"/>
  <c r="A70" i="63"/>
  <c r="H78" i="63"/>
  <c r="CV33" i="78"/>
  <c r="CV32" i="78"/>
  <c r="CV31" i="78"/>
  <c r="CV30" i="78"/>
  <c r="CV29" i="78"/>
  <c r="CV28" i="78"/>
  <c r="CV27" i="78"/>
  <c r="CV26" i="78"/>
  <c r="CV25" i="78"/>
  <c r="CV24" i="78"/>
  <c r="CV23" i="78"/>
  <c r="CV22" i="78"/>
  <c r="CV21" i="78"/>
  <c r="CV20" i="78"/>
  <c r="CV19" i="78"/>
  <c r="CV18" i="78"/>
  <c r="CV17" i="78"/>
  <c r="CV16" i="78"/>
  <c r="CV15" i="78"/>
  <c r="CV14" i="78"/>
  <c r="CV13" i="78"/>
  <c r="CV12" i="78"/>
  <c r="CV11" i="78"/>
  <c r="CV10" i="78"/>
  <c r="CV9" i="78"/>
  <c r="CS33" i="78"/>
  <c r="CS32" i="78"/>
  <c r="CS31" i="78"/>
  <c r="CS30" i="78"/>
  <c r="CS29" i="78"/>
  <c r="CS28" i="78"/>
  <c r="CS27" i="78"/>
  <c r="CS26" i="78"/>
  <c r="CS25" i="78"/>
  <c r="CS24" i="78"/>
  <c r="CS23" i="78"/>
  <c r="CS22" i="78"/>
  <c r="CS21" i="78"/>
  <c r="CS20" i="78"/>
  <c r="CS19" i="78"/>
  <c r="CS18" i="78"/>
  <c r="CS17" i="78"/>
  <c r="CS16" i="78"/>
  <c r="CS15" i="78"/>
  <c r="CS14" i="78"/>
  <c r="CS13" i="78"/>
  <c r="CS12" i="78"/>
  <c r="CS11" i="78"/>
  <c r="CS10" i="78"/>
  <c r="CS9" i="78"/>
  <c r="CP33" i="78"/>
  <c r="CP32" i="78"/>
  <c r="CP31" i="78"/>
  <c r="CP30" i="78"/>
  <c r="CP29" i="78"/>
  <c r="CP28" i="78"/>
  <c r="CP27" i="78"/>
  <c r="CP26" i="78"/>
  <c r="CP25" i="78"/>
  <c r="CP24" i="78"/>
  <c r="CP23" i="78"/>
  <c r="CP22" i="78"/>
  <c r="CP21" i="78"/>
  <c r="CP20" i="78"/>
  <c r="CP19" i="78"/>
  <c r="CP18" i="78"/>
  <c r="CP17" i="78"/>
  <c r="CP16" i="78"/>
  <c r="CP15" i="78"/>
  <c r="CP14" i="78"/>
  <c r="CP13" i="78"/>
  <c r="CP12" i="78"/>
  <c r="CP11" i="78"/>
  <c r="CP10" i="78"/>
  <c r="CP9" i="78"/>
  <c r="CM33" i="78"/>
  <c r="CM32" i="78"/>
  <c r="CM31" i="78"/>
  <c r="CM30" i="78"/>
  <c r="CM29" i="78"/>
  <c r="CM28" i="78"/>
  <c r="CM27" i="78"/>
  <c r="CM26" i="78"/>
  <c r="CM25" i="78"/>
  <c r="CM24" i="78"/>
  <c r="CM23" i="78"/>
  <c r="CM22" i="78"/>
  <c r="CM21" i="78"/>
  <c r="CM20" i="78"/>
  <c r="CM19" i="78"/>
  <c r="CM18" i="78"/>
  <c r="CM17" i="78"/>
  <c r="CM16" i="78"/>
  <c r="CM15" i="78"/>
  <c r="CM14" i="78"/>
  <c r="CM13" i="78"/>
  <c r="CM12" i="78"/>
  <c r="CM11" i="78"/>
  <c r="CM10" i="78"/>
  <c r="CM9" i="78"/>
  <c r="CJ33" i="78"/>
  <c r="CJ32" i="78"/>
  <c r="CJ31" i="78"/>
  <c r="CJ30" i="78"/>
  <c r="CJ29" i="78"/>
  <c r="CJ28" i="78"/>
  <c r="CJ27" i="78"/>
  <c r="CJ26" i="78"/>
  <c r="CJ25" i="78"/>
  <c r="CJ24" i="78"/>
  <c r="CJ23" i="78"/>
  <c r="CJ22" i="78"/>
  <c r="CJ21" i="78"/>
  <c r="CJ20" i="78"/>
  <c r="CJ19" i="78"/>
  <c r="CJ18" i="78"/>
  <c r="CJ17" i="78"/>
  <c r="CJ16" i="78"/>
  <c r="CJ15" i="78"/>
  <c r="CJ14" i="78"/>
  <c r="CJ13" i="78"/>
  <c r="CJ12" i="78"/>
  <c r="CJ11" i="78"/>
  <c r="CJ10" i="78"/>
  <c r="CJ9" i="78"/>
  <c r="CG33" i="78"/>
  <c r="CG32" i="78"/>
  <c r="CG31" i="78"/>
  <c r="CG30" i="78"/>
  <c r="CG29" i="78"/>
  <c r="CG28" i="78"/>
  <c r="CG27" i="78"/>
  <c r="CG26" i="78"/>
  <c r="CG25" i="78"/>
  <c r="CG24" i="78"/>
  <c r="CG23" i="78"/>
  <c r="CG22" i="78"/>
  <c r="CG21" i="78"/>
  <c r="CG20" i="78"/>
  <c r="CG19" i="78"/>
  <c r="CG18" i="78"/>
  <c r="CG17" i="78"/>
  <c r="CG16" i="78"/>
  <c r="CG15" i="78"/>
  <c r="CG14" i="78"/>
  <c r="CG13" i="78"/>
  <c r="CG12" i="78"/>
  <c r="CG11" i="78"/>
  <c r="CG10" i="78"/>
  <c r="CG9" i="78"/>
  <c r="CD33" i="78"/>
  <c r="CD32" i="78"/>
  <c r="CD31" i="78"/>
  <c r="CD30" i="78"/>
  <c r="CD29" i="78"/>
  <c r="CD28" i="78"/>
  <c r="CD27" i="78"/>
  <c r="CD26" i="78"/>
  <c r="CD25" i="78"/>
  <c r="CD24" i="78"/>
  <c r="CD23" i="78"/>
  <c r="CD22" i="78"/>
  <c r="CD21" i="78"/>
  <c r="CD20" i="78"/>
  <c r="CD19" i="78"/>
  <c r="CD18" i="78"/>
  <c r="CD17" i="78"/>
  <c r="CD16" i="78"/>
  <c r="CD15" i="78"/>
  <c r="CD14" i="78"/>
  <c r="CD13" i="78"/>
  <c r="CD12" i="78"/>
  <c r="CD11" i="78"/>
  <c r="CD10" i="78"/>
  <c r="CD9" i="78"/>
  <c r="CA33" i="78"/>
  <c r="CA32" i="78"/>
  <c r="CA31" i="78"/>
  <c r="CA30" i="78"/>
  <c r="CA29" i="78"/>
  <c r="CA28" i="78"/>
  <c r="CA27" i="78"/>
  <c r="CA26" i="78"/>
  <c r="CA25" i="78"/>
  <c r="CA24" i="78"/>
  <c r="CA23" i="78"/>
  <c r="CA22" i="78"/>
  <c r="CA21" i="78"/>
  <c r="CA20" i="78"/>
  <c r="CA19" i="78"/>
  <c r="CA18" i="78"/>
  <c r="CA17" i="78"/>
  <c r="CA16" i="78"/>
  <c r="CA15" i="78"/>
  <c r="CA14" i="78"/>
  <c r="CA13" i="78"/>
  <c r="CA12" i="78"/>
  <c r="CA11" i="78"/>
  <c r="CA10" i="78"/>
  <c r="CA9" i="78"/>
  <c r="BX33" i="78"/>
  <c r="BX32" i="78"/>
  <c r="BX31" i="78"/>
  <c r="BX30" i="78"/>
  <c r="BX29" i="78"/>
  <c r="BX28" i="78"/>
  <c r="BX27" i="78"/>
  <c r="BX26" i="78"/>
  <c r="BX25" i="78"/>
  <c r="BX24" i="78"/>
  <c r="BX23" i="78"/>
  <c r="BX22" i="78"/>
  <c r="BX21" i="78"/>
  <c r="BX20" i="78"/>
  <c r="BX19" i="78"/>
  <c r="BX18" i="78"/>
  <c r="BX17" i="78"/>
  <c r="BX16" i="78"/>
  <c r="BX15" i="78"/>
  <c r="BX14" i="78"/>
  <c r="BX13" i="78"/>
  <c r="BX12" i="78"/>
  <c r="BX11" i="78"/>
  <c r="BX10" i="78"/>
  <c r="BX9" i="78"/>
  <c r="BU33" i="78"/>
  <c r="BU32" i="78"/>
  <c r="BU31" i="78"/>
  <c r="BU30" i="78"/>
  <c r="BU29" i="78"/>
  <c r="BU28" i="78"/>
  <c r="BU27" i="78"/>
  <c r="BU26" i="78"/>
  <c r="BU25" i="78"/>
  <c r="BU24" i="78"/>
  <c r="BU23" i="78"/>
  <c r="BU22" i="78"/>
  <c r="BU21" i="78"/>
  <c r="BU20" i="78"/>
  <c r="BU19" i="78"/>
  <c r="BU18" i="78"/>
  <c r="BU17" i="78"/>
  <c r="BU16" i="78"/>
  <c r="BU15" i="78"/>
  <c r="BU14" i="78"/>
  <c r="BU13" i="78"/>
  <c r="BU12" i="78"/>
  <c r="BU11" i="78"/>
  <c r="BU10" i="78"/>
  <c r="BU9" i="78"/>
  <c r="BR33" i="78"/>
  <c r="BR32" i="78"/>
  <c r="BR31" i="78"/>
  <c r="BR30" i="78"/>
  <c r="BR29" i="78"/>
  <c r="BR28" i="78"/>
  <c r="BR27" i="78"/>
  <c r="BR26" i="78"/>
  <c r="BR25" i="78"/>
  <c r="BR24" i="78"/>
  <c r="BR23" i="78"/>
  <c r="BR22" i="78"/>
  <c r="BR21" i="78"/>
  <c r="BR20" i="78"/>
  <c r="BR19" i="78"/>
  <c r="BR18" i="78"/>
  <c r="BR17" i="78"/>
  <c r="BR16" i="78"/>
  <c r="BR15" i="78"/>
  <c r="BR14" i="78"/>
  <c r="BR13" i="78"/>
  <c r="BR12" i="78"/>
  <c r="BR11" i="78"/>
  <c r="BR10" i="78"/>
  <c r="BR9" i="78"/>
  <c r="BO33" i="78"/>
  <c r="BO32" i="78"/>
  <c r="BO31" i="78"/>
  <c r="BO30" i="78"/>
  <c r="BO29" i="78"/>
  <c r="BO28" i="78"/>
  <c r="BO27" i="78"/>
  <c r="BO26" i="78"/>
  <c r="BO25" i="78"/>
  <c r="BO24" i="78"/>
  <c r="BO23" i="78"/>
  <c r="BO22" i="78"/>
  <c r="BO21" i="78"/>
  <c r="BO20" i="78"/>
  <c r="BO19" i="78"/>
  <c r="BO18" i="78"/>
  <c r="BO17" i="78"/>
  <c r="BO16" i="78"/>
  <c r="BO15" i="78"/>
  <c r="BO14" i="78"/>
  <c r="BO13" i="78"/>
  <c r="BO12" i="78"/>
  <c r="BO11" i="78"/>
  <c r="BO10" i="78"/>
  <c r="BO9" i="78"/>
  <c r="BL33" i="78"/>
  <c r="BL32" i="78"/>
  <c r="BL31" i="78"/>
  <c r="BL30" i="78"/>
  <c r="BL29" i="78"/>
  <c r="BL28" i="78"/>
  <c r="BL27" i="78"/>
  <c r="BL26" i="78"/>
  <c r="BL25" i="78"/>
  <c r="BL24" i="78"/>
  <c r="BL23" i="78"/>
  <c r="BL22" i="78"/>
  <c r="BL21" i="78"/>
  <c r="BL20" i="78"/>
  <c r="BL19" i="78"/>
  <c r="BL18" i="78"/>
  <c r="BL17" i="78"/>
  <c r="BL16" i="78"/>
  <c r="BL15" i="78"/>
  <c r="BL14" i="78"/>
  <c r="BL13" i="78"/>
  <c r="BL12" i="78"/>
  <c r="BL11" i="78"/>
  <c r="BL10" i="78"/>
  <c r="BL9" i="78"/>
  <c r="BI33" i="78"/>
  <c r="BI32" i="78"/>
  <c r="BI31" i="78"/>
  <c r="BI30" i="78"/>
  <c r="BI29" i="78"/>
  <c r="BI28" i="78"/>
  <c r="BI27" i="78"/>
  <c r="BI26" i="78"/>
  <c r="BI25" i="78"/>
  <c r="BI24" i="78"/>
  <c r="BI23" i="78"/>
  <c r="BI22" i="78"/>
  <c r="BI21" i="78"/>
  <c r="BI20" i="78"/>
  <c r="BI19" i="78"/>
  <c r="BI18" i="78"/>
  <c r="BI17" i="78"/>
  <c r="BI16" i="78"/>
  <c r="BI15" i="78"/>
  <c r="BI14" i="78"/>
  <c r="BI13" i="78"/>
  <c r="BI12" i="78"/>
  <c r="BI11" i="78"/>
  <c r="BI10" i="78"/>
  <c r="BI9" i="78"/>
  <c r="BF33" i="78"/>
  <c r="BF32" i="78"/>
  <c r="BF31" i="78"/>
  <c r="BF30" i="78"/>
  <c r="BF29" i="78"/>
  <c r="BF28" i="78"/>
  <c r="BF27" i="78"/>
  <c r="BF26" i="78"/>
  <c r="BF25" i="78"/>
  <c r="BF24" i="78"/>
  <c r="BF23" i="78"/>
  <c r="BF22" i="78"/>
  <c r="BF21" i="78"/>
  <c r="BF20" i="78"/>
  <c r="BF19" i="78"/>
  <c r="BF18" i="78"/>
  <c r="BF17" i="78"/>
  <c r="BF16" i="78"/>
  <c r="BF15" i="78"/>
  <c r="BF14" i="78"/>
  <c r="BF13" i="78"/>
  <c r="BF12" i="78"/>
  <c r="BF11" i="78"/>
  <c r="BF10" i="78"/>
  <c r="BF9" i="78"/>
  <c r="BC33" i="78"/>
  <c r="BC32" i="78"/>
  <c r="BC31" i="78"/>
  <c r="BC30" i="78"/>
  <c r="BC29" i="78"/>
  <c r="BC28" i="78"/>
  <c r="BC27" i="78"/>
  <c r="BC26" i="78"/>
  <c r="BC25" i="78"/>
  <c r="BC24" i="78"/>
  <c r="BC23" i="78"/>
  <c r="BC22" i="78"/>
  <c r="BC21" i="78"/>
  <c r="BC20" i="78"/>
  <c r="BC19" i="78"/>
  <c r="BC18" i="78"/>
  <c r="BC17" i="78"/>
  <c r="BC16" i="78"/>
  <c r="BC15" i="78"/>
  <c r="BC14" i="78"/>
  <c r="BC13" i="78"/>
  <c r="BC12" i="78"/>
  <c r="BC11" i="78"/>
  <c r="BC10" i="78"/>
  <c r="BC9" i="78"/>
  <c r="AZ33" i="78"/>
  <c r="AZ32" i="78"/>
  <c r="AZ31" i="78"/>
  <c r="AZ30" i="78"/>
  <c r="AZ29" i="78"/>
  <c r="AZ28" i="78"/>
  <c r="AZ27" i="78"/>
  <c r="AZ26" i="78"/>
  <c r="AZ25" i="78"/>
  <c r="AZ24" i="78"/>
  <c r="AZ23" i="78"/>
  <c r="AZ22" i="78"/>
  <c r="AZ21" i="78"/>
  <c r="AZ20" i="78"/>
  <c r="AZ19" i="78"/>
  <c r="AZ18" i="78"/>
  <c r="AZ17" i="78"/>
  <c r="AZ16" i="78"/>
  <c r="AZ15" i="78"/>
  <c r="AZ14" i="78"/>
  <c r="AZ13" i="78"/>
  <c r="AZ12" i="78"/>
  <c r="AZ11" i="78"/>
  <c r="AZ10" i="78"/>
  <c r="AZ9" i="78"/>
  <c r="AW33" i="78"/>
  <c r="AW32" i="78"/>
  <c r="AW31" i="78"/>
  <c r="AW30" i="78"/>
  <c r="AW29" i="78"/>
  <c r="AW28" i="78"/>
  <c r="AW27" i="78"/>
  <c r="AW26" i="78"/>
  <c r="AW25" i="78"/>
  <c r="AW24" i="78"/>
  <c r="AW23" i="78"/>
  <c r="AW22" i="78"/>
  <c r="AW21" i="78"/>
  <c r="AW20" i="78"/>
  <c r="AW19" i="78"/>
  <c r="AW18" i="78"/>
  <c r="AW17" i="78"/>
  <c r="AW16" i="78"/>
  <c r="AW15" i="78"/>
  <c r="AW14" i="78"/>
  <c r="AW13" i="78"/>
  <c r="AW12" i="78"/>
  <c r="AW11" i="78"/>
  <c r="AW10" i="78"/>
  <c r="AW9" i="78"/>
  <c r="AT33" i="78"/>
  <c r="AT32" i="78"/>
  <c r="AT31" i="78"/>
  <c r="AT30" i="78"/>
  <c r="AT29" i="78"/>
  <c r="AT28" i="78"/>
  <c r="AT27" i="78"/>
  <c r="AT26" i="78"/>
  <c r="AT25" i="78"/>
  <c r="AT24" i="78"/>
  <c r="AT23" i="78"/>
  <c r="AT22" i="78"/>
  <c r="AT21" i="78"/>
  <c r="AT20" i="78"/>
  <c r="AT19" i="78"/>
  <c r="AT18" i="78"/>
  <c r="AT17" i="78"/>
  <c r="AT16" i="78"/>
  <c r="AT15" i="78"/>
  <c r="AT14" i="78"/>
  <c r="AT13" i="78"/>
  <c r="AT12" i="78"/>
  <c r="AT11" i="78"/>
  <c r="AT10" i="78"/>
  <c r="AT9" i="78"/>
  <c r="AQ33" i="78"/>
  <c r="AQ32" i="78"/>
  <c r="AQ31" i="78"/>
  <c r="AQ30" i="78"/>
  <c r="AQ29" i="78"/>
  <c r="AQ28" i="78"/>
  <c r="AQ27" i="78"/>
  <c r="AQ26" i="78"/>
  <c r="AQ25" i="78"/>
  <c r="AQ24" i="78"/>
  <c r="AQ23" i="78"/>
  <c r="AQ22" i="78"/>
  <c r="AQ21" i="78"/>
  <c r="AQ20" i="78"/>
  <c r="AQ19" i="78"/>
  <c r="AQ18" i="78"/>
  <c r="AQ17" i="78"/>
  <c r="AQ16" i="78"/>
  <c r="AQ15" i="78"/>
  <c r="AQ14" i="78"/>
  <c r="AQ13" i="78"/>
  <c r="AQ12" i="78"/>
  <c r="AQ11" i="78"/>
  <c r="AQ10" i="78"/>
  <c r="AQ9" i="78"/>
  <c r="AN33" i="78"/>
  <c r="AN32" i="78"/>
  <c r="AN31" i="78"/>
  <c r="AN30" i="78"/>
  <c r="AN29" i="78"/>
  <c r="AN28" i="78"/>
  <c r="AN27" i="78"/>
  <c r="AN26" i="78"/>
  <c r="AN25" i="78"/>
  <c r="AN24" i="78"/>
  <c r="AN23" i="78"/>
  <c r="AN22" i="78"/>
  <c r="AN21" i="78"/>
  <c r="AN20" i="78"/>
  <c r="AN19" i="78"/>
  <c r="AN18" i="78"/>
  <c r="AN17" i="78"/>
  <c r="AN16" i="78"/>
  <c r="AN15" i="78"/>
  <c r="AN14" i="78"/>
  <c r="AN13" i="78"/>
  <c r="AN12" i="78"/>
  <c r="AN11" i="78"/>
  <c r="AN10" i="78"/>
  <c r="AN9" i="78"/>
  <c r="AK33" i="78"/>
  <c r="AK32" i="78"/>
  <c r="AK31" i="78"/>
  <c r="AK30" i="78"/>
  <c r="AK29" i="78"/>
  <c r="AK28" i="78"/>
  <c r="AK27" i="78"/>
  <c r="AK26" i="78"/>
  <c r="AK25" i="78"/>
  <c r="AK24" i="78"/>
  <c r="AK23" i="78"/>
  <c r="AK22" i="78"/>
  <c r="AK21" i="78"/>
  <c r="AK20" i="78"/>
  <c r="AK19" i="78"/>
  <c r="AK18" i="78"/>
  <c r="AK17" i="78"/>
  <c r="AK16" i="78"/>
  <c r="AK15" i="78"/>
  <c r="AK14" i="78"/>
  <c r="AK13" i="78"/>
  <c r="AK12" i="78"/>
  <c r="AK11" i="78"/>
  <c r="AK10" i="78"/>
  <c r="AK9" i="78"/>
  <c r="AH33" i="78"/>
  <c r="AH32" i="78"/>
  <c r="AH31" i="78"/>
  <c r="AH30" i="78"/>
  <c r="AH29" i="78"/>
  <c r="AH28" i="78"/>
  <c r="AH27" i="78"/>
  <c r="AH26" i="78"/>
  <c r="AH25" i="78"/>
  <c r="AH24" i="78"/>
  <c r="AH23" i="78"/>
  <c r="AH22" i="78"/>
  <c r="AH21" i="78"/>
  <c r="AH20" i="78"/>
  <c r="AH19" i="78"/>
  <c r="AH18" i="78"/>
  <c r="AH17" i="78"/>
  <c r="AH16" i="78"/>
  <c r="AH15" i="78"/>
  <c r="AH14" i="78"/>
  <c r="AH13" i="78"/>
  <c r="AH12" i="78"/>
  <c r="AH11" i="78"/>
  <c r="AH10" i="78"/>
  <c r="AH9" i="78"/>
  <c r="AE33" i="78"/>
  <c r="AE32" i="78"/>
  <c r="AE31" i="78"/>
  <c r="AE30" i="78"/>
  <c r="AE29" i="78"/>
  <c r="AE28" i="78"/>
  <c r="AE27" i="78"/>
  <c r="AE26" i="78"/>
  <c r="AE25" i="78"/>
  <c r="AE24" i="78"/>
  <c r="AE23" i="78"/>
  <c r="AE22" i="78"/>
  <c r="AE21" i="78"/>
  <c r="AE20" i="78"/>
  <c r="AE19" i="78"/>
  <c r="AE18" i="78"/>
  <c r="AE17" i="78"/>
  <c r="AE16" i="78"/>
  <c r="AE15" i="78"/>
  <c r="AE14" i="78"/>
  <c r="AE13" i="78"/>
  <c r="AE12" i="78"/>
  <c r="AE11" i="78"/>
  <c r="AE10" i="78"/>
  <c r="AE9" i="78"/>
  <c r="AB33" i="78"/>
  <c r="AB32" i="78"/>
  <c r="AB31" i="78"/>
  <c r="AB30" i="78"/>
  <c r="AB29" i="78"/>
  <c r="AB28" i="78"/>
  <c r="AB27" i="78"/>
  <c r="AB26" i="78"/>
  <c r="AB25" i="78"/>
  <c r="AB24" i="78"/>
  <c r="AB23" i="78"/>
  <c r="AB22" i="78"/>
  <c r="AB21" i="78"/>
  <c r="AB20" i="78"/>
  <c r="AB19" i="78"/>
  <c r="AB18" i="78"/>
  <c r="AB17" i="78"/>
  <c r="AB16" i="78"/>
  <c r="AB15" i="78"/>
  <c r="AB14" i="78"/>
  <c r="AB13" i="78"/>
  <c r="AB12" i="78"/>
  <c r="AB11" i="78"/>
  <c r="AB10" i="78"/>
  <c r="AB9" i="78"/>
  <c r="Y33" i="78"/>
  <c r="Y32" i="78"/>
  <c r="Y31" i="78"/>
  <c r="Y30" i="78"/>
  <c r="Y29" i="78"/>
  <c r="Y28" i="78"/>
  <c r="Y27" i="78"/>
  <c r="Y26" i="78"/>
  <c r="Y25" i="78"/>
  <c r="Y24" i="78"/>
  <c r="Y23" i="78"/>
  <c r="Y22" i="78"/>
  <c r="Y21" i="78"/>
  <c r="Y20" i="78"/>
  <c r="Y19" i="78"/>
  <c r="Y18" i="78"/>
  <c r="Y17" i="78"/>
  <c r="Y16" i="78"/>
  <c r="Y15" i="78"/>
  <c r="Y14" i="78"/>
  <c r="Y13" i="78"/>
  <c r="Y12" i="78"/>
  <c r="Y11" i="78"/>
  <c r="Y10" i="78"/>
  <c r="Y9" i="78"/>
  <c r="V33" i="78"/>
  <c r="V32" i="78"/>
  <c r="V31" i="78"/>
  <c r="V30" i="78"/>
  <c r="V29" i="78"/>
  <c r="V28" i="78"/>
  <c r="V27" i="78"/>
  <c r="V26" i="78"/>
  <c r="V25" i="78"/>
  <c r="V24" i="78"/>
  <c r="V23" i="78"/>
  <c r="V22" i="78"/>
  <c r="V21" i="78"/>
  <c r="V20" i="78"/>
  <c r="V19" i="78"/>
  <c r="V18" i="78"/>
  <c r="V17" i="78"/>
  <c r="V16" i="78"/>
  <c r="V15" i="78"/>
  <c r="V14" i="78"/>
  <c r="V13" i="78"/>
  <c r="V12" i="78"/>
  <c r="V11" i="78"/>
  <c r="V10" i="78"/>
  <c r="V9" i="78"/>
  <c r="S33" i="78"/>
  <c r="S32" i="78"/>
  <c r="S31" i="78"/>
  <c r="S30" i="78"/>
  <c r="S29" i="78"/>
  <c r="S28" i="78"/>
  <c r="S27" i="78"/>
  <c r="S26" i="78"/>
  <c r="S25" i="78"/>
  <c r="S24" i="78"/>
  <c r="S23" i="78"/>
  <c r="S22" i="78"/>
  <c r="S21" i="78"/>
  <c r="S20" i="78"/>
  <c r="S19" i="78"/>
  <c r="S18" i="78"/>
  <c r="S17" i="78"/>
  <c r="S16" i="78"/>
  <c r="S15" i="78"/>
  <c r="S14" i="78"/>
  <c r="S13" i="78"/>
  <c r="S12" i="78"/>
  <c r="S11" i="78"/>
  <c r="S10" i="78"/>
  <c r="S9" i="78"/>
  <c r="P33" i="78"/>
  <c r="P32" i="78"/>
  <c r="P31" i="78"/>
  <c r="P30" i="78"/>
  <c r="P29" i="78"/>
  <c r="P28" i="78"/>
  <c r="P27" i="78"/>
  <c r="P26" i="78"/>
  <c r="P25" i="78"/>
  <c r="P24" i="78"/>
  <c r="P23" i="78"/>
  <c r="P22" i="78"/>
  <c r="P21" i="78"/>
  <c r="P20" i="78"/>
  <c r="P19" i="78"/>
  <c r="P18" i="78"/>
  <c r="P17" i="78"/>
  <c r="P16" i="78"/>
  <c r="P15" i="78"/>
  <c r="P14" i="78"/>
  <c r="P13" i="78"/>
  <c r="P12" i="78"/>
  <c r="P11" i="78"/>
  <c r="P10" i="78"/>
  <c r="P9" i="78"/>
  <c r="M33" i="78"/>
  <c r="M32" i="78"/>
  <c r="M31" i="78"/>
  <c r="M30" i="78"/>
  <c r="M29" i="78"/>
  <c r="M28" i="78"/>
  <c r="M27" i="78"/>
  <c r="M26" i="78"/>
  <c r="M25" i="78"/>
  <c r="M24" i="78"/>
  <c r="M23" i="78"/>
  <c r="M22" i="78"/>
  <c r="M21" i="78"/>
  <c r="M20" i="78"/>
  <c r="M19" i="78"/>
  <c r="M18" i="78"/>
  <c r="M17" i="78"/>
  <c r="M16" i="78"/>
  <c r="M15" i="78"/>
  <c r="M14" i="78"/>
  <c r="M13" i="78"/>
  <c r="M12" i="78"/>
  <c r="M11" i="78"/>
  <c r="M10" i="78"/>
  <c r="M9" i="78"/>
  <c r="J33" i="78"/>
  <c r="J32" i="78"/>
  <c r="J31" i="78"/>
  <c r="J30" i="78"/>
  <c r="J29" i="78"/>
  <c r="J28" i="78"/>
  <c r="J27" i="78"/>
  <c r="J26" i="78"/>
  <c r="J25" i="78"/>
  <c r="J24" i="78"/>
  <c r="J23" i="78"/>
  <c r="J22" i="78"/>
  <c r="J21" i="78"/>
  <c r="J20" i="78"/>
  <c r="J19" i="78"/>
  <c r="J18" i="78"/>
  <c r="J17" i="78"/>
  <c r="J16" i="78"/>
  <c r="J15" i="78"/>
  <c r="J14" i="78"/>
  <c r="J13" i="78"/>
  <c r="J12" i="78"/>
  <c r="J11" i="78"/>
  <c r="J10" i="78"/>
  <c r="J9" i="78"/>
  <c r="G10" i="78"/>
  <c r="G11" i="78"/>
  <c r="G12" i="78"/>
  <c r="G13" i="78"/>
  <c r="G14" i="78"/>
  <c r="G15" i="78"/>
  <c r="G16" i="78"/>
  <c r="G17" i="78"/>
  <c r="G18" i="78"/>
  <c r="G19" i="78"/>
  <c r="G20" i="78"/>
  <c r="G21" i="78"/>
  <c r="G22" i="78"/>
  <c r="G23" i="78"/>
  <c r="G24" i="78"/>
  <c r="G25" i="78"/>
  <c r="G26" i="78"/>
  <c r="G27" i="78"/>
  <c r="G28" i="78"/>
  <c r="G29" i="78"/>
  <c r="G30" i="78"/>
  <c r="G31" i="78"/>
  <c r="G32" i="78"/>
  <c r="G33" i="78"/>
  <c r="G9" i="78"/>
  <c r="F8" i="78"/>
  <c r="H8" i="78"/>
  <c r="I8" i="78"/>
  <c r="K8" i="78"/>
  <c r="L8" i="78"/>
  <c r="N8" i="78"/>
  <c r="O8" i="78"/>
  <c r="Q8" i="78"/>
  <c r="R8" i="78"/>
  <c r="T8" i="78"/>
  <c r="U8" i="78"/>
  <c r="W8" i="78"/>
  <c r="X8" i="78"/>
  <c r="Z8" i="78"/>
  <c r="AA8" i="78"/>
  <c r="AC8" i="78"/>
  <c r="AD8" i="78"/>
  <c r="AF8" i="78"/>
  <c r="AG8" i="78"/>
  <c r="AI8" i="78"/>
  <c r="AJ8" i="78"/>
  <c r="AL8" i="78"/>
  <c r="AM8" i="78"/>
  <c r="AO8" i="78"/>
  <c r="AP8" i="78"/>
  <c r="AR8" i="78"/>
  <c r="AS8" i="78"/>
  <c r="AU8" i="78"/>
  <c r="AV8" i="78"/>
  <c r="AX8" i="78"/>
  <c r="AY8" i="78"/>
  <c r="BA8" i="78"/>
  <c r="BB8" i="78"/>
  <c r="BD8" i="78"/>
  <c r="BE8" i="78"/>
  <c r="BG8" i="78"/>
  <c r="BH8" i="78"/>
  <c r="BJ8" i="78"/>
  <c r="BK8" i="78"/>
  <c r="BM8" i="78"/>
  <c r="BN8" i="78"/>
  <c r="BP8" i="78"/>
  <c r="BQ8" i="78"/>
  <c r="BS8" i="78"/>
  <c r="BT8" i="78"/>
  <c r="BV8" i="78"/>
  <c r="BW8" i="78"/>
  <c r="BY8" i="78"/>
  <c r="BZ8" i="78"/>
  <c r="CB8" i="78"/>
  <c r="CC8" i="78"/>
  <c r="CE8" i="78"/>
  <c r="CF8" i="78"/>
  <c r="CH8" i="78"/>
  <c r="CI8" i="78"/>
  <c r="CK8" i="78"/>
  <c r="CL8" i="78"/>
  <c r="CN8" i="78"/>
  <c r="CO8" i="78"/>
  <c r="CQ8" i="78"/>
  <c r="CR8" i="78"/>
  <c r="CT8" i="78"/>
  <c r="CU8" i="78"/>
  <c r="E8" i="78"/>
  <c r="CV8" i="78" l="1"/>
  <c r="H77" i="63"/>
  <c r="J77" i="63" s="1"/>
  <c r="S77" i="63" s="1"/>
  <c r="V77" i="63" s="1"/>
  <c r="H74" i="63"/>
  <c r="J74" i="63" s="1"/>
  <c r="S74" i="63" s="1"/>
  <c r="V74" i="63" s="1"/>
  <c r="H71" i="63"/>
  <c r="H75" i="63"/>
  <c r="J75" i="63" s="1"/>
  <c r="S75" i="63" s="1"/>
  <c r="H73" i="63"/>
  <c r="J73" i="63" s="1"/>
  <c r="S73" i="63" s="1"/>
  <c r="V73" i="63" s="1"/>
  <c r="H76" i="63"/>
  <c r="J76" i="63" s="1"/>
  <c r="S76" i="63" s="1"/>
  <c r="V76" i="63" s="1"/>
  <c r="H72" i="63"/>
  <c r="J72" i="63" s="1"/>
  <c r="S72" i="63" s="1"/>
  <c r="BR8" i="78"/>
  <c r="BU8" i="78"/>
  <c r="P8" i="78"/>
  <c r="BF8" i="78"/>
  <c r="AZ8" i="78"/>
  <c r="AQ8" i="78"/>
  <c r="AN8" i="78"/>
  <c r="BL8" i="78"/>
  <c r="BX8" i="78"/>
  <c r="G8" i="78"/>
  <c r="J8" i="78"/>
  <c r="M8" i="78"/>
  <c r="S8" i="78"/>
  <c r="V8" i="78"/>
  <c r="AH8" i="78"/>
  <c r="AT8" i="78"/>
  <c r="CD8" i="78"/>
  <c r="Y8" i="78"/>
  <c r="AB8" i="78"/>
  <c r="AW8" i="78"/>
  <c r="BO8" i="78"/>
  <c r="CA8" i="78"/>
  <c r="CG8" i="78"/>
  <c r="CJ8" i="78"/>
  <c r="CM8" i="78"/>
  <c r="CP8" i="78"/>
  <c r="CS8" i="78"/>
  <c r="AE8" i="78"/>
  <c r="BI8" i="78"/>
  <c r="AK8" i="78"/>
  <c r="BC8" i="78"/>
  <c r="D49" i="70"/>
  <c r="D35" i="70"/>
  <c r="Z181" i="63" l="1"/>
  <c r="Z176" i="63"/>
  <c r="Z178" i="63"/>
  <c r="Z183" i="63"/>
  <c r="V72" i="63"/>
  <c r="R72" i="63"/>
  <c r="V75" i="63"/>
  <c r="I3" i="75"/>
  <c r="I4" i="75"/>
  <c r="I5" i="75"/>
  <c r="I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194" i="75"/>
  <c r="I195" i="75"/>
  <c r="I196" i="75"/>
  <c r="I197" i="75"/>
  <c r="I198" i="75"/>
  <c r="I199" i="75"/>
  <c r="I200" i="75"/>
  <c r="I201" i="75"/>
  <c r="I202" i="75"/>
  <c r="I203" i="75"/>
  <c r="I204" i="75"/>
  <c r="I205" i="75"/>
  <c r="I206" i="75"/>
  <c r="I207" i="75"/>
  <c r="I208" i="75"/>
  <c r="I209" i="75"/>
  <c r="I210" i="75"/>
  <c r="I211" i="75"/>
  <c r="I212" i="75"/>
  <c r="I213" i="75"/>
  <c r="I214" i="75"/>
  <c r="I215" i="75"/>
  <c r="I216" i="75"/>
  <c r="I217" i="75"/>
  <c r="I218" i="75"/>
  <c r="I219" i="75"/>
  <c r="I220" i="75"/>
  <c r="I221" i="75"/>
  <c r="I222" i="75"/>
  <c r="I223" i="75"/>
  <c r="I224" i="75"/>
  <c r="I225" i="75"/>
  <c r="I226" i="75"/>
  <c r="I227" i="75"/>
  <c r="I228" i="75"/>
  <c r="I229" i="75"/>
  <c r="I230" i="75"/>
  <c r="I231" i="75"/>
  <c r="I232" i="75"/>
  <c r="I233" i="75"/>
  <c r="I234" i="75"/>
  <c r="I235" i="75"/>
  <c r="I236" i="75"/>
  <c r="I237" i="75"/>
  <c r="I238" i="75"/>
  <c r="I239" i="75"/>
  <c r="I240" i="75"/>
  <c r="I241" i="75"/>
  <c r="I242" i="75"/>
  <c r="I243" i="75"/>
  <c r="I244" i="75"/>
  <c r="I245" i="75"/>
  <c r="I246" i="75"/>
  <c r="I247" i="75"/>
  <c r="I248" i="75"/>
  <c r="I249" i="75"/>
  <c r="I250" i="75"/>
  <c r="I251" i="75"/>
  <c r="I252" i="75"/>
  <c r="I253" i="75"/>
  <c r="I254" i="75"/>
  <c r="I255" i="75"/>
  <c r="I256" i="75"/>
  <c r="I257" i="75"/>
  <c r="I258" i="75"/>
  <c r="I259" i="75"/>
  <c r="I260" i="75"/>
  <c r="I261" i="75"/>
  <c r="I262" i="75"/>
  <c r="I263" i="75"/>
  <c r="I264" i="75"/>
  <c r="I265" i="75"/>
  <c r="I266" i="75"/>
  <c r="I267" i="75"/>
  <c r="I268" i="75"/>
  <c r="I269" i="75"/>
  <c r="I270" i="75"/>
  <c r="I271" i="75"/>
  <c r="I272" i="75"/>
  <c r="I273" i="75"/>
  <c r="I274" i="75"/>
  <c r="I275" i="75"/>
  <c r="I276" i="75"/>
  <c r="I277" i="75"/>
  <c r="I278" i="75"/>
  <c r="I279" i="75"/>
  <c r="I280" i="75"/>
  <c r="I281" i="75"/>
  <c r="I282" i="75"/>
  <c r="I283" i="75"/>
  <c r="I284" i="75"/>
  <c r="I285" i="75"/>
  <c r="I286" i="75"/>
  <c r="I287" i="75"/>
  <c r="I288" i="75"/>
  <c r="I289" i="75"/>
  <c r="I290" i="75"/>
  <c r="I291" i="75"/>
  <c r="I292" i="75"/>
  <c r="I293" i="75"/>
  <c r="I294" i="75"/>
  <c r="I295" i="75"/>
  <c r="I296" i="75"/>
  <c r="I297" i="75"/>
  <c r="I298" i="75"/>
  <c r="I299" i="75"/>
  <c r="I300" i="75"/>
  <c r="I301" i="75"/>
  <c r="I302" i="75"/>
  <c r="I303" i="75"/>
  <c r="I304" i="75"/>
  <c r="I305" i="75"/>
  <c r="I306" i="75"/>
  <c r="I307" i="75"/>
  <c r="I308" i="75"/>
  <c r="I309" i="75"/>
  <c r="I310" i="75"/>
  <c r="I311" i="75"/>
  <c r="I312" i="75"/>
  <c r="I313" i="75"/>
  <c r="I314" i="75"/>
  <c r="I315" i="75"/>
  <c r="I316" i="75"/>
  <c r="I317" i="75"/>
  <c r="I318" i="75"/>
  <c r="I319" i="75"/>
  <c r="I320" i="75"/>
  <c r="I321" i="75"/>
  <c r="I322" i="75"/>
  <c r="I323" i="75"/>
  <c r="I324" i="75"/>
  <c r="I325" i="75"/>
  <c r="I326" i="75"/>
  <c r="I2" i="75"/>
  <c r="AE183" i="63" l="1"/>
  <c r="AH183" i="63" s="1"/>
  <c r="AE178" i="63"/>
  <c r="AN178" i="63" s="1"/>
  <c r="AE176" i="63"/>
  <c r="AN176" i="63" s="1"/>
  <c r="AE181" i="63"/>
  <c r="AN181" i="63" s="1"/>
  <c r="Z175" i="63"/>
  <c r="Z179" i="63"/>
  <c r="R73" i="63"/>
  <c r="U72" i="63"/>
  <c r="U73" i="63" s="1"/>
  <c r="AY6" i="78"/>
  <c r="AZ6" i="78" s="1"/>
  <c r="AV6" i="78"/>
  <c r="AW6" i="78" s="1"/>
  <c r="AS6" i="78"/>
  <c r="AT6" i="78" s="1"/>
  <c r="AP6" i="78"/>
  <c r="AQ6" i="78" s="1"/>
  <c r="AM6" i="78"/>
  <c r="AN6" i="78" s="1"/>
  <c r="AJ6" i="78"/>
  <c r="AK6" i="78" s="1"/>
  <c r="AG6" i="78"/>
  <c r="AH6" i="78" s="1"/>
  <c r="AD6" i="78"/>
  <c r="AE6" i="78" s="1"/>
  <c r="BW6" i="78"/>
  <c r="BX6" i="78" s="1"/>
  <c r="BT6" i="78"/>
  <c r="BU6" i="78" s="1"/>
  <c r="BQ6" i="78"/>
  <c r="BR6" i="78" s="1"/>
  <c r="BN6" i="78"/>
  <c r="BO6" i="78" s="1"/>
  <c r="BK6" i="78"/>
  <c r="BL6" i="78" s="1"/>
  <c r="BH6" i="78"/>
  <c r="BI6" i="78" s="1"/>
  <c r="BE6" i="78"/>
  <c r="BF6" i="78" s="1"/>
  <c r="BB6" i="78"/>
  <c r="BC6" i="78" s="1"/>
  <c r="CR6" i="78"/>
  <c r="CS6" i="78" s="1"/>
  <c r="CO6" i="78"/>
  <c r="CP6" i="78" s="1"/>
  <c r="CL6" i="78"/>
  <c r="CM6" i="78" s="1"/>
  <c r="CI6" i="78"/>
  <c r="CJ6" i="78" s="1"/>
  <c r="CF6" i="78"/>
  <c r="CG6" i="78" s="1"/>
  <c r="CC6" i="78"/>
  <c r="CD6" i="78" s="1"/>
  <c r="CU6" i="78"/>
  <c r="CV6" i="78" s="1"/>
  <c r="BZ6" i="78"/>
  <c r="CA6" i="78" s="1"/>
  <c r="AA6" i="78"/>
  <c r="AB6" i="78" s="1"/>
  <c r="X6" i="78"/>
  <c r="Y6" i="78" s="1"/>
  <c r="U6" i="78"/>
  <c r="V6" i="78" s="1"/>
  <c r="R6" i="78"/>
  <c r="S6" i="78" s="1"/>
  <c r="O6" i="78"/>
  <c r="P6" i="78" s="1"/>
  <c r="L6" i="78"/>
  <c r="M6" i="78" s="1"/>
  <c r="I6" i="78"/>
  <c r="J6" i="78" s="1"/>
  <c r="F6" i="78"/>
  <c r="R74" i="63" l="1"/>
  <c r="R75" i="63" s="1"/>
  <c r="AH178" i="63"/>
  <c r="AH181" i="63"/>
  <c r="AH176" i="63"/>
  <c r="AE179" i="63"/>
  <c r="AH179" i="63" s="1"/>
  <c r="AN183" i="63"/>
  <c r="U74" i="63"/>
  <c r="U75" i="63" s="1"/>
  <c r="AE175" i="63"/>
  <c r="G6" i="78"/>
  <c r="R76" i="63" l="1"/>
  <c r="R77" i="63" s="1"/>
  <c r="T77" i="63" s="1"/>
  <c r="AN179" i="63"/>
  <c r="AN175" i="63"/>
  <c r="AM177" i="63" s="1"/>
  <c r="U76" i="63"/>
  <c r="U77" i="63" s="1"/>
  <c r="W74" i="63" s="1"/>
  <c r="AH175" i="63"/>
  <c r="AG175" i="63" s="1"/>
  <c r="E9" i="39"/>
  <c r="A13" i="39"/>
  <c r="A12" i="39"/>
  <c r="A11" i="39"/>
  <c r="A10" i="39"/>
  <c r="A9" i="39"/>
  <c r="E13" i="39"/>
  <c r="E12" i="39"/>
  <c r="E11" i="39"/>
  <c r="E10" i="39"/>
  <c r="A14" i="39"/>
  <c r="E14" i="39"/>
  <c r="T72" i="63" l="1"/>
  <c r="T73" i="63"/>
  <c r="T74" i="63"/>
  <c r="T75" i="63"/>
  <c r="T76" i="63"/>
  <c r="AG187" i="63"/>
  <c r="AM185" i="63"/>
  <c r="AM179" i="63"/>
  <c r="AM186" i="63"/>
  <c r="AM187" i="63"/>
  <c r="AM175" i="63"/>
  <c r="AM176" i="63" s="1"/>
  <c r="AM188" i="63"/>
  <c r="AM183" i="63"/>
  <c r="AM182" i="63"/>
  <c r="AM180" i="63"/>
  <c r="AM184" i="63"/>
  <c r="W73" i="63"/>
  <c r="W72" i="63"/>
  <c r="W77" i="63"/>
  <c r="W75" i="63"/>
  <c r="W76" i="63"/>
  <c r="AG186" i="63"/>
  <c r="AG180" i="63"/>
  <c r="AG188" i="63"/>
  <c r="AG182" i="63"/>
  <c r="AG184" i="63"/>
  <c r="AG185" i="63"/>
  <c r="AG176" i="63"/>
  <c r="AG177" i="63"/>
  <c r="A58" i="66"/>
  <c r="AM178" i="63" l="1"/>
  <c r="AM181" i="63" s="1"/>
  <c r="T78" i="63"/>
  <c r="A78" i="63" s="1"/>
  <c r="W78" i="63"/>
  <c r="AG178" i="63"/>
  <c r="AG179" i="63" s="1"/>
  <c r="CW3" i="22"/>
  <c r="AO179" i="63" l="1"/>
  <c r="AO186" i="63"/>
  <c r="AO188" i="63"/>
  <c r="AO175" i="63"/>
  <c r="AO178" i="63"/>
  <c r="AO177" i="63"/>
  <c r="AO185" i="63"/>
  <c r="AO182" i="63"/>
  <c r="AO183" i="63"/>
  <c r="AO184" i="63"/>
  <c r="AO187" i="63"/>
  <c r="AO181" i="63"/>
  <c r="AO180" i="63"/>
  <c r="AO176" i="63"/>
  <c r="M168" i="63"/>
  <c r="K42" i="70" s="1"/>
  <c r="K80" i="63"/>
  <c r="J80" i="63"/>
  <c r="J91" i="63" s="1"/>
  <c r="K168" i="63"/>
  <c r="L168" i="63"/>
  <c r="J168" i="63"/>
  <c r="AG181" i="63"/>
  <c r="L3" i="75"/>
  <c r="M3" i="75"/>
  <c r="N3" i="75"/>
  <c r="L4" i="75"/>
  <c r="M4" i="75"/>
  <c r="N4" i="75"/>
  <c r="L5" i="75"/>
  <c r="M5" i="75"/>
  <c r="N5" i="75"/>
  <c r="L6" i="75"/>
  <c r="M6" i="75"/>
  <c r="N6" i="75"/>
  <c r="L7" i="75"/>
  <c r="M7" i="75"/>
  <c r="N7" i="75"/>
  <c r="L8" i="75"/>
  <c r="M8" i="75"/>
  <c r="N8" i="75"/>
  <c r="L9" i="75"/>
  <c r="M9" i="75"/>
  <c r="N9" i="75"/>
  <c r="L10" i="75"/>
  <c r="M10" i="75"/>
  <c r="N10" i="75"/>
  <c r="L11" i="75"/>
  <c r="M11" i="75"/>
  <c r="N11" i="75"/>
  <c r="L12" i="75"/>
  <c r="M12" i="75"/>
  <c r="N12" i="75"/>
  <c r="L13" i="75"/>
  <c r="M13" i="75"/>
  <c r="N13" i="75"/>
  <c r="L14" i="75"/>
  <c r="M14" i="75"/>
  <c r="N14" i="75"/>
  <c r="L15" i="75"/>
  <c r="M15" i="75"/>
  <c r="N15" i="75"/>
  <c r="L16" i="75"/>
  <c r="M16" i="75"/>
  <c r="N16" i="75"/>
  <c r="L17" i="75"/>
  <c r="M17" i="75"/>
  <c r="N17" i="75"/>
  <c r="L18" i="75"/>
  <c r="M18" i="75"/>
  <c r="N18" i="75"/>
  <c r="L19" i="75"/>
  <c r="M19" i="75"/>
  <c r="N19" i="75"/>
  <c r="L20" i="75"/>
  <c r="M20" i="75"/>
  <c r="N20" i="75"/>
  <c r="L21" i="75"/>
  <c r="M21" i="75"/>
  <c r="N21" i="75"/>
  <c r="L22" i="75"/>
  <c r="M22" i="75"/>
  <c r="N22" i="75"/>
  <c r="L23" i="75"/>
  <c r="M23" i="75"/>
  <c r="N23" i="75"/>
  <c r="L24" i="75"/>
  <c r="M24" i="75"/>
  <c r="N24" i="75"/>
  <c r="L25" i="75"/>
  <c r="M25" i="75"/>
  <c r="N25" i="75"/>
  <c r="L26" i="75"/>
  <c r="M26" i="75"/>
  <c r="N26" i="75"/>
  <c r="L27" i="75"/>
  <c r="M27" i="75"/>
  <c r="N27" i="75"/>
  <c r="L28" i="75"/>
  <c r="M28" i="75"/>
  <c r="N28" i="75"/>
  <c r="L29" i="75"/>
  <c r="M29" i="75"/>
  <c r="N29" i="75"/>
  <c r="L30" i="75"/>
  <c r="M30" i="75"/>
  <c r="N30" i="75"/>
  <c r="L31" i="75"/>
  <c r="M31" i="75"/>
  <c r="N31" i="75"/>
  <c r="L32" i="75"/>
  <c r="M32" i="75"/>
  <c r="N32" i="75"/>
  <c r="L33" i="75"/>
  <c r="M33" i="75"/>
  <c r="N33" i="75"/>
  <c r="L34" i="75"/>
  <c r="M34" i="75"/>
  <c r="N34" i="75"/>
  <c r="L35" i="75"/>
  <c r="M35" i="75"/>
  <c r="N35" i="75"/>
  <c r="L36" i="75"/>
  <c r="M36" i="75"/>
  <c r="N36" i="75"/>
  <c r="L37" i="75"/>
  <c r="M37" i="75"/>
  <c r="N37" i="75"/>
  <c r="L38" i="75"/>
  <c r="M38" i="75"/>
  <c r="N38" i="75"/>
  <c r="L39" i="75"/>
  <c r="M39" i="75"/>
  <c r="N39" i="75"/>
  <c r="L40" i="75"/>
  <c r="M40" i="75"/>
  <c r="N40" i="75"/>
  <c r="L41" i="75"/>
  <c r="M41" i="75"/>
  <c r="N41" i="75"/>
  <c r="L42" i="75"/>
  <c r="M42" i="75"/>
  <c r="N42" i="75"/>
  <c r="L43" i="75"/>
  <c r="M43" i="75"/>
  <c r="N43" i="75"/>
  <c r="L44" i="75"/>
  <c r="M44" i="75"/>
  <c r="N44" i="75"/>
  <c r="L45" i="75"/>
  <c r="M45" i="75"/>
  <c r="N45" i="75"/>
  <c r="L46" i="75"/>
  <c r="M46" i="75"/>
  <c r="N46" i="75"/>
  <c r="L47" i="75"/>
  <c r="M47" i="75"/>
  <c r="N47" i="75"/>
  <c r="L48" i="75"/>
  <c r="M48" i="75"/>
  <c r="N48" i="75"/>
  <c r="L49" i="75"/>
  <c r="M49" i="75"/>
  <c r="N49" i="75"/>
  <c r="L50" i="75"/>
  <c r="M50" i="75"/>
  <c r="N50" i="75"/>
  <c r="L51" i="75"/>
  <c r="M51" i="75"/>
  <c r="N51" i="75"/>
  <c r="L52" i="75"/>
  <c r="M52" i="75"/>
  <c r="N52" i="75"/>
  <c r="L53" i="75"/>
  <c r="M53" i="75"/>
  <c r="N53" i="75"/>
  <c r="L54" i="75"/>
  <c r="M54" i="75"/>
  <c r="N54" i="75"/>
  <c r="L55" i="75"/>
  <c r="M55" i="75"/>
  <c r="N55" i="75"/>
  <c r="L56" i="75"/>
  <c r="M56" i="75"/>
  <c r="N56" i="75"/>
  <c r="L57" i="75"/>
  <c r="M57" i="75"/>
  <c r="N57" i="75"/>
  <c r="L58" i="75"/>
  <c r="M58" i="75"/>
  <c r="N58" i="75"/>
  <c r="L59" i="75"/>
  <c r="M59" i="75"/>
  <c r="N59" i="75"/>
  <c r="L60" i="75"/>
  <c r="M60" i="75"/>
  <c r="N60" i="75"/>
  <c r="L61" i="75"/>
  <c r="M61" i="75"/>
  <c r="N61" i="75"/>
  <c r="L62" i="75"/>
  <c r="M62" i="75"/>
  <c r="N62" i="75"/>
  <c r="L63" i="75"/>
  <c r="M63" i="75"/>
  <c r="N63" i="75"/>
  <c r="L64" i="75"/>
  <c r="M64" i="75"/>
  <c r="N64" i="75"/>
  <c r="L65" i="75"/>
  <c r="M65" i="75"/>
  <c r="N65" i="75"/>
  <c r="L66" i="75"/>
  <c r="M66" i="75"/>
  <c r="N66" i="75"/>
  <c r="L67" i="75"/>
  <c r="M67" i="75"/>
  <c r="N67" i="75"/>
  <c r="L68" i="75"/>
  <c r="M68" i="75"/>
  <c r="N68" i="75"/>
  <c r="L69" i="75"/>
  <c r="M69" i="75"/>
  <c r="N69" i="75"/>
  <c r="L70" i="75"/>
  <c r="M70" i="75"/>
  <c r="N70" i="75"/>
  <c r="L71" i="75"/>
  <c r="M71" i="75"/>
  <c r="N71" i="75"/>
  <c r="L72" i="75"/>
  <c r="M72" i="75"/>
  <c r="N72" i="75"/>
  <c r="L73" i="75"/>
  <c r="M73" i="75"/>
  <c r="N73" i="75"/>
  <c r="L74" i="75"/>
  <c r="M74" i="75"/>
  <c r="N74" i="75"/>
  <c r="L75" i="75"/>
  <c r="M75" i="75"/>
  <c r="N75" i="75"/>
  <c r="L76" i="75"/>
  <c r="M76" i="75"/>
  <c r="N76" i="75"/>
  <c r="L77" i="75"/>
  <c r="M77" i="75"/>
  <c r="N77" i="75"/>
  <c r="L78" i="75"/>
  <c r="M78" i="75"/>
  <c r="N78" i="75"/>
  <c r="L79" i="75"/>
  <c r="M79" i="75"/>
  <c r="N79" i="75"/>
  <c r="L80" i="75"/>
  <c r="M80" i="75"/>
  <c r="N80" i="75"/>
  <c r="L81" i="75"/>
  <c r="M81" i="75"/>
  <c r="N81" i="75"/>
  <c r="L82" i="75"/>
  <c r="M82" i="75"/>
  <c r="N82" i="75"/>
  <c r="L83" i="75"/>
  <c r="M83" i="75"/>
  <c r="N83" i="75"/>
  <c r="L84" i="75"/>
  <c r="M84" i="75"/>
  <c r="N84" i="75"/>
  <c r="L85" i="75"/>
  <c r="M85" i="75"/>
  <c r="N85" i="75"/>
  <c r="L86" i="75"/>
  <c r="M86" i="75"/>
  <c r="N86" i="75"/>
  <c r="L87" i="75"/>
  <c r="M87" i="75"/>
  <c r="N87" i="75"/>
  <c r="L88" i="75"/>
  <c r="M88" i="75"/>
  <c r="N88" i="75"/>
  <c r="L89" i="75"/>
  <c r="M89" i="75"/>
  <c r="N89" i="75"/>
  <c r="L90" i="75"/>
  <c r="M90" i="75"/>
  <c r="N90" i="75"/>
  <c r="L91" i="75"/>
  <c r="M91" i="75"/>
  <c r="N91" i="75"/>
  <c r="L92" i="75"/>
  <c r="M92" i="75"/>
  <c r="N92" i="75"/>
  <c r="L93" i="75"/>
  <c r="M93" i="75"/>
  <c r="N93" i="75"/>
  <c r="L94" i="75"/>
  <c r="M94" i="75"/>
  <c r="N94" i="75"/>
  <c r="L95" i="75"/>
  <c r="M95" i="75"/>
  <c r="N95" i="75"/>
  <c r="L96" i="75"/>
  <c r="M96" i="75"/>
  <c r="N96" i="75"/>
  <c r="L97" i="75"/>
  <c r="M97" i="75"/>
  <c r="N97" i="75"/>
  <c r="L98" i="75"/>
  <c r="M98" i="75"/>
  <c r="N98" i="75"/>
  <c r="L99" i="75"/>
  <c r="M99" i="75"/>
  <c r="N99" i="75"/>
  <c r="L100" i="75"/>
  <c r="M100" i="75"/>
  <c r="N100" i="75"/>
  <c r="L101" i="75"/>
  <c r="M101" i="75"/>
  <c r="N101" i="75"/>
  <c r="L102" i="75"/>
  <c r="M102" i="75"/>
  <c r="N102" i="75"/>
  <c r="L103" i="75"/>
  <c r="M103" i="75"/>
  <c r="N103" i="75"/>
  <c r="L104" i="75"/>
  <c r="M104" i="75"/>
  <c r="N104" i="75"/>
  <c r="L105" i="75"/>
  <c r="M105" i="75"/>
  <c r="N105" i="75"/>
  <c r="L106" i="75"/>
  <c r="M106" i="75"/>
  <c r="N106" i="75"/>
  <c r="L107" i="75"/>
  <c r="M107" i="75"/>
  <c r="N107" i="75"/>
  <c r="L108" i="75"/>
  <c r="M108" i="75"/>
  <c r="N108" i="75"/>
  <c r="L109" i="75"/>
  <c r="M109" i="75"/>
  <c r="N109" i="75"/>
  <c r="L110" i="75"/>
  <c r="M110" i="75"/>
  <c r="N110" i="75"/>
  <c r="L111" i="75"/>
  <c r="M111" i="75"/>
  <c r="N111" i="75"/>
  <c r="L112" i="75"/>
  <c r="M112" i="75"/>
  <c r="N112" i="75"/>
  <c r="L113" i="75"/>
  <c r="M113" i="75"/>
  <c r="N113" i="75"/>
  <c r="L114" i="75"/>
  <c r="M114" i="75"/>
  <c r="N114" i="75"/>
  <c r="L115" i="75"/>
  <c r="M115" i="75"/>
  <c r="N115" i="75"/>
  <c r="L116" i="75"/>
  <c r="M116" i="75"/>
  <c r="N116" i="75"/>
  <c r="L117" i="75"/>
  <c r="M117" i="75"/>
  <c r="N117" i="75"/>
  <c r="L118" i="75"/>
  <c r="M118" i="75"/>
  <c r="N118" i="75"/>
  <c r="L119" i="75"/>
  <c r="M119" i="75"/>
  <c r="N119" i="75"/>
  <c r="L120" i="75"/>
  <c r="M120" i="75"/>
  <c r="N120" i="75"/>
  <c r="L121" i="75"/>
  <c r="M121" i="75"/>
  <c r="N121" i="75"/>
  <c r="L122" i="75"/>
  <c r="M122" i="75"/>
  <c r="N122" i="75"/>
  <c r="L123" i="75"/>
  <c r="M123" i="75"/>
  <c r="N123" i="75"/>
  <c r="L124" i="75"/>
  <c r="M124" i="75"/>
  <c r="N124" i="75"/>
  <c r="L125" i="75"/>
  <c r="M125" i="75"/>
  <c r="N125" i="75"/>
  <c r="L126" i="75"/>
  <c r="M126" i="75"/>
  <c r="N126" i="75"/>
  <c r="L127" i="75"/>
  <c r="M127" i="75"/>
  <c r="N127" i="75"/>
  <c r="L128" i="75"/>
  <c r="M128" i="75"/>
  <c r="N128" i="75"/>
  <c r="L129" i="75"/>
  <c r="M129" i="75"/>
  <c r="N129" i="75"/>
  <c r="L130" i="75"/>
  <c r="M130" i="75"/>
  <c r="N130" i="75"/>
  <c r="L131" i="75"/>
  <c r="M131" i="75"/>
  <c r="N131" i="75"/>
  <c r="L132" i="75"/>
  <c r="M132" i="75"/>
  <c r="N132" i="75"/>
  <c r="L133" i="75"/>
  <c r="M133" i="75"/>
  <c r="N133" i="75"/>
  <c r="L134" i="75"/>
  <c r="M134" i="75"/>
  <c r="N134" i="75"/>
  <c r="L135" i="75"/>
  <c r="M135" i="75"/>
  <c r="N135" i="75"/>
  <c r="L136" i="75"/>
  <c r="M136" i="75"/>
  <c r="N136" i="75"/>
  <c r="L137" i="75"/>
  <c r="M137" i="75"/>
  <c r="N137" i="75"/>
  <c r="L138" i="75"/>
  <c r="M138" i="75"/>
  <c r="N138" i="75"/>
  <c r="L139" i="75"/>
  <c r="M139" i="75"/>
  <c r="N139" i="75"/>
  <c r="L140" i="75"/>
  <c r="M140" i="75"/>
  <c r="N140" i="75"/>
  <c r="L141" i="75"/>
  <c r="M141" i="75"/>
  <c r="N141" i="75"/>
  <c r="L142" i="75"/>
  <c r="M142" i="75"/>
  <c r="N142" i="75"/>
  <c r="L143" i="75"/>
  <c r="M143" i="75"/>
  <c r="N143" i="75"/>
  <c r="L144" i="75"/>
  <c r="M144" i="75"/>
  <c r="N144" i="75"/>
  <c r="L145" i="75"/>
  <c r="M145" i="75"/>
  <c r="N145" i="75"/>
  <c r="L146" i="75"/>
  <c r="M146" i="75"/>
  <c r="N146" i="75"/>
  <c r="L147" i="75"/>
  <c r="M147" i="75"/>
  <c r="N147" i="75"/>
  <c r="L148" i="75"/>
  <c r="M148" i="75"/>
  <c r="N148" i="75"/>
  <c r="L149" i="75"/>
  <c r="M149" i="75"/>
  <c r="N149" i="75"/>
  <c r="L150" i="75"/>
  <c r="M150" i="75"/>
  <c r="N150" i="75"/>
  <c r="L151" i="75"/>
  <c r="M151" i="75"/>
  <c r="N151" i="75"/>
  <c r="L152" i="75"/>
  <c r="M152" i="75"/>
  <c r="N152" i="75"/>
  <c r="L153" i="75"/>
  <c r="M153" i="75"/>
  <c r="N153" i="75"/>
  <c r="L154" i="75"/>
  <c r="M154" i="75"/>
  <c r="N154" i="75"/>
  <c r="L155" i="75"/>
  <c r="M155" i="75"/>
  <c r="N155" i="75"/>
  <c r="L156" i="75"/>
  <c r="M156" i="75"/>
  <c r="N156" i="75"/>
  <c r="L157" i="75"/>
  <c r="M157" i="75"/>
  <c r="N157" i="75"/>
  <c r="L158" i="75"/>
  <c r="M158" i="75"/>
  <c r="N158" i="75"/>
  <c r="L159" i="75"/>
  <c r="M159" i="75"/>
  <c r="N159" i="75"/>
  <c r="L160" i="75"/>
  <c r="M160" i="75"/>
  <c r="N160" i="75"/>
  <c r="L161" i="75"/>
  <c r="M161" i="75"/>
  <c r="N161" i="75"/>
  <c r="L162" i="75"/>
  <c r="M162" i="75"/>
  <c r="N162" i="75"/>
  <c r="L163" i="75"/>
  <c r="M163" i="75"/>
  <c r="N163" i="75"/>
  <c r="L164" i="75"/>
  <c r="M164" i="75"/>
  <c r="N164" i="75"/>
  <c r="L165" i="75"/>
  <c r="M165" i="75"/>
  <c r="N165" i="75"/>
  <c r="L166" i="75"/>
  <c r="M166" i="75"/>
  <c r="N166" i="75"/>
  <c r="L167" i="75"/>
  <c r="M167" i="75"/>
  <c r="N167" i="75"/>
  <c r="L168" i="75"/>
  <c r="M168" i="75"/>
  <c r="N168" i="75"/>
  <c r="L169" i="75"/>
  <c r="M169" i="75"/>
  <c r="N169" i="75"/>
  <c r="L170" i="75"/>
  <c r="M170" i="75"/>
  <c r="N170" i="75"/>
  <c r="L171" i="75"/>
  <c r="M171" i="75"/>
  <c r="N171" i="75"/>
  <c r="L172" i="75"/>
  <c r="M172" i="75"/>
  <c r="N172" i="75"/>
  <c r="L173" i="75"/>
  <c r="M173" i="75"/>
  <c r="N173" i="75"/>
  <c r="L174" i="75"/>
  <c r="M174" i="75"/>
  <c r="N174" i="75"/>
  <c r="L175" i="75"/>
  <c r="M175" i="75"/>
  <c r="N175" i="75"/>
  <c r="L176" i="75"/>
  <c r="M176" i="75"/>
  <c r="N176" i="75"/>
  <c r="L177" i="75"/>
  <c r="M177" i="75"/>
  <c r="N177" i="75"/>
  <c r="L178" i="75"/>
  <c r="M178" i="75"/>
  <c r="N178" i="75"/>
  <c r="L179" i="75"/>
  <c r="M179" i="75"/>
  <c r="N179" i="75"/>
  <c r="L180" i="75"/>
  <c r="M180" i="75"/>
  <c r="N180" i="75"/>
  <c r="L181" i="75"/>
  <c r="M181" i="75"/>
  <c r="N181" i="75"/>
  <c r="L182" i="75"/>
  <c r="M182" i="75"/>
  <c r="N182" i="75"/>
  <c r="L183" i="75"/>
  <c r="M183" i="75"/>
  <c r="N183" i="75"/>
  <c r="L184" i="75"/>
  <c r="M184" i="75"/>
  <c r="N184" i="75"/>
  <c r="L185" i="75"/>
  <c r="M185" i="75"/>
  <c r="N185" i="75"/>
  <c r="L186" i="75"/>
  <c r="M186" i="75"/>
  <c r="N186" i="75"/>
  <c r="L187" i="75"/>
  <c r="M187" i="75"/>
  <c r="N187" i="75"/>
  <c r="L188" i="75"/>
  <c r="M188" i="75"/>
  <c r="N188" i="75"/>
  <c r="L189" i="75"/>
  <c r="M189" i="75"/>
  <c r="N189" i="75"/>
  <c r="L190" i="75"/>
  <c r="M190" i="75"/>
  <c r="N190" i="75"/>
  <c r="L191" i="75"/>
  <c r="M191" i="75"/>
  <c r="N191" i="75"/>
  <c r="L192" i="75"/>
  <c r="M192" i="75"/>
  <c r="N192" i="75"/>
  <c r="L193" i="75"/>
  <c r="M193" i="75"/>
  <c r="N193" i="75"/>
  <c r="L194" i="75"/>
  <c r="M194" i="75"/>
  <c r="N194" i="75"/>
  <c r="L195" i="75"/>
  <c r="M195" i="75"/>
  <c r="N195" i="75"/>
  <c r="L196" i="75"/>
  <c r="M196" i="75"/>
  <c r="N196" i="75"/>
  <c r="L197" i="75"/>
  <c r="M197" i="75"/>
  <c r="N197" i="75"/>
  <c r="L198" i="75"/>
  <c r="M198" i="75"/>
  <c r="N198" i="75"/>
  <c r="L199" i="75"/>
  <c r="M199" i="75"/>
  <c r="N199" i="75"/>
  <c r="L200" i="75"/>
  <c r="M200" i="75"/>
  <c r="N200" i="75"/>
  <c r="L201" i="75"/>
  <c r="M201" i="75"/>
  <c r="N201" i="75"/>
  <c r="L202" i="75"/>
  <c r="M202" i="75"/>
  <c r="N202" i="75"/>
  <c r="L203" i="75"/>
  <c r="M203" i="75"/>
  <c r="N203" i="75"/>
  <c r="L204" i="75"/>
  <c r="M204" i="75"/>
  <c r="N204" i="75"/>
  <c r="L205" i="75"/>
  <c r="M205" i="75"/>
  <c r="N205" i="75"/>
  <c r="L206" i="75"/>
  <c r="M206" i="75"/>
  <c r="N206" i="75"/>
  <c r="L207" i="75"/>
  <c r="M207" i="75"/>
  <c r="N207" i="75"/>
  <c r="L208" i="75"/>
  <c r="M208" i="75"/>
  <c r="N208" i="75"/>
  <c r="L209" i="75"/>
  <c r="M209" i="75"/>
  <c r="N209" i="75"/>
  <c r="L210" i="75"/>
  <c r="M210" i="75"/>
  <c r="N210" i="75"/>
  <c r="L211" i="75"/>
  <c r="M211" i="75"/>
  <c r="N211" i="75"/>
  <c r="L212" i="75"/>
  <c r="M212" i="75"/>
  <c r="N212" i="75"/>
  <c r="L213" i="75"/>
  <c r="M213" i="75"/>
  <c r="N213" i="75"/>
  <c r="L214" i="75"/>
  <c r="M214" i="75"/>
  <c r="N214" i="75"/>
  <c r="L215" i="75"/>
  <c r="M215" i="75"/>
  <c r="N215" i="75"/>
  <c r="L216" i="75"/>
  <c r="M216" i="75"/>
  <c r="N216" i="75"/>
  <c r="L217" i="75"/>
  <c r="M217" i="75"/>
  <c r="N217" i="75"/>
  <c r="L218" i="75"/>
  <c r="M218" i="75"/>
  <c r="N218" i="75"/>
  <c r="L219" i="75"/>
  <c r="M219" i="75"/>
  <c r="N219" i="75"/>
  <c r="L220" i="75"/>
  <c r="M220" i="75"/>
  <c r="N220" i="75"/>
  <c r="L221" i="75"/>
  <c r="M221" i="75"/>
  <c r="N221" i="75"/>
  <c r="L222" i="75"/>
  <c r="M222" i="75"/>
  <c r="N222" i="75"/>
  <c r="L223" i="75"/>
  <c r="M223" i="75"/>
  <c r="N223" i="75"/>
  <c r="L224" i="75"/>
  <c r="M224" i="75"/>
  <c r="N224" i="75"/>
  <c r="L225" i="75"/>
  <c r="M225" i="75"/>
  <c r="N225" i="75"/>
  <c r="L226" i="75"/>
  <c r="M226" i="75"/>
  <c r="N226" i="75"/>
  <c r="L227" i="75"/>
  <c r="M227" i="75"/>
  <c r="N227" i="75"/>
  <c r="L228" i="75"/>
  <c r="M228" i="75"/>
  <c r="N228" i="75"/>
  <c r="L229" i="75"/>
  <c r="M229" i="75"/>
  <c r="N229" i="75"/>
  <c r="L230" i="75"/>
  <c r="M230" i="75"/>
  <c r="N230" i="75"/>
  <c r="L231" i="75"/>
  <c r="M231" i="75"/>
  <c r="N231" i="75"/>
  <c r="L232" i="75"/>
  <c r="M232" i="75"/>
  <c r="N232" i="75"/>
  <c r="L233" i="75"/>
  <c r="M233" i="75"/>
  <c r="N233" i="75"/>
  <c r="L234" i="75"/>
  <c r="M234" i="75"/>
  <c r="N234" i="75"/>
  <c r="L235" i="75"/>
  <c r="M235" i="75"/>
  <c r="N235" i="75"/>
  <c r="L236" i="75"/>
  <c r="M236" i="75"/>
  <c r="N236" i="75"/>
  <c r="L237" i="75"/>
  <c r="M237" i="75"/>
  <c r="N237" i="75"/>
  <c r="L238" i="75"/>
  <c r="M238" i="75"/>
  <c r="N238" i="75"/>
  <c r="L239" i="75"/>
  <c r="M239" i="75"/>
  <c r="N239" i="75"/>
  <c r="L240" i="75"/>
  <c r="M240" i="75"/>
  <c r="N240" i="75"/>
  <c r="L241" i="75"/>
  <c r="M241" i="75"/>
  <c r="N241" i="75"/>
  <c r="L242" i="75"/>
  <c r="M242" i="75"/>
  <c r="N242" i="75"/>
  <c r="L243" i="75"/>
  <c r="M243" i="75"/>
  <c r="N243" i="75"/>
  <c r="L244" i="75"/>
  <c r="M244" i="75"/>
  <c r="N244" i="75"/>
  <c r="L245" i="75"/>
  <c r="M245" i="75"/>
  <c r="N245" i="75"/>
  <c r="L246" i="75"/>
  <c r="M246" i="75"/>
  <c r="N246" i="75"/>
  <c r="L247" i="75"/>
  <c r="M247" i="75"/>
  <c r="N247" i="75"/>
  <c r="L248" i="75"/>
  <c r="M248" i="75"/>
  <c r="N248" i="75"/>
  <c r="L249" i="75"/>
  <c r="M249" i="75"/>
  <c r="N249" i="75"/>
  <c r="L250" i="75"/>
  <c r="M250" i="75"/>
  <c r="N250" i="75"/>
  <c r="L251" i="75"/>
  <c r="M251" i="75"/>
  <c r="N251" i="75"/>
  <c r="L252" i="75"/>
  <c r="M252" i="75"/>
  <c r="N252" i="75"/>
  <c r="L253" i="75"/>
  <c r="M253" i="75"/>
  <c r="N253" i="75"/>
  <c r="L254" i="75"/>
  <c r="M254" i="75"/>
  <c r="N254" i="75"/>
  <c r="L255" i="75"/>
  <c r="M255" i="75"/>
  <c r="N255" i="75"/>
  <c r="L256" i="75"/>
  <c r="M256" i="75"/>
  <c r="N256" i="75"/>
  <c r="L257" i="75"/>
  <c r="M257" i="75"/>
  <c r="N257" i="75"/>
  <c r="L258" i="75"/>
  <c r="M258" i="75"/>
  <c r="N258" i="75"/>
  <c r="L259" i="75"/>
  <c r="M259" i="75"/>
  <c r="N259" i="75"/>
  <c r="L260" i="75"/>
  <c r="M260" i="75"/>
  <c r="N260" i="75"/>
  <c r="L261" i="75"/>
  <c r="M261" i="75"/>
  <c r="N261" i="75"/>
  <c r="L262" i="75"/>
  <c r="M262" i="75"/>
  <c r="N262" i="75"/>
  <c r="L263" i="75"/>
  <c r="M263" i="75"/>
  <c r="N263" i="75"/>
  <c r="L264" i="75"/>
  <c r="M264" i="75"/>
  <c r="N264" i="75"/>
  <c r="L265" i="75"/>
  <c r="M265" i="75"/>
  <c r="N265" i="75"/>
  <c r="L266" i="75"/>
  <c r="M266" i="75"/>
  <c r="N266" i="75"/>
  <c r="L267" i="75"/>
  <c r="M267" i="75"/>
  <c r="N267" i="75"/>
  <c r="L268" i="75"/>
  <c r="M268" i="75"/>
  <c r="N268" i="75"/>
  <c r="L269" i="75"/>
  <c r="M269" i="75"/>
  <c r="N269" i="75"/>
  <c r="L270" i="75"/>
  <c r="M270" i="75"/>
  <c r="N270" i="75"/>
  <c r="L271" i="75"/>
  <c r="M271" i="75"/>
  <c r="N271" i="75"/>
  <c r="L272" i="75"/>
  <c r="M272" i="75"/>
  <c r="N272" i="75"/>
  <c r="L273" i="75"/>
  <c r="M273" i="75"/>
  <c r="N273" i="75"/>
  <c r="L274" i="75"/>
  <c r="M274" i="75"/>
  <c r="N274" i="75"/>
  <c r="L275" i="75"/>
  <c r="M275" i="75"/>
  <c r="N275" i="75"/>
  <c r="L276" i="75"/>
  <c r="M276" i="75"/>
  <c r="N276" i="75"/>
  <c r="L277" i="75"/>
  <c r="M277" i="75"/>
  <c r="N277" i="75"/>
  <c r="L278" i="75"/>
  <c r="M278" i="75"/>
  <c r="N278" i="75"/>
  <c r="L279" i="75"/>
  <c r="M279" i="75"/>
  <c r="N279" i="75"/>
  <c r="L280" i="75"/>
  <c r="M280" i="75"/>
  <c r="N280" i="75"/>
  <c r="L281" i="75"/>
  <c r="M281" i="75"/>
  <c r="N281" i="75"/>
  <c r="L282" i="75"/>
  <c r="M282" i="75"/>
  <c r="N282" i="75"/>
  <c r="L283" i="75"/>
  <c r="M283" i="75"/>
  <c r="N283" i="75"/>
  <c r="L284" i="75"/>
  <c r="M284" i="75"/>
  <c r="N284" i="75"/>
  <c r="L285" i="75"/>
  <c r="M285" i="75"/>
  <c r="N285" i="75"/>
  <c r="L286" i="75"/>
  <c r="M286" i="75"/>
  <c r="N286" i="75"/>
  <c r="L287" i="75"/>
  <c r="M287" i="75"/>
  <c r="N287" i="75"/>
  <c r="L288" i="75"/>
  <c r="M288" i="75"/>
  <c r="N288" i="75"/>
  <c r="L289" i="75"/>
  <c r="M289" i="75"/>
  <c r="N289" i="75"/>
  <c r="L290" i="75"/>
  <c r="M290" i="75"/>
  <c r="N290" i="75"/>
  <c r="L291" i="75"/>
  <c r="M291" i="75"/>
  <c r="N291" i="75"/>
  <c r="L292" i="75"/>
  <c r="M292" i="75"/>
  <c r="N292" i="75"/>
  <c r="L293" i="75"/>
  <c r="M293" i="75"/>
  <c r="N293" i="75"/>
  <c r="L294" i="75"/>
  <c r="M294" i="75"/>
  <c r="N294" i="75"/>
  <c r="L295" i="75"/>
  <c r="M295" i="75"/>
  <c r="N295" i="75"/>
  <c r="L296" i="75"/>
  <c r="M296" i="75"/>
  <c r="N296" i="75"/>
  <c r="L297" i="75"/>
  <c r="M297" i="75"/>
  <c r="N297" i="75"/>
  <c r="L298" i="75"/>
  <c r="M298" i="75"/>
  <c r="N298" i="75"/>
  <c r="L299" i="75"/>
  <c r="M299" i="75"/>
  <c r="N299" i="75"/>
  <c r="L300" i="75"/>
  <c r="M300" i="75"/>
  <c r="N300" i="75"/>
  <c r="L301" i="75"/>
  <c r="M301" i="75"/>
  <c r="N301" i="75"/>
  <c r="L302" i="75"/>
  <c r="M302" i="75"/>
  <c r="N302" i="75"/>
  <c r="L303" i="75"/>
  <c r="M303" i="75"/>
  <c r="N303" i="75"/>
  <c r="L304" i="75"/>
  <c r="M304" i="75"/>
  <c r="N304" i="75"/>
  <c r="L305" i="75"/>
  <c r="M305" i="75"/>
  <c r="N305" i="75"/>
  <c r="L306" i="75"/>
  <c r="M306" i="75"/>
  <c r="N306" i="75"/>
  <c r="L307" i="75"/>
  <c r="M307" i="75"/>
  <c r="N307" i="75"/>
  <c r="L308" i="75"/>
  <c r="M308" i="75"/>
  <c r="N308" i="75"/>
  <c r="L309" i="75"/>
  <c r="M309" i="75"/>
  <c r="N309" i="75"/>
  <c r="L310" i="75"/>
  <c r="M310" i="75"/>
  <c r="N310" i="75"/>
  <c r="L311" i="75"/>
  <c r="M311" i="75"/>
  <c r="N311" i="75"/>
  <c r="L312" i="75"/>
  <c r="M312" i="75"/>
  <c r="N312" i="75"/>
  <c r="L313" i="75"/>
  <c r="M313" i="75"/>
  <c r="N313" i="75"/>
  <c r="L314" i="75"/>
  <c r="M314" i="75"/>
  <c r="N314" i="75"/>
  <c r="L315" i="75"/>
  <c r="M315" i="75"/>
  <c r="N315" i="75"/>
  <c r="L316" i="75"/>
  <c r="M316" i="75"/>
  <c r="N316" i="75"/>
  <c r="L317" i="75"/>
  <c r="M317" i="75"/>
  <c r="N317" i="75"/>
  <c r="L318" i="75"/>
  <c r="M318" i="75"/>
  <c r="N318" i="75"/>
  <c r="L319" i="75"/>
  <c r="M319" i="75"/>
  <c r="N319" i="75"/>
  <c r="L320" i="75"/>
  <c r="M320" i="75"/>
  <c r="N320" i="75"/>
  <c r="L321" i="75"/>
  <c r="M321" i="75"/>
  <c r="N321" i="75"/>
  <c r="L322" i="75"/>
  <c r="M322" i="75"/>
  <c r="N322" i="75"/>
  <c r="L323" i="75"/>
  <c r="M323" i="75"/>
  <c r="N323" i="75"/>
  <c r="L324" i="75"/>
  <c r="M324" i="75"/>
  <c r="N324" i="75"/>
  <c r="L325" i="75"/>
  <c r="M325" i="75"/>
  <c r="N325" i="75"/>
  <c r="L326" i="75"/>
  <c r="M326" i="75"/>
  <c r="N326" i="75"/>
  <c r="AO190" i="63" l="1"/>
  <c r="K81" i="63"/>
  <c r="J89" i="63"/>
  <c r="J81" i="63"/>
  <c r="H80" i="63"/>
  <c r="J90" i="63"/>
  <c r="J92" i="63"/>
  <c r="J85" i="63"/>
  <c r="J88" i="63"/>
  <c r="J84" i="63"/>
  <c r="J87" i="63"/>
  <c r="J86" i="63"/>
  <c r="AG183" i="63"/>
  <c r="AI175" i="63" s="1"/>
  <c r="S118" i="63"/>
  <c r="M118" i="63"/>
  <c r="N2" i="75"/>
  <c r="M2" i="75"/>
  <c r="L2" i="75"/>
  <c r="K2" i="75" s="1"/>
  <c r="K3" i="75" s="1"/>
  <c r="K4" i="75" s="1"/>
  <c r="K5" i="75" s="1"/>
  <c r="K6" i="75" s="1"/>
  <c r="K7" i="75" s="1"/>
  <c r="K8" i="75" s="1"/>
  <c r="H81" i="63" l="1"/>
  <c r="AI183" i="63"/>
  <c r="AI185" i="63"/>
  <c r="AI176" i="63"/>
  <c r="AI179" i="63"/>
  <c r="AI186" i="63"/>
  <c r="AI178" i="63"/>
  <c r="AI181" i="63"/>
  <c r="AI182" i="63"/>
  <c r="AI188" i="63"/>
  <c r="AI180" i="63"/>
  <c r="AI177" i="63"/>
  <c r="AI187" i="63"/>
  <c r="AI184" i="63"/>
  <c r="E125" i="63"/>
  <c r="J125" i="63" s="1"/>
  <c r="E131" i="63"/>
  <c r="J131" i="63" s="1"/>
  <c r="E122" i="63"/>
  <c r="J122" i="63" s="1"/>
  <c r="E126" i="63"/>
  <c r="J126" i="63" s="1"/>
  <c r="E130" i="63"/>
  <c r="J130" i="63" s="1"/>
  <c r="E123" i="63"/>
  <c r="J123" i="63" s="1"/>
  <c r="E127" i="63"/>
  <c r="J127" i="63" s="1"/>
  <c r="E121" i="63"/>
  <c r="J121" i="63" s="1"/>
  <c r="E129" i="63"/>
  <c r="J129" i="63" s="1"/>
  <c r="E128" i="63"/>
  <c r="J128" i="63" s="1"/>
  <c r="E124" i="63"/>
  <c r="J124" i="63" s="1"/>
  <c r="E120" i="63"/>
  <c r="J120" i="63" s="1"/>
  <c r="E119" i="63"/>
  <c r="J119" i="63" s="1"/>
  <c r="K9" i="75"/>
  <c r="AI190" i="63" l="1"/>
  <c r="K82" i="63" s="1"/>
  <c r="M127" i="63"/>
  <c r="S127" i="63"/>
  <c r="M123" i="63"/>
  <c r="S123" i="63"/>
  <c r="S119" i="63"/>
  <c r="M119" i="63"/>
  <c r="S120" i="63"/>
  <c r="M120" i="63"/>
  <c r="M126" i="63"/>
  <c r="S126" i="63"/>
  <c r="M124" i="63"/>
  <c r="S124" i="63"/>
  <c r="S122" i="63"/>
  <c r="M122" i="63"/>
  <c r="S130" i="63"/>
  <c r="M130" i="63"/>
  <c r="S131" i="63"/>
  <c r="M131" i="63"/>
  <c r="M129" i="63"/>
  <c r="S129" i="63"/>
  <c r="M125" i="63"/>
  <c r="S125" i="63"/>
  <c r="S128" i="63"/>
  <c r="M128" i="63"/>
  <c r="M121" i="63"/>
  <c r="S121" i="63"/>
  <c r="R118" i="63"/>
  <c r="A116" i="63"/>
  <c r="D117" i="63" s="1"/>
  <c r="J132" i="63"/>
  <c r="C134" i="63" s="1"/>
  <c r="K10" i="75"/>
  <c r="H2" i="75"/>
  <c r="A155" i="63" l="1"/>
  <c r="A132" i="63"/>
  <c r="K83" i="63"/>
  <c r="K92" i="63" s="1"/>
  <c r="H92" i="63" s="1"/>
  <c r="H82" i="63"/>
  <c r="B168" i="63"/>
  <c r="I168" i="63"/>
  <c r="R119" i="63"/>
  <c r="R120" i="63" s="1"/>
  <c r="A133" i="63"/>
  <c r="K11" i="75"/>
  <c r="H3" i="75"/>
  <c r="K49" i="70"/>
  <c r="K45" i="70"/>
  <c r="K46" i="70"/>
  <c r="K90" i="63" l="1"/>
  <c r="H90" i="63" s="1"/>
  <c r="K91" i="63"/>
  <c r="H91" i="63" s="1"/>
  <c r="K89" i="63"/>
  <c r="H89" i="63" s="1"/>
  <c r="K87" i="63"/>
  <c r="H87" i="63" s="1"/>
  <c r="K88" i="63"/>
  <c r="H88" i="63" s="1"/>
  <c r="H83" i="63"/>
  <c r="K84" i="63"/>
  <c r="H84" i="63" s="1"/>
  <c r="K85" i="63"/>
  <c r="H85" i="63" s="1"/>
  <c r="K86" i="63"/>
  <c r="H86" i="63" s="1"/>
  <c r="H133" i="63"/>
  <c r="H141" i="63" s="1"/>
  <c r="J141" i="63" s="1"/>
  <c r="R121" i="63"/>
  <c r="H4" i="75"/>
  <c r="K12" i="75"/>
  <c r="CW11" i="22"/>
  <c r="B92" i="63" l="1"/>
  <c r="D92" i="63"/>
  <c r="B90" i="63"/>
  <c r="D90" i="63"/>
  <c r="B91" i="63"/>
  <c r="D91" i="63"/>
  <c r="D88" i="63"/>
  <c r="B88" i="63"/>
  <c r="D87" i="63"/>
  <c r="B87" i="63"/>
  <c r="B89" i="63"/>
  <c r="D89" i="63"/>
  <c r="H139" i="63"/>
  <c r="J139" i="63" s="1"/>
  <c r="S139" i="63" s="1"/>
  <c r="AC182" i="63" s="1"/>
  <c r="H147" i="63"/>
  <c r="J147" i="63" s="1"/>
  <c r="S147" i="63" s="1"/>
  <c r="H140" i="63"/>
  <c r="J140" i="63" s="1"/>
  <c r="S140" i="63" s="1"/>
  <c r="H148" i="63"/>
  <c r="J148" i="63" s="1"/>
  <c r="S148" i="63" s="1"/>
  <c r="S141" i="63"/>
  <c r="AC175" i="63" s="1"/>
  <c r="H135" i="63"/>
  <c r="J135" i="63" s="1"/>
  <c r="H142" i="63"/>
  <c r="J142" i="63" s="1"/>
  <c r="S142" i="63" s="1"/>
  <c r="H136" i="63"/>
  <c r="J136" i="63" s="1"/>
  <c r="S136" i="63" s="1"/>
  <c r="H137" i="63"/>
  <c r="J137" i="63" s="1"/>
  <c r="S137" i="63" s="1"/>
  <c r="H138" i="63"/>
  <c r="J138" i="63" s="1"/>
  <c r="S138" i="63" s="1"/>
  <c r="H143" i="63"/>
  <c r="J143" i="63" s="1"/>
  <c r="S143" i="63" s="1"/>
  <c r="H144" i="63"/>
  <c r="J144" i="63" s="1"/>
  <c r="S144" i="63" s="1"/>
  <c r="H145" i="63"/>
  <c r="J145" i="63" s="1"/>
  <c r="S145" i="63" s="1"/>
  <c r="H146" i="63"/>
  <c r="J146" i="63" s="1"/>
  <c r="S146" i="63" s="1"/>
  <c r="H149" i="63"/>
  <c r="H134" i="63"/>
  <c r="R122" i="63"/>
  <c r="H5" i="75"/>
  <c r="K13" i="75"/>
  <c r="AB175" i="63" l="1"/>
  <c r="AC187" i="63"/>
  <c r="AF187" i="63" s="1"/>
  <c r="AC188" i="63"/>
  <c r="AF188" i="63" s="1"/>
  <c r="AC181" i="63"/>
  <c r="AF181" i="63" s="1"/>
  <c r="AC176" i="63"/>
  <c r="AF176" i="63" s="1"/>
  <c r="AC186" i="63"/>
  <c r="AC177" i="63"/>
  <c r="AF177" i="63" s="1"/>
  <c r="AF182" i="63"/>
  <c r="AF175" i="63"/>
  <c r="AC183" i="63"/>
  <c r="AF183" i="63" s="1"/>
  <c r="AC184" i="63"/>
  <c r="AF184" i="63" s="1"/>
  <c r="AC180" i="63"/>
  <c r="AF180" i="63" s="1"/>
  <c r="AC178" i="63"/>
  <c r="AF178" i="63" s="1"/>
  <c r="AC185" i="63"/>
  <c r="AF185" i="63" s="1"/>
  <c r="J149" i="63"/>
  <c r="A149" i="63" s="1"/>
  <c r="S135" i="63"/>
  <c r="R123" i="63"/>
  <c r="R124" i="63" s="1"/>
  <c r="R125" i="63" s="1"/>
  <c r="H6" i="75"/>
  <c r="K14" i="75"/>
  <c r="AF186" i="63" l="1"/>
  <c r="AQ186" i="63" s="1"/>
  <c r="AB176" i="63"/>
  <c r="AK183" i="63"/>
  <c r="AQ187" i="63"/>
  <c r="AQ184" i="63"/>
  <c r="AK184" i="63"/>
  <c r="AQ177" i="63"/>
  <c r="AK177" i="63"/>
  <c r="AQ188" i="63"/>
  <c r="AK188" i="63"/>
  <c r="AK180" i="63"/>
  <c r="AQ180" i="63"/>
  <c r="AK176" i="63"/>
  <c r="AQ176" i="63"/>
  <c r="AK175" i="63"/>
  <c r="AQ175" i="63"/>
  <c r="AP175" i="63" s="1"/>
  <c r="AK178" i="63"/>
  <c r="AQ178" i="63"/>
  <c r="AK181" i="63"/>
  <c r="AQ181" i="63"/>
  <c r="AK182" i="63"/>
  <c r="AQ182" i="63"/>
  <c r="AK187" i="63"/>
  <c r="AK185" i="63"/>
  <c r="AC179" i="63"/>
  <c r="AQ185" i="63"/>
  <c r="AQ183" i="63"/>
  <c r="R144" i="63"/>
  <c r="R137" i="63"/>
  <c r="R142" i="63"/>
  <c r="R135" i="63"/>
  <c r="R136" i="63" s="1"/>
  <c r="R140" i="63"/>
  <c r="R138" i="63"/>
  <c r="R145" i="63" s="1"/>
  <c r="R146" i="63"/>
  <c r="R141" i="63"/>
  <c r="R143" i="63"/>
  <c r="R126" i="63"/>
  <c r="R127" i="63" s="1"/>
  <c r="R128" i="63" s="1"/>
  <c r="R147" i="63"/>
  <c r="H7" i="75"/>
  <c r="K15" i="75"/>
  <c r="R139" i="63" l="1"/>
  <c r="AK186" i="63"/>
  <c r="AB177" i="63"/>
  <c r="AF179" i="63"/>
  <c r="AK179" i="63" s="1"/>
  <c r="AP186" i="63"/>
  <c r="AP183" i="63"/>
  <c r="AP177" i="63"/>
  <c r="AP181" i="63"/>
  <c r="AP178" i="63"/>
  <c r="AP185" i="63"/>
  <c r="AP188" i="63"/>
  <c r="AP182" i="63"/>
  <c r="AP176" i="63"/>
  <c r="AP187" i="63"/>
  <c r="AP180" i="63"/>
  <c r="AP184" i="63"/>
  <c r="R148" i="63"/>
  <c r="R129" i="63"/>
  <c r="R130" i="63" s="1"/>
  <c r="R131" i="63" s="1"/>
  <c r="H8" i="75"/>
  <c r="K16" i="75"/>
  <c r="K17" i="75" s="1"/>
  <c r="K18" i="75" s="1"/>
  <c r="K19" i="75" s="1"/>
  <c r="K20" i="75" s="1"/>
  <c r="K21" i="75" s="1"/>
  <c r="K22" i="75" s="1"/>
  <c r="K23" i="75" s="1"/>
  <c r="K24" i="75" s="1"/>
  <c r="K25" i="75" s="1"/>
  <c r="K26" i="75" s="1"/>
  <c r="K27" i="75" s="1"/>
  <c r="K28" i="75" s="1"/>
  <c r="K29" i="75" s="1"/>
  <c r="K30" i="75" s="1"/>
  <c r="K31" i="75" s="1"/>
  <c r="K32" i="75" s="1"/>
  <c r="K33" i="75" s="1"/>
  <c r="K34" i="75" s="1"/>
  <c r="K35" i="75" s="1"/>
  <c r="K36" i="75" s="1"/>
  <c r="K37" i="75" s="1"/>
  <c r="K38" i="75" s="1"/>
  <c r="K39" i="75" s="1"/>
  <c r="K40" i="75" s="1"/>
  <c r="K41" i="75" s="1"/>
  <c r="K42" i="75" s="1"/>
  <c r="K43" i="75" s="1"/>
  <c r="K44" i="75" s="1"/>
  <c r="K45" i="75" s="1"/>
  <c r="K46" i="75" s="1"/>
  <c r="K47" i="75" s="1"/>
  <c r="K48" i="75" s="1"/>
  <c r="K49" i="75" s="1"/>
  <c r="K50" i="75" s="1"/>
  <c r="K51" i="75" s="1"/>
  <c r="K52" i="75" s="1"/>
  <c r="K53" i="75" s="1"/>
  <c r="K54" i="75" s="1"/>
  <c r="K55" i="75" s="1"/>
  <c r="K56" i="75" s="1"/>
  <c r="K57" i="75" s="1"/>
  <c r="K58" i="75" s="1"/>
  <c r="K59" i="75" s="1"/>
  <c r="K60" i="75" s="1"/>
  <c r="K61" i="75" s="1"/>
  <c r="K62" i="75" s="1"/>
  <c r="K63" i="75" s="1"/>
  <c r="K64" i="75" s="1"/>
  <c r="K65" i="75" s="1"/>
  <c r="K66" i="75" s="1"/>
  <c r="K67" i="75" s="1"/>
  <c r="K68" i="75" s="1"/>
  <c r="K69" i="75" s="1"/>
  <c r="K70" i="75" s="1"/>
  <c r="K71" i="75" s="1"/>
  <c r="K72" i="75" s="1"/>
  <c r="K73" i="75" s="1"/>
  <c r="K74" i="75" s="1"/>
  <c r="K75" i="75" s="1"/>
  <c r="K76" i="75" s="1"/>
  <c r="K77" i="75" s="1"/>
  <c r="K78" i="75" s="1"/>
  <c r="K79" i="75" s="1"/>
  <c r="K80" i="75" s="1"/>
  <c r="K81" i="75" s="1"/>
  <c r="K82" i="75" s="1"/>
  <c r="K83" i="75" s="1"/>
  <c r="K84" i="75" s="1"/>
  <c r="K85" i="75" s="1"/>
  <c r="K86" i="75" s="1"/>
  <c r="K87" i="75" s="1"/>
  <c r="K88" i="75" s="1"/>
  <c r="K89" i="75" s="1"/>
  <c r="K90" i="75" s="1"/>
  <c r="K91" i="75" s="1"/>
  <c r="K92" i="75" s="1"/>
  <c r="K93" i="75" s="1"/>
  <c r="K94" i="75" s="1"/>
  <c r="K95" i="75" s="1"/>
  <c r="K96" i="75" s="1"/>
  <c r="K97" i="75" s="1"/>
  <c r="K98" i="75" s="1"/>
  <c r="K99" i="75" s="1"/>
  <c r="K100" i="75" s="1"/>
  <c r="K101" i="75" s="1"/>
  <c r="K102" i="75" s="1"/>
  <c r="K103" i="75" s="1"/>
  <c r="K104" i="75" s="1"/>
  <c r="K105" i="75" s="1"/>
  <c r="K106" i="75" s="1"/>
  <c r="K107" i="75" s="1"/>
  <c r="K108" i="75" s="1"/>
  <c r="K109" i="75" s="1"/>
  <c r="K110" i="75" s="1"/>
  <c r="K111" i="75" s="1"/>
  <c r="K112" i="75" s="1"/>
  <c r="K113" i="75" s="1"/>
  <c r="K114" i="75" s="1"/>
  <c r="K115" i="75" s="1"/>
  <c r="K116" i="75" s="1"/>
  <c r="K117" i="75" s="1"/>
  <c r="K118" i="75" s="1"/>
  <c r="K119" i="75" s="1"/>
  <c r="K120" i="75" s="1"/>
  <c r="K121" i="75" s="1"/>
  <c r="K122" i="75" s="1"/>
  <c r="K123" i="75" s="1"/>
  <c r="K124" i="75" s="1"/>
  <c r="K125" i="75" s="1"/>
  <c r="K126" i="75" s="1"/>
  <c r="K127" i="75" s="1"/>
  <c r="K128" i="75" s="1"/>
  <c r="K129" i="75" s="1"/>
  <c r="K130" i="75" s="1"/>
  <c r="K131" i="75" s="1"/>
  <c r="K132" i="75" s="1"/>
  <c r="K133" i="75" s="1"/>
  <c r="K134" i="75" s="1"/>
  <c r="K135" i="75" s="1"/>
  <c r="K136" i="75" s="1"/>
  <c r="K137" i="75" s="1"/>
  <c r="K138" i="75" s="1"/>
  <c r="K139" i="75" s="1"/>
  <c r="K140" i="75" s="1"/>
  <c r="K141" i="75" s="1"/>
  <c r="K142" i="75" s="1"/>
  <c r="K143" i="75" s="1"/>
  <c r="K144" i="75" s="1"/>
  <c r="K145" i="75" s="1"/>
  <c r="K146" i="75" s="1"/>
  <c r="K147" i="75" s="1"/>
  <c r="K148" i="75" s="1"/>
  <c r="K149" i="75" s="1"/>
  <c r="K150" i="75" s="1"/>
  <c r="K151" i="75" s="1"/>
  <c r="K152" i="75" s="1"/>
  <c r="K153" i="75" s="1"/>
  <c r="K154" i="75" s="1"/>
  <c r="K155" i="75" s="1"/>
  <c r="K156" i="75" s="1"/>
  <c r="K157" i="75" s="1"/>
  <c r="K158" i="75" s="1"/>
  <c r="K159" i="75" s="1"/>
  <c r="K160" i="75" s="1"/>
  <c r="K161" i="75" s="1"/>
  <c r="K162" i="75" s="1"/>
  <c r="K163" i="75" s="1"/>
  <c r="K164" i="75" s="1"/>
  <c r="K165" i="75" s="1"/>
  <c r="K166" i="75" s="1"/>
  <c r="K167" i="75" s="1"/>
  <c r="K168" i="75" s="1"/>
  <c r="K169" i="75" s="1"/>
  <c r="K170" i="75" s="1"/>
  <c r="K171" i="75" s="1"/>
  <c r="K172" i="75" s="1"/>
  <c r="K173" i="75" s="1"/>
  <c r="K174" i="75" s="1"/>
  <c r="K175" i="75" s="1"/>
  <c r="K176" i="75" s="1"/>
  <c r="K177" i="75" s="1"/>
  <c r="K178" i="75" s="1"/>
  <c r="K179" i="75" s="1"/>
  <c r="K180" i="75" s="1"/>
  <c r="K181" i="75" s="1"/>
  <c r="K182" i="75" s="1"/>
  <c r="K183" i="75" s="1"/>
  <c r="K184" i="75" s="1"/>
  <c r="K185" i="75" s="1"/>
  <c r="K186" i="75" s="1"/>
  <c r="K187" i="75" s="1"/>
  <c r="K188" i="75" s="1"/>
  <c r="K189" i="75" s="1"/>
  <c r="K190" i="75" s="1"/>
  <c r="K191" i="75" s="1"/>
  <c r="K192" i="75" s="1"/>
  <c r="K193" i="75" s="1"/>
  <c r="K194" i="75" s="1"/>
  <c r="K195" i="75" s="1"/>
  <c r="K196" i="75" s="1"/>
  <c r="K197" i="75" s="1"/>
  <c r="K198" i="75" s="1"/>
  <c r="K199" i="75" s="1"/>
  <c r="K200" i="75" s="1"/>
  <c r="K201" i="75" s="1"/>
  <c r="K202" i="75" s="1"/>
  <c r="K203" i="75" s="1"/>
  <c r="K204" i="75" s="1"/>
  <c r="K205" i="75" s="1"/>
  <c r="K206" i="75" s="1"/>
  <c r="K207" i="75" s="1"/>
  <c r="K208" i="75" s="1"/>
  <c r="K209" i="75" s="1"/>
  <c r="K210" i="75" s="1"/>
  <c r="K211" i="75" s="1"/>
  <c r="K212" i="75" s="1"/>
  <c r="K213" i="75" s="1"/>
  <c r="K214" i="75" s="1"/>
  <c r="K215" i="75" s="1"/>
  <c r="K216" i="75" s="1"/>
  <c r="K217" i="75" s="1"/>
  <c r="K218" i="75" s="1"/>
  <c r="K219" i="75" s="1"/>
  <c r="K220" i="75" s="1"/>
  <c r="K221" i="75" s="1"/>
  <c r="K222" i="75" s="1"/>
  <c r="K223" i="75" s="1"/>
  <c r="K224" i="75" s="1"/>
  <c r="K225" i="75" s="1"/>
  <c r="K226" i="75" s="1"/>
  <c r="K227" i="75" s="1"/>
  <c r="K228" i="75" s="1"/>
  <c r="K229" i="75" s="1"/>
  <c r="K230" i="75" s="1"/>
  <c r="K231" i="75" s="1"/>
  <c r="K232" i="75" s="1"/>
  <c r="K233" i="75" s="1"/>
  <c r="K234" i="75" s="1"/>
  <c r="K235" i="75" s="1"/>
  <c r="K236" i="75" s="1"/>
  <c r="K237" i="75" s="1"/>
  <c r="K238" i="75" s="1"/>
  <c r="K239" i="75" s="1"/>
  <c r="K240" i="75" s="1"/>
  <c r="K241" i="75" s="1"/>
  <c r="K242" i="75" s="1"/>
  <c r="K243" i="75" s="1"/>
  <c r="K244" i="75" s="1"/>
  <c r="K245" i="75" s="1"/>
  <c r="K246" i="75" s="1"/>
  <c r="K247" i="75" s="1"/>
  <c r="K248" i="75" s="1"/>
  <c r="K249" i="75" s="1"/>
  <c r="K250" i="75" s="1"/>
  <c r="K251" i="75" s="1"/>
  <c r="K252" i="75" s="1"/>
  <c r="K253" i="75" s="1"/>
  <c r="K254" i="75" s="1"/>
  <c r="K255" i="75" s="1"/>
  <c r="K256" i="75" s="1"/>
  <c r="K257" i="75" s="1"/>
  <c r="K258" i="75" s="1"/>
  <c r="K259" i="75" s="1"/>
  <c r="K260" i="75" s="1"/>
  <c r="K261" i="75" s="1"/>
  <c r="K262" i="75" s="1"/>
  <c r="K263" i="75" s="1"/>
  <c r="K264" i="75" s="1"/>
  <c r="K265" i="75" s="1"/>
  <c r="K266" i="75" s="1"/>
  <c r="K267" i="75" s="1"/>
  <c r="K268" i="75" s="1"/>
  <c r="K269" i="75" s="1"/>
  <c r="K270" i="75" s="1"/>
  <c r="K271" i="75" s="1"/>
  <c r="K272" i="75" s="1"/>
  <c r="K273" i="75" s="1"/>
  <c r="K274" i="75" s="1"/>
  <c r="K275" i="75" s="1"/>
  <c r="K276" i="75" s="1"/>
  <c r="K277" i="75" s="1"/>
  <c r="K278" i="75" s="1"/>
  <c r="K279" i="75" s="1"/>
  <c r="K280" i="75" s="1"/>
  <c r="K281" i="75" s="1"/>
  <c r="K282" i="75" s="1"/>
  <c r="K283" i="75" s="1"/>
  <c r="K284" i="75" s="1"/>
  <c r="K285" i="75" s="1"/>
  <c r="K286" i="75" s="1"/>
  <c r="K287" i="75" s="1"/>
  <c r="K288" i="75" s="1"/>
  <c r="K289" i="75" s="1"/>
  <c r="K290" i="75" s="1"/>
  <c r="K291" i="75" s="1"/>
  <c r="K292" i="75" s="1"/>
  <c r="K293" i="75" s="1"/>
  <c r="K294" i="75" s="1"/>
  <c r="K295" i="75" s="1"/>
  <c r="K296" i="75" s="1"/>
  <c r="K297" i="75" s="1"/>
  <c r="K298" i="75" s="1"/>
  <c r="K299" i="75" s="1"/>
  <c r="K300" i="75" s="1"/>
  <c r="K301" i="75" s="1"/>
  <c r="K302" i="75" s="1"/>
  <c r="K303" i="75" s="1"/>
  <c r="K304" i="75" s="1"/>
  <c r="K305" i="75" s="1"/>
  <c r="K306" i="75" s="1"/>
  <c r="K307" i="75" s="1"/>
  <c r="K308" i="75" s="1"/>
  <c r="K309" i="75" s="1"/>
  <c r="K310" i="75" s="1"/>
  <c r="K311" i="75" s="1"/>
  <c r="K312" i="75" s="1"/>
  <c r="K313" i="75" s="1"/>
  <c r="K314" i="75" s="1"/>
  <c r="K315" i="75" s="1"/>
  <c r="K316" i="75" s="1"/>
  <c r="K317" i="75" s="1"/>
  <c r="K318" i="75" s="1"/>
  <c r="K319" i="75" s="1"/>
  <c r="K320" i="75" s="1"/>
  <c r="K321" i="75" s="1"/>
  <c r="K322" i="75" s="1"/>
  <c r="K323" i="75" s="1"/>
  <c r="K324" i="75" s="1"/>
  <c r="K325" i="75" s="1"/>
  <c r="K326" i="75" s="1"/>
  <c r="K47" i="70"/>
  <c r="K48" i="70"/>
  <c r="T145" i="63" l="1"/>
  <c r="AQ179" i="63"/>
  <c r="AP179" i="63" s="1"/>
  <c r="AR178" i="63" s="1"/>
  <c r="AB178" i="63"/>
  <c r="T143" i="63"/>
  <c r="T139" i="63"/>
  <c r="T144" i="63"/>
  <c r="T135" i="63"/>
  <c r="T142" i="63"/>
  <c r="T141" i="63"/>
  <c r="T137" i="63"/>
  <c r="T138" i="63"/>
  <c r="T148" i="63"/>
  <c r="T136" i="63"/>
  <c r="T140" i="63"/>
  <c r="T147" i="63"/>
  <c r="T146" i="63"/>
  <c r="T125" i="63"/>
  <c r="T129" i="63"/>
  <c r="T119" i="63"/>
  <c r="T124" i="63"/>
  <c r="T122" i="63"/>
  <c r="T121" i="63"/>
  <c r="T120" i="63"/>
  <c r="T118" i="63"/>
  <c r="T123" i="63"/>
  <c r="T126" i="63"/>
  <c r="T128" i="63"/>
  <c r="T131" i="63"/>
  <c r="T130" i="63"/>
  <c r="T127" i="63"/>
  <c r="O2" i="75"/>
  <c r="A9" i="78" s="1"/>
  <c r="Q2" i="75"/>
  <c r="C9" i="78" s="1"/>
  <c r="O3" i="75"/>
  <c r="A10" i="78" s="1"/>
  <c r="P3" i="75"/>
  <c r="B10" i="78" s="1"/>
  <c r="P2" i="75"/>
  <c r="B9" i="78" s="1"/>
  <c r="Q3" i="75"/>
  <c r="C10" i="78" s="1"/>
  <c r="H9" i="75"/>
  <c r="P52" i="75"/>
  <c r="Q17" i="75"/>
  <c r="C24" i="78" s="1"/>
  <c r="O7" i="75"/>
  <c r="A14" i="78" s="1"/>
  <c r="Q172" i="75"/>
  <c r="O34" i="75"/>
  <c r="Q184" i="75"/>
  <c r="P61" i="75"/>
  <c r="O39" i="75"/>
  <c r="O27" i="75"/>
  <c r="Q33" i="75"/>
  <c r="O150" i="75"/>
  <c r="P175" i="75"/>
  <c r="Q102" i="75"/>
  <c r="O306" i="75"/>
  <c r="P78" i="75"/>
  <c r="O240" i="75"/>
  <c r="Q297" i="75"/>
  <c r="P145" i="75"/>
  <c r="P105" i="75"/>
  <c r="O117" i="75"/>
  <c r="Q111" i="75"/>
  <c r="O182" i="75"/>
  <c r="O26" i="75"/>
  <c r="A33" i="78" s="1"/>
  <c r="O259" i="75"/>
  <c r="Q8" i="75"/>
  <c r="C15" i="78" s="1"/>
  <c r="Q78" i="75"/>
  <c r="Q145" i="75"/>
  <c r="Q139" i="75"/>
  <c r="Q112" i="75"/>
  <c r="O162" i="75"/>
  <c r="P73" i="75"/>
  <c r="Q295" i="75"/>
  <c r="O303" i="75"/>
  <c r="P280" i="75"/>
  <c r="P30" i="75"/>
  <c r="O5" i="75"/>
  <c r="A12" i="78" s="1"/>
  <c r="O19" i="75"/>
  <c r="A26" i="78" s="1"/>
  <c r="P84" i="75"/>
  <c r="O108" i="75"/>
  <c r="O197" i="75"/>
  <c r="P92" i="75"/>
  <c r="P176" i="75"/>
  <c r="O133" i="75"/>
  <c r="P205" i="75"/>
  <c r="Q29" i="75"/>
  <c r="Q277" i="75"/>
  <c r="P300" i="75"/>
  <c r="Q289" i="75"/>
  <c r="Q157" i="75"/>
  <c r="O113" i="75"/>
  <c r="Q238" i="75"/>
  <c r="O155" i="75"/>
  <c r="O138" i="75"/>
  <c r="O23" i="75"/>
  <c r="A30" i="78" s="1"/>
  <c r="Q133" i="75"/>
  <c r="P131" i="75"/>
  <c r="Q215" i="75"/>
  <c r="O121" i="75"/>
  <c r="P232" i="75"/>
  <c r="O136" i="75"/>
  <c r="Q250" i="75"/>
  <c r="O154" i="75"/>
  <c r="P250" i="75"/>
  <c r="P136" i="75"/>
  <c r="P80" i="75"/>
  <c r="P34" i="75"/>
  <c r="O268" i="75"/>
  <c r="P70" i="75"/>
  <c r="P139" i="75"/>
  <c r="Q53" i="75"/>
  <c r="P28" i="75"/>
  <c r="P169" i="75"/>
  <c r="Q165" i="75"/>
  <c r="Q85" i="75"/>
  <c r="P157" i="75"/>
  <c r="Q304" i="75"/>
  <c r="O12" i="75"/>
  <c r="A19" i="78" s="1"/>
  <c r="O28" i="75"/>
  <c r="P9" i="75"/>
  <c r="B16" i="78" s="1"/>
  <c r="Q315" i="75"/>
  <c r="P124" i="75"/>
  <c r="P60" i="75"/>
  <c r="O11" i="75"/>
  <c r="A18" i="78" s="1"/>
  <c r="Q218" i="75"/>
  <c r="Q121" i="75"/>
  <c r="Q101" i="75"/>
  <c r="P263" i="75"/>
  <c r="P81" i="75"/>
  <c r="Q169" i="75"/>
  <c r="P137" i="75"/>
  <c r="P98" i="75"/>
  <c r="P17" i="75"/>
  <c r="B24" i="78" s="1"/>
  <c r="O10" i="75"/>
  <c r="A17" i="78" s="1"/>
  <c r="O101" i="75"/>
  <c r="P125" i="75"/>
  <c r="P113" i="75"/>
  <c r="Q37" i="75"/>
  <c r="Q149" i="75"/>
  <c r="P55" i="75"/>
  <c r="Q105" i="75"/>
  <c r="O234" i="75"/>
  <c r="Q74" i="75"/>
  <c r="O135" i="75"/>
  <c r="P49" i="75"/>
  <c r="P153" i="75"/>
  <c r="Q137" i="75"/>
  <c r="Q274" i="75"/>
  <c r="Q89" i="75"/>
  <c r="O151" i="75"/>
  <c r="Q117" i="75"/>
  <c r="O37" i="75"/>
  <c r="Q25" i="75"/>
  <c r="C32" i="78" s="1"/>
  <c r="P58" i="75"/>
  <c r="Q216" i="75"/>
  <c r="O31" i="75"/>
  <c r="Q254" i="75"/>
  <c r="Q57" i="75"/>
  <c r="Q282" i="75"/>
  <c r="P20" i="75"/>
  <c r="B27" i="78" s="1"/>
  <c r="Q41" i="75"/>
  <c r="O315" i="75"/>
  <c r="P13" i="75"/>
  <c r="B20" i="78" s="1"/>
  <c r="Q201" i="75"/>
  <c r="Q49" i="75"/>
  <c r="Q73" i="75"/>
  <c r="P121" i="75"/>
  <c r="Q5" i="75"/>
  <c r="C12" i="78" s="1"/>
  <c r="P25" i="75"/>
  <c r="B32" i="78" s="1"/>
  <c r="P89" i="75"/>
  <c r="Q9" i="75"/>
  <c r="C16" i="78" s="1"/>
  <c r="O59" i="75"/>
  <c r="O74" i="75"/>
  <c r="P41" i="75"/>
  <c r="P57" i="75"/>
  <c r="O165" i="75"/>
  <c r="P156" i="75"/>
  <c r="Q65" i="75"/>
  <c r="Q69" i="75"/>
  <c r="O43" i="75"/>
  <c r="Q153" i="75"/>
  <c r="P93" i="75"/>
  <c r="P29" i="75"/>
  <c r="Q21" i="75"/>
  <c r="C28" i="78" s="1"/>
  <c r="O256" i="75"/>
  <c r="O71" i="75"/>
  <c r="Q136" i="75"/>
  <c r="P323" i="75"/>
  <c r="O314" i="75"/>
  <c r="Q233" i="75"/>
  <c r="O258" i="75"/>
  <c r="O205" i="75"/>
  <c r="Q293" i="75"/>
  <c r="O316" i="75"/>
  <c r="P182" i="75"/>
  <c r="O198" i="75"/>
  <c r="P39" i="75"/>
  <c r="P158" i="75"/>
  <c r="P258" i="75"/>
  <c r="P302" i="75"/>
  <c r="Q324" i="75"/>
  <c r="O80" i="75"/>
  <c r="Q50" i="75"/>
  <c r="Q252" i="75"/>
  <c r="O156" i="75"/>
  <c r="O283" i="75"/>
  <c r="P164" i="75"/>
  <c r="Q82" i="75"/>
  <c r="Q77" i="75"/>
  <c r="Q46" i="75"/>
  <c r="Q129" i="75"/>
  <c r="P247" i="75"/>
  <c r="O186" i="75"/>
  <c r="Q76" i="75"/>
  <c r="O140" i="75"/>
  <c r="O288" i="75"/>
  <c r="P111" i="75"/>
  <c r="P65" i="75"/>
  <c r="Q83" i="75"/>
  <c r="O230" i="75"/>
  <c r="P56" i="75"/>
  <c r="O183" i="75"/>
  <c r="Q269" i="75"/>
  <c r="Q84" i="75"/>
  <c r="P297" i="75"/>
  <c r="O174" i="75"/>
  <c r="P23" i="75"/>
  <c r="B30" i="78" s="1"/>
  <c r="Q75" i="75"/>
  <c r="P210" i="75"/>
  <c r="O104" i="75"/>
  <c r="P48" i="75"/>
  <c r="P147" i="75"/>
  <c r="O262" i="75"/>
  <c r="O318" i="75"/>
  <c r="P193" i="75"/>
  <c r="P319" i="75"/>
  <c r="Q86" i="75"/>
  <c r="P296" i="75"/>
  <c r="P313" i="75"/>
  <c r="Q185" i="75"/>
  <c r="P18" i="75"/>
  <c r="B25" i="78" s="1"/>
  <c r="O231" i="75"/>
  <c r="P191" i="75"/>
  <c r="P235" i="75"/>
  <c r="P69" i="75"/>
  <c r="P231" i="75"/>
  <c r="O53" i="75"/>
  <c r="P86" i="75"/>
  <c r="O236" i="75"/>
  <c r="P162" i="75"/>
  <c r="Q256" i="75"/>
  <c r="Q103" i="75"/>
  <c r="P50" i="75"/>
  <c r="O192" i="75"/>
  <c r="Q305" i="75"/>
  <c r="P243" i="75"/>
  <c r="P277" i="75"/>
  <c r="P74" i="75"/>
  <c r="O290" i="75"/>
  <c r="P165" i="75"/>
  <c r="Q217" i="75"/>
  <c r="P172" i="75"/>
  <c r="P326" i="75"/>
  <c r="Q54" i="75"/>
  <c r="O185" i="75"/>
  <c r="P271" i="75"/>
  <c r="P317" i="75"/>
  <c r="O55" i="75"/>
  <c r="P59" i="75"/>
  <c r="P262" i="75"/>
  <c r="Q284" i="75"/>
  <c r="Q163" i="75"/>
  <c r="O220" i="75"/>
  <c r="Q263" i="75"/>
  <c r="Q174" i="75"/>
  <c r="O177" i="75"/>
  <c r="P288" i="75"/>
  <c r="Q42" i="75"/>
  <c r="Q309" i="75"/>
  <c r="O89" i="75"/>
  <c r="Q43" i="75"/>
  <c r="O4" i="75"/>
  <c r="A11" i="78" s="1"/>
  <c r="P301" i="75"/>
  <c r="O40" i="75"/>
  <c r="P324" i="75"/>
  <c r="P256" i="75"/>
  <c r="O126" i="75"/>
  <c r="P239" i="75"/>
  <c r="O130" i="75"/>
  <c r="Q292" i="75"/>
  <c r="Q116" i="75"/>
  <c r="P174" i="75"/>
  <c r="O279" i="75"/>
  <c r="Q88" i="75"/>
  <c r="O115" i="75"/>
  <c r="O237" i="75"/>
  <c r="Q314" i="75"/>
  <c r="O319" i="75"/>
  <c r="O312" i="75"/>
  <c r="O20" i="75"/>
  <c r="A27" i="78" s="1"/>
  <c r="Q206" i="75"/>
  <c r="P290" i="75"/>
  <c r="P294" i="75"/>
  <c r="O245" i="75"/>
  <c r="O235" i="75"/>
  <c r="O32" i="75"/>
  <c r="Q260" i="75"/>
  <c r="P202" i="75"/>
  <c r="P249" i="75"/>
  <c r="Q325" i="75"/>
  <c r="O85" i="75"/>
  <c r="O35" i="75"/>
  <c r="Q56" i="75"/>
  <c r="P285" i="75"/>
  <c r="P119" i="75"/>
  <c r="P185" i="75"/>
  <c r="P152" i="75"/>
  <c r="P71" i="75"/>
  <c r="O212" i="75"/>
  <c r="O229" i="75"/>
  <c r="Q221" i="75"/>
  <c r="O224" i="75"/>
  <c r="Q197" i="75"/>
  <c r="O122" i="75"/>
  <c r="Q243" i="75"/>
  <c r="Q301" i="75"/>
  <c r="Q183" i="75"/>
  <c r="P19" i="75"/>
  <c r="B26" i="78" s="1"/>
  <c r="P274" i="75"/>
  <c r="Q211" i="75"/>
  <c r="O313" i="75"/>
  <c r="P112" i="75"/>
  <c r="O169" i="75"/>
  <c r="P275" i="75"/>
  <c r="Q118" i="75"/>
  <c r="Q115" i="75"/>
  <c r="Q15" i="75"/>
  <c r="C22" i="78" s="1"/>
  <c r="Q19" i="75"/>
  <c r="C26" i="78" s="1"/>
  <c r="P227" i="75"/>
  <c r="P208" i="75"/>
  <c r="Q323" i="75"/>
  <c r="O172" i="75"/>
  <c r="O18" i="75"/>
  <c r="A25" i="78" s="1"/>
  <c r="Q119" i="75"/>
  <c r="O193" i="75"/>
  <c r="Q320" i="75"/>
  <c r="O51" i="75"/>
  <c r="P304" i="75"/>
  <c r="Q106" i="75"/>
  <c r="P64" i="75"/>
  <c r="O17" i="75"/>
  <c r="A24" i="78" s="1"/>
  <c r="O61" i="75"/>
  <c r="Q99" i="75"/>
  <c r="O249" i="75"/>
  <c r="O105" i="75"/>
  <c r="O144" i="75"/>
  <c r="Q11" i="75"/>
  <c r="C18" i="78" s="1"/>
  <c r="Q267" i="75"/>
  <c r="P36" i="75"/>
  <c r="Q275" i="75"/>
  <c r="Q291" i="75"/>
  <c r="P207" i="75"/>
  <c r="P281" i="75"/>
  <c r="Q251" i="75"/>
  <c r="P43" i="75"/>
  <c r="P22" i="75"/>
  <c r="B29" i="78" s="1"/>
  <c r="P283" i="75"/>
  <c r="P96" i="75"/>
  <c r="Q31" i="75"/>
  <c r="P186" i="75"/>
  <c r="O95" i="75"/>
  <c r="P104" i="75"/>
  <c r="Q60" i="75"/>
  <c r="O278" i="75"/>
  <c r="Q20" i="75"/>
  <c r="C27" i="78" s="1"/>
  <c r="Q253" i="75"/>
  <c r="O190" i="75"/>
  <c r="P150" i="75"/>
  <c r="P42" i="75"/>
  <c r="P216" i="75"/>
  <c r="O215" i="75"/>
  <c r="O287" i="75"/>
  <c r="Q272" i="75"/>
  <c r="O114" i="75"/>
  <c r="Q160" i="75"/>
  <c r="P103" i="75"/>
  <c r="Q96" i="75"/>
  <c r="P209" i="75"/>
  <c r="P238" i="75"/>
  <c r="P292" i="75"/>
  <c r="P170" i="75"/>
  <c r="Q7" i="75"/>
  <c r="C14" i="78" s="1"/>
  <c r="P44" i="75"/>
  <c r="Q190" i="75"/>
  <c r="Q159" i="75"/>
  <c r="O94" i="75"/>
  <c r="Q95" i="75"/>
  <c r="O70" i="75"/>
  <c r="P220" i="75"/>
  <c r="O263" i="75"/>
  <c r="O147" i="75"/>
  <c r="Q195" i="75"/>
  <c r="P198" i="75"/>
  <c r="P91" i="75"/>
  <c r="Q48" i="75"/>
  <c r="Q191" i="75"/>
  <c r="Q255" i="75"/>
  <c r="Q24" i="75"/>
  <c r="C31" i="78" s="1"/>
  <c r="O226" i="75"/>
  <c r="Q235" i="75"/>
  <c r="O112" i="75"/>
  <c r="P322" i="75"/>
  <c r="Q249" i="75"/>
  <c r="Q130" i="75"/>
  <c r="O142" i="75"/>
  <c r="O321" i="75"/>
  <c r="Q189" i="75"/>
  <c r="O216" i="75"/>
  <c r="P221" i="75"/>
  <c r="Q13" i="75"/>
  <c r="C20" i="78" s="1"/>
  <c r="P117" i="75"/>
  <c r="O68" i="75"/>
  <c r="O178" i="75"/>
  <c r="Q296" i="75"/>
  <c r="O48" i="75"/>
  <c r="P276" i="75"/>
  <c r="O97" i="75"/>
  <c r="P38" i="75"/>
  <c r="O83" i="75"/>
  <c r="Q107" i="75"/>
  <c r="Q34" i="75"/>
  <c r="Q164" i="75"/>
  <c r="P47" i="75"/>
  <c r="Q237" i="75"/>
  <c r="O90" i="75"/>
  <c r="O49" i="75"/>
  <c r="P197" i="75"/>
  <c r="O200" i="75"/>
  <c r="Q113" i="75"/>
  <c r="O50" i="75"/>
  <c r="O180" i="75"/>
  <c r="O295" i="75"/>
  <c r="O302" i="75"/>
  <c r="O168" i="75"/>
  <c r="O250" i="75"/>
  <c r="Q223" i="75"/>
  <c r="P222" i="75"/>
  <c r="P37" i="75"/>
  <c r="O79" i="75"/>
  <c r="P10" i="75"/>
  <c r="B17" i="78" s="1"/>
  <c r="Q94" i="75"/>
  <c r="O137" i="75"/>
  <c r="O191" i="75"/>
  <c r="P218" i="75"/>
  <c r="O310" i="75"/>
  <c r="O36" i="75"/>
  <c r="P143" i="75"/>
  <c r="Q196" i="75"/>
  <c r="Q168" i="75"/>
  <c r="Q271" i="75"/>
  <c r="P45" i="75"/>
  <c r="O66" i="75"/>
  <c r="Q97" i="75"/>
  <c r="O209" i="75"/>
  <c r="O21" i="75"/>
  <c r="A28" i="78" s="1"/>
  <c r="Q166" i="75"/>
  <c r="Q294" i="75"/>
  <c r="Q171" i="75"/>
  <c r="P160" i="75"/>
  <c r="Q225" i="75"/>
  <c r="P181" i="75"/>
  <c r="O179" i="75"/>
  <c r="P168" i="75"/>
  <c r="Q232" i="75"/>
  <c r="P287" i="75"/>
  <c r="P312" i="75"/>
  <c r="O196" i="75"/>
  <c r="P134" i="75"/>
  <c r="O241" i="75"/>
  <c r="Q270" i="75"/>
  <c r="O311" i="75"/>
  <c r="O247" i="75"/>
  <c r="Q312" i="75"/>
  <c r="Q67" i="75"/>
  <c r="Q156" i="75"/>
  <c r="P212" i="75"/>
  <c r="P229" i="75"/>
  <c r="O173" i="75"/>
  <c r="Q128" i="75"/>
  <c r="P295" i="75"/>
  <c r="O194" i="75"/>
  <c r="Q299" i="75"/>
  <c r="P144" i="75"/>
  <c r="O274" i="75"/>
  <c r="O267" i="75"/>
  <c r="P5" i="75"/>
  <c r="B12" i="78" s="1"/>
  <c r="Q265" i="75"/>
  <c r="O134" i="75"/>
  <c r="Q262" i="75"/>
  <c r="O293" i="75"/>
  <c r="Q154" i="75"/>
  <c r="O56" i="75"/>
  <c r="Q114" i="75"/>
  <c r="P321" i="75"/>
  <c r="Q300" i="75"/>
  <c r="P187" i="75"/>
  <c r="Q127" i="75"/>
  <c r="P311" i="75"/>
  <c r="O243" i="75"/>
  <c r="Q87" i="75"/>
  <c r="O44" i="75"/>
  <c r="O143" i="75"/>
  <c r="O157" i="75"/>
  <c r="O99" i="75"/>
  <c r="P33" i="75"/>
  <c r="O294" i="75"/>
  <c r="O42" i="75"/>
  <c r="P94" i="75"/>
  <c r="O188" i="75"/>
  <c r="Q144" i="75"/>
  <c r="Q52" i="75"/>
  <c r="O326" i="75"/>
  <c r="Q239" i="75"/>
  <c r="Q203" i="75"/>
  <c r="O9" i="75"/>
  <c r="A16" i="78" s="1"/>
  <c r="O304" i="75"/>
  <c r="Q288" i="75"/>
  <c r="O299" i="75"/>
  <c r="P132" i="75"/>
  <c r="P159" i="75"/>
  <c r="Q16" i="75"/>
  <c r="C23" i="78" s="1"/>
  <c r="O75" i="75"/>
  <c r="O289" i="75"/>
  <c r="P268" i="75"/>
  <c r="Q194" i="75"/>
  <c r="O100" i="75"/>
  <c r="O41" i="75"/>
  <c r="O223" i="75"/>
  <c r="O129" i="75"/>
  <c r="Q150" i="75"/>
  <c r="P230" i="75"/>
  <c r="P21" i="75"/>
  <c r="B28" i="78" s="1"/>
  <c r="Q151" i="75"/>
  <c r="P178" i="75"/>
  <c r="O72" i="75"/>
  <c r="O296" i="75"/>
  <c r="P265" i="75"/>
  <c r="Q66" i="75"/>
  <c r="Q220" i="75"/>
  <c r="O317" i="75"/>
  <c r="Q138" i="75"/>
  <c r="P273" i="75"/>
  <c r="P83" i="75"/>
  <c r="O8" i="75"/>
  <c r="A15" i="78" s="1"/>
  <c r="O232" i="75"/>
  <c r="O323" i="75"/>
  <c r="Q134" i="75"/>
  <c r="Q4" i="75"/>
  <c r="C11" i="78" s="1"/>
  <c r="Q199" i="75"/>
  <c r="O286" i="75"/>
  <c r="P8" i="75"/>
  <c r="B15" i="78" s="1"/>
  <c r="Q280" i="75"/>
  <c r="Q214" i="75"/>
  <c r="P214" i="75"/>
  <c r="P100" i="75"/>
  <c r="O96" i="75"/>
  <c r="Q72" i="75"/>
  <c r="P195" i="75"/>
  <c r="P284" i="75"/>
  <c r="P133" i="75"/>
  <c r="P255" i="75"/>
  <c r="P225" i="75"/>
  <c r="O98" i="75"/>
  <c r="P107" i="75"/>
  <c r="P161" i="75"/>
  <c r="P282" i="75"/>
  <c r="Q227" i="75"/>
  <c r="P316" i="75"/>
  <c r="Q44" i="75"/>
  <c r="O146" i="75"/>
  <c r="O300" i="75"/>
  <c r="Q135" i="75"/>
  <c r="O91" i="75"/>
  <c r="Q92" i="75"/>
  <c r="P32" i="75"/>
  <c r="P109" i="75"/>
  <c r="O78" i="75"/>
  <c r="P82" i="75"/>
  <c r="O57" i="75"/>
  <c r="Q58" i="75"/>
  <c r="P241" i="75"/>
  <c r="Q231" i="75"/>
  <c r="Q140" i="75"/>
  <c r="O260" i="75"/>
  <c r="O298" i="75"/>
  <c r="P31" i="75"/>
  <c r="Q200" i="75"/>
  <c r="P267" i="75"/>
  <c r="Q242" i="75"/>
  <c r="O297" i="75"/>
  <c r="Q109" i="75"/>
  <c r="P140" i="75"/>
  <c r="O149" i="75"/>
  <c r="O285" i="75"/>
  <c r="Q179" i="75"/>
  <c r="O159" i="75"/>
  <c r="O292" i="75"/>
  <c r="Q219" i="75"/>
  <c r="P293" i="75"/>
  <c r="Q175" i="75"/>
  <c r="O63" i="75"/>
  <c r="O221" i="75"/>
  <c r="P154" i="75"/>
  <c r="O166" i="75"/>
  <c r="Q22" i="75"/>
  <c r="C29" i="78" s="1"/>
  <c r="P90" i="75"/>
  <c r="P318" i="75"/>
  <c r="O158" i="75"/>
  <c r="P179" i="75"/>
  <c r="O62" i="75"/>
  <c r="P190" i="75"/>
  <c r="P7" i="75"/>
  <c r="B14" i="78" s="1"/>
  <c r="O261" i="75"/>
  <c r="O170" i="75"/>
  <c r="P173" i="75"/>
  <c r="Q181" i="75"/>
  <c r="O184" i="75"/>
  <c r="Q36" i="75"/>
  <c r="P306" i="75"/>
  <c r="O148" i="75"/>
  <c r="P233" i="75"/>
  <c r="Q110" i="75"/>
  <c r="P215" i="75"/>
  <c r="Q186" i="75"/>
  <c r="Q244" i="75"/>
  <c r="Q123" i="75"/>
  <c r="P260" i="75"/>
  <c r="O164" i="75"/>
  <c r="Q209" i="75"/>
  <c r="Q45" i="75"/>
  <c r="Q51" i="75"/>
  <c r="O116" i="75"/>
  <c r="P248" i="75"/>
  <c r="Q108" i="75"/>
  <c r="Q287" i="75"/>
  <c r="P279" i="75"/>
  <c r="P325" i="75"/>
  <c r="O272" i="75"/>
  <c r="O30" i="75"/>
  <c r="O175" i="75"/>
  <c r="Q173" i="75"/>
  <c r="P278" i="75"/>
  <c r="O322" i="75"/>
  <c r="Q177" i="75"/>
  <c r="P286" i="75"/>
  <c r="O255" i="75"/>
  <c r="Q63" i="75"/>
  <c r="Q80" i="75"/>
  <c r="O167" i="75"/>
  <c r="Q246" i="75"/>
  <c r="O269" i="75"/>
  <c r="Q316" i="75"/>
  <c r="Q30" i="75"/>
  <c r="Q234" i="75"/>
  <c r="O128" i="75"/>
  <c r="P180" i="75"/>
  <c r="Q228" i="75"/>
  <c r="Q283" i="75"/>
  <c r="Q310" i="75"/>
  <c r="Q188" i="75"/>
  <c r="O238" i="75"/>
  <c r="P291" i="75"/>
  <c r="Q131" i="75"/>
  <c r="O210" i="75"/>
  <c r="O301" i="75"/>
  <c r="Q245" i="75"/>
  <c r="Q79" i="75"/>
  <c r="O13" i="75"/>
  <c r="A20" i="78" s="1"/>
  <c r="O308" i="75"/>
  <c r="O273" i="75"/>
  <c r="Q124" i="75"/>
  <c r="P196" i="75"/>
  <c r="O228" i="75"/>
  <c r="O277" i="75"/>
  <c r="Q281" i="75"/>
  <c r="P128" i="75"/>
  <c r="Q224" i="75"/>
  <c r="O325" i="75"/>
  <c r="O242" i="75"/>
  <c r="P315" i="75"/>
  <c r="P120" i="75"/>
  <c r="Q68" i="75"/>
  <c r="O276" i="75"/>
  <c r="P206" i="75"/>
  <c r="O127" i="75"/>
  <c r="Q321" i="75"/>
  <c r="O81" i="75"/>
  <c r="O153" i="75"/>
  <c r="O69" i="75"/>
  <c r="P204" i="75"/>
  <c r="P155" i="75"/>
  <c r="O253" i="75"/>
  <c r="Q132" i="75"/>
  <c r="P226" i="75"/>
  <c r="P223" i="75"/>
  <c r="Q319" i="75"/>
  <c r="Q198" i="75"/>
  <c r="P257" i="75"/>
  <c r="O6" i="75"/>
  <c r="A13" i="78" s="1"/>
  <c r="Q178" i="75"/>
  <c r="Q62" i="75"/>
  <c r="Q279" i="75"/>
  <c r="O309" i="75"/>
  <c r="P183" i="75"/>
  <c r="O52" i="75"/>
  <c r="O201" i="75"/>
  <c r="Q208" i="75"/>
  <c r="O93" i="75"/>
  <c r="P240" i="75"/>
  <c r="O15" i="75"/>
  <c r="A22" i="78" s="1"/>
  <c r="O92" i="75"/>
  <c r="O73" i="75"/>
  <c r="Q10" i="75"/>
  <c r="C17" i="78" s="1"/>
  <c r="Q226" i="75"/>
  <c r="O77" i="75"/>
  <c r="Q122" i="75"/>
  <c r="Q167" i="75"/>
  <c r="O14" i="75"/>
  <c r="A21" i="78" s="1"/>
  <c r="P67" i="75"/>
  <c r="Q155" i="75"/>
  <c r="Q28" i="75"/>
  <c r="Q47" i="75"/>
  <c r="O109" i="75"/>
  <c r="Q180" i="75"/>
  <c r="O203" i="75"/>
  <c r="O246" i="75"/>
  <c r="P166" i="75"/>
  <c r="O244" i="75"/>
  <c r="Q64" i="75"/>
  <c r="Q146" i="75"/>
  <c r="Q176" i="75"/>
  <c r="Q247" i="75"/>
  <c r="Q40" i="75"/>
  <c r="O76" i="75"/>
  <c r="O248" i="75"/>
  <c r="Q141" i="75"/>
  <c r="Q6" i="75"/>
  <c r="C13" i="78" s="1"/>
  <c r="O132" i="75"/>
  <c r="O211" i="75"/>
  <c r="P234" i="75"/>
  <c r="O161" i="75"/>
  <c r="O119" i="75"/>
  <c r="O270" i="75"/>
  <c r="P242" i="75"/>
  <c r="Q266" i="75"/>
  <c r="O204" i="75"/>
  <c r="O218" i="75"/>
  <c r="Q147" i="75"/>
  <c r="P261" i="75"/>
  <c r="O222" i="75"/>
  <c r="P272" i="75"/>
  <c r="P88" i="75"/>
  <c r="O45" i="75"/>
  <c r="O227" i="75"/>
  <c r="P199" i="75"/>
  <c r="P12" i="75"/>
  <c r="B19" i="78" s="1"/>
  <c r="Q302" i="75"/>
  <c r="P264" i="75"/>
  <c r="Q306" i="75"/>
  <c r="Q313" i="75"/>
  <c r="O219" i="75"/>
  <c r="O305" i="75"/>
  <c r="P213" i="75"/>
  <c r="Q298" i="75"/>
  <c r="Q90" i="75"/>
  <c r="Q126" i="75"/>
  <c r="P184" i="75"/>
  <c r="Q100" i="75"/>
  <c r="Q286" i="75"/>
  <c r="P171" i="75"/>
  <c r="P53" i="75"/>
  <c r="P126" i="75"/>
  <c r="Q222" i="75"/>
  <c r="O160" i="75"/>
  <c r="P130" i="75"/>
  <c r="P116" i="75"/>
  <c r="O65" i="75"/>
  <c r="P149" i="75"/>
  <c r="P203" i="75"/>
  <c r="O217" i="75"/>
  <c r="P87" i="75"/>
  <c r="O86" i="75"/>
  <c r="O189" i="75"/>
  <c r="O281" i="75"/>
  <c r="P314" i="75"/>
  <c r="P129" i="75"/>
  <c r="Q27" i="75"/>
  <c r="Q308" i="75"/>
  <c r="Q26" i="75"/>
  <c r="C33" i="78" s="1"/>
  <c r="Q81" i="75"/>
  <c r="Q104" i="75"/>
  <c r="P51" i="75"/>
  <c r="Q193" i="75"/>
  <c r="O102" i="75"/>
  <c r="Q161" i="75"/>
  <c r="P24" i="75"/>
  <c r="B31" i="78" s="1"/>
  <c r="O233" i="75"/>
  <c r="P95" i="75"/>
  <c r="P99" i="75"/>
  <c r="P270" i="75"/>
  <c r="P253" i="75"/>
  <c r="P85" i="75"/>
  <c r="O38" i="75"/>
  <c r="Q59" i="75"/>
  <c r="P102" i="75"/>
  <c r="Q18" i="75"/>
  <c r="C25" i="78" s="1"/>
  <c r="O213" i="75"/>
  <c r="P97" i="75"/>
  <c r="Q204" i="75"/>
  <c r="Q261" i="75"/>
  <c r="O103" i="75"/>
  <c r="Q182" i="75"/>
  <c r="O120" i="75"/>
  <c r="Q35" i="75"/>
  <c r="P194" i="75"/>
  <c r="P72" i="75"/>
  <c r="P237" i="75"/>
  <c r="O123" i="75"/>
  <c r="O124" i="75"/>
  <c r="P177" i="75"/>
  <c r="O181" i="75"/>
  <c r="O84" i="75"/>
  <c r="P66" i="75"/>
  <c r="Q258" i="75"/>
  <c r="P219" i="75"/>
  <c r="P141" i="75"/>
  <c r="Q248" i="75"/>
  <c r="O252" i="75"/>
  <c r="O125" i="75"/>
  <c r="P254" i="75"/>
  <c r="Q207" i="75"/>
  <c r="O46" i="75"/>
  <c r="O176" i="75"/>
  <c r="P6" i="75"/>
  <c r="B13" i="78" s="1"/>
  <c r="O82" i="75"/>
  <c r="P146" i="75"/>
  <c r="P62" i="75"/>
  <c r="P299" i="75"/>
  <c r="O141" i="75"/>
  <c r="O195" i="75"/>
  <c r="Q143" i="75"/>
  <c r="O199" i="75"/>
  <c r="O214" i="75"/>
  <c r="O131" i="75"/>
  <c r="P269" i="75"/>
  <c r="O58" i="75"/>
  <c r="Q38" i="75"/>
  <c r="O206" i="75"/>
  <c r="O266" i="75"/>
  <c r="P127" i="75"/>
  <c r="Q317" i="75"/>
  <c r="Q170" i="75"/>
  <c r="O60" i="75"/>
  <c r="P68" i="75"/>
  <c r="P54" i="75"/>
  <c r="Q276" i="75"/>
  <c r="P35" i="75"/>
  <c r="P298" i="75"/>
  <c r="Q318" i="75"/>
  <c r="P118" i="75"/>
  <c r="O265" i="75"/>
  <c r="O202" i="75"/>
  <c r="O118" i="75"/>
  <c r="P63" i="75"/>
  <c r="O208" i="75"/>
  <c r="Q39" i="75"/>
  <c r="O139" i="75"/>
  <c r="P217" i="75"/>
  <c r="P310" i="75"/>
  <c r="Q307" i="75"/>
  <c r="Q264" i="75"/>
  <c r="P75" i="75"/>
  <c r="P309" i="75"/>
  <c r="P167" i="75"/>
  <c r="O225" i="75"/>
  <c r="Q210" i="75"/>
  <c r="P110" i="75"/>
  <c r="P211" i="75"/>
  <c r="O22" i="75"/>
  <c r="A29" i="78" s="1"/>
  <c r="Q91" i="75"/>
  <c r="O24" i="75"/>
  <c r="A31" i="78" s="1"/>
  <c r="Q236" i="75"/>
  <c r="O239" i="75"/>
  <c r="O320" i="75"/>
  <c r="P189" i="75"/>
  <c r="P142" i="75"/>
  <c r="P46" i="75"/>
  <c r="O106" i="75"/>
  <c r="Q229" i="75"/>
  <c r="Q120" i="75"/>
  <c r="P251" i="75"/>
  <c r="P115" i="75"/>
  <c r="Q205" i="75"/>
  <c r="Q326" i="75"/>
  <c r="P188" i="75"/>
  <c r="P192" i="75"/>
  <c r="P246" i="75"/>
  <c r="P163" i="75"/>
  <c r="Q240" i="75"/>
  <c r="P200" i="75"/>
  <c r="O207" i="75"/>
  <c r="Q285" i="75"/>
  <c r="O107" i="75"/>
  <c r="Q125" i="75"/>
  <c r="P106" i="75"/>
  <c r="Q213" i="75"/>
  <c r="O251" i="75"/>
  <c r="P259" i="75"/>
  <c r="O282" i="75"/>
  <c r="P135" i="75"/>
  <c r="P11" i="75"/>
  <c r="B18" i="78" s="1"/>
  <c r="O152" i="75"/>
  <c r="P303" i="75"/>
  <c r="P307" i="75"/>
  <c r="Q230" i="75"/>
  <c r="P138" i="75"/>
  <c r="O47" i="75"/>
  <c r="Q142" i="75"/>
  <c r="O33" i="75"/>
  <c r="P148" i="75"/>
  <c r="Q257" i="75"/>
  <c r="P245" i="75"/>
  <c r="Q303" i="75"/>
  <c r="O284" i="75"/>
  <c r="O25" i="75"/>
  <c r="A32" i="78" s="1"/>
  <c r="Q192" i="75"/>
  <c r="O254" i="75"/>
  <c r="O307" i="75"/>
  <c r="P244" i="75"/>
  <c r="Q23" i="75"/>
  <c r="C30" i="78" s="1"/>
  <c r="Q268" i="75"/>
  <c r="P266" i="75"/>
  <c r="P14" i="75"/>
  <c r="B21" i="78" s="1"/>
  <c r="Q259" i="75"/>
  <c r="P26" i="75"/>
  <c r="B33" i="78" s="1"/>
  <c r="O67" i="75"/>
  <c r="P201" i="75"/>
  <c r="O163" i="75"/>
  <c r="P27" i="75"/>
  <c r="O280" i="75"/>
  <c r="P40" i="75"/>
  <c r="P228" i="75"/>
  <c r="O111" i="75"/>
  <c r="Q290" i="75"/>
  <c r="Q187" i="75"/>
  <c r="Q158" i="75"/>
  <c r="P289" i="75"/>
  <c r="P308" i="75"/>
  <c r="Q212" i="75"/>
  <c r="Q202" i="75"/>
  <c r="P4" i="75"/>
  <c r="B11" i="78" s="1"/>
  <c r="Q14" i="75"/>
  <c r="C21" i="78" s="1"/>
  <c r="O324" i="75"/>
  <c r="P122" i="75"/>
  <c r="O16" i="75"/>
  <c r="A23" i="78" s="1"/>
  <c r="P77" i="75"/>
  <c r="O110" i="75"/>
  <c r="P76" i="75"/>
  <c r="P123" i="75"/>
  <c r="Q71" i="75"/>
  <c r="O187" i="75"/>
  <c r="Q98" i="75"/>
  <c r="P114" i="75"/>
  <c r="O171" i="75"/>
  <c r="O257" i="75"/>
  <c r="Q273" i="75"/>
  <c r="O264" i="75"/>
  <c r="O88" i="75"/>
  <c r="O145" i="75"/>
  <c r="Q12" i="75"/>
  <c r="C19" i="78" s="1"/>
  <c r="Q278" i="75"/>
  <c r="P151" i="75"/>
  <c r="Q93" i="75"/>
  <c r="P101" i="75"/>
  <c r="Q32" i="75"/>
  <c r="P305" i="75"/>
  <c r="O87" i="75"/>
  <c r="P79" i="75"/>
  <c r="Q70" i="75"/>
  <c r="Q162" i="75"/>
  <c r="O64" i="75"/>
  <c r="O29" i="75"/>
  <c r="P108" i="75"/>
  <c r="Q61" i="75"/>
  <c r="O271" i="75"/>
  <c r="Q322" i="75"/>
  <c r="P15" i="75"/>
  <c r="B22" i="78" s="1"/>
  <c r="P224" i="75"/>
  <c r="Q152" i="75"/>
  <c r="Q311" i="75"/>
  <c r="Q148" i="75"/>
  <c r="P252" i="75"/>
  <c r="P320" i="75"/>
  <c r="P16" i="75"/>
  <c r="B23" i="78" s="1"/>
  <c r="O275" i="75"/>
  <c r="O54" i="75"/>
  <c r="O291" i="75"/>
  <c r="Q55" i="75"/>
  <c r="Q241" i="75"/>
  <c r="P236" i="75"/>
  <c r="U3" i="22"/>
  <c r="U4" i="22"/>
  <c r="U5" i="22"/>
  <c r="U6" i="22"/>
  <c r="U7" i="22"/>
  <c r="U8" i="22"/>
  <c r="U9" i="22"/>
  <c r="U10" i="22"/>
  <c r="U11" i="22"/>
  <c r="U12"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U209" i="22"/>
  <c r="U210" i="22"/>
  <c r="U211" i="22"/>
  <c r="U212" i="22"/>
  <c r="U213" i="22"/>
  <c r="U214" i="22"/>
  <c r="U215" i="22"/>
  <c r="U216" i="22"/>
  <c r="U217" i="22"/>
  <c r="U218" i="22"/>
  <c r="U219" i="22"/>
  <c r="U220" i="22"/>
  <c r="U221" i="22"/>
  <c r="U222" i="22"/>
  <c r="U223" i="22"/>
  <c r="U224" i="22"/>
  <c r="U225" i="22"/>
  <c r="U226" i="22"/>
  <c r="U227" i="22"/>
  <c r="U228" i="22"/>
  <c r="U229" i="22"/>
  <c r="U230" i="22"/>
  <c r="U231" i="22"/>
  <c r="U232" i="22"/>
  <c r="U233" i="22"/>
  <c r="U234" i="22"/>
  <c r="U235" i="22"/>
  <c r="U236" i="22"/>
  <c r="U237" i="22"/>
  <c r="U238" i="22"/>
  <c r="U239" i="22"/>
  <c r="U240" i="22"/>
  <c r="U241" i="22"/>
  <c r="U242" i="22"/>
  <c r="U243" i="22"/>
  <c r="U244" i="22"/>
  <c r="U245" i="22"/>
  <c r="U246" i="22"/>
  <c r="U247" i="22"/>
  <c r="U248" i="22"/>
  <c r="U249" i="22"/>
  <c r="U250" i="22"/>
  <c r="U251" i="22"/>
  <c r="U252" i="22"/>
  <c r="U253" i="22"/>
  <c r="U254" i="22"/>
  <c r="U255" i="22"/>
  <c r="U256" i="22"/>
  <c r="U257" i="22"/>
  <c r="U258" i="22"/>
  <c r="U259" i="22"/>
  <c r="U260" i="22"/>
  <c r="U261" i="22"/>
  <c r="U262" i="22"/>
  <c r="U263" i="22"/>
  <c r="U264" i="22"/>
  <c r="U265" i="22"/>
  <c r="U266" i="22"/>
  <c r="U267" i="22"/>
  <c r="U268" i="22"/>
  <c r="U269" i="22"/>
  <c r="U270" i="22"/>
  <c r="U271" i="22"/>
  <c r="U272" i="22"/>
  <c r="U273" i="22"/>
  <c r="U274" i="22"/>
  <c r="U275" i="22"/>
  <c r="U276" i="22"/>
  <c r="U277" i="22"/>
  <c r="U278" i="22"/>
  <c r="U279" i="22"/>
  <c r="U280" i="22"/>
  <c r="U281" i="22"/>
  <c r="U282" i="22"/>
  <c r="U283" i="22"/>
  <c r="U284" i="22"/>
  <c r="U285" i="22"/>
  <c r="U286" i="22"/>
  <c r="U287" i="22"/>
  <c r="U288" i="22"/>
  <c r="U289" i="22"/>
  <c r="U290" i="22"/>
  <c r="U291" i="22"/>
  <c r="U292" i="22"/>
  <c r="U293" i="22"/>
  <c r="U294" i="22"/>
  <c r="U295" i="22"/>
  <c r="U296" i="22"/>
  <c r="U297" i="22"/>
  <c r="U298" i="22"/>
  <c r="U299" i="22"/>
  <c r="U300" i="22"/>
  <c r="U301" i="22"/>
  <c r="U302" i="22"/>
  <c r="U303" i="22"/>
  <c r="U304" i="22"/>
  <c r="U305" i="22"/>
  <c r="U306" i="22"/>
  <c r="U307" i="22"/>
  <c r="U308" i="22"/>
  <c r="U309" i="22"/>
  <c r="U310" i="22"/>
  <c r="U311" i="22"/>
  <c r="U312" i="22"/>
  <c r="U313" i="22"/>
  <c r="U314" i="22"/>
  <c r="U315" i="22"/>
  <c r="U316" i="22"/>
  <c r="U317" i="22"/>
  <c r="U318" i="22"/>
  <c r="U319" i="22"/>
  <c r="U320" i="22"/>
  <c r="U321" i="22"/>
  <c r="U322" i="22"/>
  <c r="U323" i="22"/>
  <c r="U324" i="22"/>
  <c r="U325" i="22"/>
  <c r="U326" i="22"/>
  <c r="U2" i="22"/>
  <c r="AR180" i="63" l="1"/>
  <c r="AR175" i="63"/>
  <c r="AR179" i="63"/>
  <c r="AR187" i="63"/>
  <c r="AR185" i="63"/>
  <c r="AR184" i="63"/>
  <c r="AR177" i="63"/>
  <c r="AR181" i="63"/>
  <c r="AR176" i="63"/>
  <c r="AR183" i="63"/>
  <c r="AR188" i="63"/>
  <c r="AR182" i="63"/>
  <c r="AR186" i="63"/>
  <c r="AB179" i="63"/>
  <c r="AB180" i="63"/>
  <c r="AB181" i="63" s="1"/>
  <c r="X149" i="63"/>
  <c r="T132" i="63"/>
  <c r="A153" i="63" s="1"/>
  <c r="H154" i="63" s="1"/>
  <c r="H10" i="75"/>
  <c r="O2" i="22"/>
  <c r="H160" i="63" l="1"/>
  <c r="H156" i="63"/>
  <c r="H155" i="63"/>
  <c r="H158" i="63"/>
  <c r="H159" i="63" s="1"/>
  <c r="H157" i="63"/>
  <c r="H161" i="63" s="1"/>
  <c r="J153" i="63"/>
  <c r="AR190" i="63"/>
  <c r="AB182" i="63"/>
  <c r="H11" i="75"/>
  <c r="O3" i="22"/>
  <c r="O4" i="22" s="1"/>
  <c r="O5" i="22" s="1"/>
  <c r="O6" i="22" s="1"/>
  <c r="V3" i="22"/>
  <c r="V4" i="22"/>
  <c r="V5" i="22"/>
  <c r="V6" i="22"/>
  <c r="V7" i="22"/>
  <c r="V8" i="22"/>
  <c r="V9" i="22"/>
  <c r="V10"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V209" i="22"/>
  <c r="V210" i="22"/>
  <c r="V211" i="22"/>
  <c r="V212" i="22"/>
  <c r="V213" i="22"/>
  <c r="V214" i="22"/>
  <c r="V215" i="22"/>
  <c r="V216" i="22"/>
  <c r="V217" i="22"/>
  <c r="V218" i="22"/>
  <c r="V219" i="22"/>
  <c r="V220" i="22"/>
  <c r="V221" i="22"/>
  <c r="V222" i="22"/>
  <c r="V223" i="22"/>
  <c r="V224" i="22"/>
  <c r="V225" i="22"/>
  <c r="V226" i="22"/>
  <c r="V227" i="22"/>
  <c r="V228" i="22"/>
  <c r="V229" i="22"/>
  <c r="V230" i="22"/>
  <c r="V231" i="22"/>
  <c r="V232" i="22"/>
  <c r="V233" i="22"/>
  <c r="V234" i="22"/>
  <c r="V235" i="22"/>
  <c r="V236" i="22"/>
  <c r="V237" i="22"/>
  <c r="V238" i="22"/>
  <c r="V239" i="22"/>
  <c r="V240" i="22"/>
  <c r="V241" i="22"/>
  <c r="V242" i="22"/>
  <c r="V243" i="22"/>
  <c r="V244" i="22"/>
  <c r="V245" i="22"/>
  <c r="V246" i="22"/>
  <c r="V247" i="22"/>
  <c r="V248" i="22"/>
  <c r="V249" i="22"/>
  <c r="V250" i="22"/>
  <c r="V251" i="22"/>
  <c r="V252" i="22"/>
  <c r="V253" i="22"/>
  <c r="V254" i="22"/>
  <c r="V255" i="22"/>
  <c r="V256" i="22"/>
  <c r="V257" i="22"/>
  <c r="V258" i="22"/>
  <c r="V259" i="22"/>
  <c r="V260" i="22"/>
  <c r="V261" i="22"/>
  <c r="V262" i="22"/>
  <c r="V263" i="22"/>
  <c r="V264" i="22"/>
  <c r="V265" i="22"/>
  <c r="V266" i="22"/>
  <c r="V267" i="22"/>
  <c r="V268" i="22"/>
  <c r="V269" i="22"/>
  <c r="V270" i="22"/>
  <c r="V271" i="22"/>
  <c r="V272" i="22"/>
  <c r="V273" i="22"/>
  <c r="V274" i="22"/>
  <c r="V275" i="22"/>
  <c r="V276" i="22"/>
  <c r="V277" i="22"/>
  <c r="V278" i="22"/>
  <c r="V279" i="22"/>
  <c r="V280" i="22"/>
  <c r="V281" i="22"/>
  <c r="V282" i="22"/>
  <c r="V283" i="22"/>
  <c r="V284" i="22"/>
  <c r="V285" i="22"/>
  <c r="V286" i="22"/>
  <c r="V287" i="22"/>
  <c r="V288" i="22"/>
  <c r="V289" i="22"/>
  <c r="V290" i="22"/>
  <c r="V291" i="22"/>
  <c r="V292" i="22"/>
  <c r="V293" i="22"/>
  <c r="V294" i="22"/>
  <c r="V295" i="22"/>
  <c r="V296" i="22"/>
  <c r="V297" i="22"/>
  <c r="V298" i="22"/>
  <c r="V299" i="22"/>
  <c r="V300" i="22"/>
  <c r="V301" i="22"/>
  <c r="V302" i="22"/>
  <c r="V303" i="22"/>
  <c r="V304" i="22"/>
  <c r="V305" i="22"/>
  <c r="V306" i="22"/>
  <c r="V307" i="22"/>
  <c r="V308" i="22"/>
  <c r="V309" i="22"/>
  <c r="V310" i="22"/>
  <c r="V311" i="22"/>
  <c r="V312" i="22"/>
  <c r="V313" i="22"/>
  <c r="V314" i="22"/>
  <c r="V315" i="22"/>
  <c r="V316" i="22"/>
  <c r="V317" i="22"/>
  <c r="V318" i="22"/>
  <c r="V319" i="22"/>
  <c r="V320" i="22"/>
  <c r="V321" i="22"/>
  <c r="V322" i="22"/>
  <c r="V323" i="22"/>
  <c r="V324" i="22"/>
  <c r="V325" i="22"/>
  <c r="V326" i="22"/>
  <c r="V2" i="22"/>
  <c r="H165" i="63" l="1"/>
  <c r="H162" i="63"/>
  <c r="H163" i="63"/>
  <c r="H164" i="63" s="1"/>
  <c r="J160" i="63"/>
  <c r="J165" i="63" s="1"/>
  <c r="AT174" i="63" s="1"/>
  <c r="AB183" i="63"/>
  <c r="H12" i="75"/>
  <c r="H13" i="75" s="1"/>
  <c r="H14" i="75" s="1"/>
  <c r="H15" i="75" s="1"/>
  <c r="H16" i="75" s="1"/>
  <c r="H17" i="75" s="1"/>
  <c r="H18" i="75" s="1"/>
  <c r="H19" i="75" s="1"/>
  <c r="H20" i="75" s="1"/>
  <c r="H21" i="75" s="1"/>
  <c r="H22" i="75" s="1"/>
  <c r="H23" i="75" s="1"/>
  <c r="H24" i="75" s="1"/>
  <c r="H25" i="75" s="1"/>
  <c r="H26" i="75" s="1"/>
  <c r="H27" i="75" s="1"/>
  <c r="H28" i="75" s="1"/>
  <c r="H29" i="75" s="1"/>
  <c r="H30" i="75" s="1"/>
  <c r="H31" i="75" s="1"/>
  <c r="H32" i="75" s="1"/>
  <c r="H33" i="75" s="1"/>
  <c r="H34" i="75" s="1"/>
  <c r="H35" i="75" s="1"/>
  <c r="H36" i="75" s="1"/>
  <c r="H37" i="75" s="1"/>
  <c r="H38" i="75" s="1"/>
  <c r="H39" i="75" s="1"/>
  <c r="H40" i="75" s="1"/>
  <c r="H41" i="75" s="1"/>
  <c r="H42" i="75" s="1"/>
  <c r="H43" i="75" s="1"/>
  <c r="H44" i="75" s="1"/>
  <c r="H45" i="75" s="1"/>
  <c r="H46" i="75" s="1"/>
  <c r="H47" i="75" s="1"/>
  <c r="H48" i="75" s="1"/>
  <c r="H49" i="75" s="1"/>
  <c r="H50" i="75" s="1"/>
  <c r="H51" i="75" s="1"/>
  <c r="H52" i="75" s="1"/>
  <c r="H53" i="75" s="1"/>
  <c r="H54" i="75" s="1"/>
  <c r="H55" i="75" s="1"/>
  <c r="H56" i="75" s="1"/>
  <c r="H57" i="75" s="1"/>
  <c r="H58" i="75" s="1"/>
  <c r="H59" i="75" s="1"/>
  <c r="H60" i="75" s="1"/>
  <c r="H61" i="75" s="1"/>
  <c r="H62" i="75" s="1"/>
  <c r="H63" i="75" s="1"/>
  <c r="H64" i="75" s="1"/>
  <c r="H65" i="75" s="1"/>
  <c r="H66" i="75" s="1"/>
  <c r="H67" i="75" s="1"/>
  <c r="H68" i="75" s="1"/>
  <c r="H69" i="75" s="1"/>
  <c r="H70" i="75" s="1"/>
  <c r="H71" i="75" s="1"/>
  <c r="H72" i="75" s="1"/>
  <c r="H73" i="75" s="1"/>
  <c r="H74" i="75" s="1"/>
  <c r="H75" i="75" s="1"/>
  <c r="H76" i="75" s="1"/>
  <c r="H77" i="75" s="1"/>
  <c r="H78" i="75" s="1"/>
  <c r="H79" i="75" s="1"/>
  <c r="H80" i="75" s="1"/>
  <c r="H81" i="75" s="1"/>
  <c r="H82" i="75" s="1"/>
  <c r="H83" i="75" s="1"/>
  <c r="H84" i="75" s="1"/>
  <c r="H85" i="75" s="1"/>
  <c r="H86" i="75" s="1"/>
  <c r="H87" i="75" s="1"/>
  <c r="H88" i="75" s="1"/>
  <c r="H89" i="75" s="1"/>
  <c r="H90" i="75" s="1"/>
  <c r="H91" i="75" s="1"/>
  <c r="H92" i="75" s="1"/>
  <c r="H93" i="75" s="1"/>
  <c r="H94" i="75" s="1"/>
  <c r="H95" i="75" s="1"/>
  <c r="H96" i="75" s="1"/>
  <c r="H97" i="75" s="1"/>
  <c r="H98" i="75" s="1"/>
  <c r="H99" i="75" s="1"/>
  <c r="H100" i="75" s="1"/>
  <c r="H101" i="75" s="1"/>
  <c r="H102" i="75" s="1"/>
  <c r="H103" i="75" s="1"/>
  <c r="H104" i="75" s="1"/>
  <c r="H105" i="75" s="1"/>
  <c r="H106" i="75" s="1"/>
  <c r="H107" i="75" s="1"/>
  <c r="H108" i="75" s="1"/>
  <c r="H109" i="75" s="1"/>
  <c r="H110" i="75" s="1"/>
  <c r="H111" i="75" s="1"/>
  <c r="H112" i="75" s="1"/>
  <c r="H113" i="75" s="1"/>
  <c r="H114" i="75" s="1"/>
  <c r="H115" i="75" s="1"/>
  <c r="H116" i="75" s="1"/>
  <c r="H117" i="75" s="1"/>
  <c r="H118" i="75" s="1"/>
  <c r="H119" i="75" s="1"/>
  <c r="H120" i="75" s="1"/>
  <c r="H121" i="75" s="1"/>
  <c r="H122" i="75" s="1"/>
  <c r="H123" i="75" s="1"/>
  <c r="H124" i="75" s="1"/>
  <c r="H125" i="75" s="1"/>
  <c r="H126" i="75" s="1"/>
  <c r="H127" i="75" s="1"/>
  <c r="H128" i="75" s="1"/>
  <c r="H129" i="75" s="1"/>
  <c r="H130" i="75" s="1"/>
  <c r="H131" i="75" s="1"/>
  <c r="H132" i="75" s="1"/>
  <c r="H133" i="75" s="1"/>
  <c r="H134" i="75" s="1"/>
  <c r="H135" i="75" s="1"/>
  <c r="H136" i="75" s="1"/>
  <c r="H137" i="75" s="1"/>
  <c r="H138" i="75" s="1"/>
  <c r="H139" i="75" s="1"/>
  <c r="H140" i="75" s="1"/>
  <c r="H141" i="75" s="1"/>
  <c r="H142" i="75" s="1"/>
  <c r="H143" i="75" s="1"/>
  <c r="H144" i="75" s="1"/>
  <c r="H145" i="75" s="1"/>
  <c r="H146" i="75" s="1"/>
  <c r="H147" i="75" s="1"/>
  <c r="H148" i="75" s="1"/>
  <c r="H149" i="75" s="1"/>
  <c r="H150" i="75" s="1"/>
  <c r="H151" i="75" s="1"/>
  <c r="H152" i="75" s="1"/>
  <c r="H153" i="75" s="1"/>
  <c r="H154" i="75" s="1"/>
  <c r="H155" i="75" s="1"/>
  <c r="H156" i="75" s="1"/>
  <c r="H157" i="75" s="1"/>
  <c r="H158" i="75" s="1"/>
  <c r="H159" i="75" s="1"/>
  <c r="H160" i="75" s="1"/>
  <c r="H161" i="75" s="1"/>
  <c r="H162" i="75" s="1"/>
  <c r="H163" i="75" s="1"/>
  <c r="H164" i="75" s="1"/>
  <c r="H165" i="75" s="1"/>
  <c r="H166" i="75" s="1"/>
  <c r="H167" i="75" s="1"/>
  <c r="H168" i="75" s="1"/>
  <c r="H169" i="75" s="1"/>
  <c r="H170" i="75" s="1"/>
  <c r="H171" i="75" s="1"/>
  <c r="H172" i="75" s="1"/>
  <c r="H173" i="75" s="1"/>
  <c r="H174" i="75" s="1"/>
  <c r="H175" i="75" s="1"/>
  <c r="H176" i="75" s="1"/>
  <c r="H177" i="75" s="1"/>
  <c r="H178" i="75" s="1"/>
  <c r="H179" i="75" s="1"/>
  <c r="H180" i="75" s="1"/>
  <c r="H181" i="75" s="1"/>
  <c r="H182" i="75" s="1"/>
  <c r="H183" i="75" s="1"/>
  <c r="H184" i="75" s="1"/>
  <c r="H185" i="75" s="1"/>
  <c r="H186" i="75" s="1"/>
  <c r="H187" i="75" s="1"/>
  <c r="H188" i="75" s="1"/>
  <c r="H189" i="75" s="1"/>
  <c r="H190" i="75" s="1"/>
  <c r="H191" i="75" s="1"/>
  <c r="H192" i="75" s="1"/>
  <c r="H193" i="75" s="1"/>
  <c r="H194" i="75" s="1"/>
  <c r="H195" i="75" s="1"/>
  <c r="H196" i="75" s="1"/>
  <c r="H197" i="75" s="1"/>
  <c r="H198" i="75" s="1"/>
  <c r="H199" i="75" s="1"/>
  <c r="H200" i="75" s="1"/>
  <c r="H201" i="75" s="1"/>
  <c r="H202" i="75" s="1"/>
  <c r="H203" i="75" s="1"/>
  <c r="H204" i="75" s="1"/>
  <c r="H205" i="75" s="1"/>
  <c r="H206" i="75" s="1"/>
  <c r="H207" i="75" s="1"/>
  <c r="H208" i="75" s="1"/>
  <c r="H209" i="75" s="1"/>
  <c r="H210" i="75" s="1"/>
  <c r="H211" i="75" s="1"/>
  <c r="H212" i="75" s="1"/>
  <c r="H213" i="75" s="1"/>
  <c r="H214" i="75" s="1"/>
  <c r="H215" i="75" s="1"/>
  <c r="H216" i="75" s="1"/>
  <c r="H217" i="75" s="1"/>
  <c r="H218" i="75" s="1"/>
  <c r="H219" i="75" s="1"/>
  <c r="H220" i="75" s="1"/>
  <c r="H221" i="75" s="1"/>
  <c r="H222" i="75" s="1"/>
  <c r="H223" i="75" s="1"/>
  <c r="H224" i="75" s="1"/>
  <c r="H225" i="75" s="1"/>
  <c r="H226" i="75" s="1"/>
  <c r="H227" i="75" s="1"/>
  <c r="H228" i="75" s="1"/>
  <c r="H229" i="75" s="1"/>
  <c r="H230" i="75" s="1"/>
  <c r="H231" i="75" s="1"/>
  <c r="H232" i="75" s="1"/>
  <c r="H233" i="75" s="1"/>
  <c r="H234" i="75" s="1"/>
  <c r="H235" i="75" s="1"/>
  <c r="H236" i="75" s="1"/>
  <c r="H237" i="75" s="1"/>
  <c r="H238" i="75" s="1"/>
  <c r="H239" i="75" s="1"/>
  <c r="H240" i="75" s="1"/>
  <c r="H241" i="75" s="1"/>
  <c r="H242" i="75" s="1"/>
  <c r="H243" i="75" s="1"/>
  <c r="H244" i="75" s="1"/>
  <c r="H245" i="75" s="1"/>
  <c r="H246" i="75" s="1"/>
  <c r="H247" i="75" s="1"/>
  <c r="H248" i="75" s="1"/>
  <c r="H249" i="75" s="1"/>
  <c r="H250" i="75" s="1"/>
  <c r="H251" i="75" s="1"/>
  <c r="H252" i="75" s="1"/>
  <c r="H253" i="75" s="1"/>
  <c r="H254" i="75" s="1"/>
  <c r="H255" i="75" s="1"/>
  <c r="H256" i="75" s="1"/>
  <c r="H257" i="75" s="1"/>
  <c r="H258" i="75" s="1"/>
  <c r="H259" i="75" s="1"/>
  <c r="H260" i="75" s="1"/>
  <c r="H261" i="75" s="1"/>
  <c r="H262" i="75" s="1"/>
  <c r="H263" i="75" s="1"/>
  <c r="H264" i="75" s="1"/>
  <c r="H265" i="75" s="1"/>
  <c r="H266" i="75" s="1"/>
  <c r="H267" i="75" s="1"/>
  <c r="H268" i="75" s="1"/>
  <c r="H269" i="75" s="1"/>
  <c r="H270" i="75" s="1"/>
  <c r="H271" i="75" s="1"/>
  <c r="H272" i="75" s="1"/>
  <c r="H273" i="75" s="1"/>
  <c r="H274" i="75" s="1"/>
  <c r="H275" i="75" s="1"/>
  <c r="H276" i="75" s="1"/>
  <c r="H277" i="75" s="1"/>
  <c r="H278" i="75" s="1"/>
  <c r="H279" i="75" s="1"/>
  <c r="H280" i="75" s="1"/>
  <c r="H281" i="75" s="1"/>
  <c r="H282" i="75" s="1"/>
  <c r="H283" i="75" s="1"/>
  <c r="H284" i="75" s="1"/>
  <c r="H285" i="75" s="1"/>
  <c r="H286" i="75" s="1"/>
  <c r="H287" i="75" s="1"/>
  <c r="H288" i="75" s="1"/>
  <c r="H289" i="75" s="1"/>
  <c r="H290" i="75" s="1"/>
  <c r="H291" i="75" s="1"/>
  <c r="H292" i="75" s="1"/>
  <c r="H293" i="75" s="1"/>
  <c r="H294" i="75" s="1"/>
  <c r="H295" i="75" s="1"/>
  <c r="H296" i="75" s="1"/>
  <c r="H297" i="75" s="1"/>
  <c r="H298" i="75" s="1"/>
  <c r="H299" i="75" s="1"/>
  <c r="H300" i="75" s="1"/>
  <c r="H301" i="75" s="1"/>
  <c r="H302" i="75" s="1"/>
  <c r="H303" i="75" s="1"/>
  <c r="H304" i="75" s="1"/>
  <c r="H305" i="75" s="1"/>
  <c r="H306" i="75" s="1"/>
  <c r="H307" i="75" s="1"/>
  <c r="H308" i="75" s="1"/>
  <c r="H309" i="75" s="1"/>
  <c r="H310" i="75" s="1"/>
  <c r="H311" i="75" s="1"/>
  <c r="H312" i="75" s="1"/>
  <c r="H313" i="75" s="1"/>
  <c r="H314" i="75" s="1"/>
  <c r="H315" i="75" s="1"/>
  <c r="H316" i="75" s="1"/>
  <c r="H317" i="75" s="1"/>
  <c r="H318" i="75" s="1"/>
  <c r="H319" i="75" s="1"/>
  <c r="H320" i="75" s="1"/>
  <c r="H321" i="75" s="1"/>
  <c r="H322" i="75" s="1"/>
  <c r="H323" i="75" s="1"/>
  <c r="H324" i="75" s="1"/>
  <c r="H325" i="75" s="1"/>
  <c r="H326" i="75" s="1"/>
  <c r="J2" i="75" s="1"/>
  <c r="A16" i="51" s="1"/>
  <c r="BG322" i="22"/>
  <c r="E321" i="22"/>
  <c r="BG314" i="22"/>
  <c r="E313" i="22"/>
  <c r="BG306" i="22"/>
  <c r="E305" i="22"/>
  <c r="BG298" i="22"/>
  <c r="E297" i="22"/>
  <c r="BG290" i="22"/>
  <c r="E289" i="22"/>
  <c r="BG282" i="22"/>
  <c r="E281" i="22"/>
  <c r="BG274" i="22"/>
  <c r="E273" i="22"/>
  <c r="BG266" i="22"/>
  <c r="E265" i="22"/>
  <c r="BG258" i="22"/>
  <c r="E257" i="22"/>
  <c r="BG250" i="22"/>
  <c r="E249" i="22"/>
  <c r="BG242" i="22"/>
  <c r="E241" i="22"/>
  <c r="BG234" i="22"/>
  <c r="E233" i="22"/>
  <c r="BG226" i="22"/>
  <c r="E225" i="22"/>
  <c r="BG218" i="22"/>
  <c r="E217" i="22"/>
  <c r="BG210" i="22"/>
  <c r="E209" i="22"/>
  <c r="BG202" i="22"/>
  <c r="E201" i="22"/>
  <c r="BG194" i="22"/>
  <c r="E193" i="22"/>
  <c r="BG186" i="22"/>
  <c r="E185" i="22"/>
  <c r="BG178" i="22"/>
  <c r="E177" i="22"/>
  <c r="BG170" i="22"/>
  <c r="E169" i="22"/>
  <c r="BG162" i="22"/>
  <c r="E161" i="22"/>
  <c r="BG154" i="22"/>
  <c r="E153" i="22"/>
  <c r="BG146" i="22"/>
  <c r="E145" i="22"/>
  <c r="BG138" i="22"/>
  <c r="E137" i="22"/>
  <c r="BG130" i="22"/>
  <c r="E129" i="22"/>
  <c r="BG122" i="22"/>
  <c r="E121" i="22"/>
  <c r="BG114" i="22"/>
  <c r="E113" i="22"/>
  <c r="BG106" i="22"/>
  <c r="E105" i="22"/>
  <c r="BG98" i="22"/>
  <c r="E97" i="22"/>
  <c r="BG90" i="22"/>
  <c r="E89" i="22"/>
  <c r="BG82" i="22"/>
  <c r="E81" i="22"/>
  <c r="BG74" i="22"/>
  <c r="E73" i="22"/>
  <c r="BG66" i="22"/>
  <c r="E65" i="22"/>
  <c r="BG58" i="22"/>
  <c r="E57" i="22"/>
  <c r="BG50" i="22"/>
  <c r="E49" i="22"/>
  <c r="BG42" i="22"/>
  <c r="E41" i="22"/>
  <c r="BG321" i="22"/>
  <c r="E320" i="22"/>
  <c r="BG313" i="22"/>
  <c r="E312" i="22"/>
  <c r="BG305" i="22"/>
  <c r="E304" i="22"/>
  <c r="BG297" i="22"/>
  <c r="E296" i="22"/>
  <c r="BG289" i="22"/>
  <c r="E288" i="22"/>
  <c r="BG281" i="22"/>
  <c r="E280" i="22"/>
  <c r="BG273" i="22"/>
  <c r="E272" i="22"/>
  <c r="BG265" i="22"/>
  <c r="E264" i="22"/>
  <c r="BG257" i="22"/>
  <c r="E256" i="22"/>
  <c r="BG249" i="22"/>
  <c r="E248" i="22"/>
  <c r="BG241" i="22"/>
  <c r="E240" i="22"/>
  <c r="BG233" i="22"/>
  <c r="E232" i="22"/>
  <c r="BG225" i="22"/>
  <c r="E224" i="22"/>
  <c r="BG217" i="22"/>
  <c r="E216" i="22"/>
  <c r="BG209" i="22"/>
  <c r="E208" i="22"/>
  <c r="BG201" i="22"/>
  <c r="E200" i="22"/>
  <c r="BG193" i="22"/>
  <c r="E192" i="22"/>
  <c r="BG185" i="22"/>
  <c r="E184" i="22"/>
  <c r="BG177" i="22"/>
  <c r="E176" i="22"/>
  <c r="BG169" i="22"/>
  <c r="E168" i="22"/>
  <c r="BG161" i="22"/>
  <c r="E160" i="22"/>
  <c r="BG153" i="22"/>
  <c r="E152" i="22"/>
  <c r="BG145" i="22"/>
  <c r="E144" i="22"/>
  <c r="BG137" i="22"/>
  <c r="E136" i="22"/>
  <c r="BG129" i="22"/>
  <c r="E128" i="22"/>
  <c r="BG121" i="22"/>
  <c r="E120" i="22"/>
  <c r="BG113" i="22"/>
  <c r="E112" i="22"/>
  <c r="BG105" i="22"/>
  <c r="E104" i="22"/>
  <c r="BG97" i="22"/>
  <c r="E96" i="22"/>
  <c r="BG89" i="22"/>
  <c r="E88" i="22"/>
  <c r="BG81" i="22"/>
  <c r="E80" i="22"/>
  <c r="BG73" i="22"/>
  <c r="E72" i="22"/>
  <c r="BG65" i="22"/>
  <c r="E64" i="22"/>
  <c r="BG57" i="22"/>
  <c r="E56" i="22"/>
  <c r="BG49" i="22"/>
  <c r="E48" i="22"/>
  <c r="BG41" i="22"/>
  <c r="E40" i="22"/>
  <c r="BG320" i="22"/>
  <c r="E319" i="22"/>
  <c r="BG312" i="22"/>
  <c r="E311" i="22"/>
  <c r="BG304" i="22"/>
  <c r="E303" i="22"/>
  <c r="BG296" i="22"/>
  <c r="E295" i="22"/>
  <c r="BG288" i="22"/>
  <c r="E287" i="22"/>
  <c r="BG280" i="22"/>
  <c r="E279" i="22"/>
  <c r="BG272" i="22"/>
  <c r="E271" i="22"/>
  <c r="BG264" i="22"/>
  <c r="E263" i="22"/>
  <c r="BG256" i="22"/>
  <c r="E255" i="22"/>
  <c r="BG248" i="22"/>
  <c r="E247" i="22"/>
  <c r="BG240" i="22"/>
  <c r="E239" i="22"/>
  <c r="BG232" i="22"/>
  <c r="E231" i="22"/>
  <c r="BG224" i="22"/>
  <c r="E223" i="22"/>
  <c r="BG216" i="22"/>
  <c r="E215" i="22"/>
  <c r="BG208" i="22"/>
  <c r="E207" i="22"/>
  <c r="BG200" i="22"/>
  <c r="E199" i="22"/>
  <c r="BG192" i="22"/>
  <c r="E191" i="22"/>
  <c r="BG184" i="22"/>
  <c r="E183" i="22"/>
  <c r="BG176" i="22"/>
  <c r="E175" i="22"/>
  <c r="BG168" i="22"/>
  <c r="E167" i="22"/>
  <c r="BG160" i="22"/>
  <c r="E159" i="22"/>
  <c r="BG152" i="22"/>
  <c r="E151" i="22"/>
  <c r="BG144" i="22"/>
  <c r="E143" i="22"/>
  <c r="BG136" i="22"/>
  <c r="E135" i="22"/>
  <c r="BG128" i="22"/>
  <c r="E127" i="22"/>
  <c r="BG120" i="22"/>
  <c r="E119" i="22"/>
  <c r="BG112" i="22"/>
  <c r="E111" i="22"/>
  <c r="BG104" i="22"/>
  <c r="E103" i="22"/>
  <c r="BG96" i="22"/>
  <c r="E95" i="22"/>
  <c r="BG88" i="22"/>
  <c r="E87" i="22"/>
  <c r="BG80" i="22"/>
  <c r="E79" i="22"/>
  <c r="BG72" i="22"/>
  <c r="E71" i="22"/>
  <c r="BG64" i="22"/>
  <c r="E63" i="22"/>
  <c r="BG56" i="22"/>
  <c r="E55" i="22"/>
  <c r="BG48" i="22"/>
  <c r="E47" i="22"/>
  <c r="BG40" i="22"/>
  <c r="E39" i="22"/>
  <c r="BG327" i="22"/>
  <c r="E326" i="22"/>
  <c r="BG319" i="22"/>
  <c r="E318" i="22"/>
  <c r="BG311" i="22"/>
  <c r="E310" i="22"/>
  <c r="BG303" i="22"/>
  <c r="E302" i="22"/>
  <c r="BG295" i="22"/>
  <c r="E294" i="22"/>
  <c r="BG287" i="22"/>
  <c r="E286" i="22"/>
  <c r="BG279" i="22"/>
  <c r="E278" i="22"/>
  <c r="BG271" i="22"/>
  <c r="E270" i="22"/>
  <c r="BG263" i="22"/>
  <c r="E262" i="22"/>
  <c r="BG255" i="22"/>
  <c r="E254" i="22"/>
  <c r="BG247" i="22"/>
  <c r="E246" i="22"/>
  <c r="BG239" i="22"/>
  <c r="E238" i="22"/>
  <c r="BG231" i="22"/>
  <c r="E230" i="22"/>
  <c r="BG223" i="22"/>
  <c r="E222" i="22"/>
  <c r="BG215" i="22"/>
  <c r="E214" i="22"/>
  <c r="BG207" i="22"/>
  <c r="E206" i="22"/>
  <c r="BG199" i="22"/>
  <c r="E198" i="22"/>
  <c r="BG191" i="22"/>
  <c r="E190" i="22"/>
  <c r="BG183" i="22"/>
  <c r="E182" i="22"/>
  <c r="BG175" i="22"/>
  <c r="E174" i="22"/>
  <c r="BG167" i="22"/>
  <c r="E166" i="22"/>
  <c r="BG159" i="22"/>
  <c r="E158" i="22"/>
  <c r="BG151" i="22"/>
  <c r="E150" i="22"/>
  <c r="BG143" i="22"/>
  <c r="E142" i="22"/>
  <c r="BG135" i="22"/>
  <c r="E134" i="22"/>
  <c r="BG127" i="22"/>
  <c r="E126" i="22"/>
  <c r="BG119" i="22"/>
  <c r="E118" i="22"/>
  <c r="BG111" i="22"/>
  <c r="E110" i="22"/>
  <c r="BG103" i="22"/>
  <c r="E102" i="22"/>
  <c r="BG95" i="22"/>
  <c r="E94" i="22"/>
  <c r="BG87" i="22"/>
  <c r="E86" i="22"/>
  <c r="BG79" i="22"/>
  <c r="E78" i="22"/>
  <c r="BG71" i="22"/>
  <c r="E70" i="22"/>
  <c r="BG63" i="22"/>
  <c r="E62" i="22"/>
  <c r="BG55" i="22"/>
  <c r="E54" i="22"/>
  <c r="BG47" i="22"/>
  <c r="E46" i="22"/>
  <c r="BG39" i="22"/>
  <c r="E38" i="22"/>
  <c r="BG326" i="22"/>
  <c r="E325" i="22"/>
  <c r="BG318" i="22"/>
  <c r="E317" i="22"/>
  <c r="BG310" i="22"/>
  <c r="E309" i="22"/>
  <c r="BG302" i="22"/>
  <c r="E301" i="22"/>
  <c r="BG294" i="22"/>
  <c r="E293" i="22"/>
  <c r="BG286" i="22"/>
  <c r="E285" i="22"/>
  <c r="BG278" i="22"/>
  <c r="E277" i="22"/>
  <c r="BG270" i="22"/>
  <c r="E269" i="22"/>
  <c r="BG262" i="22"/>
  <c r="E261" i="22"/>
  <c r="BG254" i="22"/>
  <c r="E253" i="22"/>
  <c r="BG246" i="22"/>
  <c r="E245" i="22"/>
  <c r="BG238" i="22"/>
  <c r="E237" i="22"/>
  <c r="BG230" i="22"/>
  <c r="E229" i="22"/>
  <c r="BG222" i="22"/>
  <c r="E221" i="22"/>
  <c r="BG214" i="22"/>
  <c r="E213" i="22"/>
  <c r="BG206" i="22"/>
  <c r="E205" i="22"/>
  <c r="BG198" i="22"/>
  <c r="E197" i="22"/>
  <c r="BG190" i="22"/>
  <c r="E189" i="22"/>
  <c r="BG182" i="22"/>
  <c r="E181" i="22"/>
  <c r="BG174" i="22"/>
  <c r="E173" i="22"/>
  <c r="BG166" i="22"/>
  <c r="E165" i="22"/>
  <c r="BG158" i="22"/>
  <c r="E157" i="22"/>
  <c r="BG150" i="22"/>
  <c r="E149" i="22"/>
  <c r="BG142" i="22"/>
  <c r="E141" i="22"/>
  <c r="BG134" i="22"/>
  <c r="E133" i="22"/>
  <c r="BG126" i="22"/>
  <c r="E125" i="22"/>
  <c r="BG118" i="22"/>
  <c r="E117" i="22"/>
  <c r="BG110" i="22"/>
  <c r="E109" i="22"/>
  <c r="BG102" i="22"/>
  <c r="E101" i="22"/>
  <c r="BG94" i="22"/>
  <c r="E93" i="22"/>
  <c r="BG86" i="22"/>
  <c r="E85" i="22"/>
  <c r="BG78" i="22"/>
  <c r="E77" i="22"/>
  <c r="BG70" i="22"/>
  <c r="E69" i="22"/>
  <c r="BG62" i="22"/>
  <c r="E61" i="22"/>
  <c r="BG54" i="22"/>
  <c r="E53" i="22"/>
  <c r="BG46" i="22"/>
  <c r="E45" i="22"/>
  <c r="BG325" i="22"/>
  <c r="E324" i="22"/>
  <c r="BG317" i="22"/>
  <c r="E316" i="22"/>
  <c r="BG309" i="22"/>
  <c r="E308" i="22"/>
  <c r="BG301" i="22"/>
  <c r="E300" i="22"/>
  <c r="BG293" i="22"/>
  <c r="E292" i="22"/>
  <c r="BG285" i="22"/>
  <c r="E284" i="22"/>
  <c r="BG277" i="22"/>
  <c r="E276" i="22"/>
  <c r="BG269" i="22"/>
  <c r="E268" i="22"/>
  <c r="BG261" i="22"/>
  <c r="E260" i="22"/>
  <c r="BG253" i="22"/>
  <c r="E252" i="22"/>
  <c r="BG245" i="22"/>
  <c r="E244" i="22"/>
  <c r="BG237" i="22"/>
  <c r="E236" i="22"/>
  <c r="BG229" i="22"/>
  <c r="E228" i="22"/>
  <c r="BG221" i="22"/>
  <c r="E220" i="22"/>
  <c r="BG213" i="22"/>
  <c r="E212" i="22"/>
  <c r="BG205" i="22"/>
  <c r="E204" i="22"/>
  <c r="BG197" i="22"/>
  <c r="E196" i="22"/>
  <c r="BG189" i="22"/>
  <c r="E188" i="22"/>
  <c r="BG181" i="22"/>
  <c r="E180" i="22"/>
  <c r="BG173" i="22"/>
  <c r="E172" i="22"/>
  <c r="BG165" i="22"/>
  <c r="E164" i="22"/>
  <c r="BG157" i="22"/>
  <c r="E156" i="22"/>
  <c r="BG149" i="22"/>
  <c r="E148" i="22"/>
  <c r="BG141" i="22"/>
  <c r="E140" i="22"/>
  <c r="BG133" i="22"/>
  <c r="E132" i="22"/>
  <c r="BG125" i="22"/>
  <c r="E124" i="22"/>
  <c r="BG117" i="22"/>
  <c r="E116" i="22"/>
  <c r="BG109" i="22"/>
  <c r="E108" i="22"/>
  <c r="BG101" i="22"/>
  <c r="E100" i="22"/>
  <c r="BG93" i="22"/>
  <c r="E92" i="22"/>
  <c r="BG85" i="22"/>
  <c r="E84" i="22"/>
  <c r="BG77" i="22"/>
  <c r="E76" i="22"/>
  <c r="BG69" i="22"/>
  <c r="E68" i="22"/>
  <c r="BG61" i="22"/>
  <c r="E60" i="22"/>
  <c r="BG53" i="22"/>
  <c r="E52" i="22"/>
  <c r="BG45" i="22"/>
  <c r="E44" i="22"/>
  <c r="BG324" i="22"/>
  <c r="E323" i="22"/>
  <c r="BG316" i="22"/>
  <c r="E315" i="22"/>
  <c r="BG308" i="22"/>
  <c r="E307" i="22"/>
  <c r="BG300" i="22"/>
  <c r="E299" i="22"/>
  <c r="BG292" i="22"/>
  <c r="E291" i="22"/>
  <c r="BG284" i="22"/>
  <c r="E283" i="22"/>
  <c r="BG276" i="22"/>
  <c r="E275" i="22"/>
  <c r="BG268" i="22"/>
  <c r="E267" i="22"/>
  <c r="BG260" i="22"/>
  <c r="E259" i="22"/>
  <c r="BG252" i="22"/>
  <c r="E251" i="22"/>
  <c r="BG244" i="22"/>
  <c r="E243" i="22"/>
  <c r="BG236" i="22"/>
  <c r="E235" i="22"/>
  <c r="BG228" i="22"/>
  <c r="E227" i="22"/>
  <c r="BG220" i="22"/>
  <c r="E219" i="22"/>
  <c r="BG212" i="22"/>
  <c r="E211" i="22"/>
  <c r="BG204" i="22"/>
  <c r="E203" i="22"/>
  <c r="BG196" i="22"/>
  <c r="E195" i="22"/>
  <c r="BG188" i="22"/>
  <c r="E187" i="22"/>
  <c r="BG180" i="22"/>
  <c r="E179" i="22"/>
  <c r="BG172" i="22"/>
  <c r="E171" i="22"/>
  <c r="BG164" i="22"/>
  <c r="E163" i="22"/>
  <c r="BG156" i="22"/>
  <c r="E155" i="22"/>
  <c r="BG148" i="22"/>
  <c r="E147" i="22"/>
  <c r="BG140" i="22"/>
  <c r="E139" i="22"/>
  <c r="BG132" i="22"/>
  <c r="E131" i="22"/>
  <c r="BG124" i="22"/>
  <c r="E123" i="22"/>
  <c r="BG116" i="22"/>
  <c r="E115" i="22"/>
  <c r="BG108" i="22"/>
  <c r="E107" i="22"/>
  <c r="BG100" i="22"/>
  <c r="E99" i="22"/>
  <c r="BG92" i="22"/>
  <c r="E91" i="22"/>
  <c r="BG84" i="22"/>
  <c r="E83" i="22"/>
  <c r="BG76" i="22"/>
  <c r="E75" i="22"/>
  <c r="BG68" i="22"/>
  <c r="E67" i="22"/>
  <c r="BG60" i="22"/>
  <c r="E59" i="22"/>
  <c r="BG52" i="22"/>
  <c r="E51" i="22"/>
  <c r="BG44" i="22"/>
  <c r="E43" i="22"/>
  <c r="BG323" i="22"/>
  <c r="E322" i="22"/>
  <c r="BG315" i="22"/>
  <c r="E314" i="22"/>
  <c r="BG307" i="22"/>
  <c r="E306" i="22"/>
  <c r="BG299" i="22"/>
  <c r="E298" i="22"/>
  <c r="BG291" i="22"/>
  <c r="E290" i="22"/>
  <c r="BG283" i="22"/>
  <c r="E282" i="22"/>
  <c r="BG275" i="22"/>
  <c r="E274" i="22"/>
  <c r="BG267" i="22"/>
  <c r="E266" i="22"/>
  <c r="BG259" i="22"/>
  <c r="E258" i="22"/>
  <c r="BG251" i="22"/>
  <c r="E250" i="22"/>
  <c r="BG243" i="22"/>
  <c r="E242" i="22"/>
  <c r="BG235" i="22"/>
  <c r="E234" i="22"/>
  <c r="BG227" i="22"/>
  <c r="E226" i="22"/>
  <c r="BG219" i="22"/>
  <c r="E218" i="22"/>
  <c r="BG211" i="22"/>
  <c r="E210" i="22"/>
  <c r="BG203" i="22"/>
  <c r="E202" i="22"/>
  <c r="BG195" i="22"/>
  <c r="E194" i="22"/>
  <c r="BG187" i="22"/>
  <c r="E186" i="22"/>
  <c r="BG179" i="22"/>
  <c r="E178" i="22"/>
  <c r="BG171" i="22"/>
  <c r="E170" i="22"/>
  <c r="BG163" i="22"/>
  <c r="E162" i="22"/>
  <c r="BG155" i="22"/>
  <c r="E154" i="22"/>
  <c r="BG147" i="22"/>
  <c r="E146" i="22"/>
  <c r="BG139" i="22"/>
  <c r="E138" i="22"/>
  <c r="BG131" i="22"/>
  <c r="E130" i="22"/>
  <c r="BG123" i="22"/>
  <c r="E122" i="22"/>
  <c r="BG115" i="22"/>
  <c r="E114" i="22"/>
  <c r="BG107" i="22"/>
  <c r="E106" i="22"/>
  <c r="BG99" i="22"/>
  <c r="E98" i="22"/>
  <c r="BG91" i="22"/>
  <c r="E90" i="22"/>
  <c r="BG83" i="22"/>
  <c r="E82" i="22"/>
  <c r="BG75" i="22"/>
  <c r="E74" i="22"/>
  <c r="BG67" i="22"/>
  <c r="E66" i="22"/>
  <c r="BG59" i="22"/>
  <c r="E58" i="22"/>
  <c r="BG51" i="22"/>
  <c r="E50" i="22"/>
  <c r="BG43" i="22"/>
  <c r="E42" i="22"/>
  <c r="O7" i="22"/>
  <c r="O8" i="22" s="1"/>
  <c r="O9" i="22" s="1"/>
  <c r="O10" i="22" s="1"/>
  <c r="O11" i="22" s="1"/>
  <c r="O12" i="22" s="1"/>
  <c r="O13" i="22" s="1"/>
  <c r="O14" i="22" s="1"/>
  <c r="O15" i="22" s="1"/>
  <c r="O16" i="22" s="1"/>
  <c r="O17" i="22" s="1"/>
  <c r="O18" i="22" s="1"/>
  <c r="O19" i="22" s="1"/>
  <c r="O20" i="22" s="1"/>
  <c r="O21" i="22" s="1"/>
  <c r="O22" i="22" s="1"/>
  <c r="O23" i="22" s="1"/>
  <c r="O24" i="22" s="1"/>
  <c r="O25" i="22" s="1"/>
  <c r="O26" i="22" s="1"/>
  <c r="O27" i="22" s="1"/>
  <c r="O28" i="22" s="1"/>
  <c r="O29" i="22" s="1"/>
  <c r="O30" i="22" s="1"/>
  <c r="O31" i="22" s="1"/>
  <c r="O32" i="22" s="1"/>
  <c r="O33" i="22" s="1"/>
  <c r="O34" i="22" s="1"/>
  <c r="O35" i="22" s="1"/>
  <c r="O36" i="22" s="1"/>
  <c r="O37" i="22" s="1"/>
  <c r="O38" i="22" s="1"/>
  <c r="O39" i="22" s="1"/>
  <c r="O40" i="22" s="1"/>
  <c r="O41" i="22" s="1"/>
  <c r="O42" i="22" s="1"/>
  <c r="O43" i="22" s="1"/>
  <c r="O44" i="22" s="1"/>
  <c r="O45" i="22" s="1"/>
  <c r="O46" i="22" s="1"/>
  <c r="O47" i="22" s="1"/>
  <c r="O48" i="22" s="1"/>
  <c r="O49" i="22" s="1"/>
  <c r="O50" i="22" s="1"/>
  <c r="O51" i="22" s="1"/>
  <c r="O52" i="22" s="1"/>
  <c r="O53" i="22" s="1"/>
  <c r="O54" i="22" s="1"/>
  <c r="O55" i="22" s="1"/>
  <c r="O56" i="22" s="1"/>
  <c r="O57" i="22" s="1"/>
  <c r="O58" i="22" s="1"/>
  <c r="O59" i="22" s="1"/>
  <c r="O60" i="22" s="1"/>
  <c r="O61" i="22" s="1"/>
  <c r="O62" i="22" s="1"/>
  <c r="O63" i="22" s="1"/>
  <c r="O64" i="22" s="1"/>
  <c r="O65" i="22" s="1"/>
  <c r="O66" i="22" s="1"/>
  <c r="O67" i="22" s="1"/>
  <c r="O68" i="22" s="1"/>
  <c r="O69" i="22" s="1"/>
  <c r="O70" i="22" s="1"/>
  <c r="O71" i="22" s="1"/>
  <c r="O72" i="22" s="1"/>
  <c r="O73" i="22" s="1"/>
  <c r="O74" i="22" s="1"/>
  <c r="O75" i="22" s="1"/>
  <c r="O76" i="22" s="1"/>
  <c r="O77" i="22" s="1"/>
  <c r="O78" i="22" s="1"/>
  <c r="O79" i="22" s="1"/>
  <c r="O80" i="22" s="1"/>
  <c r="O81" i="22" s="1"/>
  <c r="O82" i="22" s="1"/>
  <c r="O83" i="22" s="1"/>
  <c r="O84" i="22" s="1"/>
  <c r="O85" i="22" s="1"/>
  <c r="O86" i="22" s="1"/>
  <c r="O87" i="22" s="1"/>
  <c r="O88" i="22" s="1"/>
  <c r="O89" i="22" s="1"/>
  <c r="O90" i="22" s="1"/>
  <c r="O91" i="22" s="1"/>
  <c r="O92" i="22" s="1"/>
  <c r="O93" i="22" s="1"/>
  <c r="O94" i="22" s="1"/>
  <c r="O95" i="22" s="1"/>
  <c r="O96" i="22" s="1"/>
  <c r="O97" i="22" s="1"/>
  <c r="O98" i="22" s="1"/>
  <c r="O99" i="22" s="1"/>
  <c r="O100" i="22" s="1"/>
  <c r="O101" i="22" s="1"/>
  <c r="O102" i="22" s="1"/>
  <c r="O103" i="22" s="1"/>
  <c r="O104" i="22" s="1"/>
  <c r="O105" i="22" s="1"/>
  <c r="O106" i="22" s="1"/>
  <c r="O107" i="22" s="1"/>
  <c r="O108" i="22" s="1"/>
  <c r="O109" i="22" s="1"/>
  <c r="O110" i="22" s="1"/>
  <c r="O111" i="22" s="1"/>
  <c r="O112" i="22" s="1"/>
  <c r="O113" i="22" s="1"/>
  <c r="O114" i="22" s="1"/>
  <c r="O115" i="22" s="1"/>
  <c r="O116" i="22" s="1"/>
  <c r="O117" i="22" s="1"/>
  <c r="O118" i="22" s="1"/>
  <c r="O119" i="22" s="1"/>
  <c r="O120" i="22" s="1"/>
  <c r="O121" i="22" s="1"/>
  <c r="O122" i="22" s="1"/>
  <c r="O123" i="22" s="1"/>
  <c r="O124" i="22" s="1"/>
  <c r="O125" i="22" s="1"/>
  <c r="O126" i="22" s="1"/>
  <c r="O127" i="22" s="1"/>
  <c r="O128" i="22" s="1"/>
  <c r="O129" i="22" s="1"/>
  <c r="O130" i="22" s="1"/>
  <c r="O131" i="22" s="1"/>
  <c r="O132" i="22" s="1"/>
  <c r="O133" i="22" s="1"/>
  <c r="O134" i="22" s="1"/>
  <c r="O135" i="22" s="1"/>
  <c r="O136" i="22" s="1"/>
  <c r="O137" i="22" s="1"/>
  <c r="O138" i="22" s="1"/>
  <c r="O139" i="22" s="1"/>
  <c r="O140" i="22" s="1"/>
  <c r="O141" i="22" s="1"/>
  <c r="O142" i="22" s="1"/>
  <c r="O143" i="22" s="1"/>
  <c r="O144" i="22" s="1"/>
  <c r="O145" i="22" s="1"/>
  <c r="O146" i="22" s="1"/>
  <c r="O147" i="22" s="1"/>
  <c r="O148" i="22" s="1"/>
  <c r="O149" i="22" s="1"/>
  <c r="O150" i="22" s="1"/>
  <c r="O151" i="22" s="1"/>
  <c r="O152" i="22" s="1"/>
  <c r="O153" i="22" s="1"/>
  <c r="O154" i="22" s="1"/>
  <c r="O155" i="22" s="1"/>
  <c r="O156" i="22" s="1"/>
  <c r="O157" i="22" s="1"/>
  <c r="O158" i="22" s="1"/>
  <c r="O159" i="22" s="1"/>
  <c r="O160" i="22" s="1"/>
  <c r="O161" i="22" s="1"/>
  <c r="O162" i="22" s="1"/>
  <c r="O163" i="22" s="1"/>
  <c r="O164" i="22" s="1"/>
  <c r="O165" i="22" s="1"/>
  <c r="O166" i="22" s="1"/>
  <c r="O167" i="22" s="1"/>
  <c r="O168" i="22" s="1"/>
  <c r="O169" i="22" s="1"/>
  <c r="O170" i="22" s="1"/>
  <c r="O171" i="22" s="1"/>
  <c r="O172" i="22" s="1"/>
  <c r="O173" i="22" s="1"/>
  <c r="O174" i="22" s="1"/>
  <c r="O175" i="22" s="1"/>
  <c r="O176" i="22" s="1"/>
  <c r="O177" i="22" s="1"/>
  <c r="O178" i="22" s="1"/>
  <c r="O179" i="22" s="1"/>
  <c r="O180" i="22" s="1"/>
  <c r="O181" i="22" s="1"/>
  <c r="O182" i="22" s="1"/>
  <c r="O183" i="22" s="1"/>
  <c r="O184" i="22" s="1"/>
  <c r="O185" i="22" s="1"/>
  <c r="O186" i="22" s="1"/>
  <c r="O187" i="22" s="1"/>
  <c r="O188" i="22" s="1"/>
  <c r="O189" i="22" s="1"/>
  <c r="O190" i="22" s="1"/>
  <c r="O191" i="22" s="1"/>
  <c r="O192" i="22" s="1"/>
  <c r="O193" i="22" s="1"/>
  <c r="O194" i="22" s="1"/>
  <c r="O195" i="22" s="1"/>
  <c r="O196" i="22" s="1"/>
  <c r="O197" i="22" s="1"/>
  <c r="O198" i="22" s="1"/>
  <c r="O199" i="22" s="1"/>
  <c r="O200" i="22" s="1"/>
  <c r="O201" i="22" s="1"/>
  <c r="O202" i="22" s="1"/>
  <c r="O203" i="22" s="1"/>
  <c r="O204" i="22" s="1"/>
  <c r="O205" i="22" s="1"/>
  <c r="O206" i="22" s="1"/>
  <c r="O207" i="22" s="1"/>
  <c r="O208" i="22" s="1"/>
  <c r="O209" i="22" s="1"/>
  <c r="O210" i="22" s="1"/>
  <c r="O211" i="22" s="1"/>
  <c r="O212" i="22" s="1"/>
  <c r="O213" i="22" s="1"/>
  <c r="O214" i="22" s="1"/>
  <c r="O215" i="22" s="1"/>
  <c r="O216" i="22" s="1"/>
  <c r="O217" i="22" s="1"/>
  <c r="O218" i="22" s="1"/>
  <c r="O219" i="22" s="1"/>
  <c r="O220" i="22" s="1"/>
  <c r="O221" i="22" s="1"/>
  <c r="O222" i="22" s="1"/>
  <c r="O223" i="22" s="1"/>
  <c r="O224" i="22" s="1"/>
  <c r="O225" i="22" s="1"/>
  <c r="O226" i="22" s="1"/>
  <c r="O227" i="22" s="1"/>
  <c r="O228" i="22" s="1"/>
  <c r="O229" i="22" s="1"/>
  <c r="O230" i="22" s="1"/>
  <c r="O231" i="22" s="1"/>
  <c r="O232" i="22" s="1"/>
  <c r="O233" i="22" s="1"/>
  <c r="O234" i="22" s="1"/>
  <c r="O235" i="22" s="1"/>
  <c r="O236" i="22" s="1"/>
  <c r="O237" i="22" s="1"/>
  <c r="O238" i="22" s="1"/>
  <c r="O239" i="22" s="1"/>
  <c r="O240" i="22" s="1"/>
  <c r="O241" i="22" s="1"/>
  <c r="O242" i="22" s="1"/>
  <c r="O243" i="22" s="1"/>
  <c r="O244" i="22" s="1"/>
  <c r="O245" i="22" s="1"/>
  <c r="O246" i="22" s="1"/>
  <c r="O247" i="22" s="1"/>
  <c r="O248" i="22" s="1"/>
  <c r="O249" i="22" s="1"/>
  <c r="O250" i="22" s="1"/>
  <c r="O251" i="22" s="1"/>
  <c r="O252" i="22" s="1"/>
  <c r="O253" i="22" s="1"/>
  <c r="O254" i="22" s="1"/>
  <c r="O255" i="22" s="1"/>
  <c r="O256" i="22" s="1"/>
  <c r="O257" i="22" s="1"/>
  <c r="O258" i="22" s="1"/>
  <c r="O259" i="22" s="1"/>
  <c r="O260" i="22" s="1"/>
  <c r="O261" i="22" s="1"/>
  <c r="O262" i="22" s="1"/>
  <c r="O263" i="22" s="1"/>
  <c r="O264" i="22" s="1"/>
  <c r="O265" i="22" s="1"/>
  <c r="O266" i="22" s="1"/>
  <c r="O267" i="22" s="1"/>
  <c r="O268" i="22" s="1"/>
  <c r="O269" i="22" s="1"/>
  <c r="O270" i="22" s="1"/>
  <c r="O271" i="22" s="1"/>
  <c r="O272" i="22" s="1"/>
  <c r="O273" i="22" s="1"/>
  <c r="O274" i="22" s="1"/>
  <c r="O275" i="22" s="1"/>
  <c r="O276" i="22" s="1"/>
  <c r="O277" i="22" s="1"/>
  <c r="O278" i="22" s="1"/>
  <c r="O279" i="22" s="1"/>
  <c r="O280" i="22" s="1"/>
  <c r="O281" i="22" s="1"/>
  <c r="O282" i="22" s="1"/>
  <c r="O283" i="22" s="1"/>
  <c r="O284" i="22" s="1"/>
  <c r="O285" i="22" s="1"/>
  <c r="O286" i="22" s="1"/>
  <c r="O287" i="22" s="1"/>
  <c r="O288" i="22" s="1"/>
  <c r="O289" i="22" s="1"/>
  <c r="O290" i="22" s="1"/>
  <c r="O291" i="22" s="1"/>
  <c r="O292" i="22" s="1"/>
  <c r="O293" i="22" s="1"/>
  <c r="O294" i="22" s="1"/>
  <c r="O295" i="22" s="1"/>
  <c r="O296" i="22" s="1"/>
  <c r="O297" i="22" s="1"/>
  <c r="O298" i="22" s="1"/>
  <c r="O299" i="22" s="1"/>
  <c r="O300" i="22" s="1"/>
  <c r="O301" i="22" s="1"/>
  <c r="O302" i="22" s="1"/>
  <c r="O303" i="22" s="1"/>
  <c r="O304" i="22" s="1"/>
  <c r="O305" i="22" s="1"/>
  <c r="O306" i="22" s="1"/>
  <c r="O307" i="22" s="1"/>
  <c r="O308" i="22" s="1"/>
  <c r="O309" i="22" s="1"/>
  <c r="O310" i="22" s="1"/>
  <c r="O311" i="22" s="1"/>
  <c r="O312" i="22" s="1"/>
  <c r="O313" i="22" s="1"/>
  <c r="O314" i="22" s="1"/>
  <c r="O315" i="22" s="1"/>
  <c r="O316" i="22" s="1"/>
  <c r="O317" i="22" s="1"/>
  <c r="O318" i="22" s="1"/>
  <c r="O319" i="22" s="1"/>
  <c r="O320" i="22" s="1"/>
  <c r="O321" i="22" s="1"/>
  <c r="O322" i="22" s="1"/>
  <c r="O323" i="22" s="1"/>
  <c r="O324" i="22" s="1"/>
  <c r="O325" i="22" s="1"/>
  <c r="O326" i="22" s="1"/>
  <c r="F3" i="75"/>
  <c r="F4" i="75"/>
  <c r="F5" i="75"/>
  <c r="F6" i="75"/>
  <c r="F7" i="75"/>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1" i="75"/>
  <c r="F182" i="75"/>
  <c r="F183" i="75"/>
  <c r="F184" i="75"/>
  <c r="F185" i="75"/>
  <c r="F186" i="75"/>
  <c r="F187" i="75"/>
  <c r="F188" i="75"/>
  <c r="F189" i="75"/>
  <c r="F190" i="75"/>
  <c r="F191" i="75"/>
  <c r="F192" i="75"/>
  <c r="F193" i="75"/>
  <c r="F194" i="75"/>
  <c r="F195" i="75"/>
  <c r="F196" i="75"/>
  <c r="F197" i="75"/>
  <c r="F198" i="75"/>
  <c r="F199" i="75"/>
  <c r="F200" i="75"/>
  <c r="F201" i="75"/>
  <c r="F202" i="75"/>
  <c r="F203" i="75"/>
  <c r="F204" i="75"/>
  <c r="F205" i="75"/>
  <c r="F206" i="75"/>
  <c r="F207" i="75"/>
  <c r="F208" i="75"/>
  <c r="F209" i="75"/>
  <c r="F210" i="75"/>
  <c r="F211" i="75"/>
  <c r="F212" i="75"/>
  <c r="F213" i="75"/>
  <c r="F214" i="75"/>
  <c r="F215" i="75"/>
  <c r="F216" i="75"/>
  <c r="F217" i="75"/>
  <c r="F218" i="75"/>
  <c r="F219" i="75"/>
  <c r="F220" i="75"/>
  <c r="F221" i="75"/>
  <c r="F222" i="75"/>
  <c r="F223" i="75"/>
  <c r="F224" i="75"/>
  <c r="F225" i="75"/>
  <c r="F226" i="75"/>
  <c r="F227" i="75"/>
  <c r="F228" i="75"/>
  <c r="F229" i="75"/>
  <c r="F230" i="75"/>
  <c r="F231" i="75"/>
  <c r="F232" i="75"/>
  <c r="F233" i="75"/>
  <c r="F234" i="75"/>
  <c r="F235" i="75"/>
  <c r="F236" i="75"/>
  <c r="F237" i="75"/>
  <c r="F238" i="75"/>
  <c r="F239" i="75"/>
  <c r="F240" i="75"/>
  <c r="F241" i="75"/>
  <c r="F242" i="75"/>
  <c r="F243" i="75"/>
  <c r="F244" i="75"/>
  <c r="F245" i="75"/>
  <c r="F246" i="75"/>
  <c r="F247" i="75"/>
  <c r="F248" i="75"/>
  <c r="F249" i="75"/>
  <c r="F250" i="75"/>
  <c r="F251" i="75"/>
  <c r="F252" i="75"/>
  <c r="F253" i="75"/>
  <c r="F254" i="75"/>
  <c r="F255" i="75"/>
  <c r="F256" i="75"/>
  <c r="F257" i="75"/>
  <c r="F258" i="75"/>
  <c r="F259" i="75"/>
  <c r="F260" i="75"/>
  <c r="F261" i="75"/>
  <c r="F262" i="75"/>
  <c r="F263" i="75"/>
  <c r="F264" i="75"/>
  <c r="F265" i="75"/>
  <c r="F266" i="75"/>
  <c r="F267" i="75"/>
  <c r="F268" i="75"/>
  <c r="F269" i="75"/>
  <c r="F270" i="75"/>
  <c r="F271" i="75"/>
  <c r="F272" i="75"/>
  <c r="F273" i="75"/>
  <c r="F274" i="75"/>
  <c r="F275" i="75"/>
  <c r="F276" i="75"/>
  <c r="F277" i="75"/>
  <c r="F278" i="75"/>
  <c r="F279" i="75"/>
  <c r="F280" i="75"/>
  <c r="F281" i="75"/>
  <c r="F282" i="75"/>
  <c r="F283" i="75"/>
  <c r="F284" i="75"/>
  <c r="F285" i="75"/>
  <c r="F286" i="75"/>
  <c r="F287" i="75"/>
  <c r="F288" i="75"/>
  <c r="F289" i="75"/>
  <c r="F290" i="75"/>
  <c r="F291" i="75"/>
  <c r="F292" i="75"/>
  <c r="F293" i="75"/>
  <c r="F294" i="75"/>
  <c r="F295" i="75"/>
  <c r="F296" i="75"/>
  <c r="F297" i="75"/>
  <c r="F298" i="75"/>
  <c r="F299" i="75"/>
  <c r="F300" i="75"/>
  <c r="F301" i="75"/>
  <c r="F302" i="75"/>
  <c r="F303" i="75"/>
  <c r="F304" i="75"/>
  <c r="F305" i="75"/>
  <c r="F306" i="75"/>
  <c r="F307" i="75"/>
  <c r="F308" i="75"/>
  <c r="F309" i="75"/>
  <c r="F310" i="75"/>
  <c r="F311" i="75"/>
  <c r="F312" i="75"/>
  <c r="F313" i="75"/>
  <c r="F314" i="75"/>
  <c r="F315" i="75"/>
  <c r="F316" i="75"/>
  <c r="F317" i="75"/>
  <c r="F318" i="75"/>
  <c r="F319" i="75"/>
  <c r="F320" i="75"/>
  <c r="F321" i="75"/>
  <c r="F322" i="75"/>
  <c r="F323" i="75"/>
  <c r="F324" i="75"/>
  <c r="F325" i="75"/>
  <c r="F326" i="75"/>
  <c r="F2" i="75"/>
  <c r="G2" i="75" s="1"/>
  <c r="BG3" i="22" s="1"/>
  <c r="AB184" i="63" l="1"/>
  <c r="AB185" i="63" s="1"/>
  <c r="J170" i="63"/>
  <c r="AU174" i="63"/>
  <c r="J315" i="75"/>
  <c r="J13" i="75"/>
  <c r="A27" i="51" s="1"/>
  <c r="J36" i="75"/>
  <c r="J156" i="75"/>
  <c r="J128" i="75"/>
  <c r="J242" i="75"/>
  <c r="J225" i="75"/>
  <c r="J177" i="75"/>
  <c r="J220" i="75"/>
  <c r="J311" i="75"/>
  <c r="J280" i="75"/>
  <c r="J62" i="75"/>
  <c r="J255" i="75"/>
  <c r="J79" i="75"/>
  <c r="J261" i="75"/>
  <c r="J97" i="75"/>
  <c r="J171" i="75"/>
  <c r="J136" i="75"/>
  <c r="J144" i="75"/>
  <c r="J41" i="75"/>
  <c r="J50" i="75"/>
  <c r="J164" i="75"/>
  <c r="J110" i="75"/>
  <c r="J172" i="75"/>
  <c r="J174" i="75"/>
  <c r="J263" i="75"/>
  <c r="J318" i="75"/>
  <c r="J247" i="75"/>
  <c r="J186" i="75"/>
  <c r="J106" i="75"/>
  <c r="J179" i="75"/>
  <c r="J16" i="75"/>
  <c r="A30" i="51" s="1"/>
  <c r="J251" i="75"/>
  <c r="J114" i="75"/>
  <c r="J238" i="75"/>
  <c r="J246" i="75"/>
  <c r="J187" i="75"/>
  <c r="J216" i="75"/>
  <c r="J319" i="75"/>
  <c r="J199" i="75"/>
  <c r="J92" i="75"/>
  <c r="J299" i="75"/>
  <c r="J178" i="75"/>
  <c r="J32" i="75"/>
  <c r="J254" i="75"/>
  <c r="J302" i="75"/>
  <c r="J226" i="75"/>
  <c r="J46" i="75"/>
  <c r="J54" i="75"/>
  <c r="J64" i="75"/>
  <c r="J135" i="75"/>
  <c r="J25" i="75"/>
  <c r="J264" i="75"/>
  <c r="J190" i="75"/>
  <c r="J89" i="75"/>
  <c r="J145" i="75"/>
  <c r="J122" i="75"/>
  <c r="J289" i="75"/>
  <c r="J161" i="75"/>
  <c r="J70" i="75"/>
  <c r="J143" i="75"/>
  <c r="J134" i="75"/>
  <c r="J153" i="75"/>
  <c r="J81" i="75"/>
  <c r="J259" i="75"/>
  <c r="J182" i="75"/>
  <c r="J301" i="75"/>
  <c r="J44" i="75"/>
  <c r="J256" i="75"/>
  <c r="J127" i="75"/>
  <c r="J162" i="75"/>
  <c r="J131" i="75"/>
  <c r="J323" i="75"/>
  <c r="J33" i="75"/>
  <c r="J298" i="75"/>
  <c r="J306" i="75"/>
  <c r="J243" i="75"/>
  <c r="J126" i="75"/>
  <c r="J6" i="75"/>
  <c r="A20" i="51" s="1"/>
  <c r="J209" i="75"/>
  <c r="J310" i="75"/>
  <c r="J170" i="75"/>
  <c r="J183" i="75"/>
  <c r="J320" i="75"/>
  <c r="J51" i="75"/>
  <c r="J191" i="75"/>
  <c r="J290" i="75"/>
  <c r="J42" i="75"/>
  <c r="J236" i="75"/>
  <c r="J119" i="75"/>
  <c r="J98" i="75"/>
  <c r="J317" i="75"/>
  <c r="J308" i="75"/>
  <c r="J72" i="75"/>
  <c r="J272" i="75"/>
  <c r="J59" i="75"/>
  <c r="J58" i="75"/>
  <c r="J235" i="75"/>
  <c r="J17" i="75"/>
  <c r="A31" i="51" s="1"/>
  <c r="J271" i="75"/>
  <c r="J228" i="75"/>
  <c r="J100" i="75"/>
  <c r="J273" i="75"/>
  <c r="J281" i="75"/>
  <c r="J124" i="75"/>
  <c r="J7" i="75"/>
  <c r="A21" i="51" s="1"/>
  <c r="J43" i="75"/>
  <c r="J322" i="75"/>
  <c r="J118" i="75"/>
  <c r="J8" i="75"/>
  <c r="A22" i="51" s="1"/>
  <c r="J80" i="75"/>
  <c r="J195" i="75"/>
  <c r="J27" i="75"/>
  <c r="J205" i="75"/>
  <c r="J270" i="75"/>
  <c r="J21" i="75"/>
  <c r="J274" i="75"/>
  <c r="J34" i="75"/>
  <c r="J78" i="75"/>
  <c r="J217" i="75"/>
  <c r="J188" i="75"/>
  <c r="J83" i="75"/>
  <c r="J234" i="75"/>
  <c r="J108" i="75"/>
  <c r="J207" i="75"/>
  <c r="J219" i="75"/>
  <c r="J325" i="75"/>
  <c r="J307" i="75"/>
  <c r="J61" i="75"/>
  <c r="J28" i="75"/>
  <c r="J24" i="75"/>
  <c r="J224" i="75"/>
  <c r="J262" i="75"/>
  <c r="J60" i="75"/>
  <c r="J45" i="75"/>
  <c r="J218" i="75"/>
  <c r="J57" i="75"/>
  <c r="J295" i="75"/>
  <c r="J176" i="75"/>
  <c r="J107" i="75"/>
  <c r="J123" i="75"/>
  <c r="J260" i="75"/>
  <c r="J204" i="75"/>
  <c r="J287" i="75"/>
  <c r="J296" i="75"/>
  <c r="J252" i="75"/>
  <c r="J165" i="75"/>
  <c r="J18" i="75"/>
  <c r="A32" i="51" s="1"/>
  <c r="J279" i="75"/>
  <c r="J20" i="75"/>
  <c r="J208" i="75"/>
  <c r="J151" i="75"/>
  <c r="J93" i="75"/>
  <c r="J230" i="75"/>
  <c r="J245" i="75"/>
  <c r="J267" i="75"/>
  <c r="J203" i="75"/>
  <c r="J125" i="75"/>
  <c r="J37" i="75"/>
  <c r="J142" i="75"/>
  <c r="J312" i="75"/>
  <c r="J152" i="75"/>
  <c r="J198" i="75"/>
  <c r="J99" i="75"/>
  <c r="J324" i="75"/>
  <c r="J84" i="75"/>
  <c r="J103" i="75"/>
  <c r="J253" i="75"/>
  <c r="J173" i="75"/>
  <c r="J237" i="75"/>
  <c r="J116" i="75"/>
  <c r="J154" i="75"/>
  <c r="J9" i="75"/>
  <c r="A23" i="51" s="1"/>
  <c r="J94" i="75"/>
  <c r="J91" i="75"/>
  <c r="J138" i="75"/>
  <c r="J112" i="75"/>
  <c r="J202" i="75"/>
  <c r="J11" i="75"/>
  <c r="A25" i="51" s="1"/>
  <c r="J105" i="75"/>
  <c r="J233" i="75"/>
  <c r="J40" i="75"/>
  <c r="J65" i="75"/>
  <c r="J121" i="75"/>
  <c r="J250" i="75"/>
  <c r="J212" i="75"/>
  <c r="J326" i="75"/>
  <c r="J115" i="75"/>
  <c r="J22" i="75"/>
  <c r="J53" i="75"/>
  <c r="J55" i="75"/>
  <c r="J76" i="75"/>
  <c r="J185" i="75"/>
  <c r="J63" i="75"/>
  <c r="J146" i="75"/>
  <c r="J215" i="75"/>
  <c r="J15" i="75"/>
  <c r="A29" i="51" s="1"/>
  <c r="J73" i="75"/>
  <c r="J278" i="75"/>
  <c r="J285" i="75"/>
  <c r="J257" i="75"/>
  <c r="J305" i="75"/>
  <c r="J189" i="75"/>
  <c r="J282" i="75"/>
  <c r="J304" i="75"/>
  <c r="J313" i="75"/>
  <c r="J292" i="75"/>
  <c r="J157" i="75"/>
  <c r="J75" i="75"/>
  <c r="J229" i="75"/>
  <c r="J38" i="75"/>
  <c r="J269" i="75"/>
  <c r="J133" i="75"/>
  <c r="J52" i="75"/>
  <c r="J160" i="75"/>
  <c r="J169" i="75"/>
  <c r="J47" i="75"/>
  <c r="J210" i="75"/>
  <c r="J266" i="75"/>
  <c r="J29" i="75"/>
  <c r="J150" i="75"/>
  <c r="J248" i="75"/>
  <c r="J147" i="75"/>
  <c r="J141" i="75"/>
  <c r="J23" i="75"/>
  <c r="J111" i="75"/>
  <c r="J232" i="75"/>
  <c r="J149" i="75"/>
  <c r="J101" i="75"/>
  <c r="J19" i="75"/>
  <c r="A33" i="51" s="1"/>
  <c r="J211" i="75"/>
  <c r="J49" i="75"/>
  <c r="J69" i="75"/>
  <c r="J241" i="75"/>
  <c r="J5" i="75"/>
  <c r="A19" i="51" s="1"/>
  <c r="J39" i="75"/>
  <c r="J277" i="75"/>
  <c r="J240" i="75"/>
  <c r="J90" i="75"/>
  <c r="J85" i="75"/>
  <c r="J275" i="75"/>
  <c r="J140" i="75"/>
  <c r="J184" i="75"/>
  <c r="J175" i="75"/>
  <c r="J206" i="75"/>
  <c r="J12" i="75"/>
  <c r="A26" i="51" s="1"/>
  <c r="J68" i="75"/>
  <c r="J14" i="75"/>
  <c r="A28" i="51" s="1"/>
  <c r="J77" i="75"/>
  <c r="J148" i="75"/>
  <c r="J231" i="75"/>
  <c r="J155" i="75"/>
  <c r="J167" i="75"/>
  <c r="J200" i="75"/>
  <c r="J87" i="75"/>
  <c r="J137" i="75"/>
  <c r="J109" i="75"/>
  <c r="J30" i="75"/>
  <c r="J168" i="75"/>
  <c r="J288" i="75"/>
  <c r="J286" i="75"/>
  <c r="J265" i="75"/>
  <c r="J196" i="75"/>
  <c r="J180" i="75"/>
  <c r="J321" i="75"/>
  <c r="J276" i="75"/>
  <c r="J10" i="75"/>
  <c r="A24" i="51" s="1"/>
  <c r="J294" i="75"/>
  <c r="J192" i="75"/>
  <c r="J71" i="75"/>
  <c r="J35" i="75"/>
  <c r="J56" i="75"/>
  <c r="J102" i="75"/>
  <c r="J166" i="75"/>
  <c r="J258" i="75"/>
  <c r="J194" i="75"/>
  <c r="J239" i="75"/>
  <c r="J132" i="75"/>
  <c r="J86" i="75"/>
  <c r="J197" i="75"/>
  <c r="J309" i="75"/>
  <c r="J95" i="75"/>
  <c r="J48" i="75"/>
  <c r="J117" i="75"/>
  <c r="J283" i="75"/>
  <c r="J316" i="75"/>
  <c r="J249" i="75"/>
  <c r="J284" i="75"/>
  <c r="J66" i="75"/>
  <c r="J221" i="75"/>
  <c r="J159" i="75"/>
  <c r="J181" i="75"/>
  <c r="J213" i="75"/>
  <c r="J26" i="75"/>
  <c r="J31" i="75"/>
  <c r="J82" i="75"/>
  <c r="J74" i="75"/>
  <c r="J113" i="75"/>
  <c r="J227" i="75"/>
  <c r="J129" i="75"/>
  <c r="J297" i="75"/>
  <c r="J96" i="75"/>
  <c r="J158" i="75"/>
  <c r="J244" i="75"/>
  <c r="J201" i="75"/>
  <c r="J222" i="75"/>
  <c r="J4" i="75"/>
  <c r="A18" i="51" s="1"/>
  <c r="J120" i="75"/>
  <c r="J130" i="75"/>
  <c r="J314" i="75"/>
  <c r="J88" i="75"/>
  <c r="J193" i="75"/>
  <c r="J303" i="75"/>
  <c r="J139" i="75"/>
  <c r="J104" i="75"/>
  <c r="J3" i="75"/>
  <c r="A17" i="51" s="1"/>
  <c r="J223" i="75"/>
  <c r="J268" i="75"/>
  <c r="J300" i="75"/>
  <c r="J214" i="75"/>
  <c r="J67" i="75"/>
  <c r="J293" i="75"/>
  <c r="J291" i="75"/>
  <c r="J163" i="75"/>
  <c r="G3" i="75"/>
  <c r="G76" i="67"/>
  <c r="AB186" i="63" l="1"/>
  <c r="AB187" i="63" s="1"/>
  <c r="K170" i="63"/>
  <c r="B170" i="63" s="1"/>
  <c r="M170" i="63"/>
  <c r="L170" i="63"/>
  <c r="G4" i="75"/>
  <c r="BG4" i="22"/>
  <c r="I170" i="63" l="1"/>
  <c r="AB188" i="63"/>
  <c r="AD181" i="63" s="1"/>
  <c r="G5" i="75"/>
  <c r="BG5" i="22"/>
  <c r="B5203" i="76"/>
  <c r="C5203" i="76"/>
  <c r="D5203" i="76"/>
  <c r="E5203" i="76"/>
  <c r="F5203" i="76"/>
  <c r="B5204" i="76"/>
  <c r="C5204" i="76"/>
  <c r="D5204" i="76"/>
  <c r="E5204" i="76"/>
  <c r="F5204" i="76"/>
  <c r="B5205" i="76"/>
  <c r="C5205" i="76"/>
  <c r="D5205" i="76"/>
  <c r="E5205" i="76"/>
  <c r="F5205" i="76"/>
  <c r="B5206" i="76"/>
  <c r="C5206" i="76"/>
  <c r="D5206" i="76"/>
  <c r="E5206" i="76"/>
  <c r="F5206" i="76"/>
  <c r="B5207" i="76"/>
  <c r="C5207" i="76"/>
  <c r="D5207" i="76"/>
  <c r="E5207" i="76"/>
  <c r="F5207" i="76"/>
  <c r="B5208" i="76"/>
  <c r="C5208" i="76"/>
  <c r="D5208" i="76"/>
  <c r="E5208" i="76"/>
  <c r="F5208" i="76"/>
  <c r="B10" i="76"/>
  <c r="C10" i="76"/>
  <c r="D10" i="76"/>
  <c r="E10" i="76"/>
  <c r="F10" i="76"/>
  <c r="B11" i="76"/>
  <c r="C11" i="76"/>
  <c r="D11" i="76"/>
  <c r="E11" i="76"/>
  <c r="F11" i="76"/>
  <c r="B12" i="76"/>
  <c r="C12" i="76"/>
  <c r="D12" i="76"/>
  <c r="E12" i="76"/>
  <c r="F12" i="76"/>
  <c r="B13" i="76"/>
  <c r="C13" i="76"/>
  <c r="D13" i="76"/>
  <c r="E13" i="76"/>
  <c r="F13" i="76"/>
  <c r="B14" i="76"/>
  <c r="C14" i="76"/>
  <c r="D14" i="76"/>
  <c r="E14" i="76"/>
  <c r="F14" i="76"/>
  <c r="B15" i="76"/>
  <c r="C15" i="76"/>
  <c r="D15" i="76"/>
  <c r="E15" i="76"/>
  <c r="F15" i="76"/>
  <c r="B16" i="76"/>
  <c r="C16" i="76"/>
  <c r="D16" i="76"/>
  <c r="E16" i="76"/>
  <c r="F16" i="76"/>
  <c r="B17" i="76"/>
  <c r="C17" i="76"/>
  <c r="D17" i="76"/>
  <c r="E17" i="76"/>
  <c r="F17" i="76"/>
  <c r="B18" i="76"/>
  <c r="C18" i="76"/>
  <c r="D18" i="76"/>
  <c r="E18" i="76"/>
  <c r="F18" i="76"/>
  <c r="B19" i="76"/>
  <c r="C19" i="76"/>
  <c r="D19" i="76"/>
  <c r="E19" i="76"/>
  <c r="F19" i="76"/>
  <c r="B20" i="76"/>
  <c r="C20" i="76"/>
  <c r="D20" i="76"/>
  <c r="E20" i="76"/>
  <c r="F20" i="76"/>
  <c r="B21" i="76"/>
  <c r="C21" i="76"/>
  <c r="D21" i="76"/>
  <c r="E21" i="76"/>
  <c r="F21" i="76"/>
  <c r="B22" i="76"/>
  <c r="C22" i="76"/>
  <c r="D22" i="76"/>
  <c r="E22" i="76"/>
  <c r="F22" i="76"/>
  <c r="B23" i="76"/>
  <c r="C23" i="76"/>
  <c r="D23" i="76"/>
  <c r="E23" i="76"/>
  <c r="F23" i="76"/>
  <c r="B24" i="76"/>
  <c r="C24" i="76"/>
  <c r="D24" i="76"/>
  <c r="E24" i="76"/>
  <c r="F24" i="76"/>
  <c r="B25" i="76"/>
  <c r="C25" i="76"/>
  <c r="D25" i="76"/>
  <c r="E25" i="76"/>
  <c r="F25" i="76"/>
  <c r="B26" i="76"/>
  <c r="C26" i="76"/>
  <c r="D26" i="76"/>
  <c r="E26" i="76"/>
  <c r="F26" i="76"/>
  <c r="B27" i="76"/>
  <c r="C27" i="76"/>
  <c r="D27" i="76"/>
  <c r="E27" i="76"/>
  <c r="F27" i="76"/>
  <c r="B28" i="76"/>
  <c r="C28" i="76"/>
  <c r="D28" i="76"/>
  <c r="E28" i="76"/>
  <c r="F28" i="76"/>
  <c r="B29" i="76"/>
  <c r="C29" i="76"/>
  <c r="D29" i="76"/>
  <c r="E29" i="76"/>
  <c r="F29" i="76"/>
  <c r="B30" i="76"/>
  <c r="C30" i="76"/>
  <c r="D30" i="76"/>
  <c r="E30" i="76"/>
  <c r="F30" i="76"/>
  <c r="B31" i="76"/>
  <c r="C31" i="76"/>
  <c r="D31" i="76"/>
  <c r="E31" i="76"/>
  <c r="F31" i="76"/>
  <c r="B32" i="76"/>
  <c r="C32" i="76"/>
  <c r="D32" i="76"/>
  <c r="E32" i="76"/>
  <c r="F32" i="76"/>
  <c r="B33" i="76"/>
  <c r="C33" i="76"/>
  <c r="D33" i="76"/>
  <c r="E33" i="76"/>
  <c r="F33" i="76"/>
  <c r="B34" i="76"/>
  <c r="C34" i="76"/>
  <c r="D34" i="76"/>
  <c r="E34" i="76"/>
  <c r="F34" i="76"/>
  <c r="B35" i="76"/>
  <c r="C35" i="76"/>
  <c r="D35" i="76"/>
  <c r="E35" i="76"/>
  <c r="F35" i="76"/>
  <c r="B36" i="76"/>
  <c r="C36" i="76"/>
  <c r="D36" i="76"/>
  <c r="E36" i="76"/>
  <c r="F36" i="76"/>
  <c r="B37" i="76"/>
  <c r="C37" i="76"/>
  <c r="D37" i="76"/>
  <c r="E37" i="76"/>
  <c r="F37" i="76"/>
  <c r="B38" i="76"/>
  <c r="C38" i="76"/>
  <c r="D38" i="76"/>
  <c r="E38" i="76"/>
  <c r="F38" i="76"/>
  <c r="B39" i="76"/>
  <c r="C39" i="76"/>
  <c r="D39" i="76"/>
  <c r="E39" i="76"/>
  <c r="F39" i="76"/>
  <c r="B40" i="76"/>
  <c r="C40" i="76"/>
  <c r="D40" i="76"/>
  <c r="E40" i="76"/>
  <c r="F40" i="76"/>
  <c r="B41" i="76"/>
  <c r="C41" i="76"/>
  <c r="D41" i="76"/>
  <c r="E41" i="76"/>
  <c r="F41" i="76"/>
  <c r="B42" i="76"/>
  <c r="C42" i="76"/>
  <c r="D42" i="76"/>
  <c r="E42" i="76"/>
  <c r="F42" i="76"/>
  <c r="B43" i="76"/>
  <c r="C43" i="76"/>
  <c r="D43" i="76"/>
  <c r="E43" i="76"/>
  <c r="F43" i="76"/>
  <c r="B44" i="76"/>
  <c r="C44" i="76"/>
  <c r="D44" i="76"/>
  <c r="E44" i="76"/>
  <c r="F44" i="76"/>
  <c r="B45" i="76"/>
  <c r="C45" i="76"/>
  <c r="D45" i="76"/>
  <c r="E45" i="76"/>
  <c r="F45" i="76"/>
  <c r="B46" i="76"/>
  <c r="C46" i="76"/>
  <c r="D46" i="76"/>
  <c r="E46" i="76"/>
  <c r="F46" i="76"/>
  <c r="B47" i="76"/>
  <c r="C47" i="76"/>
  <c r="D47" i="76"/>
  <c r="E47" i="76"/>
  <c r="F47" i="76"/>
  <c r="B48" i="76"/>
  <c r="C48" i="76"/>
  <c r="D48" i="76"/>
  <c r="E48" i="76"/>
  <c r="F48" i="76"/>
  <c r="B49" i="76"/>
  <c r="C49" i="76"/>
  <c r="D49" i="76"/>
  <c r="E49" i="76"/>
  <c r="F49" i="76"/>
  <c r="B50" i="76"/>
  <c r="C50" i="76"/>
  <c r="D50" i="76"/>
  <c r="E50" i="76"/>
  <c r="F50" i="76"/>
  <c r="B51" i="76"/>
  <c r="C51" i="76"/>
  <c r="D51" i="76"/>
  <c r="E51" i="76"/>
  <c r="F51" i="76"/>
  <c r="B52" i="76"/>
  <c r="C52" i="76"/>
  <c r="D52" i="76"/>
  <c r="E52" i="76"/>
  <c r="F52" i="76"/>
  <c r="B53" i="76"/>
  <c r="C53" i="76"/>
  <c r="D53" i="76"/>
  <c r="E53" i="76"/>
  <c r="F53" i="76"/>
  <c r="B54" i="76"/>
  <c r="C54" i="76"/>
  <c r="D54" i="76"/>
  <c r="E54" i="76"/>
  <c r="F54" i="76"/>
  <c r="B55" i="76"/>
  <c r="C55" i="76"/>
  <c r="D55" i="76"/>
  <c r="E55" i="76"/>
  <c r="F55" i="76"/>
  <c r="B56" i="76"/>
  <c r="C56" i="76"/>
  <c r="D56" i="76"/>
  <c r="E56" i="76"/>
  <c r="F56" i="76"/>
  <c r="B57" i="76"/>
  <c r="C57" i="76"/>
  <c r="D57" i="76"/>
  <c r="E57" i="76"/>
  <c r="F57" i="76"/>
  <c r="B58" i="76"/>
  <c r="C58" i="76"/>
  <c r="D58" i="76"/>
  <c r="E58" i="76"/>
  <c r="F58" i="76"/>
  <c r="B59" i="76"/>
  <c r="C59" i="76"/>
  <c r="D59" i="76"/>
  <c r="E59" i="76"/>
  <c r="F59" i="76"/>
  <c r="B60" i="76"/>
  <c r="C60" i="76"/>
  <c r="D60" i="76"/>
  <c r="E60" i="76"/>
  <c r="F60" i="76"/>
  <c r="B61" i="76"/>
  <c r="C61" i="76"/>
  <c r="D61" i="76"/>
  <c r="E61" i="76"/>
  <c r="F61" i="76"/>
  <c r="B62" i="76"/>
  <c r="C62" i="76"/>
  <c r="D62" i="76"/>
  <c r="E62" i="76"/>
  <c r="F62" i="76"/>
  <c r="B63" i="76"/>
  <c r="C63" i="76"/>
  <c r="D63" i="76"/>
  <c r="E63" i="76"/>
  <c r="F63" i="76"/>
  <c r="B64" i="76"/>
  <c r="C64" i="76"/>
  <c r="D64" i="76"/>
  <c r="E64" i="76"/>
  <c r="F64" i="76"/>
  <c r="B65" i="76"/>
  <c r="C65" i="76"/>
  <c r="D65" i="76"/>
  <c r="E65" i="76"/>
  <c r="F65" i="76"/>
  <c r="B66" i="76"/>
  <c r="C66" i="76"/>
  <c r="D66" i="76"/>
  <c r="E66" i="76"/>
  <c r="F66" i="76"/>
  <c r="B67" i="76"/>
  <c r="C67" i="76"/>
  <c r="D67" i="76"/>
  <c r="E67" i="76"/>
  <c r="F67" i="76"/>
  <c r="B68" i="76"/>
  <c r="C68" i="76"/>
  <c r="D68" i="76"/>
  <c r="E68" i="76"/>
  <c r="F68" i="76"/>
  <c r="B69" i="76"/>
  <c r="C69" i="76"/>
  <c r="D69" i="76"/>
  <c r="E69" i="76"/>
  <c r="F69" i="76"/>
  <c r="B70" i="76"/>
  <c r="C70" i="76"/>
  <c r="D70" i="76"/>
  <c r="E70" i="76"/>
  <c r="F70" i="76"/>
  <c r="B71" i="76"/>
  <c r="C71" i="76"/>
  <c r="D71" i="76"/>
  <c r="E71" i="76"/>
  <c r="F71" i="76"/>
  <c r="B72" i="76"/>
  <c r="C72" i="76"/>
  <c r="D72" i="76"/>
  <c r="E72" i="76"/>
  <c r="F72" i="76"/>
  <c r="B73" i="76"/>
  <c r="C73" i="76"/>
  <c r="D73" i="76"/>
  <c r="E73" i="76"/>
  <c r="F73" i="76"/>
  <c r="B74" i="76"/>
  <c r="C74" i="76"/>
  <c r="D74" i="76"/>
  <c r="E74" i="76"/>
  <c r="F74" i="76"/>
  <c r="B75" i="76"/>
  <c r="C75" i="76"/>
  <c r="D75" i="76"/>
  <c r="E75" i="76"/>
  <c r="F75" i="76"/>
  <c r="B76" i="76"/>
  <c r="C76" i="76"/>
  <c r="D76" i="76"/>
  <c r="E76" i="76"/>
  <c r="F76" i="76"/>
  <c r="B77" i="76"/>
  <c r="C77" i="76"/>
  <c r="D77" i="76"/>
  <c r="E77" i="76"/>
  <c r="F77" i="76"/>
  <c r="B78" i="76"/>
  <c r="C78" i="76"/>
  <c r="D78" i="76"/>
  <c r="E78" i="76"/>
  <c r="F78" i="76"/>
  <c r="B79" i="76"/>
  <c r="C79" i="76"/>
  <c r="D79" i="76"/>
  <c r="E79" i="76"/>
  <c r="F79" i="76"/>
  <c r="B80" i="76"/>
  <c r="C80" i="76"/>
  <c r="D80" i="76"/>
  <c r="E80" i="76"/>
  <c r="F80" i="76"/>
  <c r="B81" i="76"/>
  <c r="C81" i="76"/>
  <c r="D81" i="76"/>
  <c r="E81" i="76"/>
  <c r="F81" i="76"/>
  <c r="B82" i="76"/>
  <c r="C82" i="76"/>
  <c r="D82" i="76"/>
  <c r="E82" i="76"/>
  <c r="F82" i="76"/>
  <c r="B83" i="76"/>
  <c r="C83" i="76"/>
  <c r="D83" i="76"/>
  <c r="E83" i="76"/>
  <c r="F83" i="76"/>
  <c r="B84" i="76"/>
  <c r="C84" i="76"/>
  <c r="D84" i="76"/>
  <c r="E84" i="76"/>
  <c r="F84" i="76"/>
  <c r="B85" i="76"/>
  <c r="C85" i="76"/>
  <c r="D85" i="76"/>
  <c r="E85" i="76"/>
  <c r="F85" i="76"/>
  <c r="B86" i="76"/>
  <c r="C86" i="76"/>
  <c r="D86" i="76"/>
  <c r="E86" i="76"/>
  <c r="F86" i="76"/>
  <c r="B87" i="76"/>
  <c r="C87" i="76"/>
  <c r="D87" i="76"/>
  <c r="E87" i="76"/>
  <c r="F87" i="76"/>
  <c r="B88" i="76"/>
  <c r="C88" i="76"/>
  <c r="D88" i="76"/>
  <c r="E88" i="76"/>
  <c r="F88" i="76"/>
  <c r="B89" i="76"/>
  <c r="C89" i="76"/>
  <c r="D89" i="76"/>
  <c r="E89" i="76"/>
  <c r="F89" i="76"/>
  <c r="B90" i="76"/>
  <c r="C90" i="76"/>
  <c r="D90" i="76"/>
  <c r="E90" i="76"/>
  <c r="F90" i="76"/>
  <c r="B91" i="76"/>
  <c r="C91" i="76"/>
  <c r="D91" i="76"/>
  <c r="E91" i="76"/>
  <c r="F91" i="76"/>
  <c r="B92" i="76"/>
  <c r="C92" i="76"/>
  <c r="D92" i="76"/>
  <c r="E92" i="76"/>
  <c r="F92" i="76"/>
  <c r="B93" i="76"/>
  <c r="C93" i="76"/>
  <c r="D93" i="76"/>
  <c r="E93" i="76"/>
  <c r="F93" i="76"/>
  <c r="B94" i="76"/>
  <c r="C94" i="76"/>
  <c r="D94" i="76"/>
  <c r="E94" i="76"/>
  <c r="F94" i="76"/>
  <c r="B95" i="76"/>
  <c r="C95" i="76"/>
  <c r="D95" i="76"/>
  <c r="E95" i="76"/>
  <c r="F95" i="76"/>
  <c r="B96" i="76"/>
  <c r="C96" i="76"/>
  <c r="D96" i="76"/>
  <c r="E96" i="76"/>
  <c r="F96" i="76"/>
  <c r="B97" i="76"/>
  <c r="C97" i="76"/>
  <c r="D97" i="76"/>
  <c r="E97" i="76"/>
  <c r="F97" i="76"/>
  <c r="B98" i="76"/>
  <c r="C98" i="76"/>
  <c r="D98" i="76"/>
  <c r="E98" i="76"/>
  <c r="F98" i="76"/>
  <c r="B99" i="76"/>
  <c r="C99" i="76"/>
  <c r="D99" i="76"/>
  <c r="E99" i="76"/>
  <c r="F99" i="76"/>
  <c r="B100" i="76"/>
  <c r="C100" i="76"/>
  <c r="D100" i="76"/>
  <c r="E100" i="76"/>
  <c r="F100" i="76"/>
  <c r="B101" i="76"/>
  <c r="C101" i="76"/>
  <c r="D101" i="76"/>
  <c r="E101" i="76"/>
  <c r="F101" i="76"/>
  <c r="B102" i="76"/>
  <c r="C102" i="76"/>
  <c r="D102" i="76"/>
  <c r="E102" i="76"/>
  <c r="F102" i="76"/>
  <c r="B103" i="76"/>
  <c r="C103" i="76"/>
  <c r="D103" i="76"/>
  <c r="E103" i="76"/>
  <c r="F103" i="76"/>
  <c r="B104" i="76"/>
  <c r="C104" i="76"/>
  <c r="D104" i="76"/>
  <c r="E104" i="76"/>
  <c r="F104" i="76"/>
  <c r="B105" i="76"/>
  <c r="C105" i="76"/>
  <c r="D105" i="76"/>
  <c r="E105" i="76"/>
  <c r="F105" i="76"/>
  <c r="B106" i="76"/>
  <c r="C106" i="76"/>
  <c r="D106" i="76"/>
  <c r="E106" i="76"/>
  <c r="F106" i="76"/>
  <c r="B107" i="76"/>
  <c r="C107" i="76"/>
  <c r="D107" i="76"/>
  <c r="E107" i="76"/>
  <c r="F107" i="76"/>
  <c r="B108" i="76"/>
  <c r="C108" i="76"/>
  <c r="D108" i="76"/>
  <c r="E108" i="76"/>
  <c r="F108" i="76"/>
  <c r="B109" i="76"/>
  <c r="C109" i="76"/>
  <c r="D109" i="76"/>
  <c r="E109" i="76"/>
  <c r="F109" i="76"/>
  <c r="B110" i="76"/>
  <c r="C110" i="76"/>
  <c r="D110" i="76"/>
  <c r="E110" i="76"/>
  <c r="F110" i="76"/>
  <c r="B111" i="76"/>
  <c r="C111" i="76"/>
  <c r="D111" i="76"/>
  <c r="E111" i="76"/>
  <c r="F111" i="76"/>
  <c r="B112" i="76"/>
  <c r="C112" i="76"/>
  <c r="D112" i="76"/>
  <c r="E112" i="76"/>
  <c r="F112" i="76"/>
  <c r="B113" i="76"/>
  <c r="C113" i="76"/>
  <c r="D113" i="76"/>
  <c r="E113" i="76"/>
  <c r="F113" i="76"/>
  <c r="B114" i="76"/>
  <c r="C114" i="76"/>
  <c r="D114" i="76"/>
  <c r="E114" i="76"/>
  <c r="F114" i="76"/>
  <c r="B115" i="76"/>
  <c r="C115" i="76"/>
  <c r="D115" i="76"/>
  <c r="E115" i="76"/>
  <c r="F115" i="76"/>
  <c r="B116" i="76"/>
  <c r="C116" i="76"/>
  <c r="D116" i="76"/>
  <c r="E116" i="76"/>
  <c r="F116" i="76"/>
  <c r="B117" i="76"/>
  <c r="C117" i="76"/>
  <c r="D117" i="76"/>
  <c r="E117" i="76"/>
  <c r="F117" i="76"/>
  <c r="B118" i="76"/>
  <c r="C118" i="76"/>
  <c r="D118" i="76"/>
  <c r="E118" i="76"/>
  <c r="F118" i="76"/>
  <c r="B119" i="76"/>
  <c r="C119" i="76"/>
  <c r="D119" i="76"/>
  <c r="E119" i="76"/>
  <c r="F119" i="76"/>
  <c r="B120" i="76"/>
  <c r="C120" i="76"/>
  <c r="D120" i="76"/>
  <c r="E120" i="76"/>
  <c r="F120" i="76"/>
  <c r="B121" i="76"/>
  <c r="C121" i="76"/>
  <c r="D121" i="76"/>
  <c r="E121" i="76"/>
  <c r="F121" i="76"/>
  <c r="B122" i="76"/>
  <c r="C122" i="76"/>
  <c r="D122" i="76"/>
  <c r="E122" i="76"/>
  <c r="F122" i="76"/>
  <c r="B123" i="76"/>
  <c r="C123" i="76"/>
  <c r="D123" i="76"/>
  <c r="E123" i="76"/>
  <c r="F123" i="76"/>
  <c r="B124" i="76"/>
  <c r="C124" i="76"/>
  <c r="D124" i="76"/>
  <c r="E124" i="76"/>
  <c r="F124" i="76"/>
  <c r="B125" i="76"/>
  <c r="C125" i="76"/>
  <c r="D125" i="76"/>
  <c r="E125" i="76"/>
  <c r="F125" i="76"/>
  <c r="B126" i="76"/>
  <c r="C126" i="76"/>
  <c r="D126" i="76"/>
  <c r="E126" i="76"/>
  <c r="F126" i="76"/>
  <c r="B127" i="76"/>
  <c r="C127" i="76"/>
  <c r="D127" i="76"/>
  <c r="E127" i="76"/>
  <c r="F127" i="76"/>
  <c r="B128" i="76"/>
  <c r="C128" i="76"/>
  <c r="D128" i="76"/>
  <c r="E128" i="76"/>
  <c r="F128" i="76"/>
  <c r="B129" i="76"/>
  <c r="C129" i="76"/>
  <c r="D129" i="76"/>
  <c r="E129" i="76"/>
  <c r="F129" i="76"/>
  <c r="B130" i="76"/>
  <c r="C130" i="76"/>
  <c r="D130" i="76"/>
  <c r="E130" i="76"/>
  <c r="F130" i="76"/>
  <c r="B131" i="76"/>
  <c r="C131" i="76"/>
  <c r="D131" i="76"/>
  <c r="E131" i="76"/>
  <c r="F131" i="76"/>
  <c r="B132" i="76"/>
  <c r="C132" i="76"/>
  <c r="D132" i="76"/>
  <c r="E132" i="76"/>
  <c r="F132" i="76"/>
  <c r="B133" i="76"/>
  <c r="C133" i="76"/>
  <c r="D133" i="76"/>
  <c r="E133" i="76"/>
  <c r="F133" i="76"/>
  <c r="B134" i="76"/>
  <c r="C134" i="76"/>
  <c r="D134" i="76"/>
  <c r="E134" i="76"/>
  <c r="F134" i="76"/>
  <c r="B135" i="76"/>
  <c r="C135" i="76"/>
  <c r="D135" i="76"/>
  <c r="E135" i="76"/>
  <c r="F135" i="76"/>
  <c r="B136" i="76"/>
  <c r="C136" i="76"/>
  <c r="D136" i="76"/>
  <c r="E136" i="76"/>
  <c r="F136" i="76"/>
  <c r="B137" i="76"/>
  <c r="C137" i="76"/>
  <c r="D137" i="76"/>
  <c r="E137" i="76"/>
  <c r="F137" i="76"/>
  <c r="B138" i="76"/>
  <c r="C138" i="76"/>
  <c r="D138" i="76"/>
  <c r="E138" i="76"/>
  <c r="F138" i="76"/>
  <c r="B139" i="76"/>
  <c r="C139" i="76"/>
  <c r="D139" i="76"/>
  <c r="E139" i="76"/>
  <c r="F139" i="76"/>
  <c r="B140" i="76"/>
  <c r="C140" i="76"/>
  <c r="D140" i="76"/>
  <c r="E140" i="76"/>
  <c r="F140" i="76"/>
  <c r="B141" i="76"/>
  <c r="C141" i="76"/>
  <c r="D141" i="76"/>
  <c r="E141" i="76"/>
  <c r="F141" i="76"/>
  <c r="B142" i="76"/>
  <c r="C142" i="76"/>
  <c r="D142" i="76"/>
  <c r="E142" i="76"/>
  <c r="F142" i="76"/>
  <c r="B143" i="76"/>
  <c r="C143" i="76"/>
  <c r="D143" i="76"/>
  <c r="E143" i="76"/>
  <c r="F143" i="76"/>
  <c r="B144" i="76"/>
  <c r="C144" i="76"/>
  <c r="D144" i="76"/>
  <c r="E144" i="76"/>
  <c r="F144" i="76"/>
  <c r="B145" i="76"/>
  <c r="C145" i="76"/>
  <c r="D145" i="76"/>
  <c r="E145" i="76"/>
  <c r="F145" i="76"/>
  <c r="B146" i="76"/>
  <c r="C146" i="76"/>
  <c r="D146" i="76"/>
  <c r="E146" i="76"/>
  <c r="F146" i="76"/>
  <c r="B147" i="76"/>
  <c r="C147" i="76"/>
  <c r="D147" i="76"/>
  <c r="E147" i="76"/>
  <c r="F147" i="76"/>
  <c r="B148" i="76"/>
  <c r="C148" i="76"/>
  <c r="D148" i="76"/>
  <c r="E148" i="76"/>
  <c r="F148" i="76"/>
  <c r="B149" i="76"/>
  <c r="C149" i="76"/>
  <c r="D149" i="76"/>
  <c r="E149" i="76"/>
  <c r="F149" i="76"/>
  <c r="B150" i="76"/>
  <c r="C150" i="76"/>
  <c r="D150" i="76"/>
  <c r="E150" i="76"/>
  <c r="F150" i="76"/>
  <c r="B151" i="76"/>
  <c r="C151" i="76"/>
  <c r="D151" i="76"/>
  <c r="E151" i="76"/>
  <c r="F151" i="76"/>
  <c r="B152" i="76"/>
  <c r="C152" i="76"/>
  <c r="D152" i="76"/>
  <c r="E152" i="76"/>
  <c r="F152" i="76"/>
  <c r="B153" i="76"/>
  <c r="C153" i="76"/>
  <c r="D153" i="76"/>
  <c r="E153" i="76"/>
  <c r="F153" i="76"/>
  <c r="B154" i="76"/>
  <c r="C154" i="76"/>
  <c r="D154" i="76"/>
  <c r="E154" i="76"/>
  <c r="F154" i="76"/>
  <c r="B155" i="76"/>
  <c r="C155" i="76"/>
  <c r="D155" i="76"/>
  <c r="E155" i="76"/>
  <c r="F155" i="76"/>
  <c r="B156" i="76"/>
  <c r="C156" i="76"/>
  <c r="D156" i="76"/>
  <c r="E156" i="76"/>
  <c r="F156" i="76"/>
  <c r="B157" i="76"/>
  <c r="C157" i="76"/>
  <c r="D157" i="76"/>
  <c r="E157" i="76"/>
  <c r="F157" i="76"/>
  <c r="B158" i="76"/>
  <c r="C158" i="76"/>
  <c r="D158" i="76"/>
  <c r="E158" i="76"/>
  <c r="F158" i="76"/>
  <c r="B159" i="76"/>
  <c r="C159" i="76"/>
  <c r="D159" i="76"/>
  <c r="E159" i="76"/>
  <c r="F159" i="76"/>
  <c r="B160" i="76"/>
  <c r="C160" i="76"/>
  <c r="D160" i="76"/>
  <c r="E160" i="76"/>
  <c r="F160" i="76"/>
  <c r="B161" i="76"/>
  <c r="C161" i="76"/>
  <c r="D161" i="76"/>
  <c r="E161" i="76"/>
  <c r="F161" i="76"/>
  <c r="B162" i="76"/>
  <c r="C162" i="76"/>
  <c r="D162" i="76"/>
  <c r="E162" i="76"/>
  <c r="F162" i="76"/>
  <c r="B163" i="76"/>
  <c r="C163" i="76"/>
  <c r="D163" i="76"/>
  <c r="E163" i="76"/>
  <c r="F163" i="76"/>
  <c r="B164" i="76"/>
  <c r="C164" i="76"/>
  <c r="D164" i="76"/>
  <c r="E164" i="76"/>
  <c r="F164" i="76"/>
  <c r="B165" i="76"/>
  <c r="C165" i="76"/>
  <c r="D165" i="76"/>
  <c r="E165" i="76"/>
  <c r="F165" i="76"/>
  <c r="B166" i="76"/>
  <c r="C166" i="76"/>
  <c r="D166" i="76"/>
  <c r="E166" i="76"/>
  <c r="F166" i="76"/>
  <c r="B167" i="76"/>
  <c r="C167" i="76"/>
  <c r="D167" i="76"/>
  <c r="E167" i="76"/>
  <c r="F167" i="76"/>
  <c r="B168" i="76"/>
  <c r="C168" i="76"/>
  <c r="D168" i="76"/>
  <c r="E168" i="76"/>
  <c r="F168" i="76"/>
  <c r="B169" i="76"/>
  <c r="C169" i="76"/>
  <c r="D169" i="76"/>
  <c r="E169" i="76"/>
  <c r="F169" i="76"/>
  <c r="B170" i="76"/>
  <c r="C170" i="76"/>
  <c r="D170" i="76"/>
  <c r="E170" i="76"/>
  <c r="F170" i="76"/>
  <c r="B171" i="76"/>
  <c r="C171" i="76"/>
  <c r="D171" i="76"/>
  <c r="E171" i="76"/>
  <c r="F171" i="76"/>
  <c r="B172" i="76"/>
  <c r="C172" i="76"/>
  <c r="D172" i="76"/>
  <c r="E172" i="76"/>
  <c r="F172" i="76"/>
  <c r="B173" i="76"/>
  <c r="C173" i="76"/>
  <c r="D173" i="76"/>
  <c r="E173" i="76"/>
  <c r="F173" i="76"/>
  <c r="B174" i="76"/>
  <c r="C174" i="76"/>
  <c r="D174" i="76"/>
  <c r="E174" i="76"/>
  <c r="F174" i="76"/>
  <c r="B175" i="76"/>
  <c r="C175" i="76"/>
  <c r="D175" i="76"/>
  <c r="E175" i="76"/>
  <c r="F175" i="76"/>
  <c r="B176" i="76"/>
  <c r="C176" i="76"/>
  <c r="D176" i="76"/>
  <c r="E176" i="76"/>
  <c r="F176" i="76"/>
  <c r="B177" i="76"/>
  <c r="C177" i="76"/>
  <c r="D177" i="76"/>
  <c r="E177" i="76"/>
  <c r="F177" i="76"/>
  <c r="B178" i="76"/>
  <c r="C178" i="76"/>
  <c r="D178" i="76"/>
  <c r="E178" i="76"/>
  <c r="F178" i="76"/>
  <c r="B179" i="76"/>
  <c r="C179" i="76"/>
  <c r="D179" i="76"/>
  <c r="E179" i="76"/>
  <c r="F179" i="76"/>
  <c r="B180" i="76"/>
  <c r="C180" i="76"/>
  <c r="D180" i="76"/>
  <c r="E180" i="76"/>
  <c r="F180" i="76"/>
  <c r="B181" i="76"/>
  <c r="C181" i="76"/>
  <c r="D181" i="76"/>
  <c r="E181" i="76"/>
  <c r="F181" i="76"/>
  <c r="B182" i="76"/>
  <c r="C182" i="76"/>
  <c r="D182" i="76"/>
  <c r="E182" i="76"/>
  <c r="F182" i="76"/>
  <c r="B183" i="76"/>
  <c r="C183" i="76"/>
  <c r="D183" i="76"/>
  <c r="E183" i="76"/>
  <c r="F183" i="76"/>
  <c r="B184" i="76"/>
  <c r="C184" i="76"/>
  <c r="D184" i="76"/>
  <c r="E184" i="76"/>
  <c r="F184" i="76"/>
  <c r="B185" i="76"/>
  <c r="C185" i="76"/>
  <c r="D185" i="76"/>
  <c r="E185" i="76"/>
  <c r="F185" i="76"/>
  <c r="B186" i="76"/>
  <c r="C186" i="76"/>
  <c r="D186" i="76"/>
  <c r="E186" i="76"/>
  <c r="F186" i="76"/>
  <c r="B187" i="76"/>
  <c r="C187" i="76"/>
  <c r="D187" i="76"/>
  <c r="E187" i="76"/>
  <c r="F187" i="76"/>
  <c r="B188" i="76"/>
  <c r="C188" i="76"/>
  <c r="D188" i="76"/>
  <c r="E188" i="76"/>
  <c r="F188" i="76"/>
  <c r="B189" i="76"/>
  <c r="C189" i="76"/>
  <c r="D189" i="76"/>
  <c r="E189" i="76"/>
  <c r="F189" i="76"/>
  <c r="B190" i="76"/>
  <c r="C190" i="76"/>
  <c r="D190" i="76"/>
  <c r="E190" i="76"/>
  <c r="F190" i="76"/>
  <c r="B191" i="76"/>
  <c r="C191" i="76"/>
  <c r="D191" i="76"/>
  <c r="E191" i="76"/>
  <c r="F191" i="76"/>
  <c r="B192" i="76"/>
  <c r="C192" i="76"/>
  <c r="D192" i="76"/>
  <c r="E192" i="76"/>
  <c r="F192" i="76"/>
  <c r="B193" i="76"/>
  <c r="C193" i="76"/>
  <c r="D193" i="76"/>
  <c r="E193" i="76"/>
  <c r="F193" i="76"/>
  <c r="B194" i="76"/>
  <c r="C194" i="76"/>
  <c r="D194" i="76"/>
  <c r="E194" i="76"/>
  <c r="F194" i="76"/>
  <c r="B195" i="76"/>
  <c r="C195" i="76"/>
  <c r="D195" i="76"/>
  <c r="E195" i="76"/>
  <c r="F195" i="76"/>
  <c r="B196" i="76"/>
  <c r="C196" i="76"/>
  <c r="D196" i="76"/>
  <c r="E196" i="76"/>
  <c r="F196" i="76"/>
  <c r="B197" i="76"/>
  <c r="C197" i="76"/>
  <c r="D197" i="76"/>
  <c r="E197" i="76"/>
  <c r="F197" i="76"/>
  <c r="B198" i="76"/>
  <c r="C198" i="76"/>
  <c r="D198" i="76"/>
  <c r="E198" i="76"/>
  <c r="F198" i="76"/>
  <c r="B199" i="76"/>
  <c r="C199" i="76"/>
  <c r="D199" i="76"/>
  <c r="E199" i="76"/>
  <c r="F199" i="76"/>
  <c r="B200" i="76"/>
  <c r="C200" i="76"/>
  <c r="D200" i="76"/>
  <c r="E200" i="76"/>
  <c r="F200" i="76"/>
  <c r="B201" i="76"/>
  <c r="C201" i="76"/>
  <c r="D201" i="76"/>
  <c r="E201" i="76"/>
  <c r="F201" i="76"/>
  <c r="B202" i="76"/>
  <c r="C202" i="76"/>
  <c r="D202" i="76"/>
  <c r="E202" i="76"/>
  <c r="F202" i="76"/>
  <c r="B203" i="76"/>
  <c r="C203" i="76"/>
  <c r="D203" i="76"/>
  <c r="E203" i="76"/>
  <c r="F203" i="76"/>
  <c r="B204" i="76"/>
  <c r="C204" i="76"/>
  <c r="D204" i="76"/>
  <c r="E204" i="76"/>
  <c r="F204" i="76"/>
  <c r="B205" i="76"/>
  <c r="C205" i="76"/>
  <c r="D205" i="76"/>
  <c r="E205" i="76"/>
  <c r="F205" i="76"/>
  <c r="B206" i="76"/>
  <c r="C206" i="76"/>
  <c r="D206" i="76"/>
  <c r="E206" i="76"/>
  <c r="F206" i="76"/>
  <c r="B207" i="76"/>
  <c r="C207" i="76"/>
  <c r="D207" i="76"/>
  <c r="E207" i="76"/>
  <c r="F207" i="76"/>
  <c r="B208" i="76"/>
  <c r="C208" i="76"/>
  <c r="D208" i="76"/>
  <c r="E208" i="76"/>
  <c r="F208" i="76"/>
  <c r="B209" i="76"/>
  <c r="C209" i="76"/>
  <c r="D209" i="76"/>
  <c r="E209" i="76"/>
  <c r="F209" i="76"/>
  <c r="B210" i="76"/>
  <c r="C210" i="76"/>
  <c r="D210" i="76"/>
  <c r="E210" i="76"/>
  <c r="F210" i="76"/>
  <c r="B211" i="76"/>
  <c r="C211" i="76"/>
  <c r="D211" i="76"/>
  <c r="E211" i="76"/>
  <c r="F211" i="76"/>
  <c r="B212" i="76"/>
  <c r="C212" i="76"/>
  <c r="D212" i="76"/>
  <c r="E212" i="76"/>
  <c r="F212" i="76"/>
  <c r="B213" i="76"/>
  <c r="C213" i="76"/>
  <c r="D213" i="76"/>
  <c r="E213" i="76"/>
  <c r="F213" i="76"/>
  <c r="B214" i="76"/>
  <c r="C214" i="76"/>
  <c r="D214" i="76"/>
  <c r="E214" i="76"/>
  <c r="F214" i="76"/>
  <c r="B215" i="76"/>
  <c r="C215" i="76"/>
  <c r="D215" i="76"/>
  <c r="E215" i="76"/>
  <c r="F215" i="76"/>
  <c r="B216" i="76"/>
  <c r="C216" i="76"/>
  <c r="D216" i="76"/>
  <c r="E216" i="76"/>
  <c r="F216" i="76"/>
  <c r="B217" i="76"/>
  <c r="C217" i="76"/>
  <c r="D217" i="76"/>
  <c r="E217" i="76"/>
  <c r="F217" i="76"/>
  <c r="B218" i="76"/>
  <c r="C218" i="76"/>
  <c r="D218" i="76"/>
  <c r="E218" i="76"/>
  <c r="F218" i="76"/>
  <c r="B219" i="76"/>
  <c r="C219" i="76"/>
  <c r="D219" i="76"/>
  <c r="E219" i="76"/>
  <c r="F219" i="76"/>
  <c r="B220" i="76"/>
  <c r="C220" i="76"/>
  <c r="D220" i="76"/>
  <c r="E220" i="76"/>
  <c r="F220" i="76"/>
  <c r="B221" i="76"/>
  <c r="C221" i="76"/>
  <c r="D221" i="76"/>
  <c r="E221" i="76"/>
  <c r="F221" i="76"/>
  <c r="B222" i="76"/>
  <c r="C222" i="76"/>
  <c r="D222" i="76"/>
  <c r="E222" i="76"/>
  <c r="F222" i="76"/>
  <c r="B223" i="76"/>
  <c r="C223" i="76"/>
  <c r="D223" i="76"/>
  <c r="E223" i="76"/>
  <c r="F223" i="76"/>
  <c r="B224" i="76"/>
  <c r="C224" i="76"/>
  <c r="D224" i="76"/>
  <c r="E224" i="76"/>
  <c r="F224" i="76"/>
  <c r="B225" i="76"/>
  <c r="C225" i="76"/>
  <c r="D225" i="76"/>
  <c r="E225" i="76"/>
  <c r="F225" i="76"/>
  <c r="B226" i="76"/>
  <c r="C226" i="76"/>
  <c r="D226" i="76"/>
  <c r="E226" i="76"/>
  <c r="F226" i="76"/>
  <c r="B227" i="76"/>
  <c r="C227" i="76"/>
  <c r="D227" i="76"/>
  <c r="E227" i="76"/>
  <c r="F227" i="76"/>
  <c r="B228" i="76"/>
  <c r="C228" i="76"/>
  <c r="D228" i="76"/>
  <c r="E228" i="76"/>
  <c r="F228" i="76"/>
  <c r="B229" i="76"/>
  <c r="C229" i="76"/>
  <c r="D229" i="76"/>
  <c r="E229" i="76"/>
  <c r="F229" i="76"/>
  <c r="B230" i="76"/>
  <c r="C230" i="76"/>
  <c r="D230" i="76"/>
  <c r="E230" i="76"/>
  <c r="F230" i="76"/>
  <c r="B231" i="76"/>
  <c r="C231" i="76"/>
  <c r="D231" i="76"/>
  <c r="E231" i="76"/>
  <c r="F231" i="76"/>
  <c r="B232" i="76"/>
  <c r="C232" i="76"/>
  <c r="D232" i="76"/>
  <c r="E232" i="76"/>
  <c r="F232" i="76"/>
  <c r="B233" i="76"/>
  <c r="C233" i="76"/>
  <c r="D233" i="76"/>
  <c r="E233" i="76"/>
  <c r="F233" i="76"/>
  <c r="B234" i="76"/>
  <c r="C234" i="76"/>
  <c r="D234" i="76"/>
  <c r="E234" i="76"/>
  <c r="F234" i="76"/>
  <c r="B235" i="76"/>
  <c r="C235" i="76"/>
  <c r="D235" i="76"/>
  <c r="E235" i="76"/>
  <c r="F235" i="76"/>
  <c r="B236" i="76"/>
  <c r="C236" i="76"/>
  <c r="D236" i="76"/>
  <c r="E236" i="76"/>
  <c r="F236" i="76"/>
  <c r="B237" i="76"/>
  <c r="C237" i="76"/>
  <c r="D237" i="76"/>
  <c r="E237" i="76"/>
  <c r="F237" i="76"/>
  <c r="B238" i="76"/>
  <c r="C238" i="76"/>
  <c r="D238" i="76"/>
  <c r="E238" i="76"/>
  <c r="F238" i="76"/>
  <c r="B239" i="76"/>
  <c r="C239" i="76"/>
  <c r="D239" i="76"/>
  <c r="E239" i="76"/>
  <c r="F239" i="76"/>
  <c r="B240" i="76"/>
  <c r="C240" i="76"/>
  <c r="D240" i="76"/>
  <c r="E240" i="76"/>
  <c r="F240" i="76"/>
  <c r="B241" i="76"/>
  <c r="C241" i="76"/>
  <c r="D241" i="76"/>
  <c r="E241" i="76"/>
  <c r="F241" i="76"/>
  <c r="B242" i="76"/>
  <c r="C242" i="76"/>
  <c r="D242" i="76"/>
  <c r="E242" i="76"/>
  <c r="F242" i="76"/>
  <c r="B243" i="76"/>
  <c r="C243" i="76"/>
  <c r="D243" i="76"/>
  <c r="E243" i="76"/>
  <c r="F243" i="76"/>
  <c r="B244" i="76"/>
  <c r="C244" i="76"/>
  <c r="D244" i="76"/>
  <c r="E244" i="76"/>
  <c r="F244" i="76"/>
  <c r="B245" i="76"/>
  <c r="C245" i="76"/>
  <c r="D245" i="76"/>
  <c r="E245" i="76"/>
  <c r="F245" i="76"/>
  <c r="B246" i="76"/>
  <c r="C246" i="76"/>
  <c r="D246" i="76"/>
  <c r="E246" i="76"/>
  <c r="F246" i="76"/>
  <c r="B247" i="76"/>
  <c r="C247" i="76"/>
  <c r="D247" i="76"/>
  <c r="E247" i="76"/>
  <c r="F247" i="76"/>
  <c r="B248" i="76"/>
  <c r="C248" i="76"/>
  <c r="D248" i="76"/>
  <c r="E248" i="76"/>
  <c r="F248" i="76"/>
  <c r="B249" i="76"/>
  <c r="C249" i="76"/>
  <c r="D249" i="76"/>
  <c r="E249" i="76"/>
  <c r="F249" i="76"/>
  <c r="B250" i="76"/>
  <c r="C250" i="76"/>
  <c r="D250" i="76"/>
  <c r="E250" i="76"/>
  <c r="F250" i="76"/>
  <c r="B251" i="76"/>
  <c r="C251" i="76"/>
  <c r="D251" i="76"/>
  <c r="E251" i="76"/>
  <c r="F251" i="76"/>
  <c r="B252" i="76"/>
  <c r="C252" i="76"/>
  <c r="D252" i="76"/>
  <c r="E252" i="76"/>
  <c r="F252" i="76"/>
  <c r="B253" i="76"/>
  <c r="C253" i="76"/>
  <c r="D253" i="76"/>
  <c r="E253" i="76"/>
  <c r="F253" i="76"/>
  <c r="B254" i="76"/>
  <c r="C254" i="76"/>
  <c r="D254" i="76"/>
  <c r="E254" i="76"/>
  <c r="F254" i="76"/>
  <c r="B255" i="76"/>
  <c r="C255" i="76"/>
  <c r="D255" i="76"/>
  <c r="E255" i="76"/>
  <c r="F255" i="76"/>
  <c r="B256" i="76"/>
  <c r="C256" i="76"/>
  <c r="D256" i="76"/>
  <c r="E256" i="76"/>
  <c r="F256" i="76"/>
  <c r="B257" i="76"/>
  <c r="C257" i="76"/>
  <c r="D257" i="76"/>
  <c r="E257" i="76"/>
  <c r="F257" i="76"/>
  <c r="B258" i="76"/>
  <c r="C258" i="76"/>
  <c r="D258" i="76"/>
  <c r="E258" i="76"/>
  <c r="F258" i="76"/>
  <c r="B259" i="76"/>
  <c r="C259" i="76"/>
  <c r="D259" i="76"/>
  <c r="E259" i="76"/>
  <c r="F259" i="76"/>
  <c r="B260" i="76"/>
  <c r="C260" i="76"/>
  <c r="D260" i="76"/>
  <c r="E260" i="76"/>
  <c r="F260" i="76"/>
  <c r="B261" i="76"/>
  <c r="C261" i="76"/>
  <c r="D261" i="76"/>
  <c r="E261" i="76"/>
  <c r="F261" i="76"/>
  <c r="B262" i="76"/>
  <c r="C262" i="76"/>
  <c r="D262" i="76"/>
  <c r="E262" i="76"/>
  <c r="F262" i="76"/>
  <c r="B263" i="76"/>
  <c r="C263" i="76"/>
  <c r="D263" i="76"/>
  <c r="E263" i="76"/>
  <c r="F263" i="76"/>
  <c r="B264" i="76"/>
  <c r="C264" i="76"/>
  <c r="D264" i="76"/>
  <c r="E264" i="76"/>
  <c r="F264" i="76"/>
  <c r="B265" i="76"/>
  <c r="C265" i="76"/>
  <c r="D265" i="76"/>
  <c r="E265" i="76"/>
  <c r="F265" i="76"/>
  <c r="B266" i="76"/>
  <c r="C266" i="76"/>
  <c r="D266" i="76"/>
  <c r="E266" i="76"/>
  <c r="F266" i="76"/>
  <c r="B267" i="76"/>
  <c r="C267" i="76"/>
  <c r="D267" i="76"/>
  <c r="E267" i="76"/>
  <c r="F267" i="76"/>
  <c r="B268" i="76"/>
  <c r="C268" i="76"/>
  <c r="D268" i="76"/>
  <c r="E268" i="76"/>
  <c r="F268" i="76"/>
  <c r="B269" i="76"/>
  <c r="C269" i="76"/>
  <c r="D269" i="76"/>
  <c r="E269" i="76"/>
  <c r="F269" i="76"/>
  <c r="B270" i="76"/>
  <c r="C270" i="76"/>
  <c r="D270" i="76"/>
  <c r="E270" i="76"/>
  <c r="F270" i="76"/>
  <c r="B271" i="76"/>
  <c r="C271" i="76"/>
  <c r="D271" i="76"/>
  <c r="E271" i="76"/>
  <c r="F271" i="76"/>
  <c r="B272" i="76"/>
  <c r="C272" i="76"/>
  <c r="D272" i="76"/>
  <c r="E272" i="76"/>
  <c r="F272" i="76"/>
  <c r="B273" i="76"/>
  <c r="C273" i="76"/>
  <c r="D273" i="76"/>
  <c r="E273" i="76"/>
  <c r="F273" i="76"/>
  <c r="B274" i="76"/>
  <c r="C274" i="76"/>
  <c r="D274" i="76"/>
  <c r="E274" i="76"/>
  <c r="F274" i="76"/>
  <c r="B275" i="76"/>
  <c r="C275" i="76"/>
  <c r="D275" i="76"/>
  <c r="E275" i="76"/>
  <c r="F275" i="76"/>
  <c r="B276" i="76"/>
  <c r="C276" i="76"/>
  <c r="D276" i="76"/>
  <c r="E276" i="76"/>
  <c r="F276" i="76"/>
  <c r="B277" i="76"/>
  <c r="C277" i="76"/>
  <c r="D277" i="76"/>
  <c r="E277" i="76"/>
  <c r="F277" i="76"/>
  <c r="B278" i="76"/>
  <c r="C278" i="76"/>
  <c r="D278" i="76"/>
  <c r="E278" i="76"/>
  <c r="F278" i="76"/>
  <c r="B279" i="76"/>
  <c r="C279" i="76"/>
  <c r="D279" i="76"/>
  <c r="E279" i="76"/>
  <c r="F279" i="76"/>
  <c r="B280" i="76"/>
  <c r="C280" i="76"/>
  <c r="D280" i="76"/>
  <c r="E280" i="76"/>
  <c r="F280" i="76"/>
  <c r="B281" i="76"/>
  <c r="C281" i="76"/>
  <c r="D281" i="76"/>
  <c r="E281" i="76"/>
  <c r="F281" i="76"/>
  <c r="B282" i="76"/>
  <c r="C282" i="76"/>
  <c r="D282" i="76"/>
  <c r="E282" i="76"/>
  <c r="F282" i="76"/>
  <c r="B283" i="76"/>
  <c r="C283" i="76"/>
  <c r="D283" i="76"/>
  <c r="E283" i="76"/>
  <c r="F283" i="76"/>
  <c r="B284" i="76"/>
  <c r="C284" i="76"/>
  <c r="D284" i="76"/>
  <c r="E284" i="76"/>
  <c r="F284" i="76"/>
  <c r="B285" i="76"/>
  <c r="C285" i="76"/>
  <c r="D285" i="76"/>
  <c r="E285" i="76"/>
  <c r="F285" i="76"/>
  <c r="B286" i="76"/>
  <c r="C286" i="76"/>
  <c r="D286" i="76"/>
  <c r="E286" i="76"/>
  <c r="F286" i="76"/>
  <c r="B287" i="76"/>
  <c r="C287" i="76"/>
  <c r="D287" i="76"/>
  <c r="E287" i="76"/>
  <c r="F287" i="76"/>
  <c r="B288" i="76"/>
  <c r="C288" i="76"/>
  <c r="D288" i="76"/>
  <c r="E288" i="76"/>
  <c r="F288" i="76"/>
  <c r="B289" i="76"/>
  <c r="C289" i="76"/>
  <c r="D289" i="76"/>
  <c r="E289" i="76"/>
  <c r="F289" i="76"/>
  <c r="B290" i="76"/>
  <c r="C290" i="76"/>
  <c r="D290" i="76"/>
  <c r="E290" i="76"/>
  <c r="F290" i="76"/>
  <c r="B291" i="76"/>
  <c r="C291" i="76"/>
  <c r="D291" i="76"/>
  <c r="E291" i="76"/>
  <c r="F291" i="76"/>
  <c r="B292" i="76"/>
  <c r="C292" i="76"/>
  <c r="D292" i="76"/>
  <c r="E292" i="76"/>
  <c r="F292" i="76"/>
  <c r="B293" i="76"/>
  <c r="C293" i="76"/>
  <c r="D293" i="76"/>
  <c r="E293" i="76"/>
  <c r="F293" i="76"/>
  <c r="B294" i="76"/>
  <c r="C294" i="76"/>
  <c r="D294" i="76"/>
  <c r="E294" i="76"/>
  <c r="F294" i="76"/>
  <c r="B295" i="76"/>
  <c r="C295" i="76"/>
  <c r="D295" i="76"/>
  <c r="E295" i="76"/>
  <c r="F295" i="76"/>
  <c r="B296" i="76"/>
  <c r="C296" i="76"/>
  <c r="D296" i="76"/>
  <c r="E296" i="76"/>
  <c r="F296" i="76"/>
  <c r="B297" i="76"/>
  <c r="C297" i="76"/>
  <c r="D297" i="76"/>
  <c r="E297" i="76"/>
  <c r="F297" i="76"/>
  <c r="B298" i="76"/>
  <c r="C298" i="76"/>
  <c r="D298" i="76"/>
  <c r="E298" i="76"/>
  <c r="F298" i="76"/>
  <c r="B299" i="76"/>
  <c r="C299" i="76"/>
  <c r="D299" i="76"/>
  <c r="E299" i="76"/>
  <c r="F299" i="76"/>
  <c r="B300" i="76"/>
  <c r="C300" i="76"/>
  <c r="D300" i="76"/>
  <c r="E300" i="76"/>
  <c r="F300" i="76"/>
  <c r="B301" i="76"/>
  <c r="C301" i="76"/>
  <c r="D301" i="76"/>
  <c r="E301" i="76"/>
  <c r="F301" i="76"/>
  <c r="B302" i="76"/>
  <c r="C302" i="76"/>
  <c r="D302" i="76"/>
  <c r="E302" i="76"/>
  <c r="F302" i="76"/>
  <c r="B303" i="76"/>
  <c r="C303" i="76"/>
  <c r="D303" i="76"/>
  <c r="E303" i="76"/>
  <c r="F303" i="76"/>
  <c r="B304" i="76"/>
  <c r="C304" i="76"/>
  <c r="D304" i="76"/>
  <c r="E304" i="76"/>
  <c r="F304" i="76"/>
  <c r="B305" i="76"/>
  <c r="C305" i="76"/>
  <c r="D305" i="76"/>
  <c r="E305" i="76"/>
  <c r="F305" i="76"/>
  <c r="B306" i="76"/>
  <c r="C306" i="76"/>
  <c r="D306" i="76"/>
  <c r="E306" i="76"/>
  <c r="F306" i="76"/>
  <c r="B307" i="76"/>
  <c r="C307" i="76"/>
  <c r="D307" i="76"/>
  <c r="E307" i="76"/>
  <c r="F307" i="76"/>
  <c r="B308" i="76"/>
  <c r="C308" i="76"/>
  <c r="D308" i="76"/>
  <c r="E308" i="76"/>
  <c r="F308" i="76"/>
  <c r="B309" i="76"/>
  <c r="C309" i="76"/>
  <c r="D309" i="76"/>
  <c r="E309" i="76"/>
  <c r="F309" i="76"/>
  <c r="B310" i="76"/>
  <c r="C310" i="76"/>
  <c r="D310" i="76"/>
  <c r="E310" i="76"/>
  <c r="F310" i="76"/>
  <c r="B311" i="76"/>
  <c r="C311" i="76"/>
  <c r="D311" i="76"/>
  <c r="E311" i="76"/>
  <c r="F311" i="76"/>
  <c r="B312" i="76"/>
  <c r="C312" i="76"/>
  <c r="D312" i="76"/>
  <c r="E312" i="76"/>
  <c r="F312" i="76"/>
  <c r="B313" i="76"/>
  <c r="C313" i="76"/>
  <c r="D313" i="76"/>
  <c r="E313" i="76"/>
  <c r="F313" i="76"/>
  <c r="B314" i="76"/>
  <c r="C314" i="76"/>
  <c r="D314" i="76"/>
  <c r="E314" i="76"/>
  <c r="F314" i="76"/>
  <c r="B315" i="76"/>
  <c r="C315" i="76"/>
  <c r="D315" i="76"/>
  <c r="E315" i="76"/>
  <c r="F315" i="76"/>
  <c r="B316" i="76"/>
  <c r="C316" i="76"/>
  <c r="D316" i="76"/>
  <c r="E316" i="76"/>
  <c r="F316" i="76"/>
  <c r="B317" i="76"/>
  <c r="C317" i="76"/>
  <c r="D317" i="76"/>
  <c r="E317" i="76"/>
  <c r="F317" i="76"/>
  <c r="B318" i="76"/>
  <c r="C318" i="76"/>
  <c r="D318" i="76"/>
  <c r="E318" i="76"/>
  <c r="F318" i="76"/>
  <c r="B319" i="76"/>
  <c r="C319" i="76"/>
  <c r="D319" i="76"/>
  <c r="E319" i="76"/>
  <c r="F319" i="76"/>
  <c r="B320" i="76"/>
  <c r="C320" i="76"/>
  <c r="D320" i="76"/>
  <c r="E320" i="76"/>
  <c r="F320" i="76"/>
  <c r="B321" i="76"/>
  <c r="C321" i="76"/>
  <c r="D321" i="76"/>
  <c r="E321" i="76"/>
  <c r="F321" i="76"/>
  <c r="B322" i="76"/>
  <c r="C322" i="76"/>
  <c r="D322" i="76"/>
  <c r="E322" i="76"/>
  <c r="F322" i="76"/>
  <c r="B323" i="76"/>
  <c r="C323" i="76"/>
  <c r="D323" i="76"/>
  <c r="E323" i="76"/>
  <c r="F323" i="76"/>
  <c r="B324" i="76"/>
  <c r="C324" i="76"/>
  <c r="D324" i="76"/>
  <c r="E324" i="76"/>
  <c r="F324" i="76"/>
  <c r="B325" i="76"/>
  <c r="C325" i="76"/>
  <c r="D325" i="76"/>
  <c r="E325" i="76"/>
  <c r="F325" i="76"/>
  <c r="B326" i="76"/>
  <c r="C326" i="76"/>
  <c r="D326" i="76"/>
  <c r="E326" i="76"/>
  <c r="F326" i="76"/>
  <c r="B327" i="76"/>
  <c r="C327" i="76"/>
  <c r="D327" i="76"/>
  <c r="E327" i="76"/>
  <c r="F327" i="76"/>
  <c r="B328" i="76"/>
  <c r="C328" i="76"/>
  <c r="D328" i="76"/>
  <c r="E328" i="76"/>
  <c r="F328" i="76"/>
  <c r="B329" i="76"/>
  <c r="C329" i="76"/>
  <c r="D329" i="76"/>
  <c r="E329" i="76"/>
  <c r="F329" i="76"/>
  <c r="B330" i="76"/>
  <c r="C330" i="76"/>
  <c r="D330" i="76"/>
  <c r="E330" i="76"/>
  <c r="F330" i="76"/>
  <c r="B331" i="76"/>
  <c r="C331" i="76"/>
  <c r="D331" i="76"/>
  <c r="E331" i="76"/>
  <c r="F331" i="76"/>
  <c r="B332" i="76"/>
  <c r="C332" i="76"/>
  <c r="D332" i="76"/>
  <c r="E332" i="76"/>
  <c r="F332" i="76"/>
  <c r="B333" i="76"/>
  <c r="C333" i="76"/>
  <c r="D333" i="76"/>
  <c r="E333" i="76"/>
  <c r="F333" i="76"/>
  <c r="B334" i="76"/>
  <c r="C334" i="76"/>
  <c r="D334" i="76"/>
  <c r="E334" i="76"/>
  <c r="F334" i="76"/>
  <c r="B335" i="76"/>
  <c r="C335" i="76"/>
  <c r="D335" i="76"/>
  <c r="E335" i="76"/>
  <c r="F335" i="76"/>
  <c r="B336" i="76"/>
  <c r="C336" i="76"/>
  <c r="D336" i="76"/>
  <c r="E336" i="76"/>
  <c r="F336" i="76"/>
  <c r="B337" i="76"/>
  <c r="C337" i="76"/>
  <c r="D337" i="76"/>
  <c r="E337" i="76"/>
  <c r="F337" i="76"/>
  <c r="B338" i="76"/>
  <c r="C338" i="76"/>
  <c r="D338" i="76"/>
  <c r="E338" i="76"/>
  <c r="F338" i="76"/>
  <c r="B339" i="76"/>
  <c r="C339" i="76"/>
  <c r="D339" i="76"/>
  <c r="E339" i="76"/>
  <c r="F339" i="76"/>
  <c r="B340" i="76"/>
  <c r="C340" i="76"/>
  <c r="D340" i="76"/>
  <c r="E340" i="76"/>
  <c r="F340" i="76"/>
  <c r="B341" i="76"/>
  <c r="C341" i="76"/>
  <c r="D341" i="76"/>
  <c r="E341" i="76"/>
  <c r="F341" i="76"/>
  <c r="B342" i="76"/>
  <c r="C342" i="76"/>
  <c r="D342" i="76"/>
  <c r="E342" i="76"/>
  <c r="F342" i="76"/>
  <c r="B343" i="76"/>
  <c r="C343" i="76"/>
  <c r="D343" i="76"/>
  <c r="E343" i="76"/>
  <c r="F343" i="76"/>
  <c r="B344" i="76"/>
  <c r="C344" i="76"/>
  <c r="D344" i="76"/>
  <c r="E344" i="76"/>
  <c r="F344" i="76"/>
  <c r="B345" i="76"/>
  <c r="C345" i="76"/>
  <c r="D345" i="76"/>
  <c r="E345" i="76"/>
  <c r="F345" i="76"/>
  <c r="B346" i="76"/>
  <c r="C346" i="76"/>
  <c r="D346" i="76"/>
  <c r="E346" i="76"/>
  <c r="F346" i="76"/>
  <c r="B347" i="76"/>
  <c r="C347" i="76"/>
  <c r="D347" i="76"/>
  <c r="E347" i="76"/>
  <c r="F347" i="76"/>
  <c r="B348" i="76"/>
  <c r="C348" i="76"/>
  <c r="D348" i="76"/>
  <c r="E348" i="76"/>
  <c r="F348" i="76"/>
  <c r="B349" i="76"/>
  <c r="C349" i="76"/>
  <c r="D349" i="76"/>
  <c r="E349" i="76"/>
  <c r="F349" i="76"/>
  <c r="B350" i="76"/>
  <c r="C350" i="76"/>
  <c r="D350" i="76"/>
  <c r="E350" i="76"/>
  <c r="F350" i="76"/>
  <c r="B351" i="76"/>
  <c r="C351" i="76"/>
  <c r="D351" i="76"/>
  <c r="E351" i="76"/>
  <c r="F351" i="76"/>
  <c r="B352" i="76"/>
  <c r="C352" i="76"/>
  <c r="D352" i="76"/>
  <c r="E352" i="76"/>
  <c r="F352" i="76"/>
  <c r="B353" i="76"/>
  <c r="C353" i="76"/>
  <c r="D353" i="76"/>
  <c r="E353" i="76"/>
  <c r="F353" i="76"/>
  <c r="B354" i="76"/>
  <c r="C354" i="76"/>
  <c r="D354" i="76"/>
  <c r="E354" i="76"/>
  <c r="F354" i="76"/>
  <c r="B355" i="76"/>
  <c r="C355" i="76"/>
  <c r="D355" i="76"/>
  <c r="E355" i="76"/>
  <c r="F355" i="76"/>
  <c r="B356" i="76"/>
  <c r="C356" i="76"/>
  <c r="D356" i="76"/>
  <c r="E356" i="76"/>
  <c r="F356" i="76"/>
  <c r="B357" i="76"/>
  <c r="C357" i="76"/>
  <c r="D357" i="76"/>
  <c r="E357" i="76"/>
  <c r="F357" i="76"/>
  <c r="B358" i="76"/>
  <c r="C358" i="76"/>
  <c r="D358" i="76"/>
  <c r="E358" i="76"/>
  <c r="F358" i="76"/>
  <c r="B359" i="76"/>
  <c r="C359" i="76"/>
  <c r="D359" i="76"/>
  <c r="E359" i="76"/>
  <c r="F359" i="76"/>
  <c r="B360" i="76"/>
  <c r="C360" i="76"/>
  <c r="D360" i="76"/>
  <c r="E360" i="76"/>
  <c r="F360" i="76"/>
  <c r="B361" i="76"/>
  <c r="C361" i="76"/>
  <c r="D361" i="76"/>
  <c r="E361" i="76"/>
  <c r="F361" i="76"/>
  <c r="B362" i="76"/>
  <c r="C362" i="76"/>
  <c r="D362" i="76"/>
  <c r="E362" i="76"/>
  <c r="F362" i="76"/>
  <c r="B363" i="76"/>
  <c r="C363" i="76"/>
  <c r="D363" i="76"/>
  <c r="E363" i="76"/>
  <c r="F363" i="76"/>
  <c r="B364" i="76"/>
  <c r="C364" i="76"/>
  <c r="D364" i="76"/>
  <c r="E364" i="76"/>
  <c r="F364" i="76"/>
  <c r="B365" i="76"/>
  <c r="C365" i="76"/>
  <c r="D365" i="76"/>
  <c r="E365" i="76"/>
  <c r="F365" i="76"/>
  <c r="B366" i="76"/>
  <c r="C366" i="76"/>
  <c r="D366" i="76"/>
  <c r="E366" i="76"/>
  <c r="F366" i="76"/>
  <c r="B367" i="76"/>
  <c r="C367" i="76"/>
  <c r="D367" i="76"/>
  <c r="E367" i="76"/>
  <c r="F367" i="76"/>
  <c r="B368" i="76"/>
  <c r="C368" i="76"/>
  <c r="D368" i="76"/>
  <c r="E368" i="76"/>
  <c r="F368" i="76"/>
  <c r="B369" i="76"/>
  <c r="C369" i="76"/>
  <c r="D369" i="76"/>
  <c r="E369" i="76"/>
  <c r="F369" i="76"/>
  <c r="B370" i="76"/>
  <c r="C370" i="76"/>
  <c r="D370" i="76"/>
  <c r="E370" i="76"/>
  <c r="F370" i="76"/>
  <c r="B371" i="76"/>
  <c r="C371" i="76"/>
  <c r="D371" i="76"/>
  <c r="E371" i="76"/>
  <c r="F371" i="76"/>
  <c r="B372" i="76"/>
  <c r="C372" i="76"/>
  <c r="D372" i="76"/>
  <c r="E372" i="76"/>
  <c r="F372" i="76"/>
  <c r="B373" i="76"/>
  <c r="C373" i="76"/>
  <c r="D373" i="76"/>
  <c r="E373" i="76"/>
  <c r="F373" i="76"/>
  <c r="B374" i="76"/>
  <c r="C374" i="76"/>
  <c r="D374" i="76"/>
  <c r="E374" i="76"/>
  <c r="F374" i="76"/>
  <c r="B375" i="76"/>
  <c r="C375" i="76"/>
  <c r="D375" i="76"/>
  <c r="E375" i="76"/>
  <c r="F375" i="76"/>
  <c r="B376" i="76"/>
  <c r="C376" i="76"/>
  <c r="D376" i="76"/>
  <c r="E376" i="76"/>
  <c r="F376" i="76"/>
  <c r="B377" i="76"/>
  <c r="C377" i="76"/>
  <c r="D377" i="76"/>
  <c r="E377" i="76"/>
  <c r="F377" i="76"/>
  <c r="B378" i="76"/>
  <c r="C378" i="76"/>
  <c r="D378" i="76"/>
  <c r="E378" i="76"/>
  <c r="F378" i="76"/>
  <c r="B379" i="76"/>
  <c r="C379" i="76"/>
  <c r="D379" i="76"/>
  <c r="E379" i="76"/>
  <c r="F379" i="76"/>
  <c r="B380" i="76"/>
  <c r="C380" i="76"/>
  <c r="D380" i="76"/>
  <c r="E380" i="76"/>
  <c r="F380" i="76"/>
  <c r="B381" i="76"/>
  <c r="C381" i="76"/>
  <c r="D381" i="76"/>
  <c r="E381" i="76"/>
  <c r="F381" i="76"/>
  <c r="B382" i="76"/>
  <c r="C382" i="76"/>
  <c r="D382" i="76"/>
  <c r="E382" i="76"/>
  <c r="F382" i="76"/>
  <c r="B383" i="76"/>
  <c r="C383" i="76"/>
  <c r="D383" i="76"/>
  <c r="E383" i="76"/>
  <c r="F383" i="76"/>
  <c r="B384" i="76"/>
  <c r="C384" i="76"/>
  <c r="D384" i="76"/>
  <c r="E384" i="76"/>
  <c r="F384" i="76"/>
  <c r="B385" i="76"/>
  <c r="C385" i="76"/>
  <c r="D385" i="76"/>
  <c r="E385" i="76"/>
  <c r="F385" i="76"/>
  <c r="B386" i="76"/>
  <c r="C386" i="76"/>
  <c r="D386" i="76"/>
  <c r="E386" i="76"/>
  <c r="F386" i="76"/>
  <c r="B387" i="76"/>
  <c r="C387" i="76"/>
  <c r="D387" i="76"/>
  <c r="E387" i="76"/>
  <c r="F387" i="76"/>
  <c r="B388" i="76"/>
  <c r="C388" i="76"/>
  <c r="D388" i="76"/>
  <c r="E388" i="76"/>
  <c r="F388" i="76"/>
  <c r="B389" i="76"/>
  <c r="C389" i="76"/>
  <c r="D389" i="76"/>
  <c r="E389" i="76"/>
  <c r="F389" i="76"/>
  <c r="B390" i="76"/>
  <c r="C390" i="76"/>
  <c r="D390" i="76"/>
  <c r="E390" i="76"/>
  <c r="F390" i="76"/>
  <c r="B391" i="76"/>
  <c r="C391" i="76"/>
  <c r="D391" i="76"/>
  <c r="E391" i="76"/>
  <c r="F391" i="76"/>
  <c r="B392" i="76"/>
  <c r="C392" i="76"/>
  <c r="D392" i="76"/>
  <c r="E392" i="76"/>
  <c r="F392" i="76"/>
  <c r="B393" i="76"/>
  <c r="C393" i="76"/>
  <c r="D393" i="76"/>
  <c r="E393" i="76"/>
  <c r="F393" i="76"/>
  <c r="B394" i="76"/>
  <c r="C394" i="76"/>
  <c r="D394" i="76"/>
  <c r="E394" i="76"/>
  <c r="F394" i="76"/>
  <c r="B395" i="76"/>
  <c r="C395" i="76"/>
  <c r="D395" i="76"/>
  <c r="E395" i="76"/>
  <c r="F395" i="76"/>
  <c r="B396" i="76"/>
  <c r="C396" i="76"/>
  <c r="D396" i="76"/>
  <c r="E396" i="76"/>
  <c r="F396" i="76"/>
  <c r="B397" i="76"/>
  <c r="C397" i="76"/>
  <c r="D397" i="76"/>
  <c r="E397" i="76"/>
  <c r="F397" i="76"/>
  <c r="B398" i="76"/>
  <c r="C398" i="76"/>
  <c r="D398" i="76"/>
  <c r="E398" i="76"/>
  <c r="F398" i="76"/>
  <c r="B399" i="76"/>
  <c r="C399" i="76"/>
  <c r="D399" i="76"/>
  <c r="E399" i="76"/>
  <c r="F399" i="76"/>
  <c r="B400" i="76"/>
  <c r="C400" i="76"/>
  <c r="D400" i="76"/>
  <c r="E400" i="76"/>
  <c r="F400" i="76"/>
  <c r="B401" i="76"/>
  <c r="C401" i="76"/>
  <c r="D401" i="76"/>
  <c r="E401" i="76"/>
  <c r="F401" i="76"/>
  <c r="B402" i="76"/>
  <c r="C402" i="76"/>
  <c r="D402" i="76"/>
  <c r="E402" i="76"/>
  <c r="F402" i="76"/>
  <c r="B403" i="76"/>
  <c r="C403" i="76"/>
  <c r="D403" i="76"/>
  <c r="E403" i="76"/>
  <c r="F403" i="76"/>
  <c r="B404" i="76"/>
  <c r="C404" i="76"/>
  <c r="D404" i="76"/>
  <c r="E404" i="76"/>
  <c r="F404" i="76"/>
  <c r="B405" i="76"/>
  <c r="C405" i="76"/>
  <c r="D405" i="76"/>
  <c r="E405" i="76"/>
  <c r="F405" i="76"/>
  <c r="B406" i="76"/>
  <c r="C406" i="76"/>
  <c r="D406" i="76"/>
  <c r="E406" i="76"/>
  <c r="F406" i="76"/>
  <c r="B407" i="76"/>
  <c r="C407" i="76"/>
  <c r="D407" i="76"/>
  <c r="E407" i="76"/>
  <c r="F407" i="76"/>
  <c r="B408" i="76"/>
  <c r="C408" i="76"/>
  <c r="D408" i="76"/>
  <c r="E408" i="76"/>
  <c r="F408" i="76"/>
  <c r="B409" i="76"/>
  <c r="C409" i="76"/>
  <c r="D409" i="76"/>
  <c r="E409" i="76"/>
  <c r="F409" i="76"/>
  <c r="B410" i="76"/>
  <c r="C410" i="76"/>
  <c r="D410" i="76"/>
  <c r="E410" i="76"/>
  <c r="F410" i="76"/>
  <c r="B411" i="76"/>
  <c r="C411" i="76"/>
  <c r="D411" i="76"/>
  <c r="E411" i="76"/>
  <c r="F411" i="76"/>
  <c r="B412" i="76"/>
  <c r="C412" i="76"/>
  <c r="D412" i="76"/>
  <c r="E412" i="76"/>
  <c r="F412" i="76"/>
  <c r="B413" i="76"/>
  <c r="C413" i="76"/>
  <c r="D413" i="76"/>
  <c r="E413" i="76"/>
  <c r="F413" i="76"/>
  <c r="B414" i="76"/>
  <c r="C414" i="76"/>
  <c r="D414" i="76"/>
  <c r="E414" i="76"/>
  <c r="F414" i="76"/>
  <c r="B415" i="76"/>
  <c r="C415" i="76"/>
  <c r="D415" i="76"/>
  <c r="E415" i="76"/>
  <c r="F415" i="76"/>
  <c r="B416" i="76"/>
  <c r="C416" i="76"/>
  <c r="D416" i="76"/>
  <c r="E416" i="76"/>
  <c r="F416" i="76"/>
  <c r="B417" i="76"/>
  <c r="C417" i="76"/>
  <c r="D417" i="76"/>
  <c r="E417" i="76"/>
  <c r="F417" i="76"/>
  <c r="B418" i="76"/>
  <c r="C418" i="76"/>
  <c r="D418" i="76"/>
  <c r="E418" i="76"/>
  <c r="F418" i="76"/>
  <c r="B419" i="76"/>
  <c r="C419" i="76"/>
  <c r="D419" i="76"/>
  <c r="E419" i="76"/>
  <c r="F419" i="76"/>
  <c r="B420" i="76"/>
  <c r="C420" i="76"/>
  <c r="D420" i="76"/>
  <c r="E420" i="76"/>
  <c r="F420" i="76"/>
  <c r="B421" i="76"/>
  <c r="C421" i="76"/>
  <c r="D421" i="76"/>
  <c r="E421" i="76"/>
  <c r="F421" i="76"/>
  <c r="B422" i="76"/>
  <c r="C422" i="76"/>
  <c r="D422" i="76"/>
  <c r="E422" i="76"/>
  <c r="F422" i="76"/>
  <c r="B423" i="76"/>
  <c r="C423" i="76"/>
  <c r="D423" i="76"/>
  <c r="E423" i="76"/>
  <c r="F423" i="76"/>
  <c r="B424" i="76"/>
  <c r="C424" i="76"/>
  <c r="D424" i="76"/>
  <c r="E424" i="76"/>
  <c r="F424" i="76"/>
  <c r="B425" i="76"/>
  <c r="C425" i="76"/>
  <c r="D425" i="76"/>
  <c r="E425" i="76"/>
  <c r="F425" i="76"/>
  <c r="B426" i="76"/>
  <c r="C426" i="76"/>
  <c r="D426" i="76"/>
  <c r="E426" i="76"/>
  <c r="F426" i="76"/>
  <c r="B427" i="76"/>
  <c r="C427" i="76"/>
  <c r="D427" i="76"/>
  <c r="E427" i="76"/>
  <c r="F427" i="76"/>
  <c r="B428" i="76"/>
  <c r="C428" i="76"/>
  <c r="D428" i="76"/>
  <c r="E428" i="76"/>
  <c r="F428" i="76"/>
  <c r="B429" i="76"/>
  <c r="C429" i="76"/>
  <c r="D429" i="76"/>
  <c r="E429" i="76"/>
  <c r="F429" i="76"/>
  <c r="B430" i="76"/>
  <c r="C430" i="76"/>
  <c r="D430" i="76"/>
  <c r="E430" i="76"/>
  <c r="F430" i="76"/>
  <c r="B431" i="76"/>
  <c r="C431" i="76"/>
  <c r="D431" i="76"/>
  <c r="E431" i="76"/>
  <c r="F431" i="76"/>
  <c r="B432" i="76"/>
  <c r="C432" i="76"/>
  <c r="D432" i="76"/>
  <c r="E432" i="76"/>
  <c r="F432" i="76"/>
  <c r="B433" i="76"/>
  <c r="C433" i="76"/>
  <c r="D433" i="76"/>
  <c r="E433" i="76"/>
  <c r="F433" i="76"/>
  <c r="B434" i="76"/>
  <c r="C434" i="76"/>
  <c r="D434" i="76"/>
  <c r="E434" i="76"/>
  <c r="F434" i="76"/>
  <c r="B435" i="76"/>
  <c r="C435" i="76"/>
  <c r="D435" i="76"/>
  <c r="E435" i="76"/>
  <c r="F435" i="76"/>
  <c r="B436" i="76"/>
  <c r="C436" i="76"/>
  <c r="D436" i="76"/>
  <c r="E436" i="76"/>
  <c r="F436" i="76"/>
  <c r="B437" i="76"/>
  <c r="C437" i="76"/>
  <c r="D437" i="76"/>
  <c r="E437" i="76"/>
  <c r="F437" i="76"/>
  <c r="B438" i="76"/>
  <c r="C438" i="76"/>
  <c r="D438" i="76"/>
  <c r="E438" i="76"/>
  <c r="F438" i="76"/>
  <c r="B439" i="76"/>
  <c r="C439" i="76"/>
  <c r="D439" i="76"/>
  <c r="E439" i="76"/>
  <c r="F439" i="76"/>
  <c r="B440" i="76"/>
  <c r="C440" i="76"/>
  <c r="D440" i="76"/>
  <c r="E440" i="76"/>
  <c r="F440" i="76"/>
  <c r="B441" i="76"/>
  <c r="C441" i="76"/>
  <c r="D441" i="76"/>
  <c r="E441" i="76"/>
  <c r="F441" i="76"/>
  <c r="B442" i="76"/>
  <c r="C442" i="76"/>
  <c r="D442" i="76"/>
  <c r="E442" i="76"/>
  <c r="F442" i="76"/>
  <c r="B443" i="76"/>
  <c r="C443" i="76"/>
  <c r="D443" i="76"/>
  <c r="E443" i="76"/>
  <c r="F443" i="76"/>
  <c r="B444" i="76"/>
  <c r="C444" i="76"/>
  <c r="D444" i="76"/>
  <c r="E444" i="76"/>
  <c r="F444" i="76"/>
  <c r="B445" i="76"/>
  <c r="C445" i="76"/>
  <c r="D445" i="76"/>
  <c r="E445" i="76"/>
  <c r="F445" i="76"/>
  <c r="B446" i="76"/>
  <c r="C446" i="76"/>
  <c r="D446" i="76"/>
  <c r="E446" i="76"/>
  <c r="F446" i="76"/>
  <c r="B447" i="76"/>
  <c r="C447" i="76"/>
  <c r="D447" i="76"/>
  <c r="E447" i="76"/>
  <c r="F447" i="76"/>
  <c r="B448" i="76"/>
  <c r="C448" i="76"/>
  <c r="D448" i="76"/>
  <c r="E448" i="76"/>
  <c r="F448" i="76"/>
  <c r="B449" i="76"/>
  <c r="C449" i="76"/>
  <c r="D449" i="76"/>
  <c r="E449" i="76"/>
  <c r="F449" i="76"/>
  <c r="B450" i="76"/>
  <c r="C450" i="76"/>
  <c r="D450" i="76"/>
  <c r="E450" i="76"/>
  <c r="F450" i="76"/>
  <c r="B451" i="76"/>
  <c r="C451" i="76"/>
  <c r="D451" i="76"/>
  <c r="E451" i="76"/>
  <c r="F451" i="76"/>
  <c r="B452" i="76"/>
  <c r="C452" i="76"/>
  <c r="D452" i="76"/>
  <c r="E452" i="76"/>
  <c r="F452" i="76"/>
  <c r="B453" i="76"/>
  <c r="C453" i="76"/>
  <c r="D453" i="76"/>
  <c r="E453" i="76"/>
  <c r="F453" i="76"/>
  <c r="B454" i="76"/>
  <c r="C454" i="76"/>
  <c r="D454" i="76"/>
  <c r="E454" i="76"/>
  <c r="F454" i="76"/>
  <c r="B455" i="76"/>
  <c r="C455" i="76"/>
  <c r="D455" i="76"/>
  <c r="E455" i="76"/>
  <c r="F455" i="76"/>
  <c r="B456" i="76"/>
  <c r="C456" i="76"/>
  <c r="D456" i="76"/>
  <c r="E456" i="76"/>
  <c r="F456" i="76"/>
  <c r="B457" i="76"/>
  <c r="C457" i="76"/>
  <c r="D457" i="76"/>
  <c r="E457" i="76"/>
  <c r="F457" i="76"/>
  <c r="B458" i="76"/>
  <c r="C458" i="76"/>
  <c r="D458" i="76"/>
  <c r="E458" i="76"/>
  <c r="F458" i="76"/>
  <c r="B459" i="76"/>
  <c r="C459" i="76"/>
  <c r="D459" i="76"/>
  <c r="E459" i="76"/>
  <c r="F459" i="76"/>
  <c r="B460" i="76"/>
  <c r="C460" i="76"/>
  <c r="D460" i="76"/>
  <c r="E460" i="76"/>
  <c r="F460" i="76"/>
  <c r="B461" i="76"/>
  <c r="C461" i="76"/>
  <c r="D461" i="76"/>
  <c r="E461" i="76"/>
  <c r="F461" i="76"/>
  <c r="B462" i="76"/>
  <c r="C462" i="76"/>
  <c r="D462" i="76"/>
  <c r="E462" i="76"/>
  <c r="F462" i="76"/>
  <c r="B463" i="76"/>
  <c r="C463" i="76"/>
  <c r="D463" i="76"/>
  <c r="E463" i="76"/>
  <c r="F463" i="76"/>
  <c r="B464" i="76"/>
  <c r="C464" i="76"/>
  <c r="D464" i="76"/>
  <c r="E464" i="76"/>
  <c r="F464" i="76"/>
  <c r="B465" i="76"/>
  <c r="C465" i="76"/>
  <c r="D465" i="76"/>
  <c r="E465" i="76"/>
  <c r="F465" i="76"/>
  <c r="B466" i="76"/>
  <c r="C466" i="76"/>
  <c r="D466" i="76"/>
  <c r="E466" i="76"/>
  <c r="F466" i="76"/>
  <c r="B467" i="76"/>
  <c r="C467" i="76"/>
  <c r="D467" i="76"/>
  <c r="E467" i="76"/>
  <c r="F467" i="76"/>
  <c r="B468" i="76"/>
  <c r="C468" i="76"/>
  <c r="D468" i="76"/>
  <c r="E468" i="76"/>
  <c r="F468" i="76"/>
  <c r="B469" i="76"/>
  <c r="C469" i="76"/>
  <c r="D469" i="76"/>
  <c r="E469" i="76"/>
  <c r="F469" i="76"/>
  <c r="B470" i="76"/>
  <c r="C470" i="76"/>
  <c r="D470" i="76"/>
  <c r="E470" i="76"/>
  <c r="F470" i="76"/>
  <c r="B471" i="76"/>
  <c r="C471" i="76"/>
  <c r="D471" i="76"/>
  <c r="E471" i="76"/>
  <c r="F471" i="76"/>
  <c r="B472" i="76"/>
  <c r="C472" i="76"/>
  <c r="D472" i="76"/>
  <c r="E472" i="76"/>
  <c r="F472" i="76"/>
  <c r="B473" i="76"/>
  <c r="C473" i="76"/>
  <c r="D473" i="76"/>
  <c r="E473" i="76"/>
  <c r="F473" i="76"/>
  <c r="B474" i="76"/>
  <c r="C474" i="76"/>
  <c r="D474" i="76"/>
  <c r="E474" i="76"/>
  <c r="F474" i="76"/>
  <c r="B475" i="76"/>
  <c r="C475" i="76"/>
  <c r="D475" i="76"/>
  <c r="E475" i="76"/>
  <c r="F475" i="76"/>
  <c r="B476" i="76"/>
  <c r="C476" i="76"/>
  <c r="D476" i="76"/>
  <c r="E476" i="76"/>
  <c r="F476" i="76"/>
  <c r="B477" i="76"/>
  <c r="C477" i="76"/>
  <c r="D477" i="76"/>
  <c r="E477" i="76"/>
  <c r="F477" i="76"/>
  <c r="B478" i="76"/>
  <c r="C478" i="76"/>
  <c r="D478" i="76"/>
  <c r="E478" i="76"/>
  <c r="F478" i="76"/>
  <c r="B479" i="76"/>
  <c r="C479" i="76"/>
  <c r="D479" i="76"/>
  <c r="E479" i="76"/>
  <c r="F479" i="76"/>
  <c r="B480" i="76"/>
  <c r="C480" i="76"/>
  <c r="D480" i="76"/>
  <c r="E480" i="76"/>
  <c r="F480" i="76"/>
  <c r="B481" i="76"/>
  <c r="C481" i="76"/>
  <c r="D481" i="76"/>
  <c r="E481" i="76"/>
  <c r="F481" i="76"/>
  <c r="B482" i="76"/>
  <c r="C482" i="76"/>
  <c r="D482" i="76"/>
  <c r="E482" i="76"/>
  <c r="F482" i="76"/>
  <c r="B483" i="76"/>
  <c r="C483" i="76"/>
  <c r="D483" i="76"/>
  <c r="E483" i="76"/>
  <c r="F483" i="76"/>
  <c r="B484" i="76"/>
  <c r="C484" i="76"/>
  <c r="D484" i="76"/>
  <c r="E484" i="76"/>
  <c r="F484" i="76"/>
  <c r="B485" i="76"/>
  <c r="C485" i="76"/>
  <c r="D485" i="76"/>
  <c r="E485" i="76"/>
  <c r="F485" i="76"/>
  <c r="B486" i="76"/>
  <c r="C486" i="76"/>
  <c r="D486" i="76"/>
  <c r="E486" i="76"/>
  <c r="F486" i="76"/>
  <c r="B487" i="76"/>
  <c r="C487" i="76"/>
  <c r="D487" i="76"/>
  <c r="E487" i="76"/>
  <c r="F487" i="76"/>
  <c r="B488" i="76"/>
  <c r="C488" i="76"/>
  <c r="D488" i="76"/>
  <c r="E488" i="76"/>
  <c r="F488" i="76"/>
  <c r="B489" i="76"/>
  <c r="C489" i="76"/>
  <c r="D489" i="76"/>
  <c r="E489" i="76"/>
  <c r="F489" i="76"/>
  <c r="B490" i="76"/>
  <c r="C490" i="76"/>
  <c r="D490" i="76"/>
  <c r="E490" i="76"/>
  <c r="F490" i="76"/>
  <c r="B491" i="76"/>
  <c r="C491" i="76"/>
  <c r="D491" i="76"/>
  <c r="E491" i="76"/>
  <c r="F491" i="76"/>
  <c r="B492" i="76"/>
  <c r="C492" i="76"/>
  <c r="D492" i="76"/>
  <c r="E492" i="76"/>
  <c r="F492" i="76"/>
  <c r="B493" i="76"/>
  <c r="C493" i="76"/>
  <c r="D493" i="76"/>
  <c r="E493" i="76"/>
  <c r="F493" i="76"/>
  <c r="B494" i="76"/>
  <c r="C494" i="76"/>
  <c r="D494" i="76"/>
  <c r="E494" i="76"/>
  <c r="F494" i="76"/>
  <c r="B495" i="76"/>
  <c r="C495" i="76"/>
  <c r="D495" i="76"/>
  <c r="E495" i="76"/>
  <c r="F495" i="76"/>
  <c r="B496" i="76"/>
  <c r="C496" i="76"/>
  <c r="D496" i="76"/>
  <c r="E496" i="76"/>
  <c r="F496" i="76"/>
  <c r="B497" i="76"/>
  <c r="C497" i="76"/>
  <c r="D497" i="76"/>
  <c r="E497" i="76"/>
  <c r="F497" i="76"/>
  <c r="B498" i="76"/>
  <c r="C498" i="76"/>
  <c r="D498" i="76"/>
  <c r="E498" i="76"/>
  <c r="F498" i="76"/>
  <c r="B499" i="76"/>
  <c r="C499" i="76"/>
  <c r="D499" i="76"/>
  <c r="E499" i="76"/>
  <c r="F499" i="76"/>
  <c r="B500" i="76"/>
  <c r="C500" i="76"/>
  <c r="D500" i="76"/>
  <c r="E500" i="76"/>
  <c r="F500" i="76"/>
  <c r="B501" i="76"/>
  <c r="C501" i="76"/>
  <c r="D501" i="76"/>
  <c r="E501" i="76"/>
  <c r="F501" i="76"/>
  <c r="B502" i="76"/>
  <c r="C502" i="76"/>
  <c r="D502" i="76"/>
  <c r="E502" i="76"/>
  <c r="F502" i="76"/>
  <c r="B503" i="76"/>
  <c r="C503" i="76"/>
  <c r="D503" i="76"/>
  <c r="E503" i="76"/>
  <c r="F503" i="76"/>
  <c r="B504" i="76"/>
  <c r="C504" i="76"/>
  <c r="D504" i="76"/>
  <c r="E504" i="76"/>
  <c r="F504" i="76"/>
  <c r="B505" i="76"/>
  <c r="C505" i="76"/>
  <c r="D505" i="76"/>
  <c r="E505" i="76"/>
  <c r="F505" i="76"/>
  <c r="B506" i="76"/>
  <c r="C506" i="76"/>
  <c r="D506" i="76"/>
  <c r="E506" i="76"/>
  <c r="F506" i="76"/>
  <c r="B507" i="76"/>
  <c r="C507" i="76"/>
  <c r="D507" i="76"/>
  <c r="E507" i="76"/>
  <c r="F507" i="76"/>
  <c r="B508" i="76"/>
  <c r="C508" i="76"/>
  <c r="D508" i="76"/>
  <c r="E508" i="76"/>
  <c r="F508" i="76"/>
  <c r="B509" i="76"/>
  <c r="C509" i="76"/>
  <c r="D509" i="76"/>
  <c r="E509" i="76"/>
  <c r="F509" i="76"/>
  <c r="B510" i="76"/>
  <c r="C510" i="76"/>
  <c r="D510" i="76"/>
  <c r="E510" i="76"/>
  <c r="F510" i="76"/>
  <c r="B511" i="76"/>
  <c r="C511" i="76"/>
  <c r="D511" i="76"/>
  <c r="E511" i="76"/>
  <c r="F511" i="76"/>
  <c r="B512" i="76"/>
  <c r="C512" i="76"/>
  <c r="D512" i="76"/>
  <c r="E512" i="76"/>
  <c r="F512" i="76"/>
  <c r="B513" i="76"/>
  <c r="C513" i="76"/>
  <c r="D513" i="76"/>
  <c r="E513" i="76"/>
  <c r="F513" i="76"/>
  <c r="B514" i="76"/>
  <c r="C514" i="76"/>
  <c r="D514" i="76"/>
  <c r="E514" i="76"/>
  <c r="F514" i="76"/>
  <c r="B515" i="76"/>
  <c r="C515" i="76"/>
  <c r="D515" i="76"/>
  <c r="E515" i="76"/>
  <c r="F515" i="76"/>
  <c r="B516" i="76"/>
  <c r="C516" i="76"/>
  <c r="D516" i="76"/>
  <c r="E516" i="76"/>
  <c r="F516" i="76"/>
  <c r="B517" i="76"/>
  <c r="C517" i="76"/>
  <c r="D517" i="76"/>
  <c r="E517" i="76"/>
  <c r="F517" i="76"/>
  <c r="B518" i="76"/>
  <c r="C518" i="76"/>
  <c r="D518" i="76"/>
  <c r="E518" i="76"/>
  <c r="F518" i="76"/>
  <c r="B519" i="76"/>
  <c r="C519" i="76"/>
  <c r="D519" i="76"/>
  <c r="E519" i="76"/>
  <c r="F519" i="76"/>
  <c r="B520" i="76"/>
  <c r="C520" i="76"/>
  <c r="D520" i="76"/>
  <c r="E520" i="76"/>
  <c r="F520" i="76"/>
  <c r="B521" i="76"/>
  <c r="C521" i="76"/>
  <c r="D521" i="76"/>
  <c r="E521" i="76"/>
  <c r="F521" i="76"/>
  <c r="B522" i="76"/>
  <c r="C522" i="76"/>
  <c r="D522" i="76"/>
  <c r="E522" i="76"/>
  <c r="F522" i="76"/>
  <c r="B523" i="76"/>
  <c r="C523" i="76"/>
  <c r="D523" i="76"/>
  <c r="E523" i="76"/>
  <c r="F523" i="76"/>
  <c r="B524" i="76"/>
  <c r="C524" i="76"/>
  <c r="D524" i="76"/>
  <c r="E524" i="76"/>
  <c r="F524" i="76"/>
  <c r="B525" i="76"/>
  <c r="C525" i="76"/>
  <c r="D525" i="76"/>
  <c r="E525" i="76"/>
  <c r="F525" i="76"/>
  <c r="B526" i="76"/>
  <c r="C526" i="76"/>
  <c r="D526" i="76"/>
  <c r="E526" i="76"/>
  <c r="F526" i="76"/>
  <c r="B527" i="76"/>
  <c r="C527" i="76"/>
  <c r="D527" i="76"/>
  <c r="E527" i="76"/>
  <c r="F527" i="76"/>
  <c r="B528" i="76"/>
  <c r="C528" i="76"/>
  <c r="D528" i="76"/>
  <c r="E528" i="76"/>
  <c r="F528" i="76"/>
  <c r="B529" i="76"/>
  <c r="C529" i="76"/>
  <c r="D529" i="76"/>
  <c r="E529" i="76"/>
  <c r="F529" i="76"/>
  <c r="B530" i="76"/>
  <c r="C530" i="76"/>
  <c r="D530" i="76"/>
  <c r="E530" i="76"/>
  <c r="F530" i="76"/>
  <c r="B531" i="76"/>
  <c r="C531" i="76"/>
  <c r="D531" i="76"/>
  <c r="E531" i="76"/>
  <c r="F531" i="76"/>
  <c r="B532" i="76"/>
  <c r="C532" i="76"/>
  <c r="D532" i="76"/>
  <c r="E532" i="76"/>
  <c r="F532" i="76"/>
  <c r="B533" i="76"/>
  <c r="C533" i="76"/>
  <c r="D533" i="76"/>
  <c r="E533" i="76"/>
  <c r="F533" i="76"/>
  <c r="B534" i="76"/>
  <c r="C534" i="76"/>
  <c r="D534" i="76"/>
  <c r="E534" i="76"/>
  <c r="F534" i="76"/>
  <c r="B535" i="76"/>
  <c r="C535" i="76"/>
  <c r="D535" i="76"/>
  <c r="E535" i="76"/>
  <c r="F535" i="76"/>
  <c r="B536" i="76"/>
  <c r="C536" i="76"/>
  <c r="D536" i="76"/>
  <c r="E536" i="76"/>
  <c r="F536" i="76"/>
  <c r="B537" i="76"/>
  <c r="C537" i="76"/>
  <c r="D537" i="76"/>
  <c r="E537" i="76"/>
  <c r="F537" i="76"/>
  <c r="B538" i="76"/>
  <c r="C538" i="76"/>
  <c r="D538" i="76"/>
  <c r="E538" i="76"/>
  <c r="F538" i="76"/>
  <c r="B539" i="76"/>
  <c r="C539" i="76"/>
  <c r="D539" i="76"/>
  <c r="E539" i="76"/>
  <c r="F539" i="76"/>
  <c r="B540" i="76"/>
  <c r="C540" i="76"/>
  <c r="D540" i="76"/>
  <c r="E540" i="76"/>
  <c r="F540" i="76"/>
  <c r="B541" i="76"/>
  <c r="C541" i="76"/>
  <c r="D541" i="76"/>
  <c r="E541" i="76"/>
  <c r="F541" i="76"/>
  <c r="B542" i="76"/>
  <c r="C542" i="76"/>
  <c r="D542" i="76"/>
  <c r="E542" i="76"/>
  <c r="F542" i="76"/>
  <c r="B543" i="76"/>
  <c r="C543" i="76"/>
  <c r="D543" i="76"/>
  <c r="E543" i="76"/>
  <c r="F543" i="76"/>
  <c r="B544" i="76"/>
  <c r="C544" i="76"/>
  <c r="D544" i="76"/>
  <c r="E544" i="76"/>
  <c r="F544" i="76"/>
  <c r="B545" i="76"/>
  <c r="C545" i="76"/>
  <c r="D545" i="76"/>
  <c r="E545" i="76"/>
  <c r="F545" i="76"/>
  <c r="B546" i="76"/>
  <c r="C546" i="76"/>
  <c r="D546" i="76"/>
  <c r="E546" i="76"/>
  <c r="F546" i="76"/>
  <c r="B547" i="76"/>
  <c r="C547" i="76"/>
  <c r="D547" i="76"/>
  <c r="E547" i="76"/>
  <c r="F547" i="76"/>
  <c r="B548" i="76"/>
  <c r="C548" i="76"/>
  <c r="D548" i="76"/>
  <c r="E548" i="76"/>
  <c r="F548" i="76"/>
  <c r="B549" i="76"/>
  <c r="C549" i="76"/>
  <c r="D549" i="76"/>
  <c r="E549" i="76"/>
  <c r="F549" i="76"/>
  <c r="B550" i="76"/>
  <c r="C550" i="76"/>
  <c r="D550" i="76"/>
  <c r="E550" i="76"/>
  <c r="F550" i="76"/>
  <c r="B551" i="76"/>
  <c r="C551" i="76"/>
  <c r="D551" i="76"/>
  <c r="E551" i="76"/>
  <c r="F551" i="76"/>
  <c r="B552" i="76"/>
  <c r="C552" i="76"/>
  <c r="D552" i="76"/>
  <c r="E552" i="76"/>
  <c r="F552" i="76"/>
  <c r="B553" i="76"/>
  <c r="C553" i="76"/>
  <c r="D553" i="76"/>
  <c r="E553" i="76"/>
  <c r="F553" i="76"/>
  <c r="B554" i="76"/>
  <c r="C554" i="76"/>
  <c r="D554" i="76"/>
  <c r="E554" i="76"/>
  <c r="F554" i="76"/>
  <c r="B555" i="76"/>
  <c r="C555" i="76"/>
  <c r="D555" i="76"/>
  <c r="E555" i="76"/>
  <c r="F555" i="76"/>
  <c r="B556" i="76"/>
  <c r="C556" i="76"/>
  <c r="D556" i="76"/>
  <c r="E556" i="76"/>
  <c r="F556" i="76"/>
  <c r="B557" i="76"/>
  <c r="C557" i="76"/>
  <c r="D557" i="76"/>
  <c r="E557" i="76"/>
  <c r="F557" i="76"/>
  <c r="B558" i="76"/>
  <c r="C558" i="76"/>
  <c r="D558" i="76"/>
  <c r="E558" i="76"/>
  <c r="F558" i="76"/>
  <c r="B559" i="76"/>
  <c r="C559" i="76"/>
  <c r="D559" i="76"/>
  <c r="E559" i="76"/>
  <c r="F559" i="76"/>
  <c r="B560" i="76"/>
  <c r="C560" i="76"/>
  <c r="D560" i="76"/>
  <c r="E560" i="76"/>
  <c r="F560" i="76"/>
  <c r="B561" i="76"/>
  <c r="C561" i="76"/>
  <c r="D561" i="76"/>
  <c r="E561" i="76"/>
  <c r="F561" i="76"/>
  <c r="B562" i="76"/>
  <c r="C562" i="76"/>
  <c r="D562" i="76"/>
  <c r="E562" i="76"/>
  <c r="F562" i="76"/>
  <c r="B563" i="76"/>
  <c r="C563" i="76"/>
  <c r="D563" i="76"/>
  <c r="E563" i="76"/>
  <c r="F563" i="76"/>
  <c r="B564" i="76"/>
  <c r="C564" i="76"/>
  <c r="D564" i="76"/>
  <c r="E564" i="76"/>
  <c r="F564" i="76"/>
  <c r="B565" i="76"/>
  <c r="C565" i="76"/>
  <c r="D565" i="76"/>
  <c r="E565" i="76"/>
  <c r="F565" i="76"/>
  <c r="B566" i="76"/>
  <c r="C566" i="76"/>
  <c r="D566" i="76"/>
  <c r="E566" i="76"/>
  <c r="F566" i="76"/>
  <c r="B567" i="76"/>
  <c r="C567" i="76"/>
  <c r="D567" i="76"/>
  <c r="E567" i="76"/>
  <c r="F567" i="76"/>
  <c r="B568" i="76"/>
  <c r="C568" i="76"/>
  <c r="D568" i="76"/>
  <c r="E568" i="76"/>
  <c r="F568" i="76"/>
  <c r="B569" i="76"/>
  <c r="C569" i="76"/>
  <c r="D569" i="76"/>
  <c r="E569" i="76"/>
  <c r="F569" i="76"/>
  <c r="B570" i="76"/>
  <c r="C570" i="76"/>
  <c r="D570" i="76"/>
  <c r="E570" i="76"/>
  <c r="F570" i="76"/>
  <c r="B571" i="76"/>
  <c r="C571" i="76"/>
  <c r="D571" i="76"/>
  <c r="E571" i="76"/>
  <c r="F571" i="76"/>
  <c r="B572" i="76"/>
  <c r="C572" i="76"/>
  <c r="D572" i="76"/>
  <c r="E572" i="76"/>
  <c r="F572" i="76"/>
  <c r="B573" i="76"/>
  <c r="C573" i="76"/>
  <c r="D573" i="76"/>
  <c r="E573" i="76"/>
  <c r="F573" i="76"/>
  <c r="B574" i="76"/>
  <c r="C574" i="76"/>
  <c r="D574" i="76"/>
  <c r="E574" i="76"/>
  <c r="F574" i="76"/>
  <c r="B575" i="76"/>
  <c r="C575" i="76"/>
  <c r="D575" i="76"/>
  <c r="E575" i="76"/>
  <c r="F575" i="76"/>
  <c r="B576" i="76"/>
  <c r="C576" i="76"/>
  <c r="D576" i="76"/>
  <c r="E576" i="76"/>
  <c r="F576" i="76"/>
  <c r="B577" i="76"/>
  <c r="C577" i="76"/>
  <c r="D577" i="76"/>
  <c r="E577" i="76"/>
  <c r="F577" i="76"/>
  <c r="B578" i="76"/>
  <c r="C578" i="76"/>
  <c r="D578" i="76"/>
  <c r="E578" i="76"/>
  <c r="F578" i="76"/>
  <c r="B579" i="76"/>
  <c r="C579" i="76"/>
  <c r="D579" i="76"/>
  <c r="E579" i="76"/>
  <c r="F579" i="76"/>
  <c r="B580" i="76"/>
  <c r="C580" i="76"/>
  <c r="D580" i="76"/>
  <c r="E580" i="76"/>
  <c r="F580" i="76"/>
  <c r="B581" i="76"/>
  <c r="C581" i="76"/>
  <c r="D581" i="76"/>
  <c r="E581" i="76"/>
  <c r="F581" i="76"/>
  <c r="B582" i="76"/>
  <c r="C582" i="76"/>
  <c r="D582" i="76"/>
  <c r="E582" i="76"/>
  <c r="F582" i="76"/>
  <c r="B583" i="76"/>
  <c r="C583" i="76"/>
  <c r="D583" i="76"/>
  <c r="E583" i="76"/>
  <c r="F583" i="76"/>
  <c r="B584" i="76"/>
  <c r="C584" i="76"/>
  <c r="D584" i="76"/>
  <c r="E584" i="76"/>
  <c r="F584" i="76"/>
  <c r="B585" i="76"/>
  <c r="C585" i="76"/>
  <c r="D585" i="76"/>
  <c r="E585" i="76"/>
  <c r="F585" i="76"/>
  <c r="B586" i="76"/>
  <c r="C586" i="76"/>
  <c r="D586" i="76"/>
  <c r="E586" i="76"/>
  <c r="F586" i="76"/>
  <c r="B587" i="76"/>
  <c r="C587" i="76"/>
  <c r="D587" i="76"/>
  <c r="E587" i="76"/>
  <c r="F587" i="76"/>
  <c r="B588" i="76"/>
  <c r="C588" i="76"/>
  <c r="D588" i="76"/>
  <c r="E588" i="76"/>
  <c r="F588" i="76"/>
  <c r="B589" i="76"/>
  <c r="C589" i="76"/>
  <c r="D589" i="76"/>
  <c r="E589" i="76"/>
  <c r="F589" i="76"/>
  <c r="B590" i="76"/>
  <c r="C590" i="76"/>
  <c r="D590" i="76"/>
  <c r="E590" i="76"/>
  <c r="F590" i="76"/>
  <c r="B591" i="76"/>
  <c r="C591" i="76"/>
  <c r="D591" i="76"/>
  <c r="E591" i="76"/>
  <c r="F591" i="76"/>
  <c r="B592" i="76"/>
  <c r="C592" i="76"/>
  <c r="D592" i="76"/>
  <c r="E592" i="76"/>
  <c r="F592" i="76"/>
  <c r="B593" i="76"/>
  <c r="C593" i="76"/>
  <c r="D593" i="76"/>
  <c r="E593" i="76"/>
  <c r="F593" i="76"/>
  <c r="B594" i="76"/>
  <c r="C594" i="76"/>
  <c r="D594" i="76"/>
  <c r="E594" i="76"/>
  <c r="F594" i="76"/>
  <c r="B595" i="76"/>
  <c r="C595" i="76"/>
  <c r="D595" i="76"/>
  <c r="E595" i="76"/>
  <c r="F595" i="76"/>
  <c r="B596" i="76"/>
  <c r="C596" i="76"/>
  <c r="D596" i="76"/>
  <c r="E596" i="76"/>
  <c r="F596" i="76"/>
  <c r="B597" i="76"/>
  <c r="C597" i="76"/>
  <c r="D597" i="76"/>
  <c r="E597" i="76"/>
  <c r="F597" i="76"/>
  <c r="B598" i="76"/>
  <c r="C598" i="76"/>
  <c r="D598" i="76"/>
  <c r="E598" i="76"/>
  <c r="F598" i="76"/>
  <c r="B599" i="76"/>
  <c r="C599" i="76"/>
  <c r="D599" i="76"/>
  <c r="E599" i="76"/>
  <c r="F599" i="76"/>
  <c r="B600" i="76"/>
  <c r="C600" i="76"/>
  <c r="D600" i="76"/>
  <c r="E600" i="76"/>
  <c r="F600" i="76"/>
  <c r="B601" i="76"/>
  <c r="C601" i="76"/>
  <c r="D601" i="76"/>
  <c r="E601" i="76"/>
  <c r="F601" i="76"/>
  <c r="B602" i="76"/>
  <c r="C602" i="76"/>
  <c r="D602" i="76"/>
  <c r="E602" i="76"/>
  <c r="F602" i="76"/>
  <c r="B603" i="76"/>
  <c r="C603" i="76"/>
  <c r="D603" i="76"/>
  <c r="E603" i="76"/>
  <c r="F603" i="76"/>
  <c r="B604" i="76"/>
  <c r="C604" i="76"/>
  <c r="D604" i="76"/>
  <c r="E604" i="76"/>
  <c r="F604" i="76"/>
  <c r="B605" i="76"/>
  <c r="C605" i="76"/>
  <c r="D605" i="76"/>
  <c r="E605" i="76"/>
  <c r="F605" i="76"/>
  <c r="B606" i="76"/>
  <c r="C606" i="76"/>
  <c r="D606" i="76"/>
  <c r="E606" i="76"/>
  <c r="F606" i="76"/>
  <c r="B607" i="76"/>
  <c r="C607" i="76"/>
  <c r="D607" i="76"/>
  <c r="E607" i="76"/>
  <c r="F607" i="76"/>
  <c r="B608" i="76"/>
  <c r="C608" i="76"/>
  <c r="D608" i="76"/>
  <c r="E608" i="76"/>
  <c r="F608" i="76"/>
  <c r="B609" i="76"/>
  <c r="C609" i="76"/>
  <c r="D609" i="76"/>
  <c r="E609" i="76"/>
  <c r="F609" i="76"/>
  <c r="B610" i="76"/>
  <c r="C610" i="76"/>
  <c r="D610" i="76"/>
  <c r="E610" i="76"/>
  <c r="F610" i="76"/>
  <c r="B611" i="76"/>
  <c r="C611" i="76"/>
  <c r="D611" i="76"/>
  <c r="E611" i="76"/>
  <c r="F611" i="76"/>
  <c r="B612" i="76"/>
  <c r="C612" i="76"/>
  <c r="D612" i="76"/>
  <c r="E612" i="76"/>
  <c r="F612" i="76"/>
  <c r="B613" i="76"/>
  <c r="C613" i="76"/>
  <c r="D613" i="76"/>
  <c r="E613" i="76"/>
  <c r="F613" i="76"/>
  <c r="B614" i="76"/>
  <c r="C614" i="76"/>
  <c r="D614" i="76"/>
  <c r="E614" i="76"/>
  <c r="F614" i="76"/>
  <c r="B615" i="76"/>
  <c r="C615" i="76"/>
  <c r="D615" i="76"/>
  <c r="E615" i="76"/>
  <c r="F615" i="76"/>
  <c r="B616" i="76"/>
  <c r="C616" i="76"/>
  <c r="D616" i="76"/>
  <c r="E616" i="76"/>
  <c r="F616" i="76"/>
  <c r="B617" i="76"/>
  <c r="C617" i="76"/>
  <c r="D617" i="76"/>
  <c r="E617" i="76"/>
  <c r="F617" i="76"/>
  <c r="B618" i="76"/>
  <c r="C618" i="76"/>
  <c r="D618" i="76"/>
  <c r="E618" i="76"/>
  <c r="F618" i="76"/>
  <c r="B619" i="76"/>
  <c r="C619" i="76"/>
  <c r="D619" i="76"/>
  <c r="E619" i="76"/>
  <c r="F619" i="76"/>
  <c r="B620" i="76"/>
  <c r="C620" i="76"/>
  <c r="D620" i="76"/>
  <c r="E620" i="76"/>
  <c r="F620" i="76"/>
  <c r="B621" i="76"/>
  <c r="C621" i="76"/>
  <c r="D621" i="76"/>
  <c r="E621" i="76"/>
  <c r="F621" i="76"/>
  <c r="B622" i="76"/>
  <c r="C622" i="76"/>
  <c r="D622" i="76"/>
  <c r="E622" i="76"/>
  <c r="F622" i="76"/>
  <c r="B623" i="76"/>
  <c r="C623" i="76"/>
  <c r="D623" i="76"/>
  <c r="E623" i="76"/>
  <c r="F623" i="76"/>
  <c r="B624" i="76"/>
  <c r="C624" i="76"/>
  <c r="D624" i="76"/>
  <c r="E624" i="76"/>
  <c r="F624" i="76"/>
  <c r="B625" i="76"/>
  <c r="C625" i="76"/>
  <c r="D625" i="76"/>
  <c r="E625" i="76"/>
  <c r="F625" i="76"/>
  <c r="B626" i="76"/>
  <c r="C626" i="76"/>
  <c r="D626" i="76"/>
  <c r="E626" i="76"/>
  <c r="F626" i="76"/>
  <c r="B627" i="76"/>
  <c r="C627" i="76"/>
  <c r="D627" i="76"/>
  <c r="E627" i="76"/>
  <c r="F627" i="76"/>
  <c r="B628" i="76"/>
  <c r="C628" i="76"/>
  <c r="D628" i="76"/>
  <c r="E628" i="76"/>
  <c r="F628" i="76"/>
  <c r="B629" i="76"/>
  <c r="C629" i="76"/>
  <c r="D629" i="76"/>
  <c r="E629" i="76"/>
  <c r="F629" i="76"/>
  <c r="B630" i="76"/>
  <c r="C630" i="76"/>
  <c r="D630" i="76"/>
  <c r="E630" i="76"/>
  <c r="F630" i="76"/>
  <c r="B631" i="76"/>
  <c r="C631" i="76"/>
  <c r="D631" i="76"/>
  <c r="E631" i="76"/>
  <c r="F631" i="76"/>
  <c r="B632" i="76"/>
  <c r="C632" i="76"/>
  <c r="D632" i="76"/>
  <c r="E632" i="76"/>
  <c r="F632" i="76"/>
  <c r="B633" i="76"/>
  <c r="C633" i="76"/>
  <c r="D633" i="76"/>
  <c r="E633" i="76"/>
  <c r="F633" i="76"/>
  <c r="B634" i="76"/>
  <c r="C634" i="76"/>
  <c r="D634" i="76"/>
  <c r="E634" i="76"/>
  <c r="F634" i="76"/>
  <c r="B635" i="76"/>
  <c r="C635" i="76"/>
  <c r="D635" i="76"/>
  <c r="E635" i="76"/>
  <c r="F635" i="76"/>
  <c r="B636" i="76"/>
  <c r="C636" i="76"/>
  <c r="D636" i="76"/>
  <c r="E636" i="76"/>
  <c r="F636" i="76"/>
  <c r="B637" i="76"/>
  <c r="C637" i="76"/>
  <c r="D637" i="76"/>
  <c r="E637" i="76"/>
  <c r="F637" i="76"/>
  <c r="B638" i="76"/>
  <c r="C638" i="76"/>
  <c r="D638" i="76"/>
  <c r="E638" i="76"/>
  <c r="F638" i="76"/>
  <c r="B639" i="76"/>
  <c r="C639" i="76"/>
  <c r="D639" i="76"/>
  <c r="E639" i="76"/>
  <c r="F639" i="76"/>
  <c r="B640" i="76"/>
  <c r="C640" i="76"/>
  <c r="D640" i="76"/>
  <c r="E640" i="76"/>
  <c r="F640" i="76"/>
  <c r="B641" i="76"/>
  <c r="C641" i="76"/>
  <c r="D641" i="76"/>
  <c r="E641" i="76"/>
  <c r="F641" i="76"/>
  <c r="B642" i="76"/>
  <c r="C642" i="76"/>
  <c r="D642" i="76"/>
  <c r="E642" i="76"/>
  <c r="F642" i="76"/>
  <c r="B643" i="76"/>
  <c r="C643" i="76"/>
  <c r="D643" i="76"/>
  <c r="E643" i="76"/>
  <c r="F643" i="76"/>
  <c r="B644" i="76"/>
  <c r="C644" i="76"/>
  <c r="D644" i="76"/>
  <c r="E644" i="76"/>
  <c r="F644" i="76"/>
  <c r="B645" i="76"/>
  <c r="C645" i="76"/>
  <c r="D645" i="76"/>
  <c r="E645" i="76"/>
  <c r="F645" i="76"/>
  <c r="B646" i="76"/>
  <c r="C646" i="76"/>
  <c r="D646" i="76"/>
  <c r="E646" i="76"/>
  <c r="F646" i="76"/>
  <c r="B647" i="76"/>
  <c r="C647" i="76"/>
  <c r="D647" i="76"/>
  <c r="E647" i="76"/>
  <c r="F647" i="76"/>
  <c r="B648" i="76"/>
  <c r="C648" i="76"/>
  <c r="D648" i="76"/>
  <c r="E648" i="76"/>
  <c r="F648" i="76"/>
  <c r="B649" i="76"/>
  <c r="C649" i="76"/>
  <c r="D649" i="76"/>
  <c r="E649" i="76"/>
  <c r="F649" i="76"/>
  <c r="B650" i="76"/>
  <c r="C650" i="76"/>
  <c r="D650" i="76"/>
  <c r="E650" i="76"/>
  <c r="F650" i="76"/>
  <c r="B651" i="76"/>
  <c r="C651" i="76"/>
  <c r="D651" i="76"/>
  <c r="E651" i="76"/>
  <c r="F651" i="76"/>
  <c r="B652" i="76"/>
  <c r="C652" i="76"/>
  <c r="D652" i="76"/>
  <c r="E652" i="76"/>
  <c r="F652" i="76"/>
  <c r="B653" i="76"/>
  <c r="C653" i="76"/>
  <c r="D653" i="76"/>
  <c r="E653" i="76"/>
  <c r="F653" i="76"/>
  <c r="B654" i="76"/>
  <c r="C654" i="76"/>
  <c r="D654" i="76"/>
  <c r="E654" i="76"/>
  <c r="F654" i="76"/>
  <c r="B655" i="76"/>
  <c r="C655" i="76"/>
  <c r="D655" i="76"/>
  <c r="E655" i="76"/>
  <c r="F655" i="76"/>
  <c r="B656" i="76"/>
  <c r="C656" i="76"/>
  <c r="D656" i="76"/>
  <c r="E656" i="76"/>
  <c r="F656" i="76"/>
  <c r="B657" i="76"/>
  <c r="C657" i="76"/>
  <c r="D657" i="76"/>
  <c r="E657" i="76"/>
  <c r="F657" i="76"/>
  <c r="B658" i="76"/>
  <c r="C658" i="76"/>
  <c r="D658" i="76"/>
  <c r="E658" i="76"/>
  <c r="F658" i="76"/>
  <c r="B659" i="76"/>
  <c r="C659" i="76"/>
  <c r="D659" i="76"/>
  <c r="E659" i="76"/>
  <c r="F659" i="76"/>
  <c r="B660" i="76"/>
  <c r="C660" i="76"/>
  <c r="D660" i="76"/>
  <c r="E660" i="76"/>
  <c r="F660" i="76"/>
  <c r="B661" i="76"/>
  <c r="C661" i="76"/>
  <c r="D661" i="76"/>
  <c r="E661" i="76"/>
  <c r="F661" i="76"/>
  <c r="B662" i="76"/>
  <c r="C662" i="76"/>
  <c r="D662" i="76"/>
  <c r="E662" i="76"/>
  <c r="F662" i="76"/>
  <c r="B663" i="76"/>
  <c r="C663" i="76"/>
  <c r="D663" i="76"/>
  <c r="E663" i="76"/>
  <c r="F663" i="76"/>
  <c r="B664" i="76"/>
  <c r="C664" i="76"/>
  <c r="D664" i="76"/>
  <c r="E664" i="76"/>
  <c r="F664" i="76"/>
  <c r="B665" i="76"/>
  <c r="C665" i="76"/>
  <c r="D665" i="76"/>
  <c r="E665" i="76"/>
  <c r="F665" i="76"/>
  <c r="B666" i="76"/>
  <c r="C666" i="76"/>
  <c r="D666" i="76"/>
  <c r="E666" i="76"/>
  <c r="F666" i="76"/>
  <c r="B667" i="76"/>
  <c r="C667" i="76"/>
  <c r="D667" i="76"/>
  <c r="E667" i="76"/>
  <c r="F667" i="76"/>
  <c r="B668" i="76"/>
  <c r="C668" i="76"/>
  <c r="D668" i="76"/>
  <c r="E668" i="76"/>
  <c r="F668" i="76"/>
  <c r="B669" i="76"/>
  <c r="C669" i="76"/>
  <c r="D669" i="76"/>
  <c r="E669" i="76"/>
  <c r="F669" i="76"/>
  <c r="B670" i="76"/>
  <c r="C670" i="76"/>
  <c r="D670" i="76"/>
  <c r="E670" i="76"/>
  <c r="F670" i="76"/>
  <c r="B671" i="76"/>
  <c r="C671" i="76"/>
  <c r="D671" i="76"/>
  <c r="E671" i="76"/>
  <c r="F671" i="76"/>
  <c r="B672" i="76"/>
  <c r="C672" i="76"/>
  <c r="D672" i="76"/>
  <c r="E672" i="76"/>
  <c r="F672" i="76"/>
  <c r="B673" i="76"/>
  <c r="C673" i="76"/>
  <c r="D673" i="76"/>
  <c r="E673" i="76"/>
  <c r="F673" i="76"/>
  <c r="B674" i="76"/>
  <c r="C674" i="76"/>
  <c r="D674" i="76"/>
  <c r="E674" i="76"/>
  <c r="F674" i="76"/>
  <c r="B675" i="76"/>
  <c r="C675" i="76"/>
  <c r="D675" i="76"/>
  <c r="E675" i="76"/>
  <c r="F675" i="76"/>
  <c r="B676" i="76"/>
  <c r="C676" i="76"/>
  <c r="D676" i="76"/>
  <c r="E676" i="76"/>
  <c r="F676" i="76"/>
  <c r="B677" i="76"/>
  <c r="C677" i="76"/>
  <c r="D677" i="76"/>
  <c r="E677" i="76"/>
  <c r="F677" i="76"/>
  <c r="B678" i="76"/>
  <c r="C678" i="76"/>
  <c r="D678" i="76"/>
  <c r="E678" i="76"/>
  <c r="F678" i="76"/>
  <c r="B679" i="76"/>
  <c r="C679" i="76"/>
  <c r="D679" i="76"/>
  <c r="E679" i="76"/>
  <c r="F679" i="76"/>
  <c r="B680" i="76"/>
  <c r="C680" i="76"/>
  <c r="D680" i="76"/>
  <c r="E680" i="76"/>
  <c r="F680" i="76"/>
  <c r="B681" i="76"/>
  <c r="C681" i="76"/>
  <c r="D681" i="76"/>
  <c r="E681" i="76"/>
  <c r="F681" i="76"/>
  <c r="B682" i="76"/>
  <c r="C682" i="76"/>
  <c r="D682" i="76"/>
  <c r="E682" i="76"/>
  <c r="F682" i="76"/>
  <c r="B683" i="76"/>
  <c r="C683" i="76"/>
  <c r="D683" i="76"/>
  <c r="E683" i="76"/>
  <c r="F683" i="76"/>
  <c r="B684" i="76"/>
  <c r="C684" i="76"/>
  <c r="D684" i="76"/>
  <c r="E684" i="76"/>
  <c r="F684" i="76"/>
  <c r="B685" i="76"/>
  <c r="C685" i="76"/>
  <c r="D685" i="76"/>
  <c r="E685" i="76"/>
  <c r="F685" i="76"/>
  <c r="B686" i="76"/>
  <c r="C686" i="76"/>
  <c r="D686" i="76"/>
  <c r="E686" i="76"/>
  <c r="F686" i="76"/>
  <c r="B687" i="76"/>
  <c r="C687" i="76"/>
  <c r="D687" i="76"/>
  <c r="E687" i="76"/>
  <c r="F687" i="76"/>
  <c r="B688" i="76"/>
  <c r="C688" i="76"/>
  <c r="D688" i="76"/>
  <c r="E688" i="76"/>
  <c r="F688" i="76"/>
  <c r="B689" i="76"/>
  <c r="C689" i="76"/>
  <c r="D689" i="76"/>
  <c r="E689" i="76"/>
  <c r="F689" i="76"/>
  <c r="B690" i="76"/>
  <c r="C690" i="76"/>
  <c r="D690" i="76"/>
  <c r="E690" i="76"/>
  <c r="F690" i="76"/>
  <c r="B691" i="76"/>
  <c r="C691" i="76"/>
  <c r="D691" i="76"/>
  <c r="E691" i="76"/>
  <c r="F691" i="76"/>
  <c r="B692" i="76"/>
  <c r="C692" i="76"/>
  <c r="D692" i="76"/>
  <c r="E692" i="76"/>
  <c r="F692" i="76"/>
  <c r="B693" i="76"/>
  <c r="C693" i="76"/>
  <c r="D693" i="76"/>
  <c r="E693" i="76"/>
  <c r="F693" i="76"/>
  <c r="B694" i="76"/>
  <c r="C694" i="76"/>
  <c r="D694" i="76"/>
  <c r="E694" i="76"/>
  <c r="F694" i="76"/>
  <c r="B695" i="76"/>
  <c r="C695" i="76"/>
  <c r="D695" i="76"/>
  <c r="E695" i="76"/>
  <c r="F695" i="76"/>
  <c r="B696" i="76"/>
  <c r="C696" i="76"/>
  <c r="D696" i="76"/>
  <c r="E696" i="76"/>
  <c r="F696" i="76"/>
  <c r="B697" i="76"/>
  <c r="C697" i="76"/>
  <c r="D697" i="76"/>
  <c r="E697" i="76"/>
  <c r="F697" i="76"/>
  <c r="B698" i="76"/>
  <c r="C698" i="76"/>
  <c r="D698" i="76"/>
  <c r="E698" i="76"/>
  <c r="F698" i="76"/>
  <c r="B699" i="76"/>
  <c r="C699" i="76"/>
  <c r="D699" i="76"/>
  <c r="E699" i="76"/>
  <c r="F699" i="76"/>
  <c r="B700" i="76"/>
  <c r="C700" i="76"/>
  <c r="D700" i="76"/>
  <c r="E700" i="76"/>
  <c r="F700" i="76"/>
  <c r="B701" i="76"/>
  <c r="C701" i="76"/>
  <c r="D701" i="76"/>
  <c r="E701" i="76"/>
  <c r="F701" i="76"/>
  <c r="B702" i="76"/>
  <c r="C702" i="76"/>
  <c r="D702" i="76"/>
  <c r="E702" i="76"/>
  <c r="F702" i="76"/>
  <c r="B703" i="76"/>
  <c r="C703" i="76"/>
  <c r="D703" i="76"/>
  <c r="E703" i="76"/>
  <c r="F703" i="76"/>
  <c r="B704" i="76"/>
  <c r="C704" i="76"/>
  <c r="D704" i="76"/>
  <c r="E704" i="76"/>
  <c r="F704" i="76"/>
  <c r="B705" i="76"/>
  <c r="C705" i="76"/>
  <c r="D705" i="76"/>
  <c r="E705" i="76"/>
  <c r="F705" i="76"/>
  <c r="B706" i="76"/>
  <c r="C706" i="76"/>
  <c r="D706" i="76"/>
  <c r="E706" i="76"/>
  <c r="F706" i="76"/>
  <c r="B707" i="76"/>
  <c r="C707" i="76"/>
  <c r="D707" i="76"/>
  <c r="E707" i="76"/>
  <c r="F707" i="76"/>
  <c r="B708" i="76"/>
  <c r="C708" i="76"/>
  <c r="D708" i="76"/>
  <c r="E708" i="76"/>
  <c r="F708" i="76"/>
  <c r="B709" i="76"/>
  <c r="C709" i="76"/>
  <c r="D709" i="76"/>
  <c r="E709" i="76"/>
  <c r="F709" i="76"/>
  <c r="B710" i="76"/>
  <c r="C710" i="76"/>
  <c r="D710" i="76"/>
  <c r="E710" i="76"/>
  <c r="F710" i="76"/>
  <c r="B711" i="76"/>
  <c r="C711" i="76"/>
  <c r="D711" i="76"/>
  <c r="E711" i="76"/>
  <c r="F711" i="76"/>
  <c r="B712" i="76"/>
  <c r="C712" i="76"/>
  <c r="D712" i="76"/>
  <c r="E712" i="76"/>
  <c r="F712" i="76"/>
  <c r="B713" i="76"/>
  <c r="C713" i="76"/>
  <c r="D713" i="76"/>
  <c r="E713" i="76"/>
  <c r="F713" i="76"/>
  <c r="B714" i="76"/>
  <c r="C714" i="76"/>
  <c r="D714" i="76"/>
  <c r="E714" i="76"/>
  <c r="F714" i="76"/>
  <c r="B715" i="76"/>
  <c r="C715" i="76"/>
  <c r="D715" i="76"/>
  <c r="E715" i="76"/>
  <c r="F715" i="76"/>
  <c r="B716" i="76"/>
  <c r="C716" i="76"/>
  <c r="D716" i="76"/>
  <c r="E716" i="76"/>
  <c r="F716" i="76"/>
  <c r="B717" i="76"/>
  <c r="C717" i="76"/>
  <c r="D717" i="76"/>
  <c r="E717" i="76"/>
  <c r="F717" i="76"/>
  <c r="B718" i="76"/>
  <c r="C718" i="76"/>
  <c r="D718" i="76"/>
  <c r="E718" i="76"/>
  <c r="F718" i="76"/>
  <c r="B719" i="76"/>
  <c r="C719" i="76"/>
  <c r="D719" i="76"/>
  <c r="E719" i="76"/>
  <c r="F719" i="76"/>
  <c r="B720" i="76"/>
  <c r="C720" i="76"/>
  <c r="D720" i="76"/>
  <c r="E720" i="76"/>
  <c r="F720" i="76"/>
  <c r="B721" i="76"/>
  <c r="C721" i="76"/>
  <c r="D721" i="76"/>
  <c r="E721" i="76"/>
  <c r="F721" i="76"/>
  <c r="B722" i="76"/>
  <c r="C722" i="76"/>
  <c r="D722" i="76"/>
  <c r="E722" i="76"/>
  <c r="F722" i="76"/>
  <c r="B723" i="76"/>
  <c r="C723" i="76"/>
  <c r="D723" i="76"/>
  <c r="E723" i="76"/>
  <c r="F723" i="76"/>
  <c r="B724" i="76"/>
  <c r="C724" i="76"/>
  <c r="D724" i="76"/>
  <c r="E724" i="76"/>
  <c r="F724" i="76"/>
  <c r="B725" i="76"/>
  <c r="C725" i="76"/>
  <c r="D725" i="76"/>
  <c r="E725" i="76"/>
  <c r="F725" i="76"/>
  <c r="B726" i="76"/>
  <c r="C726" i="76"/>
  <c r="D726" i="76"/>
  <c r="E726" i="76"/>
  <c r="F726" i="76"/>
  <c r="B727" i="76"/>
  <c r="C727" i="76"/>
  <c r="D727" i="76"/>
  <c r="E727" i="76"/>
  <c r="F727" i="76"/>
  <c r="B728" i="76"/>
  <c r="C728" i="76"/>
  <c r="D728" i="76"/>
  <c r="E728" i="76"/>
  <c r="F728" i="76"/>
  <c r="B729" i="76"/>
  <c r="C729" i="76"/>
  <c r="D729" i="76"/>
  <c r="E729" i="76"/>
  <c r="F729" i="76"/>
  <c r="B730" i="76"/>
  <c r="C730" i="76"/>
  <c r="D730" i="76"/>
  <c r="E730" i="76"/>
  <c r="F730" i="76"/>
  <c r="B731" i="76"/>
  <c r="C731" i="76"/>
  <c r="D731" i="76"/>
  <c r="E731" i="76"/>
  <c r="F731" i="76"/>
  <c r="B732" i="76"/>
  <c r="C732" i="76"/>
  <c r="D732" i="76"/>
  <c r="E732" i="76"/>
  <c r="F732" i="76"/>
  <c r="B733" i="76"/>
  <c r="C733" i="76"/>
  <c r="D733" i="76"/>
  <c r="E733" i="76"/>
  <c r="F733" i="76"/>
  <c r="B734" i="76"/>
  <c r="C734" i="76"/>
  <c r="D734" i="76"/>
  <c r="E734" i="76"/>
  <c r="F734" i="76"/>
  <c r="B735" i="76"/>
  <c r="C735" i="76"/>
  <c r="D735" i="76"/>
  <c r="E735" i="76"/>
  <c r="F735" i="76"/>
  <c r="B736" i="76"/>
  <c r="C736" i="76"/>
  <c r="D736" i="76"/>
  <c r="E736" i="76"/>
  <c r="F736" i="76"/>
  <c r="B737" i="76"/>
  <c r="C737" i="76"/>
  <c r="D737" i="76"/>
  <c r="E737" i="76"/>
  <c r="F737" i="76"/>
  <c r="B738" i="76"/>
  <c r="C738" i="76"/>
  <c r="D738" i="76"/>
  <c r="E738" i="76"/>
  <c r="F738" i="76"/>
  <c r="B739" i="76"/>
  <c r="C739" i="76"/>
  <c r="D739" i="76"/>
  <c r="E739" i="76"/>
  <c r="F739" i="76"/>
  <c r="B740" i="76"/>
  <c r="C740" i="76"/>
  <c r="D740" i="76"/>
  <c r="E740" i="76"/>
  <c r="F740" i="76"/>
  <c r="B741" i="76"/>
  <c r="C741" i="76"/>
  <c r="D741" i="76"/>
  <c r="E741" i="76"/>
  <c r="F741" i="76"/>
  <c r="B742" i="76"/>
  <c r="C742" i="76"/>
  <c r="D742" i="76"/>
  <c r="E742" i="76"/>
  <c r="F742" i="76"/>
  <c r="B743" i="76"/>
  <c r="C743" i="76"/>
  <c r="D743" i="76"/>
  <c r="E743" i="76"/>
  <c r="F743" i="76"/>
  <c r="B744" i="76"/>
  <c r="C744" i="76"/>
  <c r="D744" i="76"/>
  <c r="E744" i="76"/>
  <c r="F744" i="76"/>
  <c r="B745" i="76"/>
  <c r="C745" i="76"/>
  <c r="D745" i="76"/>
  <c r="E745" i="76"/>
  <c r="F745" i="76"/>
  <c r="B746" i="76"/>
  <c r="C746" i="76"/>
  <c r="D746" i="76"/>
  <c r="E746" i="76"/>
  <c r="F746" i="76"/>
  <c r="B747" i="76"/>
  <c r="C747" i="76"/>
  <c r="D747" i="76"/>
  <c r="E747" i="76"/>
  <c r="F747" i="76"/>
  <c r="B748" i="76"/>
  <c r="C748" i="76"/>
  <c r="D748" i="76"/>
  <c r="E748" i="76"/>
  <c r="F748" i="76"/>
  <c r="B749" i="76"/>
  <c r="C749" i="76"/>
  <c r="D749" i="76"/>
  <c r="E749" i="76"/>
  <c r="F749" i="76"/>
  <c r="B750" i="76"/>
  <c r="C750" i="76"/>
  <c r="D750" i="76"/>
  <c r="E750" i="76"/>
  <c r="F750" i="76"/>
  <c r="B751" i="76"/>
  <c r="C751" i="76"/>
  <c r="D751" i="76"/>
  <c r="E751" i="76"/>
  <c r="F751" i="76"/>
  <c r="B752" i="76"/>
  <c r="C752" i="76"/>
  <c r="D752" i="76"/>
  <c r="E752" i="76"/>
  <c r="F752" i="76"/>
  <c r="B753" i="76"/>
  <c r="C753" i="76"/>
  <c r="D753" i="76"/>
  <c r="E753" i="76"/>
  <c r="F753" i="76"/>
  <c r="B754" i="76"/>
  <c r="C754" i="76"/>
  <c r="D754" i="76"/>
  <c r="E754" i="76"/>
  <c r="F754" i="76"/>
  <c r="B755" i="76"/>
  <c r="C755" i="76"/>
  <c r="D755" i="76"/>
  <c r="E755" i="76"/>
  <c r="F755" i="76"/>
  <c r="B756" i="76"/>
  <c r="C756" i="76"/>
  <c r="D756" i="76"/>
  <c r="E756" i="76"/>
  <c r="F756" i="76"/>
  <c r="B757" i="76"/>
  <c r="C757" i="76"/>
  <c r="D757" i="76"/>
  <c r="E757" i="76"/>
  <c r="F757" i="76"/>
  <c r="B758" i="76"/>
  <c r="C758" i="76"/>
  <c r="D758" i="76"/>
  <c r="E758" i="76"/>
  <c r="F758" i="76"/>
  <c r="B759" i="76"/>
  <c r="C759" i="76"/>
  <c r="D759" i="76"/>
  <c r="E759" i="76"/>
  <c r="F759" i="76"/>
  <c r="B760" i="76"/>
  <c r="C760" i="76"/>
  <c r="D760" i="76"/>
  <c r="E760" i="76"/>
  <c r="F760" i="76"/>
  <c r="B761" i="76"/>
  <c r="C761" i="76"/>
  <c r="D761" i="76"/>
  <c r="E761" i="76"/>
  <c r="F761" i="76"/>
  <c r="B762" i="76"/>
  <c r="C762" i="76"/>
  <c r="D762" i="76"/>
  <c r="E762" i="76"/>
  <c r="F762" i="76"/>
  <c r="B763" i="76"/>
  <c r="C763" i="76"/>
  <c r="D763" i="76"/>
  <c r="E763" i="76"/>
  <c r="F763" i="76"/>
  <c r="B764" i="76"/>
  <c r="C764" i="76"/>
  <c r="D764" i="76"/>
  <c r="E764" i="76"/>
  <c r="F764" i="76"/>
  <c r="B765" i="76"/>
  <c r="C765" i="76"/>
  <c r="D765" i="76"/>
  <c r="E765" i="76"/>
  <c r="F765" i="76"/>
  <c r="B766" i="76"/>
  <c r="C766" i="76"/>
  <c r="D766" i="76"/>
  <c r="E766" i="76"/>
  <c r="F766" i="76"/>
  <c r="B767" i="76"/>
  <c r="C767" i="76"/>
  <c r="D767" i="76"/>
  <c r="E767" i="76"/>
  <c r="F767" i="76"/>
  <c r="B768" i="76"/>
  <c r="C768" i="76"/>
  <c r="D768" i="76"/>
  <c r="E768" i="76"/>
  <c r="F768" i="76"/>
  <c r="B769" i="76"/>
  <c r="C769" i="76"/>
  <c r="D769" i="76"/>
  <c r="E769" i="76"/>
  <c r="F769" i="76"/>
  <c r="B770" i="76"/>
  <c r="C770" i="76"/>
  <c r="D770" i="76"/>
  <c r="E770" i="76"/>
  <c r="F770" i="76"/>
  <c r="B771" i="76"/>
  <c r="C771" i="76"/>
  <c r="D771" i="76"/>
  <c r="E771" i="76"/>
  <c r="F771" i="76"/>
  <c r="B772" i="76"/>
  <c r="C772" i="76"/>
  <c r="D772" i="76"/>
  <c r="E772" i="76"/>
  <c r="F772" i="76"/>
  <c r="B773" i="76"/>
  <c r="C773" i="76"/>
  <c r="D773" i="76"/>
  <c r="E773" i="76"/>
  <c r="F773" i="76"/>
  <c r="B774" i="76"/>
  <c r="C774" i="76"/>
  <c r="D774" i="76"/>
  <c r="E774" i="76"/>
  <c r="F774" i="76"/>
  <c r="B775" i="76"/>
  <c r="C775" i="76"/>
  <c r="D775" i="76"/>
  <c r="E775" i="76"/>
  <c r="F775" i="76"/>
  <c r="B776" i="76"/>
  <c r="C776" i="76"/>
  <c r="D776" i="76"/>
  <c r="E776" i="76"/>
  <c r="F776" i="76"/>
  <c r="B777" i="76"/>
  <c r="C777" i="76"/>
  <c r="D777" i="76"/>
  <c r="E777" i="76"/>
  <c r="F777" i="76"/>
  <c r="B778" i="76"/>
  <c r="C778" i="76"/>
  <c r="D778" i="76"/>
  <c r="E778" i="76"/>
  <c r="F778" i="76"/>
  <c r="B779" i="76"/>
  <c r="C779" i="76"/>
  <c r="D779" i="76"/>
  <c r="E779" i="76"/>
  <c r="F779" i="76"/>
  <c r="B780" i="76"/>
  <c r="C780" i="76"/>
  <c r="D780" i="76"/>
  <c r="E780" i="76"/>
  <c r="F780" i="76"/>
  <c r="B781" i="76"/>
  <c r="C781" i="76"/>
  <c r="D781" i="76"/>
  <c r="E781" i="76"/>
  <c r="F781" i="76"/>
  <c r="B782" i="76"/>
  <c r="C782" i="76"/>
  <c r="D782" i="76"/>
  <c r="E782" i="76"/>
  <c r="F782" i="76"/>
  <c r="B783" i="76"/>
  <c r="C783" i="76"/>
  <c r="D783" i="76"/>
  <c r="E783" i="76"/>
  <c r="F783" i="76"/>
  <c r="B784" i="76"/>
  <c r="C784" i="76"/>
  <c r="D784" i="76"/>
  <c r="E784" i="76"/>
  <c r="F784" i="76"/>
  <c r="B785" i="76"/>
  <c r="C785" i="76"/>
  <c r="D785" i="76"/>
  <c r="E785" i="76"/>
  <c r="F785" i="76"/>
  <c r="B786" i="76"/>
  <c r="C786" i="76"/>
  <c r="D786" i="76"/>
  <c r="E786" i="76"/>
  <c r="F786" i="76"/>
  <c r="B787" i="76"/>
  <c r="C787" i="76"/>
  <c r="D787" i="76"/>
  <c r="E787" i="76"/>
  <c r="F787" i="76"/>
  <c r="B788" i="76"/>
  <c r="C788" i="76"/>
  <c r="D788" i="76"/>
  <c r="E788" i="76"/>
  <c r="F788" i="76"/>
  <c r="B789" i="76"/>
  <c r="C789" i="76"/>
  <c r="D789" i="76"/>
  <c r="E789" i="76"/>
  <c r="F789" i="76"/>
  <c r="B790" i="76"/>
  <c r="C790" i="76"/>
  <c r="D790" i="76"/>
  <c r="E790" i="76"/>
  <c r="F790" i="76"/>
  <c r="B791" i="76"/>
  <c r="C791" i="76"/>
  <c r="D791" i="76"/>
  <c r="E791" i="76"/>
  <c r="F791" i="76"/>
  <c r="B792" i="76"/>
  <c r="C792" i="76"/>
  <c r="D792" i="76"/>
  <c r="E792" i="76"/>
  <c r="F792" i="76"/>
  <c r="B793" i="76"/>
  <c r="C793" i="76"/>
  <c r="D793" i="76"/>
  <c r="E793" i="76"/>
  <c r="F793" i="76"/>
  <c r="B794" i="76"/>
  <c r="C794" i="76"/>
  <c r="D794" i="76"/>
  <c r="E794" i="76"/>
  <c r="F794" i="76"/>
  <c r="B795" i="76"/>
  <c r="C795" i="76"/>
  <c r="D795" i="76"/>
  <c r="E795" i="76"/>
  <c r="F795" i="76"/>
  <c r="B796" i="76"/>
  <c r="C796" i="76"/>
  <c r="D796" i="76"/>
  <c r="E796" i="76"/>
  <c r="F796" i="76"/>
  <c r="B797" i="76"/>
  <c r="C797" i="76"/>
  <c r="D797" i="76"/>
  <c r="E797" i="76"/>
  <c r="F797" i="76"/>
  <c r="B798" i="76"/>
  <c r="C798" i="76"/>
  <c r="D798" i="76"/>
  <c r="E798" i="76"/>
  <c r="F798" i="76"/>
  <c r="B799" i="76"/>
  <c r="C799" i="76"/>
  <c r="D799" i="76"/>
  <c r="E799" i="76"/>
  <c r="F799" i="76"/>
  <c r="B800" i="76"/>
  <c r="C800" i="76"/>
  <c r="D800" i="76"/>
  <c r="E800" i="76"/>
  <c r="F800" i="76"/>
  <c r="B801" i="76"/>
  <c r="C801" i="76"/>
  <c r="D801" i="76"/>
  <c r="E801" i="76"/>
  <c r="F801" i="76"/>
  <c r="B802" i="76"/>
  <c r="C802" i="76"/>
  <c r="D802" i="76"/>
  <c r="E802" i="76"/>
  <c r="F802" i="76"/>
  <c r="B803" i="76"/>
  <c r="C803" i="76"/>
  <c r="D803" i="76"/>
  <c r="E803" i="76"/>
  <c r="F803" i="76"/>
  <c r="B804" i="76"/>
  <c r="C804" i="76"/>
  <c r="D804" i="76"/>
  <c r="E804" i="76"/>
  <c r="F804" i="76"/>
  <c r="B805" i="76"/>
  <c r="C805" i="76"/>
  <c r="D805" i="76"/>
  <c r="E805" i="76"/>
  <c r="F805" i="76"/>
  <c r="B806" i="76"/>
  <c r="C806" i="76"/>
  <c r="D806" i="76"/>
  <c r="E806" i="76"/>
  <c r="F806" i="76"/>
  <c r="B807" i="76"/>
  <c r="C807" i="76"/>
  <c r="D807" i="76"/>
  <c r="E807" i="76"/>
  <c r="F807" i="76"/>
  <c r="B808" i="76"/>
  <c r="C808" i="76"/>
  <c r="D808" i="76"/>
  <c r="E808" i="76"/>
  <c r="F808" i="76"/>
  <c r="B809" i="76"/>
  <c r="C809" i="76"/>
  <c r="D809" i="76"/>
  <c r="E809" i="76"/>
  <c r="F809" i="76"/>
  <c r="B810" i="76"/>
  <c r="C810" i="76"/>
  <c r="D810" i="76"/>
  <c r="E810" i="76"/>
  <c r="F810" i="76"/>
  <c r="B811" i="76"/>
  <c r="C811" i="76"/>
  <c r="D811" i="76"/>
  <c r="E811" i="76"/>
  <c r="F811" i="76"/>
  <c r="B812" i="76"/>
  <c r="C812" i="76"/>
  <c r="D812" i="76"/>
  <c r="E812" i="76"/>
  <c r="F812" i="76"/>
  <c r="B813" i="76"/>
  <c r="C813" i="76"/>
  <c r="D813" i="76"/>
  <c r="E813" i="76"/>
  <c r="F813" i="76"/>
  <c r="B814" i="76"/>
  <c r="C814" i="76"/>
  <c r="D814" i="76"/>
  <c r="E814" i="76"/>
  <c r="F814" i="76"/>
  <c r="B815" i="76"/>
  <c r="C815" i="76"/>
  <c r="D815" i="76"/>
  <c r="E815" i="76"/>
  <c r="F815" i="76"/>
  <c r="B816" i="76"/>
  <c r="C816" i="76"/>
  <c r="D816" i="76"/>
  <c r="E816" i="76"/>
  <c r="F816" i="76"/>
  <c r="B817" i="76"/>
  <c r="C817" i="76"/>
  <c r="D817" i="76"/>
  <c r="E817" i="76"/>
  <c r="F817" i="76"/>
  <c r="B818" i="76"/>
  <c r="C818" i="76"/>
  <c r="D818" i="76"/>
  <c r="E818" i="76"/>
  <c r="F818" i="76"/>
  <c r="B819" i="76"/>
  <c r="C819" i="76"/>
  <c r="D819" i="76"/>
  <c r="E819" i="76"/>
  <c r="F819" i="76"/>
  <c r="B820" i="76"/>
  <c r="C820" i="76"/>
  <c r="D820" i="76"/>
  <c r="E820" i="76"/>
  <c r="F820" i="76"/>
  <c r="B821" i="76"/>
  <c r="C821" i="76"/>
  <c r="D821" i="76"/>
  <c r="E821" i="76"/>
  <c r="F821" i="76"/>
  <c r="B822" i="76"/>
  <c r="C822" i="76"/>
  <c r="D822" i="76"/>
  <c r="E822" i="76"/>
  <c r="F822" i="76"/>
  <c r="B823" i="76"/>
  <c r="C823" i="76"/>
  <c r="D823" i="76"/>
  <c r="E823" i="76"/>
  <c r="F823" i="76"/>
  <c r="B824" i="76"/>
  <c r="C824" i="76"/>
  <c r="D824" i="76"/>
  <c r="E824" i="76"/>
  <c r="F824" i="76"/>
  <c r="B825" i="76"/>
  <c r="C825" i="76"/>
  <c r="D825" i="76"/>
  <c r="E825" i="76"/>
  <c r="F825" i="76"/>
  <c r="B826" i="76"/>
  <c r="C826" i="76"/>
  <c r="D826" i="76"/>
  <c r="E826" i="76"/>
  <c r="F826" i="76"/>
  <c r="B827" i="76"/>
  <c r="C827" i="76"/>
  <c r="D827" i="76"/>
  <c r="E827" i="76"/>
  <c r="F827" i="76"/>
  <c r="B828" i="76"/>
  <c r="C828" i="76"/>
  <c r="D828" i="76"/>
  <c r="E828" i="76"/>
  <c r="F828" i="76"/>
  <c r="B829" i="76"/>
  <c r="C829" i="76"/>
  <c r="D829" i="76"/>
  <c r="E829" i="76"/>
  <c r="F829" i="76"/>
  <c r="B830" i="76"/>
  <c r="C830" i="76"/>
  <c r="D830" i="76"/>
  <c r="E830" i="76"/>
  <c r="F830" i="76"/>
  <c r="B831" i="76"/>
  <c r="C831" i="76"/>
  <c r="D831" i="76"/>
  <c r="E831" i="76"/>
  <c r="F831" i="76"/>
  <c r="B832" i="76"/>
  <c r="C832" i="76"/>
  <c r="D832" i="76"/>
  <c r="E832" i="76"/>
  <c r="F832" i="76"/>
  <c r="B833" i="76"/>
  <c r="C833" i="76"/>
  <c r="D833" i="76"/>
  <c r="E833" i="76"/>
  <c r="F833" i="76"/>
  <c r="B834" i="76"/>
  <c r="C834" i="76"/>
  <c r="D834" i="76"/>
  <c r="E834" i="76"/>
  <c r="F834" i="76"/>
  <c r="B835" i="76"/>
  <c r="C835" i="76"/>
  <c r="D835" i="76"/>
  <c r="E835" i="76"/>
  <c r="F835" i="76"/>
  <c r="B836" i="76"/>
  <c r="C836" i="76"/>
  <c r="D836" i="76"/>
  <c r="E836" i="76"/>
  <c r="F836" i="76"/>
  <c r="B837" i="76"/>
  <c r="C837" i="76"/>
  <c r="D837" i="76"/>
  <c r="E837" i="76"/>
  <c r="F837" i="76"/>
  <c r="B838" i="76"/>
  <c r="C838" i="76"/>
  <c r="D838" i="76"/>
  <c r="E838" i="76"/>
  <c r="F838" i="76"/>
  <c r="B839" i="76"/>
  <c r="C839" i="76"/>
  <c r="D839" i="76"/>
  <c r="E839" i="76"/>
  <c r="F839" i="76"/>
  <c r="B840" i="76"/>
  <c r="C840" i="76"/>
  <c r="D840" i="76"/>
  <c r="E840" i="76"/>
  <c r="F840" i="76"/>
  <c r="B841" i="76"/>
  <c r="C841" i="76"/>
  <c r="D841" i="76"/>
  <c r="E841" i="76"/>
  <c r="F841" i="76"/>
  <c r="B842" i="76"/>
  <c r="C842" i="76"/>
  <c r="D842" i="76"/>
  <c r="E842" i="76"/>
  <c r="F842" i="76"/>
  <c r="B843" i="76"/>
  <c r="C843" i="76"/>
  <c r="D843" i="76"/>
  <c r="E843" i="76"/>
  <c r="F843" i="76"/>
  <c r="B844" i="76"/>
  <c r="C844" i="76"/>
  <c r="D844" i="76"/>
  <c r="E844" i="76"/>
  <c r="F844" i="76"/>
  <c r="B845" i="76"/>
  <c r="C845" i="76"/>
  <c r="D845" i="76"/>
  <c r="E845" i="76"/>
  <c r="F845" i="76"/>
  <c r="B846" i="76"/>
  <c r="C846" i="76"/>
  <c r="D846" i="76"/>
  <c r="E846" i="76"/>
  <c r="F846" i="76"/>
  <c r="B847" i="76"/>
  <c r="C847" i="76"/>
  <c r="D847" i="76"/>
  <c r="E847" i="76"/>
  <c r="F847" i="76"/>
  <c r="B848" i="76"/>
  <c r="C848" i="76"/>
  <c r="D848" i="76"/>
  <c r="E848" i="76"/>
  <c r="F848" i="76"/>
  <c r="B849" i="76"/>
  <c r="C849" i="76"/>
  <c r="D849" i="76"/>
  <c r="E849" i="76"/>
  <c r="F849" i="76"/>
  <c r="B850" i="76"/>
  <c r="C850" i="76"/>
  <c r="D850" i="76"/>
  <c r="E850" i="76"/>
  <c r="F850" i="76"/>
  <c r="B851" i="76"/>
  <c r="C851" i="76"/>
  <c r="D851" i="76"/>
  <c r="E851" i="76"/>
  <c r="F851" i="76"/>
  <c r="B852" i="76"/>
  <c r="C852" i="76"/>
  <c r="D852" i="76"/>
  <c r="E852" i="76"/>
  <c r="F852" i="76"/>
  <c r="B853" i="76"/>
  <c r="C853" i="76"/>
  <c r="D853" i="76"/>
  <c r="E853" i="76"/>
  <c r="F853" i="76"/>
  <c r="B854" i="76"/>
  <c r="C854" i="76"/>
  <c r="D854" i="76"/>
  <c r="E854" i="76"/>
  <c r="F854" i="76"/>
  <c r="B855" i="76"/>
  <c r="C855" i="76"/>
  <c r="D855" i="76"/>
  <c r="E855" i="76"/>
  <c r="F855" i="76"/>
  <c r="B856" i="76"/>
  <c r="C856" i="76"/>
  <c r="D856" i="76"/>
  <c r="E856" i="76"/>
  <c r="F856" i="76"/>
  <c r="B857" i="76"/>
  <c r="C857" i="76"/>
  <c r="D857" i="76"/>
  <c r="E857" i="76"/>
  <c r="F857" i="76"/>
  <c r="B858" i="76"/>
  <c r="C858" i="76"/>
  <c r="D858" i="76"/>
  <c r="E858" i="76"/>
  <c r="F858" i="76"/>
  <c r="B859" i="76"/>
  <c r="C859" i="76"/>
  <c r="D859" i="76"/>
  <c r="E859" i="76"/>
  <c r="F859" i="76"/>
  <c r="B860" i="76"/>
  <c r="C860" i="76"/>
  <c r="D860" i="76"/>
  <c r="E860" i="76"/>
  <c r="F860" i="76"/>
  <c r="B861" i="76"/>
  <c r="C861" i="76"/>
  <c r="D861" i="76"/>
  <c r="E861" i="76"/>
  <c r="F861" i="76"/>
  <c r="B862" i="76"/>
  <c r="C862" i="76"/>
  <c r="D862" i="76"/>
  <c r="E862" i="76"/>
  <c r="F862" i="76"/>
  <c r="B863" i="76"/>
  <c r="C863" i="76"/>
  <c r="D863" i="76"/>
  <c r="E863" i="76"/>
  <c r="F863" i="76"/>
  <c r="B864" i="76"/>
  <c r="C864" i="76"/>
  <c r="D864" i="76"/>
  <c r="E864" i="76"/>
  <c r="F864" i="76"/>
  <c r="B865" i="76"/>
  <c r="C865" i="76"/>
  <c r="D865" i="76"/>
  <c r="E865" i="76"/>
  <c r="F865" i="76"/>
  <c r="B866" i="76"/>
  <c r="C866" i="76"/>
  <c r="D866" i="76"/>
  <c r="E866" i="76"/>
  <c r="F866" i="76"/>
  <c r="B867" i="76"/>
  <c r="C867" i="76"/>
  <c r="D867" i="76"/>
  <c r="E867" i="76"/>
  <c r="F867" i="76"/>
  <c r="B868" i="76"/>
  <c r="C868" i="76"/>
  <c r="D868" i="76"/>
  <c r="E868" i="76"/>
  <c r="F868" i="76"/>
  <c r="B869" i="76"/>
  <c r="C869" i="76"/>
  <c r="D869" i="76"/>
  <c r="E869" i="76"/>
  <c r="F869" i="76"/>
  <c r="B870" i="76"/>
  <c r="C870" i="76"/>
  <c r="D870" i="76"/>
  <c r="E870" i="76"/>
  <c r="F870" i="76"/>
  <c r="B871" i="76"/>
  <c r="C871" i="76"/>
  <c r="D871" i="76"/>
  <c r="E871" i="76"/>
  <c r="F871" i="76"/>
  <c r="B872" i="76"/>
  <c r="C872" i="76"/>
  <c r="D872" i="76"/>
  <c r="E872" i="76"/>
  <c r="F872" i="76"/>
  <c r="B873" i="76"/>
  <c r="C873" i="76"/>
  <c r="D873" i="76"/>
  <c r="E873" i="76"/>
  <c r="F873" i="76"/>
  <c r="B874" i="76"/>
  <c r="C874" i="76"/>
  <c r="D874" i="76"/>
  <c r="E874" i="76"/>
  <c r="F874" i="76"/>
  <c r="B875" i="76"/>
  <c r="C875" i="76"/>
  <c r="D875" i="76"/>
  <c r="E875" i="76"/>
  <c r="F875" i="76"/>
  <c r="B876" i="76"/>
  <c r="C876" i="76"/>
  <c r="D876" i="76"/>
  <c r="E876" i="76"/>
  <c r="F876" i="76"/>
  <c r="B877" i="76"/>
  <c r="C877" i="76"/>
  <c r="D877" i="76"/>
  <c r="E877" i="76"/>
  <c r="F877" i="76"/>
  <c r="B878" i="76"/>
  <c r="C878" i="76"/>
  <c r="D878" i="76"/>
  <c r="E878" i="76"/>
  <c r="F878" i="76"/>
  <c r="B879" i="76"/>
  <c r="C879" i="76"/>
  <c r="D879" i="76"/>
  <c r="E879" i="76"/>
  <c r="F879" i="76"/>
  <c r="B880" i="76"/>
  <c r="C880" i="76"/>
  <c r="D880" i="76"/>
  <c r="E880" i="76"/>
  <c r="F880" i="76"/>
  <c r="B881" i="76"/>
  <c r="C881" i="76"/>
  <c r="D881" i="76"/>
  <c r="E881" i="76"/>
  <c r="F881" i="76"/>
  <c r="B882" i="76"/>
  <c r="C882" i="76"/>
  <c r="D882" i="76"/>
  <c r="E882" i="76"/>
  <c r="F882" i="76"/>
  <c r="B883" i="76"/>
  <c r="C883" i="76"/>
  <c r="D883" i="76"/>
  <c r="E883" i="76"/>
  <c r="F883" i="76"/>
  <c r="B884" i="76"/>
  <c r="C884" i="76"/>
  <c r="D884" i="76"/>
  <c r="E884" i="76"/>
  <c r="F884" i="76"/>
  <c r="B885" i="76"/>
  <c r="C885" i="76"/>
  <c r="D885" i="76"/>
  <c r="E885" i="76"/>
  <c r="F885" i="76"/>
  <c r="B886" i="76"/>
  <c r="C886" i="76"/>
  <c r="D886" i="76"/>
  <c r="E886" i="76"/>
  <c r="F886" i="76"/>
  <c r="B887" i="76"/>
  <c r="C887" i="76"/>
  <c r="D887" i="76"/>
  <c r="E887" i="76"/>
  <c r="F887" i="76"/>
  <c r="B888" i="76"/>
  <c r="C888" i="76"/>
  <c r="D888" i="76"/>
  <c r="E888" i="76"/>
  <c r="F888" i="76"/>
  <c r="B889" i="76"/>
  <c r="C889" i="76"/>
  <c r="D889" i="76"/>
  <c r="E889" i="76"/>
  <c r="F889" i="76"/>
  <c r="B890" i="76"/>
  <c r="C890" i="76"/>
  <c r="D890" i="76"/>
  <c r="E890" i="76"/>
  <c r="F890" i="76"/>
  <c r="B891" i="76"/>
  <c r="C891" i="76"/>
  <c r="D891" i="76"/>
  <c r="E891" i="76"/>
  <c r="F891" i="76"/>
  <c r="B892" i="76"/>
  <c r="C892" i="76"/>
  <c r="D892" i="76"/>
  <c r="E892" i="76"/>
  <c r="F892" i="76"/>
  <c r="B893" i="76"/>
  <c r="C893" i="76"/>
  <c r="D893" i="76"/>
  <c r="E893" i="76"/>
  <c r="F893" i="76"/>
  <c r="B894" i="76"/>
  <c r="C894" i="76"/>
  <c r="D894" i="76"/>
  <c r="E894" i="76"/>
  <c r="F894" i="76"/>
  <c r="B895" i="76"/>
  <c r="C895" i="76"/>
  <c r="D895" i="76"/>
  <c r="E895" i="76"/>
  <c r="F895" i="76"/>
  <c r="B896" i="76"/>
  <c r="C896" i="76"/>
  <c r="D896" i="76"/>
  <c r="E896" i="76"/>
  <c r="F896" i="76"/>
  <c r="B897" i="76"/>
  <c r="C897" i="76"/>
  <c r="D897" i="76"/>
  <c r="E897" i="76"/>
  <c r="F897" i="76"/>
  <c r="B898" i="76"/>
  <c r="C898" i="76"/>
  <c r="D898" i="76"/>
  <c r="E898" i="76"/>
  <c r="F898" i="76"/>
  <c r="B899" i="76"/>
  <c r="C899" i="76"/>
  <c r="D899" i="76"/>
  <c r="E899" i="76"/>
  <c r="F899" i="76"/>
  <c r="B900" i="76"/>
  <c r="C900" i="76"/>
  <c r="D900" i="76"/>
  <c r="E900" i="76"/>
  <c r="F900" i="76"/>
  <c r="B901" i="76"/>
  <c r="C901" i="76"/>
  <c r="D901" i="76"/>
  <c r="E901" i="76"/>
  <c r="F901" i="76"/>
  <c r="B902" i="76"/>
  <c r="C902" i="76"/>
  <c r="D902" i="76"/>
  <c r="E902" i="76"/>
  <c r="F902" i="76"/>
  <c r="B903" i="76"/>
  <c r="C903" i="76"/>
  <c r="D903" i="76"/>
  <c r="E903" i="76"/>
  <c r="F903" i="76"/>
  <c r="B904" i="76"/>
  <c r="C904" i="76"/>
  <c r="D904" i="76"/>
  <c r="E904" i="76"/>
  <c r="F904" i="76"/>
  <c r="B905" i="76"/>
  <c r="C905" i="76"/>
  <c r="D905" i="76"/>
  <c r="E905" i="76"/>
  <c r="F905" i="76"/>
  <c r="B906" i="76"/>
  <c r="C906" i="76"/>
  <c r="D906" i="76"/>
  <c r="E906" i="76"/>
  <c r="F906" i="76"/>
  <c r="B907" i="76"/>
  <c r="C907" i="76"/>
  <c r="D907" i="76"/>
  <c r="E907" i="76"/>
  <c r="F907" i="76"/>
  <c r="B908" i="76"/>
  <c r="C908" i="76"/>
  <c r="D908" i="76"/>
  <c r="E908" i="76"/>
  <c r="F908" i="76"/>
  <c r="B909" i="76"/>
  <c r="C909" i="76"/>
  <c r="D909" i="76"/>
  <c r="E909" i="76"/>
  <c r="F909" i="76"/>
  <c r="B910" i="76"/>
  <c r="C910" i="76"/>
  <c r="D910" i="76"/>
  <c r="E910" i="76"/>
  <c r="F910" i="76"/>
  <c r="B911" i="76"/>
  <c r="C911" i="76"/>
  <c r="D911" i="76"/>
  <c r="E911" i="76"/>
  <c r="F911" i="76"/>
  <c r="B912" i="76"/>
  <c r="C912" i="76"/>
  <c r="D912" i="76"/>
  <c r="E912" i="76"/>
  <c r="F912" i="76"/>
  <c r="B913" i="76"/>
  <c r="C913" i="76"/>
  <c r="D913" i="76"/>
  <c r="E913" i="76"/>
  <c r="F913" i="76"/>
  <c r="B914" i="76"/>
  <c r="C914" i="76"/>
  <c r="D914" i="76"/>
  <c r="E914" i="76"/>
  <c r="F914" i="76"/>
  <c r="B915" i="76"/>
  <c r="C915" i="76"/>
  <c r="D915" i="76"/>
  <c r="E915" i="76"/>
  <c r="F915" i="76"/>
  <c r="B916" i="76"/>
  <c r="C916" i="76"/>
  <c r="D916" i="76"/>
  <c r="E916" i="76"/>
  <c r="F916" i="76"/>
  <c r="B917" i="76"/>
  <c r="C917" i="76"/>
  <c r="D917" i="76"/>
  <c r="E917" i="76"/>
  <c r="F917" i="76"/>
  <c r="B918" i="76"/>
  <c r="C918" i="76"/>
  <c r="D918" i="76"/>
  <c r="E918" i="76"/>
  <c r="F918" i="76"/>
  <c r="B919" i="76"/>
  <c r="C919" i="76"/>
  <c r="D919" i="76"/>
  <c r="E919" i="76"/>
  <c r="F919" i="76"/>
  <c r="B920" i="76"/>
  <c r="C920" i="76"/>
  <c r="D920" i="76"/>
  <c r="E920" i="76"/>
  <c r="F920" i="76"/>
  <c r="B921" i="76"/>
  <c r="C921" i="76"/>
  <c r="D921" i="76"/>
  <c r="E921" i="76"/>
  <c r="F921" i="76"/>
  <c r="B922" i="76"/>
  <c r="C922" i="76"/>
  <c r="D922" i="76"/>
  <c r="E922" i="76"/>
  <c r="F922" i="76"/>
  <c r="B923" i="76"/>
  <c r="C923" i="76"/>
  <c r="D923" i="76"/>
  <c r="E923" i="76"/>
  <c r="F923" i="76"/>
  <c r="B924" i="76"/>
  <c r="C924" i="76"/>
  <c r="D924" i="76"/>
  <c r="E924" i="76"/>
  <c r="F924" i="76"/>
  <c r="B925" i="76"/>
  <c r="C925" i="76"/>
  <c r="D925" i="76"/>
  <c r="E925" i="76"/>
  <c r="F925" i="76"/>
  <c r="B926" i="76"/>
  <c r="C926" i="76"/>
  <c r="D926" i="76"/>
  <c r="E926" i="76"/>
  <c r="F926" i="76"/>
  <c r="B927" i="76"/>
  <c r="C927" i="76"/>
  <c r="D927" i="76"/>
  <c r="E927" i="76"/>
  <c r="F927" i="76"/>
  <c r="B928" i="76"/>
  <c r="C928" i="76"/>
  <c r="D928" i="76"/>
  <c r="E928" i="76"/>
  <c r="F928" i="76"/>
  <c r="B929" i="76"/>
  <c r="C929" i="76"/>
  <c r="D929" i="76"/>
  <c r="E929" i="76"/>
  <c r="F929" i="76"/>
  <c r="B930" i="76"/>
  <c r="C930" i="76"/>
  <c r="D930" i="76"/>
  <c r="E930" i="76"/>
  <c r="F930" i="76"/>
  <c r="B931" i="76"/>
  <c r="C931" i="76"/>
  <c r="D931" i="76"/>
  <c r="E931" i="76"/>
  <c r="F931" i="76"/>
  <c r="B932" i="76"/>
  <c r="C932" i="76"/>
  <c r="D932" i="76"/>
  <c r="E932" i="76"/>
  <c r="F932" i="76"/>
  <c r="B933" i="76"/>
  <c r="C933" i="76"/>
  <c r="D933" i="76"/>
  <c r="E933" i="76"/>
  <c r="F933" i="76"/>
  <c r="B934" i="76"/>
  <c r="C934" i="76"/>
  <c r="D934" i="76"/>
  <c r="E934" i="76"/>
  <c r="F934" i="76"/>
  <c r="B935" i="76"/>
  <c r="C935" i="76"/>
  <c r="D935" i="76"/>
  <c r="E935" i="76"/>
  <c r="F935" i="76"/>
  <c r="B936" i="76"/>
  <c r="C936" i="76"/>
  <c r="D936" i="76"/>
  <c r="E936" i="76"/>
  <c r="F936" i="76"/>
  <c r="B937" i="76"/>
  <c r="C937" i="76"/>
  <c r="D937" i="76"/>
  <c r="E937" i="76"/>
  <c r="F937" i="76"/>
  <c r="B938" i="76"/>
  <c r="C938" i="76"/>
  <c r="D938" i="76"/>
  <c r="E938" i="76"/>
  <c r="F938" i="76"/>
  <c r="B939" i="76"/>
  <c r="C939" i="76"/>
  <c r="D939" i="76"/>
  <c r="E939" i="76"/>
  <c r="F939" i="76"/>
  <c r="B940" i="76"/>
  <c r="C940" i="76"/>
  <c r="D940" i="76"/>
  <c r="E940" i="76"/>
  <c r="F940" i="76"/>
  <c r="B941" i="76"/>
  <c r="C941" i="76"/>
  <c r="D941" i="76"/>
  <c r="E941" i="76"/>
  <c r="F941" i="76"/>
  <c r="B942" i="76"/>
  <c r="C942" i="76"/>
  <c r="D942" i="76"/>
  <c r="E942" i="76"/>
  <c r="F942" i="76"/>
  <c r="B943" i="76"/>
  <c r="C943" i="76"/>
  <c r="D943" i="76"/>
  <c r="E943" i="76"/>
  <c r="F943" i="76"/>
  <c r="B944" i="76"/>
  <c r="C944" i="76"/>
  <c r="D944" i="76"/>
  <c r="E944" i="76"/>
  <c r="F944" i="76"/>
  <c r="B945" i="76"/>
  <c r="C945" i="76"/>
  <c r="D945" i="76"/>
  <c r="E945" i="76"/>
  <c r="F945" i="76"/>
  <c r="B946" i="76"/>
  <c r="C946" i="76"/>
  <c r="D946" i="76"/>
  <c r="E946" i="76"/>
  <c r="F946" i="76"/>
  <c r="B947" i="76"/>
  <c r="C947" i="76"/>
  <c r="D947" i="76"/>
  <c r="E947" i="76"/>
  <c r="F947" i="76"/>
  <c r="B948" i="76"/>
  <c r="C948" i="76"/>
  <c r="D948" i="76"/>
  <c r="E948" i="76"/>
  <c r="F948" i="76"/>
  <c r="B949" i="76"/>
  <c r="C949" i="76"/>
  <c r="D949" i="76"/>
  <c r="E949" i="76"/>
  <c r="F949" i="76"/>
  <c r="B950" i="76"/>
  <c r="C950" i="76"/>
  <c r="D950" i="76"/>
  <c r="E950" i="76"/>
  <c r="F950" i="76"/>
  <c r="B951" i="76"/>
  <c r="C951" i="76"/>
  <c r="D951" i="76"/>
  <c r="E951" i="76"/>
  <c r="F951" i="76"/>
  <c r="B952" i="76"/>
  <c r="C952" i="76"/>
  <c r="D952" i="76"/>
  <c r="E952" i="76"/>
  <c r="F952" i="76"/>
  <c r="B953" i="76"/>
  <c r="C953" i="76"/>
  <c r="D953" i="76"/>
  <c r="E953" i="76"/>
  <c r="F953" i="76"/>
  <c r="B954" i="76"/>
  <c r="C954" i="76"/>
  <c r="D954" i="76"/>
  <c r="E954" i="76"/>
  <c r="F954" i="76"/>
  <c r="B955" i="76"/>
  <c r="C955" i="76"/>
  <c r="D955" i="76"/>
  <c r="E955" i="76"/>
  <c r="F955" i="76"/>
  <c r="B956" i="76"/>
  <c r="C956" i="76"/>
  <c r="D956" i="76"/>
  <c r="E956" i="76"/>
  <c r="F956" i="76"/>
  <c r="B957" i="76"/>
  <c r="C957" i="76"/>
  <c r="D957" i="76"/>
  <c r="E957" i="76"/>
  <c r="F957" i="76"/>
  <c r="B958" i="76"/>
  <c r="C958" i="76"/>
  <c r="D958" i="76"/>
  <c r="E958" i="76"/>
  <c r="F958" i="76"/>
  <c r="B959" i="76"/>
  <c r="C959" i="76"/>
  <c r="D959" i="76"/>
  <c r="E959" i="76"/>
  <c r="F959" i="76"/>
  <c r="B960" i="76"/>
  <c r="C960" i="76"/>
  <c r="D960" i="76"/>
  <c r="E960" i="76"/>
  <c r="F960" i="76"/>
  <c r="B961" i="76"/>
  <c r="C961" i="76"/>
  <c r="D961" i="76"/>
  <c r="E961" i="76"/>
  <c r="F961" i="76"/>
  <c r="B962" i="76"/>
  <c r="C962" i="76"/>
  <c r="D962" i="76"/>
  <c r="E962" i="76"/>
  <c r="F962" i="76"/>
  <c r="B963" i="76"/>
  <c r="C963" i="76"/>
  <c r="D963" i="76"/>
  <c r="E963" i="76"/>
  <c r="F963" i="76"/>
  <c r="B964" i="76"/>
  <c r="C964" i="76"/>
  <c r="D964" i="76"/>
  <c r="E964" i="76"/>
  <c r="F964" i="76"/>
  <c r="B965" i="76"/>
  <c r="C965" i="76"/>
  <c r="D965" i="76"/>
  <c r="E965" i="76"/>
  <c r="F965" i="76"/>
  <c r="B966" i="76"/>
  <c r="C966" i="76"/>
  <c r="D966" i="76"/>
  <c r="E966" i="76"/>
  <c r="F966" i="76"/>
  <c r="B967" i="76"/>
  <c r="C967" i="76"/>
  <c r="D967" i="76"/>
  <c r="E967" i="76"/>
  <c r="F967" i="76"/>
  <c r="B968" i="76"/>
  <c r="C968" i="76"/>
  <c r="D968" i="76"/>
  <c r="E968" i="76"/>
  <c r="F968" i="76"/>
  <c r="B969" i="76"/>
  <c r="C969" i="76"/>
  <c r="D969" i="76"/>
  <c r="E969" i="76"/>
  <c r="F969" i="76"/>
  <c r="B970" i="76"/>
  <c r="C970" i="76"/>
  <c r="D970" i="76"/>
  <c r="E970" i="76"/>
  <c r="F970" i="76"/>
  <c r="B971" i="76"/>
  <c r="C971" i="76"/>
  <c r="D971" i="76"/>
  <c r="E971" i="76"/>
  <c r="F971" i="76"/>
  <c r="B972" i="76"/>
  <c r="C972" i="76"/>
  <c r="D972" i="76"/>
  <c r="E972" i="76"/>
  <c r="F972" i="76"/>
  <c r="B973" i="76"/>
  <c r="C973" i="76"/>
  <c r="D973" i="76"/>
  <c r="E973" i="76"/>
  <c r="F973" i="76"/>
  <c r="B974" i="76"/>
  <c r="C974" i="76"/>
  <c r="D974" i="76"/>
  <c r="E974" i="76"/>
  <c r="F974" i="76"/>
  <c r="B975" i="76"/>
  <c r="C975" i="76"/>
  <c r="D975" i="76"/>
  <c r="E975" i="76"/>
  <c r="F975" i="76"/>
  <c r="B976" i="76"/>
  <c r="C976" i="76"/>
  <c r="D976" i="76"/>
  <c r="E976" i="76"/>
  <c r="F976" i="76"/>
  <c r="B977" i="76"/>
  <c r="C977" i="76"/>
  <c r="D977" i="76"/>
  <c r="E977" i="76"/>
  <c r="F977" i="76"/>
  <c r="B978" i="76"/>
  <c r="C978" i="76"/>
  <c r="D978" i="76"/>
  <c r="E978" i="76"/>
  <c r="F978" i="76"/>
  <c r="B979" i="76"/>
  <c r="C979" i="76"/>
  <c r="D979" i="76"/>
  <c r="E979" i="76"/>
  <c r="F979" i="76"/>
  <c r="B980" i="76"/>
  <c r="C980" i="76"/>
  <c r="D980" i="76"/>
  <c r="E980" i="76"/>
  <c r="F980" i="76"/>
  <c r="B981" i="76"/>
  <c r="C981" i="76"/>
  <c r="D981" i="76"/>
  <c r="E981" i="76"/>
  <c r="F981" i="76"/>
  <c r="B982" i="76"/>
  <c r="C982" i="76"/>
  <c r="D982" i="76"/>
  <c r="E982" i="76"/>
  <c r="F982" i="76"/>
  <c r="B983" i="76"/>
  <c r="C983" i="76"/>
  <c r="D983" i="76"/>
  <c r="E983" i="76"/>
  <c r="F983" i="76"/>
  <c r="B984" i="76"/>
  <c r="C984" i="76"/>
  <c r="D984" i="76"/>
  <c r="E984" i="76"/>
  <c r="F984" i="76"/>
  <c r="B985" i="76"/>
  <c r="C985" i="76"/>
  <c r="D985" i="76"/>
  <c r="E985" i="76"/>
  <c r="F985" i="76"/>
  <c r="B986" i="76"/>
  <c r="C986" i="76"/>
  <c r="D986" i="76"/>
  <c r="E986" i="76"/>
  <c r="F986" i="76"/>
  <c r="B987" i="76"/>
  <c r="C987" i="76"/>
  <c r="D987" i="76"/>
  <c r="E987" i="76"/>
  <c r="F987" i="76"/>
  <c r="B988" i="76"/>
  <c r="C988" i="76"/>
  <c r="D988" i="76"/>
  <c r="E988" i="76"/>
  <c r="F988" i="76"/>
  <c r="B989" i="76"/>
  <c r="C989" i="76"/>
  <c r="D989" i="76"/>
  <c r="E989" i="76"/>
  <c r="F989" i="76"/>
  <c r="B990" i="76"/>
  <c r="C990" i="76"/>
  <c r="D990" i="76"/>
  <c r="E990" i="76"/>
  <c r="F990" i="76"/>
  <c r="B991" i="76"/>
  <c r="C991" i="76"/>
  <c r="D991" i="76"/>
  <c r="E991" i="76"/>
  <c r="F991" i="76"/>
  <c r="B992" i="76"/>
  <c r="C992" i="76"/>
  <c r="D992" i="76"/>
  <c r="E992" i="76"/>
  <c r="F992" i="76"/>
  <c r="B993" i="76"/>
  <c r="C993" i="76"/>
  <c r="D993" i="76"/>
  <c r="E993" i="76"/>
  <c r="F993" i="76"/>
  <c r="B994" i="76"/>
  <c r="C994" i="76"/>
  <c r="D994" i="76"/>
  <c r="E994" i="76"/>
  <c r="F994" i="76"/>
  <c r="B995" i="76"/>
  <c r="C995" i="76"/>
  <c r="D995" i="76"/>
  <c r="E995" i="76"/>
  <c r="F995" i="76"/>
  <c r="B996" i="76"/>
  <c r="C996" i="76"/>
  <c r="D996" i="76"/>
  <c r="E996" i="76"/>
  <c r="F996" i="76"/>
  <c r="B997" i="76"/>
  <c r="C997" i="76"/>
  <c r="D997" i="76"/>
  <c r="E997" i="76"/>
  <c r="F997" i="76"/>
  <c r="B998" i="76"/>
  <c r="C998" i="76"/>
  <c r="D998" i="76"/>
  <c r="E998" i="76"/>
  <c r="F998" i="76"/>
  <c r="B999" i="76"/>
  <c r="C999" i="76"/>
  <c r="D999" i="76"/>
  <c r="E999" i="76"/>
  <c r="F999" i="76"/>
  <c r="B1000" i="76"/>
  <c r="C1000" i="76"/>
  <c r="D1000" i="76"/>
  <c r="E1000" i="76"/>
  <c r="F1000" i="76"/>
  <c r="B1001" i="76"/>
  <c r="C1001" i="76"/>
  <c r="D1001" i="76"/>
  <c r="E1001" i="76"/>
  <c r="F1001" i="76"/>
  <c r="B1002" i="76"/>
  <c r="C1002" i="76"/>
  <c r="D1002" i="76"/>
  <c r="E1002" i="76"/>
  <c r="F1002" i="76"/>
  <c r="B1003" i="76"/>
  <c r="C1003" i="76"/>
  <c r="D1003" i="76"/>
  <c r="E1003" i="76"/>
  <c r="F1003" i="76"/>
  <c r="B1004" i="76"/>
  <c r="C1004" i="76"/>
  <c r="D1004" i="76"/>
  <c r="E1004" i="76"/>
  <c r="F1004" i="76"/>
  <c r="B1005" i="76"/>
  <c r="C1005" i="76"/>
  <c r="D1005" i="76"/>
  <c r="E1005" i="76"/>
  <c r="F1005" i="76"/>
  <c r="B1006" i="76"/>
  <c r="C1006" i="76"/>
  <c r="D1006" i="76"/>
  <c r="E1006" i="76"/>
  <c r="F1006" i="76"/>
  <c r="B1007" i="76"/>
  <c r="C1007" i="76"/>
  <c r="D1007" i="76"/>
  <c r="E1007" i="76"/>
  <c r="F1007" i="76"/>
  <c r="B1008" i="76"/>
  <c r="C1008" i="76"/>
  <c r="D1008" i="76"/>
  <c r="E1008" i="76"/>
  <c r="F1008" i="76"/>
  <c r="B1009" i="76"/>
  <c r="C1009" i="76"/>
  <c r="D1009" i="76"/>
  <c r="E1009" i="76"/>
  <c r="F1009" i="76"/>
  <c r="B1010" i="76"/>
  <c r="C1010" i="76"/>
  <c r="D1010" i="76"/>
  <c r="E1010" i="76"/>
  <c r="F1010" i="76"/>
  <c r="B1011" i="76"/>
  <c r="C1011" i="76"/>
  <c r="D1011" i="76"/>
  <c r="E1011" i="76"/>
  <c r="F1011" i="76"/>
  <c r="B1012" i="76"/>
  <c r="C1012" i="76"/>
  <c r="D1012" i="76"/>
  <c r="E1012" i="76"/>
  <c r="F1012" i="76"/>
  <c r="B1013" i="76"/>
  <c r="C1013" i="76"/>
  <c r="D1013" i="76"/>
  <c r="E1013" i="76"/>
  <c r="F1013" i="76"/>
  <c r="B1014" i="76"/>
  <c r="C1014" i="76"/>
  <c r="D1014" i="76"/>
  <c r="E1014" i="76"/>
  <c r="F1014" i="76"/>
  <c r="B1015" i="76"/>
  <c r="C1015" i="76"/>
  <c r="D1015" i="76"/>
  <c r="E1015" i="76"/>
  <c r="F1015" i="76"/>
  <c r="B1016" i="76"/>
  <c r="C1016" i="76"/>
  <c r="D1016" i="76"/>
  <c r="E1016" i="76"/>
  <c r="F1016" i="76"/>
  <c r="B1017" i="76"/>
  <c r="C1017" i="76"/>
  <c r="D1017" i="76"/>
  <c r="E1017" i="76"/>
  <c r="F1017" i="76"/>
  <c r="B1018" i="76"/>
  <c r="C1018" i="76"/>
  <c r="D1018" i="76"/>
  <c r="E1018" i="76"/>
  <c r="F1018" i="76"/>
  <c r="B1019" i="76"/>
  <c r="C1019" i="76"/>
  <c r="D1019" i="76"/>
  <c r="E1019" i="76"/>
  <c r="F1019" i="76"/>
  <c r="B1020" i="76"/>
  <c r="C1020" i="76"/>
  <c r="D1020" i="76"/>
  <c r="E1020" i="76"/>
  <c r="F1020" i="76"/>
  <c r="B1021" i="76"/>
  <c r="C1021" i="76"/>
  <c r="D1021" i="76"/>
  <c r="E1021" i="76"/>
  <c r="F1021" i="76"/>
  <c r="B1022" i="76"/>
  <c r="C1022" i="76"/>
  <c r="D1022" i="76"/>
  <c r="E1022" i="76"/>
  <c r="F1022" i="76"/>
  <c r="B1023" i="76"/>
  <c r="C1023" i="76"/>
  <c r="D1023" i="76"/>
  <c r="E1023" i="76"/>
  <c r="F1023" i="76"/>
  <c r="B1024" i="76"/>
  <c r="C1024" i="76"/>
  <c r="D1024" i="76"/>
  <c r="E1024" i="76"/>
  <c r="F1024" i="76"/>
  <c r="B1025" i="76"/>
  <c r="C1025" i="76"/>
  <c r="D1025" i="76"/>
  <c r="E1025" i="76"/>
  <c r="F1025" i="76"/>
  <c r="B1026" i="76"/>
  <c r="C1026" i="76"/>
  <c r="D1026" i="76"/>
  <c r="E1026" i="76"/>
  <c r="F1026" i="76"/>
  <c r="B1027" i="76"/>
  <c r="C1027" i="76"/>
  <c r="D1027" i="76"/>
  <c r="E1027" i="76"/>
  <c r="F1027" i="76"/>
  <c r="B1028" i="76"/>
  <c r="C1028" i="76"/>
  <c r="D1028" i="76"/>
  <c r="E1028" i="76"/>
  <c r="F1028" i="76"/>
  <c r="B1029" i="76"/>
  <c r="C1029" i="76"/>
  <c r="D1029" i="76"/>
  <c r="E1029" i="76"/>
  <c r="F1029" i="76"/>
  <c r="B1030" i="76"/>
  <c r="C1030" i="76"/>
  <c r="D1030" i="76"/>
  <c r="E1030" i="76"/>
  <c r="F1030" i="76"/>
  <c r="B1031" i="76"/>
  <c r="C1031" i="76"/>
  <c r="D1031" i="76"/>
  <c r="E1031" i="76"/>
  <c r="F1031" i="76"/>
  <c r="B1032" i="76"/>
  <c r="C1032" i="76"/>
  <c r="D1032" i="76"/>
  <c r="E1032" i="76"/>
  <c r="F1032" i="76"/>
  <c r="B1033" i="76"/>
  <c r="C1033" i="76"/>
  <c r="D1033" i="76"/>
  <c r="E1033" i="76"/>
  <c r="F1033" i="76"/>
  <c r="B1034" i="76"/>
  <c r="C1034" i="76"/>
  <c r="D1034" i="76"/>
  <c r="E1034" i="76"/>
  <c r="F1034" i="76"/>
  <c r="B1035" i="76"/>
  <c r="C1035" i="76"/>
  <c r="D1035" i="76"/>
  <c r="E1035" i="76"/>
  <c r="F1035" i="76"/>
  <c r="B1036" i="76"/>
  <c r="C1036" i="76"/>
  <c r="D1036" i="76"/>
  <c r="E1036" i="76"/>
  <c r="F1036" i="76"/>
  <c r="B1037" i="76"/>
  <c r="C1037" i="76"/>
  <c r="D1037" i="76"/>
  <c r="E1037" i="76"/>
  <c r="F1037" i="76"/>
  <c r="B1038" i="76"/>
  <c r="C1038" i="76"/>
  <c r="D1038" i="76"/>
  <c r="E1038" i="76"/>
  <c r="F1038" i="76"/>
  <c r="B1039" i="76"/>
  <c r="C1039" i="76"/>
  <c r="D1039" i="76"/>
  <c r="E1039" i="76"/>
  <c r="F1039" i="76"/>
  <c r="B1040" i="76"/>
  <c r="C1040" i="76"/>
  <c r="D1040" i="76"/>
  <c r="E1040" i="76"/>
  <c r="F1040" i="76"/>
  <c r="B1041" i="76"/>
  <c r="C1041" i="76"/>
  <c r="D1041" i="76"/>
  <c r="E1041" i="76"/>
  <c r="F1041" i="76"/>
  <c r="B1042" i="76"/>
  <c r="C1042" i="76"/>
  <c r="D1042" i="76"/>
  <c r="E1042" i="76"/>
  <c r="F1042" i="76"/>
  <c r="B1043" i="76"/>
  <c r="C1043" i="76"/>
  <c r="D1043" i="76"/>
  <c r="E1043" i="76"/>
  <c r="F1043" i="76"/>
  <c r="B1044" i="76"/>
  <c r="C1044" i="76"/>
  <c r="D1044" i="76"/>
  <c r="E1044" i="76"/>
  <c r="F1044" i="76"/>
  <c r="B1045" i="76"/>
  <c r="C1045" i="76"/>
  <c r="D1045" i="76"/>
  <c r="E1045" i="76"/>
  <c r="F1045" i="76"/>
  <c r="B1046" i="76"/>
  <c r="C1046" i="76"/>
  <c r="D1046" i="76"/>
  <c r="E1046" i="76"/>
  <c r="F1046" i="76"/>
  <c r="B1047" i="76"/>
  <c r="C1047" i="76"/>
  <c r="D1047" i="76"/>
  <c r="E1047" i="76"/>
  <c r="F1047" i="76"/>
  <c r="B1048" i="76"/>
  <c r="C1048" i="76"/>
  <c r="D1048" i="76"/>
  <c r="E1048" i="76"/>
  <c r="F1048" i="76"/>
  <c r="B1049" i="76"/>
  <c r="C1049" i="76"/>
  <c r="D1049" i="76"/>
  <c r="E1049" i="76"/>
  <c r="F1049" i="76"/>
  <c r="B1050" i="76"/>
  <c r="C1050" i="76"/>
  <c r="D1050" i="76"/>
  <c r="E1050" i="76"/>
  <c r="F1050" i="76"/>
  <c r="B1051" i="76"/>
  <c r="C1051" i="76"/>
  <c r="D1051" i="76"/>
  <c r="E1051" i="76"/>
  <c r="F1051" i="76"/>
  <c r="B1052" i="76"/>
  <c r="C1052" i="76"/>
  <c r="D1052" i="76"/>
  <c r="E1052" i="76"/>
  <c r="F1052" i="76"/>
  <c r="B1053" i="76"/>
  <c r="C1053" i="76"/>
  <c r="D1053" i="76"/>
  <c r="E1053" i="76"/>
  <c r="F1053" i="76"/>
  <c r="B1054" i="76"/>
  <c r="C1054" i="76"/>
  <c r="D1054" i="76"/>
  <c r="E1054" i="76"/>
  <c r="F1054" i="76"/>
  <c r="B1055" i="76"/>
  <c r="C1055" i="76"/>
  <c r="D1055" i="76"/>
  <c r="E1055" i="76"/>
  <c r="F1055" i="76"/>
  <c r="B1056" i="76"/>
  <c r="C1056" i="76"/>
  <c r="D1056" i="76"/>
  <c r="E1056" i="76"/>
  <c r="F1056" i="76"/>
  <c r="B1057" i="76"/>
  <c r="C1057" i="76"/>
  <c r="D1057" i="76"/>
  <c r="E1057" i="76"/>
  <c r="F1057" i="76"/>
  <c r="B1058" i="76"/>
  <c r="C1058" i="76"/>
  <c r="D1058" i="76"/>
  <c r="E1058" i="76"/>
  <c r="F1058" i="76"/>
  <c r="B1059" i="76"/>
  <c r="C1059" i="76"/>
  <c r="D1059" i="76"/>
  <c r="E1059" i="76"/>
  <c r="F1059" i="76"/>
  <c r="B1060" i="76"/>
  <c r="C1060" i="76"/>
  <c r="D1060" i="76"/>
  <c r="E1060" i="76"/>
  <c r="F1060" i="76"/>
  <c r="B1061" i="76"/>
  <c r="C1061" i="76"/>
  <c r="D1061" i="76"/>
  <c r="E1061" i="76"/>
  <c r="F1061" i="76"/>
  <c r="B1062" i="76"/>
  <c r="C1062" i="76"/>
  <c r="D1062" i="76"/>
  <c r="E1062" i="76"/>
  <c r="F1062" i="76"/>
  <c r="B1063" i="76"/>
  <c r="C1063" i="76"/>
  <c r="D1063" i="76"/>
  <c r="E1063" i="76"/>
  <c r="F1063" i="76"/>
  <c r="B1064" i="76"/>
  <c r="C1064" i="76"/>
  <c r="D1064" i="76"/>
  <c r="E1064" i="76"/>
  <c r="F1064" i="76"/>
  <c r="B1065" i="76"/>
  <c r="C1065" i="76"/>
  <c r="D1065" i="76"/>
  <c r="E1065" i="76"/>
  <c r="F1065" i="76"/>
  <c r="B1066" i="76"/>
  <c r="C1066" i="76"/>
  <c r="D1066" i="76"/>
  <c r="E1066" i="76"/>
  <c r="F1066" i="76"/>
  <c r="B1067" i="76"/>
  <c r="C1067" i="76"/>
  <c r="D1067" i="76"/>
  <c r="E1067" i="76"/>
  <c r="F1067" i="76"/>
  <c r="B1068" i="76"/>
  <c r="C1068" i="76"/>
  <c r="D1068" i="76"/>
  <c r="E1068" i="76"/>
  <c r="F1068" i="76"/>
  <c r="B1069" i="76"/>
  <c r="C1069" i="76"/>
  <c r="D1069" i="76"/>
  <c r="E1069" i="76"/>
  <c r="F1069" i="76"/>
  <c r="B1070" i="76"/>
  <c r="C1070" i="76"/>
  <c r="D1070" i="76"/>
  <c r="E1070" i="76"/>
  <c r="F1070" i="76"/>
  <c r="B1071" i="76"/>
  <c r="C1071" i="76"/>
  <c r="D1071" i="76"/>
  <c r="E1071" i="76"/>
  <c r="F1071" i="76"/>
  <c r="B1072" i="76"/>
  <c r="C1072" i="76"/>
  <c r="D1072" i="76"/>
  <c r="E1072" i="76"/>
  <c r="F1072" i="76"/>
  <c r="B1073" i="76"/>
  <c r="C1073" i="76"/>
  <c r="D1073" i="76"/>
  <c r="E1073" i="76"/>
  <c r="F1073" i="76"/>
  <c r="B1074" i="76"/>
  <c r="C1074" i="76"/>
  <c r="D1074" i="76"/>
  <c r="E1074" i="76"/>
  <c r="F1074" i="76"/>
  <c r="B1075" i="76"/>
  <c r="C1075" i="76"/>
  <c r="D1075" i="76"/>
  <c r="E1075" i="76"/>
  <c r="F1075" i="76"/>
  <c r="B1076" i="76"/>
  <c r="C1076" i="76"/>
  <c r="D1076" i="76"/>
  <c r="E1076" i="76"/>
  <c r="F1076" i="76"/>
  <c r="B1077" i="76"/>
  <c r="C1077" i="76"/>
  <c r="D1077" i="76"/>
  <c r="E1077" i="76"/>
  <c r="F1077" i="76"/>
  <c r="B1078" i="76"/>
  <c r="C1078" i="76"/>
  <c r="D1078" i="76"/>
  <c r="E1078" i="76"/>
  <c r="F1078" i="76"/>
  <c r="B1079" i="76"/>
  <c r="C1079" i="76"/>
  <c r="D1079" i="76"/>
  <c r="E1079" i="76"/>
  <c r="F1079" i="76"/>
  <c r="B1080" i="76"/>
  <c r="C1080" i="76"/>
  <c r="D1080" i="76"/>
  <c r="E1080" i="76"/>
  <c r="F1080" i="76"/>
  <c r="B1081" i="76"/>
  <c r="C1081" i="76"/>
  <c r="D1081" i="76"/>
  <c r="E1081" i="76"/>
  <c r="F1081" i="76"/>
  <c r="B1082" i="76"/>
  <c r="C1082" i="76"/>
  <c r="D1082" i="76"/>
  <c r="E1082" i="76"/>
  <c r="F1082" i="76"/>
  <c r="B1083" i="76"/>
  <c r="C1083" i="76"/>
  <c r="D1083" i="76"/>
  <c r="E1083" i="76"/>
  <c r="F1083" i="76"/>
  <c r="B1084" i="76"/>
  <c r="C1084" i="76"/>
  <c r="D1084" i="76"/>
  <c r="E1084" i="76"/>
  <c r="F1084" i="76"/>
  <c r="B1085" i="76"/>
  <c r="C1085" i="76"/>
  <c r="D1085" i="76"/>
  <c r="E1085" i="76"/>
  <c r="F1085" i="76"/>
  <c r="B1086" i="76"/>
  <c r="C1086" i="76"/>
  <c r="D1086" i="76"/>
  <c r="E1086" i="76"/>
  <c r="F1086" i="76"/>
  <c r="B1087" i="76"/>
  <c r="C1087" i="76"/>
  <c r="D1087" i="76"/>
  <c r="E1087" i="76"/>
  <c r="F1087" i="76"/>
  <c r="B1088" i="76"/>
  <c r="C1088" i="76"/>
  <c r="D1088" i="76"/>
  <c r="E1088" i="76"/>
  <c r="F1088" i="76"/>
  <c r="B1089" i="76"/>
  <c r="C1089" i="76"/>
  <c r="D1089" i="76"/>
  <c r="E1089" i="76"/>
  <c r="F1089" i="76"/>
  <c r="B1090" i="76"/>
  <c r="C1090" i="76"/>
  <c r="D1090" i="76"/>
  <c r="E1090" i="76"/>
  <c r="F1090" i="76"/>
  <c r="B1091" i="76"/>
  <c r="C1091" i="76"/>
  <c r="D1091" i="76"/>
  <c r="E1091" i="76"/>
  <c r="F1091" i="76"/>
  <c r="B1092" i="76"/>
  <c r="C1092" i="76"/>
  <c r="D1092" i="76"/>
  <c r="E1092" i="76"/>
  <c r="F1092" i="76"/>
  <c r="B1093" i="76"/>
  <c r="C1093" i="76"/>
  <c r="D1093" i="76"/>
  <c r="E1093" i="76"/>
  <c r="F1093" i="76"/>
  <c r="B1094" i="76"/>
  <c r="C1094" i="76"/>
  <c r="D1094" i="76"/>
  <c r="E1094" i="76"/>
  <c r="F1094" i="76"/>
  <c r="B1095" i="76"/>
  <c r="C1095" i="76"/>
  <c r="D1095" i="76"/>
  <c r="E1095" i="76"/>
  <c r="F1095" i="76"/>
  <c r="B1096" i="76"/>
  <c r="C1096" i="76"/>
  <c r="D1096" i="76"/>
  <c r="E1096" i="76"/>
  <c r="F1096" i="76"/>
  <c r="B1097" i="76"/>
  <c r="C1097" i="76"/>
  <c r="D1097" i="76"/>
  <c r="E1097" i="76"/>
  <c r="F1097" i="76"/>
  <c r="B1098" i="76"/>
  <c r="C1098" i="76"/>
  <c r="D1098" i="76"/>
  <c r="E1098" i="76"/>
  <c r="F1098" i="76"/>
  <c r="B1099" i="76"/>
  <c r="C1099" i="76"/>
  <c r="D1099" i="76"/>
  <c r="E1099" i="76"/>
  <c r="F1099" i="76"/>
  <c r="B1100" i="76"/>
  <c r="C1100" i="76"/>
  <c r="D1100" i="76"/>
  <c r="E1100" i="76"/>
  <c r="F1100" i="76"/>
  <c r="B1101" i="76"/>
  <c r="C1101" i="76"/>
  <c r="D1101" i="76"/>
  <c r="E1101" i="76"/>
  <c r="F1101" i="76"/>
  <c r="B1102" i="76"/>
  <c r="C1102" i="76"/>
  <c r="D1102" i="76"/>
  <c r="E1102" i="76"/>
  <c r="F1102" i="76"/>
  <c r="B1103" i="76"/>
  <c r="C1103" i="76"/>
  <c r="D1103" i="76"/>
  <c r="E1103" i="76"/>
  <c r="F1103" i="76"/>
  <c r="B1104" i="76"/>
  <c r="C1104" i="76"/>
  <c r="D1104" i="76"/>
  <c r="E1104" i="76"/>
  <c r="F1104" i="76"/>
  <c r="B1105" i="76"/>
  <c r="C1105" i="76"/>
  <c r="D1105" i="76"/>
  <c r="E1105" i="76"/>
  <c r="F1105" i="76"/>
  <c r="B1106" i="76"/>
  <c r="C1106" i="76"/>
  <c r="D1106" i="76"/>
  <c r="E1106" i="76"/>
  <c r="F1106" i="76"/>
  <c r="B1107" i="76"/>
  <c r="C1107" i="76"/>
  <c r="D1107" i="76"/>
  <c r="E1107" i="76"/>
  <c r="F1107" i="76"/>
  <c r="B1108" i="76"/>
  <c r="C1108" i="76"/>
  <c r="D1108" i="76"/>
  <c r="E1108" i="76"/>
  <c r="F1108" i="76"/>
  <c r="B1109" i="76"/>
  <c r="C1109" i="76"/>
  <c r="D1109" i="76"/>
  <c r="E1109" i="76"/>
  <c r="F1109" i="76"/>
  <c r="B1110" i="76"/>
  <c r="C1110" i="76"/>
  <c r="D1110" i="76"/>
  <c r="E1110" i="76"/>
  <c r="F1110" i="76"/>
  <c r="B1111" i="76"/>
  <c r="C1111" i="76"/>
  <c r="D1111" i="76"/>
  <c r="E1111" i="76"/>
  <c r="F1111" i="76"/>
  <c r="B1112" i="76"/>
  <c r="C1112" i="76"/>
  <c r="D1112" i="76"/>
  <c r="E1112" i="76"/>
  <c r="F1112" i="76"/>
  <c r="B1113" i="76"/>
  <c r="C1113" i="76"/>
  <c r="D1113" i="76"/>
  <c r="E1113" i="76"/>
  <c r="F1113" i="76"/>
  <c r="B1114" i="76"/>
  <c r="C1114" i="76"/>
  <c r="D1114" i="76"/>
  <c r="E1114" i="76"/>
  <c r="F1114" i="76"/>
  <c r="B1115" i="76"/>
  <c r="C1115" i="76"/>
  <c r="D1115" i="76"/>
  <c r="E1115" i="76"/>
  <c r="F1115" i="76"/>
  <c r="B1116" i="76"/>
  <c r="C1116" i="76"/>
  <c r="D1116" i="76"/>
  <c r="E1116" i="76"/>
  <c r="F1116" i="76"/>
  <c r="B1117" i="76"/>
  <c r="C1117" i="76"/>
  <c r="D1117" i="76"/>
  <c r="E1117" i="76"/>
  <c r="F1117" i="76"/>
  <c r="B1118" i="76"/>
  <c r="C1118" i="76"/>
  <c r="D1118" i="76"/>
  <c r="E1118" i="76"/>
  <c r="F1118" i="76"/>
  <c r="B1119" i="76"/>
  <c r="C1119" i="76"/>
  <c r="D1119" i="76"/>
  <c r="E1119" i="76"/>
  <c r="F1119" i="76"/>
  <c r="B1120" i="76"/>
  <c r="C1120" i="76"/>
  <c r="D1120" i="76"/>
  <c r="E1120" i="76"/>
  <c r="F1120" i="76"/>
  <c r="B1121" i="76"/>
  <c r="C1121" i="76"/>
  <c r="D1121" i="76"/>
  <c r="E1121" i="76"/>
  <c r="F1121" i="76"/>
  <c r="B1122" i="76"/>
  <c r="C1122" i="76"/>
  <c r="D1122" i="76"/>
  <c r="E1122" i="76"/>
  <c r="F1122" i="76"/>
  <c r="B1123" i="76"/>
  <c r="C1123" i="76"/>
  <c r="D1123" i="76"/>
  <c r="E1123" i="76"/>
  <c r="F1123" i="76"/>
  <c r="B1124" i="76"/>
  <c r="C1124" i="76"/>
  <c r="D1124" i="76"/>
  <c r="E1124" i="76"/>
  <c r="F1124" i="76"/>
  <c r="B1125" i="76"/>
  <c r="C1125" i="76"/>
  <c r="D1125" i="76"/>
  <c r="E1125" i="76"/>
  <c r="F1125" i="76"/>
  <c r="B1126" i="76"/>
  <c r="C1126" i="76"/>
  <c r="D1126" i="76"/>
  <c r="E1126" i="76"/>
  <c r="F1126" i="76"/>
  <c r="B1127" i="76"/>
  <c r="C1127" i="76"/>
  <c r="D1127" i="76"/>
  <c r="E1127" i="76"/>
  <c r="F1127" i="76"/>
  <c r="B1128" i="76"/>
  <c r="C1128" i="76"/>
  <c r="D1128" i="76"/>
  <c r="E1128" i="76"/>
  <c r="F1128" i="76"/>
  <c r="B1129" i="76"/>
  <c r="C1129" i="76"/>
  <c r="D1129" i="76"/>
  <c r="E1129" i="76"/>
  <c r="F1129" i="76"/>
  <c r="B1130" i="76"/>
  <c r="C1130" i="76"/>
  <c r="D1130" i="76"/>
  <c r="E1130" i="76"/>
  <c r="F1130" i="76"/>
  <c r="B1131" i="76"/>
  <c r="C1131" i="76"/>
  <c r="D1131" i="76"/>
  <c r="E1131" i="76"/>
  <c r="F1131" i="76"/>
  <c r="B1132" i="76"/>
  <c r="C1132" i="76"/>
  <c r="D1132" i="76"/>
  <c r="E1132" i="76"/>
  <c r="F1132" i="76"/>
  <c r="B1133" i="76"/>
  <c r="C1133" i="76"/>
  <c r="D1133" i="76"/>
  <c r="E1133" i="76"/>
  <c r="F1133" i="76"/>
  <c r="B1134" i="76"/>
  <c r="C1134" i="76"/>
  <c r="D1134" i="76"/>
  <c r="E1134" i="76"/>
  <c r="F1134" i="76"/>
  <c r="B1135" i="76"/>
  <c r="C1135" i="76"/>
  <c r="D1135" i="76"/>
  <c r="E1135" i="76"/>
  <c r="F1135" i="76"/>
  <c r="B1136" i="76"/>
  <c r="C1136" i="76"/>
  <c r="D1136" i="76"/>
  <c r="E1136" i="76"/>
  <c r="F1136" i="76"/>
  <c r="B1137" i="76"/>
  <c r="C1137" i="76"/>
  <c r="D1137" i="76"/>
  <c r="E1137" i="76"/>
  <c r="F1137" i="76"/>
  <c r="B1138" i="76"/>
  <c r="C1138" i="76"/>
  <c r="D1138" i="76"/>
  <c r="E1138" i="76"/>
  <c r="F1138" i="76"/>
  <c r="B1139" i="76"/>
  <c r="C1139" i="76"/>
  <c r="D1139" i="76"/>
  <c r="E1139" i="76"/>
  <c r="F1139" i="76"/>
  <c r="B1140" i="76"/>
  <c r="C1140" i="76"/>
  <c r="D1140" i="76"/>
  <c r="E1140" i="76"/>
  <c r="F1140" i="76"/>
  <c r="B1141" i="76"/>
  <c r="C1141" i="76"/>
  <c r="D1141" i="76"/>
  <c r="E1141" i="76"/>
  <c r="F1141" i="76"/>
  <c r="B1142" i="76"/>
  <c r="C1142" i="76"/>
  <c r="D1142" i="76"/>
  <c r="E1142" i="76"/>
  <c r="F1142" i="76"/>
  <c r="B1143" i="76"/>
  <c r="C1143" i="76"/>
  <c r="D1143" i="76"/>
  <c r="E1143" i="76"/>
  <c r="F1143" i="76"/>
  <c r="B1144" i="76"/>
  <c r="C1144" i="76"/>
  <c r="D1144" i="76"/>
  <c r="E1144" i="76"/>
  <c r="F1144" i="76"/>
  <c r="B1145" i="76"/>
  <c r="C1145" i="76"/>
  <c r="D1145" i="76"/>
  <c r="E1145" i="76"/>
  <c r="F1145" i="76"/>
  <c r="B1146" i="76"/>
  <c r="C1146" i="76"/>
  <c r="D1146" i="76"/>
  <c r="E1146" i="76"/>
  <c r="F1146" i="76"/>
  <c r="B1147" i="76"/>
  <c r="C1147" i="76"/>
  <c r="D1147" i="76"/>
  <c r="E1147" i="76"/>
  <c r="F1147" i="76"/>
  <c r="B1148" i="76"/>
  <c r="C1148" i="76"/>
  <c r="D1148" i="76"/>
  <c r="E1148" i="76"/>
  <c r="F1148" i="76"/>
  <c r="B1149" i="76"/>
  <c r="C1149" i="76"/>
  <c r="D1149" i="76"/>
  <c r="E1149" i="76"/>
  <c r="F1149" i="76"/>
  <c r="B1150" i="76"/>
  <c r="C1150" i="76"/>
  <c r="D1150" i="76"/>
  <c r="E1150" i="76"/>
  <c r="F1150" i="76"/>
  <c r="B1151" i="76"/>
  <c r="C1151" i="76"/>
  <c r="D1151" i="76"/>
  <c r="E1151" i="76"/>
  <c r="F1151" i="76"/>
  <c r="B1152" i="76"/>
  <c r="C1152" i="76"/>
  <c r="D1152" i="76"/>
  <c r="E1152" i="76"/>
  <c r="F1152" i="76"/>
  <c r="B1153" i="76"/>
  <c r="C1153" i="76"/>
  <c r="D1153" i="76"/>
  <c r="E1153" i="76"/>
  <c r="F1153" i="76"/>
  <c r="B1154" i="76"/>
  <c r="C1154" i="76"/>
  <c r="D1154" i="76"/>
  <c r="E1154" i="76"/>
  <c r="F1154" i="76"/>
  <c r="B1155" i="76"/>
  <c r="C1155" i="76"/>
  <c r="D1155" i="76"/>
  <c r="E1155" i="76"/>
  <c r="F1155" i="76"/>
  <c r="B1156" i="76"/>
  <c r="C1156" i="76"/>
  <c r="D1156" i="76"/>
  <c r="E1156" i="76"/>
  <c r="F1156" i="76"/>
  <c r="B1157" i="76"/>
  <c r="C1157" i="76"/>
  <c r="D1157" i="76"/>
  <c r="E1157" i="76"/>
  <c r="F1157" i="76"/>
  <c r="B1158" i="76"/>
  <c r="C1158" i="76"/>
  <c r="D1158" i="76"/>
  <c r="E1158" i="76"/>
  <c r="F1158" i="76"/>
  <c r="B1159" i="76"/>
  <c r="C1159" i="76"/>
  <c r="D1159" i="76"/>
  <c r="E1159" i="76"/>
  <c r="F1159" i="76"/>
  <c r="B1160" i="76"/>
  <c r="C1160" i="76"/>
  <c r="D1160" i="76"/>
  <c r="E1160" i="76"/>
  <c r="F1160" i="76"/>
  <c r="B1161" i="76"/>
  <c r="C1161" i="76"/>
  <c r="D1161" i="76"/>
  <c r="E1161" i="76"/>
  <c r="F1161" i="76"/>
  <c r="B1162" i="76"/>
  <c r="C1162" i="76"/>
  <c r="D1162" i="76"/>
  <c r="E1162" i="76"/>
  <c r="F1162" i="76"/>
  <c r="B1163" i="76"/>
  <c r="C1163" i="76"/>
  <c r="D1163" i="76"/>
  <c r="E1163" i="76"/>
  <c r="F1163" i="76"/>
  <c r="B1164" i="76"/>
  <c r="C1164" i="76"/>
  <c r="D1164" i="76"/>
  <c r="E1164" i="76"/>
  <c r="F1164" i="76"/>
  <c r="B1165" i="76"/>
  <c r="C1165" i="76"/>
  <c r="D1165" i="76"/>
  <c r="E1165" i="76"/>
  <c r="F1165" i="76"/>
  <c r="B1166" i="76"/>
  <c r="C1166" i="76"/>
  <c r="D1166" i="76"/>
  <c r="E1166" i="76"/>
  <c r="F1166" i="76"/>
  <c r="B1167" i="76"/>
  <c r="C1167" i="76"/>
  <c r="D1167" i="76"/>
  <c r="E1167" i="76"/>
  <c r="F1167" i="76"/>
  <c r="B1168" i="76"/>
  <c r="C1168" i="76"/>
  <c r="D1168" i="76"/>
  <c r="E1168" i="76"/>
  <c r="F1168" i="76"/>
  <c r="B1169" i="76"/>
  <c r="C1169" i="76"/>
  <c r="D1169" i="76"/>
  <c r="E1169" i="76"/>
  <c r="F1169" i="76"/>
  <c r="B1170" i="76"/>
  <c r="C1170" i="76"/>
  <c r="D1170" i="76"/>
  <c r="E1170" i="76"/>
  <c r="F1170" i="76"/>
  <c r="B1171" i="76"/>
  <c r="C1171" i="76"/>
  <c r="D1171" i="76"/>
  <c r="E1171" i="76"/>
  <c r="F1171" i="76"/>
  <c r="B1172" i="76"/>
  <c r="C1172" i="76"/>
  <c r="D1172" i="76"/>
  <c r="E1172" i="76"/>
  <c r="F1172" i="76"/>
  <c r="B1173" i="76"/>
  <c r="C1173" i="76"/>
  <c r="D1173" i="76"/>
  <c r="E1173" i="76"/>
  <c r="F1173" i="76"/>
  <c r="B1174" i="76"/>
  <c r="C1174" i="76"/>
  <c r="D1174" i="76"/>
  <c r="E1174" i="76"/>
  <c r="F1174" i="76"/>
  <c r="B1175" i="76"/>
  <c r="C1175" i="76"/>
  <c r="D1175" i="76"/>
  <c r="E1175" i="76"/>
  <c r="F1175" i="76"/>
  <c r="B1176" i="76"/>
  <c r="C1176" i="76"/>
  <c r="D1176" i="76"/>
  <c r="E1176" i="76"/>
  <c r="F1176" i="76"/>
  <c r="B1177" i="76"/>
  <c r="C1177" i="76"/>
  <c r="D1177" i="76"/>
  <c r="E1177" i="76"/>
  <c r="F1177" i="76"/>
  <c r="B1178" i="76"/>
  <c r="C1178" i="76"/>
  <c r="D1178" i="76"/>
  <c r="E1178" i="76"/>
  <c r="F1178" i="76"/>
  <c r="B1179" i="76"/>
  <c r="C1179" i="76"/>
  <c r="D1179" i="76"/>
  <c r="E1179" i="76"/>
  <c r="F1179" i="76"/>
  <c r="B1180" i="76"/>
  <c r="C1180" i="76"/>
  <c r="D1180" i="76"/>
  <c r="E1180" i="76"/>
  <c r="F1180" i="76"/>
  <c r="B1181" i="76"/>
  <c r="C1181" i="76"/>
  <c r="D1181" i="76"/>
  <c r="E1181" i="76"/>
  <c r="F1181" i="76"/>
  <c r="B1182" i="76"/>
  <c r="C1182" i="76"/>
  <c r="D1182" i="76"/>
  <c r="E1182" i="76"/>
  <c r="F1182" i="76"/>
  <c r="B1183" i="76"/>
  <c r="C1183" i="76"/>
  <c r="D1183" i="76"/>
  <c r="E1183" i="76"/>
  <c r="F1183" i="76"/>
  <c r="B1184" i="76"/>
  <c r="C1184" i="76"/>
  <c r="D1184" i="76"/>
  <c r="E1184" i="76"/>
  <c r="F1184" i="76"/>
  <c r="B1185" i="76"/>
  <c r="C1185" i="76"/>
  <c r="D1185" i="76"/>
  <c r="E1185" i="76"/>
  <c r="F1185" i="76"/>
  <c r="B1186" i="76"/>
  <c r="C1186" i="76"/>
  <c r="D1186" i="76"/>
  <c r="E1186" i="76"/>
  <c r="F1186" i="76"/>
  <c r="B1187" i="76"/>
  <c r="C1187" i="76"/>
  <c r="D1187" i="76"/>
  <c r="E1187" i="76"/>
  <c r="F1187" i="76"/>
  <c r="B1188" i="76"/>
  <c r="C1188" i="76"/>
  <c r="D1188" i="76"/>
  <c r="E1188" i="76"/>
  <c r="F1188" i="76"/>
  <c r="B1189" i="76"/>
  <c r="C1189" i="76"/>
  <c r="D1189" i="76"/>
  <c r="E1189" i="76"/>
  <c r="F1189" i="76"/>
  <c r="B1190" i="76"/>
  <c r="C1190" i="76"/>
  <c r="D1190" i="76"/>
  <c r="E1190" i="76"/>
  <c r="F1190" i="76"/>
  <c r="B1191" i="76"/>
  <c r="C1191" i="76"/>
  <c r="D1191" i="76"/>
  <c r="E1191" i="76"/>
  <c r="F1191" i="76"/>
  <c r="B1192" i="76"/>
  <c r="C1192" i="76"/>
  <c r="D1192" i="76"/>
  <c r="E1192" i="76"/>
  <c r="F1192" i="76"/>
  <c r="B1193" i="76"/>
  <c r="C1193" i="76"/>
  <c r="D1193" i="76"/>
  <c r="E1193" i="76"/>
  <c r="F1193" i="76"/>
  <c r="B1194" i="76"/>
  <c r="C1194" i="76"/>
  <c r="D1194" i="76"/>
  <c r="E1194" i="76"/>
  <c r="F1194" i="76"/>
  <c r="B1195" i="76"/>
  <c r="C1195" i="76"/>
  <c r="D1195" i="76"/>
  <c r="E1195" i="76"/>
  <c r="F1195" i="76"/>
  <c r="B1196" i="76"/>
  <c r="C1196" i="76"/>
  <c r="D1196" i="76"/>
  <c r="E1196" i="76"/>
  <c r="F1196" i="76"/>
  <c r="B1197" i="76"/>
  <c r="C1197" i="76"/>
  <c r="D1197" i="76"/>
  <c r="E1197" i="76"/>
  <c r="F1197" i="76"/>
  <c r="B1198" i="76"/>
  <c r="C1198" i="76"/>
  <c r="D1198" i="76"/>
  <c r="E1198" i="76"/>
  <c r="F1198" i="76"/>
  <c r="B1199" i="76"/>
  <c r="C1199" i="76"/>
  <c r="D1199" i="76"/>
  <c r="E1199" i="76"/>
  <c r="F1199" i="76"/>
  <c r="B1200" i="76"/>
  <c r="C1200" i="76"/>
  <c r="D1200" i="76"/>
  <c r="E1200" i="76"/>
  <c r="F1200" i="76"/>
  <c r="B1201" i="76"/>
  <c r="C1201" i="76"/>
  <c r="D1201" i="76"/>
  <c r="E1201" i="76"/>
  <c r="F1201" i="76"/>
  <c r="B1202" i="76"/>
  <c r="C1202" i="76"/>
  <c r="D1202" i="76"/>
  <c r="E1202" i="76"/>
  <c r="F1202" i="76"/>
  <c r="B1203" i="76"/>
  <c r="C1203" i="76"/>
  <c r="D1203" i="76"/>
  <c r="E1203" i="76"/>
  <c r="F1203" i="76"/>
  <c r="B1204" i="76"/>
  <c r="C1204" i="76"/>
  <c r="D1204" i="76"/>
  <c r="E1204" i="76"/>
  <c r="F1204" i="76"/>
  <c r="B1205" i="76"/>
  <c r="C1205" i="76"/>
  <c r="D1205" i="76"/>
  <c r="E1205" i="76"/>
  <c r="F1205" i="76"/>
  <c r="B1206" i="76"/>
  <c r="C1206" i="76"/>
  <c r="D1206" i="76"/>
  <c r="E1206" i="76"/>
  <c r="F1206" i="76"/>
  <c r="B1207" i="76"/>
  <c r="C1207" i="76"/>
  <c r="D1207" i="76"/>
  <c r="E1207" i="76"/>
  <c r="F1207" i="76"/>
  <c r="B1208" i="76"/>
  <c r="C1208" i="76"/>
  <c r="D1208" i="76"/>
  <c r="E1208" i="76"/>
  <c r="F1208" i="76"/>
  <c r="B1209" i="76"/>
  <c r="C1209" i="76"/>
  <c r="D1209" i="76"/>
  <c r="E1209" i="76"/>
  <c r="F1209" i="76"/>
  <c r="B1210" i="76"/>
  <c r="C1210" i="76"/>
  <c r="D1210" i="76"/>
  <c r="E1210" i="76"/>
  <c r="F1210" i="76"/>
  <c r="B1211" i="76"/>
  <c r="C1211" i="76"/>
  <c r="D1211" i="76"/>
  <c r="E1211" i="76"/>
  <c r="F1211" i="76"/>
  <c r="B1212" i="76"/>
  <c r="C1212" i="76"/>
  <c r="D1212" i="76"/>
  <c r="E1212" i="76"/>
  <c r="F1212" i="76"/>
  <c r="B1213" i="76"/>
  <c r="C1213" i="76"/>
  <c r="D1213" i="76"/>
  <c r="E1213" i="76"/>
  <c r="F1213" i="76"/>
  <c r="B1214" i="76"/>
  <c r="C1214" i="76"/>
  <c r="D1214" i="76"/>
  <c r="E1214" i="76"/>
  <c r="F1214" i="76"/>
  <c r="B1215" i="76"/>
  <c r="C1215" i="76"/>
  <c r="D1215" i="76"/>
  <c r="E1215" i="76"/>
  <c r="F1215" i="76"/>
  <c r="B1216" i="76"/>
  <c r="C1216" i="76"/>
  <c r="D1216" i="76"/>
  <c r="E1216" i="76"/>
  <c r="F1216" i="76"/>
  <c r="B1217" i="76"/>
  <c r="C1217" i="76"/>
  <c r="D1217" i="76"/>
  <c r="E1217" i="76"/>
  <c r="F1217" i="76"/>
  <c r="B1218" i="76"/>
  <c r="C1218" i="76"/>
  <c r="D1218" i="76"/>
  <c r="E1218" i="76"/>
  <c r="F1218" i="76"/>
  <c r="B1219" i="76"/>
  <c r="C1219" i="76"/>
  <c r="D1219" i="76"/>
  <c r="E1219" i="76"/>
  <c r="F1219" i="76"/>
  <c r="B1220" i="76"/>
  <c r="C1220" i="76"/>
  <c r="D1220" i="76"/>
  <c r="E1220" i="76"/>
  <c r="F1220" i="76"/>
  <c r="B1221" i="76"/>
  <c r="C1221" i="76"/>
  <c r="D1221" i="76"/>
  <c r="E1221" i="76"/>
  <c r="F1221" i="76"/>
  <c r="B1222" i="76"/>
  <c r="C1222" i="76"/>
  <c r="D1222" i="76"/>
  <c r="E1222" i="76"/>
  <c r="F1222" i="76"/>
  <c r="B1223" i="76"/>
  <c r="C1223" i="76"/>
  <c r="D1223" i="76"/>
  <c r="E1223" i="76"/>
  <c r="F1223" i="76"/>
  <c r="B1224" i="76"/>
  <c r="C1224" i="76"/>
  <c r="D1224" i="76"/>
  <c r="E1224" i="76"/>
  <c r="F1224" i="76"/>
  <c r="B1225" i="76"/>
  <c r="C1225" i="76"/>
  <c r="D1225" i="76"/>
  <c r="E1225" i="76"/>
  <c r="F1225" i="76"/>
  <c r="B1226" i="76"/>
  <c r="C1226" i="76"/>
  <c r="D1226" i="76"/>
  <c r="E1226" i="76"/>
  <c r="F1226" i="76"/>
  <c r="B1227" i="76"/>
  <c r="C1227" i="76"/>
  <c r="D1227" i="76"/>
  <c r="E1227" i="76"/>
  <c r="F1227" i="76"/>
  <c r="B1228" i="76"/>
  <c r="C1228" i="76"/>
  <c r="D1228" i="76"/>
  <c r="E1228" i="76"/>
  <c r="F1228" i="76"/>
  <c r="B1229" i="76"/>
  <c r="C1229" i="76"/>
  <c r="D1229" i="76"/>
  <c r="E1229" i="76"/>
  <c r="F1229" i="76"/>
  <c r="B1230" i="76"/>
  <c r="C1230" i="76"/>
  <c r="D1230" i="76"/>
  <c r="E1230" i="76"/>
  <c r="F1230" i="76"/>
  <c r="B1231" i="76"/>
  <c r="C1231" i="76"/>
  <c r="D1231" i="76"/>
  <c r="E1231" i="76"/>
  <c r="F1231" i="76"/>
  <c r="B1232" i="76"/>
  <c r="C1232" i="76"/>
  <c r="D1232" i="76"/>
  <c r="E1232" i="76"/>
  <c r="F1232" i="76"/>
  <c r="B1233" i="76"/>
  <c r="C1233" i="76"/>
  <c r="D1233" i="76"/>
  <c r="E1233" i="76"/>
  <c r="F1233" i="76"/>
  <c r="B1234" i="76"/>
  <c r="C1234" i="76"/>
  <c r="D1234" i="76"/>
  <c r="E1234" i="76"/>
  <c r="F1234" i="76"/>
  <c r="B1235" i="76"/>
  <c r="C1235" i="76"/>
  <c r="D1235" i="76"/>
  <c r="E1235" i="76"/>
  <c r="F1235" i="76"/>
  <c r="B1236" i="76"/>
  <c r="C1236" i="76"/>
  <c r="D1236" i="76"/>
  <c r="E1236" i="76"/>
  <c r="F1236" i="76"/>
  <c r="B1237" i="76"/>
  <c r="C1237" i="76"/>
  <c r="D1237" i="76"/>
  <c r="E1237" i="76"/>
  <c r="F1237" i="76"/>
  <c r="B1238" i="76"/>
  <c r="C1238" i="76"/>
  <c r="D1238" i="76"/>
  <c r="E1238" i="76"/>
  <c r="F1238" i="76"/>
  <c r="B1239" i="76"/>
  <c r="C1239" i="76"/>
  <c r="D1239" i="76"/>
  <c r="E1239" i="76"/>
  <c r="F1239" i="76"/>
  <c r="B1240" i="76"/>
  <c r="C1240" i="76"/>
  <c r="D1240" i="76"/>
  <c r="E1240" i="76"/>
  <c r="F1240" i="76"/>
  <c r="B1241" i="76"/>
  <c r="C1241" i="76"/>
  <c r="D1241" i="76"/>
  <c r="E1241" i="76"/>
  <c r="F1241" i="76"/>
  <c r="B1242" i="76"/>
  <c r="C1242" i="76"/>
  <c r="D1242" i="76"/>
  <c r="E1242" i="76"/>
  <c r="F1242" i="76"/>
  <c r="B1243" i="76"/>
  <c r="C1243" i="76"/>
  <c r="D1243" i="76"/>
  <c r="E1243" i="76"/>
  <c r="F1243" i="76"/>
  <c r="B1244" i="76"/>
  <c r="C1244" i="76"/>
  <c r="D1244" i="76"/>
  <c r="E1244" i="76"/>
  <c r="F1244" i="76"/>
  <c r="B1245" i="76"/>
  <c r="C1245" i="76"/>
  <c r="D1245" i="76"/>
  <c r="E1245" i="76"/>
  <c r="F1245" i="76"/>
  <c r="B1246" i="76"/>
  <c r="C1246" i="76"/>
  <c r="D1246" i="76"/>
  <c r="E1246" i="76"/>
  <c r="F1246" i="76"/>
  <c r="B1247" i="76"/>
  <c r="C1247" i="76"/>
  <c r="D1247" i="76"/>
  <c r="E1247" i="76"/>
  <c r="F1247" i="76"/>
  <c r="B1248" i="76"/>
  <c r="C1248" i="76"/>
  <c r="D1248" i="76"/>
  <c r="E1248" i="76"/>
  <c r="F1248" i="76"/>
  <c r="B1249" i="76"/>
  <c r="C1249" i="76"/>
  <c r="D1249" i="76"/>
  <c r="E1249" i="76"/>
  <c r="F1249" i="76"/>
  <c r="B1250" i="76"/>
  <c r="C1250" i="76"/>
  <c r="D1250" i="76"/>
  <c r="E1250" i="76"/>
  <c r="F1250" i="76"/>
  <c r="B1251" i="76"/>
  <c r="C1251" i="76"/>
  <c r="D1251" i="76"/>
  <c r="E1251" i="76"/>
  <c r="F1251" i="76"/>
  <c r="B1252" i="76"/>
  <c r="C1252" i="76"/>
  <c r="D1252" i="76"/>
  <c r="E1252" i="76"/>
  <c r="F1252" i="76"/>
  <c r="B1253" i="76"/>
  <c r="C1253" i="76"/>
  <c r="D1253" i="76"/>
  <c r="E1253" i="76"/>
  <c r="F1253" i="76"/>
  <c r="B1254" i="76"/>
  <c r="C1254" i="76"/>
  <c r="D1254" i="76"/>
  <c r="E1254" i="76"/>
  <c r="F1254" i="76"/>
  <c r="B1255" i="76"/>
  <c r="C1255" i="76"/>
  <c r="D1255" i="76"/>
  <c r="E1255" i="76"/>
  <c r="F1255" i="76"/>
  <c r="B1256" i="76"/>
  <c r="C1256" i="76"/>
  <c r="D1256" i="76"/>
  <c r="E1256" i="76"/>
  <c r="F1256" i="76"/>
  <c r="B1257" i="76"/>
  <c r="C1257" i="76"/>
  <c r="D1257" i="76"/>
  <c r="E1257" i="76"/>
  <c r="F1257" i="76"/>
  <c r="B1258" i="76"/>
  <c r="C1258" i="76"/>
  <c r="D1258" i="76"/>
  <c r="E1258" i="76"/>
  <c r="F1258" i="76"/>
  <c r="B1259" i="76"/>
  <c r="C1259" i="76"/>
  <c r="D1259" i="76"/>
  <c r="E1259" i="76"/>
  <c r="F1259" i="76"/>
  <c r="B1260" i="76"/>
  <c r="C1260" i="76"/>
  <c r="D1260" i="76"/>
  <c r="E1260" i="76"/>
  <c r="F1260" i="76"/>
  <c r="B1261" i="76"/>
  <c r="C1261" i="76"/>
  <c r="D1261" i="76"/>
  <c r="E1261" i="76"/>
  <c r="F1261" i="76"/>
  <c r="B1262" i="76"/>
  <c r="C1262" i="76"/>
  <c r="D1262" i="76"/>
  <c r="E1262" i="76"/>
  <c r="F1262" i="76"/>
  <c r="B1263" i="76"/>
  <c r="C1263" i="76"/>
  <c r="D1263" i="76"/>
  <c r="E1263" i="76"/>
  <c r="F1263" i="76"/>
  <c r="B1264" i="76"/>
  <c r="C1264" i="76"/>
  <c r="D1264" i="76"/>
  <c r="E1264" i="76"/>
  <c r="F1264" i="76"/>
  <c r="B1265" i="76"/>
  <c r="C1265" i="76"/>
  <c r="D1265" i="76"/>
  <c r="E1265" i="76"/>
  <c r="F1265" i="76"/>
  <c r="B1266" i="76"/>
  <c r="C1266" i="76"/>
  <c r="D1266" i="76"/>
  <c r="E1266" i="76"/>
  <c r="F1266" i="76"/>
  <c r="B1267" i="76"/>
  <c r="C1267" i="76"/>
  <c r="D1267" i="76"/>
  <c r="E1267" i="76"/>
  <c r="F1267" i="76"/>
  <c r="B1268" i="76"/>
  <c r="C1268" i="76"/>
  <c r="D1268" i="76"/>
  <c r="E1268" i="76"/>
  <c r="F1268" i="76"/>
  <c r="B1269" i="76"/>
  <c r="C1269" i="76"/>
  <c r="D1269" i="76"/>
  <c r="E1269" i="76"/>
  <c r="F1269" i="76"/>
  <c r="B1270" i="76"/>
  <c r="C1270" i="76"/>
  <c r="D1270" i="76"/>
  <c r="E1270" i="76"/>
  <c r="F1270" i="76"/>
  <c r="B1271" i="76"/>
  <c r="C1271" i="76"/>
  <c r="D1271" i="76"/>
  <c r="E1271" i="76"/>
  <c r="F1271" i="76"/>
  <c r="B1272" i="76"/>
  <c r="C1272" i="76"/>
  <c r="D1272" i="76"/>
  <c r="E1272" i="76"/>
  <c r="F1272" i="76"/>
  <c r="B1273" i="76"/>
  <c r="C1273" i="76"/>
  <c r="D1273" i="76"/>
  <c r="E1273" i="76"/>
  <c r="F1273" i="76"/>
  <c r="B1274" i="76"/>
  <c r="C1274" i="76"/>
  <c r="D1274" i="76"/>
  <c r="E1274" i="76"/>
  <c r="F1274" i="76"/>
  <c r="B1275" i="76"/>
  <c r="C1275" i="76"/>
  <c r="D1275" i="76"/>
  <c r="E1275" i="76"/>
  <c r="F1275" i="76"/>
  <c r="B1276" i="76"/>
  <c r="C1276" i="76"/>
  <c r="D1276" i="76"/>
  <c r="E1276" i="76"/>
  <c r="F1276" i="76"/>
  <c r="B1277" i="76"/>
  <c r="C1277" i="76"/>
  <c r="D1277" i="76"/>
  <c r="E1277" i="76"/>
  <c r="F1277" i="76"/>
  <c r="B1278" i="76"/>
  <c r="C1278" i="76"/>
  <c r="D1278" i="76"/>
  <c r="E1278" i="76"/>
  <c r="F1278" i="76"/>
  <c r="B1279" i="76"/>
  <c r="C1279" i="76"/>
  <c r="D1279" i="76"/>
  <c r="E1279" i="76"/>
  <c r="F1279" i="76"/>
  <c r="B1280" i="76"/>
  <c r="C1280" i="76"/>
  <c r="D1280" i="76"/>
  <c r="E1280" i="76"/>
  <c r="F1280" i="76"/>
  <c r="B1281" i="76"/>
  <c r="C1281" i="76"/>
  <c r="D1281" i="76"/>
  <c r="E1281" i="76"/>
  <c r="F1281" i="76"/>
  <c r="B1282" i="76"/>
  <c r="C1282" i="76"/>
  <c r="D1282" i="76"/>
  <c r="E1282" i="76"/>
  <c r="F1282" i="76"/>
  <c r="B1283" i="76"/>
  <c r="C1283" i="76"/>
  <c r="D1283" i="76"/>
  <c r="E1283" i="76"/>
  <c r="F1283" i="76"/>
  <c r="B1284" i="76"/>
  <c r="C1284" i="76"/>
  <c r="D1284" i="76"/>
  <c r="E1284" i="76"/>
  <c r="F1284" i="76"/>
  <c r="B1285" i="76"/>
  <c r="C1285" i="76"/>
  <c r="D1285" i="76"/>
  <c r="E1285" i="76"/>
  <c r="F1285" i="76"/>
  <c r="B1286" i="76"/>
  <c r="C1286" i="76"/>
  <c r="D1286" i="76"/>
  <c r="E1286" i="76"/>
  <c r="F1286" i="76"/>
  <c r="B1287" i="76"/>
  <c r="C1287" i="76"/>
  <c r="D1287" i="76"/>
  <c r="E1287" i="76"/>
  <c r="F1287" i="76"/>
  <c r="B1288" i="76"/>
  <c r="C1288" i="76"/>
  <c r="D1288" i="76"/>
  <c r="E1288" i="76"/>
  <c r="F1288" i="76"/>
  <c r="B1289" i="76"/>
  <c r="C1289" i="76"/>
  <c r="D1289" i="76"/>
  <c r="E1289" i="76"/>
  <c r="F1289" i="76"/>
  <c r="B1290" i="76"/>
  <c r="C1290" i="76"/>
  <c r="D1290" i="76"/>
  <c r="E1290" i="76"/>
  <c r="F1290" i="76"/>
  <c r="B1291" i="76"/>
  <c r="C1291" i="76"/>
  <c r="D1291" i="76"/>
  <c r="E1291" i="76"/>
  <c r="F1291" i="76"/>
  <c r="B1292" i="76"/>
  <c r="C1292" i="76"/>
  <c r="D1292" i="76"/>
  <c r="E1292" i="76"/>
  <c r="F1292" i="76"/>
  <c r="B1293" i="76"/>
  <c r="C1293" i="76"/>
  <c r="D1293" i="76"/>
  <c r="E1293" i="76"/>
  <c r="F1293" i="76"/>
  <c r="B1294" i="76"/>
  <c r="C1294" i="76"/>
  <c r="D1294" i="76"/>
  <c r="E1294" i="76"/>
  <c r="F1294" i="76"/>
  <c r="B1295" i="76"/>
  <c r="C1295" i="76"/>
  <c r="D1295" i="76"/>
  <c r="E1295" i="76"/>
  <c r="F1295" i="76"/>
  <c r="B1296" i="76"/>
  <c r="C1296" i="76"/>
  <c r="D1296" i="76"/>
  <c r="E1296" i="76"/>
  <c r="F1296" i="76"/>
  <c r="B1297" i="76"/>
  <c r="C1297" i="76"/>
  <c r="D1297" i="76"/>
  <c r="E1297" i="76"/>
  <c r="F1297" i="76"/>
  <c r="B1298" i="76"/>
  <c r="C1298" i="76"/>
  <c r="D1298" i="76"/>
  <c r="E1298" i="76"/>
  <c r="F1298" i="76"/>
  <c r="B1299" i="76"/>
  <c r="C1299" i="76"/>
  <c r="D1299" i="76"/>
  <c r="E1299" i="76"/>
  <c r="F1299" i="76"/>
  <c r="B1300" i="76"/>
  <c r="C1300" i="76"/>
  <c r="D1300" i="76"/>
  <c r="E1300" i="76"/>
  <c r="F1300" i="76"/>
  <c r="B1301" i="76"/>
  <c r="C1301" i="76"/>
  <c r="D1301" i="76"/>
  <c r="E1301" i="76"/>
  <c r="F1301" i="76"/>
  <c r="B1302" i="76"/>
  <c r="C1302" i="76"/>
  <c r="D1302" i="76"/>
  <c r="E1302" i="76"/>
  <c r="F1302" i="76"/>
  <c r="B1303" i="76"/>
  <c r="C1303" i="76"/>
  <c r="D1303" i="76"/>
  <c r="E1303" i="76"/>
  <c r="F1303" i="76"/>
  <c r="B1304" i="76"/>
  <c r="C1304" i="76"/>
  <c r="D1304" i="76"/>
  <c r="E1304" i="76"/>
  <c r="F1304" i="76"/>
  <c r="B1305" i="76"/>
  <c r="C1305" i="76"/>
  <c r="D1305" i="76"/>
  <c r="E1305" i="76"/>
  <c r="F1305" i="76"/>
  <c r="B1306" i="76"/>
  <c r="C1306" i="76"/>
  <c r="D1306" i="76"/>
  <c r="E1306" i="76"/>
  <c r="F1306" i="76"/>
  <c r="B1307" i="76"/>
  <c r="C1307" i="76"/>
  <c r="D1307" i="76"/>
  <c r="E1307" i="76"/>
  <c r="F1307" i="76"/>
  <c r="B1308" i="76"/>
  <c r="C1308" i="76"/>
  <c r="D1308" i="76"/>
  <c r="E1308" i="76"/>
  <c r="F1308" i="76"/>
  <c r="B1309" i="76"/>
  <c r="C1309" i="76"/>
  <c r="D1309" i="76"/>
  <c r="E1309" i="76"/>
  <c r="F1309" i="76"/>
  <c r="B1310" i="76"/>
  <c r="C1310" i="76"/>
  <c r="D1310" i="76"/>
  <c r="E1310" i="76"/>
  <c r="F1310" i="76"/>
  <c r="B1311" i="76"/>
  <c r="C1311" i="76"/>
  <c r="D1311" i="76"/>
  <c r="E1311" i="76"/>
  <c r="F1311" i="76"/>
  <c r="B1312" i="76"/>
  <c r="C1312" i="76"/>
  <c r="D1312" i="76"/>
  <c r="E1312" i="76"/>
  <c r="F1312" i="76"/>
  <c r="B1313" i="76"/>
  <c r="C1313" i="76"/>
  <c r="D1313" i="76"/>
  <c r="E1313" i="76"/>
  <c r="F1313" i="76"/>
  <c r="B1314" i="76"/>
  <c r="C1314" i="76"/>
  <c r="D1314" i="76"/>
  <c r="E1314" i="76"/>
  <c r="F1314" i="76"/>
  <c r="B1315" i="76"/>
  <c r="C1315" i="76"/>
  <c r="D1315" i="76"/>
  <c r="E1315" i="76"/>
  <c r="F1315" i="76"/>
  <c r="B1316" i="76"/>
  <c r="C1316" i="76"/>
  <c r="D1316" i="76"/>
  <c r="E1316" i="76"/>
  <c r="F1316" i="76"/>
  <c r="B1317" i="76"/>
  <c r="C1317" i="76"/>
  <c r="D1317" i="76"/>
  <c r="E1317" i="76"/>
  <c r="F1317" i="76"/>
  <c r="B1318" i="76"/>
  <c r="C1318" i="76"/>
  <c r="D1318" i="76"/>
  <c r="E1318" i="76"/>
  <c r="F1318" i="76"/>
  <c r="B1319" i="76"/>
  <c r="C1319" i="76"/>
  <c r="D1319" i="76"/>
  <c r="E1319" i="76"/>
  <c r="F1319" i="76"/>
  <c r="B1320" i="76"/>
  <c r="C1320" i="76"/>
  <c r="D1320" i="76"/>
  <c r="E1320" i="76"/>
  <c r="F1320" i="76"/>
  <c r="B1321" i="76"/>
  <c r="C1321" i="76"/>
  <c r="D1321" i="76"/>
  <c r="E1321" i="76"/>
  <c r="F1321" i="76"/>
  <c r="B1322" i="76"/>
  <c r="C1322" i="76"/>
  <c r="D1322" i="76"/>
  <c r="E1322" i="76"/>
  <c r="F1322" i="76"/>
  <c r="B1323" i="76"/>
  <c r="C1323" i="76"/>
  <c r="D1323" i="76"/>
  <c r="E1323" i="76"/>
  <c r="F1323" i="76"/>
  <c r="B1324" i="76"/>
  <c r="C1324" i="76"/>
  <c r="D1324" i="76"/>
  <c r="E1324" i="76"/>
  <c r="F1324" i="76"/>
  <c r="B1325" i="76"/>
  <c r="C1325" i="76"/>
  <c r="D1325" i="76"/>
  <c r="E1325" i="76"/>
  <c r="F1325" i="76"/>
  <c r="B1326" i="76"/>
  <c r="C1326" i="76"/>
  <c r="D1326" i="76"/>
  <c r="E1326" i="76"/>
  <c r="F1326" i="76"/>
  <c r="B1327" i="76"/>
  <c r="C1327" i="76"/>
  <c r="D1327" i="76"/>
  <c r="E1327" i="76"/>
  <c r="F1327" i="76"/>
  <c r="B1328" i="76"/>
  <c r="C1328" i="76"/>
  <c r="D1328" i="76"/>
  <c r="E1328" i="76"/>
  <c r="F1328" i="76"/>
  <c r="B1329" i="76"/>
  <c r="C1329" i="76"/>
  <c r="D1329" i="76"/>
  <c r="E1329" i="76"/>
  <c r="F1329" i="76"/>
  <c r="B1330" i="76"/>
  <c r="C1330" i="76"/>
  <c r="D1330" i="76"/>
  <c r="E1330" i="76"/>
  <c r="F1330" i="76"/>
  <c r="B1331" i="76"/>
  <c r="C1331" i="76"/>
  <c r="D1331" i="76"/>
  <c r="E1331" i="76"/>
  <c r="F1331" i="76"/>
  <c r="B1332" i="76"/>
  <c r="C1332" i="76"/>
  <c r="D1332" i="76"/>
  <c r="E1332" i="76"/>
  <c r="F1332" i="76"/>
  <c r="B1333" i="76"/>
  <c r="C1333" i="76"/>
  <c r="D1333" i="76"/>
  <c r="E1333" i="76"/>
  <c r="F1333" i="76"/>
  <c r="B1334" i="76"/>
  <c r="C1334" i="76"/>
  <c r="D1334" i="76"/>
  <c r="E1334" i="76"/>
  <c r="F1334" i="76"/>
  <c r="B1335" i="76"/>
  <c r="C1335" i="76"/>
  <c r="D1335" i="76"/>
  <c r="E1335" i="76"/>
  <c r="F1335" i="76"/>
  <c r="B1336" i="76"/>
  <c r="C1336" i="76"/>
  <c r="D1336" i="76"/>
  <c r="E1336" i="76"/>
  <c r="F1336" i="76"/>
  <c r="B1337" i="76"/>
  <c r="C1337" i="76"/>
  <c r="D1337" i="76"/>
  <c r="E1337" i="76"/>
  <c r="F1337" i="76"/>
  <c r="B1338" i="76"/>
  <c r="C1338" i="76"/>
  <c r="D1338" i="76"/>
  <c r="E1338" i="76"/>
  <c r="F1338" i="76"/>
  <c r="B1339" i="76"/>
  <c r="C1339" i="76"/>
  <c r="D1339" i="76"/>
  <c r="E1339" i="76"/>
  <c r="F1339" i="76"/>
  <c r="B1340" i="76"/>
  <c r="C1340" i="76"/>
  <c r="D1340" i="76"/>
  <c r="E1340" i="76"/>
  <c r="F1340" i="76"/>
  <c r="B1341" i="76"/>
  <c r="C1341" i="76"/>
  <c r="D1341" i="76"/>
  <c r="E1341" i="76"/>
  <c r="F1341" i="76"/>
  <c r="B1342" i="76"/>
  <c r="C1342" i="76"/>
  <c r="D1342" i="76"/>
  <c r="E1342" i="76"/>
  <c r="F1342" i="76"/>
  <c r="B1343" i="76"/>
  <c r="C1343" i="76"/>
  <c r="D1343" i="76"/>
  <c r="E1343" i="76"/>
  <c r="F1343" i="76"/>
  <c r="B1344" i="76"/>
  <c r="C1344" i="76"/>
  <c r="D1344" i="76"/>
  <c r="E1344" i="76"/>
  <c r="F1344" i="76"/>
  <c r="B1345" i="76"/>
  <c r="C1345" i="76"/>
  <c r="D1345" i="76"/>
  <c r="E1345" i="76"/>
  <c r="F1345" i="76"/>
  <c r="B1346" i="76"/>
  <c r="C1346" i="76"/>
  <c r="D1346" i="76"/>
  <c r="E1346" i="76"/>
  <c r="F1346" i="76"/>
  <c r="B1347" i="76"/>
  <c r="C1347" i="76"/>
  <c r="D1347" i="76"/>
  <c r="E1347" i="76"/>
  <c r="F1347" i="76"/>
  <c r="B1348" i="76"/>
  <c r="C1348" i="76"/>
  <c r="D1348" i="76"/>
  <c r="E1348" i="76"/>
  <c r="F1348" i="76"/>
  <c r="B1349" i="76"/>
  <c r="C1349" i="76"/>
  <c r="D1349" i="76"/>
  <c r="E1349" i="76"/>
  <c r="F1349" i="76"/>
  <c r="B1350" i="76"/>
  <c r="C1350" i="76"/>
  <c r="D1350" i="76"/>
  <c r="E1350" i="76"/>
  <c r="F1350" i="76"/>
  <c r="B1351" i="76"/>
  <c r="C1351" i="76"/>
  <c r="D1351" i="76"/>
  <c r="E1351" i="76"/>
  <c r="F1351" i="76"/>
  <c r="B1352" i="76"/>
  <c r="C1352" i="76"/>
  <c r="D1352" i="76"/>
  <c r="E1352" i="76"/>
  <c r="F1352" i="76"/>
  <c r="B1353" i="76"/>
  <c r="C1353" i="76"/>
  <c r="D1353" i="76"/>
  <c r="E1353" i="76"/>
  <c r="F1353" i="76"/>
  <c r="B1354" i="76"/>
  <c r="C1354" i="76"/>
  <c r="D1354" i="76"/>
  <c r="E1354" i="76"/>
  <c r="F1354" i="76"/>
  <c r="B1355" i="76"/>
  <c r="C1355" i="76"/>
  <c r="D1355" i="76"/>
  <c r="E1355" i="76"/>
  <c r="F1355" i="76"/>
  <c r="B1356" i="76"/>
  <c r="C1356" i="76"/>
  <c r="D1356" i="76"/>
  <c r="E1356" i="76"/>
  <c r="F1356" i="76"/>
  <c r="B1357" i="76"/>
  <c r="C1357" i="76"/>
  <c r="D1357" i="76"/>
  <c r="E1357" i="76"/>
  <c r="F1357" i="76"/>
  <c r="B1358" i="76"/>
  <c r="C1358" i="76"/>
  <c r="D1358" i="76"/>
  <c r="E1358" i="76"/>
  <c r="F1358" i="76"/>
  <c r="B1359" i="76"/>
  <c r="C1359" i="76"/>
  <c r="D1359" i="76"/>
  <c r="E1359" i="76"/>
  <c r="F1359" i="76"/>
  <c r="B1360" i="76"/>
  <c r="C1360" i="76"/>
  <c r="D1360" i="76"/>
  <c r="E1360" i="76"/>
  <c r="F1360" i="76"/>
  <c r="B1361" i="76"/>
  <c r="C1361" i="76"/>
  <c r="D1361" i="76"/>
  <c r="E1361" i="76"/>
  <c r="F1361" i="76"/>
  <c r="B1362" i="76"/>
  <c r="C1362" i="76"/>
  <c r="D1362" i="76"/>
  <c r="E1362" i="76"/>
  <c r="F1362" i="76"/>
  <c r="B1363" i="76"/>
  <c r="C1363" i="76"/>
  <c r="D1363" i="76"/>
  <c r="E1363" i="76"/>
  <c r="F1363" i="76"/>
  <c r="B1364" i="76"/>
  <c r="C1364" i="76"/>
  <c r="D1364" i="76"/>
  <c r="E1364" i="76"/>
  <c r="F1364" i="76"/>
  <c r="B1365" i="76"/>
  <c r="C1365" i="76"/>
  <c r="D1365" i="76"/>
  <c r="E1365" i="76"/>
  <c r="F1365" i="76"/>
  <c r="B1366" i="76"/>
  <c r="C1366" i="76"/>
  <c r="D1366" i="76"/>
  <c r="E1366" i="76"/>
  <c r="F1366" i="76"/>
  <c r="B1367" i="76"/>
  <c r="C1367" i="76"/>
  <c r="D1367" i="76"/>
  <c r="E1367" i="76"/>
  <c r="F1367" i="76"/>
  <c r="B1368" i="76"/>
  <c r="C1368" i="76"/>
  <c r="D1368" i="76"/>
  <c r="E1368" i="76"/>
  <c r="F1368" i="76"/>
  <c r="B1369" i="76"/>
  <c r="C1369" i="76"/>
  <c r="D1369" i="76"/>
  <c r="E1369" i="76"/>
  <c r="F1369" i="76"/>
  <c r="B1370" i="76"/>
  <c r="C1370" i="76"/>
  <c r="D1370" i="76"/>
  <c r="E1370" i="76"/>
  <c r="F1370" i="76"/>
  <c r="B1371" i="76"/>
  <c r="C1371" i="76"/>
  <c r="D1371" i="76"/>
  <c r="E1371" i="76"/>
  <c r="F1371" i="76"/>
  <c r="B1372" i="76"/>
  <c r="C1372" i="76"/>
  <c r="D1372" i="76"/>
  <c r="E1372" i="76"/>
  <c r="F1372" i="76"/>
  <c r="B1373" i="76"/>
  <c r="C1373" i="76"/>
  <c r="D1373" i="76"/>
  <c r="E1373" i="76"/>
  <c r="F1373" i="76"/>
  <c r="B1374" i="76"/>
  <c r="C1374" i="76"/>
  <c r="D1374" i="76"/>
  <c r="E1374" i="76"/>
  <c r="F1374" i="76"/>
  <c r="B1375" i="76"/>
  <c r="C1375" i="76"/>
  <c r="D1375" i="76"/>
  <c r="E1375" i="76"/>
  <c r="F1375" i="76"/>
  <c r="B1376" i="76"/>
  <c r="C1376" i="76"/>
  <c r="D1376" i="76"/>
  <c r="E1376" i="76"/>
  <c r="F1376" i="76"/>
  <c r="B1377" i="76"/>
  <c r="C1377" i="76"/>
  <c r="D1377" i="76"/>
  <c r="E1377" i="76"/>
  <c r="F1377" i="76"/>
  <c r="B1378" i="76"/>
  <c r="C1378" i="76"/>
  <c r="D1378" i="76"/>
  <c r="E1378" i="76"/>
  <c r="F1378" i="76"/>
  <c r="B1379" i="76"/>
  <c r="C1379" i="76"/>
  <c r="D1379" i="76"/>
  <c r="E1379" i="76"/>
  <c r="F1379" i="76"/>
  <c r="B1380" i="76"/>
  <c r="C1380" i="76"/>
  <c r="D1380" i="76"/>
  <c r="E1380" i="76"/>
  <c r="F1380" i="76"/>
  <c r="B1381" i="76"/>
  <c r="C1381" i="76"/>
  <c r="D1381" i="76"/>
  <c r="E1381" i="76"/>
  <c r="F1381" i="76"/>
  <c r="B1382" i="76"/>
  <c r="C1382" i="76"/>
  <c r="D1382" i="76"/>
  <c r="E1382" i="76"/>
  <c r="F1382" i="76"/>
  <c r="B1383" i="76"/>
  <c r="C1383" i="76"/>
  <c r="D1383" i="76"/>
  <c r="E1383" i="76"/>
  <c r="F1383" i="76"/>
  <c r="B1384" i="76"/>
  <c r="C1384" i="76"/>
  <c r="D1384" i="76"/>
  <c r="E1384" i="76"/>
  <c r="F1384" i="76"/>
  <c r="B1385" i="76"/>
  <c r="C1385" i="76"/>
  <c r="D1385" i="76"/>
  <c r="E1385" i="76"/>
  <c r="F1385" i="76"/>
  <c r="B1386" i="76"/>
  <c r="C1386" i="76"/>
  <c r="D1386" i="76"/>
  <c r="E1386" i="76"/>
  <c r="F1386" i="76"/>
  <c r="B1387" i="76"/>
  <c r="C1387" i="76"/>
  <c r="D1387" i="76"/>
  <c r="E1387" i="76"/>
  <c r="F1387" i="76"/>
  <c r="B1388" i="76"/>
  <c r="C1388" i="76"/>
  <c r="D1388" i="76"/>
  <c r="E1388" i="76"/>
  <c r="F1388" i="76"/>
  <c r="B1389" i="76"/>
  <c r="C1389" i="76"/>
  <c r="D1389" i="76"/>
  <c r="E1389" i="76"/>
  <c r="F1389" i="76"/>
  <c r="B1390" i="76"/>
  <c r="C1390" i="76"/>
  <c r="D1390" i="76"/>
  <c r="E1390" i="76"/>
  <c r="F1390" i="76"/>
  <c r="B1391" i="76"/>
  <c r="C1391" i="76"/>
  <c r="D1391" i="76"/>
  <c r="E1391" i="76"/>
  <c r="F1391" i="76"/>
  <c r="B1392" i="76"/>
  <c r="C1392" i="76"/>
  <c r="D1392" i="76"/>
  <c r="E1392" i="76"/>
  <c r="F1392" i="76"/>
  <c r="B1393" i="76"/>
  <c r="C1393" i="76"/>
  <c r="D1393" i="76"/>
  <c r="E1393" i="76"/>
  <c r="F1393" i="76"/>
  <c r="B1394" i="76"/>
  <c r="C1394" i="76"/>
  <c r="D1394" i="76"/>
  <c r="E1394" i="76"/>
  <c r="F1394" i="76"/>
  <c r="B1395" i="76"/>
  <c r="C1395" i="76"/>
  <c r="D1395" i="76"/>
  <c r="E1395" i="76"/>
  <c r="F1395" i="76"/>
  <c r="B1396" i="76"/>
  <c r="C1396" i="76"/>
  <c r="D1396" i="76"/>
  <c r="E1396" i="76"/>
  <c r="F1396" i="76"/>
  <c r="B1397" i="76"/>
  <c r="C1397" i="76"/>
  <c r="D1397" i="76"/>
  <c r="E1397" i="76"/>
  <c r="F1397" i="76"/>
  <c r="B1398" i="76"/>
  <c r="C1398" i="76"/>
  <c r="D1398" i="76"/>
  <c r="E1398" i="76"/>
  <c r="F1398" i="76"/>
  <c r="B1399" i="76"/>
  <c r="C1399" i="76"/>
  <c r="D1399" i="76"/>
  <c r="E1399" i="76"/>
  <c r="F1399" i="76"/>
  <c r="B1400" i="76"/>
  <c r="C1400" i="76"/>
  <c r="D1400" i="76"/>
  <c r="E1400" i="76"/>
  <c r="F1400" i="76"/>
  <c r="B1401" i="76"/>
  <c r="C1401" i="76"/>
  <c r="D1401" i="76"/>
  <c r="E1401" i="76"/>
  <c r="F1401" i="76"/>
  <c r="B1402" i="76"/>
  <c r="C1402" i="76"/>
  <c r="D1402" i="76"/>
  <c r="E1402" i="76"/>
  <c r="F1402" i="76"/>
  <c r="B1403" i="76"/>
  <c r="C1403" i="76"/>
  <c r="D1403" i="76"/>
  <c r="E1403" i="76"/>
  <c r="F1403" i="76"/>
  <c r="B1404" i="76"/>
  <c r="C1404" i="76"/>
  <c r="D1404" i="76"/>
  <c r="E1404" i="76"/>
  <c r="F1404" i="76"/>
  <c r="B1405" i="76"/>
  <c r="C1405" i="76"/>
  <c r="D1405" i="76"/>
  <c r="E1405" i="76"/>
  <c r="F1405" i="76"/>
  <c r="B1406" i="76"/>
  <c r="C1406" i="76"/>
  <c r="D1406" i="76"/>
  <c r="E1406" i="76"/>
  <c r="F1406" i="76"/>
  <c r="B1407" i="76"/>
  <c r="C1407" i="76"/>
  <c r="D1407" i="76"/>
  <c r="E1407" i="76"/>
  <c r="F1407" i="76"/>
  <c r="B1408" i="76"/>
  <c r="C1408" i="76"/>
  <c r="D1408" i="76"/>
  <c r="E1408" i="76"/>
  <c r="F1408" i="76"/>
  <c r="B1409" i="76"/>
  <c r="C1409" i="76"/>
  <c r="D1409" i="76"/>
  <c r="E1409" i="76"/>
  <c r="F1409" i="76"/>
  <c r="B1410" i="76"/>
  <c r="C1410" i="76"/>
  <c r="D1410" i="76"/>
  <c r="E1410" i="76"/>
  <c r="F1410" i="76"/>
  <c r="B1411" i="76"/>
  <c r="C1411" i="76"/>
  <c r="D1411" i="76"/>
  <c r="E1411" i="76"/>
  <c r="F1411" i="76"/>
  <c r="B1412" i="76"/>
  <c r="C1412" i="76"/>
  <c r="D1412" i="76"/>
  <c r="E1412" i="76"/>
  <c r="F1412" i="76"/>
  <c r="B1413" i="76"/>
  <c r="C1413" i="76"/>
  <c r="D1413" i="76"/>
  <c r="E1413" i="76"/>
  <c r="F1413" i="76"/>
  <c r="B1414" i="76"/>
  <c r="C1414" i="76"/>
  <c r="D1414" i="76"/>
  <c r="E1414" i="76"/>
  <c r="F1414" i="76"/>
  <c r="B1415" i="76"/>
  <c r="C1415" i="76"/>
  <c r="D1415" i="76"/>
  <c r="E1415" i="76"/>
  <c r="F1415" i="76"/>
  <c r="B1416" i="76"/>
  <c r="C1416" i="76"/>
  <c r="D1416" i="76"/>
  <c r="E1416" i="76"/>
  <c r="F1416" i="76"/>
  <c r="B1417" i="76"/>
  <c r="C1417" i="76"/>
  <c r="D1417" i="76"/>
  <c r="E1417" i="76"/>
  <c r="F1417" i="76"/>
  <c r="B1418" i="76"/>
  <c r="C1418" i="76"/>
  <c r="D1418" i="76"/>
  <c r="E1418" i="76"/>
  <c r="F1418" i="76"/>
  <c r="B1419" i="76"/>
  <c r="C1419" i="76"/>
  <c r="D1419" i="76"/>
  <c r="E1419" i="76"/>
  <c r="F1419" i="76"/>
  <c r="B1420" i="76"/>
  <c r="C1420" i="76"/>
  <c r="D1420" i="76"/>
  <c r="E1420" i="76"/>
  <c r="F1420" i="76"/>
  <c r="B1421" i="76"/>
  <c r="C1421" i="76"/>
  <c r="D1421" i="76"/>
  <c r="E1421" i="76"/>
  <c r="F1421" i="76"/>
  <c r="B1422" i="76"/>
  <c r="C1422" i="76"/>
  <c r="D1422" i="76"/>
  <c r="E1422" i="76"/>
  <c r="F1422" i="76"/>
  <c r="B1423" i="76"/>
  <c r="C1423" i="76"/>
  <c r="D1423" i="76"/>
  <c r="E1423" i="76"/>
  <c r="F1423" i="76"/>
  <c r="B1424" i="76"/>
  <c r="C1424" i="76"/>
  <c r="D1424" i="76"/>
  <c r="E1424" i="76"/>
  <c r="F1424" i="76"/>
  <c r="B1425" i="76"/>
  <c r="C1425" i="76"/>
  <c r="D1425" i="76"/>
  <c r="E1425" i="76"/>
  <c r="F1425" i="76"/>
  <c r="B1426" i="76"/>
  <c r="C1426" i="76"/>
  <c r="D1426" i="76"/>
  <c r="E1426" i="76"/>
  <c r="F1426" i="76"/>
  <c r="B1427" i="76"/>
  <c r="C1427" i="76"/>
  <c r="D1427" i="76"/>
  <c r="E1427" i="76"/>
  <c r="F1427" i="76"/>
  <c r="B1428" i="76"/>
  <c r="C1428" i="76"/>
  <c r="D1428" i="76"/>
  <c r="E1428" i="76"/>
  <c r="F1428" i="76"/>
  <c r="B1429" i="76"/>
  <c r="C1429" i="76"/>
  <c r="D1429" i="76"/>
  <c r="E1429" i="76"/>
  <c r="F1429" i="76"/>
  <c r="B1430" i="76"/>
  <c r="C1430" i="76"/>
  <c r="D1430" i="76"/>
  <c r="E1430" i="76"/>
  <c r="F1430" i="76"/>
  <c r="B1431" i="76"/>
  <c r="C1431" i="76"/>
  <c r="D1431" i="76"/>
  <c r="E1431" i="76"/>
  <c r="F1431" i="76"/>
  <c r="B1432" i="76"/>
  <c r="C1432" i="76"/>
  <c r="D1432" i="76"/>
  <c r="E1432" i="76"/>
  <c r="F1432" i="76"/>
  <c r="B1433" i="76"/>
  <c r="C1433" i="76"/>
  <c r="D1433" i="76"/>
  <c r="E1433" i="76"/>
  <c r="F1433" i="76"/>
  <c r="B1434" i="76"/>
  <c r="C1434" i="76"/>
  <c r="D1434" i="76"/>
  <c r="E1434" i="76"/>
  <c r="F1434" i="76"/>
  <c r="B1435" i="76"/>
  <c r="C1435" i="76"/>
  <c r="D1435" i="76"/>
  <c r="E1435" i="76"/>
  <c r="F1435" i="76"/>
  <c r="B1436" i="76"/>
  <c r="C1436" i="76"/>
  <c r="D1436" i="76"/>
  <c r="E1436" i="76"/>
  <c r="F1436" i="76"/>
  <c r="B1437" i="76"/>
  <c r="C1437" i="76"/>
  <c r="D1437" i="76"/>
  <c r="E1437" i="76"/>
  <c r="F1437" i="76"/>
  <c r="B1438" i="76"/>
  <c r="C1438" i="76"/>
  <c r="D1438" i="76"/>
  <c r="E1438" i="76"/>
  <c r="F1438" i="76"/>
  <c r="B1439" i="76"/>
  <c r="C1439" i="76"/>
  <c r="D1439" i="76"/>
  <c r="E1439" i="76"/>
  <c r="F1439" i="76"/>
  <c r="B1440" i="76"/>
  <c r="C1440" i="76"/>
  <c r="D1440" i="76"/>
  <c r="E1440" i="76"/>
  <c r="F1440" i="76"/>
  <c r="B1441" i="76"/>
  <c r="C1441" i="76"/>
  <c r="D1441" i="76"/>
  <c r="E1441" i="76"/>
  <c r="F1441" i="76"/>
  <c r="B1442" i="76"/>
  <c r="C1442" i="76"/>
  <c r="D1442" i="76"/>
  <c r="E1442" i="76"/>
  <c r="F1442" i="76"/>
  <c r="B1443" i="76"/>
  <c r="C1443" i="76"/>
  <c r="D1443" i="76"/>
  <c r="E1443" i="76"/>
  <c r="F1443" i="76"/>
  <c r="B1444" i="76"/>
  <c r="C1444" i="76"/>
  <c r="D1444" i="76"/>
  <c r="E1444" i="76"/>
  <c r="F1444" i="76"/>
  <c r="B1445" i="76"/>
  <c r="C1445" i="76"/>
  <c r="D1445" i="76"/>
  <c r="E1445" i="76"/>
  <c r="F1445" i="76"/>
  <c r="B1446" i="76"/>
  <c r="C1446" i="76"/>
  <c r="D1446" i="76"/>
  <c r="E1446" i="76"/>
  <c r="F1446" i="76"/>
  <c r="B1447" i="76"/>
  <c r="C1447" i="76"/>
  <c r="D1447" i="76"/>
  <c r="E1447" i="76"/>
  <c r="F1447" i="76"/>
  <c r="B1448" i="76"/>
  <c r="C1448" i="76"/>
  <c r="D1448" i="76"/>
  <c r="E1448" i="76"/>
  <c r="F1448" i="76"/>
  <c r="B1449" i="76"/>
  <c r="C1449" i="76"/>
  <c r="D1449" i="76"/>
  <c r="E1449" i="76"/>
  <c r="F1449" i="76"/>
  <c r="B1450" i="76"/>
  <c r="C1450" i="76"/>
  <c r="D1450" i="76"/>
  <c r="E1450" i="76"/>
  <c r="F1450" i="76"/>
  <c r="B1451" i="76"/>
  <c r="C1451" i="76"/>
  <c r="D1451" i="76"/>
  <c r="E1451" i="76"/>
  <c r="F1451" i="76"/>
  <c r="B1452" i="76"/>
  <c r="C1452" i="76"/>
  <c r="D1452" i="76"/>
  <c r="E1452" i="76"/>
  <c r="F1452" i="76"/>
  <c r="B1453" i="76"/>
  <c r="C1453" i="76"/>
  <c r="D1453" i="76"/>
  <c r="E1453" i="76"/>
  <c r="F1453" i="76"/>
  <c r="B1454" i="76"/>
  <c r="C1454" i="76"/>
  <c r="D1454" i="76"/>
  <c r="E1454" i="76"/>
  <c r="F1454" i="76"/>
  <c r="B1455" i="76"/>
  <c r="C1455" i="76"/>
  <c r="D1455" i="76"/>
  <c r="E1455" i="76"/>
  <c r="F1455" i="76"/>
  <c r="B1456" i="76"/>
  <c r="C1456" i="76"/>
  <c r="D1456" i="76"/>
  <c r="E1456" i="76"/>
  <c r="F1456" i="76"/>
  <c r="B1457" i="76"/>
  <c r="C1457" i="76"/>
  <c r="D1457" i="76"/>
  <c r="E1457" i="76"/>
  <c r="F1457" i="76"/>
  <c r="B1458" i="76"/>
  <c r="C1458" i="76"/>
  <c r="D1458" i="76"/>
  <c r="E1458" i="76"/>
  <c r="F1458" i="76"/>
  <c r="B1459" i="76"/>
  <c r="C1459" i="76"/>
  <c r="D1459" i="76"/>
  <c r="E1459" i="76"/>
  <c r="F1459" i="76"/>
  <c r="B1460" i="76"/>
  <c r="C1460" i="76"/>
  <c r="D1460" i="76"/>
  <c r="E1460" i="76"/>
  <c r="F1460" i="76"/>
  <c r="B1461" i="76"/>
  <c r="C1461" i="76"/>
  <c r="D1461" i="76"/>
  <c r="E1461" i="76"/>
  <c r="F1461" i="76"/>
  <c r="B1462" i="76"/>
  <c r="C1462" i="76"/>
  <c r="D1462" i="76"/>
  <c r="E1462" i="76"/>
  <c r="F1462" i="76"/>
  <c r="B1463" i="76"/>
  <c r="C1463" i="76"/>
  <c r="D1463" i="76"/>
  <c r="E1463" i="76"/>
  <c r="F1463" i="76"/>
  <c r="B1464" i="76"/>
  <c r="C1464" i="76"/>
  <c r="D1464" i="76"/>
  <c r="E1464" i="76"/>
  <c r="F1464" i="76"/>
  <c r="B1465" i="76"/>
  <c r="C1465" i="76"/>
  <c r="D1465" i="76"/>
  <c r="E1465" i="76"/>
  <c r="F1465" i="76"/>
  <c r="B1466" i="76"/>
  <c r="C1466" i="76"/>
  <c r="D1466" i="76"/>
  <c r="E1466" i="76"/>
  <c r="F1466" i="76"/>
  <c r="B1467" i="76"/>
  <c r="C1467" i="76"/>
  <c r="D1467" i="76"/>
  <c r="E1467" i="76"/>
  <c r="F1467" i="76"/>
  <c r="B1468" i="76"/>
  <c r="C1468" i="76"/>
  <c r="D1468" i="76"/>
  <c r="E1468" i="76"/>
  <c r="F1468" i="76"/>
  <c r="B1469" i="76"/>
  <c r="C1469" i="76"/>
  <c r="D1469" i="76"/>
  <c r="E1469" i="76"/>
  <c r="F1469" i="76"/>
  <c r="B1470" i="76"/>
  <c r="C1470" i="76"/>
  <c r="D1470" i="76"/>
  <c r="E1470" i="76"/>
  <c r="F1470" i="76"/>
  <c r="B1471" i="76"/>
  <c r="C1471" i="76"/>
  <c r="D1471" i="76"/>
  <c r="E1471" i="76"/>
  <c r="F1471" i="76"/>
  <c r="B1472" i="76"/>
  <c r="C1472" i="76"/>
  <c r="D1472" i="76"/>
  <c r="E1472" i="76"/>
  <c r="F1472" i="76"/>
  <c r="B1473" i="76"/>
  <c r="C1473" i="76"/>
  <c r="D1473" i="76"/>
  <c r="E1473" i="76"/>
  <c r="F1473" i="76"/>
  <c r="B1474" i="76"/>
  <c r="C1474" i="76"/>
  <c r="D1474" i="76"/>
  <c r="E1474" i="76"/>
  <c r="F1474" i="76"/>
  <c r="B1475" i="76"/>
  <c r="C1475" i="76"/>
  <c r="D1475" i="76"/>
  <c r="E1475" i="76"/>
  <c r="F1475" i="76"/>
  <c r="B1476" i="76"/>
  <c r="C1476" i="76"/>
  <c r="D1476" i="76"/>
  <c r="E1476" i="76"/>
  <c r="F1476" i="76"/>
  <c r="B1477" i="76"/>
  <c r="C1477" i="76"/>
  <c r="D1477" i="76"/>
  <c r="E1477" i="76"/>
  <c r="F1477" i="76"/>
  <c r="B1478" i="76"/>
  <c r="C1478" i="76"/>
  <c r="D1478" i="76"/>
  <c r="E1478" i="76"/>
  <c r="F1478" i="76"/>
  <c r="B1479" i="76"/>
  <c r="C1479" i="76"/>
  <c r="D1479" i="76"/>
  <c r="E1479" i="76"/>
  <c r="F1479" i="76"/>
  <c r="B1480" i="76"/>
  <c r="C1480" i="76"/>
  <c r="D1480" i="76"/>
  <c r="E1480" i="76"/>
  <c r="F1480" i="76"/>
  <c r="B1481" i="76"/>
  <c r="C1481" i="76"/>
  <c r="D1481" i="76"/>
  <c r="E1481" i="76"/>
  <c r="F1481" i="76"/>
  <c r="B1482" i="76"/>
  <c r="C1482" i="76"/>
  <c r="D1482" i="76"/>
  <c r="E1482" i="76"/>
  <c r="F1482" i="76"/>
  <c r="B1483" i="76"/>
  <c r="C1483" i="76"/>
  <c r="D1483" i="76"/>
  <c r="E1483" i="76"/>
  <c r="F1483" i="76"/>
  <c r="B1484" i="76"/>
  <c r="C1484" i="76"/>
  <c r="D1484" i="76"/>
  <c r="E1484" i="76"/>
  <c r="F1484" i="76"/>
  <c r="B1485" i="76"/>
  <c r="C1485" i="76"/>
  <c r="D1485" i="76"/>
  <c r="E1485" i="76"/>
  <c r="F1485" i="76"/>
  <c r="B1486" i="76"/>
  <c r="C1486" i="76"/>
  <c r="D1486" i="76"/>
  <c r="E1486" i="76"/>
  <c r="F1486" i="76"/>
  <c r="B1487" i="76"/>
  <c r="C1487" i="76"/>
  <c r="D1487" i="76"/>
  <c r="E1487" i="76"/>
  <c r="F1487" i="76"/>
  <c r="B1488" i="76"/>
  <c r="C1488" i="76"/>
  <c r="D1488" i="76"/>
  <c r="E1488" i="76"/>
  <c r="F1488" i="76"/>
  <c r="B1489" i="76"/>
  <c r="C1489" i="76"/>
  <c r="D1489" i="76"/>
  <c r="E1489" i="76"/>
  <c r="F1489" i="76"/>
  <c r="B1490" i="76"/>
  <c r="C1490" i="76"/>
  <c r="D1490" i="76"/>
  <c r="E1490" i="76"/>
  <c r="F1490" i="76"/>
  <c r="B1491" i="76"/>
  <c r="C1491" i="76"/>
  <c r="D1491" i="76"/>
  <c r="E1491" i="76"/>
  <c r="F1491" i="76"/>
  <c r="B1492" i="76"/>
  <c r="C1492" i="76"/>
  <c r="D1492" i="76"/>
  <c r="E1492" i="76"/>
  <c r="F1492" i="76"/>
  <c r="B1493" i="76"/>
  <c r="C1493" i="76"/>
  <c r="D1493" i="76"/>
  <c r="E1493" i="76"/>
  <c r="F1493" i="76"/>
  <c r="B1494" i="76"/>
  <c r="C1494" i="76"/>
  <c r="D1494" i="76"/>
  <c r="E1494" i="76"/>
  <c r="F1494" i="76"/>
  <c r="B1495" i="76"/>
  <c r="C1495" i="76"/>
  <c r="D1495" i="76"/>
  <c r="E1495" i="76"/>
  <c r="F1495" i="76"/>
  <c r="B1496" i="76"/>
  <c r="C1496" i="76"/>
  <c r="D1496" i="76"/>
  <c r="E1496" i="76"/>
  <c r="F1496" i="76"/>
  <c r="B1497" i="76"/>
  <c r="C1497" i="76"/>
  <c r="D1497" i="76"/>
  <c r="E1497" i="76"/>
  <c r="F1497" i="76"/>
  <c r="B1498" i="76"/>
  <c r="C1498" i="76"/>
  <c r="D1498" i="76"/>
  <c r="E1498" i="76"/>
  <c r="F1498" i="76"/>
  <c r="B1499" i="76"/>
  <c r="C1499" i="76"/>
  <c r="D1499" i="76"/>
  <c r="E1499" i="76"/>
  <c r="F1499" i="76"/>
  <c r="B1500" i="76"/>
  <c r="C1500" i="76"/>
  <c r="D1500" i="76"/>
  <c r="E1500" i="76"/>
  <c r="F1500" i="76"/>
  <c r="B1501" i="76"/>
  <c r="C1501" i="76"/>
  <c r="D1501" i="76"/>
  <c r="E1501" i="76"/>
  <c r="F1501" i="76"/>
  <c r="B1502" i="76"/>
  <c r="C1502" i="76"/>
  <c r="D1502" i="76"/>
  <c r="E1502" i="76"/>
  <c r="F1502" i="76"/>
  <c r="B1503" i="76"/>
  <c r="C1503" i="76"/>
  <c r="D1503" i="76"/>
  <c r="E1503" i="76"/>
  <c r="F1503" i="76"/>
  <c r="B1504" i="76"/>
  <c r="C1504" i="76"/>
  <c r="D1504" i="76"/>
  <c r="E1504" i="76"/>
  <c r="F1504" i="76"/>
  <c r="B1505" i="76"/>
  <c r="C1505" i="76"/>
  <c r="D1505" i="76"/>
  <c r="E1505" i="76"/>
  <c r="F1505" i="76"/>
  <c r="B1506" i="76"/>
  <c r="C1506" i="76"/>
  <c r="D1506" i="76"/>
  <c r="E1506" i="76"/>
  <c r="F1506" i="76"/>
  <c r="B1507" i="76"/>
  <c r="C1507" i="76"/>
  <c r="D1507" i="76"/>
  <c r="E1507" i="76"/>
  <c r="F1507" i="76"/>
  <c r="B1508" i="76"/>
  <c r="C1508" i="76"/>
  <c r="D1508" i="76"/>
  <c r="E1508" i="76"/>
  <c r="F1508" i="76"/>
  <c r="B1509" i="76"/>
  <c r="C1509" i="76"/>
  <c r="D1509" i="76"/>
  <c r="E1509" i="76"/>
  <c r="F1509" i="76"/>
  <c r="B1510" i="76"/>
  <c r="C1510" i="76"/>
  <c r="D1510" i="76"/>
  <c r="E1510" i="76"/>
  <c r="F1510" i="76"/>
  <c r="B1511" i="76"/>
  <c r="C1511" i="76"/>
  <c r="D1511" i="76"/>
  <c r="E1511" i="76"/>
  <c r="F1511" i="76"/>
  <c r="B1512" i="76"/>
  <c r="C1512" i="76"/>
  <c r="D1512" i="76"/>
  <c r="E1512" i="76"/>
  <c r="F1512" i="76"/>
  <c r="B1513" i="76"/>
  <c r="C1513" i="76"/>
  <c r="D1513" i="76"/>
  <c r="E1513" i="76"/>
  <c r="F1513" i="76"/>
  <c r="B1514" i="76"/>
  <c r="C1514" i="76"/>
  <c r="D1514" i="76"/>
  <c r="E1514" i="76"/>
  <c r="F1514" i="76"/>
  <c r="B1515" i="76"/>
  <c r="C1515" i="76"/>
  <c r="D1515" i="76"/>
  <c r="E1515" i="76"/>
  <c r="F1515" i="76"/>
  <c r="B1516" i="76"/>
  <c r="C1516" i="76"/>
  <c r="D1516" i="76"/>
  <c r="E1516" i="76"/>
  <c r="F1516" i="76"/>
  <c r="B1517" i="76"/>
  <c r="C1517" i="76"/>
  <c r="D1517" i="76"/>
  <c r="E1517" i="76"/>
  <c r="F1517" i="76"/>
  <c r="B1518" i="76"/>
  <c r="C1518" i="76"/>
  <c r="D1518" i="76"/>
  <c r="E1518" i="76"/>
  <c r="F1518" i="76"/>
  <c r="B1519" i="76"/>
  <c r="C1519" i="76"/>
  <c r="D1519" i="76"/>
  <c r="E1519" i="76"/>
  <c r="F1519" i="76"/>
  <c r="B1520" i="76"/>
  <c r="C1520" i="76"/>
  <c r="D1520" i="76"/>
  <c r="E1520" i="76"/>
  <c r="F1520" i="76"/>
  <c r="B1521" i="76"/>
  <c r="C1521" i="76"/>
  <c r="D1521" i="76"/>
  <c r="E1521" i="76"/>
  <c r="F1521" i="76"/>
  <c r="B1522" i="76"/>
  <c r="C1522" i="76"/>
  <c r="D1522" i="76"/>
  <c r="E1522" i="76"/>
  <c r="F1522" i="76"/>
  <c r="B1523" i="76"/>
  <c r="C1523" i="76"/>
  <c r="D1523" i="76"/>
  <c r="E1523" i="76"/>
  <c r="F1523" i="76"/>
  <c r="B1524" i="76"/>
  <c r="C1524" i="76"/>
  <c r="D1524" i="76"/>
  <c r="E1524" i="76"/>
  <c r="F1524" i="76"/>
  <c r="B1525" i="76"/>
  <c r="C1525" i="76"/>
  <c r="D1525" i="76"/>
  <c r="E1525" i="76"/>
  <c r="F1525" i="76"/>
  <c r="B1526" i="76"/>
  <c r="C1526" i="76"/>
  <c r="D1526" i="76"/>
  <c r="E1526" i="76"/>
  <c r="F1526" i="76"/>
  <c r="B1527" i="76"/>
  <c r="C1527" i="76"/>
  <c r="D1527" i="76"/>
  <c r="E1527" i="76"/>
  <c r="F1527" i="76"/>
  <c r="B1528" i="76"/>
  <c r="C1528" i="76"/>
  <c r="D1528" i="76"/>
  <c r="E1528" i="76"/>
  <c r="F1528" i="76"/>
  <c r="B1529" i="76"/>
  <c r="C1529" i="76"/>
  <c r="D1529" i="76"/>
  <c r="E1529" i="76"/>
  <c r="F1529" i="76"/>
  <c r="B1530" i="76"/>
  <c r="C1530" i="76"/>
  <c r="D1530" i="76"/>
  <c r="E1530" i="76"/>
  <c r="F1530" i="76"/>
  <c r="B1531" i="76"/>
  <c r="C1531" i="76"/>
  <c r="D1531" i="76"/>
  <c r="E1531" i="76"/>
  <c r="F1531" i="76"/>
  <c r="B1532" i="76"/>
  <c r="C1532" i="76"/>
  <c r="D1532" i="76"/>
  <c r="E1532" i="76"/>
  <c r="F1532" i="76"/>
  <c r="B1533" i="76"/>
  <c r="C1533" i="76"/>
  <c r="D1533" i="76"/>
  <c r="E1533" i="76"/>
  <c r="F1533" i="76"/>
  <c r="B1534" i="76"/>
  <c r="C1534" i="76"/>
  <c r="D1534" i="76"/>
  <c r="E1534" i="76"/>
  <c r="F1534" i="76"/>
  <c r="B1535" i="76"/>
  <c r="C1535" i="76"/>
  <c r="D1535" i="76"/>
  <c r="E1535" i="76"/>
  <c r="F1535" i="76"/>
  <c r="B1536" i="76"/>
  <c r="C1536" i="76"/>
  <c r="D1536" i="76"/>
  <c r="E1536" i="76"/>
  <c r="F1536" i="76"/>
  <c r="B1537" i="76"/>
  <c r="C1537" i="76"/>
  <c r="D1537" i="76"/>
  <c r="E1537" i="76"/>
  <c r="F1537" i="76"/>
  <c r="B1538" i="76"/>
  <c r="C1538" i="76"/>
  <c r="D1538" i="76"/>
  <c r="E1538" i="76"/>
  <c r="F1538" i="76"/>
  <c r="B1539" i="76"/>
  <c r="C1539" i="76"/>
  <c r="D1539" i="76"/>
  <c r="E1539" i="76"/>
  <c r="F1539" i="76"/>
  <c r="B1540" i="76"/>
  <c r="C1540" i="76"/>
  <c r="D1540" i="76"/>
  <c r="E1540" i="76"/>
  <c r="F1540" i="76"/>
  <c r="B1541" i="76"/>
  <c r="C1541" i="76"/>
  <c r="D1541" i="76"/>
  <c r="E1541" i="76"/>
  <c r="F1541" i="76"/>
  <c r="B1542" i="76"/>
  <c r="C1542" i="76"/>
  <c r="D1542" i="76"/>
  <c r="E1542" i="76"/>
  <c r="F1542" i="76"/>
  <c r="B1543" i="76"/>
  <c r="C1543" i="76"/>
  <c r="D1543" i="76"/>
  <c r="E1543" i="76"/>
  <c r="F1543" i="76"/>
  <c r="B1544" i="76"/>
  <c r="C1544" i="76"/>
  <c r="D1544" i="76"/>
  <c r="E1544" i="76"/>
  <c r="F1544" i="76"/>
  <c r="B1545" i="76"/>
  <c r="C1545" i="76"/>
  <c r="D1545" i="76"/>
  <c r="E1545" i="76"/>
  <c r="F1545" i="76"/>
  <c r="B1546" i="76"/>
  <c r="C1546" i="76"/>
  <c r="D1546" i="76"/>
  <c r="E1546" i="76"/>
  <c r="F1546" i="76"/>
  <c r="B1547" i="76"/>
  <c r="C1547" i="76"/>
  <c r="D1547" i="76"/>
  <c r="E1547" i="76"/>
  <c r="F1547" i="76"/>
  <c r="B1548" i="76"/>
  <c r="C1548" i="76"/>
  <c r="D1548" i="76"/>
  <c r="E1548" i="76"/>
  <c r="F1548" i="76"/>
  <c r="B1549" i="76"/>
  <c r="C1549" i="76"/>
  <c r="D1549" i="76"/>
  <c r="E1549" i="76"/>
  <c r="F1549" i="76"/>
  <c r="B1550" i="76"/>
  <c r="C1550" i="76"/>
  <c r="D1550" i="76"/>
  <c r="E1550" i="76"/>
  <c r="F1550" i="76"/>
  <c r="B1551" i="76"/>
  <c r="C1551" i="76"/>
  <c r="D1551" i="76"/>
  <c r="E1551" i="76"/>
  <c r="F1551" i="76"/>
  <c r="B1552" i="76"/>
  <c r="C1552" i="76"/>
  <c r="D1552" i="76"/>
  <c r="E1552" i="76"/>
  <c r="F1552" i="76"/>
  <c r="B1553" i="76"/>
  <c r="C1553" i="76"/>
  <c r="D1553" i="76"/>
  <c r="E1553" i="76"/>
  <c r="F1553" i="76"/>
  <c r="B1554" i="76"/>
  <c r="C1554" i="76"/>
  <c r="D1554" i="76"/>
  <c r="E1554" i="76"/>
  <c r="F1554" i="76"/>
  <c r="B1555" i="76"/>
  <c r="C1555" i="76"/>
  <c r="D1555" i="76"/>
  <c r="E1555" i="76"/>
  <c r="F1555" i="76"/>
  <c r="B1556" i="76"/>
  <c r="C1556" i="76"/>
  <c r="D1556" i="76"/>
  <c r="E1556" i="76"/>
  <c r="F1556" i="76"/>
  <c r="B1557" i="76"/>
  <c r="C1557" i="76"/>
  <c r="D1557" i="76"/>
  <c r="E1557" i="76"/>
  <c r="F1557" i="76"/>
  <c r="B1558" i="76"/>
  <c r="C1558" i="76"/>
  <c r="D1558" i="76"/>
  <c r="E1558" i="76"/>
  <c r="F1558" i="76"/>
  <c r="B1559" i="76"/>
  <c r="C1559" i="76"/>
  <c r="D1559" i="76"/>
  <c r="E1559" i="76"/>
  <c r="F1559" i="76"/>
  <c r="B1560" i="76"/>
  <c r="C1560" i="76"/>
  <c r="D1560" i="76"/>
  <c r="E1560" i="76"/>
  <c r="F1560" i="76"/>
  <c r="B1561" i="76"/>
  <c r="C1561" i="76"/>
  <c r="D1561" i="76"/>
  <c r="E1561" i="76"/>
  <c r="F1561" i="76"/>
  <c r="B1562" i="76"/>
  <c r="C1562" i="76"/>
  <c r="D1562" i="76"/>
  <c r="E1562" i="76"/>
  <c r="F1562" i="76"/>
  <c r="B1563" i="76"/>
  <c r="C1563" i="76"/>
  <c r="D1563" i="76"/>
  <c r="E1563" i="76"/>
  <c r="F1563" i="76"/>
  <c r="B1564" i="76"/>
  <c r="C1564" i="76"/>
  <c r="D1564" i="76"/>
  <c r="E1564" i="76"/>
  <c r="F1564" i="76"/>
  <c r="B1565" i="76"/>
  <c r="C1565" i="76"/>
  <c r="D1565" i="76"/>
  <c r="E1565" i="76"/>
  <c r="F1565" i="76"/>
  <c r="B1566" i="76"/>
  <c r="C1566" i="76"/>
  <c r="D1566" i="76"/>
  <c r="E1566" i="76"/>
  <c r="F1566" i="76"/>
  <c r="B1567" i="76"/>
  <c r="C1567" i="76"/>
  <c r="D1567" i="76"/>
  <c r="E1567" i="76"/>
  <c r="F1567" i="76"/>
  <c r="B1568" i="76"/>
  <c r="C1568" i="76"/>
  <c r="D1568" i="76"/>
  <c r="E1568" i="76"/>
  <c r="F1568" i="76"/>
  <c r="B1569" i="76"/>
  <c r="C1569" i="76"/>
  <c r="D1569" i="76"/>
  <c r="E1569" i="76"/>
  <c r="F1569" i="76"/>
  <c r="B1570" i="76"/>
  <c r="C1570" i="76"/>
  <c r="D1570" i="76"/>
  <c r="E1570" i="76"/>
  <c r="F1570" i="76"/>
  <c r="B1571" i="76"/>
  <c r="C1571" i="76"/>
  <c r="D1571" i="76"/>
  <c r="E1571" i="76"/>
  <c r="F1571" i="76"/>
  <c r="B1572" i="76"/>
  <c r="C1572" i="76"/>
  <c r="D1572" i="76"/>
  <c r="E1572" i="76"/>
  <c r="F1572" i="76"/>
  <c r="B1573" i="76"/>
  <c r="C1573" i="76"/>
  <c r="D1573" i="76"/>
  <c r="E1573" i="76"/>
  <c r="F1573" i="76"/>
  <c r="B1574" i="76"/>
  <c r="C1574" i="76"/>
  <c r="D1574" i="76"/>
  <c r="E1574" i="76"/>
  <c r="F1574" i="76"/>
  <c r="B1575" i="76"/>
  <c r="C1575" i="76"/>
  <c r="D1575" i="76"/>
  <c r="E1575" i="76"/>
  <c r="F1575" i="76"/>
  <c r="B1576" i="76"/>
  <c r="C1576" i="76"/>
  <c r="D1576" i="76"/>
  <c r="E1576" i="76"/>
  <c r="F1576" i="76"/>
  <c r="B1577" i="76"/>
  <c r="C1577" i="76"/>
  <c r="D1577" i="76"/>
  <c r="E1577" i="76"/>
  <c r="F1577" i="76"/>
  <c r="B1578" i="76"/>
  <c r="C1578" i="76"/>
  <c r="D1578" i="76"/>
  <c r="E1578" i="76"/>
  <c r="F1578" i="76"/>
  <c r="B1579" i="76"/>
  <c r="C1579" i="76"/>
  <c r="D1579" i="76"/>
  <c r="E1579" i="76"/>
  <c r="F1579" i="76"/>
  <c r="B1580" i="76"/>
  <c r="C1580" i="76"/>
  <c r="D1580" i="76"/>
  <c r="E1580" i="76"/>
  <c r="F1580" i="76"/>
  <c r="B1581" i="76"/>
  <c r="C1581" i="76"/>
  <c r="D1581" i="76"/>
  <c r="E1581" i="76"/>
  <c r="F1581" i="76"/>
  <c r="B1582" i="76"/>
  <c r="C1582" i="76"/>
  <c r="D1582" i="76"/>
  <c r="E1582" i="76"/>
  <c r="F1582" i="76"/>
  <c r="B1583" i="76"/>
  <c r="C1583" i="76"/>
  <c r="D1583" i="76"/>
  <c r="E1583" i="76"/>
  <c r="F1583" i="76"/>
  <c r="B1584" i="76"/>
  <c r="C1584" i="76"/>
  <c r="D1584" i="76"/>
  <c r="E1584" i="76"/>
  <c r="F1584" i="76"/>
  <c r="B1585" i="76"/>
  <c r="C1585" i="76"/>
  <c r="D1585" i="76"/>
  <c r="E1585" i="76"/>
  <c r="F1585" i="76"/>
  <c r="B1586" i="76"/>
  <c r="C1586" i="76"/>
  <c r="D1586" i="76"/>
  <c r="E1586" i="76"/>
  <c r="F1586" i="76"/>
  <c r="B1587" i="76"/>
  <c r="C1587" i="76"/>
  <c r="D1587" i="76"/>
  <c r="E1587" i="76"/>
  <c r="F1587" i="76"/>
  <c r="B1588" i="76"/>
  <c r="C1588" i="76"/>
  <c r="D1588" i="76"/>
  <c r="E1588" i="76"/>
  <c r="F1588" i="76"/>
  <c r="B1589" i="76"/>
  <c r="C1589" i="76"/>
  <c r="D1589" i="76"/>
  <c r="E1589" i="76"/>
  <c r="F1589" i="76"/>
  <c r="B1590" i="76"/>
  <c r="C1590" i="76"/>
  <c r="D1590" i="76"/>
  <c r="E1590" i="76"/>
  <c r="F1590" i="76"/>
  <c r="B1591" i="76"/>
  <c r="C1591" i="76"/>
  <c r="D1591" i="76"/>
  <c r="E1591" i="76"/>
  <c r="F1591" i="76"/>
  <c r="B1592" i="76"/>
  <c r="C1592" i="76"/>
  <c r="D1592" i="76"/>
  <c r="E1592" i="76"/>
  <c r="F1592" i="76"/>
  <c r="B1593" i="76"/>
  <c r="C1593" i="76"/>
  <c r="D1593" i="76"/>
  <c r="E1593" i="76"/>
  <c r="F1593" i="76"/>
  <c r="B1594" i="76"/>
  <c r="C1594" i="76"/>
  <c r="D1594" i="76"/>
  <c r="E1594" i="76"/>
  <c r="F1594" i="76"/>
  <c r="B1595" i="76"/>
  <c r="C1595" i="76"/>
  <c r="D1595" i="76"/>
  <c r="E1595" i="76"/>
  <c r="F1595" i="76"/>
  <c r="B1596" i="76"/>
  <c r="C1596" i="76"/>
  <c r="D1596" i="76"/>
  <c r="E1596" i="76"/>
  <c r="F1596" i="76"/>
  <c r="B1597" i="76"/>
  <c r="C1597" i="76"/>
  <c r="D1597" i="76"/>
  <c r="E1597" i="76"/>
  <c r="F1597" i="76"/>
  <c r="B1598" i="76"/>
  <c r="C1598" i="76"/>
  <c r="D1598" i="76"/>
  <c r="E1598" i="76"/>
  <c r="F1598" i="76"/>
  <c r="B1599" i="76"/>
  <c r="C1599" i="76"/>
  <c r="D1599" i="76"/>
  <c r="E1599" i="76"/>
  <c r="F1599" i="76"/>
  <c r="B1600" i="76"/>
  <c r="C1600" i="76"/>
  <c r="D1600" i="76"/>
  <c r="E1600" i="76"/>
  <c r="F1600" i="76"/>
  <c r="B1601" i="76"/>
  <c r="C1601" i="76"/>
  <c r="D1601" i="76"/>
  <c r="E1601" i="76"/>
  <c r="F1601" i="76"/>
  <c r="B1602" i="76"/>
  <c r="C1602" i="76"/>
  <c r="D1602" i="76"/>
  <c r="E1602" i="76"/>
  <c r="F1602" i="76"/>
  <c r="B1603" i="76"/>
  <c r="C1603" i="76"/>
  <c r="D1603" i="76"/>
  <c r="E1603" i="76"/>
  <c r="F1603" i="76"/>
  <c r="B1604" i="76"/>
  <c r="C1604" i="76"/>
  <c r="D1604" i="76"/>
  <c r="E1604" i="76"/>
  <c r="F1604" i="76"/>
  <c r="B1605" i="76"/>
  <c r="C1605" i="76"/>
  <c r="D1605" i="76"/>
  <c r="E1605" i="76"/>
  <c r="F1605" i="76"/>
  <c r="B1606" i="76"/>
  <c r="C1606" i="76"/>
  <c r="D1606" i="76"/>
  <c r="E1606" i="76"/>
  <c r="F1606" i="76"/>
  <c r="B1607" i="76"/>
  <c r="C1607" i="76"/>
  <c r="D1607" i="76"/>
  <c r="E1607" i="76"/>
  <c r="F1607" i="76"/>
  <c r="B1608" i="76"/>
  <c r="C1608" i="76"/>
  <c r="D1608" i="76"/>
  <c r="E1608" i="76"/>
  <c r="F1608" i="76"/>
  <c r="B1609" i="76"/>
  <c r="C1609" i="76"/>
  <c r="D1609" i="76"/>
  <c r="E1609" i="76"/>
  <c r="F1609" i="76"/>
  <c r="B1610" i="76"/>
  <c r="C1610" i="76"/>
  <c r="D1610" i="76"/>
  <c r="E1610" i="76"/>
  <c r="F1610" i="76"/>
  <c r="B1611" i="76"/>
  <c r="C1611" i="76"/>
  <c r="D1611" i="76"/>
  <c r="E1611" i="76"/>
  <c r="F1611" i="76"/>
  <c r="B1612" i="76"/>
  <c r="C1612" i="76"/>
  <c r="D1612" i="76"/>
  <c r="E1612" i="76"/>
  <c r="F1612" i="76"/>
  <c r="B1613" i="76"/>
  <c r="C1613" i="76"/>
  <c r="D1613" i="76"/>
  <c r="E1613" i="76"/>
  <c r="F1613" i="76"/>
  <c r="B1614" i="76"/>
  <c r="C1614" i="76"/>
  <c r="D1614" i="76"/>
  <c r="E1614" i="76"/>
  <c r="F1614" i="76"/>
  <c r="B1615" i="76"/>
  <c r="C1615" i="76"/>
  <c r="D1615" i="76"/>
  <c r="E1615" i="76"/>
  <c r="F1615" i="76"/>
  <c r="B1616" i="76"/>
  <c r="C1616" i="76"/>
  <c r="D1616" i="76"/>
  <c r="E1616" i="76"/>
  <c r="F1616" i="76"/>
  <c r="B1617" i="76"/>
  <c r="C1617" i="76"/>
  <c r="D1617" i="76"/>
  <c r="E1617" i="76"/>
  <c r="F1617" i="76"/>
  <c r="B1618" i="76"/>
  <c r="C1618" i="76"/>
  <c r="D1618" i="76"/>
  <c r="E1618" i="76"/>
  <c r="F1618" i="76"/>
  <c r="B1619" i="76"/>
  <c r="C1619" i="76"/>
  <c r="D1619" i="76"/>
  <c r="E1619" i="76"/>
  <c r="F1619" i="76"/>
  <c r="B1620" i="76"/>
  <c r="C1620" i="76"/>
  <c r="D1620" i="76"/>
  <c r="E1620" i="76"/>
  <c r="F1620" i="76"/>
  <c r="B1621" i="76"/>
  <c r="C1621" i="76"/>
  <c r="D1621" i="76"/>
  <c r="E1621" i="76"/>
  <c r="F1621" i="76"/>
  <c r="B1622" i="76"/>
  <c r="C1622" i="76"/>
  <c r="D1622" i="76"/>
  <c r="E1622" i="76"/>
  <c r="F1622" i="76"/>
  <c r="B1623" i="76"/>
  <c r="C1623" i="76"/>
  <c r="D1623" i="76"/>
  <c r="E1623" i="76"/>
  <c r="F1623" i="76"/>
  <c r="B1624" i="76"/>
  <c r="C1624" i="76"/>
  <c r="D1624" i="76"/>
  <c r="E1624" i="76"/>
  <c r="F1624" i="76"/>
  <c r="B1625" i="76"/>
  <c r="C1625" i="76"/>
  <c r="D1625" i="76"/>
  <c r="E1625" i="76"/>
  <c r="F1625" i="76"/>
  <c r="B1626" i="76"/>
  <c r="C1626" i="76"/>
  <c r="D1626" i="76"/>
  <c r="E1626" i="76"/>
  <c r="F1626" i="76"/>
  <c r="B1627" i="76"/>
  <c r="C1627" i="76"/>
  <c r="D1627" i="76"/>
  <c r="E1627" i="76"/>
  <c r="F1627" i="76"/>
  <c r="B1628" i="76"/>
  <c r="C1628" i="76"/>
  <c r="D1628" i="76"/>
  <c r="E1628" i="76"/>
  <c r="F1628" i="76"/>
  <c r="B1629" i="76"/>
  <c r="C1629" i="76"/>
  <c r="D1629" i="76"/>
  <c r="E1629" i="76"/>
  <c r="F1629" i="76"/>
  <c r="B1630" i="76"/>
  <c r="C1630" i="76"/>
  <c r="D1630" i="76"/>
  <c r="E1630" i="76"/>
  <c r="F1630" i="76"/>
  <c r="B1631" i="76"/>
  <c r="C1631" i="76"/>
  <c r="D1631" i="76"/>
  <c r="E1631" i="76"/>
  <c r="F1631" i="76"/>
  <c r="B1632" i="76"/>
  <c r="C1632" i="76"/>
  <c r="D1632" i="76"/>
  <c r="E1632" i="76"/>
  <c r="F1632" i="76"/>
  <c r="B1633" i="76"/>
  <c r="C1633" i="76"/>
  <c r="D1633" i="76"/>
  <c r="E1633" i="76"/>
  <c r="F1633" i="76"/>
  <c r="B1634" i="76"/>
  <c r="C1634" i="76"/>
  <c r="D1634" i="76"/>
  <c r="E1634" i="76"/>
  <c r="F1634" i="76"/>
  <c r="B1635" i="76"/>
  <c r="C1635" i="76"/>
  <c r="D1635" i="76"/>
  <c r="E1635" i="76"/>
  <c r="F1635" i="76"/>
  <c r="B1636" i="76"/>
  <c r="C1636" i="76"/>
  <c r="D1636" i="76"/>
  <c r="E1636" i="76"/>
  <c r="F1636" i="76"/>
  <c r="B1637" i="76"/>
  <c r="C1637" i="76"/>
  <c r="D1637" i="76"/>
  <c r="E1637" i="76"/>
  <c r="F1637" i="76"/>
  <c r="B1638" i="76"/>
  <c r="C1638" i="76"/>
  <c r="D1638" i="76"/>
  <c r="E1638" i="76"/>
  <c r="F1638" i="76"/>
  <c r="B1639" i="76"/>
  <c r="C1639" i="76"/>
  <c r="D1639" i="76"/>
  <c r="E1639" i="76"/>
  <c r="F1639" i="76"/>
  <c r="B1640" i="76"/>
  <c r="C1640" i="76"/>
  <c r="D1640" i="76"/>
  <c r="E1640" i="76"/>
  <c r="F1640" i="76"/>
  <c r="B1641" i="76"/>
  <c r="C1641" i="76"/>
  <c r="D1641" i="76"/>
  <c r="E1641" i="76"/>
  <c r="F1641" i="76"/>
  <c r="B1642" i="76"/>
  <c r="C1642" i="76"/>
  <c r="D1642" i="76"/>
  <c r="E1642" i="76"/>
  <c r="F1642" i="76"/>
  <c r="B1643" i="76"/>
  <c r="C1643" i="76"/>
  <c r="D1643" i="76"/>
  <c r="E1643" i="76"/>
  <c r="F1643" i="76"/>
  <c r="B1644" i="76"/>
  <c r="C1644" i="76"/>
  <c r="D1644" i="76"/>
  <c r="E1644" i="76"/>
  <c r="F1644" i="76"/>
  <c r="B1645" i="76"/>
  <c r="C1645" i="76"/>
  <c r="D1645" i="76"/>
  <c r="E1645" i="76"/>
  <c r="F1645" i="76"/>
  <c r="B1646" i="76"/>
  <c r="C1646" i="76"/>
  <c r="D1646" i="76"/>
  <c r="E1646" i="76"/>
  <c r="F1646" i="76"/>
  <c r="B1647" i="76"/>
  <c r="C1647" i="76"/>
  <c r="D1647" i="76"/>
  <c r="E1647" i="76"/>
  <c r="F1647" i="76"/>
  <c r="B1648" i="76"/>
  <c r="C1648" i="76"/>
  <c r="D1648" i="76"/>
  <c r="E1648" i="76"/>
  <c r="F1648" i="76"/>
  <c r="B1649" i="76"/>
  <c r="C1649" i="76"/>
  <c r="D1649" i="76"/>
  <c r="E1649" i="76"/>
  <c r="F1649" i="76"/>
  <c r="B1650" i="76"/>
  <c r="C1650" i="76"/>
  <c r="D1650" i="76"/>
  <c r="E1650" i="76"/>
  <c r="F1650" i="76"/>
  <c r="B1651" i="76"/>
  <c r="C1651" i="76"/>
  <c r="D1651" i="76"/>
  <c r="E1651" i="76"/>
  <c r="F1651" i="76"/>
  <c r="B1652" i="76"/>
  <c r="C1652" i="76"/>
  <c r="D1652" i="76"/>
  <c r="E1652" i="76"/>
  <c r="F1652" i="76"/>
  <c r="B1653" i="76"/>
  <c r="C1653" i="76"/>
  <c r="D1653" i="76"/>
  <c r="E1653" i="76"/>
  <c r="F1653" i="76"/>
  <c r="B1654" i="76"/>
  <c r="C1654" i="76"/>
  <c r="D1654" i="76"/>
  <c r="E1654" i="76"/>
  <c r="F1654" i="76"/>
  <c r="B1655" i="76"/>
  <c r="C1655" i="76"/>
  <c r="D1655" i="76"/>
  <c r="E1655" i="76"/>
  <c r="F1655" i="76"/>
  <c r="B1656" i="76"/>
  <c r="C1656" i="76"/>
  <c r="D1656" i="76"/>
  <c r="E1656" i="76"/>
  <c r="F1656" i="76"/>
  <c r="B1657" i="76"/>
  <c r="C1657" i="76"/>
  <c r="D1657" i="76"/>
  <c r="E1657" i="76"/>
  <c r="F1657" i="76"/>
  <c r="B1658" i="76"/>
  <c r="C1658" i="76"/>
  <c r="D1658" i="76"/>
  <c r="E1658" i="76"/>
  <c r="F1658" i="76"/>
  <c r="B1659" i="76"/>
  <c r="C1659" i="76"/>
  <c r="D1659" i="76"/>
  <c r="E1659" i="76"/>
  <c r="F1659" i="76"/>
  <c r="B1660" i="76"/>
  <c r="C1660" i="76"/>
  <c r="D1660" i="76"/>
  <c r="E1660" i="76"/>
  <c r="F1660" i="76"/>
  <c r="B1661" i="76"/>
  <c r="C1661" i="76"/>
  <c r="D1661" i="76"/>
  <c r="E1661" i="76"/>
  <c r="F1661" i="76"/>
  <c r="B1662" i="76"/>
  <c r="C1662" i="76"/>
  <c r="D1662" i="76"/>
  <c r="E1662" i="76"/>
  <c r="F1662" i="76"/>
  <c r="B1663" i="76"/>
  <c r="C1663" i="76"/>
  <c r="D1663" i="76"/>
  <c r="E1663" i="76"/>
  <c r="F1663" i="76"/>
  <c r="B1664" i="76"/>
  <c r="C1664" i="76"/>
  <c r="D1664" i="76"/>
  <c r="E1664" i="76"/>
  <c r="F1664" i="76"/>
  <c r="B1665" i="76"/>
  <c r="C1665" i="76"/>
  <c r="D1665" i="76"/>
  <c r="E1665" i="76"/>
  <c r="F1665" i="76"/>
  <c r="B1666" i="76"/>
  <c r="C1666" i="76"/>
  <c r="D1666" i="76"/>
  <c r="E1666" i="76"/>
  <c r="F1666" i="76"/>
  <c r="B1667" i="76"/>
  <c r="C1667" i="76"/>
  <c r="D1667" i="76"/>
  <c r="E1667" i="76"/>
  <c r="F1667" i="76"/>
  <c r="B1668" i="76"/>
  <c r="C1668" i="76"/>
  <c r="D1668" i="76"/>
  <c r="E1668" i="76"/>
  <c r="F1668" i="76"/>
  <c r="B1669" i="76"/>
  <c r="C1669" i="76"/>
  <c r="D1669" i="76"/>
  <c r="E1669" i="76"/>
  <c r="F1669" i="76"/>
  <c r="B1670" i="76"/>
  <c r="C1670" i="76"/>
  <c r="D1670" i="76"/>
  <c r="E1670" i="76"/>
  <c r="F1670" i="76"/>
  <c r="B1671" i="76"/>
  <c r="C1671" i="76"/>
  <c r="D1671" i="76"/>
  <c r="E1671" i="76"/>
  <c r="F1671" i="76"/>
  <c r="B1672" i="76"/>
  <c r="C1672" i="76"/>
  <c r="D1672" i="76"/>
  <c r="E1672" i="76"/>
  <c r="F1672" i="76"/>
  <c r="B1673" i="76"/>
  <c r="C1673" i="76"/>
  <c r="D1673" i="76"/>
  <c r="E1673" i="76"/>
  <c r="F1673" i="76"/>
  <c r="B1674" i="76"/>
  <c r="C1674" i="76"/>
  <c r="D1674" i="76"/>
  <c r="E1674" i="76"/>
  <c r="F1674" i="76"/>
  <c r="B1675" i="76"/>
  <c r="C1675" i="76"/>
  <c r="D1675" i="76"/>
  <c r="E1675" i="76"/>
  <c r="F1675" i="76"/>
  <c r="B1676" i="76"/>
  <c r="C1676" i="76"/>
  <c r="D1676" i="76"/>
  <c r="E1676" i="76"/>
  <c r="F1676" i="76"/>
  <c r="B1677" i="76"/>
  <c r="C1677" i="76"/>
  <c r="D1677" i="76"/>
  <c r="E1677" i="76"/>
  <c r="F1677" i="76"/>
  <c r="B1678" i="76"/>
  <c r="C1678" i="76"/>
  <c r="D1678" i="76"/>
  <c r="E1678" i="76"/>
  <c r="F1678" i="76"/>
  <c r="B1679" i="76"/>
  <c r="C1679" i="76"/>
  <c r="D1679" i="76"/>
  <c r="E1679" i="76"/>
  <c r="F1679" i="76"/>
  <c r="B1680" i="76"/>
  <c r="C1680" i="76"/>
  <c r="D1680" i="76"/>
  <c r="E1680" i="76"/>
  <c r="F1680" i="76"/>
  <c r="B1681" i="76"/>
  <c r="C1681" i="76"/>
  <c r="D1681" i="76"/>
  <c r="E1681" i="76"/>
  <c r="F1681" i="76"/>
  <c r="B1682" i="76"/>
  <c r="C1682" i="76"/>
  <c r="D1682" i="76"/>
  <c r="E1682" i="76"/>
  <c r="F1682" i="76"/>
  <c r="B1683" i="76"/>
  <c r="C1683" i="76"/>
  <c r="D1683" i="76"/>
  <c r="E1683" i="76"/>
  <c r="F1683" i="76"/>
  <c r="B1684" i="76"/>
  <c r="C1684" i="76"/>
  <c r="D1684" i="76"/>
  <c r="E1684" i="76"/>
  <c r="F1684" i="76"/>
  <c r="B1685" i="76"/>
  <c r="C1685" i="76"/>
  <c r="D1685" i="76"/>
  <c r="E1685" i="76"/>
  <c r="F1685" i="76"/>
  <c r="B1686" i="76"/>
  <c r="C1686" i="76"/>
  <c r="D1686" i="76"/>
  <c r="E1686" i="76"/>
  <c r="F1686" i="76"/>
  <c r="B1687" i="76"/>
  <c r="C1687" i="76"/>
  <c r="D1687" i="76"/>
  <c r="E1687" i="76"/>
  <c r="F1687" i="76"/>
  <c r="B1688" i="76"/>
  <c r="C1688" i="76"/>
  <c r="D1688" i="76"/>
  <c r="E1688" i="76"/>
  <c r="F1688" i="76"/>
  <c r="B1689" i="76"/>
  <c r="C1689" i="76"/>
  <c r="D1689" i="76"/>
  <c r="E1689" i="76"/>
  <c r="F1689" i="76"/>
  <c r="B1690" i="76"/>
  <c r="C1690" i="76"/>
  <c r="D1690" i="76"/>
  <c r="E1690" i="76"/>
  <c r="F1690" i="76"/>
  <c r="B1691" i="76"/>
  <c r="C1691" i="76"/>
  <c r="D1691" i="76"/>
  <c r="E1691" i="76"/>
  <c r="F1691" i="76"/>
  <c r="B1692" i="76"/>
  <c r="C1692" i="76"/>
  <c r="D1692" i="76"/>
  <c r="E1692" i="76"/>
  <c r="F1692" i="76"/>
  <c r="B1693" i="76"/>
  <c r="C1693" i="76"/>
  <c r="D1693" i="76"/>
  <c r="E1693" i="76"/>
  <c r="F1693" i="76"/>
  <c r="B1694" i="76"/>
  <c r="C1694" i="76"/>
  <c r="D1694" i="76"/>
  <c r="E1694" i="76"/>
  <c r="F1694" i="76"/>
  <c r="B1695" i="76"/>
  <c r="C1695" i="76"/>
  <c r="D1695" i="76"/>
  <c r="E1695" i="76"/>
  <c r="F1695" i="76"/>
  <c r="B1696" i="76"/>
  <c r="C1696" i="76"/>
  <c r="D1696" i="76"/>
  <c r="E1696" i="76"/>
  <c r="F1696" i="76"/>
  <c r="B1697" i="76"/>
  <c r="C1697" i="76"/>
  <c r="D1697" i="76"/>
  <c r="E1697" i="76"/>
  <c r="F1697" i="76"/>
  <c r="B1698" i="76"/>
  <c r="C1698" i="76"/>
  <c r="D1698" i="76"/>
  <c r="E1698" i="76"/>
  <c r="F1698" i="76"/>
  <c r="B1699" i="76"/>
  <c r="C1699" i="76"/>
  <c r="D1699" i="76"/>
  <c r="E1699" i="76"/>
  <c r="F1699" i="76"/>
  <c r="B1700" i="76"/>
  <c r="C1700" i="76"/>
  <c r="D1700" i="76"/>
  <c r="E1700" i="76"/>
  <c r="F1700" i="76"/>
  <c r="B1701" i="76"/>
  <c r="C1701" i="76"/>
  <c r="D1701" i="76"/>
  <c r="E1701" i="76"/>
  <c r="F1701" i="76"/>
  <c r="B1702" i="76"/>
  <c r="C1702" i="76"/>
  <c r="D1702" i="76"/>
  <c r="E1702" i="76"/>
  <c r="F1702" i="76"/>
  <c r="B1703" i="76"/>
  <c r="C1703" i="76"/>
  <c r="D1703" i="76"/>
  <c r="E1703" i="76"/>
  <c r="F1703" i="76"/>
  <c r="B1704" i="76"/>
  <c r="C1704" i="76"/>
  <c r="D1704" i="76"/>
  <c r="E1704" i="76"/>
  <c r="F1704" i="76"/>
  <c r="B1705" i="76"/>
  <c r="C1705" i="76"/>
  <c r="D1705" i="76"/>
  <c r="E1705" i="76"/>
  <c r="F1705" i="76"/>
  <c r="B1706" i="76"/>
  <c r="C1706" i="76"/>
  <c r="D1706" i="76"/>
  <c r="E1706" i="76"/>
  <c r="F1706" i="76"/>
  <c r="B1707" i="76"/>
  <c r="C1707" i="76"/>
  <c r="D1707" i="76"/>
  <c r="E1707" i="76"/>
  <c r="F1707" i="76"/>
  <c r="B1708" i="76"/>
  <c r="C1708" i="76"/>
  <c r="D1708" i="76"/>
  <c r="E1708" i="76"/>
  <c r="F1708" i="76"/>
  <c r="B1709" i="76"/>
  <c r="C1709" i="76"/>
  <c r="D1709" i="76"/>
  <c r="E1709" i="76"/>
  <c r="F1709" i="76"/>
  <c r="B1710" i="76"/>
  <c r="C1710" i="76"/>
  <c r="D1710" i="76"/>
  <c r="E1710" i="76"/>
  <c r="F1710" i="76"/>
  <c r="B1711" i="76"/>
  <c r="C1711" i="76"/>
  <c r="D1711" i="76"/>
  <c r="E1711" i="76"/>
  <c r="F1711" i="76"/>
  <c r="B1712" i="76"/>
  <c r="C1712" i="76"/>
  <c r="D1712" i="76"/>
  <c r="E1712" i="76"/>
  <c r="F1712" i="76"/>
  <c r="B1713" i="76"/>
  <c r="C1713" i="76"/>
  <c r="D1713" i="76"/>
  <c r="E1713" i="76"/>
  <c r="F1713" i="76"/>
  <c r="B1714" i="76"/>
  <c r="C1714" i="76"/>
  <c r="D1714" i="76"/>
  <c r="E1714" i="76"/>
  <c r="F1714" i="76"/>
  <c r="B1715" i="76"/>
  <c r="C1715" i="76"/>
  <c r="D1715" i="76"/>
  <c r="E1715" i="76"/>
  <c r="F1715" i="76"/>
  <c r="B1716" i="76"/>
  <c r="C1716" i="76"/>
  <c r="D1716" i="76"/>
  <c r="E1716" i="76"/>
  <c r="F1716" i="76"/>
  <c r="B1717" i="76"/>
  <c r="C1717" i="76"/>
  <c r="D1717" i="76"/>
  <c r="E1717" i="76"/>
  <c r="F1717" i="76"/>
  <c r="B1718" i="76"/>
  <c r="C1718" i="76"/>
  <c r="D1718" i="76"/>
  <c r="E1718" i="76"/>
  <c r="F1718" i="76"/>
  <c r="B1719" i="76"/>
  <c r="C1719" i="76"/>
  <c r="D1719" i="76"/>
  <c r="E1719" i="76"/>
  <c r="F1719" i="76"/>
  <c r="B1720" i="76"/>
  <c r="C1720" i="76"/>
  <c r="D1720" i="76"/>
  <c r="E1720" i="76"/>
  <c r="F1720" i="76"/>
  <c r="B1721" i="76"/>
  <c r="C1721" i="76"/>
  <c r="D1721" i="76"/>
  <c r="E1721" i="76"/>
  <c r="F1721" i="76"/>
  <c r="B1722" i="76"/>
  <c r="C1722" i="76"/>
  <c r="D1722" i="76"/>
  <c r="E1722" i="76"/>
  <c r="F1722" i="76"/>
  <c r="B1723" i="76"/>
  <c r="C1723" i="76"/>
  <c r="D1723" i="76"/>
  <c r="E1723" i="76"/>
  <c r="F1723" i="76"/>
  <c r="B1724" i="76"/>
  <c r="C1724" i="76"/>
  <c r="D1724" i="76"/>
  <c r="E1724" i="76"/>
  <c r="F1724" i="76"/>
  <c r="B1725" i="76"/>
  <c r="C1725" i="76"/>
  <c r="D1725" i="76"/>
  <c r="E1725" i="76"/>
  <c r="F1725" i="76"/>
  <c r="B1726" i="76"/>
  <c r="C1726" i="76"/>
  <c r="D1726" i="76"/>
  <c r="E1726" i="76"/>
  <c r="F1726" i="76"/>
  <c r="B1727" i="76"/>
  <c r="C1727" i="76"/>
  <c r="D1727" i="76"/>
  <c r="E1727" i="76"/>
  <c r="F1727" i="76"/>
  <c r="B1728" i="76"/>
  <c r="C1728" i="76"/>
  <c r="D1728" i="76"/>
  <c r="E1728" i="76"/>
  <c r="F1728" i="76"/>
  <c r="B1729" i="76"/>
  <c r="C1729" i="76"/>
  <c r="D1729" i="76"/>
  <c r="E1729" i="76"/>
  <c r="F1729" i="76"/>
  <c r="B1730" i="76"/>
  <c r="C1730" i="76"/>
  <c r="D1730" i="76"/>
  <c r="E1730" i="76"/>
  <c r="F1730" i="76"/>
  <c r="B1731" i="76"/>
  <c r="C1731" i="76"/>
  <c r="D1731" i="76"/>
  <c r="E1731" i="76"/>
  <c r="F1731" i="76"/>
  <c r="B1732" i="76"/>
  <c r="C1732" i="76"/>
  <c r="D1732" i="76"/>
  <c r="E1732" i="76"/>
  <c r="F1732" i="76"/>
  <c r="B1733" i="76"/>
  <c r="C1733" i="76"/>
  <c r="D1733" i="76"/>
  <c r="E1733" i="76"/>
  <c r="F1733" i="76"/>
  <c r="B1734" i="76"/>
  <c r="C1734" i="76"/>
  <c r="D1734" i="76"/>
  <c r="E1734" i="76"/>
  <c r="F1734" i="76"/>
  <c r="B1735" i="76"/>
  <c r="C1735" i="76"/>
  <c r="D1735" i="76"/>
  <c r="E1735" i="76"/>
  <c r="F1735" i="76"/>
  <c r="B1736" i="76"/>
  <c r="C1736" i="76"/>
  <c r="D1736" i="76"/>
  <c r="E1736" i="76"/>
  <c r="F1736" i="76"/>
  <c r="B1737" i="76"/>
  <c r="C1737" i="76"/>
  <c r="D1737" i="76"/>
  <c r="E1737" i="76"/>
  <c r="F1737" i="76"/>
  <c r="B1738" i="76"/>
  <c r="C1738" i="76"/>
  <c r="D1738" i="76"/>
  <c r="E1738" i="76"/>
  <c r="F1738" i="76"/>
  <c r="B1739" i="76"/>
  <c r="C1739" i="76"/>
  <c r="D1739" i="76"/>
  <c r="E1739" i="76"/>
  <c r="F1739" i="76"/>
  <c r="B1740" i="76"/>
  <c r="C1740" i="76"/>
  <c r="D1740" i="76"/>
  <c r="E1740" i="76"/>
  <c r="F1740" i="76"/>
  <c r="B1741" i="76"/>
  <c r="C1741" i="76"/>
  <c r="D1741" i="76"/>
  <c r="E1741" i="76"/>
  <c r="F1741" i="76"/>
  <c r="B1742" i="76"/>
  <c r="C1742" i="76"/>
  <c r="D1742" i="76"/>
  <c r="E1742" i="76"/>
  <c r="F1742" i="76"/>
  <c r="B1743" i="76"/>
  <c r="C1743" i="76"/>
  <c r="D1743" i="76"/>
  <c r="E1743" i="76"/>
  <c r="F1743" i="76"/>
  <c r="B1744" i="76"/>
  <c r="C1744" i="76"/>
  <c r="D1744" i="76"/>
  <c r="E1744" i="76"/>
  <c r="F1744" i="76"/>
  <c r="B1745" i="76"/>
  <c r="C1745" i="76"/>
  <c r="D1745" i="76"/>
  <c r="E1745" i="76"/>
  <c r="F1745" i="76"/>
  <c r="B1746" i="76"/>
  <c r="C1746" i="76"/>
  <c r="D1746" i="76"/>
  <c r="E1746" i="76"/>
  <c r="F1746" i="76"/>
  <c r="B1747" i="76"/>
  <c r="C1747" i="76"/>
  <c r="D1747" i="76"/>
  <c r="E1747" i="76"/>
  <c r="F1747" i="76"/>
  <c r="B1748" i="76"/>
  <c r="C1748" i="76"/>
  <c r="D1748" i="76"/>
  <c r="E1748" i="76"/>
  <c r="F1748" i="76"/>
  <c r="B1749" i="76"/>
  <c r="C1749" i="76"/>
  <c r="D1749" i="76"/>
  <c r="E1749" i="76"/>
  <c r="F1749" i="76"/>
  <c r="B1750" i="76"/>
  <c r="C1750" i="76"/>
  <c r="D1750" i="76"/>
  <c r="E1750" i="76"/>
  <c r="F1750" i="76"/>
  <c r="B1751" i="76"/>
  <c r="C1751" i="76"/>
  <c r="D1751" i="76"/>
  <c r="E1751" i="76"/>
  <c r="F1751" i="76"/>
  <c r="B1752" i="76"/>
  <c r="C1752" i="76"/>
  <c r="D1752" i="76"/>
  <c r="E1752" i="76"/>
  <c r="F1752" i="76"/>
  <c r="B1753" i="76"/>
  <c r="C1753" i="76"/>
  <c r="D1753" i="76"/>
  <c r="E1753" i="76"/>
  <c r="F1753" i="76"/>
  <c r="B1754" i="76"/>
  <c r="C1754" i="76"/>
  <c r="D1754" i="76"/>
  <c r="E1754" i="76"/>
  <c r="F1754" i="76"/>
  <c r="B1755" i="76"/>
  <c r="C1755" i="76"/>
  <c r="D1755" i="76"/>
  <c r="E1755" i="76"/>
  <c r="F1755" i="76"/>
  <c r="B1756" i="76"/>
  <c r="C1756" i="76"/>
  <c r="D1756" i="76"/>
  <c r="E1756" i="76"/>
  <c r="F1756" i="76"/>
  <c r="B1757" i="76"/>
  <c r="C1757" i="76"/>
  <c r="D1757" i="76"/>
  <c r="E1757" i="76"/>
  <c r="F1757" i="76"/>
  <c r="B1758" i="76"/>
  <c r="C1758" i="76"/>
  <c r="D1758" i="76"/>
  <c r="E1758" i="76"/>
  <c r="F1758" i="76"/>
  <c r="B1759" i="76"/>
  <c r="C1759" i="76"/>
  <c r="D1759" i="76"/>
  <c r="E1759" i="76"/>
  <c r="F1759" i="76"/>
  <c r="B1760" i="76"/>
  <c r="C1760" i="76"/>
  <c r="D1760" i="76"/>
  <c r="E1760" i="76"/>
  <c r="F1760" i="76"/>
  <c r="B1761" i="76"/>
  <c r="C1761" i="76"/>
  <c r="D1761" i="76"/>
  <c r="E1761" i="76"/>
  <c r="F1761" i="76"/>
  <c r="B1762" i="76"/>
  <c r="C1762" i="76"/>
  <c r="D1762" i="76"/>
  <c r="E1762" i="76"/>
  <c r="F1762" i="76"/>
  <c r="B1763" i="76"/>
  <c r="C1763" i="76"/>
  <c r="D1763" i="76"/>
  <c r="E1763" i="76"/>
  <c r="F1763" i="76"/>
  <c r="B1764" i="76"/>
  <c r="C1764" i="76"/>
  <c r="D1764" i="76"/>
  <c r="E1764" i="76"/>
  <c r="F1764" i="76"/>
  <c r="B1765" i="76"/>
  <c r="C1765" i="76"/>
  <c r="D1765" i="76"/>
  <c r="E1765" i="76"/>
  <c r="F1765" i="76"/>
  <c r="B1766" i="76"/>
  <c r="C1766" i="76"/>
  <c r="D1766" i="76"/>
  <c r="E1766" i="76"/>
  <c r="F1766" i="76"/>
  <c r="B1767" i="76"/>
  <c r="C1767" i="76"/>
  <c r="D1767" i="76"/>
  <c r="E1767" i="76"/>
  <c r="F1767" i="76"/>
  <c r="B1768" i="76"/>
  <c r="C1768" i="76"/>
  <c r="D1768" i="76"/>
  <c r="E1768" i="76"/>
  <c r="F1768" i="76"/>
  <c r="B1769" i="76"/>
  <c r="C1769" i="76"/>
  <c r="D1769" i="76"/>
  <c r="E1769" i="76"/>
  <c r="F1769" i="76"/>
  <c r="B1770" i="76"/>
  <c r="C1770" i="76"/>
  <c r="D1770" i="76"/>
  <c r="E1770" i="76"/>
  <c r="F1770" i="76"/>
  <c r="B1771" i="76"/>
  <c r="C1771" i="76"/>
  <c r="D1771" i="76"/>
  <c r="E1771" i="76"/>
  <c r="F1771" i="76"/>
  <c r="B1772" i="76"/>
  <c r="C1772" i="76"/>
  <c r="D1772" i="76"/>
  <c r="E1772" i="76"/>
  <c r="F1772" i="76"/>
  <c r="B1773" i="76"/>
  <c r="C1773" i="76"/>
  <c r="D1773" i="76"/>
  <c r="E1773" i="76"/>
  <c r="F1773" i="76"/>
  <c r="B1774" i="76"/>
  <c r="C1774" i="76"/>
  <c r="D1774" i="76"/>
  <c r="E1774" i="76"/>
  <c r="F1774" i="76"/>
  <c r="B1775" i="76"/>
  <c r="C1775" i="76"/>
  <c r="D1775" i="76"/>
  <c r="E1775" i="76"/>
  <c r="F1775" i="76"/>
  <c r="B1776" i="76"/>
  <c r="C1776" i="76"/>
  <c r="D1776" i="76"/>
  <c r="E1776" i="76"/>
  <c r="F1776" i="76"/>
  <c r="B1777" i="76"/>
  <c r="C1777" i="76"/>
  <c r="D1777" i="76"/>
  <c r="E1777" i="76"/>
  <c r="F1777" i="76"/>
  <c r="B1778" i="76"/>
  <c r="C1778" i="76"/>
  <c r="D1778" i="76"/>
  <c r="E1778" i="76"/>
  <c r="F1778" i="76"/>
  <c r="B1779" i="76"/>
  <c r="C1779" i="76"/>
  <c r="D1779" i="76"/>
  <c r="E1779" i="76"/>
  <c r="F1779" i="76"/>
  <c r="B1780" i="76"/>
  <c r="C1780" i="76"/>
  <c r="D1780" i="76"/>
  <c r="E1780" i="76"/>
  <c r="F1780" i="76"/>
  <c r="B1781" i="76"/>
  <c r="C1781" i="76"/>
  <c r="D1781" i="76"/>
  <c r="E1781" i="76"/>
  <c r="F1781" i="76"/>
  <c r="B1782" i="76"/>
  <c r="C1782" i="76"/>
  <c r="D1782" i="76"/>
  <c r="E1782" i="76"/>
  <c r="F1782" i="76"/>
  <c r="B1783" i="76"/>
  <c r="C1783" i="76"/>
  <c r="D1783" i="76"/>
  <c r="E1783" i="76"/>
  <c r="F1783" i="76"/>
  <c r="B1784" i="76"/>
  <c r="C1784" i="76"/>
  <c r="D1784" i="76"/>
  <c r="E1784" i="76"/>
  <c r="F1784" i="76"/>
  <c r="B1785" i="76"/>
  <c r="C1785" i="76"/>
  <c r="D1785" i="76"/>
  <c r="E1785" i="76"/>
  <c r="F1785" i="76"/>
  <c r="B1786" i="76"/>
  <c r="C1786" i="76"/>
  <c r="D1786" i="76"/>
  <c r="E1786" i="76"/>
  <c r="F1786" i="76"/>
  <c r="B1787" i="76"/>
  <c r="C1787" i="76"/>
  <c r="D1787" i="76"/>
  <c r="E1787" i="76"/>
  <c r="F1787" i="76"/>
  <c r="B1788" i="76"/>
  <c r="C1788" i="76"/>
  <c r="D1788" i="76"/>
  <c r="E1788" i="76"/>
  <c r="F1788" i="76"/>
  <c r="B1789" i="76"/>
  <c r="C1789" i="76"/>
  <c r="D1789" i="76"/>
  <c r="E1789" i="76"/>
  <c r="F1789" i="76"/>
  <c r="B1790" i="76"/>
  <c r="C1790" i="76"/>
  <c r="D1790" i="76"/>
  <c r="E1790" i="76"/>
  <c r="F1790" i="76"/>
  <c r="B1791" i="76"/>
  <c r="C1791" i="76"/>
  <c r="D1791" i="76"/>
  <c r="E1791" i="76"/>
  <c r="F1791" i="76"/>
  <c r="B1792" i="76"/>
  <c r="C1792" i="76"/>
  <c r="D1792" i="76"/>
  <c r="E1792" i="76"/>
  <c r="F1792" i="76"/>
  <c r="B1793" i="76"/>
  <c r="C1793" i="76"/>
  <c r="D1793" i="76"/>
  <c r="E1793" i="76"/>
  <c r="F1793" i="76"/>
  <c r="B1794" i="76"/>
  <c r="C1794" i="76"/>
  <c r="D1794" i="76"/>
  <c r="E1794" i="76"/>
  <c r="F1794" i="76"/>
  <c r="B1795" i="76"/>
  <c r="C1795" i="76"/>
  <c r="D1795" i="76"/>
  <c r="E1795" i="76"/>
  <c r="F1795" i="76"/>
  <c r="B1796" i="76"/>
  <c r="C1796" i="76"/>
  <c r="D1796" i="76"/>
  <c r="E1796" i="76"/>
  <c r="F1796" i="76"/>
  <c r="B1797" i="76"/>
  <c r="C1797" i="76"/>
  <c r="D1797" i="76"/>
  <c r="E1797" i="76"/>
  <c r="F1797" i="76"/>
  <c r="B1798" i="76"/>
  <c r="C1798" i="76"/>
  <c r="D1798" i="76"/>
  <c r="E1798" i="76"/>
  <c r="F1798" i="76"/>
  <c r="B1799" i="76"/>
  <c r="C1799" i="76"/>
  <c r="D1799" i="76"/>
  <c r="E1799" i="76"/>
  <c r="F1799" i="76"/>
  <c r="B1800" i="76"/>
  <c r="C1800" i="76"/>
  <c r="D1800" i="76"/>
  <c r="E1800" i="76"/>
  <c r="F1800" i="76"/>
  <c r="B1801" i="76"/>
  <c r="C1801" i="76"/>
  <c r="D1801" i="76"/>
  <c r="E1801" i="76"/>
  <c r="F1801" i="76"/>
  <c r="B1802" i="76"/>
  <c r="C1802" i="76"/>
  <c r="D1802" i="76"/>
  <c r="E1802" i="76"/>
  <c r="F1802" i="76"/>
  <c r="B1803" i="76"/>
  <c r="C1803" i="76"/>
  <c r="D1803" i="76"/>
  <c r="E1803" i="76"/>
  <c r="F1803" i="76"/>
  <c r="B1804" i="76"/>
  <c r="C1804" i="76"/>
  <c r="D1804" i="76"/>
  <c r="E1804" i="76"/>
  <c r="F1804" i="76"/>
  <c r="B1805" i="76"/>
  <c r="C1805" i="76"/>
  <c r="D1805" i="76"/>
  <c r="E1805" i="76"/>
  <c r="F1805" i="76"/>
  <c r="B1806" i="76"/>
  <c r="C1806" i="76"/>
  <c r="D1806" i="76"/>
  <c r="E1806" i="76"/>
  <c r="F1806" i="76"/>
  <c r="B1807" i="76"/>
  <c r="C1807" i="76"/>
  <c r="D1807" i="76"/>
  <c r="E1807" i="76"/>
  <c r="F1807" i="76"/>
  <c r="B1808" i="76"/>
  <c r="C1808" i="76"/>
  <c r="D1808" i="76"/>
  <c r="E1808" i="76"/>
  <c r="F1808" i="76"/>
  <c r="B1809" i="76"/>
  <c r="C1809" i="76"/>
  <c r="D1809" i="76"/>
  <c r="E1809" i="76"/>
  <c r="F1809" i="76"/>
  <c r="B1810" i="76"/>
  <c r="C1810" i="76"/>
  <c r="D1810" i="76"/>
  <c r="E1810" i="76"/>
  <c r="F1810" i="76"/>
  <c r="B1811" i="76"/>
  <c r="C1811" i="76"/>
  <c r="D1811" i="76"/>
  <c r="E1811" i="76"/>
  <c r="F1811" i="76"/>
  <c r="B1812" i="76"/>
  <c r="C1812" i="76"/>
  <c r="D1812" i="76"/>
  <c r="E1812" i="76"/>
  <c r="F1812" i="76"/>
  <c r="B1813" i="76"/>
  <c r="C1813" i="76"/>
  <c r="D1813" i="76"/>
  <c r="E1813" i="76"/>
  <c r="F1813" i="76"/>
  <c r="B1814" i="76"/>
  <c r="C1814" i="76"/>
  <c r="D1814" i="76"/>
  <c r="E1814" i="76"/>
  <c r="F1814" i="76"/>
  <c r="B1815" i="76"/>
  <c r="C1815" i="76"/>
  <c r="D1815" i="76"/>
  <c r="E1815" i="76"/>
  <c r="F1815" i="76"/>
  <c r="B1816" i="76"/>
  <c r="C1816" i="76"/>
  <c r="D1816" i="76"/>
  <c r="E1816" i="76"/>
  <c r="F1816" i="76"/>
  <c r="B1817" i="76"/>
  <c r="C1817" i="76"/>
  <c r="D1817" i="76"/>
  <c r="E1817" i="76"/>
  <c r="F1817" i="76"/>
  <c r="B1818" i="76"/>
  <c r="C1818" i="76"/>
  <c r="D1818" i="76"/>
  <c r="E1818" i="76"/>
  <c r="F1818" i="76"/>
  <c r="B1819" i="76"/>
  <c r="C1819" i="76"/>
  <c r="D1819" i="76"/>
  <c r="E1819" i="76"/>
  <c r="F1819" i="76"/>
  <c r="B1820" i="76"/>
  <c r="C1820" i="76"/>
  <c r="D1820" i="76"/>
  <c r="E1820" i="76"/>
  <c r="F1820" i="76"/>
  <c r="B1821" i="76"/>
  <c r="C1821" i="76"/>
  <c r="D1821" i="76"/>
  <c r="E1821" i="76"/>
  <c r="F1821" i="76"/>
  <c r="B1822" i="76"/>
  <c r="C1822" i="76"/>
  <c r="D1822" i="76"/>
  <c r="E1822" i="76"/>
  <c r="F1822" i="76"/>
  <c r="B1823" i="76"/>
  <c r="C1823" i="76"/>
  <c r="D1823" i="76"/>
  <c r="E1823" i="76"/>
  <c r="F1823" i="76"/>
  <c r="B1824" i="76"/>
  <c r="C1824" i="76"/>
  <c r="D1824" i="76"/>
  <c r="E1824" i="76"/>
  <c r="F1824" i="76"/>
  <c r="B1825" i="76"/>
  <c r="C1825" i="76"/>
  <c r="D1825" i="76"/>
  <c r="E1825" i="76"/>
  <c r="F1825" i="76"/>
  <c r="B1826" i="76"/>
  <c r="C1826" i="76"/>
  <c r="D1826" i="76"/>
  <c r="E1826" i="76"/>
  <c r="F1826" i="76"/>
  <c r="B1827" i="76"/>
  <c r="C1827" i="76"/>
  <c r="D1827" i="76"/>
  <c r="E1827" i="76"/>
  <c r="F1827" i="76"/>
  <c r="B1828" i="76"/>
  <c r="C1828" i="76"/>
  <c r="D1828" i="76"/>
  <c r="E1828" i="76"/>
  <c r="F1828" i="76"/>
  <c r="B1829" i="76"/>
  <c r="C1829" i="76"/>
  <c r="D1829" i="76"/>
  <c r="E1829" i="76"/>
  <c r="F1829" i="76"/>
  <c r="B1830" i="76"/>
  <c r="C1830" i="76"/>
  <c r="D1830" i="76"/>
  <c r="E1830" i="76"/>
  <c r="F1830" i="76"/>
  <c r="B1831" i="76"/>
  <c r="C1831" i="76"/>
  <c r="D1831" i="76"/>
  <c r="E1831" i="76"/>
  <c r="F1831" i="76"/>
  <c r="B1832" i="76"/>
  <c r="C1832" i="76"/>
  <c r="D1832" i="76"/>
  <c r="E1832" i="76"/>
  <c r="F1832" i="76"/>
  <c r="B1833" i="76"/>
  <c r="C1833" i="76"/>
  <c r="D1833" i="76"/>
  <c r="E1833" i="76"/>
  <c r="F1833" i="76"/>
  <c r="B1834" i="76"/>
  <c r="C1834" i="76"/>
  <c r="D1834" i="76"/>
  <c r="E1834" i="76"/>
  <c r="F1834" i="76"/>
  <c r="B1835" i="76"/>
  <c r="C1835" i="76"/>
  <c r="D1835" i="76"/>
  <c r="E1835" i="76"/>
  <c r="F1835" i="76"/>
  <c r="B1836" i="76"/>
  <c r="C1836" i="76"/>
  <c r="D1836" i="76"/>
  <c r="E1836" i="76"/>
  <c r="F1836" i="76"/>
  <c r="B1837" i="76"/>
  <c r="C1837" i="76"/>
  <c r="D1837" i="76"/>
  <c r="E1837" i="76"/>
  <c r="F1837" i="76"/>
  <c r="B1838" i="76"/>
  <c r="C1838" i="76"/>
  <c r="D1838" i="76"/>
  <c r="E1838" i="76"/>
  <c r="F1838" i="76"/>
  <c r="B1839" i="76"/>
  <c r="C1839" i="76"/>
  <c r="D1839" i="76"/>
  <c r="E1839" i="76"/>
  <c r="F1839" i="76"/>
  <c r="B1840" i="76"/>
  <c r="C1840" i="76"/>
  <c r="D1840" i="76"/>
  <c r="E1840" i="76"/>
  <c r="F1840" i="76"/>
  <c r="B1841" i="76"/>
  <c r="C1841" i="76"/>
  <c r="D1841" i="76"/>
  <c r="E1841" i="76"/>
  <c r="F1841" i="76"/>
  <c r="B1842" i="76"/>
  <c r="C1842" i="76"/>
  <c r="D1842" i="76"/>
  <c r="E1842" i="76"/>
  <c r="F1842" i="76"/>
  <c r="B1843" i="76"/>
  <c r="C1843" i="76"/>
  <c r="D1843" i="76"/>
  <c r="E1843" i="76"/>
  <c r="F1843" i="76"/>
  <c r="B1844" i="76"/>
  <c r="C1844" i="76"/>
  <c r="D1844" i="76"/>
  <c r="E1844" i="76"/>
  <c r="F1844" i="76"/>
  <c r="B1845" i="76"/>
  <c r="C1845" i="76"/>
  <c r="D1845" i="76"/>
  <c r="E1845" i="76"/>
  <c r="F1845" i="76"/>
  <c r="B1846" i="76"/>
  <c r="C1846" i="76"/>
  <c r="D1846" i="76"/>
  <c r="E1846" i="76"/>
  <c r="F1846" i="76"/>
  <c r="B1847" i="76"/>
  <c r="C1847" i="76"/>
  <c r="D1847" i="76"/>
  <c r="E1847" i="76"/>
  <c r="F1847" i="76"/>
  <c r="B1848" i="76"/>
  <c r="C1848" i="76"/>
  <c r="D1848" i="76"/>
  <c r="E1848" i="76"/>
  <c r="F1848" i="76"/>
  <c r="B1849" i="76"/>
  <c r="C1849" i="76"/>
  <c r="D1849" i="76"/>
  <c r="E1849" i="76"/>
  <c r="F1849" i="76"/>
  <c r="B1850" i="76"/>
  <c r="C1850" i="76"/>
  <c r="D1850" i="76"/>
  <c r="E1850" i="76"/>
  <c r="F1850" i="76"/>
  <c r="B1851" i="76"/>
  <c r="C1851" i="76"/>
  <c r="D1851" i="76"/>
  <c r="E1851" i="76"/>
  <c r="F1851" i="76"/>
  <c r="B1852" i="76"/>
  <c r="C1852" i="76"/>
  <c r="D1852" i="76"/>
  <c r="E1852" i="76"/>
  <c r="F1852" i="76"/>
  <c r="B1853" i="76"/>
  <c r="C1853" i="76"/>
  <c r="D1853" i="76"/>
  <c r="E1853" i="76"/>
  <c r="F1853" i="76"/>
  <c r="B1854" i="76"/>
  <c r="C1854" i="76"/>
  <c r="D1854" i="76"/>
  <c r="E1854" i="76"/>
  <c r="F1854" i="76"/>
  <c r="B1855" i="76"/>
  <c r="C1855" i="76"/>
  <c r="D1855" i="76"/>
  <c r="E1855" i="76"/>
  <c r="F1855" i="76"/>
  <c r="B1856" i="76"/>
  <c r="C1856" i="76"/>
  <c r="D1856" i="76"/>
  <c r="E1856" i="76"/>
  <c r="F1856" i="76"/>
  <c r="B1857" i="76"/>
  <c r="C1857" i="76"/>
  <c r="D1857" i="76"/>
  <c r="E1857" i="76"/>
  <c r="F1857" i="76"/>
  <c r="B1858" i="76"/>
  <c r="C1858" i="76"/>
  <c r="D1858" i="76"/>
  <c r="E1858" i="76"/>
  <c r="F1858" i="76"/>
  <c r="B1859" i="76"/>
  <c r="C1859" i="76"/>
  <c r="D1859" i="76"/>
  <c r="E1859" i="76"/>
  <c r="F1859" i="76"/>
  <c r="B1860" i="76"/>
  <c r="C1860" i="76"/>
  <c r="D1860" i="76"/>
  <c r="E1860" i="76"/>
  <c r="F1860" i="76"/>
  <c r="B1861" i="76"/>
  <c r="C1861" i="76"/>
  <c r="D1861" i="76"/>
  <c r="E1861" i="76"/>
  <c r="F1861" i="76"/>
  <c r="B1862" i="76"/>
  <c r="C1862" i="76"/>
  <c r="D1862" i="76"/>
  <c r="E1862" i="76"/>
  <c r="F1862" i="76"/>
  <c r="B1863" i="76"/>
  <c r="C1863" i="76"/>
  <c r="D1863" i="76"/>
  <c r="E1863" i="76"/>
  <c r="F1863" i="76"/>
  <c r="B1864" i="76"/>
  <c r="C1864" i="76"/>
  <c r="D1864" i="76"/>
  <c r="E1864" i="76"/>
  <c r="F1864" i="76"/>
  <c r="B1865" i="76"/>
  <c r="C1865" i="76"/>
  <c r="D1865" i="76"/>
  <c r="E1865" i="76"/>
  <c r="F1865" i="76"/>
  <c r="B1866" i="76"/>
  <c r="C1866" i="76"/>
  <c r="D1866" i="76"/>
  <c r="E1866" i="76"/>
  <c r="F1866" i="76"/>
  <c r="B1867" i="76"/>
  <c r="C1867" i="76"/>
  <c r="D1867" i="76"/>
  <c r="E1867" i="76"/>
  <c r="F1867" i="76"/>
  <c r="B1868" i="76"/>
  <c r="C1868" i="76"/>
  <c r="D1868" i="76"/>
  <c r="E1868" i="76"/>
  <c r="F1868" i="76"/>
  <c r="B1869" i="76"/>
  <c r="C1869" i="76"/>
  <c r="D1869" i="76"/>
  <c r="E1869" i="76"/>
  <c r="F1869" i="76"/>
  <c r="B1870" i="76"/>
  <c r="C1870" i="76"/>
  <c r="D1870" i="76"/>
  <c r="E1870" i="76"/>
  <c r="F1870" i="76"/>
  <c r="B1871" i="76"/>
  <c r="C1871" i="76"/>
  <c r="D1871" i="76"/>
  <c r="E1871" i="76"/>
  <c r="F1871" i="76"/>
  <c r="B1872" i="76"/>
  <c r="C1872" i="76"/>
  <c r="D1872" i="76"/>
  <c r="E1872" i="76"/>
  <c r="F1872" i="76"/>
  <c r="B1873" i="76"/>
  <c r="C1873" i="76"/>
  <c r="D1873" i="76"/>
  <c r="E1873" i="76"/>
  <c r="F1873" i="76"/>
  <c r="B1874" i="76"/>
  <c r="C1874" i="76"/>
  <c r="D1874" i="76"/>
  <c r="E1874" i="76"/>
  <c r="F1874" i="76"/>
  <c r="B1875" i="76"/>
  <c r="C1875" i="76"/>
  <c r="D1875" i="76"/>
  <c r="E1875" i="76"/>
  <c r="F1875" i="76"/>
  <c r="B1876" i="76"/>
  <c r="C1876" i="76"/>
  <c r="D1876" i="76"/>
  <c r="E1876" i="76"/>
  <c r="F1876" i="76"/>
  <c r="B1877" i="76"/>
  <c r="C1877" i="76"/>
  <c r="D1877" i="76"/>
  <c r="E1877" i="76"/>
  <c r="F1877" i="76"/>
  <c r="B1878" i="76"/>
  <c r="C1878" i="76"/>
  <c r="D1878" i="76"/>
  <c r="E1878" i="76"/>
  <c r="F1878" i="76"/>
  <c r="B1879" i="76"/>
  <c r="C1879" i="76"/>
  <c r="D1879" i="76"/>
  <c r="E1879" i="76"/>
  <c r="F1879" i="76"/>
  <c r="B1880" i="76"/>
  <c r="C1880" i="76"/>
  <c r="D1880" i="76"/>
  <c r="E1880" i="76"/>
  <c r="F1880" i="76"/>
  <c r="B1881" i="76"/>
  <c r="C1881" i="76"/>
  <c r="D1881" i="76"/>
  <c r="E1881" i="76"/>
  <c r="F1881" i="76"/>
  <c r="B1882" i="76"/>
  <c r="C1882" i="76"/>
  <c r="D1882" i="76"/>
  <c r="E1882" i="76"/>
  <c r="F1882" i="76"/>
  <c r="B1883" i="76"/>
  <c r="C1883" i="76"/>
  <c r="D1883" i="76"/>
  <c r="E1883" i="76"/>
  <c r="F1883" i="76"/>
  <c r="B1884" i="76"/>
  <c r="C1884" i="76"/>
  <c r="D1884" i="76"/>
  <c r="E1884" i="76"/>
  <c r="F1884" i="76"/>
  <c r="B1885" i="76"/>
  <c r="C1885" i="76"/>
  <c r="D1885" i="76"/>
  <c r="E1885" i="76"/>
  <c r="F1885" i="76"/>
  <c r="B1886" i="76"/>
  <c r="C1886" i="76"/>
  <c r="D1886" i="76"/>
  <c r="E1886" i="76"/>
  <c r="F1886" i="76"/>
  <c r="B1887" i="76"/>
  <c r="C1887" i="76"/>
  <c r="D1887" i="76"/>
  <c r="E1887" i="76"/>
  <c r="F1887" i="76"/>
  <c r="B1888" i="76"/>
  <c r="C1888" i="76"/>
  <c r="D1888" i="76"/>
  <c r="E1888" i="76"/>
  <c r="F1888" i="76"/>
  <c r="B1889" i="76"/>
  <c r="C1889" i="76"/>
  <c r="D1889" i="76"/>
  <c r="E1889" i="76"/>
  <c r="F1889" i="76"/>
  <c r="B1890" i="76"/>
  <c r="C1890" i="76"/>
  <c r="D1890" i="76"/>
  <c r="E1890" i="76"/>
  <c r="F1890" i="76"/>
  <c r="B1891" i="76"/>
  <c r="C1891" i="76"/>
  <c r="D1891" i="76"/>
  <c r="E1891" i="76"/>
  <c r="F1891" i="76"/>
  <c r="B1892" i="76"/>
  <c r="C1892" i="76"/>
  <c r="D1892" i="76"/>
  <c r="E1892" i="76"/>
  <c r="F1892" i="76"/>
  <c r="B1893" i="76"/>
  <c r="C1893" i="76"/>
  <c r="D1893" i="76"/>
  <c r="E1893" i="76"/>
  <c r="F1893" i="76"/>
  <c r="B1894" i="76"/>
  <c r="C1894" i="76"/>
  <c r="D1894" i="76"/>
  <c r="E1894" i="76"/>
  <c r="F1894" i="76"/>
  <c r="B1895" i="76"/>
  <c r="C1895" i="76"/>
  <c r="D1895" i="76"/>
  <c r="E1895" i="76"/>
  <c r="F1895" i="76"/>
  <c r="B1896" i="76"/>
  <c r="C1896" i="76"/>
  <c r="D1896" i="76"/>
  <c r="E1896" i="76"/>
  <c r="F1896" i="76"/>
  <c r="B1897" i="76"/>
  <c r="C1897" i="76"/>
  <c r="D1897" i="76"/>
  <c r="E1897" i="76"/>
  <c r="F1897" i="76"/>
  <c r="B1898" i="76"/>
  <c r="C1898" i="76"/>
  <c r="D1898" i="76"/>
  <c r="E1898" i="76"/>
  <c r="F1898" i="76"/>
  <c r="B1899" i="76"/>
  <c r="C1899" i="76"/>
  <c r="D1899" i="76"/>
  <c r="E1899" i="76"/>
  <c r="F1899" i="76"/>
  <c r="B1900" i="76"/>
  <c r="C1900" i="76"/>
  <c r="D1900" i="76"/>
  <c r="E1900" i="76"/>
  <c r="F1900" i="76"/>
  <c r="B1901" i="76"/>
  <c r="C1901" i="76"/>
  <c r="D1901" i="76"/>
  <c r="E1901" i="76"/>
  <c r="F1901" i="76"/>
  <c r="B1902" i="76"/>
  <c r="C1902" i="76"/>
  <c r="D1902" i="76"/>
  <c r="E1902" i="76"/>
  <c r="F1902" i="76"/>
  <c r="B1903" i="76"/>
  <c r="C1903" i="76"/>
  <c r="D1903" i="76"/>
  <c r="E1903" i="76"/>
  <c r="F1903" i="76"/>
  <c r="B1904" i="76"/>
  <c r="C1904" i="76"/>
  <c r="D1904" i="76"/>
  <c r="E1904" i="76"/>
  <c r="F1904" i="76"/>
  <c r="B1905" i="76"/>
  <c r="C1905" i="76"/>
  <c r="D1905" i="76"/>
  <c r="E1905" i="76"/>
  <c r="F1905" i="76"/>
  <c r="B1906" i="76"/>
  <c r="C1906" i="76"/>
  <c r="D1906" i="76"/>
  <c r="E1906" i="76"/>
  <c r="F1906" i="76"/>
  <c r="B1907" i="76"/>
  <c r="C1907" i="76"/>
  <c r="D1907" i="76"/>
  <c r="E1907" i="76"/>
  <c r="F1907" i="76"/>
  <c r="B1908" i="76"/>
  <c r="C1908" i="76"/>
  <c r="D1908" i="76"/>
  <c r="E1908" i="76"/>
  <c r="F1908" i="76"/>
  <c r="B1909" i="76"/>
  <c r="C1909" i="76"/>
  <c r="D1909" i="76"/>
  <c r="E1909" i="76"/>
  <c r="F1909" i="76"/>
  <c r="B1910" i="76"/>
  <c r="C1910" i="76"/>
  <c r="D1910" i="76"/>
  <c r="E1910" i="76"/>
  <c r="F1910" i="76"/>
  <c r="B1911" i="76"/>
  <c r="C1911" i="76"/>
  <c r="D1911" i="76"/>
  <c r="E1911" i="76"/>
  <c r="F1911" i="76"/>
  <c r="B1912" i="76"/>
  <c r="C1912" i="76"/>
  <c r="D1912" i="76"/>
  <c r="E1912" i="76"/>
  <c r="F1912" i="76"/>
  <c r="B1913" i="76"/>
  <c r="C1913" i="76"/>
  <c r="D1913" i="76"/>
  <c r="E1913" i="76"/>
  <c r="F1913" i="76"/>
  <c r="B1914" i="76"/>
  <c r="C1914" i="76"/>
  <c r="D1914" i="76"/>
  <c r="E1914" i="76"/>
  <c r="F1914" i="76"/>
  <c r="B1915" i="76"/>
  <c r="C1915" i="76"/>
  <c r="D1915" i="76"/>
  <c r="E1915" i="76"/>
  <c r="F1915" i="76"/>
  <c r="B1916" i="76"/>
  <c r="C1916" i="76"/>
  <c r="D1916" i="76"/>
  <c r="E1916" i="76"/>
  <c r="F1916" i="76"/>
  <c r="B1917" i="76"/>
  <c r="C1917" i="76"/>
  <c r="D1917" i="76"/>
  <c r="E1917" i="76"/>
  <c r="F1917" i="76"/>
  <c r="B1918" i="76"/>
  <c r="C1918" i="76"/>
  <c r="D1918" i="76"/>
  <c r="E1918" i="76"/>
  <c r="F1918" i="76"/>
  <c r="B1919" i="76"/>
  <c r="C1919" i="76"/>
  <c r="D1919" i="76"/>
  <c r="E1919" i="76"/>
  <c r="F1919" i="76"/>
  <c r="B1920" i="76"/>
  <c r="C1920" i="76"/>
  <c r="D1920" i="76"/>
  <c r="E1920" i="76"/>
  <c r="F1920" i="76"/>
  <c r="B1921" i="76"/>
  <c r="C1921" i="76"/>
  <c r="D1921" i="76"/>
  <c r="E1921" i="76"/>
  <c r="F1921" i="76"/>
  <c r="B1922" i="76"/>
  <c r="C1922" i="76"/>
  <c r="D1922" i="76"/>
  <c r="E1922" i="76"/>
  <c r="F1922" i="76"/>
  <c r="B1923" i="76"/>
  <c r="C1923" i="76"/>
  <c r="D1923" i="76"/>
  <c r="E1923" i="76"/>
  <c r="F1923" i="76"/>
  <c r="B1924" i="76"/>
  <c r="C1924" i="76"/>
  <c r="D1924" i="76"/>
  <c r="E1924" i="76"/>
  <c r="F1924" i="76"/>
  <c r="B1925" i="76"/>
  <c r="C1925" i="76"/>
  <c r="D1925" i="76"/>
  <c r="E1925" i="76"/>
  <c r="F1925" i="76"/>
  <c r="B1926" i="76"/>
  <c r="C1926" i="76"/>
  <c r="D1926" i="76"/>
  <c r="E1926" i="76"/>
  <c r="F1926" i="76"/>
  <c r="B1927" i="76"/>
  <c r="C1927" i="76"/>
  <c r="D1927" i="76"/>
  <c r="E1927" i="76"/>
  <c r="F1927" i="76"/>
  <c r="B1928" i="76"/>
  <c r="C1928" i="76"/>
  <c r="D1928" i="76"/>
  <c r="E1928" i="76"/>
  <c r="F1928" i="76"/>
  <c r="B1929" i="76"/>
  <c r="C1929" i="76"/>
  <c r="D1929" i="76"/>
  <c r="E1929" i="76"/>
  <c r="F1929" i="76"/>
  <c r="B1930" i="76"/>
  <c r="C1930" i="76"/>
  <c r="D1930" i="76"/>
  <c r="E1930" i="76"/>
  <c r="F1930" i="76"/>
  <c r="B1931" i="76"/>
  <c r="C1931" i="76"/>
  <c r="D1931" i="76"/>
  <c r="E1931" i="76"/>
  <c r="F1931" i="76"/>
  <c r="B1932" i="76"/>
  <c r="C1932" i="76"/>
  <c r="D1932" i="76"/>
  <c r="E1932" i="76"/>
  <c r="F1932" i="76"/>
  <c r="B1933" i="76"/>
  <c r="C1933" i="76"/>
  <c r="D1933" i="76"/>
  <c r="E1933" i="76"/>
  <c r="F1933" i="76"/>
  <c r="B1934" i="76"/>
  <c r="C1934" i="76"/>
  <c r="D1934" i="76"/>
  <c r="E1934" i="76"/>
  <c r="F1934" i="76"/>
  <c r="B1935" i="76"/>
  <c r="C1935" i="76"/>
  <c r="D1935" i="76"/>
  <c r="E1935" i="76"/>
  <c r="F1935" i="76"/>
  <c r="B1936" i="76"/>
  <c r="C1936" i="76"/>
  <c r="D1936" i="76"/>
  <c r="E1936" i="76"/>
  <c r="F1936" i="76"/>
  <c r="B1937" i="76"/>
  <c r="C1937" i="76"/>
  <c r="D1937" i="76"/>
  <c r="E1937" i="76"/>
  <c r="F1937" i="76"/>
  <c r="B1938" i="76"/>
  <c r="C1938" i="76"/>
  <c r="D1938" i="76"/>
  <c r="E1938" i="76"/>
  <c r="F1938" i="76"/>
  <c r="B1939" i="76"/>
  <c r="C1939" i="76"/>
  <c r="D1939" i="76"/>
  <c r="E1939" i="76"/>
  <c r="F1939" i="76"/>
  <c r="B1940" i="76"/>
  <c r="C1940" i="76"/>
  <c r="D1940" i="76"/>
  <c r="E1940" i="76"/>
  <c r="F1940" i="76"/>
  <c r="B1941" i="76"/>
  <c r="C1941" i="76"/>
  <c r="D1941" i="76"/>
  <c r="E1941" i="76"/>
  <c r="F1941" i="76"/>
  <c r="B1942" i="76"/>
  <c r="C1942" i="76"/>
  <c r="D1942" i="76"/>
  <c r="E1942" i="76"/>
  <c r="F1942" i="76"/>
  <c r="B1943" i="76"/>
  <c r="C1943" i="76"/>
  <c r="D1943" i="76"/>
  <c r="E1943" i="76"/>
  <c r="F1943" i="76"/>
  <c r="B1944" i="76"/>
  <c r="C1944" i="76"/>
  <c r="D1944" i="76"/>
  <c r="E1944" i="76"/>
  <c r="F1944" i="76"/>
  <c r="B1945" i="76"/>
  <c r="C1945" i="76"/>
  <c r="D1945" i="76"/>
  <c r="E1945" i="76"/>
  <c r="F1945" i="76"/>
  <c r="B1946" i="76"/>
  <c r="C1946" i="76"/>
  <c r="D1946" i="76"/>
  <c r="E1946" i="76"/>
  <c r="F1946" i="76"/>
  <c r="B1947" i="76"/>
  <c r="C1947" i="76"/>
  <c r="D1947" i="76"/>
  <c r="E1947" i="76"/>
  <c r="F1947" i="76"/>
  <c r="B1948" i="76"/>
  <c r="C1948" i="76"/>
  <c r="D1948" i="76"/>
  <c r="E1948" i="76"/>
  <c r="F1948" i="76"/>
  <c r="B1949" i="76"/>
  <c r="C1949" i="76"/>
  <c r="D1949" i="76"/>
  <c r="E1949" i="76"/>
  <c r="F1949" i="76"/>
  <c r="B1950" i="76"/>
  <c r="C1950" i="76"/>
  <c r="D1950" i="76"/>
  <c r="E1950" i="76"/>
  <c r="F1950" i="76"/>
  <c r="B1951" i="76"/>
  <c r="C1951" i="76"/>
  <c r="D1951" i="76"/>
  <c r="E1951" i="76"/>
  <c r="F1951" i="76"/>
  <c r="B1952" i="76"/>
  <c r="C1952" i="76"/>
  <c r="D1952" i="76"/>
  <c r="E1952" i="76"/>
  <c r="F1952" i="76"/>
  <c r="B1953" i="76"/>
  <c r="C1953" i="76"/>
  <c r="D1953" i="76"/>
  <c r="E1953" i="76"/>
  <c r="F1953" i="76"/>
  <c r="B1954" i="76"/>
  <c r="C1954" i="76"/>
  <c r="D1954" i="76"/>
  <c r="E1954" i="76"/>
  <c r="F1954" i="76"/>
  <c r="B1955" i="76"/>
  <c r="C1955" i="76"/>
  <c r="D1955" i="76"/>
  <c r="E1955" i="76"/>
  <c r="F1955" i="76"/>
  <c r="B1956" i="76"/>
  <c r="C1956" i="76"/>
  <c r="D1956" i="76"/>
  <c r="E1956" i="76"/>
  <c r="F1956" i="76"/>
  <c r="B1957" i="76"/>
  <c r="C1957" i="76"/>
  <c r="D1957" i="76"/>
  <c r="E1957" i="76"/>
  <c r="F1957" i="76"/>
  <c r="B1958" i="76"/>
  <c r="C1958" i="76"/>
  <c r="D1958" i="76"/>
  <c r="E1958" i="76"/>
  <c r="F1958" i="76"/>
  <c r="B1959" i="76"/>
  <c r="C1959" i="76"/>
  <c r="D1959" i="76"/>
  <c r="E1959" i="76"/>
  <c r="F1959" i="76"/>
  <c r="B1960" i="76"/>
  <c r="C1960" i="76"/>
  <c r="D1960" i="76"/>
  <c r="E1960" i="76"/>
  <c r="F1960" i="76"/>
  <c r="B1961" i="76"/>
  <c r="C1961" i="76"/>
  <c r="D1961" i="76"/>
  <c r="E1961" i="76"/>
  <c r="F1961" i="76"/>
  <c r="B1962" i="76"/>
  <c r="C1962" i="76"/>
  <c r="D1962" i="76"/>
  <c r="E1962" i="76"/>
  <c r="F1962" i="76"/>
  <c r="B1963" i="76"/>
  <c r="C1963" i="76"/>
  <c r="D1963" i="76"/>
  <c r="E1963" i="76"/>
  <c r="F1963" i="76"/>
  <c r="B1964" i="76"/>
  <c r="C1964" i="76"/>
  <c r="D1964" i="76"/>
  <c r="E1964" i="76"/>
  <c r="F1964" i="76"/>
  <c r="B1965" i="76"/>
  <c r="C1965" i="76"/>
  <c r="D1965" i="76"/>
  <c r="E1965" i="76"/>
  <c r="F1965" i="76"/>
  <c r="B1966" i="76"/>
  <c r="C1966" i="76"/>
  <c r="D1966" i="76"/>
  <c r="E1966" i="76"/>
  <c r="F1966" i="76"/>
  <c r="B1967" i="76"/>
  <c r="C1967" i="76"/>
  <c r="D1967" i="76"/>
  <c r="E1967" i="76"/>
  <c r="F1967" i="76"/>
  <c r="B1968" i="76"/>
  <c r="C1968" i="76"/>
  <c r="D1968" i="76"/>
  <c r="E1968" i="76"/>
  <c r="F1968" i="76"/>
  <c r="B1969" i="76"/>
  <c r="C1969" i="76"/>
  <c r="D1969" i="76"/>
  <c r="E1969" i="76"/>
  <c r="F1969" i="76"/>
  <c r="B1970" i="76"/>
  <c r="C1970" i="76"/>
  <c r="D1970" i="76"/>
  <c r="E1970" i="76"/>
  <c r="F1970" i="76"/>
  <c r="B1971" i="76"/>
  <c r="C1971" i="76"/>
  <c r="D1971" i="76"/>
  <c r="E1971" i="76"/>
  <c r="F1971" i="76"/>
  <c r="B1972" i="76"/>
  <c r="C1972" i="76"/>
  <c r="D1972" i="76"/>
  <c r="E1972" i="76"/>
  <c r="F1972" i="76"/>
  <c r="B1973" i="76"/>
  <c r="C1973" i="76"/>
  <c r="D1973" i="76"/>
  <c r="E1973" i="76"/>
  <c r="F1973" i="76"/>
  <c r="B1974" i="76"/>
  <c r="C1974" i="76"/>
  <c r="D1974" i="76"/>
  <c r="E1974" i="76"/>
  <c r="F1974" i="76"/>
  <c r="B1975" i="76"/>
  <c r="C1975" i="76"/>
  <c r="D1975" i="76"/>
  <c r="E1975" i="76"/>
  <c r="F1975" i="76"/>
  <c r="B1976" i="76"/>
  <c r="C1976" i="76"/>
  <c r="D1976" i="76"/>
  <c r="E1976" i="76"/>
  <c r="F1976" i="76"/>
  <c r="B1977" i="76"/>
  <c r="C1977" i="76"/>
  <c r="D1977" i="76"/>
  <c r="E1977" i="76"/>
  <c r="F1977" i="76"/>
  <c r="B1978" i="76"/>
  <c r="C1978" i="76"/>
  <c r="D1978" i="76"/>
  <c r="E1978" i="76"/>
  <c r="F1978" i="76"/>
  <c r="B1979" i="76"/>
  <c r="C1979" i="76"/>
  <c r="D1979" i="76"/>
  <c r="E1979" i="76"/>
  <c r="F1979" i="76"/>
  <c r="B1980" i="76"/>
  <c r="C1980" i="76"/>
  <c r="D1980" i="76"/>
  <c r="E1980" i="76"/>
  <c r="F1980" i="76"/>
  <c r="B1981" i="76"/>
  <c r="C1981" i="76"/>
  <c r="D1981" i="76"/>
  <c r="E1981" i="76"/>
  <c r="F1981" i="76"/>
  <c r="B1982" i="76"/>
  <c r="C1982" i="76"/>
  <c r="D1982" i="76"/>
  <c r="E1982" i="76"/>
  <c r="F1982" i="76"/>
  <c r="B1983" i="76"/>
  <c r="C1983" i="76"/>
  <c r="D1983" i="76"/>
  <c r="E1983" i="76"/>
  <c r="F1983" i="76"/>
  <c r="B1984" i="76"/>
  <c r="C1984" i="76"/>
  <c r="D1984" i="76"/>
  <c r="E1984" i="76"/>
  <c r="F1984" i="76"/>
  <c r="B1985" i="76"/>
  <c r="C1985" i="76"/>
  <c r="D1985" i="76"/>
  <c r="E1985" i="76"/>
  <c r="F1985" i="76"/>
  <c r="B1986" i="76"/>
  <c r="C1986" i="76"/>
  <c r="D1986" i="76"/>
  <c r="E1986" i="76"/>
  <c r="F1986" i="76"/>
  <c r="B1987" i="76"/>
  <c r="C1987" i="76"/>
  <c r="D1987" i="76"/>
  <c r="E1987" i="76"/>
  <c r="F1987" i="76"/>
  <c r="B1988" i="76"/>
  <c r="C1988" i="76"/>
  <c r="D1988" i="76"/>
  <c r="E1988" i="76"/>
  <c r="F1988" i="76"/>
  <c r="B1989" i="76"/>
  <c r="C1989" i="76"/>
  <c r="D1989" i="76"/>
  <c r="E1989" i="76"/>
  <c r="F1989" i="76"/>
  <c r="B1990" i="76"/>
  <c r="C1990" i="76"/>
  <c r="D1990" i="76"/>
  <c r="E1990" i="76"/>
  <c r="F1990" i="76"/>
  <c r="B1991" i="76"/>
  <c r="C1991" i="76"/>
  <c r="D1991" i="76"/>
  <c r="E1991" i="76"/>
  <c r="F1991" i="76"/>
  <c r="B1992" i="76"/>
  <c r="C1992" i="76"/>
  <c r="D1992" i="76"/>
  <c r="E1992" i="76"/>
  <c r="F1992" i="76"/>
  <c r="B1993" i="76"/>
  <c r="C1993" i="76"/>
  <c r="D1993" i="76"/>
  <c r="E1993" i="76"/>
  <c r="F1993" i="76"/>
  <c r="B1994" i="76"/>
  <c r="C1994" i="76"/>
  <c r="D1994" i="76"/>
  <c r="E1994" i="76"/>
  <c r="F1994" i="76"/>
  <c r="B1995" i="76"/>
  <c r="C1995" i="76"/>
  <c r="D1995" i="76"/>
  <c r="E1995" i="76"/>
  <c r="F1995" i="76"/>
  <c r="B1996" i="76"/>
  <c r="C1996" i="76"/>
  <c r="D1996" i="76"/>
  <c r="E1996" i="76"/>
  <c r="F1996" i="76"/>
  <c r="B1997" i="76"/>
  <c r="C1997" i="76"/>
  <c r="D1997" i="76"/>
  <c r="E1997" i="76"/>
  <c r="F1997" i="76"/>
  <c r="B1998" i="76"/>
  <c r="C1998" i="76"/>
  <c r="D1998" i="76"/>
  <c r="E1998" i="76"/>
  <c r="F1998" i="76"/>
  <c r="B1999" i="76"/>
  <c r="C1999" i="76"/>
  <c r="D1999" i="76"/>
  <c r="E1999" i="76"/>
  <c r="F1999" i="76"/>
  <c r="B2000" i="76"/>
  <c r="C2000" i="76"/>
  <c r="D2000" i="76"/>
  <c r="E2000" i="76"/>
  <c r="F2000" i="76"/>
  <c r="B2001" i="76"/>
  <c r="C2001" i="76"/>
  <c r="D2001" i="76"/>
  <c r="E2001" i="76"/>
  <c r="F2001" i="76"/>
  <c r="B2002" i="76"/>
  <c r="C2002" i="76"/>
  <c r="D2002" i="76"/>
  <c r="E2002" i="76"/>
  <c r="F2002" i="76"/>
  <c r="B2003" i="76"/>
  <c r="C2003" i="76"/>
  <c r="D2003" i="76"/>
  <c r="E2003" i="76"/>
  <c r="F2003" i="76"/>
  <c r="B2004" i="76"/>
  <c r="C2004" i="76"/>
  <c r="D2004" i="76"/>
  <c r="E2004" i="76"/>
  <c r="F2004" i="76"/>
  <c r="B2005" i="76"/>
  <c r="C2005" i="76"/>
  <c r="D2005" i="76"/>
  <c r="E2005" i="76"/>
  <c r="F2005" i="76"/>
  <c r="B2006" i="76"/>
  <c r="C2006" i="76"/>
  <c r="D2006" i="76"/>
  <c r="E2006" i="76"/>
  <c r="F2006" i="76"/>
  <c r="B2007" i="76"/>
  <c r="C2007" i="76"/>
  <c r="D2007" i="76"/>
  <c r="E2007" i="76"/>
  <c r="F2007" i="76"/>
  <c r="B2008" i="76"/>
  <c r="C2008" i="76"/>
  <c r="D2008" i="76"/>
  <c r="E2008" i="76"/>
  <c r="F2008" i="76"/>
  <c r="B2009" i="76"/>
  <c r="C2009" i="76"/>
  <c r="D2009" i="76"/>
  <c r="E2009" i="76"/>
  <c r="F2009" i="76"/>
  <c r="B2010" i="76"/>
  <c r="C2010" i="76"/>
  <c r="D2010" i="76"/>
  <c r="E2010" i="76"/>
  <c r="F2010" i="76"/>
  <c r="B2011" i="76"/>
  <c r="C2011" i="76"/>
  <c r="D2011" i="76"/>
  <c r="E2011" i="76"/>
  <c r="F2011" i="76"/>
  <c r="B2012" i="76"/>
  <c r="C2012" i="76"/>
  <c r="D2012" i="76"/>
  <c r="E2012" i="76"/>
  <c r="F2012" i="76"/>
  <c r="B2013" i="76"/>
  <c r="C2013" i="76"/>
  <c r="D2013" i="76"/>
  <c r="E2013" i="76"/>
  <c r="F2013" i="76"/>
  <c r="B2014" i="76"/>
  <c r="C2014" i="76"/>
  <c r="D2014" i="76"/>
  <c r="E2014" i="76"/>
  <c r="F2014" i="76"/>
  <c r="B2015" i="76"/>
  <c r="C2015" i="76"/>
  <c r="D2015" i="76"/>
  <c r="E2015" i="76"/>
  <c r="F2015" i="76"/>
  <c r="B2016" i="76"/>
  <c r="C2016" i="76"/>
  <c r="D2016" i="76"/>
  <c r="E2016" i="76"/>
  <c r="F2016" i="76"/>
  <c r="B2017" i="76"/>
  <c r="C2017" i="76"/>
  <c r="D2017" i="76"/>
  <c r="E2017" i="76"/>
  <c r="F2017" i="76"/>
  <c r="B2018" i="76"/>
  <c r="C2018" i="76"/>
  <c r="D2018" i="76"/>
  <c r="E2018" i="76"/>
  <c r="F2018" i="76"/>
  <c r="B2019" i="76"/>
  <c r="C2019" i="76"/>
  <c r="D2019" i="76"/>
  <c r="E2019" i="76"/>
  <c r="F2019" i="76"/>
  <c r="B2020" i="76"/>
  <c r="C2020" i="76"/>
  <c r="D2020" i="76"/>
  <c r="E2020" i="76"/>
  <c r="F2020" i="76"/>
  <c r="B2021" i="76"/>
  <c r="C2021" i="76"/>
  <c r="D2021" i="76"/>
  <c r="E2021" i="76"/>
  <c r="F2021" i="76"/>
  <c r="B2022" i="76"/>
  <c r="C2022" i="76"/>
  <c r="D2022" i="76"/>
  <c r="E2022" i="76"/>
  <c r="F2022" i="76"/>
  <c r="B2023" i="76"/>
  <c r="C2023" i="76"/>
  <c r="D2023" i="76"/>
  <c r="E2023" i="76"/>
  <c r="F2023" i="76"/>
  <c r="B2024" i="76"/>
  <c r="C2024" i="76"/>
  <c r="D2024" i="76"/>
  <c r="E2024" i="76"/>
  <c r="F2024" i="76"/>
  <c r="B2025" i="76"/>
  <c r="C2025" i="76"/>
  <c r="D2025" i="76"/>
  <c r="E2025" i="76"/>
  <c r="F2025" i="76"/>
  <c r="B2026" i="76"/>
  <c r="C2026" i="76"/>
  <c r="D2026" i="76"/>
  <c r="E2026" i="76"/>
  <c r="F2026" i="76"/>
  <c r="B2027" i="76"/>
  <c r="C2027" i="76"/>
  <c r="D2027" i="76"/>
  <c r="E2027" i="76"/>
  <c r="F2027" i="76"/>
  <c r="B2028" i="76"/>
  <c r="C2028" i="76"/>
  <c r="D2028" i="76"/>
  <c r="E2028" i="76"/>
  <c r="F2028" i="76"/>
  <c r="B2029" i="76"/>
  <c r="C2029" i="76"/>
  <c r="D2029" i="76"/>
  <c r="E2029" i="76"/>
  <c r="F2029" i="76"/>
  <c r="B2030" i="76"/>
  <c r="C2030" i="76"/>
  <c r="D2030" i="76"/>
  <c r="E2030" i="76"/>
  <c r="F2030" i="76"/>
  <c r="B2031" i="76"/>
  <c r="C2031" i="76"/>
  <c r="D2031" i="76"/>
  <c r="E2031" i="76"/>
  <c r="F2031" i="76"/>
  <c r="B2032" i="76"/>
  <c r="C2032" i="76"/>
  <c r="D2032" i="76"/>
  <c r="E2032" i="76"/>
  <c r="F2032" i="76"/>
  <c r="B2033" i="76"/>
  <c r="C2033" i="76"/>
  <c r="D2033" i="76"/>
  <c r="E2033" i="76"/>
  <c r="F2033" i="76"/>
  <c r="B2034" i="76"/>
  <c r="C2034" i="76"/>
  <c r="D2034" i="76"/>
  <c r="E2034" i="76"/>
  <c r="F2034" i="76"/>
  <c r="B2035" i="76"/>
  <c r="C2035" i="76"/>
  <c r="D2035" i="76"/>
  <c r="E2035" i="76"/>
  <c r="F2035" i="76"/>
  <c r="B2036" i="76"/>
  <c r="C2036" i="76"/>
  <c r="D2036" i="76"/>
  <c r="E2036" i="76"/>
  <c r="F2036" i="76"/>
  <c r="B2037" i="76"/>
  <c r="C2037" i="76"/>
  <c r="D2037" i="76"/>
  <c r="E2037" i="76"/>
  <c r="F2037" i="76"/>
  <c r="B2038" i="76"/>
  <c r="C2038" i="76"/>
  <c r="D2038" i="76"/>
  <c r="E2038" i="76"/>
  <c r="F2038" i="76"/>
  <c r="B2039" i="76"/>
  <c r="C2039" i="76"/>
  <c r="D2039" i="76"/>
  <c r="E2039" i="76"/>
  <c r="F2039" i="76"/>
  <c r="B2040" i="76"/>
  <c r="C2040" i="76"/>
  <c r="D2040" i="76"/>
  <c r="E2040" i="76"/>
  <c r="F2040" i="76"/>
  <c r="B2041" i="76"/>
  <c r="C2041" i="76"/>
  <c r="D2041" i="76"/>
  <c r="E2041" i="76"/>
  <c r="F2041" i="76"/>
  <c r="B2042" i="76"/>
  <c r="C2042" i="76"/>
  <c r="D2042" i="76"/>
  <c r="E2042" i="76"/>
  <c r="F2042" i="76"/>
  <c r="B2043" i="76"/>
  <c r="C2043" i="76"/>
  <c r="D2043" i="76"/>
  <c r="E2043" i="76"/>
  <c r="F2043" i="76"/>
  <c r="B2044" i="76"/>
  <c r="C2044" i="76"/>
  <c r="D2044" i="76"/>
  <c r="E2044" i="76"/>
  <c r="F2044" i="76"/>
  <c r="B2045" i="76"/>
  <c r="C2045" i="76"/>
  <c r="D2045" i="76"/>
  <c r="E2045" i="76"/>
  <c r="F2045" i="76"/>
  <c r="B2046" i="76"/>
  <c r="C2046" i="76"/>
  <c r="D2046" i="76"/>
  <c r="E2046" i="76"/>
  <c r="F2046" i="76"/>
  <c r="B2047" i="76"/>
  <c r="C2047" i="76"/>
  <c r="D2047" i="76"/>
  <c r="E2047" i="76"/>
  <c r="F2047" i="76"/>
  <c r="B2048" i="76"/>
  <c r="C2048" i="76"/>
  <c r="D2048" i="76"/>
  <c r="E2048" i="76"/>
  <c r="F2048" i="76"/>
  <c r="B2049" i="76"/>
  <c r="C2049" i="76"/>
  <c r="D2049" i="76"/>
  <c r="E2049" i="76"/>
  <c r="F2049" i="76"/>
  <c r="B2050" i="76"/>
  <c r="C2050" i="76"/>
  <c r="D2050" i="76"/>
  <c r="E2050" i="76"/>
  <c r="F2050" i="76"/>
  <c r="B2051" i="76"/>
  <c r="C2051" i="76"/>
  <c r="D2051" i="76"/>
  <c r="E2051" i="76"/>
  <c r="F2051" i="76"/>
  <c r="B2052" i="76"/>
  <c r="C2052" i="76"/>
  <c r="D2052" i="76"/>
  <c r="E2052" i="76"/>
  <c r="F2052" i="76"/>
  <c r="B2053" i="76"/>
  <c r="C2053" i="76"/>
  <c r="D2053" i="76"/>
  <c r="E2053" i="76"/>
  <c r="F2053" i="76"/>
  <c r="B2054" i="76"/>
  <c r="C2054" i="76"/>
  <c r="D2054" i="76"/>
  <c r="E2054" i="76"/>
  <c r="F2054" i="76"/>
  <c r="B2055" i="76"/>
  <c r="C2055" i="76"/>
  <c r="D2055" i="76"/>
  <c r="E2055" i="76"/>
  <c r="F2055" i="76"/>
  <c r="B2056" i="76"/>
  <c r="C2056" i="76"/>
  <c r="D2056" i="76"/>
  <c r="E2056" i="76"/>
  <c r="F2056" i="76"/>
  <c r="B2057" i="76"/>
  <c r="C2057" i="76"/>
  <c r="D2057" i="76"/>
  <c r="E2057" i="76"/>
  <c r="F2057" i="76"/>
  <c r="B2058" i="76"/>
  <c r="C2058" i="76"/>
  <c r="D2058" i="76"/>
  <c r="E2058" i="76"/>
  <c r="F2058" i="76"/>
  <c r="B2059" i="76"/>
  <c r="C2059" i="76"/>
  <c r="D2059" i="76"/>
  <c r="E2059" i="76"/>
  <c r="F2059" i="76"/>
  <c r="B2060" i="76"/>
  <c r="C2060" i="76"/>
  <c r="D2060" i="76"/>
  <c r="E2060" i="76"/>
  <c r="F2060" i="76"/>
  <c r="B2061" i="76"/>
  <c r="C2061" i="76"/>
  <c r="D2061" i="76"/>
  <c r="E2061" i="76"/>
  <c r="F2061" i="76"/>
  <c r="B2062" i="76"/>
  <c r="C2062" i="76"/>
  <c r="D2062" i="76"/>
  <c r="E2062" i="76"/>
  <c r="F2062" i="76"/>
  <c r="B2063" i="76"/>
  <c r="C2063" i="76"/>
  <c r="D2063" i="76"/>
  <c r="E2063" i="76"/>
  <c r="F2063" i="76"/>
  <c r="B2064" i="76"/>
  <c r="C2064" i="76"/>
  <c r="D2064" i="76"/>
  <c r="E2064" i="76"/>
  <c r="F2064" i="76"/>
  <c r="B2065" i="76"/>
  <c r="C2065" i="76"/>
  <c r="D2065" i="76"/>
  <c r="E2065" i="76"/>
  <c r="F2065" i="76"/>
  <c r="B2066" i="76"/>
  <c r="C2066" i="76"/>
  <c r="D2066" i="76"/>
  <c r="E2066" i="76"/>
  <c r="F2066" i="76"/>
  <c r="B2067" i="76"/>
  <c r="C2067" i="76"/>
  <c r="D2067" i="76"/>
  <c r="E2067" i="76"/>
  <c r="F2067" i="76"/>
  <c r="B2068" i="76"/>
  <c r="C2068" i="76"/>
  <c r="D2068" i="76"/>
  <c r="E2068" i="76"/>
  <c r="F2068" i="76"/>
  <c r="B2069" i="76"/>
  <c r="C2069" i="76"/>
  <c r="D2069" i="76"/>
  <c r="E2069" i="76"/>
  <c r="F2069" i="76"/>
  <c r="B2070" i="76"/>
  <c r="C2070" i="76"/>
  <c r="D2070" i="76"/>
  <c r="E2070" i="76"/>
  <c r="F2070" i="76"/>
  <c r="B2071" i="76"/>
  <c r="C2071" i="76"/>
  <c r="D2071" i="76"/>
  <c r="E2071" i="76"/>
  <c r="F2071" i="76"/>
  <c r="B2072" i="76"/>
  <c r="C2072" i="76"/>
  <c r="D2072" i="76"/>
  <c r="E2072" i="76"/>
  <c r="F2072" i="76"/>
  <c r="B2073" i="76"/>
  <c r="C2073" i="76"/>
  <c r="D2073" i="76"/>
  <c r="E2073" i="76"/>
  <c r="F2073" i="76"/>
  <c r="B2074" i="76"/>
  <c r="C2074" i="76"/>
  <c r="D2074" i="76"/>
  <c r="E2074" i="76"/>
  <c r="F2074" i="76"/>
  <c r="B2075" i="76"/>
  <c r="C2075" i="76"/>
  <c r="D2075" i="76"/>
  <c r="E2075" i="76"/>
  <c r="F2075" i="76"/>
  <c r="B2076" i="76"/>
  <c r="C2076" i="76"/>
  <c r="D2076" i="76"/>
  <c r="E2076" i="76"/>
  <c r="F2076" i="76"/>
  <c r="B2077" i="76"/>
  <c r="C2077" i="76"/>
  <c r="D2077" i="76"/>
  <c r="E2077" i="76"/>
  <c r="F2077" i="76"/>
  <c r="B2078" i="76"/>
  <c r="C2078" i="76"/>
  <c r="D2078" i="76"/>
  <c r="E2078" i="76"/>
  <c r="F2078" i="76"/>
  <c r="B2079" i="76"/>
  <c r="C2079" i="76"/>
  <c r="D2079" i="76"/>
  <c r="E2079" i="76"/>
  <c r="F2079" i="76"/>
  <c r="B2080" i="76"/>
  <c r="C2080" i="76"/>
  <c r="D2080" i="76"/>
  <c r="E2080" i="76"/>
  <c r="F2080" i="76"/>
  <c r="B2081" i="76"/>
  <c r="C2081" i="76"/>
  <c r="D2081" i="76"/>
  <c r="E2081" i="76"/>
  <c r="F2081" i="76"/>
  <c r="B2082" i="76"/>
  <c r="C2082" i="76"/>
  <c r="D2082" i="76"/>
  <c r="E2082" i="76"/>
  <c r="F2082" i="76"/>
  <c r="B2083" i="76"/>
  <c r="C2083" i="76"/>
  <c r="D2083" i="76"/>
  <c r="E2083" i="76"/>
  <c r="F2083" i="76"/>
  <c r="B2084" i="76"/>
  <c r="C2084" i="76"/>
  <c r="D2084" i="76"/>
  <c r="E2084" i="76"/>
  <c r="F2084" i="76"/>
  <c r="B2085" i="76"/>
  <c r="C2085" i="76"/>
  <c r="D2085" i="76"/>
  <c r="E2085" i="76"/>
  <c r="F2085" i="76"/>
  <c r="B2086" i="76"/>
  <c r="C2086" i="76"/>
  <c r="D2086" i="76"/>
  <c r="E2086" i="76"/>
  <c r="F2086" i="76"/>
  <c r="B2087" i="76"/>
  <c r="C2087" i="76"/>
  <c r="D2087" i="76"/>
  <c r="E2087" i="76"/>
  <c r="F2087" i="76"/>
  <c r="B2088" i="76"/>
  <c r="C2088" i="76"/>
  <c r="D2088" i="76"/>
  <c r="E2088" i="76"/>
  <c r="F2088" i="76"/>
  <c r="B2089" i="76"/>
  <c r="C2089" i="76"/>
  <c r="D2089" i="76"/>
  <c r="E2089" i="76"/>
  <c r="F2089" i="76"/>
  <c r="B2090" i="76"/>
  <c r="C2090" i="76"/>
  <c r="D2090" i="76"/>
  <c r="E2090" i="76"/>
  <c r="F2090" i="76"/>
  <c r="B2091" i="76"/>
  <c r="C2091" i="76"/>
  <c r="D2091" i="76"/>
  <c r="E2091" i="76"/>
  <c r="F2091" i="76"/>
  <c r="B2092" i="76"/>
  <c r="C2092" i="76"/>
  <c r="D2092" i="76"/>
  <c r="E2092" i="76"/>
  <c r="F2092" i="76"/>
  <c r="B2093" i="76"/>
  <c r="C2093" i="76"/>
  <c r="D2093" i="76"/>
  <c r="E2093" i="76"/>
  <c r="F2093" i="76"/>
  <c r="B2094" i="76"/>
  <c r="C2094" i="76"/>
  <c r="D2094" i="76"/>
  <c r="E2094" i="76"/>
  <c r="F2094" i="76"/>
  <c r="B2095" i="76"/>
  <c r="C2095" i="76"/>
  <c r="D2095" i="76"/>
  <c r="E2095" i="76"/>
  <c r="F2095" i="76"/>
  <c r="B2096" i="76"/>
  <c r="C2096" i="76"/>
  <c r="D2096" i="76"/>
  <c r="E2096" i="76"/>
  <c r="F2096" i="76"/>
  <c r="B2097" i="76"/>
  <c r="C2097" i="76"/>
  <c r="D2097" i="76"/>
  <c r="E2097" i="76"/>
  <c r="F2097" i="76"/>
  <c r="B2098" i="76"/>
  <c r="C2098" i="76"/>
  <c r="D2098" i="76"/>
  <c r="E2098" i="76"/>
  <c r="F2098" i="76"/>
  <c r="B2099" i="76"/>
  <c r="C2099" i="76"/>
  <c r="D2099" i="76"/>
  <c r="E2099" i="76"/>
  <c r="F2099" i="76"/>
  <c r="B2100" i="76"/>
  <c r="C2100" i="76"/>
  <c r="D2100" i="76"/>
  <c r="E2100" i="76"/>
  <c r="F2100" i="76"/>
  <c r="B2101" i="76"/>
  <c r="C2101" i="76"/>
  <c r="D2101" i="76"/>
  <c r="E2101" i="76"/>
  <c r="F2101" i="76"/>
  <c r="B2102" i="76"/>
  <c r="C2102" i="76"/>
  <c r="D2102" i="76"/>
  <c r="E2102" i="76"/>
  <c r="F2102" i="76"/>
  <c r="B2103" i="76"/>
  <c r="C2103" i="76"/>
  <c r="D2103" i="76"/>
  <c r="E2103" i="76"/>
  <c r="F2103" i="76"/>
  <c r="B2104" i="76"/>
  <c r="C2104" i="76"/>
  <c r="D2104" i="76"/>
  <c r="E2104" i="76"/>
  <c r="F2104" i="76"/>
  <c r="B2105" i="76"/>
  <c r="C2105" i="76"/>
  <c r="D2105" i="76"/>
  <c r="E2105" i="76"/>
  <c r="F2105" i="76"/>
  <c r="B2106" i="76"/>
  <c r="C2106" i="76"/>
  <c r="D2106" i="76"/>
  <c r="E2106" i="76"/>
  <c r="F2106" i="76"/>
  <c r="B2107" i="76"/>
  <c r="C2107" i="76"/>
  <c r="D2107" i="76"/>
  <c r="E2107" i="76"/>
  <c r="F2107" i="76"/>
  <c r="B2108" i="76"/>
  <c r="C2108" i="76"/>
  <c r="D2108" i="76"/>
  <c r="E2108" i="76"/>
  <c r="F2108" i="76"/>
  <c r="B2109" i="76"/>
  <c r="C2109" i="76"/>
  <c r="D2109" i="76"/>
  <c r="E2109" i="76"/>
  <c r="F2109" i="76"/>
  <c r="B2110" i="76"/>
  <c r="C2110" i="76"/>
  <c r="D2110" i="76"/>
  <c r="E2110" i="76"/>
  <c r="F2110" i="76"/>
  <c r="B2111" i="76"/>
  <c r="C2111" i="76"/>
  <c r="D2111" i="76"/>
  <c r="E2111" i="76"/>
  <c r="F2111" i="76"/>
  <c r="B2112" i="76"/>
  <c r="C2112" i="76"/>
  <c r="D2112" i="76"/>
  <c r="E2112" i="76"/>
  <c r="F2112" i="76"/>
  <c r="B2113" i="76"/>
  <c r="C2113" i="76"/>
  <c r="D2113" i="76"/>
  <c r="E2113" i="76"/>
  <c r="F2113" i="76"/>
  <c r="B2114" i="76"/>
  <c r="C2114" i="76"/>
  <c r="D2114" i="76"/>
  <c r="E2114" i="76"/>
  <c r="F2114" i="76"/>
  <c r="B2115" i="76"/>
  <c r="C2115" i="76"/>
  <c r="D2115" i="76"/>
  <c r="E2115" i="76"/>
  <c r="F2115" i="76"/>
  <c r="B2116" i="76"/>
  <c r="C2116" i="76"/>
  <c r="D2116" i="76"/>
  <c r="E2116" i="76"/>
  <c r="F2116" i="76"/>
  <c r="B2117" i="76"/>
  <c r="C2117" i="76"/>
  <c r="D2117" i="76"/>
  <c r="E2117" i="76"/>
  <c r="F2117" i="76"/>
  <c r="B2118" i="76"/>
  <c r="C2118" i="76"/>
  <c r="D2118" i="76"/>
  <c r="E2118" i="76"/>
  <c r="F2118" i="76"/>
  <c r="B2119" i="76"/>
  <c r="C2119" i="76"/>
  <c r="D2119" i="76"/>
  <c r="E2119" i="76"/>
  <c r="F2119" i="76"/>
  <c r="B2120" i="76"/>
  <c r="C2120" i="76"/>
  <c r="D2120" i="76"/>
  <c r="E2120" i="76"/>
  <c r="F2120" i="76"/>
  <c r="B2121" i="76"/>
  <c r="C2121" i="76"/>
  <c r="D2121" i="76"/>
  <c r="E2121" i="76"/>
  <c r="F2121" i="76"/>
  <c r="B2122" i="76"/>
  <c r="C2122" i="76"/>
  <c r="D2122" i="76"/>
  <c r="E2122" i="76"/>
  <c r="F2122" i="76"/>
  <c r="B2123" i="76"/>
  <c r="C2123" i="76"/>
  <c r="D2123" i="76"/>
  <c r="E2123" i="76"/>
  <c r="F2123" i="76"/>
  <c r="B2124" i="76"/>
  <c r="C2124" i="76"/>
  <c r="D2124" i="76"/>
  <c r="E2124" i="76"/>
  <c r="F2124" i="76"/>
  <c r="B2125" i="76"/>
  <c r="C2125" i="76"/>
  <c r="D2125" i="76"/>
  <c r="E2125" i="76"/>
  <c r="F2125" i="76"/>
  <c r="B2126" i="76"/>
  <c r="C2126" i="76"/>
  <c r="D2126" i="76"/>
  <c r="E2126" i="76"/>
  <c r="F2126" i="76"/>
  <c r="B2127" i="76"/>
  <c r="C2127" i="76"/>
  <c r="D2127" i="76"/>
  <c r="E2127" i="76"/>
  <c r="F2127" i="76"/>
  <c r="B2128" i="76"/>
  <c r="C2128" i="76"/>
  <c r="D2128" i="76"/>
  <c r="E2128" i="76"/>
  <c r="F2128" i="76"/>
  <c r="B2129" i="76"/>
  <c r="C2129" i="76"/>
  <c r="D2129" i="76"/>
  <c r="E2129" i="76"/>
  <c r="F2129" i="76"/>
  <c r="B2130" i="76"/>
  <c r="C2130" i="76"/>
  <c r="D2130" i="76"/>
  <c r="E2130" i="76"/>
  <c r="F2130" i="76"/>
  <c r="B2131" i="76"/>
  <c r="C2131" i="76"/>
  <c r="D2131" i="76"/>
  <c r="E2131" i="76"/>
  <c r="F2131" i="76"/>
  <c r="B2132" i="76"/>
  <c r="C2132" i="76"/>
  <c r="D2132" i="76"/>
  <c r="E2132" i="76"/>
  <c r="F2132" i="76"/>
  <c r="B2133" i="76"/>
  <c r="C2133" i="76"/>
  <c r="D2133" i="76"/>
  <c r="E2133" i="76"/>
  <c r="F2133" i="76"/>
  <c r="B2134" i="76"/>
  <c r="C2134" i="76"/>
  <c r="D2134" i="76"/>
  <c r="E2134" i="76"/>
  <c r="F2134" i="76"/>
  <c r="B2135" i="76"/>
  <c r="C2135" i="76"/>
  <c r="D2135" i="76"/>
  <c r="E2135" i="76"/>
  <c r="F2135" i="76"/>
  <c r="B2136" i="76"/>
  <c r="C2136" i="76"/>
  <c r="D2136" i="76"/>
  <c r="E2136" i="76"/>
  <c r="F2136" i="76"/>
  <c r="B2137" i="76"/>
  <c r="C2137" i="76"/>
  <c r="D2137" i="76"/>
  <c r="E2137" i="76"/>
  <c r="F2137" i="76"/>
  <c r="B2138" i="76"/>
  <c r="C2138" i="76"/>
  <c r="D2138" i="76"/>
  <c r="E2138" i="76"/>
  <c r="F2138" i="76"/>
  <c r="B2139" i="76"/>
  <c r="C2139" i="76"/>
  <c r="D2139" i="76"/>
  <c r="E2139" i="76"/>
  <c r="F2139" i="76"/>
  <c r="B2140" i="76"/>
  <c r="C2140" i="76"/>
  <c r="D2140" i="76"/>
  <c r="E2140" i="76"/>
  <c r="F2140" i="76"/>
  <c r="B2141" i="76"/>
  <c r="C2141" i="76"/>
  <c r="D2141" i="76"/>
  <c r="E2141" i="76"/>
  <c r="F2141" i="76"/>
  <c r="B2142" i="76"/>
  <c r="C2142" i="76"/>
  <c r="D2142" i="76"/>
  <c r="E2142" i="76"/>
  <c r="F2142" i="76"/>
  <c r="B2143" i="76"/>
  <c r="C2143" i="76"/>
  <c r="D2143" i="76"/>
  <c r="E2143" i="76"/>
  <c r="F2143" i="76"/>
  <c r="B2144" i="76"/>
  <c r="C2144" i="76"/>
  <c r="D2144" i="76"/>
  <c r="E2144" i="76"/>
  <c r="F2144" i="76"/>
  <c r="B2145" i="76"/>
  <c r="C2145" i="76"/>
  <c r="D2145" i="76"/>
  <c r="E2145" i="76"/>
  <c r="F2145" i="76"/>
  <c r="B2146" i="76"/>
  <c r="C2146" i="76"/>
  <c r="D2146" i="76"/>
  <c r="E2146" i="76"/>
  <c r="F2146" i="76"/>
  <c r="B2147" i="76"/>
  <c r="C2147" i="76"/>
  <c r="D2147" i="76"/>
  <c r="E2147" i="76"/>
  <c r="F2147" i="76"/>
  <c r="B2148" i="76"/>
  <c r="C2148" i="76"/>
  <c r="D2148" i="76"/>
  <c r="E2148" i="76"/>
  <c r="F2148" i="76"/>
  <c r="B2149" i="76"/>
  <c r="C2149" i="76"/>
  <c r="D2149" i="76"/>
  <c r="E2149" i="76"/>
  <c r="F2149" i="76"/>
  <c r="B2150" i="76"/>
  <c r="C2150" i="76"/>
  <c r="D2150" i="76"/>
  <c r="E2150" i="76"/>
  <c r="F2150" i="76"/>
  <c r="B2151" i="76"/>
  <c r="C2151" i="76"/>
  <c r="D2151" i="76"/>
  <c r="E2151" i="76"/>
  <c r="F2151" i="76"/>
  <c r="B2152" i="76"/>
  <c r="C2152" i="76"/>
  <c r="D2152" i="76"/>
  <c r="E2152" i="76"/>
  <c r="F2152" i="76"/>
  <c r="B2153" i="76"/>
  <c r="C2153" i="76"/>
  <c r="D2153" i="76"/>
  <c r="E2153" i="76"/>
  <c r="F2153" i="76"/>
  <c r="B2154" i="76"/>
  <c r="C2154" i="76"/>
  <c r="D2154" i="76"/>
  <c r="E2154" i="76"/>
  <c r="F2154" i="76"/>
  <c r="B2155" i="76"/>
  <c r="C2155" i="76"/>
  <c r="D2155" i="76"/>
  <c r="E2155" i="76"/>
  <c r="F2155" i="76"/>
  <c r="B2156" i="76"/>
  <c r="C2156" i="76"/>
  <c r="D2156" i="76"/>
  <c r="E2156" i="76"/>
  <c r="F2156" i="76"/>
  <c r="B2157" i="76"/>
  <c r="C2157" i="76"/>
  <c r="D2157" i="76"/>
  <c r="E2157" i="76"/>
  <c r="F2157" i="76"/>
  <c r="B2158" i="76"/>
  <c r="C2158" i="76"/>
  <c r="D2158" i="76"/>
  <c r="E2158" i="76"/>
  <c r="F2158" i="76"/>
  <c r="B2159" i="76"/>
  <c r="C2159" i="76"/>
  <c r="D2159" i="76"/>
  <c r="E2159" i="76"/>
  <c r="F2159" i="76"/>
  <c r="B2160" i="76"/>
  <c r="C2160" i="76"/>
  <c r="D2160" i="76"/>
  <c r="E2160" i="76"/>
  <c r="F2160" i="76"/>
  <c r="B2161" i="76"/>
  <c r="C2161" i="76"/>
  <c r="D2161" i="76"/>
  <c r="E2161" i="76"/>
  <c r="F2161" i="76"/>
  <c r="B2162" i="76"/>
  <c r="C2162" i="76"/>
  <c r="D2162" i="76"/>
  <c r="E2162" i="76"/>
  <c r="F2162" i="76"/>
  <c r="B2163" i="76"/>
  <c r="C2163" i="76"/>
  <c r="D2163" i="76"/>
  <c r="E2163" i="76"/>
  <c r="F2163" i="76"/>
  <c r="B2164" i="76"/>
  <c r="C2164" i="76"/>
  <c r="D2164" i="76"/>
  <c r="E2164" i="76"/>
  <c r="F2164" i="76"/>
  <c r="B2165" i="76"/>
  <c r="C2165" i="76"/>
  <c r="D2165" i="76"/>
  <c r="E2165" i="76"/>
  <c r="F2165" i="76"/>
  <c r="B2166" i="76"/>
  <c r="C2166" i="76"/>
  <c r="D2166" i="76"/>
  <c r="E2166" i="76"/>
  <c r="F2166" i="76"/>
  <c r="B2167" i="76"/>
  <c r="C2167" i="76"/>
  <c r="D2167" i="76"/>
  <c r="E2167" i="76"/>
  <c r="F2167" i="76"/>
  <c r="B2168" i="76"/>
  <c r="C2168" i="76"/>
  <c r="D2168" i="76"/>
  <c r="E2168" i="76"/>
  <c r="F2168" i="76"/>
  <c r="B2169" i="76"/>
  <c r="C2169" i="76"/>
  <c r="D2169" i="76"/>
  <c r="E2169" i="76"/>
  <c r="F2169" i="76"/>
  <c r="B2170" i="76"/>
  <c r="C2170" i="76"/>
  <c r="D2170" i="76"/>
  <c r="E2170" i="76"/>
  <c r="F2170" i="76"/>
  <c r="B2171" i="76"/>
  <c r="C2171" i="76"/>
  <c r="D2171" i="76"/>
  <c r="E2171" i="76"/>
  <c r="F2171" i="76"/>
  <c r="B2172" i="76"/>
  <c r="C2172" i="76"/>
  <c r="D2172" i="76"/>
  <c r="E2172" i="76"/>
  <c r="F2172" i="76"/>
  <c r="B2173" i="76"/>
  <c r="C2173" i="76"/>
  <c r="D2173" i="76"/>
  <c r="E2173" i="76"/>
  <c r="F2173" i="76"/>
  <c r="B2174" i="76"/>
  <c r="C2174" i="76"/>
  <c r="D2174" i="76"/>
  <c r="E2174" i="76"/>
  <c r="F2174" i="76"/>
  <c r="B2175" i="76"/>
  <c r="C2175" i="76"/>
  <c r="D2175" i="76"/>
  <c r="E2175" i="76"/>
  <c r="F2175" i="76"/>
  <c r="B2176" i="76"/>
  <c r="C2176" i="76"/>
  <c r="D2176" i="76"/>
  <c r="E2176" i="76"/>
  <c r="F2176" i="76"/>
  <c r="B2177" i="76"/>
  <c r="C2177" i="76"/>
  <c r="D2177" i="76"/>
  <c r="E2177" i="76"/>
  <c r="F2177" i="76"/>
  <c r="B2178" i="76"/>
  <c r="C2178" i="76"/>
  <c r="D2178" i="76"/>
  <c r="E2178" i="76"/>
  <c r="F2178" i="76"/>
  <c r="B2179" i="76"/>
  <c r="C2179" i="76"/>
  <c r="D2179" i="76"/>
  <c r="E2179" i="76"/>
  <c r="F2179" i="76"/>
  <c r="B2180" i="76"/>
  <c r="C2180" i="76"/>
  <c r="D2180" i="76"/>
  <c r="E2180" i="76"/>
  <c r="F2180" i="76"/>
  <c r="B2181" i="76"/>
  <c r="C2181" i="76"/>
  <c r="D2181" i="76"/>
  <c r="E2181" i="76"/>
  <c r="F2181" i="76"/>
  <c r="B2182" i="76"/>
  <c r="C2182" i="76"/>
  <c r="D2182" i="76"/>
  <c r="E2182" i="76"/>
  <c r="F2182" i="76"/>
  <c r="B2183" i="76"/>
  <c r="C2183" i="76"/>
  <c r="D2183" i="76"/>
  <c r="E2183" i="76"/>
  <c r="F2183" i="76"/>
  <c r="B2184" i="76"/>
  <c r="C2184" i="76"/>
  <c r="D2184" i="76"/>
  <c r="E2184" i="76"/>
  <c r="F2184" i="76"/>
  <c r="B2185" i="76"/>
  <c r="C2185" i="76"/>
  <c r="D2185" i="76"/>
  <c r="E2185" i="76"/>
  <c r="F2185" i="76"/>
  <c r="B2186" i="76"/>
  <c r="C2186" i="76"/>
  <c r="D2186" i="76"/>
  <c r="E2186" i="76"/>
  <c r="F2186" i="76"/>
  <c r="B2187" i="76"/>
  <c r="C2187" i="76"/>
  <c r="D2187" i="76"/>
  <c r="E2187" i="76"/>
  <c r="F2187" i="76"/>
  <c r="B2188" i="76"/>
  <c r="C2188" i="76"/>
  <c r="D2188" i="76"/>
  <c r="E2188" i="76"/>
  <c r="F2188" i="76"/>
  <c r="B2189" i="76"/>
  <c r="C2189" i="76"/>
  <c r="D2189" i="76"/>
  <c r="E2189" i="76"/>
  <c r="F2189" i="76"/>
  <c r="B2190" i="76"/>
  <c r="C2190" i="76"/>
  <c r="D2190" i="76"/>
  <c r="E2190" i="76"/>
  <c r="F2190" i="76"/>
  <c r="B2191" i="76"/>
  <c r="C2191" i="76"/>
  <c r="D2191" i="76"/>
  <c r="E2191" i="76"/>
  <c r="F2191" i="76"/>
  <c r="B2192" i="76"/>
  <c r="C2192" i="76"/>
  <c r="D2192" i="76"/>
  <c r="E2192" i="76"/>
  <c r="F2192" i="76"/>
  <c r="B2193" i="76"/>
  <c r="C2193" i="76"/>
  <c r="D2193" i="76"/>
  <c r="E2193" i="76"/>
  <c r="F2193" i="76"/>
  <c r="B2194" i="76"/>
  <c r="C2194" i="76"/>
  <c r="D2194" i="76"/>
  <c r="E2194" i="76"/>
  <c r="F2194" i="76"/>
  <c r="B2195" i="76"/>
  <c r="C2195" i="76"/>
  <c r="D2195" i="76"/>
  <c r="E2195" i="76"/>
  <c r="F2195" i="76"/>
  <c r="B2196" i="76"/>
  <c r="C2196" i="76"/>
  <c r="D2196" i="76"/>
  <c r="E2196" i="76"/>
  <c r="F2196" i="76"/>
  <c r="B2197" i="76"/>
  <c r="C2197" i="76"/>
  <c r="D2197" i="76"/>
  <c r="E2197" i="76"/>
  <c r="F2197" i="76"/>
  <c r="B2198" i="76"/>
  <c r="C2198" i="76"/>
  <c r="D2198" i="76"/>
  <c r="E2198" i="76"/>
  <c r="F2198" i="76"/>
  <c r="B2199" i="76"/>
  <c r="C2199" i="76"/>
  <c r="D2199" i="76"/>
  <c r="E2199" i="76"/>
  <c r="F2199" i="76"/>
  <c r="B2200" i="76"/>
  <c r="C2200" i="76"/>
  <c r="D2200" i="76"/>
  <c r="E2200" i="76"/>
  <c r="F2200" i="76"/>
  <c r="B2201" i="76"/>
  <c r="C2201" i="76"/>
  <c r="D2201" i="76"/>
  <c r="E2201" i="76"/>
  <c r="F2201" i="76"/>
  <c r="B2202" i="76"/>
  <c r="C2202" i="76"/>
  <c r="D2202" i="76"/>
  <c r="E2202" i="76"/>
  <c r="F2202" i="76"/>
  <c r="B2203" i="76"/>
  <c r="C2203" i="76"/>
  <c r="D2203" i="76"/>
  <c r="E2203" i="76"/>
  <c r="F2203" i="76"/>
  <c r="B2204" i="76"/>
  <c r="C2204" i="76"/>
  <c r="D2204" i="76"/>
  <c r="E2204" i="76"/>
  <c r="F2204" i="76"/>
  <c r="B2205" i="76"/>
  <c r="C2205" i="76"/>
  <c r="D2205" i="76"/>
  <c r="E2205" i="76"/>
  <c r="F2205" i="76"/>
  <c r="B2206" i="76"/>
  <c r="C2206" i="76"/>
  <c r="D2206" i="76"/>
  <c r="E2206" i="76"/>
  <c r="F2206" i="76"/>
  <c r="B2207" i="76"/>
  <c r="C2207" i="76"/>
  <c r="D2207" i="76"/>
  <c r="E2207" i="76"/>
  <c r="F2207" i="76"/>
  <c r="B2208" i="76"/>
  <c r="C2208" i="76"/>
  <c r="D2208" i="76"/>
  <c r="E2208" i="76"/>
  <c r="F2208" i="76"/>
  <c r="B2209" i="76"/>
  <c r="C2209" i="76"/>
  <c r="D2209" i="76"/>
  <c r="E2209" i="76"/>
  <c r="F2209" i="76"/>
  <c r="B2210" i="76"/>
  <c r="C2210" i="76"/>
  <c r="D2210" i="76"/>
  <c r="E2210" i="76"/>
  <c r="F2210" i="76"/>
  <c r="B2211" i="76"/>
  <c r="C2211" i="76"/>
  <c r="D2211" i="76"/>
  <c r="E2211" i="76"/>
  <c r="F2211" i="76"/>
  <c r="B2212" i="76"/>
  <c r="C2212" i="76"/>
  <c r="D2212" i="76"/>
  <c r="E2212" i="76"/>
  <c r="F2212" i="76"/>
  <c r="B2213" i="76"/>
  <c r="C2213" i="76"/>
  <c r="D2213" i="76"/>
  <c r="E2213" i="76"/>
  <c r="F2213" i="76"/>
  <c r="B2214" i="76"/>
  <c r="C2214" i="76"/>
  <c r="D2214" i="76"/>
  <c r="E2214" i="76"/>
  <c r="F2214" i="76"/>
  <c r="B2215" i="76"/>
  <c r="C2215" i="76"/>
  <c r="D2215" i="76"/>
  <c r="E2215" i="76"/>
  <c r="F2215" i="76"/>
  <c r="B2216" i="76"/>
  <c r="C2216" i="76"/>
  <c r="D2216" i="76"/>
  <c r="E2216" i="76"/>
  <c r="F2216" i="76"/>
  <c r="B2217" i="76"/>
  <c r="C2217" i="76"/>
  <c r="D2217" i="76"/>
  <c r="E2217" i="76"/>
  <c r="F2217" i="76"/>
  <c r="B2218" i="76"/>
  <c r="C2218" i="76"/>
  <c r="D2218" i="76"/>
  <c r="E2218" i="76"/>
  <c r="F2218" i="76"/>
  <c r="B2219" i="76"/>
  <c r="C2219" i="76"/>
  <c r="D2219" i="76"/>
  <c r="E2219" i="76"/>
  <c r="F2219" i="76"/>
  <c r="B2220" i="76"/>
  <c r="C2220" i="76"/>
  <c r="D2220" i="76"/>
  <c r="E2220" i="76"/>
  <c r="F2220" i="76"/>
  <c r="B2221" i="76"/>
  <c r="C2221" i="76"/>
  <c r="D2221" i="76"/>
  <c r="E2221" i="76"/>
  <c r="F2221" i="76"/>
  <c r="B2222" i="76"/>
  <c r="C2222" i="76"/>
  <c r="D2222" i="76"/>
  <c r="E2222" i="76"/>
  <c r="F2222" i="76"/>
  <c r="B2223" i="76"/>
  <c r="C2223" i="76"/>
  <c r="D2223" i="76"/>
  <c r="E2223" i="76"/>
  <c r="F2223" i="76"/>
  <c r="B2224" i="76"/>
  <c r="C2224" i="76"/>
  <c r="D2224" i="76"/>
  <c r="E2224" i="76"/>
  <c r="F2224" i="76"/>
  <c r="B2225" i="76"/>
  <c r="C2225" i="76"/>
  <c r="D2225" i="76"/>
  <c r="E2225" i="76"/>
  <c r="F2225" i="76"/>
  <c r="B2226" i="76"/>
  <c r="C2226" i="76"/>
  <c r="D2226" i="76"/>
  <c r="E2226" i="76"/>
  <c r="F2226" i="76"/>
  <c r="B2227" i="76"/>
  <c r="C2227" i="76"/>
  <c r="D2227" i="76"/>
  <c r="E2227" i="76"/>
  <c r="F2227" i="76"/>
  <c r="B2228" i="76"/>
  <c r="C2228" i="76"/>
  <c r="D2228" i="76"/>
  <c r="E2228" i="76"/>
  <c r="F2228" i="76"/>
  <c r="B2229" i="76"/>
  <c r="C2229" i="76"/>
  <c r="D2229" i="76"/>
  <c r="E2229" i="76"/>
  <c r="F2229" i="76"/>
  <c r="B2230" i="76"/>
  <c r="C2230" i="76"/>
  <c r="D2230" i="76"/>
  <c r="E2230" i="76"/>
  <c r="F2230" i="76"/>
  <c r="B2231" i="76"/>
  <c r="C2231" i="76"/>
  <c r="D2231" i="76"/>
  <c r="E2231" i="76"/>
  <c r="F2231" i="76"/>
  <c r="B2232" i="76"/>
  <c r="C2232" i="76"/>
  <c r="D2232" i="76"/>
  <c r="E2232" i="76"/>
  <c r="F2232" i="76"/>
  <c r="B2233" i="76"/>
  <c r="C2233" i="76"/>
  <c r="D2233" i="76"/>
  <c r="E2233" i="76"/>
  <c r="F2233" i="76"/>
  <c r="B2234" i="76"/>
  <c r="C2234" i="76"/>
  <c r="D2234" i="76"/>
  <c r="E2234" i="76"/>
  <c r="F2234" i="76"/>
  <c r="B2235" i="76"/>
  <c r="C2235" i="76"/>
  <c r="D2235" i="76"/>
  <c r="E2235" i="76"/>
  <c r="F2235" i="76"/>
  <c r="B2236" i="76"/>
  <c r="C2236" i="76"/>
  <c r="D2236" i="76"/>
  <c r="E2236" i="76"/>
  <c r="F2236" i="76"/>
  <c r="B2237" i="76"/>
  <c r="C2237" i="76"/>
  <c r="D2237" i="76"/>
  <c r="E2237" i="76"/>
  <c r="F2237" i="76"/>
  <c r="B2238" i="76"/>
  <c r="C2238" i="76"/>
  <c r="D2238" i="76"/>
  <c r="E2238" i="76"/>
  <c r="F2238" i="76"/>
  <c r="B2239" i="76"/>
  <c r="C2239" i="76"/>
  <c r="D2239" i="76"/>
  <c r="E2239" i="76"/>
  <c r="F2239" i="76"/>
  <c r="B2240" i="76"/>
  <c r="C2240" i="76"/>
  <c r="D2240" i="76"/>
  <c r="E2240" i="76"/>
  <c r="F2240" i="76"/>
  <c r="B2241" i="76"/>
  <c r="C2241" i="76"/>
  <c r="D2241" i="76"/>
  <c r="E2241" i="76"/>
  <c r="F2241" i="76"/>
  <c r="B2242" i="76"/>
  <c r="C2242" i="76"/>
  <c r="D2242" i="76"/>
  <c r="E2242" i="76"/>
  <c r="F2242" i="76"/>
  <c r="B2243" i="76"/>
  <c r="C2243" i="76"/>
  <c r="D2243" i="76"/>
  <c r="E2243" i="76"/>
  <c r="F2243" i="76"/>
  <c r="B2244" i="76"/>
  <c r="C2244" i="76"/>
  <c r="D2244" i="76"/>
  <c r="E2244" i="76"/>
  <c r="F2244" i="76"/>
  <c r="B2245" i="76"/>
  <c r="C2245" i="76"/>
  <c r="D2245" i="76"/>
  <c r="E2245" i="76"/>
  <c r="F2245" i="76"/>
  <c r="B2246" i="76"/>
  <c r="C2246" i="76"/>
  <c r="D2246" i="76"/>
  <c r="E2246" i="76"/>
  <c r="F2246" i="76"/>
  <c r="B2247" i="76"/>
  <c r="C2247" i="76"/>
  <c r="D2247" i="76"/>
  <c r="E2247" i="76"/>
  <c r="F2247" i="76"/>
  <c r="B2248" i="76"/>
  <c r="C2248" i="76"/>
  <c r="D2248" i="76"/>
  <c r="E2248" i="76"/>
  <c r="F2248" i="76"/>
  <c r="B2249" i="76"/>
  <c r="C2249" i="76"/>
  <c r="D2249" i="76"/>
  <c r="E2249" i="76"/>
  <c r="F2249" i="76"/>
  <c r="B2250" i="76"/>
  <c r="C2250" i="76"/>
  <c r="D2250" i="76"/>
  <c r="E2250" i="76"/>
  <c r="F2250" i="76"/>
  <c r="B2251" i="76"/>
  <c r="C2251" i="76"/>
  <c r="D2251" i="76"/>
  <c r="E2251" i="76"/>
  <c r="F2251" i="76"/>
  <c r="B2252" i="76"/>
  <c r="C2252" i="76"/>
  <c r="D2252" i="76"/>
  <c r="E2252" i="76"/>
  <c r="F2252" i="76"/>
  <c r="B2253" i="76"/>
  <c r="C2253" i="76"/>
  <c r="D2253" i="76"/>
  <c r="E2253" i="76"/>
  <c r="F2253" i="76"/>
  <c r="B2254" i="76"/>
  <c r="C2254" i="76"/>
  <c r="D2254" i="76"/>
  <c r="E2254" i="76"/>
  <c r="F2254" i="76"/>
  <c r="B2255" i="76"/>
  <c r="C2255" i="76"/>
  <c r="D2255" i="76"/>
  <c r="E2255" i="76"/>
  <c r="F2255" i="76"/>
  <c r="B2256" i="76"/>
  <c r="C2256" i="76"/>
  <c r="D2256" i="76"/>
  <c r="E2256" i="76"/>
  <c r="F2256" i="76"/>
  <c r="B2257" i="76"/>
  <c r="C2257" i="76"/>
  <c r="D2257" i="76"/>
  <c r="E2257" i="76"/>
  <c r="F2257" i="76"/>
  <c r="B2258" i="76"/>
  <c r="C2258" i="76"/>
  <c r="D2258" i="76"/>
  <c r="E2258" i="76"/>
  <c r="F2258" i="76"/>
  <c r="B2259" i="76"/>
  <c r="C2259" i="76"/>
  <c r="D2259" i="76"/>
  <c r="E2259" i="76"/>
  <c r="F2259" i="76"/>
  <c r="B2260" i="76"/>
  <c r="C2260" i="76"/>
  <c r="D2260" i="76"/>
  <c r="E2260" i="76"/>
  <c r="F2260" i="76"/>
  <c r="B2261" i="76"/>
  <c r="C2261" i="76"/>
  <c r="D2261" i="76"/>
  <c r="E2261" i="76"/>
  <c r="F2261" i="76"/>
  <c r="B2262" i="76"/>
  <c r="C2262" i="76"/>
  <c r="D2262" i="76"/>
  <c r="E2262" i="76"/>
  <c r="F2262" i="76"/>
  <c r="B2263" i="76"/>
  <c r="C2263" i="76"/>
  <c r="D2263" i="76"/>
  <c r="E2263" i="76"/>
  <c r="F2263" i="76"/>
  <c r="B2264" i="76"/>
  <c r="C2264" i="76"/>
  <c r="D2264" i="76"/>
  <c r="E2264" i="76"/>
  <c r="F2264" i="76"/>
  <c r="B2265" i="76"/>
  <c r="C2265" i="76"/>
  <c r="D2265" i="76"/>
  <c r="E2265" i="76"/>
  <c r="F2265" i="76"/>
  <c r="B2266" i="76"/>
  <c r="C2266" i="76"/>
  <c r="D2266" i="76"/>
  <c r="E2266" i="76"/>
  <c r="F2266" i="76"/>
  <c r="B2267" i="76"/>
  <c r="C2267" i="76"/>
  <c r="D2267" i="76"/>
  <c r="E2267" i="76"/>
  <c r="F2267" i="76"/>
  <c r="B2268" i="76"/>
  <c r="C2268" i="76"/>
  <c r="D2268" i="76"/>
  <c r="E2268" i="76"/>
  <c r="F2268" i="76"/>
  <c r="B2269" i="76"/>
  <c r="C2269" i="76"/>
  <c r="D2269" i="76"/>
  <c r="E2269" i="76"/>
  <c r="F2269" i="76"/>
  <c r="B2270" i="76"/>
  <c r="C2270" i="76"/>
  <c r="D2270" i="76"/>
  <c r="E2270" i="76"/>
  <c r="F2270" i="76"/>
  <c r="B2271" i="76"/>
  <c r="C2271" i="76"/>
  <c r="D2271" i="76"/>
  <c r="E2271" i="76"/>
  <c r="F2271" i="76"/>
  <c r="B2272" i="76"/>
  <c r="C2272" i="76"/>
  <c r="D2272" i="76"/>
  <c r="E2272" i="76"/>
  <c r="F2272" i="76"/>
  <c r="B2273" i="76"/>
  <c r="C2273" i="76"/>
  <c r="D2273" i="76"/>
  <c r="E2273" i="76"/>
  <c r="F2273" i="76"/>
  <c r="B2274" i="76"/>
  <c r="C2274" i="76"/>
  <c r="D2274" i="76"/>
  <c r="E2274" i="76"/>
  <c r="F2274" i="76"/>
  <c r="B2275" i="76"/>
  <c r="C2275" i="76"/>
  <c r="D2275" i="76"/>
  <c r="E2275" i="76"/>
  <c r="F2275" i="76"/>
  <c r="B2276" i="76"/>
  <c r="C2276" i="76"/>
  <c r="D2276" i="76"/>
  <c r="E2276" i="76"/>
  <c r="F2276" i="76"/>
  <c r="B2277" i="76"/>
  <c r="C2277" i="76"/>
  <c r="D2277" i="76"/>
  <c r="E2277" i="76"/>
  <c r="F2277" i="76"/>
  <c r="B2278" i="76"/>
  <c r="C2278" i="76"/>
  <c r="D2278" i="76"/>
  <c r="E2278" i="76"/>
  <c r="F2278" i="76"/>
  <c r="B2279" i="76"/>
  <c r="C2279" i="76"/>
  <c r="D2279" i="76"/>
  <c r="E2279" i="76"/>
  <c r="F2279" i="76"/>
  <c r="B2280" i="76"/>
  <c r="C2280" i="76"/>
  <c r="D2280" i="76"/>
  <c r="E2280" i="76"/>
  <c r="F2280" i="76"/>
  <c r="B2281" i="76"/>
  <c r="C2281" i="76"/>
  <c r="D2281" i="76"/>
  <c r="E2281" i="76"/>
  <c r="F2281" i="76"/>
  <c r="B2282" i="76"/>
  <c r="C2282" i="76"/>
  <c r="D2282" i="76"/>
  <c r="E2282" i="76"/>
  <c r="F2282" i="76"/>
  <c r="B2283" i="76"/>
  <c r="C2283" i="76"/>
  <c r="D2283" i="76"/>
  <c r="E2283" i="76"/>
  <c r="F2283" i="76"/>
  <c r="B2284" i="76"/>
  <c r="C2284" i="76"/>
  <c r="D2284" i="76"/>
  <c r="E2284" i="76"/>
  <c r="F2284" i="76"/>
  <c r="B2285" i="76"/>
  <c r="C2285" i="76"/>
  <c r="D2285" i="76"/>
  <c r="E2285" i="76"/>
  <c r="F2285" i="76"/>
  <c r="B2286" i="76"/>
  <c r="C2286" i="76"/>
  <c r="D2286" i="76"/>
  <c r="E2286" i="76"/>
  <c r="F2286" i="76"/>
  <c r="B2287" i="76"/>
  <c r="C2287" i="76"/>
  <c r="D2287" i="76"/>
  <c r="E2287" i="76"/>
  <c r="F2287" i="76"/>
  <c r="B2288" i="76"/>
  <c r="C2288" i="76"/>
  <c r="D2288" i="76"/>
  <c r="E2288" i="76"/>
  <c r="F2288" i="76"/>
  <c r="B2289" i="76"/>
  <c r="C2289" i="76"/>
  <c r="D2289" i="76"/>
  <c r="E2289" i="76"/>
  <c r="F2289" i="76"/>
  <c r="B2290" i="76"/>
  <c r="C2290" i="76"/>
  <c r="D2290" i="76"/>
  <c r="E2290" i="76"/>
  <c r="F2290" i="76"/>
  <c r="B2291" i="76"/>
  <c r="C2291" i="76"/>
  <c r="D2291" i="76"/>
  <c r="E2291" i="76"/>
  <c r="F2291" i="76"/>
  <c r="B2292" i="76"/>
  <c r="C2292" i="76"/>
  <c r="D2292" i="76"/>
  <c r="E2292" i="76"/>
  <c r="F2292" i="76"/>
  <c r="B2293" i="76"/>
  <c r="C2293" i="76"/>
  <c r="D2293" i="76"/>
  <c r="E2293" i="76"/>
  <c r="F2293" i="76"/>
  <c r="B2294" i="76"/>
  <c r="C2294" i="76"/>
  <c r="D2294" i="76"/>
  <c r="E2294" i="76"/>
  <c r="F2294" i="76"/>
  <c r="B2295" i="76"/>
  <c r="C2295" i="76"/>
  <c r="D2295" i="76"/>
  <c r="E2295" i="76"/>
  <c r="F2295" i="76"/>
  <c r="B2296" i="76"/>
  <c r="C2296" i="76"/>
  <c r="D2296" i="76"/>
  <c r="E2296" i="76"/>
  <c r="F2296" i="76"/>
  <c r="B2297" i="76"/>
  <c r="C2297" i="76"/>
  <c r="D2297" i="76"/>
  <c r="E2297" i="76"/>
  <c r="F2297" i="76"/>
  <c r="B2298" i="76"/>
  <c r="C2298" i="76"/>
  <c r="D2298" i="76"/>
  <c r="E2298" i="76"/>
  <c r="F2298" i="76"/>
  <c r="B2299" i="76"/>
  <c r="C2299" i="76"/>
  <c r="D2299" i="76"/>
  <c r="E2299" i="76"/>
  <c r="F2299" i="76"/>
  <c r="B2300" i="76"/>
  <c r="C2300" i="76"/>
  <c r="D2300" i="76"/>
  <c r="E2300" i="76"/>
  <c r="F2300" i="76"/>
  <c r="B2301" i="76"/>
  <c r="C2301" i="76"/>
  <c r="D2301" i="76"/>
  <c r="E2301" i="76"/>
  <c r="F2301" i="76"/>
  <c r="B2302" i="76"/>
  <c r="C2302" i="76"/>
  <c r="D2302" i="76"/>
  <c r="E2302" i="76"/>
  <c r="F2302" i="76"/>
  <c r="B2303" i="76"/>
  <c r="C2303" i="76"/>
  <c r="D2303" i="76"/>
  <c r="E2303" i="76"/>
  <c r="F2303" i="76"/>
  <c r="B2304" i="76"/>
  <c r="C2304" i="76"/>
  <c r="D2304" i="76"/>
  <c r="E2304" i="76"/>
  <c r="F2304" i="76"/>
  <c r="B2305" i="76"/>
  <c r="C2305" i="76"/>
  <c r="D2305" i="76"/>
  <c r="E2305" i="76"/>
  <c r="F2305" i="76"/>
  <c r="B2306" i="76"/>
  <c r="C2306" i="76"/>
  <c r="D2306" i="76"/>
  <c r="E2306" i="76"/>
  <c r="F2306" i="76"/>
  <c r="B2307" i="76"/>
  <c r="C2307" i="76"/>
  <c r="D2307" i="76"/>
  <c r="E2307" i="76"/>
  <c r="F2307" i="76"/>
  <c r="B2308" i="76"/>
  <c r="C2308" i="76"/>
  <c r="D2308" i="76"/>
  <c r="E2308" i="76"/>
  <c r="F2308" i="76"/>
  <c r="B2309" i="76"/>
  <c r="C2309" i="76"/>
  <c r="D2309" i="76"/>
  <c r="E2309" i="76"/>
  <c r="F2309" i="76"/>
  <c r="B2310" i="76"/>
  <c r="C2310" i="76"/>
  <c r="D2310" i="76"/>
  <c r="E2310" i="76"/>
  <c r="F2310" i="76"/>
  <c r="B2311" i="76"/>
  <c r="C2311" i="76"/>
  <c r="D2311" i="76"/>
  <c r="E2311" i="76"/>
  <c r="F2311" i="76"/>
  <c r="B2312" i="76"/>
  <c r="C2312" i="76"/>
  <c r="D2312" i="76"/>
  <c r="E2312" i="76"/>
  <c r="F2312" i="76"/>
  <c r="B2313" i="76"/>
  <c r="C2313" i="76"/>
  <c r="D2313" i="76"/>
  <c r="E2313" i="76"/>
  <c r="F2313" i="76"/>
  <c r="B2314" i="76"/>
  <c r="C2314" i="76"/>
  <c r="D2314" i="76"/>
  <c r="E2314" i="76"/>
  <c r="F2314" i="76"/>
  <c r="B2315" i="76"/>
  <c r="C2315" i="76"/>
  <c r="D2315" i="76"/>
  <c r="E2315" i="76"/>
  <c r="F2315" i="76"/>
  <c r="B2316" i="76"/>
  <c r="C2316" i="76"/>
  <c r="D2316" i="76"/>
  <c r="E2316" i="76"/>
  <c r="F2316" i="76"/>
  <c r="B2317" i="76"/>
  <c r="C2317" i="76"/>
  <c r="D2317" i="76"/>
  <c r="E2317" i="76"/>
  <c r="F2317" i="76"/>
  <c r="B2318" i="76"/>
  <c r="C2318" i="76"/>
  <c r="D2318" i="76"/>
  <c r="E2318" i="76"/>
  <c r="F2318" i="76"/>
  <c r="B2319" i="76"/>
  <c r="C2319" i="76"/>
  <c r="D2319" i="76"/>
  <c r="E2319" i="76"/>
  <c r="F2319" i="76"/>
  <c r="B2320" i="76"/>
  <c r="C2320" i="76"/>
  <c r="D2320" i="76"/>
  <c r="E2320" i="76"/>
  <c r="F2320" i="76"/>
  <c r="B2321" i="76"/>
  <c r="C2321" i="76"/>
  <c r="D2321" i="76"/>
  <c r="E2321" i="76"/>
  <c r="F2321" i="76"/>
  <c r="B2322" i="76"/>
  <c r="C2322" i="76"/>
  <c r="D2322" i="76"/>
  <c r="E2322" i="76"/>
  <c r="F2322" i="76"/>
  <c r="B2323" i="76"/>
  <c r="C2323" i="76"/>
  <c r="D2323" i="76"/>
  <c r="E2323" i="76"/>
  <c r="F2323" i="76"/>
  <c r="B2324" i="76"/>
  <c r="C2324" i="76"/>
  <c r="D2324" i="76"/>
  <c r="E2324" i="76"/>
  <c r="F2324" i="76"/>
  <c r="B2325" i="76"/>
  <c r="C2325" i="76"/>
  <c r="D2325" i="76"/>
  <c r="E2325" i="76"/>
  <c r="F2325" i="76"/>
  <c r="B2326" i="76"/>
  <c r="C2326" i="76"/>
  <c r="D2326" i="76"/>
  <c r="E2326" i="76"/>
  <c r="F2326" i="76"/>
  <c r="B2327" i="76"/>
  <c r="C2327" i="76"/>
  <c r="D2327" i="76"/>
  <c r="E2327" i="76"/>
  <c r="F2327" i="76"/>
  <c r="B2328" i="76"/>
  <c r="C2328" i="76"/>
  <c r="D2328" i="76"/>
  <c r="E2328" i="76"/>
  <c r="F2328" i="76"/>
  <c r="B2329" i="76"/>
  <c r="C2329" i="76"/>
  <c r="D2329" i="76"/>
  <c r="E2329" i="76"/>
  <c r="F2329" i="76"/>
  <c r="B2330" i="76"/>
  <c r="C2330" i="76"/>
  <c r="D2330" i="76"/>
  <c r="E2330" i="76"/>
  <c r="F2330" i="76"/>
  <c r="B2331" i="76"/>
  <c r="C2331" i="76"/>
  <c r="D2331" i="76"/>
  <c r="E2331" i="76"/>
  <c r="F2331" i="76"/>
  <c r="B2332" i="76"/>
  <c r="C2332" i="76"/>
  <c r="D2332" i="76"/>
  <c r="E2332" i="76"/>
  <c r="F2332" i="76"/>
  <c r="B2333" i="76"/>
  <c r="C2333" i="76"/>
  <c r="D2333" i="76"/>
  <c r="E2333" i="76"/>
  <c r="F2333" i="76"/>
  <c r="B2334" i="76"/>
  <c r="C2334" i="76"/>
  <c r="D2334" i="76"/>
  <c r="E2334" i="76"/>
  <c r="F2334" i="76"/>
  <c r="B2335" i="76"/>
  <c r="C2335" i="76"/>
  <c r="D2335" i="76"/>
  <c r="E2335" i="76"/>
  <c r="F2335" i="76"/>
  <c r="B2336" i="76"/>
  <c r="C2336" i="76"/>
  <c r="D2336" i="76"/>
  <c r="E2336" i="76"/>
  <c r="F2336" i="76"/>
  <c r="B2337" i="76"/>
  <c r="C2337" i="76"/>
  <c r="D2337" i="76"/>
  <c r="E2337" i="76"/>
  <c r="F2337" i="76"/>
  <c r="B2338" i="76"/>
  <c r="C2338" i="76"/>
  <c r="D2338" i="76"/>
  <c r="E2338" i="76"/>
  <c r="F2338" i="76"/>
  <c r="B2339" i="76"/>
  <c r="C2339" i="76"/>
  <c r="D2339" i="76"/>
  <c r="E2339" i="76"/>
  <c r="F2339" i="76"/>
  <c r="B2340" i="76"/>
  <c r="C2340" i="76"/>
  <c r="D2340" i="76"/>
  <c r="E2340" i="76"/>
  <c r="F2340" i="76"/>
  <c r="B2341" i="76"/>
  <c r="C2341" i="76"/>
  <c r="D2341" i="76"/>
  <c r="E2341" i="76"/>
  <c r="F2341" i="76"/>
  <c r="B2342" i="76"/>
  <c r="C2342" i="76"/>
  <c r="D2342" i="76"/>
  <c r="E2342" i="76"/>
  <c r="F2342" i="76"/>
  <c r="B2343" i="76"/>
  <c r="C2343" i="76"/>
  <c r="D2343" i="76"/>
  <c r="E2343" i="76"/>
  <c r="F2343" i="76"/>
  <c r="B2344" i="76"/>
  <c r="C2344" i="76"/>
  <c r="D2344" i="76"/>
  <c r="E2344" i="76"/>
  <c r="F2344" i="76"/>
  <c r="B2345" i="76"/>
  <c r="C2345" i="76"/>
  <c r="D2345" i="76"/>
  <c r="E2345" i="76"/>
  <c r="F2345" i="76"/>
  <c r="B2346" i="76"/>
  <c r="C2346" i="76"/>
  <c r="D2346" i="76"/>
  <c r="E2346" i="76"/>
  <c r="F2346" i="76"/>
  <c r="B2347" i="76"/>
  <c r="C2347" i="76"/>
  <c r="D2347" i="76"/>
  <c r="E2347" i="76"/>
  <c r="F2347" i="76"/>
  <c r="B2348" i="76"/>
  <c r="C2348" i="76"/>
  <c r="D2348" i="76"/>
  <c r="E2348" i="76"/>
  <c r="F2348" i="76"/>
  <c r="B2349" i="76"/>
  <c r="C2349" i="76"/>
  <c r="D2349" i="76"/>
  <c r="E2349" i="76"/>
  <c r="F2349" i="76"/>
  <c r="B2350" i="76"/>
  <c r="C2350" i="76"/>
  <c r="D2350" i="76"/>
  <c r="E2350" i="76"/>
  <c r="F2350" i="76"/>
  <c r="B2351" i="76"/>
  <c r="C2351" i="76"/>
  <c r="D2351" i="76"/>
  <c r="E2351" i="76"/>
  <c r="F2351" i="76"/>
  <c r="B2352" i="76"/>
  <c r="C2352" i="76"/>
  <c r="D2352" i="76"/>
  <c r="E2352" i="76"/>
  <c r="F2352" i="76"/>
  <c r="B2353" i="76"/>
  <c r="C2353" i="76"/>
  <c r="D2353" i="76"/>
  <c r="E2353" i="76"/>
  <c r="F2353" i="76"/>
  <c r="B2354" i="76"/>
  <c r="C2354" i="76"/>
  <c r="D2354" i="76"/>
  <c r="E2354" i="76"/>
  <c r="F2354" i="76"/>
  <c r="B2355" i="76"/>
  <c r="C2355" i="76"/>
  <c r="D2355" i="76"/>
  <c r="E2355" i="76"/>
  <c r="F2355" i="76"/>
  <c r="B2356" i="76"/>
  <c r="C2356" i="76"/>
  <c r="D2356" i="76"/>
  <c r="E2356" i="76"/>
  <c r="F2356" i="76"/>
  <c r="B2357" i="76"/>
  <c r="C2357" i="76"/>
  <c r="D2357" i="76"/>
  <c r="E2357" i="76"/>
  <c r="F2357" i="76"/>
  <c r="B2358" i="76"/>
  <c r="C2358" i="76"/>
  <c r="D2358" i="76"/>
  <c r="E2358" i="76"/>
  <c r="F2358" i="76"/>
  <c r="B2359" i="76"/>
  <c r="C2359" i="76"/>
  <c r="D2359" i="76"/>
  <c r="E2359" i="76"/>
  <c r="F2359" i="76"/>
  <c r="B2360" i="76"/>
  <c r="C2360" i="76"/>
  <c r="D2360" i="76"/>
  <c r="E2360" i="76"/>
  <c r="F2360" i="76"/>
  <c r="B2361" i="76"/>
  <c r="C2361" i="76"/>
  <c r="D2361" i="76"/>
  <c r="E2361" i="76"/>
  <c r="F2361" i="76"/>
  <c r="B2362" i="76"/>
  <c r="C2362" i="76"/>
  <c r="D2362" i="76"/>
  <c r="E2362" i="76"/>
  <c r="F2362" i="76"/>
  <c r="B2363" i="76"/>
  <c r="C2363" i="76"/>
  <c r="D2363" i="76"/>
  <c r="E2363" i="76"/>
  <c r="F2363" i="76"/>
  <c r="B2364" i="76"/>
  <c r="C2364" i="76"/>
  <c r="D2364" i="76"/>
  <c r="E2364" i="76"/>
  <c r="F2364" i="76"/>
  <c r="B2365" i="76"/>
  <c r="C2365" i="76"/>
  <c r="D2365" i="76"/>
  <c r="E2365" i="76"/>
  <c r="F2365" i="76"/>
  <c r="B2366" i="76"/>
  <c r="C2366" i="76"/>
  <c r="D2366" i="76"/>
  <c r="E2366" i="76"/>
  <c r="F2366" i="76"/>
  <c r="B2367" i="76"/>
  <c r="C2367" i="76"/>
  <c r="D2367" i="76"/>
  <c r="E2367" i="76"/>
  <c r="F2367" i="76"/>
  <c r="B2368" i="76"/>
  <c r="C2368" i="76"/>
  <c r="D2368" i="76"/>
  <c r="E2368" i="76"/>
  <c r="F2368" i="76"/>
  <c r="B2369" i="76"/>
  <c r="C2369" i="76"/>
  <c r="D2369" i="76"/>
  <c r="E2369" i="76"/>
  <c r="F2369" i="76"/>
  <c r="B2370" i="76"/>
  <c r="C2370" i="76"/>
  <c r="D2370" i="76"/>
  <c r="E2370" i="76"/>
  <c r="F2370" i="76"/>
  <c r="B2371" i="76"/>
  <c r="C2371" i="76"/>
  <c r="D2371" i="76"/>
  <c r="E2371" i="76"/>
  <c r="F2371" i="76"/>
  <c r="B2372" i="76"/>
  <c r="C2372" i="76"/>
  <c r="D2372" i="76"/>
  <c r="E2372" i="76"/>
  <c r="F2372" i="76"/>
  <c r="B2373" i="76"/>
  <c r="C2373" i="76"/>
  <c r="D2373" i="76"/>
  <c r="E2373" i="76"/>
  <c r="F2373" i="76"/>
  <c r="B2374" i="76"/>
  <c r="C2374" i="76"/>
  <c r="D2374" i="76"/>
  <c r="E2374" i="76"/>
  <c r="F2374" i="76"/>
  <c r="B2375" i="76"/>
  <c r="C2375" i="76"/>
  <c r="D2375" i="76"/>
  <c r="E2375" i="76"/>
  <c r="F2375" i="76"/>
  <c r="B2376" i="76"/>
  <c r="C2376" i="76"/>
  <c r="D2376" i="76"/>
  <c r="E2376" i="76"/>
  <c r="F2376" i="76"/>
  <c r="B2377" i="76"/>
  <c r="C2377" i="76"/>
  <c r="D2377" i="76"/>
  <c r="E2377" i="76"/>
  <c r="F2377" i="76"/>
  <c r="B2378" i="76"/>
  <c r="C2378" i="76"/>
  <c r="D2378" i="76"/>
  <c r="E2378" i="76"/>
  <c r="F2378" i="76"/>
  <c r="B2379" i="76"/>
  <c r="C2379" i="76"/>
  <c r="D2379" i="76"/>
  <c r="E2379" i="76"/>
  <c r="F2379" i="76"/>
  <c r="B2380" i="76"/>
  <c r="C2380" i="76"/>
  <c r="D2380" i="76"/>
  <c r="E2380" i="76"/>
  <c r="F2380" i="76"/>
  <c r="B2381" i="76"/>
  <c r="C2381" i="76"/>
  <c r="D2381" i="76"/>
  <c r="E2381" i="76"/>
  <c r="F2381" i="76"/>
  <c r="B2382" i="76"/>
  <c r="C2382" i="76"/>
  <c r="D2382" i="76"/>
  <c r="E2382" i="76"/>
  <c r="F2382" i="76"/>
  <c r="B2383" i="76"/>
  <c r="C2383" i="76"/>
  <c r="D2383" i="76"/>
  <c r="E2383" i="76"/>
  <c r="F2383" i="76"/>
  <c r="B2384" i="76"/>
  <c r="C2384" i="76"/>
  <c r="D2384" i="76"/>
  <c r="E2384" i="76"/>
  <c r="F2384" i="76"/>
  <c r="B2385" i="76"/>
  <c r="C2385" i="76"/>
  <c r="D2385" i="76"/>
  <c r="E2385" i="76"/>
  <c r="F2385" i="76"/>
  <c r="B2386" i="76"/>
  <c r="C2386" i="76"/>
  <c r="D2386" i="76"/>
  <c r="E2386" i="76"/>
  <c r="F2386" i="76"/>
  <c r="B2387" i="76"/>
  <c r="C2387" i="76"/>
  <c r="D2387" i="76"/>
  <c r="E2387" i="76"/>
  <c r="F2387" i="76"/>
  <c r="B2388" i="76"/>
  <c r="C2388" i="76"/>
  <c r="D2388" i="76"/>
  <c r="E2388" i="76"/>
  <c r="F2388" i="76"/>
  <c r="B2389" i="76"/>
  <c r="C2389" i="76"/>
  <c r="D2389" i="76"/>
  <c r="E2389" i="76"/>
  <c r="F2389" i="76"/>
  <c r="B2390" i="76"/>
  <c r="C2390" i="76"/>
  <c r="D2390" i="76"/>
  <c r="E2390" i="76"/>
  <c r="F2390" i="76"/>
  <c r="B2391" i="76"/>
  <c r="C2391" i="76"/>
  <c r="D2391" i="76"/>
  <c r="E2391" i="76"/>
  <c r="F2391" i="76"/>
  <c r="B2392" i="76"/>
  <c r="C2392" i="76"/>
  <c r="D2392" i="76"/>
  <c r="E2392" i="76"/>
  <c r="F2392" i="76"/>
  <c r="B2393" i="76"/>
  <c r="C2393" i="76"/>
  <c r="D2393" i="76"/>
  <c r="E2393" i="76"/>
  <c r="F2393" i="76"/>
  <c r="B2394" i="76"/>
  <c r="C2394" i="76"/>
  <c r="D2394" i="76"/>
  <c r="E2394" i="76"/>
  <c r="F2394" i="76"/>
  <c r="B2395" i="76"/>
  <c r="C2395" i="76"/>
  <c r="D2395" i="76"/>
  <c r="E2395" i="76"/>
  <c r="F2395" i="76"/>
  <c r="B2396" i="76"/>
  <c r="C2396" i="76"/>
  <c r="D2396" i="76"/>
  <c r="E2396" i="76"/>
  <c r="F2396" i="76"/>
  <c r="B2397" i="76"/>
  <c r="C2397" i="76"/>
  <c r="D2397" i="76"/>
  <c r="E2397" i="76"/>
  <c r="F2397" i="76"/>
  <c r="B2398" i="76"/>
  <c r="C2398" i="76"/>
  <c r="D2398" i="76"/>
  <c r="E2398" i="76"/>
  <c r="F2398" i="76"/>
  <c r="B2399" i="76"/>
  <c r="C2399" i="76"/>
  <c r="D2399" i="76"/>
  <c r="E2399" i="76"/>
  <c r="F2399" i="76"/>
  <c r="B2400" i="76"/>
  <c r="C2400" i="76"/>
  <c r="D2400" i="76"/>
  <c r="E2400" i="76"/>
  <c r="F2400" i="76"/>
  <c r="B2401" i="76"/>
  <c r="C2401" i="76"/>
  <c r="D2401" i="76"/>
  <c r="E2401" i="76"/>
  <c r="F2401" i="76"/>
  <c r="B2402" i="76"/>
  <c r="C2402" i="76"/>
  <c r="D2402" i="76"/>
  <c r="E2402" i="76"/>
  <c r="F2402" i="76"/>
  <c r="B2403" i="76"/>
  <c r="C2403" i="76"/>
  <c r="D2403" i="76"/>
  <c r="E2403" i="76"/>
  <c r="F2403" i="76"/>
  <c r="B2404" i="76"/>
  <c r="C2404" i="76"/>
  <c r="D2404" i="76"/>
  <c r="E2404" i="76"/>
  <c r="F2404" i="76"/>
  <c r="B2405" i="76"/>
  <c r="C2405" i="76"/>
  <c r="D2405" i="76"/>
  <c r="E2405" i="76"/>
  <c r="F2405" i="76"/>
  <c r="B2406" i="76"/>
  <c r="C2406" i="76"/>
  <c r="D2406" i="76"/>
  <c r="E2406" i="76"/>
  <c r="F2406" i="76"/>
  <c r="B2407" i="76"/>
  <c r="C2407" i="76"/>
  <c r="D2407" i="76"/>
  <c r="E2407" i="76"/>
  <c r="F2407" i="76"/>
  <c r="B2408" i="76"/>
  <c r="C2408" i="76"/>
  <c r="D2408" i="76"/>
  <c r="E2408" i="76"/>
  <c r="F2408" i="76"/>
  <c r="B2409" i="76"/>
  <c r="C2409" i="76"/>
  <c r="D2409" i="76"/>
  <c r="E2409" i="76"/>
  <c r="F2409" i="76"/>
  <c r="B2410" i="76"/>
  <c r="C2410" i="76"/>
  <c r="D2410" i="76"/>
  <c r="E2410" i="76"/>
  <c r="F2410" i="76"/>
  <c r="B2411" i="76"/>
  <c r="C2411" i="76"/>
  <c r="D2411" i="76"/>
  <c r="E2411" i="76"/>
  <c r="F2411" i="76"/>
  <c r="B2412" i="76"/>
  <c r="C2412" i="76"/>
  <c r="D2412" i="76"/>
  <c r="E2412" i="76"/>
  <c r="F2412" i="76"/>
  <c r="B2413" i="76"/>
  <c r="C2413" i="76"/>
  <c r="D2413" i="76"/>
  <c r="E2413" i="76"/>
  <c r="F2413" i="76"/>
  <c r="B2414" i="76"/>
  <c r="C2414" i="76"/>
  <c r="D2414" i="76"/>
  <c r="E2414" i="76"/>
  <c r="F2414" i="76"/>
  <c r="B2415" i="76"/>
  <c r="C2415" i="76"/>
  <c r="D2415" i="76"/>
  <c r="E2415" i="76"/>
  <c r="F2415" i="76"/>
  <c r="B2416" i="76"/>
  <c r="C2416" i="76"/>
  <c r="D2416" i="76"/>
  <c r="E2416" i="76"/>
  <c r="F2416" i="76"/>
  <c r="B2417" i="76"/>
  <c r="C2417" i="76"/>
  <c r="D2417" i="76"/>
  <c r="E2417" i="76"/>
  <c r="F2417" i="76"/>
  <c r="B2418" i="76"/>
  <c r="C2418" i="76"/>
  <c r="D2418" i="76"/>
  <c r="E2418" i="76"/>
  <c r="F2418" i="76"/>
  <c r="B2419" i="76"/>
  <c r="C2419" i="76"/>
  <c r="D2419" i="76"/>
  <c r="E2419" i="76"/>
  <c r="F2419" i="76"/>
  <c r="B2420" i="76"/>
  <c r="C2420" i="76"/>
  <c r="D2420" i="76"/>
  <c r="E2420" i="76"/>
  <c r="F2420" i="76"/>
  <c r="B2421" i="76"/>
  <c r="C2421" i="76"/>
  <c r="D2421" i="76"/>
  <c r="E2421" i="76"/>
  <c r="F2421" i="76"/>
  <c r="B2422" i="76"/>
  <c r="C2422" i="76"/>
  <c r="D2422" i="76"/>
  <c r="E2422" i="76"/>
  <c r="F2422" i="76"/>
  <c r="B2423" i="76"/>
  <c r="C2423" i="76"/>
  <c r="D2423" i="76"/>
  <c r="E2423" i="76"/>
  <c r="F2423" i="76"/>
  <c r="B2424" i="76"/>
  <c r="C2424" i="76"/>
  <c r="D2424" i="76"/>
  <c r="E2424" i="76"/>
  <c r="F2424" i="76"/>
  <c r="B2425" i="76"/>
  <c r="C2425" i="76"/>
  <c r="D2425" i="76"/>
  <c r="E2425" i="76"/>
  <c r="F2425" i="76"/>
  <c r="B2426" i="76"/>
  <c r="C2426" i="76"/>
  <c r="D2426" i="76"/>
  <c r="E2426" i="76"/>
  <c r="F2426" i="76"/>
  <c r="B2427" i="76"/>
  <c r="C2427" i="76"/>
  <c r="D2427" i="76"/>
  <c r="E2427" i="76"/>
  <c r="F2427" i="76"/>
  <c r="B2428" i="76"/>
  <c r="C2428" i="76"/>
  <c r="D2428" i="76"/>
  <c r="E2428" i="76"/>
  <c r="F2428" i="76"/>
  <c r="B2429" i="76"/>
  <c r="C2429" i="76"/>
  <c r="D2429" i="76"/>
  <c r="E2429" i="76"/>
  <c r="F2429" i="76"/>
  <c r="B2430" i="76"/>
  <c r="C2430" i="76"/>
  <c r="D2430" i="76"/>
  <c r="E2430" i="76"/>
  <c r="F2430" i="76"/>
  <c r="B2431" i="76"/>
  <c r="C2431" i="76"/>
  <c r="D2431" i="76"/>
  <c r="E2431" i="76"/>
  <c r="F2431" i="76"/>
  <c r="B2432" i="76"/>
  <c r="C2432" i="76"/>
  <c r="D2432" i="76"/>
  <c r="E2432" i="76"/>
  <c r="F2432" i="76"/>
  <c r="B2433" i="76"/>
  <c r="C2433" i="76"/>
  <c r="D2433" i="76"/>
  <c r="E2433" i="76"/>
  <c r="F2433" i="76"/>
  <c r="B2434" i="76"/>
  <c r="C2434" i="76"/>
  <c r="D2434" i="76"/>
  <c r="E2434" i="76"/>
  <c r="F2434" i="76"/>
  <c r="B2435" i="76"/>
  <c r="C2435" i="76"/>
  <c r="D2435" i="76"/>
  <c r="E2435" i="76"/>
  <c r="F2435" i="76"/>
  <c r="B2436" i="76"/>
  <c r="C2436" i="76"/>
  <c r="D2436" i="76"/>
  <c r="E2436" i="76"/>
  <c r="F2436" i="76"/>
  <c r="B2437" i="76"/>
  <c r="C2437" i="76"/>
  <c r="D2437" i="76"/>
  <c r="E2437" i="76"/>
  <c r="F2437" i="76"/>
  <c r="B2438" i="76"/>
  <c r="C2438" i="76"/>
  <c r="D2438" i="76"/>
  <c r="E2438" i="76"/>
  <c r="F2438" i="76"/>
  <c r="B2439" i="76"/>
  <c r="C2439" i="76"/>
  <c r="D2439" i="76"/>
  <c r="E2439" i="76"/>
  <c r="F2439" i="76"/>
  <c r="B2440" i="76"/>
  <c r="C2440" i="76"/>
  <c r="D2440" i="76"/>
  <c r="E2440" i="76"/>
  <c r="F2440" i="76"/>
  <c r="B2441" i="76"/>
  <c r="C2441" i="76"/>
  <c r="D2441" i="76"/>
  <c r="E2441" i="76"/>
  <c r="F2441" i="76"/>
  <c r="B2442" i="76"/>
  <c r="C2442" i="76"/>
  <c r="D2442" i="76"/>
  <c r="E2442" i="76"/>
  <c r="F2442" i="76"/>
  <c r="B2443" i="76"/>
  <c r="C2443" i="76"/>
  <c r="D2443" i="76"/>
  <c r="E2443" i="76"/>
  <c r="F2443" i="76"/>
  <c r="B2444" i="76"/>
  <c r="C2444" i="76"/>
  <c r="D2444" i="76"/>
  <c r="E2444" i="76"/>
  <c r="F2444" i="76"/>
  <c r="B2445" i="76"/>
  <c r="C2445" i="76"/>
  <c r="D2445" i="76"/>
  <c r="E2445" i="76"/>
  <c r="F2445" i="76"/>
  <c r="B2446" i="76"/>
  <c r="C2446" i="76"/>
  <c r="D2446" i="76"/>
  <c r="E2446" i="76"/>
  <c r="F2446" i="76"/>
  <c r="B2447" i="76"/>
  <c r="C2447" i="76"/>
  <c r="D2447" i="76"/>
  <c r="E2447" i="76"/>
  <c r="F2447" i="76"/>
  <c r="B2448" i="76"/>
  <c r="C2448" i="76"/>
  <c r="D2448" i="76"/>
  <c r="E2448" i="76"/>
  <c r="F2448" i="76"/>
  <c r="B2449" i="76"/>
  <c r="C2449" i="76"/>
  <c r="D2449" i="76"/>
  <c r="E2449" i="76"/>
  <c r="F2449" i="76"/>
  <c r="B2450" i="76"/>
  <c r="C2450" i="76"/>
  <c r="D2450" i="76"/>
  <c r="E2450" i="76"/>
  <c r="F2450" i="76"/>
  <c r="B2451" i="76"/>
  <c r="C2451" i="76"/>
  <c r="D2451" i="76"/>
  <c r="E2451" i="76"/>
  <c r="F2451" i="76"/>
  <c r="B2452" i="76"/>
  <c r="C2452" i="76"/>
  <c r="D2452" i="76"/>
  <c r="E2452" i="76"/>
  <c r="F2452" i="76"/>
  <c r="B2453" i="76"/>
  <c r="C2453" i="76"/>
  <c r="D2453" i="76"/>
  <c r="E2453" i="76"/>
  <c r="F2453" i="76"/>
  <c r="B2454" i="76"/>
  <c r="C2454" i="76"/>
  <c r="D2454" i="76"/>
  <c r="E2454" i="76"/>
  <c r="F2454" i="76"/>
  <c r="B2455" i="76"/>
  <c r="C2455" i="76"/>
  <c r="D2455" i="76"/>
  <c r="E2455" i="76"/>
  <c r="F2455" i="76"/>
  <c r="B2456" i="76"/>
  <c r="C2456" i="76"/>
  <c r="D2456" i="76"/>
  <c r="E2456" i="76"/>
  <c r="F2456" i="76"/>
  <c r="B2457" i="76"/>
  <c r="C2457" i="76"/>
  <c r="D2457" i="76"/>
  <c r="E2457" i="76"/>
  <c r="F2457" i="76"/>
  <c r="B2458" i="76"/>
  <c r="C2458" i="76"/>
  <c r="D2458" i="76"/>
  <c r="E2458" i="76"/>
  <c r="F2458" i="76"/>
  <c r="B2459" i="76"/>
  <c r="C2459" i="76"/>
  <c r="D2459" i="76"/>
  <c r="E2459" i="76"/>
  <c r="F2459" i="76"/>
  <c r="B2460" i="76"/>
  <c r="C2460" i="76"/>
  <c r="D2460" i="76"/>
  <c r="E2460" i="76"/>
  <c r="F2460" i="76"/>
  <c r="B2461" i="76"/>
  <c r="C2461" i="76"/>
  <c r="D2461" i="76"/>
  <c r="E2461" i="76"/>
  <c r="F2461" i="76"/>
  <c r="B2462" i="76"/>
  <c r="C2462" i="76"/>
  <c r="D2462" i="76"/>
  <c r="E2462" i="76"/>
  <c r="F2462" i="76"/>
  <c r="B2463" i="76"/>
  <c r="C2463" i="76"/>
  <c r="D2463" i="76"/>
  <c r="E2463" i="76"/>
  <c r="F2463" i="76"/>
  <c r="B2464" i="76"/>
  <c r="C2464" i="76"/>
  <c r="D2464" i="76"/>
  <c r="E2464" i="76"/>
  <c r="F2464" i="76"/>
  <c r="B2465" i="76"/>
  <c r="C2465" i="76"/>
  <c r="D2465" i="76"/>
  <c r="E2465" i="76"/>
  <c r="F2465" i="76"/>
  <c r="B2466" i="76"/>
  <c r="C2466" i="76"/>
  <c r="D2466" i="76"/>
  <c r="E2466" i="76"/>
  <c r="F2466" i="76"/>
  <c r="B2467" i="76"/>
  <c r="C2467" i="76"/>
  <c r="D2467" i="76"/>
  <c r="E2467" i="76"/>
  <c r="F2467" i="76"/>
  <c r="B2468" i="76"/>
  <c r="C2468" i="76"/>
  <c r="D2468" i="76"/>
  <c r="E2468" i="76"/>
  <c r="F2468" i="76"/>
  <c r="B2469" i="76"/>
  <c r="C2469" i="76"/>
  <c r="D2469" i="76"/>
  <c r="E2469" i="76"/>
  <c r="F2469" i="76"/>
  <c r="B2470" i="76"/>
  <c r="C2470" i="76"/>
  <c r="D2470" i="76"/>
  <c r="E2470" i="76"/>
  <c r="F2470" i="76"/>
  <c r="B2471" i="76"/>
  <c r="C2471" i="76"/>
  <c r="D2471" i="76"/>
  <c r="E2471" i="76"/>
  <c r="F2471" i="76"/>
  <c r="B2472" i="76"/>
  <c r="C2472" i="76"/>
  <c r="D2472" i="76"/>
  <c r="E2472" i="76"/>
  <c r="F2472" i="76"/>
  <c r="B2473" i="76"/>
  <c r="C2473" i="76"/>
  <c r="D2473" i="76"/>
  <c r="E2473" i="76"/>
  <c r="F2473" i="76"/>
  <c r="B2474" i="76"/>
  <c r="C2474" i="76"/>
  <c r="D2474" i="76"/>
  <c r="E2474" i="76"/>
  <c r="F2474" i="76"/>
  <c r="B2475" i="76"/>
  <c r="C2475" i="76"/>
  <c r="D2475" i="76"/>
  <c r="E2475" i="76"/>
  <c r="F2475" i="76"/>
  <c r="B2476" i="76"/>
  <c r="C2476" i="76"/>
  <c r="D2476" i="76"/>
  <c r="E2476" i="76"/>
  <c r="F2476" i="76"/>
  <c r="B2477" i="76"/>
  <c r="C2477" i="76"/>
  <c r="D2477" i="76"/>
  <c r="E2477" i="76"/>
  <c r="F2477" i="76"/>
  <c r="B2478" i="76"/>
  <c r="C2478" i="76"/>
  <c r="D2478" i="76"/>
  <c r="E2478" i="76"/>
  <c r="F2478" i="76"/>
  <c r="B2479" i="76"/>
  <c r="C2479" i="76"/>
  <c r="D2479" i="76"/>
  <c r="E2479" i="76"/>
  <c r="F2479" i="76"/>
  <c r="B2480" i="76"/>
  <c r="C2480" i="76"/>
  <c r="D2480" i="76"/>
  <c r="E2480" i="76"/>
  <c r="F2480" i="76"/>
  <c r="B2481" i="76"/>
  <c r="C2481" i="76"/>
  <c r="D2481" i="76"/>
  <c r="E2481" i="76"/>
  <c r="F2481" i="76"/>
  <c r="B2482" i="76"/>
  <c r="C2482" i="76"/>
  <c r="D2482" i="76"/>
  <c r="E2482" i="76"/>
  <c r="F2482" i="76"/>
  <c r="B2483" i="76"/>
  <c r="C2483" i="76"/>
  <c r="D2483" i="76"/>
  <c r="E2483" i="76"/>
  <c r="F2483" i="76"/>
  <c r="B2484" i="76"/>
  <c r="C2484" i="76"/>
  <c r="D2484" i="76"/>
  <c r="E2484" i="76"/>
  <c r="F2484" i="76"/>
  <c r="B2485" i="76"/>
  <c r="C2485" i="76"/>
  <c r="D2485" i="76"/>
  <c r="E2485" i="76"/>
  <c r="F2485" i="76"/>
  <c r="B2486" i="76"/>
  <c r="C2486" i="76"/>
  <c r="D2486" i="76"/>
  <c r="E2486" i="76"/>
  <c r="F2486" i="76"/>
  <c r="B2487" i="76"/>
  <c r="C2487" i="76"/>
  <c r="D2487" i="76"/>
  <c r="E2487" i="76"/>
  <c r="F2487" i="76"/>
  <c r="B2488" i="76"/>
  <c r="C2488" i="76"/>
  <c r="D2488" i="76"/>
  <c r="E2488" i="76"/>
  <c r="F2488" i="76"/>
  <c r="B2489" i="76"/>
  <c r="C2489" i="76"/>
  <c r="D2489" i="76"/>
  <c r="E2489" i="76"/>
  <c r="F2489" i="76"/>
  <c r="B2490" i="76"/>
  <c r="C2490" i="76"/>
  <c r="D2490" i="76"/>
  <c r="E2490" i="76"/>
  <c r="F2490" i="76"/>
  <c r="B2491" i="76"/>
  <c r="C2491" i="76"/>
  <c r="D2491" i="76"/>
  <c r="E2491" i="76"/>
  <c r="F2491" i="76"/>
  <c r="B2492" i="76"/>
  <c r="C2492" i="76"/>
  <c r="D2492" i="76"/>
  <c r="E2492" i="76"/>
  <c r="F2492" i="76"/>
  <c r="B2493" i="76"/>
  <c r="C2493" i="76"/>
  <c r="D2493" i="76"/>
  <c r="E2493" i="76"/>
  <c r="F2493" i="76"/>
  <c r="B2494" i="76"/>
  <c r="C2494" i="76"/>
  <c r="D2494" i="76"/>
  <c r="E2494" i="76"/>
  <c r="F2494" i="76"/>
  <c r="B2495" i="76"/>
  <c r="C2495" i="76"/>
  <c r="D2495" i="76"/>
  <c r="E2495" i="76"/>
  <c r="F2495" i="76"/>
  <c r="B2496" i="76"/>
  <c r="C2496" i="76"/>
  <c r="D2496" i="76"/>
  <c r="E2496" i="76"/>
  <c r="F2496" i="76"/>
  <c r="B2497" i="76"/>
  <c r="C2497" i="76"/>
  <c r="D2497" i="76"/>
  <c r="E2497" i="76"/>
  <c r="F2497" i="76"/>
  <c r="B2498" i="76"/>
  <c r="C2498" i="76"/>
  <c r="D2498" i="76"/>
  <c r="E2498" i="76"/>
  <c r="F2498" i="76"/>
  <c r="B2499" i="76"/>
  <c r="C2499" i="76"/>
  <c r="D2499" i="76"/>
  <c r="E2499" i="76"/>
  <c r="F2499" i="76"/>
  <c r="B2500" i="76"/>
  <c r="C2500" i="76"/>
  <c r="D2500" i="76"/>
  <c r="E2500" i="76"/>
  <c r="F2500" i="76"/>
  <c r="B2501" i="76"/>
  <c r="C2501" i="76"/>
  <c r="D2501" i="76"/>
  <c r="E2501" i="76"/>
  <c r="F2501" i="76"/>
  <c r="B2502" i="76"/>
  <c r="C2502" i="76"/>
  <c r="D2502" i="76"/>
  <c r="E2502" i="76"/>
  <c r="F2502" i="76"/>
  <c r="B2503" i="76"/>
  <c r="C2503" i="76"/>
  <c r="D2503" i="76"/>
  <c r="E2503" i="76"/>
  <c r="F2503" i="76"/>
  <c r="B2504" i="76"/>
  <c r="C2504" i="76"/>
  <c r="D2504" i="76"/>
  <c r="E2504" i="76"/>
  <c r="F2504" i="76"/>
  <c r="B2505" i="76"/>
  <c r="C2505" i="76"/>
  <c r="D2505" i="76"/>
  <c r="E2505" i="76"/>
  <c r="F2505" i="76"/>
  <c r="B2506" i="76"/>
  <c r="C2506" i="76"/>
  <c r="D2506" i="76"/>
  <c r="E2506" i="76"/>
  <c r="F2506" i="76"/>
  <c r="B2507" i="76"/>
  <c r="C2507" i="76"/>
  <c r="D2507" i="76"/>
  <c r="E2507" i="76"/>
  <c r="F2507" i="76"/>
  <c r="B2508" i="76"/>
  <c r="C2508" i="76"/>
  <c r="D2508" i="76"/>
  <c r="E2508" i="76"/>
  <c r="F2508" i="76"/>
  <c r="B2509" i="76"/>
  <c r="C2509" i="76"/>
  <c r="D2509" i="76"/>
  <c r="E2509" i="76"/>
  <c r="F2509" i="76"/>
  <c r="B2510" i="76"/>
  <c r="C2510" i="76"/>
  <c r="D2510" i="76"/>
  <c r="E2510" i="76"/>
  <c r="F2510" i="76"/>
  <c r="B2511" i="76"/>
  <c r="C2511" i="76"/>
  <c r="D2511" i="76"/>
  <c r="E2511" i="76"/>
  <c r="F2511" i="76"/>
  <c r="B2512" i="76"/>
  <c r="C2512" i="76"/>
  <c r="D2512" i="76"/>
  <c r="E2512" i="76"/>
  <c r="F2512" i="76"/>
  <c r="B2513" i="76"/>
  <c r="C2513" i="76"/>
  <c r="D2513" i="76"/>
  <c r="E2513" i="76"/>
  <c r="F2513" i="76"/>
  <c r="B2514" i="76"/>
  <c r="C2514" i="76"/>
  <c r="D2514" i="76"/>
  <c r="E2514" i="76"/>
  <c r="F2514" i="76"/>
  <c r="B2515" i="76"/>
  <c r="C2515" i="76"/>
  <c r="D2515" i="76"/>
  <c r="E2515" i="76"/>
  <c r="F2515" i="76"/>
  <c r="B2516" i="76"/>
  <c r="C2516" i="76"/>
  <c r="D2516" i="76"/>
  <c r="E2516" i="76"/>
  <c r="F2516" i="76"/>
  <c r="B2517" i="76"/>
  <c r="C2517" i="76"/>
  <c r="D2517" i="76"/>
  <c r="E2517" i="76"/>
  <c r="F2517" i="76"/>
  <c r="B2518" i="76"/>
  <c r="C2518" i="76"/>
  <c r="D2518" i="76"/>
  <c r="E2518" i="76"/>
  <c r="F2518" i="76"/>
  <c r="B2519" i="76"/>
  <c r="C2519" i="76"/>
  <c r="D2519" i="76"/>
  <c r="E2519" i="76"/>
  <c r="F2519" i="76"/>
  <c r="B2520" i="76"/>
  <c r="C2520" i="76"/>
  <c r="D2520" i="76"/>
  <c r="E2520" i="76"/>
  <c r="F2520" i="76"/>
  <c r="B2521" i="76"/>
  <c r="C2521" i="76"/>
  <c r="D2521" i="76"/>
  <c r="E2521" i="76"/>
  <c r="F2521" i="76"/>
  <c r="B2522" i="76"/>
  <c r="C2522" i="76"/>
  <c r="D2522" i="76"/>
  <c r="E2522" i="76"/>
  <c r="F2522" i="76"/>
  <c r="B2523" i="76"/>
  <c r="C2523" i="76"/>
  <c r="D2523" i="76"/>
  <c r="E2523" i="76"/>
  <c r="F2523" i="76"/>
  <c r="B2524" i="76"/>
  <c r="C2524" i="76"/>
  <c r="D2524" i="76"/>
  <c r="E2524" i="76"/>
  <c r="F2524" i="76"/>
  <c r="B2525" i="76"/>
  <c r="C2525" i="76"/>
  <c r="D2525" i="76"/>
  <c r="E2525" i="76"/>
  <c r="F2525" i="76"/>
  <c r="B2526" i="76"/>
  <c r="C2526" i="76"/>
  <c r="D2526" i="76"/>
  <c r="E2526" i="76"/>
  <c r="F2526" i="76"/>
  <c r="B2527" i="76"/>
  <c r="C2527" i="76"/>
  <c r="D2527" i="76"/>
  <c r="E2527" i="76"/>
  <c r="F2527" i="76"/>
  <c r="B2528" i="76"/>
  <c r="C2528" i="76"/>
  <c r="D2528" i="76"/>
  <c r="E2528" i="76"/>
  <c r="F2528" i="76"/>
  <c r="B2529" i="76"/>
  <c r="C2529" i="76"/>
  <c r="D2529" i="76"/>
  <c r="E2529" i="76"/>
  <c r="F2529" i="76"/>
  <c r="B2530" i="76"/>
  <c r="C2530" i="76"/>
  <c r="D2530" i="76"/>
  <c r="E2530" i="76"/>
  <c r="F2530" i="76"/>
  <c r="B2531" i="76"/>
  <c r="C2531" i="76"/>
  <c r="D2531" i="76"/>
  <c r="E2531" i="76"/>
  <c r="F2531" i="76"/>
  <c r="B2532" i="76"/>
  <c r="C2532" i="76"/>
  <c r="D2532" i="76"/>
  <c r="E2532" i="76"/>
  <c r="F2532" i="76"/>
  <c r="B2533" i="76"/>
  <c r="C2533" i="76"/>
  <c r="D2533" i="76"/>
  <c r="E2533" i="76"/>
  <c r="F2533" i="76"/>
  <c r="B2534" i="76"/>
  <c r="C2534" i="76"/>
  <c r="D2534" i="76"/>
  <c r="E2534" i="76"/>
  <c r="F2534" i="76"/>
  <c r="B2535" i="76"/>
  <c r="C2535" i="76"/>
  <c r="D2535" i="76"/>
  <c r="E2535" i="76"/>
  <c r="F2535" i="76"/>
  <c r="B2536" i="76"/>
  <c r="C2536" i="76"/>
  <c r="D2536" i="76"/>
  <c r="E2536" i="76"/>
  <c r="F2536" i="76"/>
  <c r="B2537" i="76"/>
  <c r="C2537" i="76"/>
  <c r="D2537" i="76"/>
  <c r="E2537" i="76"/>
  <c r="F2537" i="76"/>
  <c r="B2538" i="76"/>
  <c r="C2538" i="76"/>
  <c r="D2538" i="76"/>
  <c r="E2538" i="76"/>
  <c r="F2538" i="76"/>
  <c r="B2539" i="76"/>
  <c r="C2539" i="76"/>
  <c r="D2539" i="76"/>
  <c r="E2539" i="76"/>
  <c r="F2539" i="76"/>
  <c r="B2540" i="76"/>
  <c r="C2540" i="76"/>
  <c r="D2540" i="76"/>
  <c r="E2540" i="76"/>
  <c r="F2540" i="76"/>
  <c r="B2541" i="76"/>
  <c r="C2541" i="76"/>
  <c r="D2541" i="76"/>
  <c r="E2541" i="76"/>
  <c r="F2541" i="76"/>
  <c r="B2542" i="76"/>
  <c r="C2542" i="76"/>
  <c r="D2542" i="76"/>
  <c r="E2542" i="76"/>
  <c r="F2542" i="76"/>
  <c r="B2543" i="76"/>
  <c r="C2543" i="76"/>
  <c r="D2543" i="76"/>
  <c r="E2543" i="76"/>
  <c r="F2543" i="76"/>
  <c r="B2544" i="76"/>
  <c r="C2544" i="76"/>
  <c r="D2544" i="76"/>
  <c r="E2544" i="76"/>
  <c r="F2544" i="76"/>
  <c r="B2545" i="76"/>
  <c r="C2545" i="76"/>
  <c r="D2545" i="76"/>
  <c r="E2545" i="76"/>
  <c r="F2545" i="76"/>
  <c r="B2546" i="76"/>
  <c r="C2546" i="76"/>
  <c r="D2546" i="76"/>
  <c r="E2546" i="76"/>
  <c r="F2546" i="76"/>
  <c r="B2547" i="76"/>
  <c r="C2547" i="76"/>
  <c r="D2547" i="76"/>
  <c r="E2547" i="76"/>
  <c r="F2547" i="76"/>
  <c r="B2548" i="76"/>
  <c r="C2548" i="76"/>
  <c r="D2548" i="76"/>
  <c r="E2548" i="76"/>
  <c r="F2548" i="76"/>
  <c r="B2549" i="76"/>
  <c r="C2549" i="76"/>
  <c r="D2549" i="76"/>
  <c r="E2549" i="76"/>
  <c r="F2549" i="76"/>
  <c r="B2550" i="76"/>
  <c r="C2550" i="76"/>
  <c r="D2550" i="76"/>
  <c r="E2550" i="76"/>
  <c r="F2550" i="76"/>
  <c r="B2551" i="76"/>
  <c r="C2551" i="76"/>
  <c r="D2551" i="76"/>
  <c r="E2551" i="76"/>
  <c r="F2551" i="76"/>
  <c r="B2552" i="76"/>
  <c r="C2552" i="76"/>
  <c r="D2552" i="76"/>
  <c r="E2552" i="76"/>
  <c r="F2552" i="76"/>
  <c r="B2553" i="76"/>
  <c r="C2553" i="76"/>
  <c r="D2553" i="76"/>
  <c r="E2553" i="76"/>
  <c r="F2553" i="76"/>
  <c r="B2554" i="76"/>
  <c r="C2554" i="76"/>
  <c r="D2554" i="76"/>
  <c r="E2554" i="76"/>
  <c r="F2554" i="76"/>
  <c r="B2555" i="76"/>
  <c r="C2555" i="76"/>
  <c r="D2555" i="76"/>
  <c r="E2555" i="76"/>
  <c r="F2555" i="76"/>
  <c r="B2556" i="76"/>
  <c r="C2556" i="76"/>
  <c r="D2556" i="76"/>
  <c r="E2556" i="76"/>
  <c r="F2556" i="76"/>
  <c r="B2557" i="76"/>
  <c r="C2557" i="76"/>
  <c r="D2557" i="76"/>
  <c r="E2557" i="76"/>
  <c r="F2557" i="76"/>
  <c r="B2558" i="76"/>
  <c r="C2558" i="76"/>
  <c r="D2558" i="76"/>
  <c r="E2558" i="76"/>
  <c r="F2558" i="76"/>
  <c r="B2559" i="76"/>
  <c r="C2559" i="76"/>
  <c r="D2559" i="76"/>
  <c r="E2559" i="76"/>
  <c r="F2559" i="76"/>
  <c r="B2560" i="76"/>
  <c r="C2560" i="76"/>
  <c r="D2560" i="76"/>
  <c r="E2560" i="76"/>
  <c r="F2560" i="76"/>
  <c r="B2561" i="76"/>
  <c r="C2561" i="76"/>
  <c r="D2561" i="76"/>
  <c r="E2561" i="76"/>
  <c r="F2561" i="76"/>
  <c r="B2562" i="76"/>
  <c r="C2562" i="76"/>
  <c r="D2562" i="76"/>
  <c r="E2562" i="76"/>
  <c r="F2562" i="76"/>
  <c r="B2563" i="76"/>
  <c r="C2563" i="76"/>
  <c r="D2563" i="76"/>
  <c r="E2563" i="76"/>
  <c r="F2563" i="76"/>
  <c r="B2564" i="76"/>
  <c r="C2564" i="76"/>
  <c r="D2564" i="76"/>
  <c r="E2564" i="76"/>
  <c r="F2564" i="76"/>
  <c r="B2565" i="76"/>
  <c r="C2565" i="76"/>
  <c r="D2565" i="76"/>
  <c r="E2565" i="76"/>
  <c r="F2565" i="76"/>
  <c r="B2566" i="76"/>
  <c r="C2566" i="76"/>
  <c r="D2566" i="76"/>
  <c r="E2566" i="76"/>
  <c r="F2566" i="76"/>
  <c r="B2567" i="76"/>
  <c r="C2567" i="76"/>
  <c r="D2567" i="76"/>
  <c r="E2567" i="76"/>
  <c r="F2567" i="76"/>
  <c r="B2568" i="76"/>
  <c r="C2568" i="76"/>
  <c r="D2568" i="76"/>
  <c r="E2568" i="76"/>
  <c r="F2568" i="76"/>
  <c r="B2569" i="76"/>
  <c r="C2569" i="76"/>
  <c r="D2569" i="76"/>
  <c r="E2569" i="76"/>
  <c r="F2569" i="76"/>
  <c r="B2570" i="76"/>
  <c r="C2570" i="76"/>
  <c r="D2570" i="76"/>
  <c r="E2570" i="76"/>
  <c r="F2570" i="76"/>
  <c r="B2571" i="76"/>
  <c r="C2571" i="76"/>
  <c r="D2571" i="76"/>
  <c r="E2571" i="76"/>
  <c r="F2571" i="76"/>
  <c r="B2572" i="76"/>
  <c r="C2572" i="76"/>
  <c r="D2572" i="76"/>
  <c r="E2572" i="76"/>
  <c r="F2572" i="76"/>
  <c r="B2573" i="76"/>
  <c r="C2573" i="76"/>
  <c r="D2573" i="76"/>
  <c r="E2573" i="76"/>
  <c r="F2573" i="76"/>
  <c r="B2574" i="76"/>
  <c r="C2574" i="76"/>
  <c r="D2574" i="76"/>
  <c r="E2574" i="76"/>
  <c r="F2574" i="76"/>
  <c r="B2575" i="76"/>
  <c r="C2575" i="76"/>
  <c r="D2575" i="76"/>
  <c r="E2575" i="76"/>
  <c r="F2575" i="76"/>
  <c r="B2576" i="76"/>
  <c r="C2576" i="76"/>
  <c r="D2576" i="76"/>
  <c r="E2576" i="76"/>
  <c r="F2576" i="76"/>
  <c r="B2577" i="76"/>
  <c r="C2577" i="76"/>
  <c r="D2577" i="76"/>
  <c r="E2577" i="76"/>
  <c r="F2577" i="76"/>
  <c r="B2578" i="76"/>
  <c r="C2578" i="76"/>
  <c r="D2578" i="76"/>
  <c r="E2578" i="76"/>
  <c r="F2578" i="76"/>
  <c r="B2579" i="76"/>
  <c r="C2579" i="76"/>
  <c r="D2579" i="76"/>
  <c r="E2579" i="76"/>
  <c r="F2579" i="76"/>
  <c r="B2580" i="76"/>
  <c r="C2580" i="76"/>
  <c r="D2580" i="76"/>
  <c r="E2580" i="76"/>
  <c r="F2580" i="76"/>
  <c r="B2581" i="76"/>
  <c r="C2581" i="76"/>
  <c r="D2581" i="76"/>
  <c r="E2581" i="76"/>
  <c r="F2581" i="76"/>
  <c r="B2582" i="76"/>
  <c r="C2582" i="76"/>
  <c r="D2582" i="76"/>
  <c r="E2582" i="76"/>
  <c r="F2582" i="76"/>
  <c r="B2583" i="76"/>
  <c r="C2583" i="76"/>
  <c r="D2583" i="76"/>
  <c r="E2583" i="76"/>
  <c r="F2583" i="76"/>
  <c r="B2584" i="76"/>
  <c r="C2584" i="76"/>
  <c r="D2584" i="76"/>
  <c r="E2584" i="76"/>
  <c r="F2584" i="76"/>
  <c r="B2585" i="76"/>
  <c r="C2585" i="76"/>
  <c r="D2585" i="76"/>
  <c r="E2585" i="76"/>
  <c r="F2585" i="76"/>
  <c r="B2586" i="76"/>
  <c r="C2586" i="76"/>
  <c r="D2586" i="76"/>
  <c r="E2586" i="76"/>
  <c r="F2586" i="76"/>
  <c r="B2587" i="76"/>
  <c r="C2587" i="76"/>
  <c r="D2587" i="76"/>
  <c r="E2587" i="76"/>
  <c r="F2587" i="76"/>
  <c r="B2588" i="76"/>
  <c r="C2588" i="76"/>
  <c r="D2588" i="76"/>
  <c r="E2588" i="76"/>
  <c r="F2588" i="76"/>
  <c r="B2589" i="76"/>
  <c r="C2589" i="76"/>
  <c r="D2589" i="76"/>
  <c r="E2589" i="76"/>
  <c r="F2589" i="76"/>
  <c r="B2590" i="76"/>
  <c r="C2590" i="76"/>
  <c r="D2590" i="76"/>
  <c r="E2590" i="76"/>
  <c r="F2590" i="76"/>
  <c r="B2591" i="76"/>
  <c r="C2591" i="76"/>
  <c r="D2591" i="76"/>
  <c r="E2591" i="76"/>
  <c r="F2591" i="76"/>
  <c r="B2592" i="76"/>
  <c r="C2592" i="76"/>
  <c r="D2592" i="76"/>
  <c r="E2592" i="76"/>
  <c r="F2592" i="76"/>
  <c r="B2593" i="76"/>
  <c r="C2593" i="76"/>
  <c r="D2593" i="76"/>
  <c r="E2593" i="76"/>
  <c r="F2593" i="76"/>
  <c r="B2594" i="76"/>
  <c r="C2594" i="76"/>
  <c r="D2594" i="76"/>
  <c r="E2594" i="76"/>
  <c r="F2594" i="76"/>
  <c r="B2595" i="76"/>
  <c r="C2595" i="76"/>
  <c r="D2595" i="76"/>
  <c r="E2595" i="76"/>
  <c r="F2595" i="76"/>
  <c r="B2596" i="76"/>
  <c r="C2596" i="76"/>
  <c r="D2596" i="76"/>
  <c r="E2596" i="76"/>
  <c r="F2596" i="76"/>
  <c r="B2597" i="76"/>
  <c r="C2597" i="76"/>
  <c r="D2597" i="76"/>
  <c r="E2597" i="76"/>
  <c r="F2597" i="76"/>
  <c r="B2598" i="76"/>
  <c r="C2598" i="76"/>
  <c r="D2598" i="76"/>
  <c r="E2598" i="76"/>
  <c r="F2598" i="76"/>
  <c r="B2599" i="76"/>
  <c r="C2599" i="76"/>
  <c r="D2599" i="76"/>
  <c r="E2599" i="76"/>
  <c r="F2599" i="76"/>
  <c r="B2600" i="76"/>
  <c r="C2600" i="76"/>
  <c r="D2600" i="76"/>
  <c r="E2600" i="76"/>
  <c r="F2600" i="76"/>
  <c r="B2601" i="76"/>
  <c r="C2601" i="76"/>
  <c r="D2601" i="76"/>
  <c r="E2601" i="76"/>
  <c r="F2601" i="76"/>
  <c r="B2602" i="76"/>
  <c r="C2602" i="76"/>
  <c r="D2602" i="76"/>
  <c r="E2602" i="76"/>
  <c r="F2602" i="76"/>
  <c r="B2603" i="76"/>
  <c r="C2603" i="76"/>
  <c r="D2603" i="76"/>
  <c r="E2603" i="76"/>
  <c r="F2603" i="76"/>
  <c r="B2604" i="76"/>
  <c r="C2604" i="76"/>
  <c r="D2604" i="76"/>
  <c r="E2604" i="76"/>
  <c r="F2604" i="76"/>
  <c r="B2605" i="76"/>
  <c r="C2605" i="76"/>
  <c r="D2605" i="76"/>
  <c r="E2605" i="76"/>
  <c r="F2605" i="76"/>
  <c r="B2606" i="76"/>
  <c r="C2606" i="76"/>
  <c r="D2606" i="76"/>
  <c r="E2606" i="76"/>
  <c r="F2606" i="76"/>
  <c r="B2607" i="76"/>
  <c r="C2607" i="76"/>
  <c r="D2607" i="76"/>
  <c r="E2607" i="76"/>
  <c r="F2607" i="76"/>
  <c r="B2608" i="76"/>
  <c r="C2608" i="76"/>
  <c r="D2608" i="76"/>
  <c r="E2608" i="76"/>
  <c r="F2608" i="76"/>
  <c r="B2609" i="76"/>
  <c r="C2609" i="76"/>
  <c r="D2609" i="76"/>
  <c r="E2609" i="76"/>
  <c r="F2609" i="76"/>
  <c r="B2610" i="76"/>
  <c r="C2610" i="76"/>
  <c r="D2610" i="76"/>
  <c r="E2610" i="76"/>
  <c r="F2610" i="76"/>
  <c r="B2611" i="76"/>
  <c r="C2611" i="76"/>
  <c r="D2611" i="76"/>
  <c r="E2611" i="76"/>
  <c r="F2611" i="76"/>
  <c r="B2612" i="76"/>
  <c r="C2612" i="76"/>
  <c r="D2612" i="76"/>
  <c r="E2612" i="76"/>
  <c r="F2612" i="76"/>
  <c r="B2613" i="76"/>
  <c r="C2613" i="76"/>
  <c r="D2613" i="76"/>
  <c r="E2613" i="76"/>
  <c r="F2613" i="76"/>
  <c r="B2614" i="76"/>
  <c r="C2614" i="76"/>
  <c r="D2614" i="76"/>
  <c r="E2614" i="76"/>
  <c r="F2614" i="76"/>
  <c r="B2615" i="76"/>
  <c r="C2615" i="76"/>
  <c r="D2615" i="76"/>
  <c r="E2615" i="76"/>
  <c r="F2615" i="76"/>
  <c r="B2616" i="76"/>
  <c r="C2616" i="76"/>
  <c r="D2616" i="76"/>
  <c r="E2616" i="76"/>
  <c r="F2616" i="76"/>
  <c r="B2617" i="76"/>
  <c r="C2617" i="76"/>
  <c r="D2617" i="76"/>
  <c r="E2617" i="76"/>
  <c r="F2617" i="76"/>
  <c r="B2618" i="76"/>
  <c r="C2618" i="76"/>
  <c r="D2618" i="76"/>
  <c r="E2618" i="76"/>
  <c r="F2618" i="76"/>
  <c r="B2619" i="76"/>
  <c r="C2619" i="76"/>
  <c r="D2619" i="76"/>
  <c r="E2619" i="76"/>
  <c r="F2619" i="76"/>
  <c r="B2620" i="76"/>
  <c r="C2620" i="76"/>
  <c r="D2620" i="76"/>
  <c r="E2620" i="76"/>
  <c r="F2620" i="76"/>
  <c r="B2621" i="76"/>
  <c r="C2621" i="76"/>
  <c r="D2621" i="76"/>
  <c r="E2621" i="76"/>
  <c r="F2621" i="76"/>
  <c r="B2622" i="76"/>
  <c r="C2622" i="76"/>
  <c r="D2622" i="76"/>
  <c r="E2622" i="76"/>
  <c r="F2622" i="76"/>
  <c r="B2623" i="76"/>
  <c r="C2623" i="76"/>
  <c r="D2623" i="76"/>
  <c r="E2623" i="76"/>
  <c r="F2623" i="76"/>
  <c r="B2624" i="76"/>
  <c r="C2624" i="76"/>
  <c r="D2624" i="76"/>
  <c r="E2624" i="76"/>
  <c r="F2624" i="76"/>
  <c r="B2625" i="76"/>
  <c r="C2625" i="76"/>
  <c r="D2625" i="76"/>
  <c r="E2625" i="76"/>
  <c r="F2625" i="76"/>
  <c r="B2626" i="76"/>
  <c r="C2626" i="76"/>
  <c r="D2626" i="76"/>
  <c r="E2626" i="76"/>
  <c r="F2626" i="76"/>
  <c r="B2627" i="76"/>
  <c r="C2627" i="76"/>
  <c r="D2627" i="76"/>
  <c r="E2627" i="76"/>
  <c r="F2627" i="76"/>
  <c r="B2628" i="76"/>
  <c r="C2628" i="76"/>
  <c r="D2628" i="76"/>
  <c r="E2628" i="76"/>
  <c r="F2628" i="76"/>
  <c r="B2629" i="76"/>
  <c r="C2629" i="76"/>
  <c r="D2629" i="76"/>
  <c r="E2629" i="76"/>
  <c r="F2629" i="76"/>
  <c r="B2630" i="76"/>
  <c r="C2630" i="76"/>
  <c r="D2630" i="76"/>
  <c r="E2630" i="76"/>
  <c r="F2630" i="76"/>
  <c r="B2631" i="76"/>
  <c r="C2631" i="76"/>
  <c r="D2631" i="76"/>
  <c r="E2631" i="76"/>
  <c r="F2631" i="76"/>
  <c r="B2632" i="76"/>
  <c r="C2632" i="76"/>
  <c r="D2632" i="76"/>
  <c r="E2632" i="76"/>
  <c r="F2632" i="76"/>
  <c r="B2633" i="76"/>
  <c r="C2633" i="76"/>
  <c r="D2633" i="76"/>
  <c r="E2633" i="76"/>
  <c r="F2633" i="76"/>
  <c r="B2634" i="76"/>
  <c r="C2634" i="76"/>
  <c r="D2634" i="76"/>
  <c r="E2634" i="76"/>
  <c r="F2634" i="76"/>
  <c r="B2635" i="76"/>
  <c r="C2635" i="76"/>
  <c r="D2635" i="76"/>
  <c r="E2635" i="76"/>
  <c r="F2635" i="76"/>
  <c r="B2636" i="76"/>
  <c r="C2636" i="76"/>
  <c r="D2636" i="76"/>
  <c r="E2636" i="76"/>
  <c r="F2636" i="76"/>
  <c r="B2637" i="76"/>
  <c r="C2637" i="76"/>
  <c r="D2637" i="76"/>
  <c r="E2637" i="76"/>
  <c r="F2637" i="76"/>
  <c r="B2638" i="76"/>
  <c r="C2638" i="76"/>
  <c r="D2638" i="76"/>
  <c r="E2638" i="76"/>
  <c r="F2638" i="76"/>
  <c r="B2639" i="76"/>
  <c r="C2639" i="76"/>
  <c r="D2639" i="76"/>
  <c r="E2639" i="76"/>
  <c r="F2639" i="76"/>
  <c r="B2640" i="76"/>
  <c r="C2640" i="76"/>
  <c r="D2640" i="76"/>
  <c r="E2640" i="76"/>
  <c r="F2640" i="76"/>
  <c r="B2641" i="76"/>
  <c r="C2641" i="76"/>
  <c r="D2641" i="76"/>
  <c r="E2641" i="76"/>
  <c r="F2641" i="76"/>
  <c r="B2642" i="76"/>
  <c r="C2642" i="76"/>
  <c r="D2642" i="76"/>
  <c r="E2642" i="76"/>
  <c r="F2642" i="76"/>
  <c r="B2643" i="76"/>
  <c r="C2643" i="76"/>
  <c r="D2643" i="76"/>
  <c r="E2643" i="76"/>
  <c r="F2643" i="76"/>
  <c r="B2644" i="76"/>
  <c r="C2644" i="76"/>
  <c r="D2644" i="76"/>
  <c r="E2644" i="76"/>
  <c r="F2644" i="76"/>
  <c r="B2645" i="76"/>
  <c r="C2645" i="76"/>
  <c r="D2645" i="76"/>
  <c r="E2645" i="76"/>
  <c r="F2645" i="76"/>
  <c r="B2646" i="76"/>
  <c r="C2646" i="76"/>
  <c r="D2646" i="76"/>
  <c r="E2646" i="76"/>
  <c r="F2646" i="76"/>
  <c r="B2647" i="76"/>
  <c r="C2647" i="76"/>
  <c r="D2647" i="76"/>
  <c r="E2647" i="76"/>
  <c r="F2647" i="76"/>
  <c r="B2648" i="76"/>
  <c r="C2648" i="76"/>
  <c r="D2648" i="76"/>
  <c r="E2648" i="76"/>
  <c r="F2648" i="76"/>
  <c r="B2649" i="76"/>
  <c r="C2649" i="76"/>
  <c r="D2649" i="76"/>
  <c r="E2649" i="76"/>
  <c r="F2649" i="76"/>
  <c r="B2650" i="76"/>
  <c r="C2650" i="76"/>
  <c r="D2650" i="76"/>
  <c r="E2650" i="76"/>
  <c r="F2650" i="76"/>
  <c r="B2651" i="76"/>
  <c r="C2651" i="76"/>
  <c r="D2651" i="76"/>
  <c r="E2651" i="76"/>
  <c r="F2651" i="76"/>
  <c r="B2652" i="76"/>
  <c r="C2652" i="76"/>
  <c r="D2652" i="76"/>
  <c r="E2652" i="76"/>
  <c r="F2652" i="76"/>
  <c r="B2653" i="76"/>
  <c r="C2653" i="76"/>
  <c r="D2653" i="76"/>
  <c r="E2653" i="76"/>
  <c r="F2653" i="76"/>
  <c r="B2654" i="76"/>
  <c r="C2654" i="76"/>
  <c r="D2654" i="76"/>
  <c r="E2654" i="76"/>
  <c r="F2654" i="76"/>
  <c r="B2655" i="76"/>
  <c r="C2655" i="76"/>
  <c r="D2655" i="76"/>
  <c r="E2655" i="76"/>
  <c r="F2655" i="76"/>
  <c r="B2656" i="76"/>
  <c r="C2656" i="76"/>
  <c r="D2656" i="76"/>
  <c r="E2656" i="76"/>
  <c r="F2656" i="76"/>
  <c r="B2657" i="76"/>
  <c r="C2657" i="76"/>
  <c r="D2657" i="76"/>
  <c r="E2657" i="76"/>
  <c r="F2657" i="76"/>
  <c r="B2658" i="76"/>
  <c r="C2658" i="76"/>
  <c r="D2658" i="76"/>
  <c r="E2658" i="76"/>
  <c r="F2658" i="76"/>
  <c r="B2659" i="76"/>
  <c r="C2659" i="76"/>
  <c r="D2659" i="76"/>
  <c r="E2659" i="76"/>
  <c r="F2659" i="76"/>
  <c r="B2660" i="76"/>
  <c r="C2660" i="76"/>
  <c r="D2660" i="76"/>
  <c r="E2660" i="76"/>
  <c r="F2660" i="76"/>
  <c r="B2661" i="76"/>
  <c r="C2661" i="76"/>
  <c r="D2661" i="76"/>
  <c r="E2661" i="76"/>
  <c r="F2661" i="76"/>
  <c r="B2662" i="76"/>
  <c r="C2662" i="76"/>
  <c r="D2662" i="76"/>
  <c r="E2662" i="76"/>
  <c r="F2662" i="76"/>
  <c r="B2663" i="76"/>
  <c r="C2663" i="76"/>
  <c r="D2663" i="76"/>
  <c r="E2663" i="76"/>
  <c r="F2663" i="76"/>
  <c r="B2664" i="76"/>
  <c r="C2664" i="76"/>
  <c r="D2664" i="76"/>
  <c r="E2664" i="76"/>
  <c r="F2664" i="76"/>
  <c r="B2665" i="76"/>
  <c r="C2665" i="76"/>
  <c r="D2665" i="76"/>
  <c r="E2665" i="76"/>
  <c r="F2665" i="76"/>
  <c r="B2666" i="76"/>
  <c r="C2666" i="76"/>
  <c r="D2666" i="76"/>
  <c r="E2666" i="76"/>
  <c r="F2666" i="76"/>
  <c r="B2667" i="76"/>
  <c r="C2667" i="76"/>
  <c r="D2667" i="76"/>
  <c r="E2667" i="76"/>
  <c r="F2667" i="76"/>
  <c r="B2668" i="76"/>
  <c r="C2668" i="76"/>
  <c r="D2668" i="76"/>
  <c r="E2668" i="76"/>
  <c r="F2668" i="76"/>
  <c r="B2669" i="76"/>
  <c r="C2669" i="76"/>
  <c r="D2669" i="76"/>
  <c r="E2669" i="76"/>
  <c r="F2669" i="76"/>
  <c r="B2670" i="76"/>
  <c r="C2670" i="76"/>
  <c r="D2670" i="76"/>
  <c r="E2670" i="76"/>
  <c r="F2670" i="76"/>
  <c r="B2671" i="76"/>
  <c r="C2671" i="76"/>
  <c r="D2671" i="76"/>
  <c r="E2671" i="76"/>
  <c r="F2671" i="76"/>
  <c r="B2672" i="76"/>
  <c r="C2672" i="76"/>
  <c r="D2672" i="76"/>
  <c r="E2672" i="76"/>
  <c r="F2672" i="76"/>
  <c r="B2673" i="76"/>
  <c r="C2673" i="76"/>
  <c r="D2673" i="76"/>
  <c r="E2673" i="76"/>
  <c r="F2673" i="76"/>
  <c r="B2674" i="76"/>
  <c r="C2674" i="76"/>
  <c r="D2674" i="76"/>
  <c r="E2674" i="76"/>
  <c r="F2674" i="76"/>
  <c r="B2675" i="76"/>
  <c r="C2675" i="76"/>
  <c r="D2675" i="76"/>
  <c r="E2675" i="76"/>
  <c r="F2675" i="76"/>
  <c r="B2676" i="76"/>
  <c r="C2676" i="76"/>
  <c r="D2676" i="76"/>
  <c r="E2676" i="76"/>
  <c r="F2676" i="76"/>
  <c r="B2677" i="76"/>
  <c r="C2677" i="76"/>
  <c r="D2677" i="76"/>
  <c r="E2677" i="76"/>
  <c r="F2677" i="76"/>
  <c r="B2678" i="76"/>
  <c r="C2678" i="76"/>
  <c r="D2678" i="76"/>
  <c r="E2678" i="76"/>
  <c r="F2678" i="76"/>
  <c r="B2679" i="76"/>
  <c r="C2679" i="76"/>
  <c r="D2679" i="76"/>
  <c r="E2679" i="76"/>
  <c r="F2679" i="76"/>
  <c r="B2680" i="76"/>
  <c r="C2680" i="76"/>
  <c r="D2680" i="76"/>
  <c r="E2680" i="76"/>
  <c r="F2680" i="76"/>
  <c r="B2681" i="76"/>
  <c r="C2681" i="76"/>
  <c r="D2681" i="76"/>
  <c r="E2681" i="76"/>
  <c r="F2681" i="76"/>
  <c r="B2682" i="76"/>
  <c r="C2682" i="76"/>
  <c r="D2682" i="76"/>
  <c r="E2682" i="76"/>
  <c r="F2682" i="76"/>
  <c r="B2683" i="76"/>
  <c r="C2683" i="76"/>
  <c r="D2683" i="76"/>
  <c r="E2683" i="76"/>
  <c r="F2683" i="76"/>
  <c r="B2684" i="76"/>
  <c r="C2684" i="76"/>
  <c r="D2684" i="76"/>
  <c r="E2684" i="76"/>
  <c r="F2684" i="76"/>
  <c r="B2685" i="76"/>
  <c r="C2685" i="76"/>
  <c r="D2685" i="76"/>
  <c r="E2685" i="76"/>
  <c r="F2685" i="76"/>
  <c r="B2686" i="76"/>
  <c r="C2686" i="76"/>
  <c r="D2686" i="76"/>
  <c r="E2686" i="76"/>
  <c r="F2686" i="76"/>
  <c r="B2687" i="76"/>
  <c r="C2687" i="76"/>
  <c r="D2687" i="76"/>
  <c r="E2687" i="76"/>
  <c r="F2687" i="76"/>
  <c r="B2688" i="76"/>
  <c r="C2688" i="76"/>
  <c r="D2688" i="76"/>
  <c r="E2688" i="76"/>
  <c r="F2688" i="76"/>
  <c r="B2689" i="76"/>
  <c r="C2689" i="76"/>
  <c r="D2689" i="76"/>
  <c r="E2689" i="76"/>
  <c r="F2689" i="76"/>
  <c r="B2690" i="76"/>
  <c r="C2690" i="76"/>
  <c r="D2690" i="76"/>
  <c r="E2690" i="76"/>
  <c r="F2690" i="76"/>
  <c r="B2691" i="76"/>
  <c r="C2691" i="76"/>
  <c r="D2691" i="76"/>
  <c r="E2691" i="76"/>
  <c r="F2691" i="76"/>
  <c r="B2692" i="76"/>
  <c r="C2692" i="76"/>
  <c r="D2692" i="76"/>
  <c r="E2692" i="76"/>
  <c r="F2692" i="76"/>
  <c r="B2693" i="76"/>
  <c r="C2693" i="76"/>
  <c r="D2693" i="76"/>
  <c r="E2693" i="76"/>
  <c r="F2693" i="76"/>
  <c r="B2694" i="76"/>
  <c r="C2694" i="76"/>
  <c r="D2694" i="76"/>
  <c r="E2694" i="76"/>
  <c r="F2694" i="76"/>
  <c r="B2695" i="76"/>
  <c r="C2695" i="76"/>
  <c r="D2695" i="76"/>
  <c r="E2695" i="76"/>
  <c r="F2695" i="76"/>
  <c r="B2696" i="76"/>
  <c r="C2696" i="76"/>
  <c r="D2696" i="76"/>
  <c r="E2696" i="76"/>
  <c r="F2696" i="76"/>
  <c r="B2697" i="76"/>
  <c r="C2697" i="76"/>
  <c r="D2697" i="76"/>
  <c r="E2697" i="76"/>
  <c r="F2697" i="76"/>
  <c r="B2698" i="76"/>
  <c r="C2698" i="76"/>
  <c r="D2698" i="76"/>
  <c r="E2698" i="76"/>
  <c r="F2698" i="76"/>
  <c r="B2699" i="76"/>
  <c r="C2699" i="76"/>
  <c r="D2699" i="76"/>
  <c r="E2699" i="76"/>
  <c r="F2699" i="76"/>
  <c r="B2700" i="76"/>
  <c r="C2700" i="76"/>
  <c r="D2700" i="76"/>
  <c r="E2700" i="76"/>
  <c r="F2700" i="76"/>
  <c r="B2701" i="76"/>
  <c r="C2701" i="76"/>
  <c r="D2701" i="76"/>
  <c r="E2701" i="76"/>
  <c r="F2701" i="76"/>
  <c r="B2702" i="76"/>
  <c r="C2702" i="76"/>
  <c r="D2702" i="76"/>
  <c r="E2702" i="76"/>
  <c r="F2702" i="76"/>
  <c r="B2703" i="76"/>
  <c r="C2703" i="76"/>
  <c r="D2703" i="76"/>
  <c r="E2703" i="76"/>
  <c r="F2703" i="76"/>
  <c r="B2704" i="76"/>
  <c r="C2704" i="76"/>
  <c r="D2704" i="76"/>
  <c r="E2704" i="76"/>
  <c r="F2704" i="76"/>
  <c r="B2705" i="76"/>
  <c r="C2705" i="76"/>
  <c r="D2705" i="76"/>
  <c r="E2705" i="76"/>
  <c r="F2705" i="76"/>
  <c r="B2706" i="76"/>
  <c r="C2706" i="76"/>
  <c r="D2706" i="76"/>
  <c r="E2706" i="76"/>
  <c r="F2706" i="76"/>
  <c r="B2707" i="76"/>
  <c r="C2707" i="76"/>
  <c r="D2707" i="76"/>
  <c r="E2707" i="76"/>
  <c r="F2707" i="76"/>
  <c r="B2708" i="76"/>
  <c r="C2708" i="76"/>
  <c r="D2708" i="76"/>
  <c r="E2708" i="76"/>
  <c r="F2708" i="76"/>
  <c r="B2709" i="76"/>
  <c r="C2709" i="76"/>
  <c r="D2709" i="76"/>
  <c r="E2709" i="76"/>
  <c r="F2709" i="76"/>
  <c r="B2710" i="76"/>
  <c r="C2710" i="76"/>
  <c r="D2710" i="76"/>
  <c r="E2710" i="76"/>
  <c r="F2710" i="76"/>
  <c r="B2711" i="76"/>
  <c r="C2711" i="76"/>
  <c r="D2711" i="76"/>
  <c r="E2711" i="76"/>
  <c r="F2711" i="76"/>
  <c r="B2712" i="76"/>
  <c r="C2712" i="76"/>
  <c r="D2712" i="76"/>
  <c r="E2712" i="76"/>
  <c r="F2712" i="76"/>
  <c r="B2713" i="76"/>
  <c r="C2713" i="76"/>
  <c r="D2713" i="76"/>
  <c r="E2713" i="76"/>
  <c r="F2713" i="76"/>
  <c r="B2714" i="76"/>
  <c r="C2714" i="76"/>
  <c r="D2714" i="76"/>
  <c r="E2714" i="76"/>
  <c r="F2714" i="76"/>
  <c r="B2715" i="76"/>
  <c r="C2715" i="76"/>
  <c r="D2715" i="76"/>
  <c r="E2715" i="76"/>
  <c r="F2715" i="76"/>
  <c r="B2716" i="76"/>
  <c r="C2716" i="76"/>
  <c r="D2716" i="76"/>
  <c r="E2716" i="76"/>
  <c r="F2716" i="76"/>
  <c r="B2717" i="76"/>
  <c r="C2717" i="76"/>
  <c r="D2717" i="76"/>
  <c r="E2717" i="76"/>
  <c r="F2717" i="76"/>
  <c r="B2718" i="76"/>
  <c r="C2718" i="76"/>
  <c r="D2718" i="76"/>
  <c r="E2718" i="76"/>
  <c r="F2718" i="76"/>
  <c r="B2719" i="76"/>
  <c r="C2719" i="76"/>
  <c r="D2719" i="76"/>
  <c r="E2719" i="76"/>
  <c r="F2719" i="76"/>
  <c r="B2720" i="76"/>
  <c r="C2720" i="76"/>
  <c r="D2720" i="76"/>
  <c r="E2720" i="76"/>
  <c r="F2720" i="76"/>
  <c r="B2721" i="76"/>
  <c r="C2721" i="76"/>
  <c r="D2721" i="76"/>
  <c r="E2721" i="76"/>
  <c r="F2721" i="76"/>
  <c r="B2722" i="76"/>
  <c r="C2722" i="76"/>
  <c r="D2722" i="76"/>
  <c r="E2722" i="76"/>
  <c r="F2722" i="76"/>
  <c r="B2723" i="76"/>
  <c r="C2723" i="76"/>
  <c r="D2723" i="76"/>
  <c r="E2723" i="76"/>
  <c r="F2723" i="76"/>
  <c r="B2724" i="76"/>
  <c r="C2724" i="76"/>
  <c r="D2724" i="76"/>
  <c r="E2724" i="76"/>
  <c r="F2724" i="76"/>
  <c r="B2725" i="76"/>
  <c r="C2725" i="76"/>
  <c r="D2725" i="76"/>
  <c r="E2725" i="76"/>
  <c r="F2725" i="76"/>
  <c r="B2726" i="76"/>
  <c r="C2726" i="76"/>
  <c r="D2726" i="76"/>
  <c r="E2726" i="76"/>
  <c r="F2726" i="76"/>
  <c r="B2727" i="76"/>
  <c r="C2727" i="76"/>
  <c r="D2727" i="76"/>
  <c r="E2727" i="76"/>
  <c r="F2727" i="76"/>
  <c r="B2728" i="76"/>
  <c r="C2728" i="76"/>
  <c r="D2728" i="76"/>
  <c r="E2728" i="76"/>
  <c r="F2728" i="76"/>
  <c r="B2729" i="76"/>
  <c r="C2729" i="76"/>
  <c r="D2729" i="76"/>
  <c r="E2729" i="76"/>
  <c r="F2729" i="76"/>
  <c r="B2730" i="76"/>
  <c r="C2730" i="76"/>
  <c r="D2730" i="76"/>
  <c r="E2730" i="76"/>
  <c r="F2730" i="76"/>
  <c r="B2731" i="76"/>
  <c r="C2731" i="76"/>
  <c r="D2731" i="76"/>
  <c r="E2731" i="76"/>
  <c r="F2731" i="76"/>
  <c r="B2732" i="76"/>
  <c r="C2732" i="76"/>
  <c r="D2732" i="76"/>
  <c r="E2732" i="76"/>
  <c r="F2732" i="76"/>
  <c r="B2733" i="76"/>
  <c r="C2733" i="76"/>
  <c r="D2733" i="76"/>
  <c r="E2733" i="76"/>
  <c r="F2733" i="76"/>
  <c r="B2734" i="76"/>
  <c r="C2734" i="76"/>
  <c r="D2734" i="76"/>
  <c r="E2734" i="76"/>
  <c r="F2734" i="76"/>
  <c r="B2735" i="76"/>
  <c r="C2735" i="76"/>
  <c r="D2735" i="76"/>
  <c r="E2735" i="76"/>
  <c r="F2735" i="76"/>
  <c r="B2736" i="76"/>
  <c r="C2736" i="76"/>
  <c r="D2736" i="76"/>
  <c r="E2736" i="76"/>
  <c r="F2736" i="76"/>
  <c r="B2737" i="76"/>
  <c r="C2737" i="76"/>
  <c r="D2737" i="76"/>
  <c r="E2737" i="76"/>
  <c r="F2737" i="76"/>
  <c r="B2738" i="76"/>
  <c r="C2738" i="76"/>
  <c r="D2738" i="76"/>
  <c r="E2738" i="76"/>
  <c r="F2738" i="76"/>
  <c r="B2739" i="76"/>
  <c r="C2739" i="76"/>
  <c r="D2739" i="76"/>
  <c r="E2739" i="76"/>
  <c r="F2739" i="76"/>
  <c r="B2740" i="76"/>
  <c r="C2740" i="76"/>
  <c r="D2740" i="76"/>
  <c r="E2740" i="76"/>
  <c r="F2740" i="76"/>
  <c r="B2741" i="76"/>
  <c r="C2741" i="76"/>
  <c r="D2741" i="76"/>
  <c r="E2741" i="76"/>
  <c r="F2741" i="76"/>
  <c r="B2742" i="76"/>
  <c r="C2742" i="76"/>
  <c r="D2742" i="76"/>
  <c r="E2742" i="76"/>
  <c r="F2742" i="76"/>
  <c r="B2743" i="76"/>
  <c r="C2743" i="76"/>
  <c r="D2743" i="76"/>
  <c r="E2743" i="76"/>
  <c r="F2743" i="76"/>
  <c r="B2744" i="76"/>
  <c r="C2744" i="76"/>
  <c r="D2744" i="76"/>
  <c r="E2744" i="76"/>
  <c r="F2744" i="76"/>
  <c r="B2745" i="76"/>
  <c r="C2745" i="76"/>
  <c r="D2745" i="76"/>
  <c r="E2745" i="76"/>
  <c r="F2745" i="76"/>
  <c r="B2746" i="76"/>
  <c r="C2746" i="76"/>
  <c r="D2746" i="76"/>
  <c r="E2746" i="76"/>
  <c r="F2746" i="76"/>
  <c r="B2747" i="76"/>
  <c r="C2747" i="76"/>
  <c r="D2747" i="76"/>
  <c r="E2747" i="76"/>
  <c r="F2747" i="76"/>
  <c r="B2748" i="76"/>
  <c r="C2748" i="76"/>
  <c r="D2748" i="76"/>
  <c r="E2748" i="76"/>
  <c r="F2748" i="76"/>
  <c r="B2749" i="76"/>
  <c r="C2749" i="76"/>
  <c r="D2749" i="76"/>
  <c r="E2749" i="76"/>
  <c r="F2749" i="76"/>
  <c r="B2750" i="76"/>
  <c r="C2750" i="76"/>
  <c r="D2750" i="76"/>
  <c r="E2750" i="76"/>
  <c r="F2750" i="76"/>
  <c r="B2751" i="76"/>
  <c r="C2751" i="76"/>
  <c r="D2751" i="76"/>
  <c r="E2751" i="76"/>
  <c r="F2751" i="76"/>
  <c r="B2752" i="76"/>
  <c r="C2752" i="76"/>
  <c r="D2752" i="76"/>
  <c r="E2752" i="76"/>
  <c r="F2752" i="76"/>
  <c r="B2753" i="76"/>
  <c r="C2753" i="76"/>
  <c r="D2753" i="76"/>
  <c r="E2753" i="76"/>
  <c r="F2753" i="76"/>
  <c r="B2754" i="76"/>
  <c r="C2754" i="76"/>
  <c r="D2754" i="76"/>
  <c r="E2754" i="76"/>
  <c r="F2754" i="76"/>
  <c r="B2755" i="76"/>
  <c r="C2755" i="76"/>
  <c r="D2755" i="76"/>
  <c r="E2755" i="76"/>
  <c r="F2755" i="76"/>
  <c r="B2756" i="76"/>
  <c r="C2756" i="76"/>
  <c r="D2756" i="76"/>
  <c r="E2756" i="76"/>
  <c r="F2756" i="76"/>
  <c r="B2757" i="76"/>
  <c r="C2757" i="76"/>
  <c r="D2757" i="76"/>
  <c r="E2757" i="76"/>
  <c r="F2757" i="76"/>
  <c r="B2758" i="76"/>
  <c r="C2758" i="76"/>
  <c r="D2758" i="76"/>
  <c r="E2758" i="76"/>
  <c r="F2758" i="76"/>
  <c r="B2759" i="76"/>
  <c r="C2759" i="76"/>
  <c r="D2759" i="76"/>
  <c r="E2759" i="76"/>
  <c r="F2759" i="76"/>
  <c r="B2760" i="76"/>
  <c r="C2760" i="76"/>
  <c r="D2760" i="76"/>
  <c r="E2760" i="76"/>
  <c r="F2760" i="76"/>
  <c r="B2761" i="76"/>
  <c r="C2761" i="76"/>
  <c r="D2761" i="76"/>
  <c r="E2761" i="76"/>
  <c r="F2761" i="76"/>
  <c r="B2762" i="76"/>
  <c r="C2762" i="76"/>
  <c r="D2762" i="76"/>
  <c r="E2762" i="76"/>
  <c r="F2762" i="76"/>
  <c r="B2763" i="76"/>
  <c r="C2763" i="76"/>
  <c r="D2763" i="76"/>
  <c r="E2763" i="76"/>
  <c r="F2763" i="76"/>
  <c r="B2764" i="76"/>
  <c r="C2764" i="76"/>
  <c r="D2764" i="76"/>
  <c r="E2764" i="76"/>
  <c r="F2764" i="76"/>
  <c r="B2765" i="76"/>
  <c r="C2765" i="76"/>
  <c r="D2765" i="76"/>
  <c r="E2765" i="76"/>
  <c r="F2765" i="76"/>
  <c r="B2766" i="76"/>
  <c r="C2766" i="76"/>
  <c r="D2766" i="76"/>
  <c r="E2766" i="76"/>
  <c r="F2766" i="76"/>
  <c r="B2767" i="76"/>
  <c r="C2767" i="76"/>
  <c r="D2767" i="76"/>
  <c r="E2767" i="76"/>
  <c r="F2767" i="76"/>
  <c r="B2768" i="76"/>
  <c r="C2768" i="76"/>
  <c r="D2768" i="76"/>
  <c r="E2768" i="76"/>
  <c r="F2768" i="76"/>
  <c r="B2769" i="76"/>
  <c r="C2769" i="76"/>
  <c r="D2769" i="76"/>
  <c r="E2769" i="76"/>
  <c r="F2769" i="76"/>
  <c r="B2770" i="76"/>
  <c r="C2770" i="76"/>
  <c r="D2770" i="76"/>
  <c r="E2770" i="76"/>
  <c r="F2770" i="76"/>
  <c r="B2771" i="76"/>
  <c r="C2771" i="76"/>
  <c r="D2771" i="76"/>
  <c r="E2771" i="76"/>
  <c r="F2771" i="76"/>
  <c r="B2772" i="76"/>
  <c r="C2772" i="76"/>
  <c r="D2772" i="76"/>
  <c r="E2772" i="76"/>
  <c r="F2772" i="76"/>
  <c r="B2773" i="76"/>
  <c r="C2773" i="76"/>
  <c r="D2773" i="76"/>
  <c r="E2773" i="76"/>
  <c r="F2773" i="76"/>
  <c r="B2774" i="76"/>
  <c r="C2774" i="76"/>
  <c r="D2774" i="76"/>
  <c r="E2774" i="76"/>
  <c r="F2774" i="76"/>
  <c r="B2775" i="76"/>
  <c r="C2775" i="76"/>
  <c r="D2775" i="76"/>
  <c r="E2775" i="76"/>
  <c r="F2775" i="76"/>
  <c r="B2776" i="76"/>
  <c r="C2776" i="76"/>
  <c r="D2776" i="76"/>
  <c r="E2776" i="76"/>
  <c r="F2776" i="76"/>
  <c r="B2777" i="76"/>
  <c r="C2777" i="76"/>
  <c r="D2777" i="76"/>
  <c r="E2777" i="76"/>
  <c r="F2777" i="76"/>
  <c r="B2778" i="76"/>
  <c r="C2778" i="76"/>
  <c r="D2778" i="76"/>
  <c r="E2778" i="76"/>
  <c r="F2778" i="76"/>
  <c r="B2779" i="76"/>
  <c r="C2779" i="76"/>
  <c r="D2779" i="76"/>
  <c r="E2779" i="76"/>
  <c r="F2779" i="76"/>
  <c r="B2780" i="76"/>
  <c r="C2780" i="76"/>
  <c r="D2780" i="76"/>
  <c r="E2780" i="76"/>
  <c r="F2780" i="76"/>
  <c r="B2781" i="76"/>
  <c r="C2781" i="76"/>
  <c r="D2781" i="76"/>
  <c r="E2781" i="76"/>
  <c r="F2781" i="76"/>
  <c r="B2782" i="76"/>
  <c r="C2782" i="76"/>
  <c r="D2782" i="76"/>
  <c r="E2782" i="76"/>
  <c r="F2782" i="76"/>
  <c r="B2783" i="76"/>
  <c r="C2783" i="76"/>
  <c r="D2783" i="76"/>
  <c r="E2783" i="76"/>
  <c r="F2783" i="76"/>
  <c r="B2784" i="76"/>
  <c r="C2784" i="76"/>
  <c r="D2784" i="76"/>
  <c r="E2784" i="76"/>
  <c r="F2784" i="76"/>
  <c r="B2785" i="76"/>
  <c r="C2785" i="76"/>
  <c r="D2785" i="76"/>
  <c r="E2785" i="76"/>
  <c r="F2785" i="76"/>
  <c r="B2786" i="76"/>
  <c r="C2786" i="76"/>
  <c r="D2786" i="76"/>
  <c r="E2786" i="76"/>
  <c r="F2786" i="76"/>
  <c r="B2787" i="76"/>
  <c r="C2787" i="76"/>
  <c r="D2787" i="76"/>
  <c r="E2787" i="76"/>
  <c r="F2787" i="76"/>
  <c r="B2788" i="76"/>
  <c r="C2788" i="76"/>
  <c r="D2788" i="76"/>
  <c r="E2788" i="76"/>
  <c r="F2788" i="76"/>
  <c r="B2789" i="76"/>
  <c r="C2789" i="76"/>
  <c r="D2789" i="76"/>
  <c r="E2789" i="76"/>
  <c r="F2789" i="76"/>
  <c r="B2790" i="76"/>
  <c r="C2790" i="76"/>
  <c r="D2790" i="76"/>
  <c r="E2790" i="76"/>
  <c r="F2790" i="76"/>
  <c r="B2791" i="76"/>
  <c r="C2791" i="76"/>
  <c r="D2791" i="76"/>
  <c r="E2791" i="76"/>
  <c r="F2791" i="76"/>
  <c r="B2792" i="76"/>
  <c r="C2792" i="76"/>
  <c r="D2792" i="76"/>
  <c r="E2792" i="76"/>
  <c r="F2792" i="76"/>
  <c r="B2793" i="76"/>
  <c r="C2793" i="76"/>
  <c r="D2793" i="76"/>
  <c r="E2793" i="76"/>
  <c r="F2793" i="76"/>
  <c r="B2794" i="76"/>
  <c r="C2794" i="76"/>
  <c r="D2794" i="76"/>
  <c r="E2794" i="76"/>
  <c r="F2794" i="76"/>
  <c r="B2795" i="76"/>
  <c r="C2795" i="76"/>
  <c r="D2795" i="76"/>
  <c r="E2795" i="76"/>
  <c r="F2795" i="76"/>
  <c r="B2796" i="76"/>
  <c r="C2796" i="76"/>
  <c r="D2796" i="76"/>
  <c r="E2796" i="76"/>
  <c r="F2796" i="76"/>
  <c r="B2797" i="76"/>
  <c r="C2797" i="76"/>
  <c r="D2797" i="76"/>
  <c r="E2797" i="76"/>
  <c r="F2797" i="76"/>
  <c r="B2798" i="76"/>
  <c r="C2798" i="76"/>
  <c r="D2798" i="76"/>
  <c r="E2798" i="76"/>
  <c r="F2798" i="76"/>
  <c r="B2799" i="76"/>
  <c r="C2799" i="76"/>
  <c r="D2799" i="76"/>
  <c r="E2799" i="76"/>
  <c r="F2799" i="76"/>
  <c r="B2800" i="76"/>
  <c r="C2800" i="76"/>
  <c r="D2800" i="76"/>
  <c r="E2800" i="76"/>
  <c r="F2800" i="76"/>
  <c r="B2801" i="76"/>
  <c r="C2801" i="76"/>
  <c r="D2801" i="76"/>
  <c r="E2801" i="76"/>
  <c r="F2801" i="76"/>
  <c r="B2802" i="76"/>
  <c r="C2802" i="76"/>
  <c r="D2802" i="76"/>
  <c r="E2802" i="76"/>
  <c r="F2802" i="76"/>
  <c r="B2803" i="76"/>
  <c r="C2803" i="76"/>
  <c r="D2803" i="76"/>
  <c r="E2803" i="76"/>
  <c r="F2803" i="76"/>
  <c r="B2804" i="76"/>
  <c r="C2804" i="76"/>
  <c r="D2804" i="76"/>
  <c r="E2804" i="76"/>
  <c r="F2804" i="76"/>
  <c r="B2805" i="76"/>
  <c r="C2805" i="76"/>
  <c r="D2805" i="76"/>
  <c r="E2805" i="76"/>
  <c r="F2805" i="76"/>
  <c r="B2806" i="76"/>
  <c r="C2806" i="76"/>
  <c r="D2806" i="76"/>
  <c r="E2806" i="76"/>
  <c r="F2806" i="76"/>
  <c r="B2807" i="76"/>
  <c r="C2807" i="76"/>
  <c r="D2807" i="76"/>
  <c r="E2807" i="76"/>
  <c r="F2807" i="76"/>
  <c r="B2808" i="76"/>
  <c r="C2808" i="76"/>
  <c r="D2808" i="76"/>
  <c r="E2808" i="76"/>
  <c r="F2808" i="76"/>
  <c r="B2809" i="76"/>
  <c r="C2809" i="76"/>
  <c r="D2809" i="76"/>
  <c r="E2809" i="76"/>
  <c r="F2809" i="76"/>
  <c r="B2810" i="76"/>
  <c r="C2810" i="76"/>
  <c r="D2810" i="76"/>
  <c r="E2810" i="76"/>
  <c r="F2810" i="76"/>
  <c r="B2811" i="76"/>
  <c r="C2811" i="76"/>
  <c r="D2811" i="76"/>
  <c r="E2811" i="76"/>
  <c r="F2811" i="76"/>
  <c r="B2812" i="76"/>
  <c r="C2812" i="76"/>
  <c r="D2812" i="76"/>
  <c r="E2812" i="76"/>
  <c r="F2812" i="76"/>
  <c r="B2813" i="76"/>
  <c r="C2813" i="76"/>
  <c r="D2813" i="76"/>
  <c r="E2813" i="76"/>
  <c r="F2813" i="76"/>
  <c r="B2814" i="76"/>
  <c r="C2814" i="76"/>
  <c r="D2814" i="76"/>
  <c r="E2814" i="76"/>
  <c r="F2814" i="76"/>
  <c r="B2815" i="76"/>
  <c r="C2815" i="76"/>
  <c r="D2815" i="76"/>
  <c r="E2815" i="76"/>
  <c r="F2815" i="76"/>
  <c r="B2816" i="76"/>
  <c r="C2816" i="76"/>
  <c r="D2816" i="76"/>
  <c r="E2816" i="76"/>
  <c r="F2816" i="76"/>
  <c r="B2817" i="76"/>
  <c r="C2817" i="76"/>
  <c r="D2817" i="76"/>
  <c r="E2817" i="76"/>
  <c r="F2817" i="76"/>
  <c r="B2818" i="76"/>
  <c r="C2818" i="76"/>
  <c r="D2818" i="76"/>
  <c r="E2818" i="76"/>
  <c r="F2818" i="76"/>
  <c r="B2819" i="76"/>
  <c r="C2819" i="76"/>
  <c r="D2819" i="76"/>
  <c r="E2819" i="76"/>
  <c r="F2819" i="76"/>
  <c r="B2820" i="76"/>
  <c r="C2820" i="76"/>
  <c r="D2820" i="76"/>
  <c r="E2820" i="76"/>
  <c r="F2820" i="76"/>
  <c r="B2821" i="76"/>
  <c r="C2821" i="76"/>
  <c r="D2821" i="76"/>
  <c r="E2821" i="76"/>
  <c r="F2821" i="76"/>
  <c r="B2822" i="76"/>
  <c r="C2822" i="76"/>
  <c r="D2822" i="76"/>
  <c r="E2822" i="76"/>
  <c r="F2822" i="76"/>
  <c r="B2823" i="76"/>
  <c r="C2823" i="76"/>
  <c r="D2823" i="76"/>
  <c r="E2823" i="76"/>
  <c r="F2823" i="76"/>
  <c r="B2824" i="76"/>
  <c r="C2824" i="76"/>
  <c r="D2824" i="76"/>
  <c r="E2824" i="76"/>
  <c r="F2824" i="76"/>
  <c r="B2825" i="76"/>
  <c r="C2825" i="76"/>
  <c r="D2825" i="76"/>
  <c r="E2825" i="76"/>
  <c r="F2825" i="76"/>
  <c r="B2826" i="76"/>
  <c r="C2826" i="76"/>
  <c r="D2826" i="76"/>
  <c r="E2826" i="76"/>
  <c r="F2826" i="76"/>
  <c r="B2827" i="76"/>
  <c r="C2827" i="76"/>
  <c r="D2827" i="76"/>
  <c r="E2827" i="76"/>
  <c r="F2827" i="76"/>
  <c r="B2828" i="76"/>
  <c r="C2828" i="76"/>
  <c r="D2828" i="76"/>
  <c r="E2828" i="76"/>
  <c r="F2828" i="76"/>
  <c r="B2829" i="76"/>
  <c r="C2829" i="76"/>
  <c r="D2829" i="76"/>
  <c r="E2829" i="76"/>
  <c r="F2829" i="76"/>
  <c r="B2830" i="76"/>
  <c r="C2830" i="76"/>
  <c r="D2830" i="76"/>
  <c r="E2830" i="76"/>
  <c r="F2830" i="76"/>
  <c r="B2831" i="76"/>
  <c r="C2831" i="76"/>
  <c r="D2831" i="76"/>
  <c r="E2831" i="76"/>
  <c r="F2831" i="76"/>
  <c r="B2832" i="76"/>
  <c r="C2832" i="76"/>
  <c r="D2832" i="76"/>
  <c r="E2832" i="76"/>
  <c r="F2832" i="76"/>
  <c r="B2833" i="76"/>
  <c r="C2833" i="76"/>
  <c r="D2833" i="76"/>
  <c r="E2833" i="76"/>
  <c r="F2833" i="76"/>
  <c r="B2834" i="76"/>
  <c r="C2834" i="76"/>
  <c r="D2834" i="76"/>
  <c r="E2834" i="76"/>
  <c r="F2834" i="76"/>
  <c r="B2835" i="76"/>
  <c r="C2835" i="76"/>
  <c r="D2835" i="76"/>
  <c r="E2835" i="76"/>
  <c r="F2835" i="76"/>
  <c r="B2836" i="76"/>
  <c r="C2836" i="76"/>
  <c r="D2836" i="76"/>
  <c r="E2836" i="76"/>
  <c r="F2836" i="76"/>
  <c r="B2837" i="76"/>
  <c r="C2837" i="76"/>
  <c r="D2837" i="76"/>
  <c r="E2837" i="76"/>
  <c r="F2837" i="76"/>
  <c r="B2838" i="76"/>
  <c r="C2838" i="76"/>
  <c r="D2838" i="76"/>
  <c r="E2838" i="76"/>
  <c r="F2838" i="76"/>
  <c r="B2839" i="76"/>
  <c r="C2839" i="76"/>
  <c r="D2839" i="76"/>
  <c r="E2839" i="76"/>
  <c r="F2839" i="76"/>
  <c r="B2840" i="76"/>
  <c r="C2840" i="76"/>
  <c r="D2840" i="76"/>
  <c r="E2840" i="76"/>
  <c r="F2840" i="76"/>
  <c r="B2841" i="76"/>
  <c r="C2841" i="76"/>
  <c r="D2841" i="76"/>
  <c r="E2841" i="76"/>
  <c r="F2841" i="76"/>
  <c r="B2842" i="76"/>
  <c r="C2842" i="76"/>
  <c r="D2842" i="76"/>
  <c r="E2842" i="76"/>
  <c r="F2842" i="76"/>
  <c r="B2843" i="76"/>
  <c r="C2843" i="76"/>
  <c r="D2843" i="76"/>
  <c r="E2843" i="76"/>
  <c r="F2843" i="76"/>
  <c r="B2844" i="76"/>
  <c r="C2844" i="76"/>
  <c r="D2844" i="76"/>
  <c r="E2844" i="76"/>
  <c r="F2844" i="76"/>
  <c r="B2845" i="76"/>
  <c r="C2845" i="76"/>
  <c r="D2845" i="76"/>
  <c r="E2845" i="76"/>
  <c r="F2845" i="76"/>
  <c r="B2846" i="76"/>
  <c r="C2846" i="76"/>
  <c r="D2846" i="76"/>
  <c r="E2846" i="76"/>
  <c r="F2846" i="76"/>
  <c r="B2847" i="76"/>
  <c r="C2847" i="76"/>
  <c r="D2847" i="76"/>
  <c r="E2847" i="76"/>
  <c r="F2847" i="76"/>
  <c r="B2848" i="76"/>
  <c r="C2848" i="76"/>
  <c r="D2848" i="76"/>
  <c r="E2848" i="76"/>
  <c r="F2848" i="76"/>
  <c r="B2849" i="76"/>
  <c r="C2849" i="76"/>
  <c r="D2849" i="76"/>
  <c r="E2849" i="76"/>
  <c r="F2849" i="76"/>
  <c r="B2850" i="76"/>
  <c r="C2850" i="76"/>
  <c r="D2850" i="76"/>
  <c r="E2850" i="76"/>
  <c r="F2850" i="76"/>
  <c r="B2851" i="76"/>
  <c r="C2851" i="76"/>
  <c r="D2851" i="76"/>
  <c r="E2851" i="76"/>
  <c r="F2851" i="76"/>
  <c r="B2852" i="76"/>
  <c r="C2852" i="76"/>
  <c r="D2852" i="76"/>
  <c r="E2852" i="76"/>
  <c r="F2852" i="76"/>
  <c r="B2853" i="76"/>
  <c r="C2853" i="76"/>
  <c r="D2853" i="76"/>
  <c r="E2853" i="76"/>
  <c r="F2853" i="76"/>
  <c r="B2854" i="76"/>
  <c r="C2854" i="76"/>
  <c r="D2854" i="76"/>
  <c r="E2854" i="76"/>
  <c r="F2854" i="76"/>
  <c r="B2855" i="76"/>
  <c r="C2855" i="76"/>
  <c r="D2855" i="76"/>
  <c r="E2855" i="76"/>
  <c r="F2855" i="76"/>
  <c r="B2856" i="76"/>
  <c r="C2856" i="76"/>
  <c r="D2856" i="76"/>
  <c r="E2856" i="76"/>
  <c r="F2856" i="76"/>
  <c r="B2857" i="76"/>
  <c r="C2857" i="76"/>
  <c r="D2857" i="76"/>
  <c r="E2857" i="76"/>
  <c r="F2857" i="76"/>
  <c r="B2858" i="76"/>
  <c r="C2858" i="76"/>
  <c r="D2858" i="76"/>
  <c r="E2858" i="76"/>
  <c r="F2858" i="76"/>
  <c r="B2859" i="76"/>
  <c r="C2859" i="76"/>
  <c r="D2859" i="76"/>
  <c r="E2859" i="76"/>
  <c r="F2859" i="76"/>
  <c r="B2860" i="76"/>
  <c r="C2860" i="76"/>
  <c r="D2860" i="76"/>
  <c r="E2860" i="76"/>
  <c r="F2860" i="76"/>
  <c r="B2861" i="76"/>
  <c r="C2861" i="76"/>
  <c r="D2861" i="76"/>
  <c r="E2861" i="76"/>
  <c r="F2861" i="76"/>
  <c r="B2862" i="76"/>
  <c r="C2862" i="76"/>
  <c r="D2862" i="76"/>
  <c r="E2862" i="76"/>
  <c r="F2862" i="76"/>
  <c r="B2863" i="76"/>
  <c r="C2863" i="76"/>
  <c r="D2863" i="76"/>
  <c r="E2863" i="76"/>
  <c r="F2863" i="76"/>
  <c r="B2864" i="76"/>
  <c r="C2864" i="76"/>
  <c r="D2864" i="76"/>
  <c r="E2864" i="76"/>
  <c r="F2864" i="76"/>
  <c r="B2865" i="76"/>
  <c r="C2865" i="76"/>
  <c r="D2865" i="76"/>
  <c r="E2865" i="76"/>
  <c r="F2865" i="76"/>
  <c r="B2866" i="76"/>
  <c r="C2866" i="76"/>
  <c r="D2866" i="76"/>
  <c r="E2866" i="76"/>
  <c r="F2866" i="76"/>
  <c r="B2867" i="76"/>
  <c r="C2867" i="76"/>
  <c r="D2867" i="76"/>
  <c r="E2867" i="76"/>
  <c r="F2867" i="76"/>
  <c r="B2868" i="76"/>
  <c r="C2868" i="76"/>
  <c r="D2868" i="76"/>
  <c r="E2868" i="76"/>
  <c r="F2868" i="76"/>
  <c r="B2869" i="76"/>
  <c r="C2869" i="76"/>
  <c r="D2869" i="76"/>
  <c r="E2869" i="76"/>
  <c r="F2869" i="76"/>
  <c r="B2870" i="76"/>
  <c r="C2870" i="76"/>
  <c r="D2870" i="76"/>
  <c r="E2870" i="76"/>
  <c r="F2870" i="76"/>
  <c r="B2871" i="76"/>
  <c r="C2871" i="76"/>
  <c r="D2871" i="76"/>
  <c r="E2871" i="76"/>
  <c r="F2871" i="76"/>
  <c r="B2872" i="76"/>
  <c r="C2872" i="76"/>
  <c r="D2872" i="76"/>
  <c r="E2872" i="76"/>
  <c r="F2872" i="76"/>
  <c r="B2873" i="76"/>
  <c r="C2873" i="76"/>
  <c r="D2873" i="76"/>
  <c r="E2873" i="76"/>
  <c r="F2873" i="76"/>
  <c r="B2874" i="76"/>
  <c r="C2874" i="76"/>
  <c r="D2874" i="76"/>
  <c r="E2874" i="76"/>
  <c r="F2874" i="76"/>
  <c r="B2875" i="76"/>
  <c r="C2875" i="76"/>
  <c r="D2875" i="76"/>
  <c r="E2875" i="76"/>
  <c r="F2875" i="76"/>
  <c r="B2876" i="76"/>
  <c r="C2876" i="76"/>
  <c r="D2876" i="76"/>
  <c r="E2876" i="76"/>
  <c r="F2876" i="76"/>
  <c r="B2877" i="76"/>
  <c r="C2877" i="76"/>
  <c r="D2877" i="76"/>
  <c r="E2877" i="76"/>
  <c r="F2877" i="76"/>
  <c r="B2878" i="76"/>
  <c r="C2878" i="76"/>
  <c r="D2878" i="76"/>
  <c r="E2878" i="76"/>
  <c r="F2878" i="76"/>
  <c r="B2879" i="76"/>
  <c r="C2879" i="76"/>
  <c r="D2879" i="76"/>
  <c r="E2879" i="76"/>
  <c r="F2879" i="76"/>
  <c r="B2880" i="76"/>
  <c r="C2880" i="76"/>
  <c r="D2880" i="76"/>
  <c r="E2880" i="76"/>
  <c r="F2880" i="76"/>
  <c r="B2881" i="76"/>
  <c r="C2881" i="76"/>
  <c r="D2881" i="76"/>
  <c r="E2881" i="76"/>
  <c r="F2881" i="76"/>
  <c r="B2882" i="76"/>
  <c r="C2882" i="76"/>
  <c r="D2882" i="76"/>
  <c r="E2882" i="76"/>
  <c r="F2882" i="76"/>
  <c r="B2883" i="76"/>
  <c r="C2883" i="76"/>
  <c r="D2883" i="76"/>
  <c r="E2883" i="76"/>
  <c r="F2883" i="76"/>
  <c r="B2884" i="76"/>
  <c r="C2884" i="76"/>
  <c r="D2884" i="76"/>
  <c r="E2884" i="76"/>
  <c r="F2884" i="76"/>
  <c r="B2885" i="76"/>
  <c r="C2885" i="76"/>
  <c r="D2885" i="76"/>
  <c r="E2885" i="76"/>
  <c r="F2885" i="76"/>
  <c r="B2886" i="76"/>
  <c r="C2886" i="76"/>
  <c r="D2886" i="76"/>
  <c r="E2886" i="76"/>
  <c r="F2886" i="76"/>
  <c r="B2887" i="76"/>
  <c r="C2887" i="76"/>
  <c r="D2887" i="76"/>
  <c r="E2887" i="76"/>
  <c r="F2887" i="76"/>
  <c r="B2888" i="76"/>
  <c r="C2888" i="76"/>
  <c r="D2888" i="76"/>
  <c r="E2888" i="76"/>
  <c r="F2888" i="76"/>
  <c r="B2889" i="76"/>
  <c r="C2889" i="76"/>
  <c r="D2889" i="76"/>
  <c r="E2889" i="76"/>
  <c r="F2889" i="76"/>
  <c r="B2890" i="76"/>
  <c r="C2890" i="76"/>
  <c r="D2890" i="76"/>
  <c r="E2890" i="76"/>
  <c r="F2890" i="76"/>
  <c r="B2891" i="76"/>
  <c r="C2891" i="76"/>
  <c r="D2891" i="76"/>
  <c r="E2891" i="76"/>
  <c r="F2891" i="76"/>
  <c r="B2892" i="76"/>
  <c r="C2892" i="76"/>
  <c r="D2892" i="76"/>
  <c r="E2892" i="76"/>
  <c r="F2892" i="76"/>
  <c r="B2893" i="76"/>
  <c r="C2893" i="76"/>
  <c r="D2893" i="76"/>
  <c r="E2893" i="76"/>
  <c r="F2893" i="76"/>
  <c r="B2894" i="76"/>
  <c r="C2894" i="76"/>
  <c r="D2894" i="76"/>
  <c r="E2894" i="76"/>
  <c r="F2894" i="76"/>
  <c r="B2895" i="76"/>
  <c r="C2895" i="76"/>
  <c r="D2895" i="76"/>
  <c r="E2895" i="76"/>
  <c r="F2895" i="76"/>
  <c r="B2896" i="76"/>
  <c r="C2896" i="76"/>
  <c r="D2896" i="76"/>
  <c r="E2896" i="76"/>
  <c r="F2896" i="76"/>
  <c r="B2897" i="76"/>
  <c r="C2897" i="76"/>
  <c r="D2897" i="76"/>
  <c r="E2897" i="76"/>
  <c r="F2897" i="76"/>
  <c r="B2898" i="76"/>
  <c r="C2898" i="76"/>
  <c r="D2898" i="76"/>
  <c r="E2898" i="76"/>
  <c r="F2898" i="76"/>
  <c r="B2899" i="76"/>
  <c r="C2899" i="76"/>
  <c r="D2899" i="76"/>
  <c r="E2899" i="76"/>
  <c r="F2899" i="76"/>
  <c r="B2900" i="76"/>
  <c r="C2900" i="76"/>
  <c r="D2900" i="76"/>
  <c r="E2900" i="76"/>
  <c r="F2900" i="76"/>
  <c r="B2901" i="76"/>
  <c r="C2901" i="76"/>
  <c r="D2901" i="76"/>
  <c r="E2901" i="76"/>
  <c r="F2901" i="76"/>
  <c r="B2902" i="76"/>
  <c r="C2902" i="76"/>
  <c r="D2902" i="76"/>
  <c r="E2902" i="76"/>
  <c r="F2902" i="76"/>
  <c r="B2903" i="76"/>
  <c r="C2903" i="76"/>
  <c r="D2903" i="76"/>
  <c r="E2903" i="76"/>
  <c r="F2903" i="76"/>
  <c r="B2904" i="76"/>
  <c r="C2904" i="76"/>
  <c r="D2904" i="76"/>
  <c r="E2904" i="76"/>
  <c r="F2904" i="76"/>
  <c r="B2905" i="76"/>
  <c r="C2905" i="76"/>
  <c r="D2905" i="76"/>
  <c r="E2905" i="76"/>
  <c r="F2905" i="76"/>
  <c r="B2906" i="76"/>
  <c r="C2906" i="76"/>
  <c r="D2906" i="76"/>
  <c r="E2906" i="76"/>
  <c r="F2906" i="76"/>
  <c r="B2907" i="76"/>
  <c r="C2907" i="76"/>
  <c r="D2907" i="76"/>
  <c r="E2907" i="76"/>
  <c r="F2907" i="76"/>
  <c r="B2908" i="76"/>
  <c r="C2908" i="76"/>
  <c r="D2908" i="76"/>
  <c r="E2908" i="76"/>
  <c r="F2908" i="76"/>
  <c r="B2909" i="76"/>
  <c r="C2909" i="76"/>
  <c r="D2909" i="76"/>
  <c r="E2909" i="76"/>
  <c r="F2909" i="76"/>
  <c r="B2910" i="76"/>
  <c r="C2910" i="76"/>
  <c r="D2910" i="76"/>
  <c r="E2910" i="76"/>
  <c r="F2910" i="76"/>
  <c r="B2911" i="76"/>
  <c r="C2911" i="76"/>
  <c r="D2911" i="76"/>
  <c r="E2911" i="76"/>
  <c r="F2911" i="76"/>
  <c r="B2912" i="76"/>
  <c r="C2912" i="76"/>
  <c r="D2912" i="76"/>
  <c r="E2912" i="76"/>
  <c r="F2912" i="76"/>
  <c r="B2913" i="76"/>
  <c r="C2913" i="76"/>
  <c r="D2913" i="76"/>
  <c r="E2913" i="76"/>
  <c r="F2913" i="76"/>
  <c r="B2914" i="76"/>
  <c r="C2914" i="76"/>
  <c r="D2914" i="76"/>
  <c r="E2914" i="76"/>
  <c r="F2914" i="76"/>
  <c r="B2915" i="76"/>
  <c r="C2915" i="76"/>
  <c r="D2915" i="76"/>
  <c r="E2915" i="76"/>
  <c r="F2915" i="76"/>
  <c r="B2916" i="76"/>
  <c r="C2916" i="76"/>
  <c r="D2916" i="76"/>
  <c r="E2916" i="76"/>
  <c r="F2916" i="76"/>
  <c r="B2917" i="76"/>
  <c r="C2917" i="76"/>
  <c r="D2917" i="76"/>
  <c r="E2917" i="76"/>
  <c r="F2917" i="76"/>
  <c r="B2918" i="76"/>
  <c r="C2918" i="76"/>
  <c r="D2918" i="76"/>
  <c r="E2918" i="76"/>
  <c r="F2918" i="76"/>
  <c r="B2919" i="76"/>
  <c r="C2919" i="76"/>
  <c r="D2919" i="76"/>
  <c r="E2919" i="76"/>
  <c r="F2919" i="76"/>
  <c r="B2920" i="76"/>
  <c r="C2920" i="76"/>
  <c r="D2920" i="76"/>
  <c r="E2920" i="76"/>
  <c r="F2920" i="76"/>
  <c r="B2921" i="76"/>
  <c r="C2921" i="76"/>
  <c r="D2921" i="76"/>
  <c r="E2921" i="76"/>
  <c r="F2921" i="76"/>
  <c r="B2922" i="76"/>
  <c r="C2922" i="76"/>
  <c r="D2922" i="76"/>
  <c r="E2922" i="76"/>
  <c r="F2922" i="76"/>
  <c r="B2923" i="76"/>
  <c r="C2923" i="76"/>
  <c r="D2923" i="76"/>
  <c r="E2923" i="76"/>
  <c r="F2923" i="76"/>
  <c r="B2924" i="76"/>
  <c r="C2924" i="76"/>
  <c r="D2924" i="76"/>
  <c r="E2924" i="76"/>
  <c r="F2924" i="76"/>
  <c r="B2925" i="76"/>
  <c r="C2925" i="76"/>
  <c r="D2925" i="76"/>
  <c r="E2925" i="76"/>
  <c r="F2925" i="76"/>
  <c r="B2926" i="76"/>
  <c r="C2926" i="76"/>
  <c r="D2926" i="76"/>
  <c r="E2926" i="76"/>
  <c r="F2926" i="76"/>
  <c r="B2927" i="76"/>
  <c r="C2927" i="76"/>
  <c r="D2927" i="76"/>
  <c r="E2927" i="76"/>
  <c r="F2927" i="76"/>
  <c r="B2928" i="76"/>
  <c r="C2928" i="76"/>
  <c r="D2928" i="76"/>
  <c r="E2928" i="76"/>
  <c r="F2928" i="76"/>
  <c r="B2929" i="76"/>
  <c r="C2929" i="76"/>
  <c r="D2929" i="76"/>
  <c r="E2929" i="76"/>
  <c r="F2929" i="76"/>
  <c r="B2930" i="76"/>
  <c r="C2930" i="76"/>
  <c r="D2930" i="76"/>
  <c r="E2930" i="76"/>
  <c r="F2930" i="76"/>
  <c r="B2931" i="76"/>
  <c r="C2931" i="76"/>
  <c r="D2931" i="76"/>
  <c r="E2931" i="76"/>
  <c r="F2931" i="76"/>
  <c r="B2932" i="76"/>
  <c r="C2932" i="76"/>
  <c r="D2932" i="76"/>
  <c r="E2932" i="76"/>
  <c r="F2932" i="76"/>
  <c r="B2933" i="76"/>
  <c r="C2933" i="76"/>
  <c r="D2933" i="76"/>
  <c r="E2933" i="76"/>
  <c r="F2933" i="76"/>
  <c r="B2934" i="76"/>
  <c r="C2934" i="76"/>
  <c r="D2934" i="76"/>
  <c r="E2934" i="76"/>
  <c r="F2934" i="76"/>
  <c r="B2935" i="76"/>
  <c r="C2935" i="76"/>
  <c r="D2935" i="76"/>
  <c r="E2935" i="76"/>
  <c r="F2935" i="76"/>
  <c r="B2936" i="76"/>
  <c r="C2936" i="76"/>
  <c r="D2936" i="76"/>
  <c r="E2936" i="76"/>
  <c r="F2936" i="76"/>
  <c r="B2937" i="76"/>
  <c r="C2937" i="76"/>
  <c r="D2937" i="76"/>
  <c r="E2937" i="76"/>
  <c r="F2937" i="76"/>
  <c r="B2938" i="76"/>
  <c r="C2938" i="76"/>
  <c r="D2938" i="76"/>
  <c r="E2938" i="76"/>
  <c r="F2938" i="76"/>
  <c r="B2939" i="76"/>
  <c r="C2939" i="76"/>
  <c r="D2939" i="76"/>
  <c r="E2939" i="76"/>
  <c r="F2939" i="76"/>
  <c r="B2940" i="76"/>
  <c r="C2940" i="76"/>
  <c r="D2940" i="76"/>
  <c r="E2940" i="76"/>
  <c r="F2940" i="76"/>
  <c r="B2941" i="76"/>
  <c r="C2941" i="76"/>
  <c r="D2941" i="76"/>
  <c r="E2941" i="76"/>
  <c r="F2941" i="76"/>
  <c r="B2942" i="76"/>
  <c r="C2942" i="76"/>
  <c r="D2942" i="76"/>
  <c r="E2942" i="76"/>
  <c r="F2942" i="76"/>
  <c r="B2943" i="76"/>
  <c r="C2943" i="76"/>
  <c r="D2943" i="76"/>
  <c r="E2943" i="76"/>
  <c r="F2943" i="76"/>
  <c r="B2944" i="76"/>
  <c r="C2944" i="76"/>
  <c r="D2944" i="76"/>
  <c r="E2944" i="76"/>
  <c r="F2944" i="76"/>
  <c r="B2945" i="76"/>
  <c r="C2945" i="76"/>
  <c r="D2945" i="76"/>
  <c r="E2945" i="76"/>
  <c r="F2945" i="76"/>
  <c r="B2946" i="76"/>
  <c r="C2946" i="76"/>
  <c r="D2946" i="76"/>
  <c r="E2946" i="76"/>
  <c r="F2946" i="76"/>
  <c r="B2947" i="76"/>
  <c r="C2947" i="76"/>
  <c r="D2947" i="76"/>
  <c r="E2947" i="76"/>
  <c r="F2947" i="76"/>
  <c r="B2948" i="76"/>
  <c r="C2948" i="76"/>
  <c r="D2948" i="76"/>
  <c r="E2948" i="76"/>
  <c r="F2948" i="76"/>
  <c r="B2949" i="76"/>
  <c r="C2949" i="76"/>
  <c r="D2949" i="76"/>
  <c r="E2949" i="76"/>
  <c r="F2949" i="76"/>
  <c r="B2950" i="76"/>
  <c r="C2950" i="76"/>
  <c r="D2950" i="76"/>
  <c r="E2950" i="76"/>
  <c r="F2950" i="76"/>
  <c r="B2951" i="76"/>
  <c r="C2951" i="76"/>
  <c r="D2951" i="76"/>
  <c r="E2951" i="76"/>
  <c r="F2951" i="76"/>
  <c r="B2952" i="76"/>
  <c r="C2952" i="76"/>
  <c r="D2952" i="76"/>
  <c r="E2952" i="76"/>
  <c r="F2952" i="76"/>
  <c r="B2953" i="76"/>
  <c r="C2953" i="76"/>
  <c r="D2953" i="76"/>
  <c r="E2953" i="76"/>
  <c r="F2953" i="76"/>
  <c r="B2954" i="76"/>
  <c r="C2954" i="76"/>
  <c r="D2954" i="76"/>
  <c r="E2954" i="76"/>
  <c r="F2954" i="76"/>
  <c r="B2955" i="76"/>
  <c r="C2955" i="76"/>
  <c r="D2955" i="76"/>
  <c r="E2955" i="76"/>
  <c r="F2955" i="76"/>
  <c r="B2956" i="76"/>
  <c r="C2956" i="76"/>
  <c r="D2956" i="76"/>
  <c r="E2956" i="76"/>
  <c r="F2956" i="76"/>
  <c r="B2957" i="76"/>
  <c r="C2957" i="76"/>
  <c r="D2957" i="76"/>
  <c r="E2957" i="76"/>
  <c r="F2957" i="76"/>
  <c r="B2958" i="76"/>
  <c r="C2958" i="76"/>
  <c r="D2958" i="76"/>
  <c r="E2958" i="76"/>
  <c r="F2958" i="76"/>
  <c r="B2959" i="76"/>
  <c r="C2959" i="76"/>
  <c r="D2959" i="76"/>
  <c r="E2959" i="76"/>
  <c r="F2959" i="76"/>
  <c r="B2960" i="76"/>
  <c r="C2960" i="76"/>
  <c r="D2960" i="76"/>
  <c r="E2960" i="76"/>
  <c r="F2960" i="76"/>
  <c r="B2961" i="76"/>
  <c r="C2961" i="76"/>
  <c r="D2961" i="76"/>
  <c r="E2961" i="76"/>
  <c r="F2961" i="76"/>
  <c r="B2962" i="76"/>
  <c r="C2962" i="76"/>
  <c r="D2962" i="76"/>
  <c r="E2962" i="76"/>
  <c r="F2962" i="76"/>
  <c r="B2963" i="76"/>
  <c r="C2963" i="76"/>
  <c r="D2963" i="76"/>
  <c r="E2963" i="76"/>
  <c r="F2963" i="76"/>
  <c r="B2964" i="76"/>
  <c r="C2964" i="76"/>
  <c r="D2964" i="76"/>
  <c r="E2964" i="76"/>
  <c r="F2964" i="76"/>
  <c r="B2965" i="76"/>
  <c r="C2965" i="76"/>
  <c r="D2965" i="76"/>
  <c r="E2965" i="76"/>
  <c r="F2965" i="76"/>
  <c r="B2966" i="76"/>
  <c r="C2966" i="76"/>
  <c r="D2966" i="76"/>
  <c r="E2966" i="76"/>
  <c r="F2966" i="76"/>
  <c r="B2967" i="76"/>
  <c r="C2967" i="76"/>
  <c r="D2967" i="76"/>
  <c r="E2967" i="76"/>
  <c r="F2967" i="76"/>
  <c r="B2968" i="76"/>
  <c r="C2968" i="76"/>
  <c r="D2968" i="76"/>
  <c r="E2968" i="76"/>
  <c r="F2968" i="76"/>
  <c r="B2969" i="76"/>
  <c r="C2969" i="76"/>
  <c r="D2969" i="76"/>
  <c r="E2969" i="76"/>
  <c r="F2969" i="76"/>
  <c r="B2970" i="76"/>
  <c r="C2970" i="76"/>
  <c r="D2970" i="76"/>
  <c r="E2970" i="76"/>
  <c r="F2970" i="76"/>
  <c r="B2971" i="76"/>
  <c r="C2971" i="76"/>
  <c r="D2971" i="76"/>
  <c r="E2971" i="76"/>
  <c r="F2971" i="76"/>
  <c r="B2972" i="76"/>
  <c r="C2972" i="76"/>
  <c r="D2972" i="76"/>
  <c r="E2972" i="76"/>
  <c r="F2972" i="76"/>
  <c r="B2973" i="76"/>
  <c r="C2973" i="76"/>
  <c r="D2973" i="76"/>
  <c r="E2973" i="76"/>
  <c r="F2973" i="76"/>
  <c r="B2974" i="76"/>
  <c r="C2974" i="76"/>
  <c r="D2974" i="76"/>
  <c r="E2974" i="76"/>
  <c r="F2974" i="76"/>
  <c r="B2975" i="76"/>
  <c r="C2975" i="76"/>
  <c r="D2975" i="76"/>
  <c r="E2975" i="76"/>
  <c r="F2975" i="76"/>
  <c r="B2976" i="76"/>
  <c r="C2976" i="76"/>
  <c r="D2976" i="76"/>
  <c r="E2976" i="76"/>
  <c r="F2976" i="76"/>
  <c r="B2977" i="76"/>
  <c r="C2977" i="76"/>
  <c r="D2977" i="76"/>
  <c r="E2977" i="76"/>
  <c r="F2977" i="76"/>
  <c r="B2978" i="76"/>
  <c r="C2978" i="76"/>
  <c r="D2978" i="76"/>
  <c r="E2978" i="76"/>
  <c r="F2978" i="76"/>
  <c r="B2979" i="76"/>
  <c r="C2979" i="76"/>
  <c r="D2979" i="76"/>
  <c r="E2979" i="76"/>
  <c r="F2979" i="76"/>
  <c r="B2980" i="76"/>
  <c r="C2980" i="76"/>
  <c r="D2980" i="76"/>
  <c r="E2980" i="76"/>
  <c r="F2980" i="76"/>
  <c r="B2981" i="76"/>
  <c r="C2981" i="76"/>
  <c r="D2981" i="76"/>
  <c r="E2981" i="76"/>
  <c r="F2981" i="76"/>
  <c r="B2982" i="76"/>
  <c r="C2982" i="76"/>
  <c r="D2982" i="76"/>
  <c r="E2982" i="76"/>
  <c r="F2982" i="76"/>
  <c r="B2983" i="76"/>
  <c r="C2983" i="76"/>
  <c r="D2983" i="76"/>
  <c r="E2983" i="76"/>
  <c r="F2983" i="76"/>
  <c r="B2984" i="76"/>
  <c r="C2984" i="76"/>
  <c r="D2984" i="76"/>
  <c r="E2984" i="76"/>
  <c r="F2984" i="76"/>
  <c r="B2985" i="76"/>
  <c r="C2985" i="76"/>
  <c r="D2985" i="76"/>
  <c r="E2985" i="76"/>
  <c r="F2985" i="76"/>
  <c r="B2986" i="76"/>
  <c r="C2986" i="76"/>
  <c r="D2986" i="76"/>
  <c r="E2986" i="76"/>
  <c r="F2986" i="76"/>
  <c r="B2987" i="76"/>
  <c r="C2987" i="76"/>
  <c r="D2987" i="76"/>
  <c r="E2987" i="76"/>
  <c r="F2987" i="76"/>
  <c r="B2988" i="76"/>
  <c r="C2988" i="76"/>
  <c r="D2988" i="76"/>
  <c r="E2988" i="76"/>
  <c r="F2988" i="76"/>
  <c r="B2989" i="76"/>
  <c r="C2989" i="76"/>
  <c r="D2989" i="76"/>
  <c r="E2989" i="76"/>
  <c r="F2989" i="76"/>
  <c r="B2990" i="76"/>
  <c r="C2990" i="76"/>
  <c r="D2990" i="76"/>
  <c r="E2990" i="76"/>
  <c r="F2990" i="76"/>
  <c r="B2991" i="76"/>
  <c r="C2991" i="76"/>
  <c r="D2991" i="76"/>
  <c r="E2991" i="76"/>
  <c r="F2991" i="76"/>
  <c r="B2992" i="76"/>
  <c r="C2992" i="76"/>
  <c r="D2992" i="76"/>
  <c r="E2992" i="76"/>
  <c r="F2992" i="76"/>
  <c r="B2993" i="76"/>
  <c r="C2993" i="76"/>
  <c r="D2993" i="76"/>
  <c r="E2993" i="76"/>
  <c r="F2993" i="76"/>
  <c r="B2994" i="76"/>
  <c r="C2994" i="76"/>
  <c r="D2994" i="76"/>
  <c r="E2994" i="76"/>
  <c r="F2994" i="76"/>
  <c r="B2995" i="76"/>
  <c r="C2995" i="76"/>
  <c r="D2995" i="76"/>
  <c r="E2995" i="76"/>
  <c r="F2995" i="76"/>
  <c r="B2996" i="76"/>
  <c r="C2996" i="76"/>
  <c r="D2996" i="76"/>
  <c r="E2996" i="76"/>
  <c r="F2996" i="76"/>
  <c r="B2997" i="76"/>
  <c r="C2997" i="76"/>
  <c r="D2997" i="76"/>
  <c r="E2997" i="76"/>
  <c r="F2997" i="76"/>
  <c r="B2998" i="76"/>
  <c r="C2998" i="76"/>
  <c r="D2998" i="76"/>
  <c r="E2998" i="76"/>
  <c r="F2998" i="76"/>
  <c r="B2999" i="76"/>
  <c r="C2999" i="76"/>
  <c r="D2999" i="76"/>
  <c r="E2999" i="76"/>
  <c r="F2999" i="76"/>
  <c r="B3000" i="76"/>
  <c r="C3000" i="76"/>
  <c r="D3000" i="76"/>
  <c r="E3000" i="76"/>
  <c r="F3000" i="76"/>
  <c r="B3001" i="76"/>
  <c r="C3001" i="76"/>
  <c r="D3001" i="76"/>
  <c r="E3001" i="76"/>
  <c r="F3001" i="76"/>
  <c r="B3002" i="76"/>
  <c r="C3002" i="76"/>
  <c r="D3002" i="76"/>
  <c r="E3002" i="76"/>
  <c r="F3002" i="76"/>
  <c r="B3003" i="76"/>
  <c r="C3003" i="76"/>
  <c r="D3003" i="76"/>
  <c r="E3003" i="76"/>
  <c r="F3003" i="76"/>
  <c r="B3004" i="76"/>
  <c r="C3004" i="76"/>
  <c r="D3004" i="76"/>
  <c r="E3004" i="76"/>
  <c r="F3004" i="76"/>
  <c r="B3005" i="76"/>
  <c r="C3005" i="76"/>
  <c r="D3005" i="76"/>
  <c r="E3005" i="76"/>
  <c r="F3005" i="76"/>
  <c r="B3006" i="76"/>
  <c r="C3006" i="76"/>
  <c r="D3006" i="76"/>
  <c r="E3006" i="76"/>
  <c r="F3006" i="76"/>
  <c r="B3007" i="76"/>
  <c r="C3007" i="76"/>
  <c r="D3007" i="76"/>
  <c r="E3007" i="76"/>
  <c r="F3007" i="76"/>
  <c r="B3008" i="76"/>
  <c r="C3008" i="76"/>
  <c r="D3008" i="76"/>
  <c r="E3008" i="76"/>
  <c r="F3008" i="76"/>
  <c r="B3009" i="76"/>
  <c r="C3009" i="76"/>
  <c r="D3009" i="76"/>
  <c r="E3009" i="76"/>
  <c r="F3009" i="76"/>
  <c r="B3010" i="76"/>
  <c r="C3010" i="76"/>
  <c r="D3010" i="76"/>
  <c r="E3010" i="76"/>
  <c r="F3010" i="76"/>
  <c r="B3011" i="76"/>
  <c r="C3011" i="76"/>
  <c r="D3011" i="76"/>
  <c r="E3011" i="76"/>
  <c r="F3011" i="76"/>
  <c r="B3012" i="76"/>
  <c r="C3012" i="76"/>
  <c r="D3012" i="76"/>
  <c r="E3012" i="76"/>
  <c r="F3012" i="76"/>
  <c r="B3013" i="76"/>
  <c r="C3013" i="76"/>
  <c r="D3013" i="76"/>
  <c r="E3013" i="76"/>
  <c r="F3013" i="76"/>
  <c r="B3014" i="76"/>
  <c r="C3014" i="76"/>
  <c r="D3014" i="76"/>
  <c r="E3014" i="76"/>
  <c r="F3014" i="76"/>
  <c r="B3015" i="76"/>
  <c r="C3015" i="76"/>
  <c r="D3015" i="76"/>
  <c r="E3015" i="76"/>
  <c r="F3015" i="76"/>
  <c r="B3016" i="76"/>
  <c r="C3016" i="76"/>
  <c r="D3016" i="76"/>
  <c r="E3016" i="76"/>
  <c r="F3016" i="76"/>
  <c r="B3017" i="76"/>
  <c r="C3017" i="76"/>
  <c r="D3017" i="76"/>
  <c r="E3017" i="76"/>
  <c r="F3017" i="76"/>
  <c r="B3018" i="76"/>
  <c r="C3018" i="76"/>
  <c r="D3018" i="76"/>
  <c r="E3018" i="76"/>
  <c r="F3018" i="76"/>
  <c r="B3019" i="76"/>
  <c r="C3019" i="76"/>
  <c r="D3019" i="76"/>
  <c r="E3019" i="76"/>
  <c r="F3019" i="76"/>
  <c r="B3020" i="76"/>
  <c r="C3020" i="76"/>
  <c r="D3020" i="76"/>
  <c r="E3020" i="76"/>
  <c r="F3020" i="76"/>
  <c r="B3021" i="76"/>
  <c r="C3021" i="76"/>
  <c r="D3021" i="76"/>
  <c r="E3021" i="76"/>
  <c r="F3021" i="76"/>
  <c r="B3022" i="76"/>
  <c r="C3022" i="76"/>
  <c r="D3022" i="76"/>
  <c r="E3022" i="76"/>
  <c r="F3022" i="76"/>
  <c r="B3023" i="76"/>
  <c r="C3023" i="76"/>
  <c r="D3023" i="76"/>
  <c r="E3023" i="76"/>
  <c r="F3023" i="76"/>
  <c r="B3024" i="76"/>
  <c r="C3024" i="76"/>
  <c r="D3024" i="76"/>
  <c r="E3024" i="76"/>
  <c r="F3024" i="76"/>
  <c r="B3025" i="76"/>
  <c r="C3025" i="76"/>
  <c r="D3025" i="76"/>
  <c r="E3025" i="76"/>
  <c r="F3025" i="76"/>
  <c r="B3026" i="76"/>
  <c r="C3026" i="76"/>
  <c r="D3026" i="76"/>
  <c r="E3026" i="76"/>
  <c r="F3026" i="76"/>
  <c r="B3027" i="76"/>
  <c r="C3027" i="76"/>
  <c r="D3027" i="76"/>
  <c r="E3027" i="76"/>
  <c r="F3027" i="76"/>
  <c r="B3028" i="76"/>
  <c r="C3028" i="76"/>
  <c r="D3028" i="76"/>
  <c r="E3028" i="76"/>
  <c r="F3028" i="76"/>
  <c r="B3029" i="76"/>
  <c r="C3029" i="76"/>
  <c r="D3029" i="76"/>
  <c r="E3029" i="76"/>
  <c r="F3029" i="76"/>
  <c r="B3030" i="76"/>
  <c r="C3030" i="76"/>
  <c r="D3030" i="76"/>
  <c r="E3030" i="76"/>
  <c r="F3030" i="76"/>
  <c r="B3031" i="76"/>
  <c r="C3031" i="76"/>
  <c r="D3031" i="76"/>
  <c r="E3031" i="76"/>
  <c r="F3031" i="76"/>
  <c r="B3032" i="76"/>
  <c r="C3032" i="76"/>
  <c r="D3032" i="76"/>
  <c r="E3032" i="76"/>
  <c r="F3032" i="76"/>
  <c r="B3033" i="76"/>
  <c r="C3033" i="76"/>
  <c r="D3033" i="76"/>
  <c r="E3033" i="76"/>
  <c r="F3033" i="76"/>
  <c r="B3034" i="76"/>
  <c r="C3034" i="76"/>
  <c r="D3034" i="76"/>
  <c r="E3034" i="76"/>
  <c r="F3034" i="76"/>
  <c r="B3035" i="76"/>
  <c r="C3035" i="76"/>
  <c r="D3035" i="76"/>
  <c r="E3035" i="76"/>
  <c r="F3035" i="76"/>
  <c r="B3036" i="76"/>
  <c r="C3036" i="76"/>
  <c r="D3036" i="76"/>
  <c r="E3036" i="76"/>
  <c r="F3036" i="76"/>
  <c r="B3037" i="76"/>
  <c r="C3037" i="76"/>
  <c r="D3037" i="76"/>
  <c r="E3037" i="76"/>
  <c r="F3037" i="76"/>
  <c r="B3038" i="76"/>
  <c r="C3038" i="76"/>
  <c r="D3038" i="76"/>
  <c r="E3038" i="76"/>
  <c r="F3038" i="76"/>
  <c r="B3039" i="76"/>
  <c r="C3039" i="76"/>
  <c r="D3039" i="76"/>
  <c r="E3039" i="76"/>
  <c r="F3039" i="76"/>
  <c r="B3040" i="76"/>
  <c r="C3040" i="76"/>
  <c r="D3040" i="76"/>
  <c r="E3040" i="76"/>
  <c r="F3040" i="76"/>
  <c r="B3041" i="76"/>
  <c r="C3041" i="76"/>
  <c r="D3041" i="76"/>
  <c r="E3041" i="76"/>
  <c r="F3041" i="76"/>
  <c r="B3042" i="76"/>
  <c r="C3042" i="76"/>
  <c r="D3042" i="76"/>
  <c r="E3042" i="76"/>
  <c r="F3042" i="76"/>
  <c r="B3043" i="76"/>
  <c r="C3043" i="76"/>
  <c r="D3043" i="76"/>
  <c r="E3043" i="76"/>
  <c r="F3043" i="76"/>
  <c r="B3044" i="76"/>
  <c r="C3044" i="76"/>
  <c r="D3044" i="76"/>
  <c r="E3044" i="76"/>
  <c r="F3044" i="76"/>
  <c r="B3045" i="76"/>
  <c r="C3045" i="76"/>
  <c r="D3045" i="76"/>
  <c r="E3045" i="76"/>
  <c r="F3045" i="76"/>
  <c r="B3046" i="76"/>
  <c r="C3046" i="76"/>
  <c r="D3046" i="76"/>
  <c r="E3046" i="76"/>
  <c r="F3046" i="76"/>
  <c r="B3047" i="76"/>
  <c r="C3047" i="76"/>
  <c r="D3047" i="76"/>
  <c r="E3047" i="76"/>
  <c r="F3047" i="76"/>
  <c r="B3048" i="76"/>
  <c r="C3048" i="76"/>
  <c r="D3048" i="76"/>
  <c r="E3048" i="76"/>
  <c r="F3048" i="76"/>
  <c r="B3049" i="76"/>
  <c r="C3049" i="76"/>
  <c r="D3049" i="76"/>
  <c r="E3049" i="76"/>
  <c r="F3049" i="76"/>
  <c r="B3050" i="76"/>
  <c r="C3050" i="76"/>
  <c r="D3050" i="76"/>
  <c r="E3050" i="76"/>
  <c r="F3050" i="76"/>
  <c r="B3051" i="76"/>
  <c r="C3051" i="76"/>
  <c r="D3051" i="76"/>
  <c r="E3051" i="76"/>
  <c r="F3051" i="76"/>
  <c r="B3052" i="76"/>
  <c r="C3052" i="76"/>
  <c r="D3052" i="76"/>
  <c r="E3052" i="76"/>
  <c r="F3052" i="76"/>
  <c r="B3053" i="76"/>
  <c r="C3053" i="76"/>
  <c r="D3053" i="76"/>
  <c r="E3053" i="76"/>
  <c r="F3053" i="76"/>
  <c r="B3054" i="76"/>
  <c r="C3054" i="76"/>
  <c r="D3054" i="76"/>
  <c r="E3054" i="76"/>
  <c r="F3054" i="76"/>
  <c r="B3055" i="76"/>
  <c r="C3055" i="76"/>
  <c r="D3055" i="76"/>
  <c r="E3055" i="76"/>
  <c r="F3055" i="76"/>
  <c r="B3056" i="76"/>
  <c r="C3056" i="76"/>
  <c r="D3056" i="76"/>
  <c r="E3056" i="76"/>
  <c r="F3056" i="76"/>
  <c r="B3057" i="76"/>
  <c r="C3057" i="76"/>
  <c r="D3057" i="76"/>
  <c r="E3057" i="76"/>
  <c r="F3057" i="76"/>
  <c r="B3058" i="76"/>
  <c r="C3058" i="76"/>
  <c r="D3058" i="76"/>
  <c r="E3058" i="76"/>
  <c r="F3058" i="76"/>
  <c r="B3059" i="76"/>
  <c r="C3059" i="76"/>
  <c r="D3059" i="76"/>
  <c r="E3059" i="76"/>
  <c r="F3059" i="76"/>
  <c r="B3060" i="76"/>
  <c r="C3060" i="76"/>
  <c r="D3060" i="76"/>
  <c r="E3060" i="76"/>
  <c r="F3060" i="76"/>
  <c r="B3061" i="76"/>
  <c r="C3061" i="76"/>
  <c r="D3061" i="76"/>
  <c r="E3061" i="76"/>
  <c r="F3061" i="76"/>
  <c r="B3062" i="76"/>
  <c r="C3062" i="76"/>
  <c r="D3062" i="76"/>
  <c r="E3062" i="76"/>
  <c r="F3062" i="76"/>
  <c r="B3063" i="76"/>
  <c r="C3063" i="76"/>
  <c r="D3063" i="76"/>
  <c r="E3063" i="76"/>
  <c r="F3063" i="76"/>
  <c r="B3064" i="76"/>
  <c r="C3064" i="76"/>
  <c r="D3064" i="76"/>
  <c r="E3064" i="76"/>
  <c r="F3064" i="76"/>
  <c r="B3065" i="76"/>
  <c r="C3065" i="76"/>
  <c r="D3065" i="76"/>
  <c r="E3065" i="76"/>
  <c r="F3065" i="76"/>
  <c r="B3066" i="76"/>
  <c r="C3066" i="76"/>
  <c r="D3066" i="76"/>
  <c r="E3066" i="76"/>
  <c r="F3066" i="76"/>
  <c r="B3067" i="76"/>
  <c r="C3067" i="76"/>
  <c r="D3067" i="76"/>
  <c r="E3067" i="76"/>
  <c r="F3067" i="76"/>
  <c r="B3068" i="76"/>
  <c r="C3068" i="76"/>
  <c r="D3068" i="76"/>
  <c r="E3068" i="76"/>
  <c r="F3068" i="76"/>
  <c r="B3069" i="76"/>
  <c r="C3069" i="76"/>
  <c r="D3069" i="76"/>
  <c r="E3069" i="76"/>
  <c r="F3069" i="76"/>
  <c r="B3070" i="76"/>
  <c r="C3070" i="76"/>
  <c r="D3070" i="76"/>
  <c r="E3070" i="76"/>
  <c r="F3070" i="76"/>
  <c r="B3071" i="76"/>
  <c r="C3071" i="76"/>
  <c r="D3071" i="76"/>
  <c r="E3071" i="76"/>
  <c r="F3071" i="76"/>
  <c r="B3072" i="76"/>
  <c r="C3072" i="76"/>
  <c r="D3072" i="76"/>
  <c r="E3072" i="76"/>
  <c r="F3072" i="76"/>
  <c r="B3073" i="76"/>
  <c r="C3073" i="76"/>
  <c r="D3073" i="76"/>
  <c r="E3073" i="76"/>
  <c r="F3073" i="76"/>
  <c r="B3074" i="76"/>
  <c r="C3074" i="76"/>
  <c r="D3074" i="76"/>
  <c r="E3074" i="76"/>
  <c r="F3074" i="76"/>
  <c r="B3075" i="76"/>
  <c r="C3075" i="76"/>
  <c r="D3075" i="76"/>
  <c r="E3075" i="76"/>
  <c r="F3075" i="76"/>
  <c r="B3076" i="76"/>
  <c r="C3076" i="76"/>
  <c r="D3076" i="76"/>
  <c r="E3076" i="76"/>
  <c r="F3076" i="76"/>
  <c r="B3077" i="76"/>
  <c r="C3077" i="76"/>
  <c r="D3077" i="76"/>
  <c r="E3077" i="76"/>
  <c r="F3077" i="76"/>
  <c r="B3078" i="76"/>
  <c r="C3078" i="76"/>
  <c r="D3078" i="76"/>
  <c r="E3078" i="76"/>
  <c r="F3078" i="76"/>
  <c r="B3079" i="76"/>
  <c r="C3079" i="76"/>
  <c r="D3079" i="76"/>
  <c r="E3079" i="76"/>
  <c r="F3079" i="76"/>
  <c r="B3080" i="76"/>
  <c r="C3080" i="76"/>
  <c r="D3080" i="76"/>
  <c r="E3080" i="76"/>
  <c r="F3080" i="76"/>
  <c r="B3081" i="76"/>
  <c r="C3081" i="76"/>
  <c r="D3081" i="76"/>
  <c r="E3081" i="76"/>
  <c r="F3081" i="76"/>
  <c r="B3082" i="76"/>
  <c r="C3082" i="76"/>
  <c r="D3082" i="76"/>
  <c r="E3082" i="76"/>
  <c r="F3082" i="76"/>
  <c r="B3083" i="76"/>
  <c r="C3083" i="76"/>
  <c r="D3083" i="76"/>
  <c r="E3083" i="76"/>
  <c r="F3083" i="76"/>
  <c r="B3084" i="76"/>
  <c r="C3084" i="76"/>
  <c r="D3084" i="76"/>
  <c r="E3084" i="76"/>
  <c r="F3084" i="76"/>
  <c r="B3085" i="76"/>
  <c r="C3085" i="76"/>
  <c r="D3085" i="76"/>
  <c r="E3085" i="76"/>
  <c r="F3085" i="76"/>
  <c r="B3086" i="76"/>
  <c r="C3086" i="76"/>
  <c r="D3086" i="76"/>
  <c r="E3086" i="76"/>
  <c r="F3086" i="76"/>
  <c r="B3087" i="76"/>
  <c r="C3087" i="76"/>
  <c r="D3087" i="76"/>
  <c r="E3087" i="76"/>
  <c r="F3087" i="76"/>
  <c r="B3088" i="76"/>
  <c r="C3088" i="76"/>
  <c r="D3088" i="76"/>
  <c r="E3088" i="76"/>
  <c r="F3088" i="76"/>
  <c r="B3089" i="76"/>
  <c r="C3089" i="76"/>
  <c r="D3089" i="76"/>
  <c r="E3089" i="76"/>
  <c r="F3089" i="76"/>
  <c r="B3090" i="76"/>
  <c r="C3090" i="76"/>
  <c r="D3090" i="76"/>
  <c r="E3090" i="76"/>
  <c r="F3090" i="76"/>
  <c r="B3091" i="76"/>
  <c r="C3091" i="76"/>
  <c r="D3091" i="76"/>
  <c r="E3091" i="76"/>
  <c r="F3091" i="76"/>
  <c r="B3092" i="76"/>
  <c r="C3092" i="76"/>
  <c r="D3092" i="76"/>
  <c r="E3092" i="76"/>
  <c r="F3092" i="76"/>
  <c r="B3093" i="76"/>
  <c r="C3093" i="76"/>
  <c r="D3093" i="76"/>
  <c r="E3093" i="76"/>
  <c r="F3093" i="76"/>
  <c r="B3094" i="76"/>
  <c r="C3094" i="76"/>
  <c r="D3094" i="76"/>
  <c r="E3094" i="76"/>
  <c r="F3094" i="76"/>
  <c r="B3095" i="76"/>
  <c r="C3095" i="76"/>
  <c r="D3095" i="76"/>
  <c r="E3095" i="76"/>
  <c r="F3095" i="76"/>
  <c r="B3096" i="76"/>
  <c r="C3096" i="76"/>
  <c r="D3096" i="76"/>
  <c r="E3096" i="76"/>
  <c r="F3096" i="76"/>
  <c r="B3097" i="76"/>
  <c r="C3097" i="76"/>
  <c r="D3097" i="76"/>
  <c r="E3097" i="76"/>
  <c r="F3097" i="76"/>
  <c r="B3098" i="76"/>
  <c r="C3098" i="76"/>
  <c r="D3098" i="76"/>
  <c r="E3098" i="76"/>
  <c r="F3098" i="76"/>
  <c r="B3099" i="76"/>
  <c r="C3099" i="76"/>
  <c r="D3099" i="76"/>
  <c r="E3099" i="76"/>
  <c r="F3099" i="76"/>
  <c r="B3100" i="76"/>
  <c r="C3100" i="76"/>
  <c r="D3100" i="76"/>
  <c r="E3100" i="76"/>
  <c r="F3100" i="76"/>
  <c r="B3101" i="76"/>
  <c r="C3101" i="76"/>
  <c r="D3101" i="76"/>
  <c r="E3101" i="76"/>
  <c r="F3101" i="76"/>
  <c r="B3102" i="76"/>
  <c r="C3102" i="76"/>
  <c r="D3102" i="76"/>
  <c r="E3102" i="76"/>
  <c r="F3102" i="76"/>
  <c r="B3103" i="76"/>
  <c r="C3103" i="76"/>
  <c r="D3103" i="76"/>
  <c r="E3103" i="76"/>
  <c r="F3103" i="76"/>
  <c r="B3104" i="76"/>
  <c r="C3104" i="76"/>
  <c r="D3104" i="76"/>
  <c r="E3104" i="76"/>
  <c r="F3104" i="76"/>
  <c r="B3105" i="76"/>
  <c r="C3105" i="76"/>
  <c r="D3105" i="76"/>
  <c r="E3105" i="76"/>
  <c r="F3105" i="76"/>
  <c r="B3106" i="76"/>
  <c r="C3106" i="76"/>
  <c r="D3106" i="76"/>
  <c r="E3106" i="76"/>
  <c r="F3106" i="76"/>
  <c r="B3107" i="76"/>
  <c r="C3107" i="76"/>
  <c r="D3107" i="76"/>
  <c r="E3107" i="76"/>
  <c r="F3107" i="76"/>
  <c r="B3108" i="76"/>
  <c r="C3108" i="76"/>
  <c r="D3108" i="76"/>
  <c r="E3108" i="76"/>
  <c r="F3108" i="76"/>
  <c r="B3109" i="76"/>
  <c r="C3109" i="76"/>
  <c r="D3109" i="76"/>
  <c r="E3109" i="76"/>
  <c r="F3109" i="76"/>
  <c r="B3110" i="76"/>
  <c r="C3110" i="76"/>
  <c r="D3110" i="76"/>
  <c r="E3110" i="76"/>
  <c r="F3110" i="76"/>
  <c r="B3111" i="76"/>
  <c r="C3111" i="76"/>
  <c r="D3111" i="76"/>
  <c r="E3111" i="76"/>
  <c r="F3111" i="76"/>
  <c r="B3112" i="76"/>
  <c r="C3112" i="76"/>
  <c r="D3112" i="76"/>
  <c r="E3112" i="76"/>
  <c r="F3112" i="76"/>
  <c r="B3113" i="76"/>
  <c r="C3113" i="76"/>
  <c r="D3113" i="76"/>
  <c r="E3113" i="76"/>
  <c r="F3113" i="76"/>
  <c r="B3114" i="76"/>
  <c r="C3114" i="76"/>
  <c r="D3114" i="76"/>
  <c r="E3114" i="76"/>
  <c r="F3114" i="76"/>
  <c r="B3115" i="76"/>
  <c r="C3115" i="76"/>
  <c r="D3115" i="76"/>
  <c r="E3115" i="76"/>
  <c r="F3115" i="76"/>
  <c r="B3116" i="76"/>
  <c r="C3116" i="76"/>
  <c r="D3116" i="76"/>
  <c r="E3116" i="76"/>
  <c r="F3116" i="76"/>
  <c r="B3117" i="76"/>
  <c r="C3117" i="76"/>
  <c r="D3117" i="76"/>
  <c r="E3117" i="76"/>
  <c r="F3117" i="76"/>
  <c r="B3118" i="76"/>
  <c r="C3118" i="76"/>
  <c r="D3118" i="76"/>
  <c r="E3118" i="76"/>
  <c r="F3118" i="76"/>
  <c r="B3119" i="76"/>
  <c r="C3119" i="76"/>
  <c r="D3119" i="76"/>
  <c r="E3119" i="76"/>
  <c r="F3119" i="76"/>
  <c r="B3120" i="76"/>
  <c r="C3120" i="76"/>
  <c r="D3120" i="76"/>
  <c r="E3120" i="76"/>
  <c r="F3120" i="76"/>
  <c r="B3121" i="76"/>
  <c r="C3121" i="76"/>
  <c r="D3121" i="76"/>
  <c r="E3121" i="76"/>
  <c r="F3121" i="76"/>
  <c r="B3122" i="76"/>
  <c r="C3122" i="76"/>
  <c r="D3122" i="76"/>
  <c r="E3122" i="76"/>
  <c r="F3122" i="76"/>
  <c r="B3123" i="76"/>
  <c r="C3123" i="76"/>
  <c r="D3123" i="76"/>
  <c r="E3123" i="76"/>
  <c r="F3123" i="76"/>
  <c r="B3124" i="76"/>
  <c r="C3124" i="76"/>
  <c r="D3124" i="76"/>
  <c r="E3124" i="76"/>
  <c r="F3124" i="76"/>
  <c r="B3125" i="76"/>
  <c r="C3125" i="76"/>
  <c r="D3125" i="76"/>
  <c r="E3125" i="76"/>
  <c r="F3125" i="76"/>
  <c r="B3126" i="76"/>
  <c r="C3126" i="76"/>
  <c r="D3126" i="76"/>
  <c r="E3126" i="76"/>
  <c r="F3126" i="76"/>
  <c r="B3127" i="76"/>
  <c r="C3127" i="76"/>
  <c r="D3127" i="76"/>
  <c r="E3127" i="76"/>
  <c r="F3127" i="76"/>
  <c r="B3128" i="76"/>
  <c r="C3128" i="76"/>
  <c r="D3128" i="76"/>
  <c r="E3128" i="76"/>
  <c r="F3128" i="76"/>
  <c r="B3129" i="76"/>
  <c r="C3129" i="76"/>
  <c r="D3129" i="76"/>
  <c r="E3129" i="76"/>
  <c r="F3129" i="76"/>
  <c r="B3130" i="76"/>
  <c r="C3130" i="76"/>
  <c r="D3130" i="76"/>
  <c r="E3130" i="76"/>
  <c r="F3130" i="76"/>
  <c r="B3131" i="76"/>
  <c r="C3131" i="76"/>
  <c r="D3131" i="76"/>
  <c r="E3131" i="76"/>
  <c r="F3131" i="76"/>
  <c r="B3132" i="76"/>
  <c r="C3132" i="76"/>
  <c r="D3132" i="76"/>
  <c r="E3132" i="76"/>
  <c r="F3132" i="76"/>
  <c r="B3133" i="76"/>
  <c r="C3133" i="76"/>
  <c r="D3133" i="76"/>
  <c r="E3133" i="76"/>
  <c r="F3133" i="76"/>
  <c r="B3134" i="76"/>
  <c r="C3134" i="76"/>
  <c r="D3134" i="76"/>
  <c r="E3134" i="76"/>
  <c r="F3134" i="76"/>
  <c r="B3135" i="76"/>
  <c r="C3135" i="76"/>
  <c r="D3135" i="76"/>
  <c r="E3135" i="76"/>
  <c r="F3135" i="76"/>
  <c r="B3136" i="76"/>
  <c r="C3136" i="76"/>
  <c r="D3136" i="76"/>
  <c r="E3136" i="76"/>
  <c r="F3136" i="76"/>
  <c r="B3137" i="76"/>
  <c r="C3137" i="76"/>
  <c r="D3137" i="76"/>
  <c r="E3137" i="76"/>
  <c r="F3137" i="76"/>
  <c r="B3138" i="76"/>
  <c r="C3138" i="76"/>
  <c r="D3138" i="76"/>
  <c r="E3138" i="76"/>
  <c r="F3138" i="76"/>
  <c r="B3139" i="76"/>
  <c r="C3139" i="76"/>
  <c r="D3139" i="76"/>
  <c r="E3139" i="76"/>
  <c r="F3139" i="76"/>
  <c r="B3140" i="76"/>
  <c r="C3140" i="76"/>
  <c r="D3140" i="76"/>
  <c r="E3140" i="76"/>
  <c r="F3140" i="76"/>
  <c r="B3141" i="76"/>
  <c r="C3141" i="76"/>
  <c r="D3141" i="76"/>
  <c r="E3141" i="76"/>
  <c r="F3141" i="76"/>
  <c r="B3142" i="76"/>
  <c r="C3142" i="76"/>
  <c r="D3142" i="76"/>
  <c r="E3142" i="76"/>
  <c r="F3142" i="76"/>
  <c r="B3143" i="76"/>
  <c r="C3143" i="76"/>
  <c r="D3143" i="76"/>
  <c r="E3143" i="76"/>
  <c r="F3143" i="76"/>
  <c r="B3144" i="76"/>
  <c r="C3144" i="76"/>
  <c r="D3144" i="76"/>
  <c r="E3144" i="76"/>
  <c r="F3144" i="76"/>
  <c r="B3145" i="76"/>
  <c r="C3145" i="76"/>
  <c r="D3145" i="76"/>
  <c r="E3145" i="76"/>
  <c r="F3145" i="76"/>
  <c r="B3146" i="76"/>
  <c r="C3146" i="76"/>
  <c r="D3146" i="76"/>
  <c r="E3146" i="76"/>
  <c r="F3146" i="76"/>
  <c r="B3147" i="76"/>
  <c r="C3147" i="76"/>
  <c r="D3147" i="76"/>
  <c r="E3147" i="76"/>
  <c r="F3147" i="76"/>
  <c r="B3148" i="76"/>
  <c r="C3148" i="76"/>
  <c r="D3148" i="76"/>
  <c r="E3148" i="76"/>
  <c r="F3148" i="76"/>
  <c r="B3149" i="76"/>
  <c r="C3149" i="76"/>
  <c r="D3149" i="76"/>
  <c r="E3149" i="76"/>
  <c r="F3149" i="76"/>
  <c r="B3150" i="76"/>
  <c r="C3150" i="76"/>
  <c r="D3150" i="76"/>
  <c r="E3150" i="76"/>
  <c r="F3150" i="76"/>
  <c r="B3151" i="76"/>
  <c r="C3151" i="76"/>
  <c r="D3151" i="76"/>
  <c r="E3151" i="76"/>
  <c r="F3151" i="76"/>
  <c r="B3152" i="76"/>
  <c r="C3152" i="76"/>
  <c r="D3152" i="76"/>
  <c r="E3152" i="76"/>
  <c r="F3152" i="76"/>
  <c r="B3153" i="76"/>
  <c r="C3153" i="76"/>
  <c r="D3153" i="76"/>
  <c r="E3153" i="76"/>
  <c r="F3153" i="76"/>
  <c r="B3154" i="76"/>
  <c r="C3154" i="76"/>
  <c r="D3154" i="76"/>
  <c r="E3154" i="76"/>
  <c r="F3154" i="76"/>
  <c r="B3155" i="76"/>
  <c r="C3155" i="76"/>
  <c r="D3155" i="76"/>
  <c r="E3155" i="76"/>
  <c r="F3155" i="76"/>
  <c r="B3156" i="76"/>
  <c r="C3156" i="76"/>
  <c r="D3156" i="76"/>
  <c r="E3156" i="76"/>
  <c r="F3156" i="76"/>
  <c r="B3157" i="76"/>
  <c r="C3157" i="76"/>
  <c r="D3157" i="76"/>
  <c r="E3157" i="76"/>
  <c r="F3157" i="76"/>
  <c r="B3158" i="76"/>
  <c r="C3158" i="76"/>
  <c r="D3158" i="76"/>
  <c r="E3158" i="76"/>
  <c r="F3158" i="76"/>
  <c r="B3159" i="76"/>
  <c r="C3159" i="76"/>
  <c r="D3159" i="76"/>
  <c r="E3159" i="76"/>
  <c r="F3159" i="76"/>
  <c r="B3160" i="76"/>
  <c r="C3160" i="76"/>
  <c r="D3160" i="76"/>
  <c r="E3160" i="76"/>
  <c r="F3160" i="76"/>
  <c r="B3161" i="76"/>
  <c r="C3161" i="76"/>
  <c r="D3161" i="76"/>
  <c r="E3161" i="76"/>
  <c r="F3161" i="76"/>
  <c r="B3162" i="76"/>
  <c r="C3162" i="76"/>
  <c r="D3162" i="76"/>
  <c r="E3162" i="76"/>
  <c r="F3162" i="76"/>
  <c r="B3163" i="76"/>
  <c r="C3163" i="76"/>
  <c r="D3163" i="76"/>
  <c r="E3163" i="76"/>
  <c r="F3163" i="76"/>
  <c r="B3164" i="76"/>
  <c r="C3164" i="76"/>
  <c r="D3164" i="76"/>
  <c r="E3164" i="76"/>
  <c r="F3164" i="76"/>
  <c r="B3165" i="76"/>
  <c r="C3165" i="76"/>
  <c r="D3165" i="76"/>
  <c r="E3165" i="76"/>
  <c r="F3165" i="76"/>
  <c r="B3166" i="76"/>
  <c r="C3166" i="76"/>
  <c r="D3166" i="76"/>
  <c r="E3166" i="76"/>
  <c r="F3166" i="76"/>
  <c r="B3167" i="76"/>
  <c r="C3167" i="76"/>
  <c r="D3167" i="76"/>
  <c r="E3167" i="76"/>
  <c r="F3167" i="76"/>
  <c r="B3168" i="76"/>
  <c r="C3168" i="76"/>
  <c r="D3168" i="76"/>
  <c r="E3168" i="76"/>
  <c r="F3168" i="76"/>
  <c r="B3169" i="76"/>
  <c r="C3169" i="76"/>
  <c r="D3169" i="76"/>
  <c r="E3169" i="76"/>
  <c r="F3169" i="76"/>
  <c r="B3170" i="76"/>
  <c r="C3170" i="76"/>
  <c r="D3170" i="76"/>
  <c r="E3170" i="76"/>
  <c r="F3170" i="76"/>
  <c r="B3171" i="76"/>
  <c r="C3171" i="76"/>
  <c r="D3171" i="76"/>
  <c r="E3171" i="76"/>
  <c r="F3171" i="76"/>
  <c r="B3172" i="76"/>
  <c r="C3172" i="76"/>
  <c r="D3172" i="76"/>
  <c r="E3172" i="76"/>
  <c r="F3172" i="76"/>
  <c r="B3173" i="76"/>
  <c r="C3173" i="76"/>
  <c r="D3173" i="76"/>
  <c r="E3173" i="76"/>
  <c r="F3173" i="76"/>
  <c r="B3174" i="76"/>
  <c r="C3174" i="76"/>
  <c r="D3174" i="76"/>
  <c r="E3174" i="76"/>
  <c r="F3174" i="76"/>
  <c r="B3175" i="76"/>
  <c r="C3175" i="76"/>
  <c r="D3175" i="76"/>
  <c r="E3175" i="76"/>
  <c r="F3175" i="76"/>
  <c r="B3176" i="76"/>
  <c r="C3176" i="76"/>
  <c r="D3176" i="76"/>
  <c r="E3176" i="76"/>
  <c r="F3176" i="76"/>
  <c r="B3177" i="76"/>
  <c r="C3177" i="76"/>
  <c r="D3177" i="76"/>
  <c r="E3177" i="76"/>
  <c r="F3177" i="76"/>
  <c r="B3178" i="76"/>
  <c r="C3178" i="76"/>
  <c r="D3178" i="76"/>
  <c r="E3178" i="76"/>
  <c r="F3178" i="76"/>
  <c r="B3179" i="76"/>
  <c r="C3179" i="76"/>
  <c r="D3179" i="76"/>
  <c r="E3179" i="76"/>
  <c r="F3179" i="76"/>
  <c r="B3180" i="76"/>
  <c r="C3180" i="76"/>
  <c r="D3180" i="76"/>
  <c r="E3180" i="76"/>
  <c r="F3180" i="76"/>
  <c r="B3181" i="76"/>
  <c r="C3181" i="76"/>
  <c r="D3181" i="76"/>
  <c r="E3181" i="76"/>
  <c r="F3181" i="76"/>
  <c r="B3182" i="76"/>
  <c r="C3182" i="76"/>
  <c r="D3182" i="76"/>
  <c r="E3182" i="76"/>
  <c r="F3182" i="76"/>
  <c r="B3183" i="76"/>
  <c r="C3183" i="76"/>
  <c r="D3183" i="76"/>
  <c r="E3183" i="76"/>
  <c r="F3183" i="76"/>
  <c r="B3184" i="76"/>
  <c r="C3184" i="76"/>
  <c r="D3184" i="76"/>
  <c r="E3184" i="76"/>
  <c r="F3184" i="76"/>
  <c r="B3185" i="76"/>
  <c r="C3185" i="76"/>
  <c r="D3185" i="76"/>
  <c r="E3185" i="76"/>
  <c r="F3185" i="76"/>
  <c r="B3186" i="76"/>
  <c r="C3186" i="76"/>
  <c r="D3186" i="76"/>
  <c r="E3186" i="76"/>
  <c r="F3186" i="76"/>
  <c r="B3187" i="76"/>
  <c r="C3187" i="76"/>
  <c r="D3187" i="76"/>
  <c r="E3187" i="76"/>
  <c r="F3187" i="76"/>
  <c r="B3188" i="76"/>
  <c r="C3188" i="76"/>
  <c r="D3188" i="76"/>
  <c r="E3188" i="76"/>
  <c r="F3188" i="76"/>
  <c r="B3189" i="76"/>
  <c r="C3189" i="76"/>
  <c r="D3189" i="76"/>
  <c r="E3189" i="76"/>
  <c r="F3189" i="76"/>
  <c r="B3190" i="76"/>
  <c r="C3190" i="76"/>
  <c r="D3190" i="76"/>
  <c r="E3190" i="76"/>
  <c r="F3190" i="76"/>
  <c r="B3191" i="76"/>
  <c r="C3191" i="76"/>
  <c r="D3191" i="76"/>
  <c r="E3191" i="76"/>
  <c r="F3191" i="76"/>
  <c r="B3192" i="76"/>
  <c r="C3192" i="76"/>
  <c r="D3192" i="76"/>
  <c r="E3192" i="76"/>
  <c r="F3192" i="76"/>
  <c r="B3193" i="76"/>
  <c r="C3193" i="76"/>
  <c r="D3193" i="76"/>
  <c r="E3193" i="76"/>
  <c r="F3193" i="76"/>
  <c r="B3194" i="76"/>
  <c r="C3194" i="76"/>
  <c r="D3194" i="76"/>
  <c r="E3194" i="76"/>
  <c r="F3194" i="76"/>
  <c r="B3195" i="76"/>
  <c r="C3195" i="76"/>
  <c r="D3195" i="76"/>
  <c r="E3195" i="76"/>
  <c r="F3195" i="76"/>
  <c r="B3196" i="76"/>
  <c r="C3196" i="76"/>
  <c r="D3196" i="76"/>
  <c r="E3196" i="76"/>
  <c r="F3196" i="76"/>
  <c r="B3197" i="76"/>
  <c r="C3197" i="76"/>
  <c r="D3197" i="76"/>
  <c r="E3197" i="76"/>
  <c r="F3197" i="76"/>
  <c r="B3198" i="76"/>
  <c r="C3198" i="76"/>
  <c r="D3198" i="76"/>
  <c r="E3198" i="76"/>
  <c r="F3198" i="76"/>
  <c r="B3199" i="76"/>
  <c r="C3199" i="76"/>
  <c r="D3199" i="76"/>
  <c r="E3199" i="76"/>
  <c r="F3199" i="76"/>
  <c r="B3200" i="76"/>
  <c r="C3200" i="76"/>
  <c r="D3200" i="76"/>
  <c r="E3200" i="76"/>
  <c r="F3200" i="76"/>
  <c r="B3201" i="76"/>
  <c r="C3201" i="76"/>
  <c r="D3201" i="76"/>
  <c r="E3201" i="76"/>
  <c r="F3201" i="76"/>
  <c r="B3202" i="76"/>
  <c r="C3202" i="76"/>
  <c r="D3202" i="76"/>
  <c r="E3202" i="76"/>
  <c r="F3202" i="76"/>
  <c r="B3203" i="76"/>
  <c r="C3203" i="76"/>
  <c r="D3203" i="76"/>
  <c r="E3203" i="76"/>
  <c r="F3203" i="76"/>
  <c r="B3204" i="76"/>
  <c r="C3204" i="76"/>
  <c r="D3204" i="76"/>
  <c r="E3204" i="76"/>
  <c r="F3204" i="76"/>
  <c r="B3205" i="76"/>
  <c r="C3205" i="76"/>
  <c r="D3205" i="76"/>
  <c r="E3205" i="76"/>
  <c r="F3205" i="76"/>
  <c r="B3206" i="76"/>
  <c r="C3206" i="76"/>
  <c r="D3206" i="76"/>
  <c r="E3206" i="76"/>
  <c r="F3206" i="76"/>
  <c r="B3207" i="76"/>
  <c r="C3207" i="76"/>
  <c r="D3207" i="76"/>
  <c r="E3207" i="76"/>
  <c r="F3207" i="76"/>
  <c r="B3208" i="76"/>
  <c r="C3208" i="76"/>
  <c r="D3208" i="76"/>
  <c r="E3208" i="76"/>
  <c r="F3208" i="76"/>
  <c r="B3209" i="76"/>
  <c r="C3209" i="76"/>
  <c r="D3209" i="76"/>
  <c r="E3209" i="76"/>
  <c r="F3209" i="76"/>
  <c r="B3210" i="76"/>
  <c r="C3210" i="76"/>
  <c r="D3210" i="76"/>
  <c r="E3210" i="76"/>
  <c r="F3210" i="76"/>
  <c r="B3211" i="76"/>
  <c r="C3211" i="76"/>
  <c r="D3211" i="76"/>
  <c r="E3211" i="76"/>
  <c r="F3211" i="76"/>
  <c r="B3212" i="76"/>
  <c r="C3212" i="76"/>
  <c r="D3212" i="76"/>
  <c r="E3212" i="76"/>
  <c r="F3212" i="76"/>
  <c r="B3213" i="76"/>
  <c r="C3213" i="76"/>
  <c r="D3213" i="76"/>
  <c r="E3213" i="76"/>
  <c r="F3213" i="76"/>
  <c r="B3214" i="76"/>
  <c r="C3214" i="76"/>
  <c r="D3214" i="76"/>
  <c r="E3214" i="76"/>
  <c r="F3214" i="76"/>
  <c r="B3215" i="76"/>
  <c r="C3215" i="76"/>
  <c r="D3215" i="76"/>
  <c r="E3215" i="76"/>
  <c r="F3215" i="76"/>
  <c r="B3216" i="76"/>
  <c r="C3216" i="76"/>
  <c r="D3216" i="76"/>
  <c r="E3216" i="76"/>
  <c r="F3216" i="76"/>
  <c r="B3217" i="76"/>
  <c r="C3217" i="76"/>
  <c r="D3217" i="76"/>
  <c r="E3217" i="76"/>
  <c r="F3217" i="76"/>
  <c r="B3218" i="76"/>
  <c r="C3218" i="76"/>
  <c r="D3218" i="76"/>
  <c r="E3218" i="76"/>
  <c r="F3218" i="76"/>
  <c r="B3219" i="76"/>
  <c r="C3219" i="76"/>
  <c r="D3219" i="76"/>
  <c r="E3219" i="76"/>
  <c r="F3219" i="76"/>
  <c r="B3220" i="76"/>
  <c r="C3220" i="76"/>
  <c r="D3220" i="76"/>
  <c r="E3220" i="76"/>
  <c r="F3220" i="76"/>
  <c r="B3221" i="76"/>
  <c r="C3221" i="76"/>
  <c r="D3221" i="76"/>
  <c r="E3221" i="76"/>
  <c r="F3221" i="76"/>
  <c r="B3222" i="76"/>
  <c r="C3222" i="76"/>
  <c r="D3222" i="76"/>
  <c r="E3222" i="76"/>
  <c r="F3222" i="76"/>
  <c r="B3223" i="76"/>
  <c r="C3223" i="76"/>
  <c r="D3223" i="76"/>
  <c r="E3223" i="76"/>
  <c r="F3223" i="76"/>
  <c r="B3224" i="76"/>
  <c r="C3224" i="76"/>
  <c r="D3224" i="76"/>
  <c r="E3224" i="76"/>
  <c r="F3224" i="76"/>
  <c r="B3225" i="76"/>
  <c r="C3225" i="76"/>
  <c r="D3225" i="76"/>
  <c r="E3225" i="76"/>
  <c r="F3225" i="76"/>
  <c r="B3226" i="76"/>
  <c r="C3226" i="76"/>
  <c r="D3226" i="76"/>
  <c r="E3226" i="76"/>
  <c r="F3226" i="76"/>
  <c r="B3227" i="76"/>
  <c r="C3227" i="76"/>
  <c r="D3227" i="76"/>
  <c r="E3227" i="76"/>
  <c r="F3227" i="76"/>
  <c r="B3228" i="76"/>
  <c r="C3228" i="76"/>
  <c r="D3228" i="76"/>
  <c r="E3228" i="76"/>
  <c r="F3228" i="76"/>
  <c r="B3229" i="76"/>
  <c r="C3229" i="76"/>
  <c r="D3229" i="76"/>
  <c r="E3229" i="76"/>
  <c r="F3229" i="76"/>
  <c r="B3230" i="76"/>
  <c r="C3230" i="76"/>
  <c r="D3230" i="76"/>
  <c r="E3230" i="76"/>
  <c r="F3230" i="76"/>
  <c r="B3231" i="76"/>
  <c r="C3231" i="76"/>
  <c r="D3231" i="76"/>
  <c r="E3231" i="76"/>
  <c r="F3231" i="76"/>
  <c r="B3232" i="76"/>
  <c r="C3232" i="76"/>
  <c r="D3232" i="76"/>
  <c r="E3232" i="76"/>
  <c r="F3232" i="76"/>
  <c r="B3233" i="76"/>
  <c r="C3233" i="76"/>
  <c r="D3233" i="76"/>
  <c r="E3233" i="76"/>
  <c r="F3233" i="76"/>
  <c r="B3234" i="76"/>
  <c r="C3234" i="76"/>
  <c r="D3234" i="76"/>
  <c r="E3234" i="76"/>
  <c r="F3234" i="76"/>
  <c r="B3235" i="76"/>
  <c r="C3235" i="76"/>
  <c r="D3235" i="76"/>
  <c r="E3235" i="76"/>
  <c r="F3235" i="76"/>
  <c r="B3236" i="76"/>
  <c r="C3236" i="76"/>
  <c r="D3236" i="76"/>
  <c r="E3236" i="76"/>
  <c r="F3236" i="76"/>
  <c r="B3237" i="76"/>
  <c r="C3237" i="76"/>
  <c r="D3237" i="76"/>
  <c r="E3237" i="76"/>
  <c r="F3237" i="76"/>
  <c r="B3238" i="76"/>
  <c r="C3238" i="76"/>
  <c r="D3238" i="76"/>
  <c r="E3238" i="76"/>
  <c r="F3238" i="76"/>
  <c r="B3239" i="76"/>
  <c r="C3239" i="76"/>
  <c r="D3239" i="76"/>
  <c r="E3239" i="76"/>
  <c r="F3239" i="76"/>
  <c r="B3240" i="76"/>
  <c r="C3240" i="76"/>
  <c r="D3240" i="76"/>
  <c r="E3240" i="76"/>
  <c r="F3240" i="76"/>
  <c r="B3241" i="76"/>
  <c r="C3241" i="76"/>
  <c r="D3241" i="76"/>
  <c r="E3241" i="76"/>
  <c r="F3241" i="76"/>
  <c r="B3242" i="76"/>
  <c r="C3242" i="76"/>
  <c r="D3242" i="76"/>
  <c r="E3242" i="76"/>
  <c r="F3242" i="76"/>
  <c r="B3243" i="76"/>
  <c r="C3243" i="76"/>
  <c r="D3243" i="76"/>
  <c r="E3243" i="76"/>
  <c r="F3243" i="76"/>
  <c r="B3244" i="76"/>
  <c r="C3244" i="76"/>
  <c r="D3244" i="76"/>
  <c r="E3244" i="76"/>
  <c r="F3244" i="76"/>
  <c r="B3245" i="76"/>
  <c r="C3245" i="76"/>
  <c r="D3245" i="76"/>
  <c r="E3245" i="76"/>
  <c r="F3245" i="76"/>
  <c r="B3246" i="76"/>
  <c r="C3246" i="76"/>
  <c r="D3246" i="76"/>
  <c r="E3246" i="76"/>
  <c r="F3246" i="76"/>
  <c r="B3247" i="76"/>
  <c r="C3247" i="76"/>
  <c r="D3247" i="76"/>
  <c r="E3247" i="76"/>
  <c r="F3247" i="76"/>
  <c r="B3248" i="76"/>
  <c r="C3248" i="76"/>
  <c r="D3248" i="76"/>
  <c r="E3248" i="76"/>
  <c r="F3248" i="76"/>
  <c r="B3249" i="76"/>
  <c r="C3249" i="76"/>
  <c r="D3249" i="76"/>
  <c r="E3249" i="76"/>
  <c r="F3249" i="76"/>
  <c r="B3250" i="76"/>
  <c r="C3250" i="76"/>
  <c r="D3250" i="76"/>
  <c r="E3250" i="76"/>
  <c r="F3250" i="76"/>
  <c r="B3251" i="76"/>
  <c r="C3251" i="76"/>
  <c r="D3251" i="76"/>
  <c r="E3251" i="76"/>
  <c r="F3251" i="76"/>
  <c r="B3252" i="76"/>
  <c r="C3252" i="76"/>
  <c r="D3252" i="76"/>
  <c r="E3252" i="76"/>
  <c r="F3252" i="76"/>
  <c r="B3253" i="76"/>
  <c r="C3253" i="76"/>
  <c r="D3253" i="76"/>
  <c r="E3253" i="76"/>
  <c r="F3253" i="76"/>
  <c r="B3254" i="76"/>
  <c r="C3254" i="76"/>
  <c r="D3254" i="76"/>
  <c r="E3254" i="76"/>
  <c r="F3254" i="76"/>
  <c r="B3255" i="76"/>
  <c r="C3255" i="76"/>
  <c r="D3255" i="76"/>
  <c r="E3255" i="76"/>
  <c r="F3255" i="76"/>
  <c r="B3256" i="76"/>
  <c r="C3256" i="76"/>
  <c r="D3256" i="76"/>
  <c r="E3256" i="76"/>
  <c r="F3256" i="76"/>
  <c r="B3257" i="76"/>
  <c r="C3257" i="76"/>
  <c r="D3257" i="76"/>
  <c r="E3257" i="76"/>
  <c r="F3257" i="76"/>
  <c r="B3258" i="76"/>
  <c r="C3258" i="76"/>
  <c r="D3258" i="76"/>
  <c r="E3258" i="76"/>
  <c r="F3258" i="76"/>
  <c r="B3259" i="76"/>
  <c r="C3259" i="76"/>
  <c r="D3259" i="76"/>
  <c r="E3259" i="76"/>
  <c r="F3259" i="76"/>
  <c r="B3260" i="76"/>
  <c r="C3260" i="76"/>
  <c r="D3260" i="76"/>
  <c r="E3260" i="76"/>
  <c r="F3260" i="76"/>
  <c r="B3261" i="76"/>
  <c r="C3261" i="76"/>
  <c r="D3261" i="76"/>
  <c r="E3261" i="76"/>
  <c r="F3261" i="76"/>
  <c r="B3262" i="76"/>
  <c r="C3262" i="76"/>
  <c r="D3262" i="76"/>
  <c r="E3262" i="76"/>
  <c r="F3262" i="76"/>
  <c r="B3263" i="76"/>
  <c r="C3263" i="76"/>
  <c r="D3263" i="76"/>
  <c r="E3263" i="76"/>
  <c r="F3263" i="76"/>
  <c r="B3264" i="76"/>
  <c r="C3264" i="76"/>
  <c r="D3264" i="76"/>
  <c r="E3264" i="76"/>
  <c r="F3264" i="76"/>
  <c r="B3265" i="76"/>
  <c r="C3265" i="76"/>
  <c r="D3265" i="76"/>
  <c r="E3265" i="76"/>
  <c r="F3265" i="76"/>
  <c r="B3266" i="76"/>
  <c r="C3266" i="76"/>
  <c r="D3266" i="76"/>
  <c r="E3266" i="76"/>
  <c r="F3266" i="76"/>
  <c r="B3267" i="76"/>
  <c r="C3267" i="76"/>
  <c r="D3267" i="76"/>
  <c r="E3267" i="76"/>
  <c r="F3267" i="76"/>
  <c r="B3268" i="76"/>
  <c r="C3268" i="76"/>
  <c r="D3268" i="76"/>
  <c r="E3268" i="76"/>
  <c r="F3268" i="76"/>
  <c r="B3269" i="76"/>
  <c r="C3269" i="76"/>
  <c r="D3269" i="76"/>
  <c r="E3269" i="76"/>
  <c r="F3269" i="76"/>
  <c r="B3270" i="76"/>
  <c r="C3270" i="76"/>
  <c r="D3270" i="76"/>
  <c r="E3270" i="76"/>
  <c r="F3270" i="76"/>
  <c r="B3271" i="76"/>
  <c r="C3271" i="76"/>
  <c r="D3271" i="76"/>
  <c r="E3271" i="76"/>
  <c r="F3271" i="76"/>
  <c r="B3272" i="76"/>
  <c r="C3272" i="76"/>
  <c r="D3272" i="76"/>
  <c r="E3272" i="76"/>
  <c r="F3272" i="76"/>
  <c r="B3273" i="76"/>
  <c r="C3273" i="76"/>
  <c r="D3273" i="76"/>
  <c r="E3273" i="76"/>
  <c r="F3273" i="76"/>
  <c r="B3274" i="76"/>
  <c r="C3274" i="76"/>
  <c r="D3274" i="76"/>
  <c r="E3274" i="76"/>
  <c r="F3274" i="76"/>
  <c r="B3275" i="76"/>
  <c r="C3275" i="76"/>
  <c r="D3275" i="76"/>
  <c r="E3275" i="76"/>
  <c r="F3275" i="76"/>
  <c r="B3276" i="76"/>
  <c r="C3276" i="76"/>
  <c r="D3276" i="76"/>
  <c r="E3276" i="76"/>
  <c r="F3276" i="76"/>
  <c r="B3277" i="76"/>
  <c r="C3277" i="76"/>
  <c r="D3277" i="76"/>
  <c r="E3277" i="76"/>
  <c r="F3277" i="76"/>
  <c r="B3278" i="76"/>
  <c r="C3278" i="76"/>
  <c r="D3278" i="76"/>
  <c r="E3278" i="76"/>
  <c r="F3278" i="76"/>
  <c r="B3279" i="76"/>
  <c r="C3279" i="76"/>
  <c r="D3279" i="76"/>
  <c r="E3279" i="76"/>
  <c r="F3279" i="76"/>
  <c r="B3280" i="76"/>
  <c r="C3280" i="76"/>
  <c r="D3280" i="76"/>
  <c r="E3280" i="76"/>
  <c r="F3280" i="76"/>
  <c r="B3281" i="76"/>
  <c r="C3281" i="76"/>
  <c r="D3281" i="76"/>
  <c r="E3281" i="76"/>
  <c r="F3281" i="76"/>
  <c r="B3282" i="76"/>
  <c r="C3282" i="76"/>
  <c r="D3282" i="76"/>
  <c r="E3282" i="76"/>
  <c r="F3282" i="76"/>
  <c r="B3283" i="76"/>
  <c r="C3283" i="76"/>
  <c r="D3283" i="76"/>
  <c r="E3283" i="76"/>
  <c r="F3283" i="76"/>
  <c r="B3284" i="76"/>
  <c r="C3284" i="76"/>
  <c r="D3284" i="76"/>
  <c r="E3284" i="76"/>
  <c r="F3284" i="76"/>
  <c r="B3285" i="76"/>
  <c r="C3285" i="76"/>
  <c r="D3285" i="76"/>
  <c r="E3285" i="76"/>
  <c r="F3285" i="76"/>
  <c r="B3286" i="76"/>
  <c r="C3286" i="76"/>
  <c r="D3286" i="76"/>
  <c r="E3286" i="76"/>
  <c r="F3286" i="76"/>
  <c r="B3287" i="76"/>
  <c r="C3287" i="76"/>
  <c r="D3287" i="76"/>
  <c r="E3287" i="76"/>
  <c r="F3287" i="76"/>
  <c r="B3288" i="76"/>
  <c r="C3288" i="76"/>
  <c r="D3288" i="76"/>
  <c r="E3288" i="76"/>
  <c r="F3288" i="76"/>
  <c r="B3289" i="76"/>
  <c r="C3289" i="76"/>
  <c r="D3289" i="76"/>
  <c r="E3289" i="76"/>
  <c r="F3289" i="76"/>
  <c r="B3290" i="76"/>
  <c r="C3290" i="76"/>
  <c r="D3290" i="76"/>
  <c r="E3290" i="76"/>
  <c r="F3290" i="76"/>
  <c r="B3291" i="76"/>
  <c r="C3291" i="76"/>
  <c r="D3291" i="76"/>
  <c r="E3291" i="76"/>
  <c r="F3291" i="76"/>
  <c r="B3292" i="76"/>
  <c r="C3292" i="76"/>
  <c r="D3292" i="76"/>
  <c r="E3292" i="76"/>
  <c r="F3292" i="76"/>
  <c r="B3293" i="76"/>
  <c r="C3293" i="76"/>
  <c r="D3293" i="76"/>
  <c r="E3293" i="76"/>
  <c r="F3293" i="76"/>
  <c r="B3294" i="76"/>
  <c r="C3294" i="76"/>
  <c r="D3294" i="76"/>
  <c r="E3294" i="76"/>
  <c r="F3294" i="76"/>
  <c r="B3295" i="76"/>
  <c r="C3295" i="76"/>
  <c r="D3295" i="76"/>
  <c r="E3295" i="76"/>
  <c r="F3295" i="76"/>
  <c r="B3296" i="76"/>
  <c r="C3296" i="76"/>
  <c r="D3296" i="76"/>
  <c r="E3296" i="76"/>
  <c r="F3296" i="76"/>
  <c r="B3297" i="76"/>
  <c r="C3297" i="76"/>
  <c r="D3297" i="76"/>
  <c r="E3297" i="76"/>
  <c r="F3297" i="76"/>
  <c r="B3298" i="76"/>
  <c r="C3298" i="76"/>
  <c r="D3298" i="76"/>
  <c r="E3298" i="76"/>
  <c r="F3298" i="76"/>
  <c r="B3299" i="76"/>
  <c r="C3299" i="76"/>
  <c r="D3299" i="76"/>
  <c r="E3299" i="76"/>
  <c r="F3299" i="76"/>
  <c r="B3300" i="76"/>
  <c r="C3300" i="76"/>
  <c r="D3300" i="76"/>
  <c r="E3300" i="76"/>
  <c r="F3300" i="76"/>
  <c r="B3301" i="76"/>
  <c r="C3301" i="76"/>
  <c r="D3301" i="76"/>
  <c r="E3301" i="76"/>
  <c r="F3301" i="76"/>
  <c r="B3302" i="76"/>
  <c r="C3302" i="76"/>
  <c r="D3302" i="76"/>
  <c r="E3302" i="76"/>
  <c r="F3302" i="76"/>
  <c r="B3303" i="76"/>
  <c r="C3303" i="76"/>
  <c r="D3303" i="76"/>
  <c r="E3303" i="76"/>
  <c r="F3303" i="76"/>
  <c r="B3304" i="76"/>
  <c r="C3304" i="76"/>
  <c r="D3304" i="76"/>
  <c r="E3304" i="76"/>
  <c r="F3304" i="76"/>
  <c r="B3305" i="76"/>
  <c r="C3305" i="76"/>
  <c r="D3305" i="76"/>
  <c r="E3305" i="76"/>
  <c r="F3305" i="76"/>
  <c r="B3306" i="76"/>
  <c r="C3306" i="76"/>
  <c r="D3306" i="76"/>
  <c r="E3306" i="76"/>
  <c r="F3306" i="76"/>
  <c r="B3307" i="76"/>
  <c r="C3307" i="76"/>
  <c r="D3307" i="76"/>
  <c r="E3307" i="76"/>
  <c r="F3307" i="76"/>
  <c r="B3308" i="76"/>
  <c r="C3308" i="76"/>
  <c r="D3308" i="76"/>
  <c r="E3308" i="76"/>
  <c r="F3308" i="76"/>
  <c r="B3309" i="76"/>
  <c r="C3309" i="76"/>
  <c r="D3309" i="76"/>
  <c r="E3309" i="76"/>
  <c r="F3309" i="76"/>
  <c r="B3310" i="76"/>
  <c r="C3310" i="76"/>
  <c r="D3310" i="76"/>
  <c r="E3310" i="76"/>
  <c r="F3310" i="76"/>
  <c r="B3311" i="76"/>
  <c r="C3311" i="76"/>
  <c r="D3311" i="76"/>
  <c r="E3311" i="76"/>
  <c r="F3311" i="76"/>
  <c r="B3312" i="76"/>
  <c r="C3312" i="76"/>
  <c r="D3312" i="76"/>
  <c r="E3312" i="76"/>
  <c r="F3312" i="76"/>
  <c r="B3313" i="76"/>
  <c r="C3313" i="76"/>
  <c r="D3313" i="76"/>
  <c r="E3313" i="76"/>
  <c r="F3313" i="76"/>
  <c r="B3314" i="76"/>
  <c r="C3314" i="76"/>
  <c r="D3314" i="76"/>
  <c r="E3314" i="76"/>
  <c r="F3314" i="76"/>
  <c r="B3315" i="76"/>
  <c r="C3315" i="76"/>
  <c r="D3315" i="76"/>
  <c r="E3315" i="76"/>
  <c r="F3315" i="76"/>
  <c r="B3316" i="76"/>
  <c r="C3316" i="76"/>
  <c r="D3316" i="76"/>
  <c r="E3316" i="76"/>
  <c r="F3316" i="76"/>
  <c r="B3317" i="76"/>
  <c r="C3317" i="76"/>
  <c r="D3317" i="76"/>
  <c r="E3317" i="76"/>
  <c r="F3317" i="76"/>
  <c r="B3318" i="76"/>
  <c r="C3318" i="76"/>
  <c r="D3318" i="76"/>
  <c r="E3318" i="76"/>
  <c r="F3318" i="76"/>
  <c r="B3319" i="76"/>
  <c r="C3319" i="76"/>
  <c r="D3319" i="76"/>
  <c r="E3319" i="76"/>
  <c r="F3319" i="76"/>
  <c r="B3320" i="76"/>
  <c r="C3320" i="76"/>
  <c r="D3320" i="76"/>
  <c r="E3320" i="76"/>
  <c r="F3320" i="76"/>
  <c r="B3321" i="76"/>
  <c r="C3321" i="76"/>
  <c r="D3321" i="76"/>
  <c r="E3321" i="76"/>
  <c r="F3321" i="76"/>
  <c r="B3322" i="76"/>
  <c r="C3322" i="76"/>
  <c r="D3322" i="76"/>
  <c r="E3322" i="76"/>
  <c r="F3322" i="76"/>
  <c r="B3323" i="76"/>
  <c r="C3323" i="76"/>
  <c r="D3323" i="76"/>
  <c r="E3323" i="76"/>
  <c r="F3323" i="76"/>
  <c r="B3324" i="76"/>
  <c r="C3324" i="76"/>
  <c r="D3324" i="76"/>
  <c r="E3324" i="76"/>
  <c r="F3324" i="76"/>
  <c r="B3325" i="76"/>
  <c r="C3325" i="76"/>
  <c r="D3325" i="76"/>
  <c r="E3325" i="76"/>
  <c r="F3325" i="76"/>
  <c r="B3326" i="76"/>
  <c r="C3326" i="76"/>
  <c r="D3326" i="76"/>
  <c r="E3326" i="76"/>
  <c r="F3326" i="76"/>
  <c r="B3327" i="76"/>
  <c r="C3327" i="76"/>
  <c r="D3327" i="76"/>
  <c r="E3327" i="76"/>
  <c r="F3327" i="76"/>
  <c r="B3328" i="76"/>
  <c r="C3328" i="76"/>
  <c r="D3328" i="76"/>
  <c r="E3328" i="76"/>
  <c r="F3328" i="76"/>
  <c r="B3329" i="76"/>
  <c r="C3329" i="76"/>
  <c r="D3329" i="76"/>
  <c r="E3329" i="76"/>
  <c r="F3329" i="76"/>
  <c r="B3330" i="76"/>
  <c r="C3330" i="76"/>
  <c r="D3330" i="76"/>
  <c r="E3330" i="76"/>
  <c r="F3330" i="76"/>
  <c r="B3331" i="76"/>
  <c r="C3331" i="76"/>
  <c r="D3331" i="76"/>
  <c r="E3331" i="76"/>
  <c r="F3331" i="76"/>
  <c r="B3332" i="76"/>
  <c r="C3332" i="76"/>
  <c r="D3332" i="76"/>
  <c r="E3332" i="76"/>
  <c r="F3332" i="76"/>
  <c r="B3333" i="76"/>
  <c r="C3333" i="76"/>
  <c r="D3333" i="76"/>
  <c r="E3333" i="76"/>
  <c r="F3333" i="76"/>
  <c r="B3334" i="76"/>
  <c r="C3334" i="76"/>
  <c r="D3334" i="76"/>
  <c r="E3334" i="76"/>
  <c r="F3334" i="76"/>
  <c r="B3335" i="76"/>
  <c r="C3335" i="76"/>
  <c r="D3335" i="76"/>
  <c r="E3335" i="76"/>
  <c r="F3335" i="76"/>
  <c r="B3336" i="76"/>
  <c r="C3336" i="76"/>
  <c r="D3336" i="76"/>
  <c r="E3336" i="76"/>
  <c r="F3336" i="76"/>
  <c r="B3337" i="76"/>
  <c r="C3337" i="76"/>
  <c r="D3337" i="76"/>
  <c r="E3337" i="76"/>
  <c r="F3337" i="76"/>
  <c r="B3338" i="76"/>
  <c r="C3338" i="76"/>
  <c r="D3338" i="76"/>
  <c r="E3338" i="76"/>
  <c r="F3338" i="76"/>
  <c r="B3339" i="76"/>
  <c r="C3339" i="76"/>
  <c r="D3339" i="76"/>
  <c r="E3339" i="76"/>
  <c r="F3339" i="76"/>
  <c r="B3340" i="76"/>
  <c r="C3340" i="76"/>
  <c r="D3340" i="76"/>
  <c r="E3340" i="76"/>
  <c r="F3340" i="76"/>
  <c r="B3341" i="76"/>
  <c r="C3341" i="76"/>
  <c r="D3341" i="76"/>
  <c r="E3341" i="76"/>
  <c r="F3341" i="76"/>
  <c r="B3342" i="76"/>
  <c r="C3342" i="76"/>
  <c r="D3342" i="76"/>
  <c r="E3342" i="76"/>
  <c r="F3342" i="76"/>
  <c r="B3343" i="76"/>
  <c r="C3343" i="76"/>
  <c r="D3343" i="76"/>
  <c r="E3343" i="76"/>
  <c r="F3343" i="76"/>
  <c r="B3344" i="76"/>
  <c r="C3344" i="76"/>
  <c r="D3344" i="76"/>
  <c r="E3344" i="76"/>
  <c r="F3344" i="76"/>
  <c r="B3345" i="76"/>
  <c r="C3345" i="76"/>
  <c r="D3345" i="76"/>
  <c r="E3345" i="76"/>
  <c r="F3345" i="76"/>
  <c r="B3346" i="76"/>
  <c r="C3346" i="76"/>
  <c r="D3346" i="76"/>
  <c r="E3346" i="76"/>
  <c r="F3346" i="76"/>
  <c r="B3347" i="76"/>
  <c r="C3347" i="76"/>
  <c r="D3347" i="76"/>
  <c r="E3347" i="76"/>
  <c r="F3347" i="76"/>
  <c r="B3348" i="76"/>
  <c r="C3348" i="76"/>
  <c r="D3348" i="76"/>
  <c r="E3348" i="76"/>
  <c r="F3348" i="76"/>
  <c r="B3349" i="76"/>
  <c r="C3349" i="76"/>
  <c r="D3349" i="76"/>
  <c r="E3349" i="76"/>
  <c r="F3349" i="76"/>
  <c r="B3350" i="76"/>
  <c r="C3350" i="76"/>
  <c r="D3350" i="76"/>
  <c r="E3350" i="76"/>
  <c r="F3350" i="76"/>
  <c r="B3351" i="76"/>
  <c r="C3351" i="76"/>
  <c r="D3351" i="76"/>
  <c r="E3351" i="76"/>
  <c r="F3351" i="76"/>
  <c r="B3352" i="76"/>
  <c r="C3352" i="76"/>
  <c r="D3352" i="76"/>
  <c r="E3352" i="76"/>
  <c r="F3352" i="76"/>
  <c r="B3353" i="76"/>
  <c r="C3353" i="76"/>
  <c r="D3353" i="76"/>
  <c r="E3353" i="76"/>
  <c r="F3353" i="76"/>
  <c r="B3354" i="76"/>
  <c r="C3354" i="76"/>
  <c r="D3354" i="76"/>
  <c r="E3354" i="76"/>
  <c r="F3354" i="76"/>
  <c r="B3355" i="76"/>
  <c r="C3355" i="76"/>
  <c r="D3355" i="76"/>
  <c r="E3355" i="76"/>
  <c r="F3355" i="76"/>
  <c r="B3356" i="76"/>
  <c r="C3356" i="76"/>
  <c r="D3356" i="76"/>
  <c r="E3356" i="76"/>
  <c r="F3356" i="76"/>
  <c r="B3357" i="76"/>
  <c r="C3357" i="76"/>
  <c r="D3357" i="76"/>
  <c r="E3357" i="76"/>
  <c r="F3357" i="76"/>
  <c r="B3358" i="76"/>
  <c r="C3358" i="76"/>
  <c r="D3358" i="76"/>
  <c r="E3358" i="76"/>
  <c r="F3358" i="76"/>
  <c r="B3359" i="76"/>
  <c r="C3359" i="76"/>
  <c r="D3359" i="76"/>
  <c r="E3359" i="76"/>
  <c r="F3359" i="76"/>
  <c r="B3360" i="76"/>
  <c r="C3360" i="76"/>
  <c r="D3360" i="76"/>
  <c r="E3360" i="76"/>
  <c r="F3360" i="76"/>
  <c r="B3361" i="76"/>
  <c r="C3361" i="76"/>
  <c r="D3361" i="76"/>
  <c r="E3361" i="76"/>
  <c r="F3361" i="76"/>
  <c r="B3362" i="76"/>
  <c r="C3362" i="76"/>
  <c r="D3362" i="76"/>
  <c r="E3362" i="76"/>
  <c r="F3362" i="76"/>
  <c r="B3363" i="76"/>
  <c r="C3363" i="76"/>
  <c r="D3363" i="76"/>
  <c r="E3363" i="76"/>
  <c r="F3363" i="76"/>
  <c r="B3364" i="76"/>
  <c r="C3364" i="76"/>
  <c r="D3364" i="76"/>
  <c r="E3364" i="76"/>
  <c r="F3364" i="76"/>
  <c r="B3365" i="76"/>
  <c r="C3365" i="76"/>
  <c r="D3365" i="76"/>
  <c r="E3365" i="76"/>
  <c r="F3365" i="76"/>
  <c r="B3366" i="76"/>
  <c r="C3366" i="76"/>
  <c r="D3366" i="76"/>
  <c r="E3366" i="76"/>
  <c r="F3366" i="76"/>
  <c r="B3367" i="76"/>
  <c r="C3367" i="76"/>
  <c r="D3367" i="76"/>
  <c r="E3367" i="76"/>
  <c r="F3367" i="76"/>
  <c r="B3368" i="76"/>
  <c r="C3368" i="76"/>
  <c r="D3368" i="76"/>
  <c r="E3368" i="76"/>
  <c r="F3368" i="76"/>
  <c r="B3369" i="76"/>
  <c r="C3369" i="76"/>
  <c r="D3369" i="76"/>
  <c r="E3369" i="76"/>
  <c r="F3369" i="76"/>
  <c r="B3370" i="76"/>
  <c r="C3370" i="76"/>
  <c r="D3370" i="76"/>
  <c r="E3370" i="76"/>
  <c r="F3370" i="76"/>
  <c r="B3371" i="76"/>
  <c r="C3371" i="76"/>
  <c r="D3371" i="76"/>
  <c r="E3371" i="76"/>
  <c r="F3371" i="76"/>
  <c r="B3372" i="76"/>
  <c r="C3372" i="76"/>
  <c r="D3372" i="76"/>
  <c r="E3372" i="76"/>
  <c r="F3372" i="76"/>
  <c r="B3373" i="76"/>
  <c r="C3373" i="76"/>
  <c r="D3373" i="76"/>
  <c r="E3373" i="76"/>
  <c r="F3373" i="76"/>
  <c r="B3374" i="76"/>
  <c r="C3374" i="76"/>
  <c r="D3374" i="76"/>
  <c r="E3374" i="76"/>
  <c r="F3374" i="76"/>
  <c r="B3375" i="76"/>
  <c r="C3375" i="76"/>
  <c r="D3375" i="76"/>
  <c r="E3375" i="76"/>
  <c r="F3375" i="76"/>
  <c r="B3376" i="76"/>
  <c r="C3376" i="76"/>
  <c r="D3376" i="76"/>
  <c r="E3376" i="76"/>
  <c r="F3376" i="76"/>
  <c r="B3377" i="76"/>
  <c r="C3377" i="76"/>
  <c r="D3377" i="76"/>
  <c r="E3377" i="76"/>
  <c r="F3377" i="76"/>
  <c r="B3378" i="76"/>
  <c r="C3378" i="76"/>
  <c r="D3378" i="76"/>
  <c r="E3378" i="76"/>
  <c r="F3378" i="76"/>
  <c r="B3379" i="76"/>
  <c r="C3379" i="76"/>
  <c r="D3379" i="76"/>
  <c r="E3379" i="76"/>
  <c r="F3379" i="76"/>
  <c r="B3380" i="76"/>
  <c r="C3380" i="76"/>
  <c r="D3380" i="76"/>
  <c r="E3380" i="76"/>
  <c r="F3380" i="76"/>
  <c r="B3381" i="76"/>
  <c r="C3381" i="76"/>
  <c r="D3381" i="76"/>
  <c r="E3381" i="76"/>
  <c r="F3381" i="76"/>
  <c r="B3382" i="76"/>
  <c r="C3382" i="76"/>
  <c r="D3382" i="76"/>
  <c r="E3382" i="76"/>
  <c r="F3382" i="76"/>
  <c r="B3383" i="76"/>
  <c r="C3383" i="76"/>
  <c r="D3383" i="76"/>
  <c r="E3383" i="76"/>
  <c r="F3383" i="76"/>
  <c r="B3384" i="76"/>
  <c r="C3384" i="76"/>
  <c r="D3384" i="76"/>
  <c r="E3384" i="76"/>
  <c r="F3384" i="76"/>
  <c r="B3385" i="76"/>
  <c r="C3385" i="76"/>
  <c r="D3385" i="76"/>
  <c r="E3385" i="76"/>
  <c r="F3385" i="76"/>
  <c r="B3386" i="76"/>
  <c r="C3386" i="76"/>
  <c r="D3386" i="76"/>
  <c r="E3386" i="76"/>
  <c r="F3386" i="76"/>
  <c r="B3387" i="76"/>
  <c r="C3387" i="76"/>
  <c r="D3387" i="76"/>
  <c r="E3387" i="76"/>
  <c r="F3387" i="76"/>
  <c r="B3388" i="76"/>
  <c r="C3388" i="76"/>
  <c r="D3388" i="76"/>
  <c r="E3388" i="76"/>
  <c r="F3388" i="76"/>
  <c r="B3389" i="76"/>
  <c r="C3389" i="76"/>
  <c r="D3389" i="76"/>
  <c r="E3389" i="76"/>
  <c r="F3389" i="76"/>
  <c r="B3390" i="76"/>
  <c r="C3390" i="76"/>
  <c r="D3390" i="76"/>
  <c r="E3390" i="76"/>
  <c r="F3390" i="76"/>
  <c r="B3391" i="76"/>
  <c r="C3391" i="76"/>
  <c r="D3391" i="76"/>
  <c r="E3391" i="76"/>
  <c r="F3391" i="76"/>
  <c r="B3392" i="76"/>
  <c r="C3392" i="76"/>
  <c r="D3392" i="76"/>
  <c r="E3392" i="76"/>
  <c r="F3392" i="76"/>
  <c r="B3393" i="76"/>
  <c r="C3393" i="76"/>
  <c r="D3393" i="76"/>
  <c r="E3393" i="76"/>
  <c r="F3393" i="76"/>
  <c r="B3394" i="76"/>
  <c r="C3394" i="76"/>
  <c r="D3394" i="76"/>
  <c r="E3394" i="76"/>
  <c r="F3394" i="76"/>
  <c r="B3395" i="76"/>
  <c r="C3395" i="76"/>
  <c r="D3395" i="76"/>
  <c r="E3395" i="76"/>
  <c r="F3395" i="76"/>
  <c r="B3396" i="76"/>
  <c r="C3396" i="76"/>
  <c r="D3396" i="76"/>
  <c r="E3396" i="76"/>
  <c r="F3396" i="76"/>
  <c r="B3397" i="76"/>
  <c r="C3397" i="76"/>
  <c r="D3397" i="76"/>
  <c r="E3397" i="76"/>
  <c r="F3397" i="76"/>
  <c r="B3398" i="76"/>
  <c r="C3398" i="76"/>
  <c r="D3398" i="76"/>
  <c r="E3398" i="76"/>
  <c r="F3398" i="76"/>
  <c r="B3399" i="76"/>
  <c r="C3399" i="76"/>
  <c r="D3399" i="76"/>
  <c r="E3399" i="76"/>
  <c r="F3399" i="76"/>
  <c r="B3400" i="76"/>
  <c r="C3400" i="76"/>
  <c r="D3400" i="76"/>
  <c r="E3400" i="76"/>
  <c r="F3400" i="76"/>
  <c r="B3401" i="76"/>
  <c r="C3401" i="76"/>
  <c r="D3401" i="76"/>
  <c r="E3401" i="76"/>
  <c r="F3401" i="76"/>
  <c r="B3402" i="76"/>
  <c r="C3402" i="76"/>
  <c r="D3402" i="76"/>
  <c r="E3402" i="76"/>
  <c r="F3402" i="76"/>
  <c r="B3403" i="76"/>
  <c r="C3403" i="76"/>
  <c r="D3403" i="76"/>
  <c r="E3403" i="76"/>
  <c r="F3403" i="76"/>
  <c r="B3404" i="76"/>
  <c r="C3404" i="76"/>
  <c r="D3404" i="76"/>
  <c r="E3404" i="76"/>
  <c r="F3404" i="76"/>
  <c r="B3405" i="76"/>
  <c r="C3405" i="76"/>
  <c r="D3405" i="76"/>
  <c r="E3405" i="76"/>
  <c r="F3405" i="76"/>
  <c r="B3406" i="76"/>
  <c r="C3406" i="76"/>
  <c r="D3406" i="76"/>
  <c r="E3406" i="76"/>
  <c r="F3406" i="76"/>
  <c r="B3407" i="76"/>
  <c r="C3407" i="76"/>
  <c r="D3407" i="76"/>
  <c r="E3407" i="76"/>
  <c r="F3407" i="76"/>
  <c r="B3408" i="76"/>
  <c r="C3408" i="76"/>
  <c r="D3408" i="76"/>
  <c r="E3408" i="76"/>
  <c r="F3408" i="76"/>
  <c r="B3409" i="76"/>
  <c r="C3409" i="76"/>
  <c r="D3409" i="76"/>
  <c r="E3409" i="76"/>
  <c r="F3409" i="76"/>
  <c r="B3410" i="76"/>
  <c r="C3410" i="76"/>
  <c r="D3410" i="76"/>
  <c r="E3410" i="76"/>
  <c r="F3410" i="76"/>
  <c r="B3411" i="76"/>
  <c r="C3411" i="76"/>
  <c r="D3411" i="76"/>
  <c r="E3411" i="76"/>
  <c r="F3411" i="76"/>
  <c r="B3412" i="76"/>
  <c r="C3412" i="76"/>
  <c r="D3412" i="76"/>
  <c r="E3412" i="76"/>
  <c r="F3412" i="76"/>
  <c r="B3413" i="76"/>
  <c r="C3413" i="76"/>
  <c r="D3413" i="76"/>
  <c r="E3413" i="76"/>
  <c r="F3413" i="76"/>
  <c r="B3414" i="76"/>
  <c r="C3414" i="76"/>
  <c r="D3414" i="76"/>
  <c r="E3414" i="76"/>
  <c r="F3414" i="76"/>
  <c r="B3415" i="76"/>
  <c r="C3415" i="76"/>
  <c r="D3415" i="76"/>
  <c r="E3415" i="76"/>
  <c r="F3415" i="76"/>
  <c r="B3416" i="76"/>
  <c r="C3416" i="76"/>
  <c r="D3416" i="76"/>
  <c r="E3416" i="76"/>
  <c r="F3416" i="76"/>
  <c r="B3417" i="76"/>
  <c r="C3417" i="76"/>
  <c r="D3417" i="76"/>
  <c r="E3417" i="76"/>
  <c r="F3417" i="76"/>
  <c r="B3418" i="76"/>
  <c r="C3418" i="76"/>
  <c r="D3418" i="76"/>
  <c r="E3418" i="76"/>
  <c r="F3418" i="76"/>
  <c r="B3419" i="76"/>
  <c r="C3419" i="76"/>
  <c r="D3419" i="76"/>
  <c r="E3419" i="76"/>
  <c r="F3419" i="76"/>
  <c r="B3420" i="76"/>
  <c r="C3420" i="76"/>
  <c r="D3420" i="76"/>
  <c r="E3420" i="76"/>
  <c r="F3420" i="76"/>
  <c r="B3421" i="76"/>
  <c r="C3421" i="76"/>
  <c r="D3421" i="76"/>
  <c r="E3421" i="76"/>
  <c r="F3421" i="76"/>
  <c r="B3422" i="76"/>
  <c r="C3422" i="76"/>
  <c r="D3422" i="76"/>
  <c r="E3422" i="76"/>
  <c r="F3422" i="76"/>
  <c r="B3423" i="76"/>
  <c r="C3423" i="76"/>
  <c r="D3423" i="76"/>
  <c r="E3423" i="76"/>
  <c r="F3423" i="76"/>
  <c r="B3424" i="76"/>
  <c r="C3424" i="76"/>
  <c r="D3424" i="76"/>
  <c r="E3424" i="76"/>
  <c r="F3424" i="76"/>
  <c r="B3425" i="76"/>
  <c r="C3425" i="76"/>
  <c r="D3425" i="76"/>
  <c r="E3425" i="76"/>
  <c r="F3425" i="76"/>
  <c r="B3426" i="76"/>
  <c r="C3426" i="76"/>
  <c r="D3426" i="76"/>
  <c r="E3426" i="76"/>
  <c r="F3426" i="76"/>
  <c r="B3427" i="76"/>
  <c r="C3427" i="76"/>
  <c r="D3427" i="76"/>
  <c r="E3427" i="76"/>
  <c r="F3427" i="76"/>
  <c r="B3428" i="76"/>
  <c r="C3428" i="76"/>
  <c r="D3428" i="76"/>
  <c r="E3428" i="76"/>
  <c r="F3428" i="76"/>
  <c r="B3429" i="76"/>
  <c r="C3429" i="76"/>
  <c r="D3429" i="76"/>
  <c r="E3429" i="76"/>
  <c r="F3429" i="76"/>
  <c r="B3430" i="76"/>
  <c r="C3430" i="76"/>
  <c r="D3430" i="76"/>
  <c r="E3430" i="76"/>
  <c r="F3430" i="76"/>
  <c r="B3431" i="76"/>
  <c r="C3431" i="76"/>
  <c r="D3431" i="76"/>
  <c r="E3431" i="76"/>
  <c r="F3431" i="76"/>
  <c r="B3432" i="76"/>
  <c r="C3432" i="76"/>
  <c r="D3432" i="76"/>
  <c r="E3432" i="76"/>
  <c r="F3432" i="76"/>
  <c r="B3433" i="76"/>
  <c r="C3433" i="76"/>
  <c r="D3433" i="76"/>
  <c r="E3433" i="76"/>
  <c r="F3433" i="76"/>
  <c r="B3434" i="76"/>
  <c r="C3434" i="76"/>
  <c r="D3434" i="76"/>
  <c r="E3434" i="76"/>
  <c r="F3434" i="76"/>
  <c r="B3435" i="76"/>
  <c r="C3435" i="76"/>
  <c r="D3435" i="76"/>
  <c r="E3435" i="76"/>
  <c r="F3435" i="76"/>
  <c r="B3436" i="76"/>
  <c r="C3436" i="76"/>
  <c r="D3436" i="76"/>
  <c r="E3436" i="76"/>
  <c r="F3436" i="76"/>
  <c r="B3437" i="76"/>
  <c r="C3437" i="76"/>
  <c r="D3437" i="76"/>
  <c r="E3437" i="76"/>
  <c r="F3437" i="76"/>
  <c r="B3438" i="76"/>
  <c r="C3438" i="76"/>
  <c r="D3438" i="76"/>
  <c r="E3438" i="76"/>
  <c r="F3438" i="76"/>
  <c r="B3439" i="76"/>
  <c r="C3439" i="76"/>
  <c r="D3439" i="76"/>
  <c r="E3439" i="76"/>
  <c r="F3439" i="76"/>
  <c r="B3440" i="76"/>
  <c r="C3440" i="76"/>
  <c r="D3440" i="76"/>
  <c r="E3440" i="76"/>
  <c r="F3440" i="76"/>
  <c r="B3441" i="76"/>
  <c r="C3441" i="76"/>
  <c r="D3441" i="76"/>
  <c r="E3441" i="76"/>
  <c r="F3441" i="76"/>
  <c r="B3442" i="76"/>
  <c r="C3442" i="76"/>
  <c r="D3442" i="76"/>
  <c r="E3442" i="76"/>
  <c r="F3442" i="76"/>
  <c r="B3443" i="76"/>
  <c r="C3443" i="76"/>
  <c r="D3443" i="76"/>
  <c r="E3443" i="76"/>
  <c r="F3443" i="76"/>
  <c r="B3444" i="76"/>
  <c r="C3444" i="76"/>
  <c r="D3444" i="76"/>
  <c r="E3444" i="76"/>
  <c r="F3444" i="76"/>
  <c r="B3445" i="76"/>
  <c r="C3445" i="76"/>
  <c r="D3445" i="76"/>
  <c r="E3445" i="76"/>
  <c r="F3445" i="76"/>
  <c r="B3446" i="76"/>
  <c r="C3446" i="76"/>
  <c r="D3446" i="76"/>
  <c r="E3446" i="76"/>
  <c r="F3446" i="76"/>
  <c r="B3447" i="76"/>
  <c r="C3447" i="76"/>
  <c r="D3447" i="76"/>
  <c r="E3447" i="76"/>
  <c r="F3447" i="76"/>
  <c r="B3448" i="76"/>
  <c r="C3448" i="76"/>
  <c r="D3448" i="76"/>
  <c r="E3448" i="76"/>
  <c r="F3448" i="76"/>
  <c r="B3449" i="76"/>
  <c r="C3449" i="76"/>
  <c r="D3449" i="76"/>
  <c r="E3449" i="76"/>
  <c r="F3449" i="76"/>
  <c r="B3450" i="76"/>
  <c r="C3450" i="76"/>
  <c r="D3450" i="76"/>
  <c r="E3450" i="76"/>
  <c r="F3450" i="76"/>
  <c r="B3451" i="76"/>
  <c r="C3451" i="76"/>
  <c r="D3451" i="76"/>
  <c r="E3451" i="76"/>
  <c r="F3451" i="76"/>
  <c r="B3452" i="76"/>
  <c r="C3452" i="76"/>
  <c r="D3452" i="76"/>
  <c r="E3452" i="76"/>
  <c r="F3452" i="76"/>
  <c r="B3453" i="76"/>
  <c r="C3453" i="76"/>
  <c r="D3453" i="76"/>
  <c r="E3453" i="76"/>
  <c r="F3453" i="76"/>
  <c r="B3454" i="76"/>
  <c r="C3454" i="76"/>
  <c r="D3454" i="76"/>
  <c r="E3454" i="76"/>
  <c r="F3454" i="76"/>
  <c r="B3455" i="76"/>
  <c r="C3455" i="76"/>
  <c r="D3455" i="76"/>
  <c r="E3455" i="76"/>
  <c r="F3455" i="76"/>
  <c r="B3456" i="76"/>
  <c r="C3456" i="76"/>
  <c r="D3456" i="76"/>
  <c r="E3456" i="76"/>
  <c r="F3456" i="76"/>
  <c r="B3457" i="76"/>
  <c r="C3457" i="76"/>
  <c r="D3457" i="76"/>
  <c r="E3457" i="76"/>
  <c r="F3457" i="76"/>
  <c r="B3458" i="76"/>
  <c r="C3458" i="76"/>
  <c r="D3458" i="76"/>
  <c r="E3458" i="76"/>
  <c r="F3458" i="76"/>
  <c r="B3459" i="76"/>
  <c r="C3459" i="76"/>
  <c r="D3459" i="76"/>
  <c r="E3459" i="76"/>
  <c r="F3459" i="76"/>
  <c r="B3460" i="76"/>
  <c r="C3460" i="76"/>
  <c r="D3460" i="76"/>
  <c r="E3460" i="76"/>
  <c r="F3460" i="76"/>
  <c r="B3461" i="76"/>
  <c r="C3461" i="76"/>
  <c r="D3461" i="76"/>
  <c r="E3461" i="76"/>
  <c r="F3461" i="76"/>
  <c r="B3462" i="76"/>
  <c r="C3462" i="76"/>
  <c r="D3462" i="76"/>
  <c r="E3462" i="76"/>
  <c r="F3462" i="76"/>
  <c r="B3463" i="76"/>
  <c r="C3463" i="76"/>
  <c r="D3463" i="76"/>
  <c r="E3463" i="76"/>
  <c r="F3463" i="76"/>
  <c r="B3464" i="76"/>
  <c r="C3464" i="76"/>
  <c r="D3464" i="76"/>
  <c r="E3464" i="76"/>
  <c r="F3464" i="76"/>
  <c r="B3465" i="76"/>
  <c r="C3465" i="76"/>
  <c r="D3465" i="76"/>
  <c r="E3465" i="76"/>
  <c r="F3465" i="76"/>
  <c r="B3466" i="76"/>
  <c r="C3466" i="76"/>
  <c r="D3466" i="76"/>
  <c r="E3466" i="76"/>
  <c r="F3466" i="76"/>
  <c r="B3467" i="76"/>
  <c r="C3467" i="76"/>
  <c r="D3467" i="76"/>
  <c r="E3467" i="76"/>
  <c r="F3467" i="76"/>
  <c r="B3468" i="76"/>
  <c r="C3468" i="76"/>
  <c r="D3468" i="76"/>
  <c r="E3468" i="76"/>
  <c r="F3468" i="76"/>
  <c r="B3469" i="76"/>
  <c r="C3469" i="76"/>
  <c r="D3469" i="76"/>
  <c r="E3469" i="76"/>
  <c r="F3469" i="76"/>
  <c r="B3470" i="76"/>
  <c r="C3470" i="76"/>
  <c r="D3470" i="76"/>
  <c r="E3470" i="76"/>
  <c r="F3470" i="76"/>
  <c r="B3471" i="76"/>
  <c r="C3471" i="76"/>
  <c r="D3471" i="76"/>
  <c r="E3471" i="76"/>
  <c r="F3471" i="76"/>
  <c r="B3472" i="76"/>
  <c r="C3472" i="76"/>
  <c r="D3472" i="76"/>
  <c r="E3472" i="76"/>
  <c r="F3472" i="76"/>
  <c r="B3473" i="76"/>
  <c r="C3473" i="76"/>
  <c r="D3473" i="76"/>
  <c r="E3473" i="76"/>
  <c r="F3473" i="76"/>
  <c r="B3474" i="76"/>
  <c r="C3474" i="76"/>
  <c r="D3474" i="76"/>
  <c r="E3474" i="76"/>
  <c r="F3474" i="76"/>
  <c r="B3475" i="76"/>
  <c r="C3475" i="76"/>
  <c r="D3475" i="76"/>
  <c r="E3475" i="76"/>
  <c r="F3475" i="76"/>
  <c r="B3476" i="76"/>
  <c r="C3476" i="76"/>
  <c r="D3476" i="76"/>
  <c r="E3476" i="76"/>
  <c r="F3476" i="76"/>
  <c r="B3477" i="76"/>
  <c r="C3477" i="76"/>
  <c r="D3477" i="76"/>
  <c r="E3477" i="76"/>
  <c r="F3477" i="76"/>
  <c r="B3478" i="76"/>
  <c r="C3478" i="76"/>
  <c r="D3478" i="76"/>
  <c r="E3478" i="76"/>
  <c r="F3478" i="76"/>
  <c r="B3479" i="76"/>
  <c r="C3479" i="76"/>
  <c r="D3479" i="76"/>
  <c r="E3479" i="76"/>
  <c r="F3479" i="76"/>
  <c r="B3480" i="76"/>
  <c r="C3480" i="76"/>
  <c r="D3480" i="76"/>
  <c r="E3480" i="76"/>
  <c r="F3480" i="76"/>
  <c r="B3481" i="76"/>
  <c r="C3481" i="76"/>
  <c r="D3481" i="76"/>
  <c r="E3481" i="76"/>
  <c r="F3481" i="76"/>
  <c r="B3482" i="76"/>
  <c r="C3482" i="76"/>
  <c r="D3482" i="76"/>
  <c r="E3482" i="76"/>
  <c r="F3482" i="76"/>
  <c r="B3483" i="76"/>
  <c r="C3483" i="76"/>
  <c r="D3483" i="76"/>
  <c r="E3483" i="76"/>
  <c r="F3483" i="76"/>
  <c r="B3484" i="76"/>
  <c r="C3484" i="76"/>
  <c r="D3484" i="76"/>
  <c r="E3484" i="76"/>
  <c r="F3484" i="76"/>
  <c r="B3485" i="76"/>
  <c r="C3485" i="76"/>
  <c r="D3485" i="76"/>
  <c r="E3485" i="76"/>
  <c r="F3485" i="76"/>
  <c r="B3486" i="76"/>
  <c r="C3486" i="76"/>
  <c r="D3486" i="76"/>
  <c r="E3486" i="76"/>
  <c r="F3486" i="76"/>
  <c r="B3487" i="76"/>
  <c r="C3487" i="76"/>
  <c r="D3487" i="76"/>
  <c r="E3487" i="76"/>
  <c r="F3487" i="76"/>
  <c r="B3488" i="76"/>
  <c r="C3488" i="76"/>
  <c r="D3488" i="76"/>
  <c r="E3488" i="76"/>
  <c r="F3488" i="76"/>
  <c r="B3489" i="76"/>
  <c r="C3489" i="76"/>
  <c r="D3489" i="76"/>
  <c r="E3489" i="76"/>
  <c r="F3489" i="76"/>
  <c r="B3490" i="76"/>
  <c r="C3490" i="76"/>
  <c r="D3490" i="76"/>
  <c r="E3490" i="76"/>
  <c r="F3490" i="76"/>
  <c r="B3491" i="76"/>
  <c r="C3491" i="76"/>
  <c r="D3491" i="76"/>
  <c r="E3491" i="76"/>
  <c r="F3491" i="76"/>
  <c r="B3492" i="76"/>
  <c r="C3492" i="76"/>
  <c r="D3492" i="76"/>
  <c r="E3492" i="76"/>
  <c r="F3492" i="76"/>
  <c r="B3493" i="76"/>
  <c r="C3493" i="76"/>
  <c r="D3493" i="76"/>
  <c r="E3493" i="76"/>
  <c r="F3493" i="76"/>
  <c r="B3494" i="76"/>
  <c r="C3494" i="76"/>
  <c r="D3494" i="76"/>
  <c r="E3494" i="76"/>
  <c r="F3494" i="76"/>
  <c r="B3495" i="76"/>
  <c r="C3495" i="76"/>
  <c r="D3495" i="76"/>
  <c r="E3495" i="76"/>
  <c r="F3495" i="76"/>
  <c r="B3496" i="76"/>
  <c r="C3496" i="76"/>
  <c r="D3496" i="76"/>
  <c r="E3496" i="76"/>
  <c r="F3496" i="76"/>
  <c r="B3497" i="76"/>
  <c r="C3497" i="76"/>
  <c r="D3497" i="76"/>
  <c r="E3497" i="76"/>
  <c r="F3497" i="76"/>
  <c r="B3498" i="76"/>
  <c r="C3498" i="76"/>
  <c r="D3498" i="76"/>
  <c r="E3498" i="76"/>
  <c r="F3498" i="76"/>
  <c r="B3499" i="76"/>
  <c r="C3499" i="76"/>
  <c r="D3499" i="76"/>
  <c r="E3499" i="76"/>
  <c r="F3499" i="76"/>
  <c r="B3500" i="76"/>
  <c r="C3500" i="76"/>
  <c r="D3500" i="76"/>
  <c r="E3500" i="76"/>
  <c r="F3500" i="76"/>
  <c r="B3501" i="76"/>
  <c r="C3501" i="76"/>
  <c r="D3501" i="76"/>
  <c r="E3501" i="76"/>
  <c r="F3501" i="76"/>
  <c r="B3502" i="76"/>
  <c r="C3502" i="76"/>
  <c r="D3502" i="76"/>
  <c r="E3502" i="76"/>
  <c r="F3502" i="76"/>
  <c r="B3503" i="76"/>
  <c r="C3503" i="76"/>
  <c r="D3503" i="76"/>
  <c r="E3503" i="76"/>
  <c r="F3503" i="76"/>
  <c r="B3504" i="76"/>
  <c r="C3504" i="76"/>
  <c r="D3504" i="76"/>
  <c r="E3504" i="76"/>
  <c r="F3504" i="76"/>
  <c r="B3505" i="76"/>
  <c r="C3505" i="76"/>
  <c r="D3505" i="76"/>
  <c r="E3505" i="76"/>
  <c r="F3505" i="76"/>
  <c r="B3506" i="76"/>
  <c r="C3506" i="76"/>
  <c r="D3506" i="76"/>
  <c r="E3506" i="76"/>
  <c r="F3506" i="76"/>
  <c r="B3507" i="76"/>
  <c r="C3507" i="76"/>
  <c r="D3507" i="76"/>
  <c r="E3507" i="76"/>
  <c r="F3507" i="76"/>
  <c r="B3508" i="76"/>
  <c r="C3508" i="76"/>
  <c r="D3508" i="76"/>
  <c r="E3508" i="76"/>
  <c r="F3508" i="76"/>
  <c r="B3509" i="76"/>
  <c r="C3509" i="76"/>
  <c r="D3509" i="76"/>
  <c r="E3509" i="76"/>
  <c r="F3509" i="76"/>
  <c r="B3510" i="76"/>
  <c r="C3510" i="76"/>
  <c r="D3510" i="76"/>
  <c r="E3510" i="76"/>
  <c r="F3510" i="76"/>
  <c r="B3511" i="76"/>
  <c r="C3511" i="76"/>
  <c r="D3511" i="76"/>
  <c r="E3511" i="76"/>
  <c r="F3511" i="76"/>
  <c r="B3512" i="76"/>
  <c r="C3512" i="76"/>
  <c r="D3512" i="76"/>
  <c r="E3512" i="76"/>
  <c r="F3512" i="76"/>
  <c r="B3513" i="76"/>
  <c r="C3513" i="76"/>
  <c r="D3513" i="76"/>
  <c r="E3513" i="76"/>
  <c r="F3513" i="76"/>
  <c r="B3514" i="76"/>
  <c r="C3514" i="76"/>
  <c r="D3514" i="76"/>
  <c r="E3514" i="76"/>
  <c r="F3514" i="76"/>
  <c r="B3515" i="76"/>
  <c r="C3515" i="76"/>
  <c r="D3515" i="76"/>
  <c r="E3515" i="76"/>
  <c r="F3515" i="76"/>
  <c r="B3516" i="76"/>
  <c r="C3516" i="76"/>
  <c r="D3516" i="76"/>
  <c r="E3516" i="76"/>
  <c r="F3516" i="76"/>
  <c r="B3517" i="76"/>
  <c r="C3517" i="76"/>
  <c r="D3517" i="76"/>
  <c r="E3517" i="76"/>
  <c r="F3517" i="76"/>
  <c r="B3518" i="76"/>
  <c r="C3518" i="76"/>
  <c r="D3518" i="76"/>
  <c r="E3518" i="76"/>
  <c r="F3518" i="76"/>
  <c r="B3519" i="76"/>
  <c r="C3519" i="76"/>
  <c r="D3519" i="76"/>
  <c r="E3519" i="76"/>
  <c r="F3519" i="76"/>
  <c r="B3520" i="76"/>
  <c r="C3520" i="76"/>
  <c r="D3520" i="76"/>
  <c r="E3520" i="76"/>
  <c r="F3520" i="76"/>
  <c r="B3521" i="76"/>
  <c r="C3521" i="76"/>
  <c r="D3521" i="76"/>
  <c r="E3521" i="76"/>
  <c r="F3521" i="76"/>
  <c r="B3522" i="76"/>
  <c r="C3522" i="76"/>
  <c r="D3522" i="76"/>
  <c r="E3522" i="76"/>
  <c r="F3522" i="76"/>
  <c r="B3523" i="76"/>
  <c r="C3523" i="76"/>
  <c r="D3523" i="76"/>
  <c r="E3523" i="76"/>
  <c r="F3523" i="76"/>
  <c r="B3524" i="76"/>
  <c r="C3524" i="76"/>
  <c r="D3524" i="76"/>
  <c r="E3524" i="76"/>
  <c r="F3524" i="76"/>
  <c r="B3525" i="76"/>
  <c r="C3525" i="76"/>
  <c r="D3525" i="76"/>
  <c r="E3525" i="76"/>
  <c r="F3525" i="76"/>
  <c r="B3526" i="76"/>
  <c r="C3526" i="76"/>
  <c r="D3526" i="76"/>
  <c r="E3526" i="76"/>
  <c r="F3526" i="76"/>
  <c r="B3527" i="76"/>
  <c r="C3527" i="76"/>
  <c r="D3527" i="76"/>
  <c r="E3527" i="76"/>
  <c r="F3527" i="76"/>
  <c r="B3528" i="76"/>
  <c r="C3528" i="76"/>
  <c r="D3528" i="76"/>
  <c r="E3528" i="76"/>
  <c r="F3528" i="76"/>
  <c r="B3529" i="76"/>
  <c r="C3529" i="76"/>
  <c r="D3529" i="76"/>
  <c r="E3529" i="76"/>
  <c r="F3529" i="76"/>
  <c r="B3530" i="76"/>
  <c r="C3530" i="76"/>
  <c r="D3530" i="76"/>
  <c r="E3530" i="76"/>
  <c r="F3530" i="76"/>
  <c r="B3531" i="76"/>
  <c r="C3531" i="76"/>
  <c r="D3531" i="76"/>
  <c r="E3531" i="76"/>
  <c r="F3531" i="76"/>
  <c r="B3532" i="76"/>
  <c r="C3532" i="76"/>
  <c r="D3532" i="76"/>
  <c r="E3532" i="76"/>
  <c r="F3532" i="76"/>
  <c r="B3533" i="76"/>
  <c r="C3533" i="76"/>
  <c r="D3533" i="76"/>
  <c r="E3533" i="76"/>
  <c r="F3533" i="76"/>
  <c r="B3534" i="76"/>
  <c r="C3534" i="76"/>
  <c r="D3534" i="76"/>
  <c r="E3534" i="76"/>
  <c r="F3534" i="76"/>
  <c r="B3535" i="76"/>
  <c r="C3535" i="76"/>
  <c r="D3535" i="76"/>
  <c r="E3535" i="76"/>
  <c r="F3535" i="76"/>
  <c r="B3536" i="76"/>
  <c r="C3536" i="76"/>
  <c r="D3536" i="76"/>
  <c r="E3536" i="76"/>
  <c r="F3536" i="76"/>
  <c r="B3537" i="76"/>
  <c r="C3537" i="76"/>
  <c r="D3537" i="76"/>
  <c r="E3537" i="76"/>
  <c r="F3537" i="76"/>
  <c r="B3538" i="76"/>
  <c r="C3538" i="76"/>
  <c r="D3538" i="76"/>
  <c r="E3538" i="76"/>
  <c r="F3538" i="76"/>
  <c r="B3539" i="76"/>
  <c r="C3539" i="76"/>
  <c r="D3539" i="76"/>
  <c r="E3539" i="76"/>
  <c r="F3539" i="76"/>
  <c r="B3540" i="76"/>
  <c r="C3540" i="76"/>
  <c r="D3540" i="76"/>
  <c r="E3540" i="76"/>
  <c r="F3540" i="76"/>
  <c r="B3541" i="76"/>
  <c r="C3541" i="76"/>
  <c r="D3541" i="76"/>
  <c r="E3541" i="76"/>
  <c r="F3541" i="76"/>
  <c r="B3542" i="76"/>
  <c r="C3542" i="76"/>
  <c r="D3542" i="76"/>
  <c r="E3542" i="76"/>
  <c r="F3542" i="76"/>
  <c r="B3543" i="76"/>
  <c r="C3543" i="76"/>
  <c r="D3543" i="76"/>
  <c r="E3543" i="76"/>
  <c r="F3543" i="76"/>
  <c r="B3544" i="76"/>
  <c r="C3544" i="76"/>
  <c r="D3544" i="76"/>
  <c r="E3544" i="76"/>
  <c r="F3544" i="76"/>
  <c r="B3545" i="76"/>
  <c r="C3545" i="76"/>
  <c r="D3545" i="76"/>
  <c r="E3545" i="76"/>
  <c r="F3545" i="76"/>
  <c r="B3546" i="76"/>
  <c r="C3546" i="76"/>
  <c r="D3546" i="76"/>
  <c r="E3546" i="76"/>
  <c r="F3546" i="76"/>
  <c r="B3547" i="76"/>
  <c r="C3547" i="76"/>
  <c r="D3547" i="76"/>
  <c r="E3547" i="76"/>
  <c r="F3547" i="76"/>
  <c r="B3548" i="76"/>
  <c r="C3548" i="76"/>
  <c r="D3548" i="76"/>
  <c r="E3548" i="76"/>
  <c r="F3548" i="76"/>
  <c r="B3549" i="76"/>
  <c r="C3549" i="76"/>
  <c r="D3549" i="76"/>
  <c r="E3549" i="76"/>
  <c r="F3549" i="76"/>
  <c r="B3550" i="76"/>
  <c r="C3550" i="76"/>
  <c r="D3550" i="76"/>
  <c r="E3550" i="76"/>
  <c r="F3550" i="76"/>
  <c r="B3551" i="76"/>
  <c r="C3551" i="76"/>
  <c r="D3551" i="76"/>
  <c r="E3551" i="76"/>
  <c r="F3551" i="76"/>
  <c r="B3552" i="76"/>
  <c r="C3552" i="76"/>
  <c r="D3552" i="76"/>
  <c r="E3552" i="76"/>
  <c r="F3552" i="76"/>
  <c r="B3553" i="76"/>
  <c r="C3553" i="76"/>
  <c r="D3553" i="76"/>
  <c r="E3553" i="76"/>
  <c r="F3553" i="76"/>
  <c r="B3554" i="76"/>
  <c r="C3554" i="76"/>
  <c r="D3554" i="76"/>
  <c r="E3554" i="76"/>
  <c r="F3554" i="76"/>
  <c r="B3555" i="76"/>
  <c r="C3555" i="76"/>
  <c r="D3555" i="76"/>
  <c r="E3555" i="76"/>
  <c r="F3555" i="76"/>
  <c r="B3556" i="76"/>
  <c r="C3556" i="76"/>
  <c r="D3556" i="76"/>
  <c r="E3556" i="76"/>
  <c r="F3556" i="76"/>
  <c r="B3557" i="76"/>
  <c r="C3557" i="76"/>
  <c r="D3557" i="76"/>
  <c r="E3557" i="76"/>
  <c r="F3557" i="76"/>
  <c r="B3558" i="76"/>
  <c r="C3558" i="76"/>
  <c r="D3558" i="76"/>
  <c r="E3558" i="76"/>
  <c r="F3558" i="76"/>
  <c r="B3559" i="76"/>
  <c r="C3559" i="76"/>
  <c r="D3559" i="76"/>
  <c r="E3559" i="76"/>
  <c r="F3559" i="76"/>
  <c r="B3560" i="76"/>
  <c r="C3560" i="76"/>
  <c r="D3560" i="76"/>
  <c r="E3560" i="76"/>
  <c r="F3560" i="76"/>
  <c r="B3561" i="76"/>
  <c r="C3561" i="76"/>
  <c r="D3561" i="76"/>
  <c r="E3561" i="76"/>
  <c r="F3561" i="76"/>
  <c r="B3562" i="76"/>
  <c r="C3562" i="76"/>
  <c r="D3562" i="76"/>
  <c r="E3562" i="76"/>
  <c r="F3562" i="76"/>
  <c r="B3563" i="76"/>
  <c r="C3563" i="76"/>
  <c r="D3563" i="76"/>
  <c r="E3563" i="76"/>
  <c r="F3563" i="76"/>
  <c r="B3564" i="76"/>
  <c r="C3564" i="76"/>
  <c r="D3564" i="76"/>
  <c r="E3564" i="76"/>
  <c r="F3564" i="76"/>
  <c r="B3565" i="76"/>
  <c r="C3565" i="76"/>
  <c r="D3565" i="76"/>
  <c r="E3565" i="76"/>
  <c r="F3565" i="76"/>
  <c r="B3566" i="76"/>
  <c r="C3566" i="76"/>
  <c r="D3566" i="76"/>
  <c r="E3566" i="76"/>
  <c r="F3566" i="76"/>
  <c r="B3567" i="76"/>
  <c r="C3567" i="76"/>
  <c r="D3567" i="76"/>
  <c r="E3567" i="76"/>
  <c r="F3567" i="76"/>
  <c r="B3568" i="76"/>
  <c r="C3568" i="76"/>
  <c r="D3568" i="76"/>
  <c r="E3568" i="76"/>
  <c r="F3568" i="76"/>
  <c r="B3569" i="76"/>
  <c r="C3569" i="76"/>
  <c r="D3569" i="76"/>
  <c r="E3569" i="76"/>
  <c r="F3569" i="76"/>
  <c r="B3570" i="76"/>
  <c r="C3570" i="76"/>
  <c r="D3570" i="76"/>
  <c r="E3570" i="76"/>
  <c r="F3570" i="76"/>
  <c r="B3571" i="76"/>
  <c r="C3571" i="76"/>
  <c r="D3571" i="76"/>
  <c r="E3571" i="76"/>
  <c r="F3571" i="76"/>
  <c r="B3572" i="76"/>
  <c r="C3572" i="76"/>
  <c r="D3572" i="76"/>
  <c r="E3572" i="76"/>
  <c r="F3572" i="76"/>
  <c r="B3573" i="76"/>
  <c r="C3573" i="76"/>
  <c r="D3573" i="76"/>
  <c r="E3573" i="76"/>
  <c r="F3573" i="76"/>
  <c r="B3574" i="76"/>
  <c r="C3574" i="76"/>
  <c r="D3574" i="76"/>
  <c r="E3574" i="76"/>
  <c r="F3574" i="76"/>
  <c r="B3575" i="76"/>
  <c r="C3575" i="76"/>
  <c r="D3575" i="76"/>
  <c r="E3575" i="76"/>
  <c r="F3575" i="76"/>
  <c r="B3576" i="76"/>
  <c r="C3576" i="76"/>
  <c r="D3576" i="76"/>
  <c r="E3576" i="76"/>
  <c r="F3576" i="76"/>
  <c r="B3577" i="76"/>
  <c r="C3577" i="76"/>
  <c r="D3577" i="76"/>
  <c r="E3577" i="76"/>
  <c r="F3577" i="76"/>
  <c r="B3578" i="76"/>
  <c r="C3578" i="76"/>
  <c r="D3578" i="76"/>
  <c r="E3578" i="76"/>
  <c r="F3578" i="76"/>
  <c r="B3579" i="76"/>
  <c r="C3579" i="76"/>
  <c r="D3579" i="76"/>
  <c r="E3579" i="76"/>
  <c r="F3579" i="76"/>
  <c r="B3580" i="76"/>
  <c r="C3580" i="76"/>
  <c r="D3580" i="76"/>
  <c r="E3580" i="76"/>
  <c r="F3580" i="76"/>
  <c r="B3581" i="76"/>
  <c r="C3581" i="76"/>
  <c r="D3581" i="76"/>
  <c r="E3581" i="76"/>
  <c r="F3581" i="76"/>
  <c r="B3582" i="76"/>
  <c r="C3582" i="76"/>
  <c r="D3582" i="76"/>
  <c r="E3582" i="76"/>
  <c r="F3582" i="76"/>
  <c r="B3583" i="76"/>
  <c r="C3583" i="76"/>
  <c r="D3583" i="76"/>
  <c r="E3583" i="76"/>
  <c r="F3583" i="76"/>
  <c r="B3584" i="76"/>
  <c r="C3584" i="76"/>
  <c r="D3584" i="76"/>
  <c r="E3584" i="76"/>
  <c r="F3584" i="76"/>
  <c r="B3585" i="76"/>
  <c r="C3585" i="76"/>
  <c r="D3585" i="76"/>
  <c r="E3585" i="76"/>
  <c r="F3585" i="76"/>
  <c r="B3586" i="76"/>
  <c r="C3586" i="76"/>
  <c r="D3586" i="76"/>
  <c r="E3586" i="76"/>
  <c r="F3586" i="76"/>
  <c r="B3587" i="76"/>
  <c r="C3587" i="76"/>
  <c r="D3587" i="76"/>
  <c r="E3587" i="76"/>
  <c r="F3587" i="76"/>
  <c r="B3588" i="76"/>
  <c r="C3588" i="76"/>
  <c r="D3588" i="76"/>
  <c r="E3588" i="76"/>
  <c r="F3588" i="76"/>
  <c r="B3589" i="76"/>
  <c r="C3589" i="76"/>
  <c r="D3589" i="76"/>
  <c r="E3589" i="76"/>
  <c r="F3589" i="76"/>
  <c r="B3590" i="76"/>
  <c r="C3590" i="76"/>
  <c r="D3590" i="76"/>
  <c r="E3590" i="76"/>
  <c r="F3590" i="76"/>
  <c r="B3591" i="76"/>
  <c r="C3591" i="76"/>
  <c r="D3591" i="76"/>
  <c r="E3591" i="76"/>
  <c r="F3591" i="76"/>
  <c r="B3592" i="76"/>
  <c r="C3592" i="76"/>
  <c r="D3592" i="76"/>
  <c r="E3592" i="76"/>
  <c r="F3592" i="76"/>
  <c r="B3593" i="76"/>
  <c r="C3593" i="76"/>
  <c r="D3593" i="76"/>
  <c r="E3593" i="76"/>
  <c r="F3593" i="76"/>
  <c r="B3594" i="76"/>
  <c r="C3594" i="76"/>
  <c r="D3594" i="76"/>
  <c r="E3594" i="76"/>
  <c r="F3594" i="76"/>
  <c r="B3595" i="76"/>
  <c r="C3595" i="76"/>
  <c r="D3595" i="76"/>
  <c r="E3595" i="76"/>
  <c r="F3595" i="76"/>
  <c r="B3596" i="76"/>
  <c r="C3596" i="76"/>
  <c r="D3596" i="76"/>
  <c r="E3596" i="76"/>
  <c r="F3596" i="76"/>
  <c r="B3597" i="76"/>
  <c r="C3597" i="76"/>
  <c r="D3597" i="76"/>
  <c r="E3597" i="76"/>
  <c r="F3597" i="76"/>
  <c r="B3598" i="76"/>
  <c r="C3598" i="76"/>
  <c r="D3598" i="76"/>
  <c r="E3598" i="76"/>
  <c r="F3598" i="76"/>
  <c r="B3599" i="76"/>
  <c r="C3599" i="76"/>
  <c r="D3599" i="76"/>
  <c r="E3599" i="76"/>
  <c r="F3599" i="76"/>
  <c r="B3600" i="76"/>
  <c r="C3600" i="76"/>
  <c r="D3600" i="76"/>
  <c r="E3600" i="76"/>
  <c r="F3600" i="76"/>
  <c r="B3601" i="76"/>
  <c r="C3601" i="76"/>
  <c r="D3601" i="76"/>
  <c r="E3601" i="76"/>
  <c r="F3601" i="76"/>
  <c r="B3602" i="76"/>
  <c r="C3602" i="76"/>
  <c r="D3602" i="76"/>
  <c r="E3602" i="76"/>
  <c r="F3602" i="76"/>
  <c r="B3603" i="76"/>
  <c r="C3603" i="76"/>
  <c r="D3603" i="76"/>
  <c r="E3603" i="76"/>
  <c r="F3603" i="76"/>
  <c r="B3604" i="76"/>
  <c r="C3604" i="76"/>
  <c r="D3604" i="76"/>
  <c r="E3604" i="76"/>
  <c r="F3604" i="76"/>
  <c r="B3605" i="76"/>
  <c r="C3605" i="76"/>
  <c r="D3605" i="76"/>
  <c r="E3605" i="76"/>
  <c r="F3605" i="76"/>
  <c r="B3606" i="76"/>
  <c r="C3606" i="76"/>
  <c r="D3606" i="76"/>
  <c r="E3606" i="76"/>
  <c r="F3606" i="76"/>
  <c r="B3607" i="76"/>
  <c r="C3607" i="76"/>
  <c r="D3607" i="76"/>
  <c r="E3607" i="76"/>
  <c r="F3607" i="76"/>
  <c r="B3608" i="76"/>
  <c r="C3608" i="76"/>
  <c r="D3608" i="76"/>
  <c r="E3608" i="76"/>
  <c r="F3608" i="76"/>
  <c r="B3609" i="76"/>
  <c r="C3609" i="76"/>
  <c r="D3609" i="76"/>
  <c r="E3609" i="76"/>
  <c r="F3609" i="76"/>
  <c r="B3610" i="76"/>
  <c r="C3610" i="76"/>
  <c r="D3610" i="76"/>
  <c r="E3610" i="76"/>
  <c r="F3610" i="76"/>
  <c r="B3611" i="76"/>
  <c r="C3611" i="76"/>
  <c r="D3611" i="76"/>
  <c r="E3611" i="76"/>
  <c r="F3611" i="76"/>
  <c r="B3612" i="76"/>
  <c r="C3612" i="76"/>
  <c r="D3612" i="76"/>
  <c r="E3612" i="76"/>
  <c r="F3612" i="76"/>
  <c r="B3613" i="76"/>
  <c r="C3613" i="76"/>
  <c r="D3613" i="76"/>
  <c r="E3613" i="76"/>
  <c r="F3613" i="76"/>
  <c r="B3614" i="76"/>
  <c r="C3614" i="76"/>
  <c r="D3614" i="76"/>
  <c r="E3614" i="76"/>
  <c r="F3614" i="76"/>
  <c r="B3615" i="76"/>
  <c r="C3615" i="76"/>
  <c r="D3615" i="76"/>
  <c r="E3615" i="76"/>
  <c r="F3615" i="76"/>
  <c r="B3616" i="76"/>
  <c r="C3616" i="76"/>
  <c r="D3616" i="76"/>
  <c r="E3616" i="76"/>
  <c r="F3616" i="76"/>
  <c r="B3617" i="76"/>
  <c r="C3617" i="76"/>
  <c r="D3617" i="76"/>
  <c r="E3617" i="76"/>
  <c r="F3617" i="76"/>
  <c r="B3618" i="76"/>
  <c r="C3618" i="76"/>
  <c r="D3618" i="76"/>
  <c r="E3618" i="76"/>
  <c r="F3618" i="76"/>
  <c r="B3619" i="76"/>
  <c r="C3619" i="76"/>
  <c r="D3619" i="76"/>
  <c r="E3619" i="76"/>
  <c r="F3619" i="76"/>
  <c r="B3620" i="76"/>
  <c r="C3620" i="76"/>
  <c r="D3620" i="76"/>
  <c r="E3620" i="76"/>
  <c r="F3620" i="76"/>
  <c r="B3621" i="76"/>
  <c r="C3621" i="76"/>
  <c r="D3621" i="76"/>
  <c r="E3621" i="76"/>
  <c r="F3621" i="76"/>
  <c r="B3622" i="76"/>
  <c r="C3622" i="76"/>
  <c r="D3622" i="76"/>
  <c r="E3622" i="76"/>
  <c r="F3622" i="76"/>
  <c r="B3623" i="76"/>
  <c r="C3623" i="76"/>
  <c r="D3623" i="76"/>
  <c r="E3623" i="76"/>
  <c r="F3623" i="76"/>
  <c r="B3624" i="76"/>
  <c r="C3624" i="76"/>
  <c r="D3624" i="76"/>
  <c r="E3624" i="76"/>
  <c r="F3624" i="76"/>
  <c r="B3625" i="76"/>
  <c r="C3625" i="76"/>
  <c r="D3625" i="76"/>
  <c r="E3625" i="76"/>
  <c r="F3625" i="76"/>
  <c r="B3626" i="76"/>
  <c r="C3626" i="76"/>
  <c r="D3626" i="76"/>
  <c r="E3626" i="76"/>
  <c r="F3626" i="76"/>
  <c r="B3627" i="76"/>
  <c r="C3627" i="76"/>
  <c r="D3627" i="76"/>
  <c r="E3627" i="76"/>
  <c r="F3627" i="76"/>
  <c r="B3628" i="76"/>
  <c r="C3628" i="76"/>
  <c r="D3628" i="76"/>
  <c r="E3628" i="76"/>
  <c r="F3628" i="76"/>
  <c r="B3629" i="76"/>
  <c r="C3629" i="76"/>
  <c r="D3629" i="76"/>
  <c r="E3629" i="76"/>
  <c r="F3629" i="76"/>
  <c r="B3630" i="76"/>
  <c r="C3630" i="76"/>
  <c r="D3630" i="76"/>
  <c r="E3630" i="76"/>
  <c r="F3630" i="76"/>
  <c r="B3631" i="76"/>
  <c r="C3631" i="76"/>
  <c r="D3631" i="76"/>
  <c r="E3631" i="76"/>
  <c r="F3631" i="76"/>
  <c r="B3632" i="76"/>
  <c r="C3632" i="76"/>
  <c r="D3632" i="76"/>
  <c r="E3632" i="76"/>
  <c r="F3632" i="76"/>
  <c r="B3633" i="76"/>
  <c r="C3633" i="76"/>
  <c r="D3633" i="76"/>
  <c r="E3633" i="76"/>
  <c r="F3633" i="76"/>
  <c r="B3634" i="76"/>
  <c r="C3634" i="76"/>
  <c r="D3634" i="76"/>
  <c r="E3634" i="76"/>
  <c r="F3634" i="76"/>
  <c r="B3635" i="76"/>
  <c r="C3635" i="76"/>
  <c r="D3635" i="76"/>
  <c r="E3635" i="76"/>
  <c r="F3635" i="76"/>
  <c r="B3636" i="76"/>
  <c r="C3636" i="76"/>
  <c r="D3636" i="76"/>
  <c r="E3636" i="76"/>
  <c r="F3636" i="76"/>
  <c r="B3637" i="76"/>
  <c r="C3637" i="76"/>
  <c r="D3637" i="76"/>
  <c r="E3637" i="76"/>
  <c r="F3637" i="76"/>
  <c r="B3638" i="76"/>
  <c r="C3638" i="76"/>
  <c r="D3638" i="76"/>
  <c r="E3638" i="76"/>
  <c r="F3638" i="76"/>
  <c r="B3639" i="76"/>
  <c r="C3639" i="76"/>
  <c r="D3639" i="76"/>
  <c r="E3639" i="76"/>
  <c r="F3639" i="76"/>
  <c r="B3640" i="76"/>
  <c r="C3640" i="76"/>
  <c r="D3640" i="76"/>
  <c r="E3640" i="76"/>
  <c r="F3640" i="76"/>
  <c r="B3641" i="76"/>
  <c r="C3641" i="76"/>
  <c r="D3641" i="76"/>
  <c r="E3641" i="76"/>
  <c r="F3641" i="76"/>
  <c r="B3642" i="76"/>
  <c r="C3642" i="76"/>
  <c r="D3642" i="76"/>
  <c r="E3642" i="76"/>
  <c r="F3642" i="76"/>
  <c r="B3643" i="76"/>
  <c r="C3643" i="76"/>
  <c r="D3643" i="76"/>
  <c r="E3643" i="76"/>
  <c r="F3643" i="76"/>
  <c r="B3644" i="76"/>
  <c r="C3644" i="76"/>
  <c r="D3644" i="76"/>
  <c r="E3644" i="76"/>
  <c r="F3644" i="76"/>
  <c r="B3645" i="76"/>
  <c r="C3645" i="76"/>
  <c r="D3645" i="76"/>
  <c r="E3645" i="76"/>
  <c r="F3645" i="76"/>
  <c r="B3646" i="76"/>
  <c r="C3646" i="76"/>
  <c r="D3646" i="76"/>
  <c r="E3646" i="76"/>
  <c r="F3646" i="76"/>
  <c r="B3647" i="76"/>
  <c r="C3647" i="76"/>
  <c r="D3647" i="76"/>
  <c r="E3647" i="76"/>
  <c r="F3647" i="76"/>
  <c r="B3648" i="76"/>
  <c r="C3648" i="76"/>
  <c r="D3648" i="76"/>
  <c r="E3648" i="76"/>
  <c r="F3648" i="76"/>
  <c r="B3649" i="76"/>
  <c r="C3649" i="76"/>
  <c r="D3649" i="76"/>
  <c r="E3649" i="76"/>
  <c r="F3649" i="76"/>
  <c r="B3650" i="76"/>
  <c r="C3650" i="76"/>
  <c r="D3650" i="76"/>
  <c r="E3650" i="76"/>
  <c r="F3650" i="76"/>
  <c r="B3651" i="76"/>
  <c r="C3651" i="76"/>
  <c r="D3651" i="76"/>
  <c r="E3651" i="76"/>
  <c r="F3651" i="76"/>
  <c r="B3652" i="76"/>
  <c r="C3652" i="76"/>
  <c r="D3652" i="76"/>
  <c r="E3652" i="76"/>
  <c r="F3652" i="76"/>
  <c r="B3653" i="76"/>
  <c r="C3653" i="76"/>
  <c r="D3653" i="76"/>
  <c r="E3653" i="76"/>
  <c r="F3653" i="76"/>
  <c r="B3654" i="76"/>
  <c r="C3654" i="76"/>
  <c r="D3654" i="76"/>
  <c r="E3654" i="76"/>
  <c r="F3654" i="76"/>
  <c r="B3655" i="76"/>
  <c r="C3655" i="76"/>
  <c r="D3655" i="76"/>
  <c r="E3655" i="76"/>
  <c r="F3655" i="76"/>
  <c r="B3656" i="76"/>
  <c r="C3656" i="76"/>
  <c r="D3656" i="76"/>
  <c r="E3656" i="76"/>
  <c r="F3656" i="76"/>
  <c r="B3657" i="76"/>
  <c r="C3657" i="76"/>
  <c r="D3657" i="76"/>
  <c r="E3657" i="76"/>
  <c r="F3657" i="76"/>
  <c r="B3658" i="76"/>
  <c r="C3658" i="76"/>
  <c r="D3658" i="76"/>
  <c r="E3658" i="76"/>
  <c r="F3658" i="76"/>
  <c r="B3659" i="76"/>
  <c r="C3659" i="76"/>
  <c r="D3659" i="76"/>
  <c r="E3659" i="76"/>
  <c r="F3659" i="76"/>
  <c r="B3660" i="76"/>
  <c r="C3660" i="76"/>
  <c r="D3660" i="76"/>
  <c r="E3660" i="76"/>
  <c r="F3660" i="76"/>
  <c r="B3661" i="76"/>
  <c r="C3661" i="76"/>
  <c r="D3661" i="76"/>
  <c r="E3661" i="76"/>
  <c r="F3661" i="76"/>
  <c r="B3662" i="76"/>
  <c r="C3662" i="76"/>
  <c r="D3662" i="76"/>
  <c r="E3662" i="76"/>
  <c r="F3662" i="76"/>
  <c r="B3663" i="76"/>
  <c r="C3663" i="76"/>
  <c r="D3663" i="76"/>
  <c r="E3663" i="76"/>
  <c r="F3663" i="76"/>
  <c r="B3664" i="76"/>
  <c r="C3664" i="76"/>
  <c r="D3664" i="76"/>
  <c r="E3664" i="76"/>
  <c r="F3664" i="76"/>
  <c r="B3665" i="76"/>
  <c r="C3665" i="76"/>
  <c r="D3665" i="76"/>
  <c r="E3665" i="76"/>
  <c r="F3665" i="76"/>
  <c r="B3666" i="76"/>
  <c r="C3666" i="76"/>
  <c r="D3666" i="76"/>
  <c r="E3666" i="76"/>
  <c r="F3666" i="76"/>
  <c r="B3667" i="76"/>
  <c r="C3667" i="76"/>
  <c r="D3667" i="76"/>
  <c r="E3667" i="76"/>
  <c r="F3667" i="76"/>
  <c r="B3668" i="76"/>
  <c r="C3668" i="76"/>
  <c r="D3668" i="76"/>
  <c r="E3668" i="76"/>
  <c r="F3668" i="76"/>
  <c r="B3669" i="76"/>
  <c r="C3669" i="76"/>
  <c r="D3669" i="76"/>
  <c r="E3669" i="76"/>
  <c r="F3669" i="76"/>
  <c r="B3670" i="76"/>
  <c r="C3670" i="76"/>
  <c r="D3670" i="76"/>
  <c r="E3670" i="76"/>
  <c r="F3670" i="76"/>
  <c r="B3671" i="76"/>
  <c r="C3671" i="76"/>
  <c r="D3671" i="76"/>
  <c r="E3671" i="76"/>
  <c r="F3671" i="76"/>
  <c r="B3672" i="76"/>
  <c r="C3672" i="76"/>
  <c r="D3672" i="76"/>
  <c r="E3672" i="76"/>
  <c r="F3672" i="76"/>
  <c r="B3673" i="76"/>
  <c r="C3673" i="76"/>
  <c r="D3673" i="76"/>
  <c r="E3673" i="76"/>
  <c r="F3673" i="76"/>
  <c r="B3674" i="76"/>
  <c r="C3674" i="76"/>
  <c r="D3674" i="76"/>
  <c r="E3674" i="76"/>
  <c r="F3674" i="76"/>
  <c r="B3675" i="76"/>
  <c r="C3675" i="76"/>
  <c r="D3675" i="76"/>
  <c r="E3675" i="76"/>
  <c r="F3675" i="76"/>
  <c r="B3676" i="76"/>
  <c r="C3676" i="76"/>
  <c r="D3676" i="76"/>
  <c r="E3676" i="76"/>
  <c r="F3676" i="76"/>
  <c r="B3677" i="76"/>
  <c r="C3677" i="76"/>
  <c r="D3677" i="76"/>
  <c r="E3677" i="76"/>
  <c r="F3677" i="76"/>
  <c r="B3678" i="76"/>
  <c r="C3678" i="76"/>
  <c r="D3678" i="76"/>
  <c r="E3678" i="76"/>
  <c r="F3678" i="76"/>
  <c r="B3679" i="76"/>
  <c r="C3679" i="76"/>
  <c r="D3679" i="76"/>
  <c r="E3679" i="76"/>
  <c r="F3679" i="76"/>
  <c r="B3680" i="76"/>
  <c r="C3680" i="76"/>
  <c r="D3680" i="76"/>
  <c r="E3680" i="76"/>
  <c r="F3680" i="76"/>
  <c r="B3681" i="76"/>
  <c r="C3681" i="76"/>
  <c r="D3681" i="76"/>
  <c r="E3681" i="76"/>
  <c r="F3681" i="76"/>
  <c r="B3682" i="76"/>
  <c r="C3682" i="76"/>
  <c r="D3682" i="76"/>
  <c r="E3682" i="76"/>
  <c r="F3682" i="76"/>
  <c r="B3683" i="76"/>
  <c r="C3683" i="76"/>
  <c r="D3683" i="76"/>
  <c r="E3683" i="76"/>
  <c r="F3683" i="76"/>
  <c r="B3684" i="76"/>
  <c r="C3684" i="76"/>
  <c r="D3684" i="76"/>
  <c r="E3684" i="76"/>
  <c r="F3684" i="76"/>
  <c r="B3685" i="76"/>
  <c r="C3685" i="76"/>
  <c r="D3685" i="76"/>
  <c r="E3685" i="76"/>
  <c r="F3685" i="76"/>
  <c r="B3686" i="76"/>
  <c r="C3686" i="76"/>
  <c r="D3686" i="76"/>
  <c r="E3686" i="76"/>
  <c r="F3686" i="76"/>
  <c r="B3687" i="76"/>
  <c r="C3687" i="76"/>
  <c r="D3687" i="76"/>
  <c r="E3687" i="76"/>
  <c r="F3687" i="76"/>
  <c r="B3688" i="76"/>
  <c r="C3688" i="76"/>
  <c r="D3688" i="76"/>
  <c r="E3688" i="76"/>
  <c r="F3688" i="76"/>
  <c r="B3689" i="76"/>
  <c r="C3689" i="76"/>
  <c r="D3689" i="76"/>
  <c r="E3689" i="76"/>
  <c r="F3689" i="76"/>
  <c r="B3690" i="76"/>
  <c r="C3690" i="76"/>
  <c r="D3690" i="76"/>
  <c r="E3690" i="76"/>
  <c r="F3690" i="76"/>
  <c r="B3691" i="76"/>
  <c r="C3691" i="76"/>
  <c r="D3691" i="76"/>
  <c r="E3691" i="76"/>
  <c r="F3691" i="76"/>
  <c r="B3692" i="76"/>
  <c r="C3692" i="76"/>
  <c r="D3692" i="76"/>
  <c r="E3692" i="76"/>
  <c r="F3692" i="76"/>
  <c r="B3693" i="76"/>
  <c r="C3693" i="76"/>
  <c r="D3693" i="76"/>
  <c r="E3693" i="76"/>
  <c r="F3693" i="76"/>
  <c r="B3694" i="76"/>
  <c r="C3694" i="76"/>
  <c r="D3694" i="76"/>
  <c r="E3694" i="76"/>
  <c r="F3694" i="76"/>
  <c r="B3695" i="76"/>
  <c r="C3695" i="76"/>
  <c r="D3695" i="76"/>
  <c r="E3695" i="76"/>
  <c r="F3695" i="76"/>
  <c r="B3696" i="76"/>
  <c r="C3696" i="76"/>
  <c r="D3696" i="76"/>
  <c r="E3696" i="76"/>
  <c r="F3696" i="76"/>
  <c r="B3697" i="76"/>
  <c r="C3697" i="76"/>
  <c r="D3697" i="76"/>
  <c r="E3697" i="76"/>
  <c r="F3697" i="76"/>
  <c r="B3698" i="76"/>
  <c r="C3698" i="76"/>
  <c r="D3698" i="76"/>
  <c r="E3698" i="76"/>
  <c r="F3698" i="76"/>
  <c r="B3699" i="76"/>
  <c r="C3699" i="76"/>
  <c r="D3699" i="76"/>
  <c r="E3699" i="76"/>
  <c r="F3699" i="76"/>
  <c r="B3700" i="76"/>
  <c r="C3700" i="76"/>
  <c r="D3700" i="76"/>
  <c r="E3700" i="76"/>
  <c r="F3700" i="76"/>
  <c r="B3701" i="76"/>
  <c r="C3701" i="76"/>
  <c r="D3701" i="76"/>
  <c r="E3701" i="76"/>
  <c r="F3701" i="76"/>
  <c r="B3702" i="76"/>
  <c r="C3702" i="76"/>
  <c r="D3702" i="76"/>
  <c r="E3702" i="76"/>
  <c r="F3702" i="76"/>
  <c r="B3703" i="76"/>
  <c r="C3703" i="76"/>
  <c r="D3703" i="76"/>
  <c r="E3703" i="76"/>
  <c r="F3703" i="76"/>
  <c r="B3704" i="76"/>
  <c r="C3704" i="76"/>
  <c r="D3704" i="76"/>
  <c r="E3704" i="76"/>
  <c r="F3704" i="76"/>
  <c r="B3705" i="76"/>
  <c r="C3705" i="76"/>
  <c r="D3705" i="76"/>
  <c r="E3705" i="76"/>
  <c r="F3705" i="76"/>
  <c r="B3706" i="76"/>
  <c r="C3706" i="76"/>
  <c r="D3706" i="76"/>
  <c r="E3706" i="76"/>
  <c r="F3706" i="76"/>
  <c r="B3707" i="76"/>
  <c r="C3707" i="76"/>
  <c r="D3707" i="76"/>
  <c r="E3707" i="76"/>
  <c r="F3707" i="76"/>
  <c r="B3708" i="76"/>
  <c r="C3708" i="76"/>
  <c r="D3708" i="76"/>
  <c r="E3708" i="76"/>
  <c r="F3708" i="76"/>
  <c r="B3709" i="76"/>
  <c r="C3709" i="76"/>
  <c r="D3709" i="76"/>
  <c r="E3709" i="76"/>
  <c r="F3709" i="76"/>
  <c r="B3710" i="76"/>
  <c r="C3710" i="76"/>
  <c r="D3710" i="76"/>
  <c r="E3710" i="76"/>
  <c r="F3710" i="76"/>
  <c r="B3711" i="76"/>
  <c r="C3711" i="76"/>
  <c r="D3711" i="76"/>
  <c r="E3711" i="76"/>
  <c r="F3711" i="76"/>
  <c r="B3712" i="76"/>
  <c r="C3712" i="76"/>
  <c r="D3712" i="76"/>
  <c r="E3712" i="76"/>
  <c r="F3712" i="76"/>
  <c r="B3713" i="76"/>
  <c r="C3713" i="76"/>
  <c r="D3713" i="76"/>
  <c r="E3713" i="76"/>
  <c r="F3713" i="76"/>
  <c r="B3714" i="76"/>
  <c r="C3714" i="76"/>
  <c r="D3714" i="76"/>
  <c r="E3714" i="76"/>
  <c r="F3714" i="76"/>
  <c r="B3715" i="76"/>
  <c r="C3715" i="76"/>
  <c r="D3715" i="76"/>
  <c r="E3715" i="76"/>
  <c r="F3715" i="76"/>
  <c r="B3716" i="76"/>
  <c r="C3716" i="76"/>
  <c r="D3716" i="76"/>
  <c r="E3716" i="76"/>
  <c r="F3716" i="76"/>
  <c r="B3717" i="76"/>
  <c r="C3717" i="76"/>
  <c r="D3717" i="76"/>
  <c r="E3717" i="76"/>
  <c r="F3717" i="76"/>
  <c r="B3718" i="76"/>
  <c r="C3718" i="76"/>
  <c r="D3718" i="76"/>
  <c r="E3718" i="76"/>
  <c r="F3718" i="76"/>
  <c r="B3719" i="76"/>
  <c r="C3719" i="76"/>
  <c r="D3719" i="76"/>
  <c r="E3719" i="76"/>
  <c r="F3719" i="76"/>
  <c r="B3720" i="76"/>
  <c r="C3720" i="76"/>
  <c r="D3720" i="76"/>
  <c r="E3720" i="76"/>
  <c r="F3720" i="76"/>
  <c r="B3721" i="76"/>
  <c r="C3721" i="76"/>
  <c r="D3721" i="76"/>
  <c r="E3721" i="76"/>
  <c r="F3721" i="76"/>
  <c r="B3722" i="76"/>
  <c r="C3722" i="76"/>
  <c r="D3722" i="76"/>
  <c r="E3722" i="76"/>
  <c r="F3722" i="76"/>
  <c r="B3723" i="76"/>
  <c r="C3723" i="76"/>
  <c r="D3723" i="76"/>
  <c r="E3723" i="76"/>
  <c r="F3723" i="76"/>
  <c r="B3724" i="76"/>
  <c r="C3724" i="76"/>
  <c r="D3724" i="76"/>
  <c r="E3724" i="76"/>
  <c r="F3724" i="76"/>
  <c r="B3725" i="76"/>
  <c r="C3725" i="76"/>
  <c r="D3725" i="76"/>
  <c r="E3725" i="76"/>
  <c r="F3725" i="76"/>
  <c r="B3726" i="76"/>
  <c r="C3726" i="76"/>
  <c r="D3726" i="76"/>
  <c r="E3726" i="76"/>
  <c r="F3726" i="76"/>
  <c r="B3727" i="76"/>
  <c r="C3727" i="76"/>
  <c r="D3727" i="76"/>
  <c r="E3727" i="76"/>
  <c r="F3727" i="76"/>
  <c r="B3728" i="76"/>
  <c r="C3728" i="76"/>
  <c r="D3728" i="76"/>
  <c r="E3728" i="76"/>
  <c r="F3728" i="76"/>
  <c r="B3729" i="76"/>
  <c r="C3729" i="76"/>
  <c r="D3729" i="76"/>
  <c r="E3729" i="76"/>
  <c r="F3729" i="76"/>
  <c r="B3730" i="76"/>
  <c r="C3730" i="76"/>
  <c r="D3730" i="76"/>
  <c r="E3730" i="76"/>
  <c r="F3730" i="76"/>
  <c r="B3731" i="76"/>
  <c r="C3731" i="76"/>
  <c r="D3731" i="76"/>
  <c r="E3731" i="76"/>
  <c r="F3731" i="76"/>
  <c r="B3732" i="76"/>
  <c r="C3732" i="76"/>
  <c r="D3732" i="76"/>
  <c r="E3732" i="76"/>
  <c r="F3732" i="76"/>
  <c r="B3733" i="76"/>
  <c r="C3733" i="76"/>
  <c r="D3733" i="76"/>
  <c r="E3733" i="76"/>
  <c r="F3733" i="76"/>
  <c r="B3734" i="76"/>
  <c r="C3734" i="76"/>
  <c r="D3734" i="76"/>
  <c r="E3734" i="76"/>
  <c r="F3734" i="76"/>
  <c r="B3735" i="76"/>
  <c r="C3735" i="76"/>
  <c r="D3735" i="76"/>
  <c r="E3735" i="76"/>
  <c r="F3735" i="76"/>
  <c r="B3736" i="76"/>
  <c r="C3736" i="76"/>
  <c r="D3736" i="76"/>
  <c r="E3736" i="76"/>
  <c r="F3736" i="76"/>
  <c r="B3737" i="76"/>
  <c r="C3737" i="76"/>
  <c r="D3737" i="76"/>
  <c r="E3737" i="76"/>
  <c r="F3737" i="76"/>
  <c r="B3738" i="76"/>
  <c r="C3738" i="76"/>
  <c r="D3738" i="76"/>
  <c r="E3738" i="76"/>
  <c r="F3738" i="76"/>
  <c r="B3739" i="76"/>
  <c r="C3739" i="76"/>
  <c r="D3739" i="76"/>
  <c r="E3739" i="76"/>
  <c r="F3739" i="76"/>
  <c r="B3740" i="76"/>
  <c r="C3740" i="76"/>
  <c r="D3740" i="76"/>
  <c r="E3740" i="76"/>
  <c r="F3740" i="76"/>
  <c r="B3741" i="76"/>
  <c r="C3741" i="76"/>
  <c r="D3741" i="76"/>
  <c r="E3741" i="76"/>
  <c r="F3741" i="76"/>
  <c r="B3742" i="76"/>
  <c r="C3742" i="76"/>
  <c r="D3742" i="76"/>
  <c r="E3742" i="76"/>
  <c r="F3742" i="76"/>
  <c r="B3743" i="76"/>
  <c r="C3743" i="76"/>
  <c r="D3743" i="76"/>
  <c r="E3743" i="76"/>
  <c r="F3743" i="76"/>
  <c r="B3744" i="76"/>
  <c r="C3744" i="76"/>
  <c r="D3744" i="76"/>
  <c r="E3744" i="76"/>
  <c r="F3744" i="76"/>
  <c r="B3745" i="76"/>
  <c r="C3745" i="76"/>
  <c r="D3745" i="76"/>
  <c r="E3745" i="76"/>
  <c r="F3745" i="76"/>
  <c r="B3746" i="76"/>
  <c r="C3746" i="76"/>
  <c r="D3746" i="76"/>
  <c r="E3746" i="76"/>
  <c r="F3746" i="76"/>
  <c r="B3747" i="76"/>
  <c r="C3747" i="76"/>
  <c r="D3747" i="76"/>
  <c r="E3747" i="76"/>
  <c r="F3747" i="76"/>
  <c r="B3748" i="76"/>
  <c r="C3748" i="76"/>
  <c r="D3748" i="76"/>
  <c r="E3748" i="76"/>
  <c r="F3748" i="76"/>
  <c r="B3749" i="76"/>
  <c r="C3749" i="76"/>
  <c r="D3749" i="76"/>
  <c r="E3749" i="76"/>
  <c r="F3749" i="76"/>
  <c r="B3750" i="76"/>
  <c r="C3750" i="76"/>
  <c r="D3750" i="76"/>
  <c r="E3750" i="76"/>
  <c r="F3750" i="76"/>
  <c r="B3751" i="76"/>
  <c r="C3751" i="76"/>
  <c r="D3751" i="76"/>
  <c r="E3751" i="76"/>
  <c r="F3751" i="76"/>
  <c r="B3752" i="76"/>
  <c r="C3752" i="76"/>
  <c r="D3752" i="76"/>
  <c r="E3752" i="76"/>
  <c r="F3752" i="76"/>
  <c r="B3753" i="76"/>
  <c r="C3753" i="76"/>
  <c r="D3753" i="76"/>
  <c r="E3753" i="76"/>
  <c r="F3753" i="76"/>
  <c r="B3754" i="76"/>
  <c r="C3754" i="76"/>
  <c r="D3754" i="76"/>
  <c r="E3754" i="76"/>
  <c r="F3754" i="76"/>
  <c r="B3755" i="76"/>
  <c r="C3755" i="76"/>
  <c r="D3755" i="76"/>
  <c r="E3755" i="76"/>
  <c r="F3755" i="76"/>
  <c r="B3756" i="76"/>
  <c r="C3756" i="76"/>
  <c r="D3756" i="76"/>
  <c r="E3756" i="76"/>
  <c r="F3756" i="76"/>
  <c r="B3757" i="76"/>
  <c r="C3757" i="76"/>
  <c r="D3757" i="76"/>
  <c r="E3757" i="76"/>
  <c r="F3757" i="76"/>
  <c r="B3758" i="76"/>
  <c r="C3758" i="76"/>
  <c r="D3758" i="76"/>
  <c r="E3758" i="76"/>
  <c r="F3758" i="76"/>
  <c r="B3759" i="76"/>
  <c r="C3759" i="76"/>
  <c r="D3759" i="76"/>
  <c r="E3759" i="76"/>
  <c r="F3759" i="76"/>
  <c r="B3760" i="76"/>
  <c r="C3760" i="76"/>
  <c r="D3760" i="76"/>
  <c r="E3760" i="76"/>
  <c r="F3760" i="76"/>
  <c r="B3761" i="76"/>
  <c r="C3761" i="76"/>
  <c r="D3761" i="76"/>
  <c r="E3761" i="76"/>
  <c r="F3761" i="76"/>
  <c r="B3762" i="76"/>
  <c r="C3762" i="76"/>
  <c r="D3762" i="76"/>
  <c r="E3762" i="76"/>
  <c r="F3762" i="76"/>
  <c r="B3763" i="76"/>
  <c r="C3763" i="76"/>
  <c r="D3763" i="76"/>
  <c r="E3763" i="76"/>
  <c r="F3763" i="76"/>
  <c r="B3764" i="76"/>
  <c r="C3764" i="76"/>
  <c r="D3764" i="76"/>
  <c r="E3764" i="76"/>
  <c r="F3764" i="76"/>
  <c r="B3765" i="76"/>
  <c r="C3765" i="76"/>
  <c r="D3765" i="76"/>
  <c r="E3765" i="76"/>
  <c r="F3765" i="76"/>
  <c r="B3766" i="76"/>
  <c r="C3766" i="76"/>
  <c r="D3766" i="76"/>
  <c r="E3766" i="76"/>
  <c r="F3766" i="76"/>
  <c r="B3767" i="76"/>
  <c r="C3767" i="76"/>
  <c r="D3767" i="76"/>
  <c r="E3767" i="76"/>
  <c r="F3767" i="76"/>
  <c r="B3768" i="76"/>
  <c r="C3768" i="76"/>
  <c r="D3768" i="76"/>
  <c r="E3768" i="76"/>
  <c r="F3768" i="76"/>
  <c r="B3769" i="76"/>
  <c r="C3769" i="76"/>
  <c r="D3769" i="76"/>
  <c r="E3769" i="76"/>
  <c r="F3769" i="76"/>
  <c r="B3770" i="76"/>
  <c r="C3770" i="76"/>
  <c r="D3770" i="76"/>
  <c r="E3770" i="76"/>
  <c r="F3770" i="76"/>
  <c r="B3771" i="76"/>
  <c r="C3771" i="76"/>
  <c r="D3771" i="76"/>
  <c r="E3771" i="76"/>
  <c r="F3771" i="76"/>
  <c r="B3772" i="76"/>
  <c r="C3772" i="76"/>
  <c r="D3772" i="76"/>
  <c r="E3772" i="76"/>
  <c r="F3772" i="76"/>
  <c r="B3773" i="76"/>
  <c r="C3773" i="76"/>
  <c r="D3773" i="76"/>
  <c r="E3773" i="76"/>
  <c r="F3773" i="76"/>
  <c r="B3774" i="76"/>
  <c r="C3774" i="76"/>
  <c r="D3774" i="76"/>
  <c r="E3774" i="76"/>
  <c r="F3774" i="76"/>
  <c r="B3775" i="76"/>
  <c r="C3775" i="76"/>
  <c r="D3775" i="76"/>
  <c r="E3775" i="76"/>
  <c r="F3775" i="76"/>
  <c r="B3776" i="76"/>
  <c r="C3776" i="76"/>
  <c r="D3776" i="76"/>
  <c r="E3776" i="76"/>
  <c r="F3776" i="76"/>
  <c r="B3777" i="76"/>
  <c r="C3777" i="76"/>
  <c r="D3777" i="76"/>
  <c r="E3777" i="76"/>
  <c r="F3777" i="76"/>
  <c r="B3778" i="76"/>
  <c r="C3778" i="76"/>
  <c r="D3778" i="76"/>
  <c r="E3778" i="76"/>
  <c r="F3778" i="76"/>
  <c r="B3779" i="76"/>
  <c r="C3779" i="76"/>
  <c r="D3779" i="76"/>
  <c r="E3779" i="76"/>
  <c r="F3779" i="76"/>
  <c r="B3780" i="76"/>
  <c r="C3780" i="76"/>
  <c r="D3780" i="76"/>
  <c r="E3780" i="76"/>
  <c r="F3780" i="76"/>
  <c r="B3781" i="76"/>
  <c r="C3781" i="76"/>
  <c r="D3781" i="76"/>
  <c r="E3781" i="76"/>
  <c r="F3781" i="76"/>
  <c r="B3782" i="76"/>
  <c r="C3782" i="76"/>
  <c r="D3782" i="76"/>
  <c r="E3782" i="76"/>
  <c r="F3782" i="76"/>
  <c r="B3783" i="76"/>
  <c r="C3783" i="76"/>
  <c r="D3783" i="76"/>
  <c r="E3783" i="76"/>
  <c r="F3783" i="76"/>
  <c r="B3784" i="76"/>
  <c r="C3784" i="76"/>
  <c r="D3784" i="76"/>
  <c r="E3784" i="76"/>
  <c r="F3784" i="76"/>
  <c r="B3785" i="76"/>
  <c r="C3785" i="76"/>
  <c r="D3785" i="76"/>
  <c r="E3785" i="76"/>
  <c r="F3785" i="76"/>
  <c r="B3786" i="76"/>
  <c r="C3786" i="76"/>
  <c r="D3786" i="76"/>
  <c r="E3786" i="76"/>
  <c r="F3786" i="76"/>
  <c r="B3787" i="76"/>
  <c r="C3787" i="76"/>
  <c r="D3787" i="76"/>
  <c r="E3787" i="76"/>
  <c r="F3787" i="76"/>
  <c r="B3788" i="76"/>
  <c r="C3788" i="76"/>
  <c r="D3788" i="76"/>
  <c r="E3788" i="76"/>
  <c r="F3788" i="76"/>
  <c r="B3789" i="76"/>
  <c r="C3789" i="76"/>
  <c r="D3789" i="76"/>
  <c r="E3789" i="76"/>
  <c r="F3789" i="76"/>
  <c r="B3790" i="76"/>
  <c r="C3790" i="76"/>
  <c r="D3790" i="76"/>
  <c r="E3790" i="76"/>
  <c r="F3790" i="76"/>
  <c r="B3791" i="76"/>
  <c r="C3791" i="76"/>
  <c r="D3791" i="76"/>
  <c r="E3791" i="76"/>
  <c r="F3791" i="76"/>
  <c r="B3792" i="76"/>
  <c r="C3792" i="76"/>
  <c r="D3792" i="76"/>
  <c r="E3792" i="76"/>
  <c r="F3792" i="76"/>
  <c r="B3793" i="76"/>
  <c r="C3793" i="76"/>
  <c r="D3793" i="76"/>
  <c r="E3793" i="76"/>
  <c r="F3793" i="76"/>
  <c r="B3794" i="76"/>
  <c r="C3794" i="76"/>
  <c r="D3794" i="76"/>
  <c r="E3794" i="76"/>
  <c r="F3794" i="76"/>
  <c r="B3795" i="76"/>
  <c r="C3795" i="76"/>
  <c r="D3795" i="76"/>
  <c r="E3795" i="76"/>
  <c r="F3795" i="76"/>
  <c r="B3796" i="76"/>
  <c r="C3796" i="76"/>
  <c r="D3796" i="76"/>
  <c r="E3796" i="76"/>
  <c r="F3796" i="76"/>
  <c r="B3797" i="76"/>
  <c r="C3797" i="76"/>
  <c r="D3797" i="76"/>
  <c r="E3797" i="76"/>
  <c r="F3797" i="76"/>
  <c r="B3798" i="76"/>
  <c r="C3798" i="76"/>
  <c r="D3798" i="76"/>
  <c r="E3798" i="76"/>
  <c r="F3798" i="76"/>
  <c r="B3799" i="76"/>
  <c r="C3799" i="76"/>
  <c r="D3799" i="76"/>
  <c r="E3799" i="76"/>
  <c r="F3799" i="76"/>
  <c r="B3800" i="76"/>
  <c r="C3800" i="76"/>
  <c r="D3800" i="76"/>
  <c r="E3800" i="76"/>
  <c r="F3800" i="76"/>
  <c r="B3801" i="76"/>
  <c r="C3801" i="76"/>
  <c r="D3801" i="76"/>
  <c r="E3801" i="76"/>
  <c r="F3801" i="76"/>
  <c r="B3802" i="76"/>
  <c r="C3802" i="76"/>
  <c r="D3802" i="76"/>
  <c r="E3802" i="76"/>
  <c r="F3802" i="76"/>
  <c r="B3803" i="76"/>
  <c r="C3803" i="76"/>
  <c r="D3803" i="76"/>
  <c r="E3803" i="76"/>
  <c r="F3803" i="76"/>
  <c r="B3804" i="76"/>
  <c r="C3804" i="76"/>
  <c r="D3804" i="76"/>
  <c r="E3804" i="76"/>
  <c r="F3804" i="76"/>
  <c r="B3805" i="76"/>
  <c r="C3805" i="76"/>
  <c r="D3805" i="76"/>
  <c r="E3805" i="76"/>
  <c r="F3805" i="76"/>
  <c r="B3806" i="76"/>
  <c r="C3806" i="76"/>
  <c r="D3806" i="76"/>
  <c r="E3806" i="76"/>
  <c r="F3806" i="76"/>
  <c r="B3807" i="76"/>
  <c r="C3807" i="76"/>
  <c r="D3807" i="76"/>
  <c r="E3807" i="76"/>
  <c r="F3807" i="76"/>
  <c r="B3808" i="76"/>
  <c r="C3808" i="76"/>
  <c r="D3808" i="76"/>
  <c r="E3808" i="76"/>
  <c r="F3808" i="76"/>
  <c r="B3809" i="76"/>
  <c r="C3809" i="76"/>
  <c r="D3809" i="76"/>
  <c r="E3809" i="76"/>
  <c r="F3809" i="76"/>
  <c r="B3810" i="76"/>
  <c r="C3810" i="76"/>
  <c r="D3810" i="76"/>
  <c r="E3810" i="76"/>
  <c r="F3810" i="76"/>
  <c r="B3811" i="76"/>
  <c r="C3811" i="76"/>
  <c r="D3811" i="76"/>
  <c r="E3811" i="76"/>
  <c r="F3811" i="76"/>
  <c r="B3812" i="76"/>
  <c r="C3812" i="76"/>
  <c r="D3812" i="76"/>
  <c r="E3812" i="76"/>
  <c r="F3812" i="76"/>
  <c r="B3813" i="76"/>
  <c r="C3813" i="76"/>
  <c r="D3813" i="76"/>
  <c r="E3813" i="76"/>
  <c r="F3813" i="76"/>
  <c r="B3814" i="76"/>
  <c r="C3814" i="76"/>
  <c r="D3814" i="76"/>
  <c r="E3814" i="76"/>
  <c r="F3814" i="76"/>
  <c r="B3815" i="76"/>
  <c r="C3815" i="76"/>
  <c r="D3815" i="76"/>
  <c r="E3815" i="76"/>
  <c r="F3815" i="76"/>
  <c r="B3816" i="76"/>
  <c r="C3816" i="76"/>
  <c r="D3816" i="76"/>
  <c r="E3816" i="76"/>
  <c r="F3816" i="76"/>
  <c r="B3817" i="76"/>
  <c r="C3817" i="76"/>
  <c r="D3817" i="76"/>
  <c r="E3817" i="76"/>
  <c r="F3817" i="76"/>
  <c r="B3818" i="76"/>
  <c r="C3818" i="76"/>
  <c r="D3818" i="76"/>
  <c r="E3818" i="76"/>
  <c r="F3818" i="76"/>
  <c r="B3819" i="76"/>
  <c r="C3819" i="76"/>
  <c r="D3819" i="76"/>
  <c r="E3819" i="76"/>
  <c r="F3819" i="76"/>
  <c r="B3820" i="76"/>
  <c r="C3820" i="76"/>
  <c r="D3820" i="76"/>
  <c r="E3820" i="76"/>
  <c r="F3820" i="76"/>
  <c r="B3821" i="76"/>
  <c r="C3821" i="76"/>
  <c r="D3821" i="76"/>
  <c r="E3821" i="76"/>
  <c r="F3821" i="76"/>
  <c r="B3822" i="76"/>
  <c r="C3822" i="76"/>
  <c r="D3822" i="76"/>
  <c r="E3822" i="76"/>
  <c r="F3822" i="76"/>
  <c r="B3823" i="76"/>
  <c r="C3823" i="76"/>
  <c r="D3823" i="76"/>
  <c r="E3823" i="76"/>
  <c r="F3823" i="76"/>
  <c r="B3824" i="76"/>
  <c r="C3824" i="76"/>
  <c r="D3824" i="76"/>
  <c r="E3824" i="76"/>
  <c r="F3824" i="76"/>
  <c r="B3825" i="76"/>
  <c r="C3825" i="76"/>
  <c r="D3825" i="76"/>
  <c r="E3825" i="76"/>
  <c r="F3825" i="76"/>
  <c r="B3826" i="76"/>
  <c r="C3826" i="76"/>
  <c r="D3826" i="76"/>
  <c r="E3826" i="76"/>
  <c r="F3826" i="76"/>
  <c r="B3827" i="76"/>
  <c r="C3827" i="76"/>
  <c r="D3827" i="76"/>
  <c r="E3827" i="76"/>
  <c r="F3827" i="76"/>
  <c r="B3828" i="76"/>
  <c r="C3828" i="76"/>
  <c r="D3828" i="76"/>
  <c r="E3828" i="76"/>
  <c r="F3828" i="76"/>
  <c r="B3829" i="76"/>
  <c r="C3829" i="76"/>
  <c r="D3829" i="76"/>
  <c r="E3829" i="76"/>
  <c r="F3829" i="76"/>
  <c r="B3830" i="76"/>
  <c r="C3830" i="76"/>
  <c r="D3830" i="76"/>
  <c r="E3830" i="76"/>
  <c r="F3830" i="76"/>
  <c r="B3831" i="76"/>
  <c r="C3831" i="76"/>
  <c r="D3831" i="76"/>
  <c r="E3831" i="76"/>
  <c r="F3831" i="76"/>
  <c r="B3832" i="76"/>
  <c r="C3832" i="76"/>
  <c r="D3832" i="76"/>
  <c r="E3832" i="76"/>
  <c r="F3832" i="76"/>
  <c r="B3833" i="76"/>
  <c r="C3833" i="76"/>
  <c r="D3833" i="76"/>
  <c r="E3833" i="76"/>
  <c r="F3833" i="76"/>
  <c r="B3834" i="76"/>
  <c r="C3834" i="76"/>
  <c r="D3834" i="76"/>
  <c r="E3834" i="76"/>
  <c r="F3834" i="76"/>
  <c r="B3835" i="76"/>
  <c r="C3835" i="76"/>
  <c r="D3835" i="76"/>
  <c r="E3835" i="76"/>
  <c r="F3835" i="76"/>
  <c r="B3836" i="76"/>
  <c r="C3836" i="76"/>
  <c r="D3836" i="76"/>
  <c r="E3836" i="76"/>
  <c r="F3836" i="76"/>
  <c r="B3837" i="76"/>
  <c r="C3837" i="76"/>
  <c r="D3837" i="76"/>
  <c r="E3837" i="76"/>
  <c r="F3837" i="76"/>
  <c r="B3838" i="76"/>
  <c r="C3838" i="76"/>
  <c r="D3838" i="76"/>
  <c r="E3838" i="76"/>
  <c r="F3838" i="76"/>
  <c r="B3839" i="76"/>
  <c r="C3839" i="76"/>
  <c r="D3839" i="76"/>
  <c r="E3839" i="76"/>
  <c r="F3839" i="76"/>
  <c r="B3840" i="76"/>
  <c r="C3840" i="76"/>
  <c r="D3840" i="76"/>
  <c r="E3840" i="76"/>
  <c r="F3840" i="76"/>
  <c r="B3841" i="76"/>
  <c r="C3841" i="76"/>
  <c r="D3841" i="76"/>
  <c r="E3841" i="76"/>
  <c r="F3841" i="76"/>
  <c r="B3842" i="76"/>
  <c r="C3842" i="76"/>
  <c r="D3842" i="76"/>
  <c r="E3842" i="76"/>
  <c r="F3842" i="76"/>
  <c r="B3843" i="76"/>
  <c r="C3843" i="76"/>
  <c r="D3843" i="76"/>
  <c r="E3843" i="76"/>
  <c r="F3843" i="76"/>
  <c r="B3844" i="76"/>
  <c r="C3844" i="76"/>
  <c r="D3844" i="76"/>
  <c r="E3844" i="76"/>
  <c r="F3844" i="76"/>
  <c r="B3845" i="76"/>
  <c r="C3845" i="76"/>
  <c r="D3845" i="76"/>
  <c r="E3845" i="76"/>
  <c r="F3845" i="76"/>
  <c r="B3846" i="76"/>
  <c r="C3846" i="76"/>
  <c r="D3846" i="76"/>
  <c r="E3846" i="76"/>
  <c r="F3846" i="76"/>
  <c r="B3847" i="76"/>
  <c r="C3847" i="76"/>
  <c r="D3847" i="76"/>
  <c r="E3847" i="76"/>
  <c r="F3847" i="76"/>
  <c r="B3848" i="76"/>
  <c r="C3848" i="76"/>
  <c r="D3848" i="76"/>
  <c r="E3848" i="76"/>
  <c r="F3848" i="76"/>
  <c r="B3849" i="76"/>
  <c r="C3849" i="76"/>
  <c r="D3849" i="76"/>
  <c r="E3849" i="76"/>
  <c r="F3849" i="76"/>
  <c r="B3850" i="76"/>
  <c r="C3850" i="76"/>
  <c r="D3850" i="76"/>
  <c r="E3850" i="76"/>
  <c r="F3850" i="76"/>
  <c r="B3851" i="76"/>
  <c r="C3851" i="76"/>
  <c r="D3851" i="76"/>
  <c r="E3851" i="76"/>
  <c r="F3851" i="76"/>
  <c r="B3852" i="76"/>
  <c r="C3852" i="76"/>
  <c r="D3852" i="76"/>
  <c r="E3852" i="76"/>
  <c r="F3852" i="76"/>
  <c r="B3853" i="76"/>
  <c r="C3853" i="76"/>
  <c r="D3853" i="76"/>
  <c r="E3853" i="76"/>
  <c r="F3853" i="76"/>
  <c r="B3854" i="76"/>
  <c r="C3854" i="76"/>
  <c r="D3854" i="76"/>
  <c r="E3854" i="76"/>
  <c r="F3854" i="76"/>
  <c r="B3855" i="76"/>
  <c r="C3855" i="76"/>
  <c r="D3855" i="76"/>
  <c r="E3855" i="76"/>
  <c r="F3855" i="76"/>
  <c r="B3856" i="76"/>
  <c r="C3856" i="76"/>
  <c r="D3856" i="76"/>
  <c r="E3856" i="76"/>
  <c r="F3856" i="76"/>
  <c r="B3857" i="76"/>
  <c r="C3857" i="76"/>
  <c r="D3857" i="76"/>
  <c r="E3857" i="76"/>
  <c r="F3857" i="76"/>
  <c r="B3858" i="76"/>
  <c r="C3858" i="76"/>
  <c r="D3858" i="76"/>
  <c r="E3858" i="76"/>
  <c r="F3858" i="76"/>
  <c r="B3859" i="76"/>
  <c r="C3859" i="76"/>
  <c r="D3859" i="76"/>
  <c r="E3859" i="76"/>
  <c r="F3859" i="76"/>
  <c r="B3860" i="76"/>
  <c r="C3860" i="76"/>
  <c r="D3860" i="76"/>
  <c r="E3860" i="76"/>
  <c r="F3860" i="76"/>
  <c r="B3861" i="76"/>
  <c r="C3861" i="76"/>
  <c r="D3861" i="76"/>
  <c r="E3861" i="76"/>
  <c r="F3861" i="76"/>
  <c r="B3862" i="76"/>
  <c r="C3862" i="76"/>
  <c r="D3862" i="76"/>
  <c r="E3862" i="76"/>
  <c r="F3862" i="76"/>
  <c r="B3863" i="76"/>
  <c r="C3863" i="76"/>
  <c r="D3863" i="76"/>
  <c r="E3863" i="76"/>
  <c r="F3863" i="76"/>
  <c r="B3864" i="76"/>
  <c r="C3864" i="76"/>
  <c r="D3864" i="76"/>
  <c r="E3864" i="76"/>
  <c r="F3864" i="76"/>
  <c r="B3865" i="76"/>
  <c r="C3865" i="76"/>
  <c r="D3865" i="76"/>
  <c r="E3865" i="76"/>
  <c r="F3865" i="76"/>
  <c r="B3866" i="76"/>
  <c r="C3866" i="76"/>
  <c r="D3866" i="76"/>
  <c r="E3866" i="76"/>
  <c r="F3866" i="76"/>
  <c r="B3867" i="76"/>
  <c r="C3867" i="76"/>
  <c r="D3867" i="76"/>
  <c r="E3867" i="76"/>
  <c r="F3867" i="76"/>
  <c r="B3868" i="76"/>
  <c r="C3868" i="76"/>
  <c r="D3868" i="76"/>
  <c r="E3868" i="76"/>
  <c r="F3868" i="76"/>
  <c r="B3869" i="76"/>
  <c r="C3869" i="76"/>
  <c r="D3869" i="76"/>
  <c r="E3869" i="76"/>
  <c r="F3869" i="76"/>
  <c r="B3870" i="76"/>
  <c r="C3870" i="76"/>
  <c r="D3870" i="76"/>
  <c r="E3870" i="76"/>
  <c r="F3870" i="76"/>
  <c r="B3871" i="76"/>
  <c r="C3871" i="76"/>
  <c r="D3871" i="76"/>
  <c r="E3871" i="76"/>
  <c r="F3871" i="76"/>
  <c r="B3872" i="76"/>
  <c r="C3872" i="76"/>
  <c r="D3872" i="76"/>
  <c r="E3872" i="76"/>
  <c r="F3872" i="76"/>
  <c r="B3873" i="76"/>
  <c r="C3873" i="76"/>
  <c r="D3873" i="76"/>
  <c r="E3873" i="76"/>
  <c r="F3873" i="76"/>
  <c r="B3874" i="76"/>
  <c r="C3874" i="76"/>
  <c r="D3874" i="76"/>
  <c r="E3874" i="76"/>
  <c r="F3874" i="76"/>
  <c r="B3875" i="76"/>
  <c r="C3875" i="76"/>
  <c r="D3875" i="76"/>
  <c r="E3875" i="76"/>
  <c r="F3875" i="76"/>
  <c r="B3876" i="76"/>
  <c r="C3876" i="76"/>
  <c r="D3876" i="76"/>
  <c r="E3876" i="76"/>
  <c r="F3876" i="76"/>
  <c r="B3877" i="76"/>
  <c r="C3877" i="76"/>
  <c r="D3877" i="76"/>
  <c r="E3877" i="76"/>
  <c r="F3877" i="76"/>
  <c r="B3878" i="76"/>
  <c r="C3878" i="76"/>
  <c r="D3878" i="76"/>
  <c r="E3878" i="76"/>
  <c r="F3878" i="76"/>
  <c r="B3879" i="76"/>
  <c r="C3879" i="76"/>
  <c r="D3879" i="76"/>
  <c r="E3879" i="76"/>
  <c r="F3879" i="76"/>
  <c r="B3880" i="76"/>
  <c r="C3880" i="76"/>
  <c r="D3880" i="76"/>
  <c r="E3880" i="76"/>
  <c r="F3880" i="76"/>
  <c r="B3881" i="76"/>
  <c r="C3881" i="76"/>
  <c r="D3881" i="76"/>
  <c r="E3881" i="76"/>
  <c r="F3881" i="76"/>
  <c r="B3882" i="76"/>
  <c r="C3882" i="76"/>
  <c r="D3882" i="76"/>
  <c r="E3882" i="76"/>
  <c r="F3882" i="76"/>
  <c r="B3883" i="76"/>
  <c r="C3883" i="76"/>
  <c r="D3883" i="76"/>
  <c r="E3883" i="76"/>
  <c r="F3883" i="76"/>
  <c r="B3884" i="76"/>
  <c r="C3884" i="76"/>
  <c r="D3884" i="76"/>
  <c r="E3884" i="76"/>
  <c r="F3884" i="76"/>
  <c r="B3885" i="76"/>
  <c r="C3885" i="76"/>
  <c r="D3885" i="76"/>
  <c r="E3885" i="76"/>
  <c r="F3885" i="76"/>
  <c r="B3886" i="76"/>
  <c r="C3886" i="76"/>
  <c r="D3886" i="76"/>
  <c r="E3886" i="76"/>
  <c r="F3886" i="76"/>
  <c r="B3887" i="76"/>
  <c r="C3887" i="76"/>
  <c r="D3887" i="76"/>
  <c r="E3887" i="76"/>
  <c r="F3887" i="76"/>
  <c r="B3888" i="76"/>
  <c r="C3888" i="76"/>
  <c r="D3888" i="76"/>
  <c r="E3888" i="76"/>
  <c r="F3888" i="76"/>
  <c r="B3889" i="76"/>
  <c r="C3889" i="76"/>
  <c r="D3889" i="76"/>
  <c r="E3889" i="76"/>
  <c r="F3889" i="76"/>
  <c r="B3890" i="76"/>
  <c r="C3890" i="76"/>
  <c r="D3890" i="76"/>
  <c r="E3890" i="76"/>
  <c r="F3890" i="76"/>
  <c r="B3891" i="76"/>
  <c r="C3891" i="76"/>
  <c r="D3891" i="76"/>
  <c r="E3891" i="76"/>
  <c r="F3891" i="76"/>
  <c r="B3892" i="76"/>
  <c r="C3892" i="76"/>
  <c r="D3892" i="76"/>
  <c r="E3892" i="76"/>
  <c r="F3892" i="76"/>
  <c r="B3893" i="76"/>
  <c r="C3893" i="76"/>
  <c r="D3893" i="76"/>
  <c r="E3893" i="76"/>
  <c r="F3893" i="76"/>
  <c r="B3894" i="76"/>
  <c r="C3894" i="76"/>
  <c r="D3894" i="76"/>
  <c r="E3894" i="76"/>
  <c r="F3894" i="76"/>
  <c r="B3895" i="76"/>
  <c r="C3895" i="76"/>
  <c r="D3895" i="76"/>
  <c r="E3895" i="76"/>
  <c r="F3895" i="76"/>
  <c r="B3896" i="76"/>
  <c r="C3896" i="76"/>
  <c r="D3896" i="76"/>
  <c r="E3896" i="76"/>
  <c r="F3896" i="76"/>
  <c r="B3897" i="76"/>
  <c r="C3897" i="76"/>
  <c r="D3897" i="76"/>
  <c r="E3897" i="76"/>
  <c r="F3897" i="76"/>
  <c r="B3898" i="76"/>
  <c r="C3898" i="76"/>
  <c r="D3898" i="76"/>
  <c r="E3898" i="76"/>
  <c r="F3898" i="76"/>
  <c r="B3899" i="76"/>
  <c r="C3899" i="76"/>
  <c r="D3899" i="76"/>
  <c r="E3899" i="76"/>
  <c r="F3899" i="76"/>
  <c r="B3900" i="76"/>
  <c r="C3900" i="76"/>
  <c r="D3900" i="76"/>
  <c r="E3900" i="76"/>
  <c r="F3900" i="76"/>
  <c r="B3901" i="76"/>
  <c r="C3901" i="76"/>
  <c r="D3901" i="76"/>
  <c r="E3901" i="76"/>
  <c r="F3901" i="76"/>
  <c r="B3902" i="76"/>
  <c r="C3902" i="76"/>
  <c r="D3902" i="76"/>
  <c r="E3902" i="76"/>
  <c r="F3902" i="76"/>
  <c r="B3903" i="76"/>
  <c r="C3903" i="76"/>
  <c r="D3903" i="76"/>
  <c r="E3903" i="76"/>
  <c r="F3903" i="76"/>
  <c r="B3904" i="76"/>
  <c r="C3904" i="76"/>
  <c r="D3904" i="76"/>
  <c r="E3904" i="76"/>
  <c r="F3904" i="76"/>
  <c r="B3905" i="76"/>
  <c r="C3905" i="76"/>
  <c r="D3905" i="76"/>
  <c r="E3905" i="76"/>
  <c r="F3905" i="76"/>
  <c r="B3906" i="76"/>
  <c r="C3906" i="76"/>
  <c r="D3906" i="76"/>
  <c r="E3906" i="76"/>
  <c r="F3906" i="76"/>
  <c r="B3907" i="76"/>
  <c r="C3907" i="76"/>
  <c r="D3907" i="76"/>
  <c r="E3907" i="76"/>
  <c r="F3907" i="76"/>
  <c r="B3908" i="76"/>
  <c r="C3908" i="76"/>
  <c r="D3908" i="76"/>
  <c r="E3908" i="76"/>
  <c r="F3908" i="76"/>
  <c r="B3909" i="76"/>
  <c r="C3909" i="76"/>
  <c r="D3909" i="76"/>
  <c r="E3909" i="76"/>
  <c r="F3909" i="76"/>
  <c r="B3910" i="76"/>
  <c r="C3910" i="76"/>
  <c r="D3910" i="76"/>
  <c r="E3910" i="76"/>
  <c r="F3910" i="76"/>
  <c r="B3911" i="76"/>
  <c r="C3911" i="76"/>
  <c r="D3911" i="76"/>
  <c r="E3911" i="76"/>
  <c r="F3911" i="76"/>
  <c r="B3912" i="76"/>
  <c r="C3912" i="76"/>
  <c r="D3912" i="76"/>
  <c r="E3912" i="76"/>
  <c r="F3912" i="76"/>
  <c r="B3913" i="76"/>
  <c r="C3913" i="76"/>
  <c r="D3913" i="76"/>
  <c r="E3913" i="76"/>
  <c r="F3913" i="76"/>
  <c r="B3914" i="76"/>
  <c r="C3914" i="76"/>
  <c r="D3914" i="76"/>
  <c r="E3914" i="76"/>
  <c r="F3914" i="76"/>
  <c r="B3915" i="76"/>
  <c r="C3915" i="76"/>
  <c r="D3915" i="76"/>
  <c r="E3915" i="76"/>
  <c r="F3915" i="76"/>
  <c r="B3916" i="76"/>
  <c r="C3916" i="76"/>
  <c r="D3916" i="76"/>
  <c r="E3916" i="76"/>
  <c r="F3916" i="76"/>
  <c r="B3917" i="76"/>
  <c r="C3917" i="76"/>
  <c r="D3917" i="76"/>
  <c r="E3917" i="76"/>
  <c r="F3917" i="76"/>
  <c r="B3918" i="76"/>
  <c r="C3918" i="76"/>
  <c r="D3918" i="76"/>
  <c r="E3918" i="76"/>
  <c r="F3918" i="76"/>
  <c r="B3919" i="76"/>
  <c r="C3919" i="76"/>
  <c r="D3919" i="76"/>
  <c r="E3919" i="76"/>
  <c r="F3919" i="76"/>
  <c r="B3920" i="76"/>
  <c r="C3920" i="76"/>
  <c r="D3920" i="76"/>
  <c r="E3920" i="76"/>
  <c r="F3920" i="76"/>
  <c r="B3921" i="76"/>
  <c r="C3921" i="76"/>
  <c r="D3921" i="76"/>
  <c r="E3921" i="76"/>
  <c r="F3921" i="76"/>
  <c r="B3922" i="76"/>
  <c r="C3922" i="76"/>
  <c r="D3922" i="76"/>
  <c r="E3922" i="76"/>
  <c r="F3922" i="76"/>
  <c r="B3923" i="76"/>
  <c r="C3923" i="76"/>
  <c r="D3923" i="76"/>
  <c r="E3923" i="76"/>
  <c r="F3923" i="76"/>
  <c r="B3924" i="76"/>
  <c r="C3924" i="76"/>
  <c r="D3924" i="76"/>
  <c r="E3924" i="76"/>
  <c r="F3924" i="76"/>
  <c r="B3925" i="76"/>
  <c r="C3925" i="76"/>
  <c r="D3925" i="76"/>
  <c r="E3925" i="76"/>
  <c r="F3925" i="76"/>
  <c r="B3926" i="76"/>
  <c r="C3926" i="76"/>
  <c r="D3926" i="76"/>
  <c r="E3926" i="76"/>
  <c r="F3926" i="76"/>
  <c r="B3927" i="76"/>
  <c r="C3927" i="76"/>
  <c r="D3927" i="76"/>
  <c r="E3927" i="76"/>
  <c r="F3927" i="76"/>
  <c r="B3928" i="76"/>
  <c r="C3928" i="76"/>
  <c r="D3928" i="76"/>
  <c r="E3928" i="76"/>
  <c r="F3928" i="76"/>
  <c r="B3929" i="76"/>
  <c r="C3929" i="76"/>
  <c r="D3929" i="76"/>
  <c r="E3929" i="76"/>
  <c r="F3929" i="76"/>
  <c r="B3930" i="76"/>
  <c r="C3930" i="76"/>
  <c r="D3930" i="76"/>
  <c r="E3930" i="76"/>
  <c r="F3930" i="76"/>
  <c r="B3931" i="76"/>
  <c r="C3931" i="76"/>
  <c r="D3931" i="76"/>
  <c r="E3931" i="76"/>
  <c r="F3931" i="76"/>
  <c r="B3932" i="76"/>
  <c r="C3932" i="76"/>
  <c r="D3932" i="76"/>
  <c r="E3932" i="76"/>
  <c r="F3932" i="76"/>
  <c r="B3933" i="76"/>
  <c r="C3933" i="76"/>
  <c r="D3933" i="76"/>
  <c r="E3933" i="76"/>
  <c r="F3933" i="76"/>
  <c r="B3934" i="76"/>
  <c r="C3934" i="76"/>
  <c r="D3934" i="76"/>
  <c r="E3934" i="76"/>
  <c r="F3934" i="76"/>
  <c r="B3935" i="76"/>
  <c r="C3935" i="76"/>
  <c r="D3935" i="76"/>
  <c r="E3935" i="76"/>
  <c r="F3935" i="76"/>
  <c r="B3936" i="76"/>
  <c r="C3936" i="76"/>
  <c r="D3936" i="76"/>
  <c r="E3936" i="76"/>
  <c r="F3936" i="76"/>
  <c r="B3937" i="76"/>
  <c r="C3937" i="76"/>
  <c r="D3937" i="76"/>
  <c r="E3937" i="76"/>
  <c r="F3937" i="76"/>
  <c r="B3938" i="76"/>
  <c r="C3938" i="76"/>
  <c r="D3938" i="76"/>
  <c r="E3938" i="76"/>
  <c r="F3938" i="76"/>
  <c r="B3939" i="76"/>
  <c r="C3939" i="76"/>
  <c r="D3939" i="76"/>
  <c r="E3939" i="76"/>
  <c r="F3939" i="76"/>
  <c r="B3940" i="76"/>
  <c r="C3940" i="76"/>
  <c r="D3940" i="76"/>
  <c r="E3940" i="76"/>
  <c r="F3940" i="76"/>
  <c r="B3941" i="76"/>
  <c r="C3941" i="76"/>
  <c r="D3941" i="76"/>
  <c r="E3941" i="76"/>
  <c r="F3941" i="76"/>
  <c r="B3942" i="76"/>
  <c r="C3942" i="76"/>
  <c r="D3942" i="76"/>
  <c r="E3942" i="76"/>
  <c r="F3942" i="76"/>
  <c r="B3943" i="76"/>
  <c r="C3943" i="76"/>
  <c r="D3943" i="76"/>
  <c r="E3943" i="76"/>
  <c r="F3943" i="76"/>
  <c r="B3944" i="76"/>
  <c r="C3944" i="76"/>
  <c r="D3944" i="76"/>
  <c r="E3944" i="76"/>
  <c r="F3944" i="76"/>
  <c r="B3945" i="76"/>
  <c r="C3945" i="76"/>
  <c r="D3945" i="76"/>
  <c r="E3945" i="76"/>
  <c r="F3945" i="76"/>
  <c r="B3946" i="76"/>
  <c r="C3946" i="76"/>
  <c r="D3946" i="76"/>
  <c r="E3946" i="76"/>
  <c r="F3946" i="76"/>
  <c r="B3947" i="76"/>
  <c r="C3947" i="76"/>
  <c r="D3947" i="76"/>
  <c r="E3947" i="76"/>
  <c r="F3947" i="76"/>
  <c r="B3948" i="76"/>
  <c r="C3948" i="76"/>
  <c r="D3948" i="76"/>
  <c r="E3948" i="76"/>
  <c r="F3948" i="76"/>
  <c r="B3949" i="76"/>
  <c r="C3949" i="76"/>
  <c r="D3949" i="76"/>
  <c r="E3949" i="76"/>
  <c r="F3949" i="76"/>
  <c r="B3950" i="76"/>
  <c r="C3950" i="76"/>
  <c r="D3950" i="76"/>
  <c r="E3950" i="76"/>
  <c r="F3950" i="76"/>
  <c r="B3951" i="76"/>
  <c r="C3951" i="76"/>
  <c r="D3951" i="76"/>
  <c r="E3951" i="76"/>
  <c r="F3951" i="76"/>
  <c r="B3952" i="76"/>
  <c r="C3952" i="76"/>
  <c r="D3952" i="76"/>
  <c r="E3952" i="76"/>
  <c r="F3952" i="76"/>
  <c r="B3953" i="76"/>
  <c r="C3953" i="76"/>
  <c r="D3953" i="76"/>
  <c r="E3953" i="76"/>
  <c r="F3953" i="76"/>
  <c r="B3954" i="76"/>
  <c r="C3954" i="76"/>
  <c r="D3954" i="76"/>
  <c r="E3954" i="76"/>
  <c r="F3954" i="76"/>
  <c r="B3955" i="76"/>
  <c r="C3955" i="76"/>
  <c r="D3955" i="76"/>
  <c r="E3955" i="76"/>
  <c r="F3955" i="76"/>
  <c r="B3956" i="76"/>
  <c r="C3956" i="76"/>
  <c r="D3956" i="76"/>
  <c r="E3956" i="76"/>
  <c r="F3956" i="76"/>
  <c r="B3957" i="76"/>
  <c r="C3957" i="76"/>
  <c r="D3957" i="76"/>
  <c r="E3957" i="76"/>
  <c r="F3957" i="76"/>
  <c r="B3958" i="76"/>
  <c r="C3958" i="76"/>
  <c r="D3958" i="76"/>
  <c r="E3958" i="76"/>
  <c r="F3958" i="76"/>
  <c r="B3959" i="76"/>
  <c r="C3959" i="76"/>
  <c r="D3959" i="76"/>
  <c r="E3959" i="76"/>
  <c r="F3959" i="76"/>
  <c r="B3960" i="76"/>
  <c r="C3960" i="76"/>
  <c r="D3960" i="76"/>
  <c r="E3960" i="76"/>
  <c r="F3960" i="76"/>
  <c r="B3961" i="76"/>
  <c r="C3961" i="76"/>
  <c r="D3961" i="76"/>
  <c r="E3961" i="76"/>
  <c r="F3961" i="76"/>
  <c r="B3962" i="76"/>
  <c r="C3962" i="76"/>
  <c r="D3962" i="76"/>
  <c r="E3962" i="76"/>
  <c r="F3962" i="76"/>
  <c r="B3963" i="76"/>
  <c r="C3963" i="76"/>
  <c r="D3963" i="76"/>
  <c r="E3963" i="76"/>
  <c r="F3963" i="76"/>
  <c r="B3964" i="76"/>
  <c r="C3964" i="76"/>
  <c r="D3964" i="76"/>
  <c r="E3964" i="76"/>
  <c r="F3964" i="76"/>
  <c r="B3965" i="76"/>
  <c r="C3965" i="76"/>
  <c r="D3965" i="76"/>
  <c r="E3965" i="76"/>
  <c r="F3965" i="76"/>
  <c r="B3966" i="76"/>
  <c r="C3966" i="76"/>
  <c r="D3966" i="76"/>
  <c r="E3966" i="76"/>
  <c r="F3966" i="76"/>
  <c r="B3967" i="76"/>
  <c r="C3967" i="76"/>
  <c r="D3967" i="76"/>
  <c r="E3967" i="76"/>
  <c r="F3967" i="76"/>
  <c r="B3968" i="76"/>
  <c r="C3968" i="76"/>
  <c r="D3968" i="76"/>
  <c r="E3968" i="76"/>
  <c r="F3968" i="76"/>
  <c r="B3969" i="76"/>
  <c r="C3969" i="76"/>
  <c r="D3969" i="76"/>
  <c r="E3969" i="76"/>
  <c r="F3969" i="76"/>
  <c r="B3970" i="76"/>
  <c r="C3970" i="76"/>
  <c r="D3970" i="76"/>
  <c r="E3970" i="76"/>
  <c r="F3970" i="76"/>
  <c r="B3971" i="76"/>
  <c r="C3971" i="76"/>
  <c r="D3971" i="76"/>
  <c r="E3971" i="76"/>
  <c r="F3971" i="76"/>
  <c r="B3972" i="76"/>
  <c r="C3972" i="76"/>
  <c r="D3972" i="76"/>
  <c r="E3972" i="76"/>
  <c r="F3972" i="76"/>
  <c r="B3973" i="76"/>
  <c r="C3973" i="76"/>
  <c r="D3973" i="76"/>
  <c r="E3973" i="76"/>
  <c r="F3973" i="76"/>
  <c r="B3974" i="76"/>
  <c r="C3974" i="76"/>
  <c r="D3974" i="76"/>
  <c r="E3974" i="76"/>
  <c r="F3974" i="76"/>
  <c r="B3975" i="76"/>
  <c r="C3975" i="76"/>
  <c r="D3975" i="76"/>
  <c r="E3975" i="76"/>
  <c r="F3975" i="76"/>
  <c r="B3976" i="76"/>
  <c r="C3976" i="76"/>
  <c r="D3976" i="76"/>
  <c r="E3976" i="76"/>
  <c r="F3976" i="76"/>
  <c r="B3977" i="76"/>
  <c r="C3977" i="76"/>
  <c r="D3977" i="76"/>
  <c r="E3977" i="76"/>
  <c r="F3977" i="76"/>
  <c r="B3978" i="76"/>
  <c r="C3978" i="76"/>
  <c r="D3978" i="76"/>
  <c r="E3978" i="76"/>
  <c r="F3978" i="76"/>
  <c r="B3979" i="76"/>
  <c r="C3979" i="76"/>
  <c r="D3979" i="76"/>
  <c r="E3979" i="76"/>
  <c r="F3979" i="76"/>
  <c r="B3980" i="76"/>
  <c r="C3980" i="76"/>
  <c r="D3980" i="76"/>
  <c r="E3980" i="76"/>
  <c r="F3980" i="76"/>
  <c r="B3981" i="76"/>
  <c r="C3981" i="76"/>
  <c r="D3981" i="76"/>
  <c r="E3981" i="76"/>
  <c r="F3981" i="76"/>
  <c r="B3982" i="76"/>
  <c r="C3982" i="76"/>
  <c r="D3982" i="76"/>
  <c r="E3982" i="76"/>
  <c r="F3982" i="76"/>
  <c r="B3983" i="76"/>
  <c r="C3983" i="76"/>
  <c r="D3983" i="76"/>
  <c r="E3983" i="76"/>
  <c r="F3983" i="76"/>
  <c r="B3984" i="76"/>
  <c r="C3984" i="76"/>
  <c r="D3984" i="76"/>
  <c r="E3984" i="76"/>
  <c r="F3984" i="76"/>
  <c r="B3985" i="76"/>
  <c r="C3985" i="76"/>
  <c r="D3985" i="76"/>
  <c r="E3985" i="76"/>
  <c r="F3985" i="76"/>
  <c r="B3986" i="76"/>
  <c r="C3986" i="76"/>
  <c r="D3986" i="76"/>
  <c r="E3986" i="76"/>
  <c r="F3986" i="76"/>
  <c r="B3987" i="76"/>
  <c r="C3987" i="76"/>
  <c r="D3987" i="76"/>
  <c r="E3987" i="76"/>
  <c r="F3987" i="76"/>
  <c r="B3988" i="76"/>
  <c r="C3988" i="76"/>
  <c r="D3988" i="76"/>
  <c r="E3988" i="76"/>
  <c r="F3988" i="76"/>
  <c r="B3989" i="76"/>
  <c r="C3989" i="76"/>
  <c r="D3989" i="76"/>
  <c r="E3989" i="76"/>
  <c r="F3989" i="76"/>
  <c r="B3990" i="76"/>
  <c r="C3990" i="76"/>
  <c r="D3990" i="76"/>
  <c r="E3990" i="76"/>
  <c r="F3990" i="76"/>
  <c r="B3991" i="76"/>
  <c r="C3991" i="76"/>
  <c r="D3991" i="76"/>
  <c r="E3991" i="76"/>
  <c r="F3991" i="76"/>
  <c r="B3992" i="76"/>
  <c r="C3992" i="76"/>
  <c r="D3992" i="76"/>
  <c r="E3992" i="76"/>
  <c r="F3992" i="76"/>
  <c r="B3993" i="76"/>
  <c r="C3993" i="76"/>
  <c r="D3993" i="76"/>
  <c r="E3993" i="76"/>
  <c r="F3993" i="76"/>
  <c r="B3994" i="76"/>
  <c r="C3994" i="76"/>
  <c r="D3994" i="76"/>
  <c r="E3994" i="76"/>
  <c r="F3994" i="76"/>
  <c r="B3995" i="76"/>
  <c r="C3995" i="76"/>
  <c r="D3995" i="76"/>
  <c r="E3995" i="76"/>
  <c r="F3995" i="76"/>
  <c r="B3996" i="76"/>
  <c r="C3996" i="76"/>
  <c r="D3996" i="76"/>
  <c r="E3996" i="76"/>
  <c r="F3996" i="76"/>
  <c r="B3997" i="76"/>
  <c r="C3997" i="76"/>
  <c r="D3997" i="76"/>
  <c r="E3997" i="76"/>
  <c r="F3997" i="76"/>
  <c r="B3998" i="76"/>
  <c r="C3998" i="76"/>
  <c r="D3998" i="76"/>
  <c r="E3998" i="76"/>
  <c r="F3998" i="76"/>
  <c r="B3999" i="76"/>
  <c r="C3999" i="76"/>
  <c r="D3999" i="76"/>
  <c r="E3999" i="76"/>
  <c r="F3999" i="76"/>
  <c r="B4000" i="76"/>
  <c r="C4000" i="76"/>
  <c r="D4000" i="76"/>
  <c r="E4000" i="76"/>
  <c r="F4000" i="76"/>
  <c r="B4001" i="76"/>
  <c r="C4001" i="76"/>
  <c r="D4001" i="76"/>
  <c r="E4001" i="76"/>
  <c r="F4001" i="76"/>
  <c r="B4002" i="76"/>
  <c r="C4002" i="76"/>
  <c r="D4002" i="76"/>
  <c r="E4002" i="76"/>
  <c r="F4002" i="76"/>
  <c r="B4003" i="76"/>
  <c r="C4003" i="76"/>
  <c r="D4003" i="76"/>
  <c r="E4003" i="76"/>
  <c r="F4003" i="76"/>
  <c r="B4004" i="76"/>
  <c r="C4004" i="76"/>
  <c r="D4004" i="76"/>
  <c r="E4004" i="76"/>
  <c r="F4004" i="76"/>
  <c r="B4005" i="76"/>
  <c r="C4005" i="76"/>
  <c r="D4005" i="76"/>
  <c r="E4005" i="76"/>
  <c r="F4005" i="76"/>
  <c r="B4006" i="76"/>
  <c r="C4006" i="76"/>
  <c r="D4006" i="76"/>
  <c r="E4006" i="76"/>
  <c r="F4006" i="76"/>
  <c r="B4007" i="76"/>
  <c r="C4007" i="76"/>
  <c r="D4007" i="76"/>
  <c r="E4007" i="76"/>
  <c r="F4007" i="76"/>
  <c r="B4008" i="76"/>
  <c r="C4008" i="76"/>
  <c r="D4008" i="76"/>
  <c r="E4008" i="76"/>
  <c r="F4008" i="76"/>
  <c r="B4009" i="76"/>
  <c r="C4009" i="76"/>
  <c r="D4009" i="76"/>
  <c r="E4009" i="76"/>
  <c r="F4009" i="76"/>
  <c r="B4010" i="76"/>
  <c r="C4010" i="76"/>
  <c r="D4010" i="76"/>
  <c r="E4010" i="76"/>
  <c r="F4010" i="76"/>
  <c r="B4011" i="76"/>
  <c r="C4011" i="76"/>
  <c r="D4011" i="76"/>
  <c r="E4011" i="76"/>
  <c r="F4011" i="76"/>
  <c r="B4012" i="76"/>
  <c r="C4012" i="76"/>
  <c r="D4012" i="76"/>
  <c r="E4012" i="76"/>
  <c r="F4012" i="76"/>
  <c r="B4013" i="76"/>
  <c r="C4013" i="76"/>
  <c r="D4013" i="76"/>
  <c r="E4013" i="76"/>
  <c r="F4013" i="76"/>
  <c r="B4014" i="76"/>
  <c r="C4014" i="76"/>
  <c r="D4014" i="76"/>
  <c r="E4014" i="76"/>
  <c r="F4014" i="76"/>
  <c r="B4015" i="76"/>
  <c r="C4015" i="76"/>
  <c r="D4015" i="76"/>
  <c r="E4015" i="76"/>
  <c r="F4015" i="76"/>
  <c r="B4016" i="76"/>
  <c r="C4016" i="76"/>
  <c r="D4016" i="76"/>
  <c r="E4016" i="76"/>
  <c r="F4016" i="76"/>
  <c r="B4017" i="76"/>
  <c r="C4017" i="76"/>
  <c r="D4017" i="76"/>
  <c r="E4017" i="76"/>
  <c r="F4017" i="76"/>
  <c r="B4018" i="76"/>
  <c r="C4018" i="76"/>
  <c r="D4018" i="76"/>
  <c r="E4018" i="76"/>
  <c r="F4018" i="76"/>
  <c r="B4019" i="76"/>
  <c r="C4019" i="76"/>
  <c r="D4019" i="76"/>
  <c r="E4019" i="76"/>
  <c r="F4019" i="76"/>
  <c r="B4020" i="76"/>
  <c r="C4020" i="76"/>
  <c r="D4020" i="76"/>
  <c r="E4020" i="76"/>
  <c r="F4020" i="76"/>
  <c r="B4021" i="76"/>
  <c r="C4021" i="76"/>
  <c r="D4021" i="76"/>
  <c r="E4021" i="76"/>
  <c r="F4021" i="76"/>
  <c r="B4022" i="76"/>
  <c r="C4022" i="76"/>
  <c r="D4022" i="76"/>
  <c r="E4022" i="76"/>
  <c r="F4022" i="76"/>
  <c r="B4023" i="76"/>
  <c r="C4023" i="76"/>
  <c r="D4023" i="76"/>
  <c r="E4023" i="76"/>
  <c r="F4023" i="76"/>
  <c r="B4024" i="76"/>
  <c r="C4024" i="76"/>
  <c r="D4024" i="76"/>
  <c r="E4024" i="76"/>
  <c r="F4024" i="76"/>
  <c r="B4025" i="76"/>
  <c r="C4025" i="76"/>
  <c r="D4025" i="76"/>
  <c r="E4025" i="76"/>
  <c r="F4025" i="76"/>
  <c r="B4026" i="76"/>
  <c r="C4026" i="76"/>
  <c r="D4026" i="76"/>
  <c r="E4026" i="76"/>
  <c r="F4026" i="76"/>
  <c r="B4027" i="76"/>
  <c r="C4027" i="76"/>
  <c r="D4027" i="76"/>
  <c r="E4027" i="76"/>
  <c r="F4027" i="76"/>
  <c r="B4028" i="76"/>
  <c r="C4028" i="76"/>
  <c r="D4028" i="76"/>
  <c r="E4028" i="76"/>
  <c r="F4028" i="76"/>
  <c r="B4029" i="76"/>
  <c r="C4029" i="76"/>
  <c r="D4029" i="76"/>
  <c r="E4029" i="76"/>
  <c r="F4029" i="76"/>
  <c r="B4030" i="76"/>
  <c r="C4030" i="76"/>
  <c r="D4030" i="76"/>
  <c r="E4030" i="76"/>
  <c r="F4030" i="76"/>
  <c r="B4031" i="76"/>
  <c r="C4031" i="76"/>
  <c r="D4031" i="76"/>
  <c r="E4031" i="76"/>
  <c r="F4031" i="76"/>
  <c r="B4032" i="76"/>
  <c r="C4032" i="76"/>
  <c r="D4032" i="76"/>
  <c r="E4032" i="76"/>
  <c r="F4032" i="76"/>
  <c r="B4033" i="76"/>
  <c r="C4033" i="76"/>
  <c r="D4033" i="76"/>
  <c r="E4033" i="76"/>
  <c r="F4033" i="76"/>
  <c r="B4034" i="76"/>
  <c r="C4034" i="76"/>
  <c r="D4034" i="76"/>
  <c r="E4034" i="76"/>
  <c r="F4034" i="76"/>
  <c r="B4035" i="76"/>
  <c r="C4035" i="76"/>
  <c r="D4035" i="76"/>
  <c r="E4035" i="76"/>
  <c r="F4035" i="76"/>
  <c r="B4036" i="76"/>
  <c r="C4036" i="76"/>
  <c r="D4036" i="76"/>
  <c r="E4036" i="76"/>
  <c r="F4036" i="76"/>
  <c r="B4037" i="76"/>
  <c r="C4037" i="76"/>
  <c r="D4037" i="76"/>
  <c r="E4037" i="76"/>
  <c r="F4037" i="76"/>
  <c r="B4038" i="76"/>
  <c r="C4038" i="76"/>
  <c r="D4038" i="76"/>
  <c r="E4038" i="76"/>
  <c r="F4038" i="76"/>
  <c r="B4039" i="76"/>
  <c r="C4039" i="76"/>
  <c r="D4039" i="76"/>
  <c r="E4039" i="76"/>
  <c r="F4039" i="76"/>
  <c r="B4040" i="76"/>
  <c r="C4040" i="76"/>
  <c r="D4040" i="76"/>
  <c r="E4040" i="76"/>
  <c r="F4040" i="76"/>
  <c r="B4041" i="76"/>
  <c r="C4041" i="76"/>
  <c r="D4041" i="76"/>
  <c r="E4041" i="76"/>
  <c r="F4041" i="76"/>
  <c r="B4042" i="76"/>
  <c r="C4042" i="76"/>
  <c r="D4042" i="76"/>
  <c r="E4042" i="76"/>
  <c r="F4042" i="76"/>
  <c r="B4043" i="76"/>
  <c r="C4043" i="76"/>
  <c r="D4043" i="76"/>
  <c r="E4043" i="76"/>
  <c r="F4043" i="76"/>
  <c r="B4044" i="76"/>
  <c r="C4044" i="76"/>
  <c r="D4044" i="76"/>
  <c r="E4044" i="76"/>
  <c r="F4044" i="76"/>
  <c r="B4045" i="76"/>
  <c r="C4045" i="76"/>
  <c r="D4045" i="76"/>
  <c r="E4045" i="76"/>
  <c r="F4045" i="76"/>
  <c r="B4046" i="76"/>
  <c r="C4046" i="76"/>
  <c r="D4046" i="76"/>
  <c r="E4046" i="76"/>
  <c r="F4046" i="76"/>
  <c r="B4047" i="76"/>
  <c r="C4047" i="76"/>
  <c r="D4047" i="76"/>
  <c r="E4047" i="76"/>
  <c r="F4047" i="76"/>
  <c r="B4048" i="76"/>
  <c r="C4048" i="76"/>
  <c r="D4048" i="76"/>
  <c r="E4048" i="76"/>
  <c r="F4048" i="76"/>
  <c r="B4049" i="76"/>
  <c r="C4049" i="76"/>
  <c r="D4049" i="76"/>
  <c r="E4049" i="76"/>
  <c r="F4049" i="76"/>
  <c r="B4050" i="76"/>
  <c r="C4050" i="76"/>
  <c r="D4050" i="76"/>
  <c r="E4050" i="76"/>
  <c r="F4050" i="76"/>
  <c r="B4051" i="76"/>
  <c r="C4051" i="76"/>
  <c r="D4051" i="76"/>
  <c r="E4051" i="76"/>
  <c r="F4051" i="76"/>
  <c r="B4052" i="76"/>
  <c r="C4052" i="76"/>
  <c r="D4052" i="76"/>
  <c r="E4052" i="76"/>
  <c r="F4052" i="76"/>
  <c r="B4053" i="76"/>
  <c r="C4053" i="76"/>
  <c r="D4053" i="76"/>
  <c r="E4053" i="76"/>
  <c r="F4053" i="76"/>
  <c r="B4054" i="76"/>
  <c r="C4054" i="76"/>
  <c r="D4054" i="76"/>
  <c r="E4054" i="76"/>
  <c r="F4054" i="76"/>
  <c r="B4055" i="76"/>
  <c r="C4055" i="76"/>
  <c r="D4055" i="76"/>
  <c r="E4055" i="76"/>
  <c r="F4055" i="76"/>
  <c r="B4056" i="76"/>
  <c r="C4056" i="76"/>
  <c r="D4056" i="76"/>
  <c r="E4056" i="76"/>
  <c r="F4056" i="76"/>
  <c r="B4057" i="76"/>
  <c r="C4057" i="76"/>
  <c r="D4057" i="76"/>
  <c r="E4057" i="76"/>
  <c r="F4057" i="76"/>
  <c r="B4058" i="76"/>
  <c r="C4058" i="76"/>
  <c r="D4058" i="76"/>
  <c r="E4058" i="76"/>
  <c r="F4058" i="76"/>
  <c r="B4059" i="76"/>
  <c r="C4059" i="76"/>
  <c r="D4059" i="76"/>
  <c r="E4059" i="76"/>
  <c r="F4059" i="76"/>
  <c r="B4060" i="76"/>
  <c r="C4060" i="76"/>
  <c r="D4060" i="76"/>
  <c r="E4060" i="76"/>
  <c r="F4060" i="76"/>
  <c r="B4061" i="76"/>
  <c r="C4061" i="76"/>
  <c r="D4061" i="76"/>
  <c r="E4061" i="76"/>
  <c r="F4061" i="76"/>
  <c r="B4062" i="76"/>
  <c r="C4062" i="76"/>
  <c r="D4062" i="76"/>
  <c r="E4062" i="76"/>
  <c r="F4062" i="76"/>
  <c r="B4063" i="76"/>
  <c r="C4063" i="76"/>
  <c r="D4063" i="76"/>
  <c r="E4063" i="76"/>
  <c r="F4063" i="76"/>
  <c r="B4064" i="76"/>
  <c r="C4064" i="76"/>
  <c r="D4064" i="76"/>
  <c r="E4064" i="76"/>
  <c r="F4064" i="76"/>
  <c r="B4065" i="76"/>
  <c r="C4065" i="76"/>
  <c r="D4065" i="76"/>
  <c r="E4065" i="76"/>
  <c r="F4065" i="76"/>
  <c r="B4066" i="76"/>
  <c r="C4066" i="76"/>
  <c r="D4066" i="76"/>
  <c r="E4066" i="76"/>
  <c r="F4066" i="76"/>
  <c r="B4067" i="76"/>
  <c r="C4067" i="76"/>
  <c r="D4067" i="76"/>
  <c r="E4067" i="76"/>
  <c r="F4067" i="76"/>
  <c r="B4068" i="76"/>
  <c r="C4068" i="76"/>
  <c r="D4068" i="76"/>
  <c r="E4068" i="76"/>
  <c r="F4068" i="76"/>
  <c r="B4069" i="76"/>
  <c r="C4069" i="76"/>
  <c r="D4069" i="76"/>
  <c r="E4069" i="76"/>
  <c r="F4069" i="76"/>
  <c r="B4070" i="76"/>
  <c r="C4070" i="76"/>
  <c r="D4070" i="76"/>
  <c r="E4070" i="76"/>
  <c r="F4070" i="76"/>
  <c r="B4071" i="76"/>
  <c r="C4071" i="76"/>
  <c r="D4071" i="76"/>
  <c r="E4071" i="76"/>
  <c r="F4071" i="76"/>
  <c r="B4072" i="76"/>
  <c r="C4072" i="76"/>
  <c r="D4072" i="76"/>
  <c r="E4072" i="76"/>
  <c r="F4072" i="76"/>
  <c r="B4073" i="76"/>
  <c r="C4073" i="76"/>
  <c r="D4073" i="76"/>
  <c r="E4073" i="76"/>
  <c r="F4073" i="76"/>
  <c r="B4074" i="76"/>
  <c r="C4074" i="76"/>
  <c r="D4074" i="76"/>
  <c r="E4074" i="76"/>
  <c r="F4074" i="76"/>
  <c r="B4075" i="76"/>
  <c r="C4075" i="76"/>
  <c r="D4075" i="76"/>
  <c r="E4075" i="76"/>
  <c r="F4075" i="76"/>
  <c r="B4076" i="76"/>
  <c r="C4076" i="76"/>
  <c r="D4076" i="76"/>
  <c r="E4076" i="76"/>
  <c r="F4076" i="76"/>
  <c r="B4077" i="76"/>
  <c r="C4077" i="76"/>
  <c r="D4077" i="76"/>
  <c r="E4077" i="76"/>
  <c r="F4077" i="76"/>
  <c r="B4078" i="76"/>
  <c r="C4078" i="76"/>
  <c r="D4078" i="76"/>
  <c r="E4078" i="76"/>
  <c r="F4078" i="76"/>
  <c r="B4079" i="76"/>
  <c r="C4079" i="76"/>
  <c r="D4079" i="76"/>
  <c r="E4079" i="76"/>
  <c r="F4079" i="76"/>
  <c r="B4080" i="76"/>
  <c r="C4080" i="76"/>
  <c r="D4080" i="76"/>
  <c r="E4080" i="76"/>
  <c r="F4080" i="76"/>
  <c r="B4081" i="76"/>
  <c r="C4081" i="76"/>
  <c r="D4081" i="76"/>
  <c r="E4081" i="76"/>
  <c r="F4081" i="76"/>
  <c r="B4082" i="76"/>
  <c r="C4082" i="76"/>
  <c r="D4082" i="76"/>
  <c r="E4082" i="76"/>
  <c r="F4082" i="76"/>
  <c r="B4083" i="76"/>
  <c r="C4083" i="76"/>
  <c r="D4083" i="76"/>
  <c r="E4083" i="76"/>
  <c r="F4083" i="76"/>
  <c r="B4084" i="76"/>
  <c r="C4084" i="76"/>
  <c r="D4084" i="76"/>
  <c r="E4084" i="76"/>
  <c r="F4084" i="76"/>
  <c r="B4085" i="76"/>
  <c r="C4085" i="76"/>
  <c r="D4085" i="76"/>
  <c r="E4085" i="76"/>
  <c r="F4085" i="76"/>
  <c r="B4086" i="76"/>
  <c r="C4086" i="76"/>
  <c r="D4086" i="76"/>
  <c r="E4086" i="76"/>
  <c r="F4086" i="76"/>
  <c r="B4087" i="76"/>
  <c r="C4087" i="76"/>
  <c r="D4087" i="76"/>
  <c r="E4087" i="76"/>
  <c r="F4087" i="76"/>
  <c r="B4088" i="76"/>
  <c r="C4088" i="76"/>
  <c r="D4088" i="76"/>
  <c r="E4088" i="76"/>
  <c r="F4088" i="76"/>
  <c r="B4089" i="76"/>
  <c r="C4089" i="76"/>
  <c r="D4089" i="76"/>
  <c r="E4089" i="76"/>
  <c r="F4089" i="76"/>
  <c r="B4090" i="76"/>
  <c r="C4090" i="76"/>
  <c r="D4090" i="76"/>
  <c r="E4090" i="76"/>
  <c r="F4090" i="76"/>
  <c r="B4091" i="76"/>
  <c r="C4091" i="76"/>
  <c r="D4091" i="76"/>
  <c r="E4091" i="76"/>
  <c r="F4091" i="76"/>
  <c r="B4092" i="76"/>
  <c r="C4092" i="76"/>
  <c r="D4092" i="76"/>
  <c r="E4092" i="76"/>
  <c r="F4092" i="76"/>
  <c r="B4093" i="76"/>
  <c r="C4093" i="76"/>
  <c r="D4093" i="76"/>
  <c r="E4093" i="76"/>
  <c r="F4093" i="76"/>
  <c r="B4094" i="76"/>
  <c r="C4094" i="76"/>
  <c r="D4094" i="76"/>
  <c r="E4094" i="76"/>
  <c r="F4094" i="76"/>
  <c r="B4095" i="76"/>
  <c r="C4095" i="76"/>
  <c r="D4095" i="76"/>
  <c r="E4095" i="76"/>
  <c r="F4095" i="76"/>
  <c r="B4096" i="76"/>
  <c r="C4096" i="76"/>
  <c r="D4096" i="76"/>
  <c r="E4096" i="76"/>
  <c r="F4096" i="76"/>
  <c r="B4097" i="76"/>
  <c r="C4097" i="76"/>
  <c r="D4097" i="76"/>
  <c r="E4097" i="76"/>
  <c r="F4097" i="76"/>
  <c r="B4098" i="76"/>
  <c r="C4098" i="76"/>
  <c r="D4098" i="76"/>
  <c r="E4098" i="76"/>
  <c r="F4098" i="76"/>
  <c r="B4099" i="76"/>
  <c r="C4099" i="76"/>
  <c r="D4099" i="76"/>
  <c r="E4099" i="76"/>
  <c r="F4099" i="76"/>
  <c r="B4100" i="76"/>
  <c r="C4100" i="76"/>
  <c r="D4100" i="76"/>
  <c r="E4100" i="76"/>
  <c r="F4100" i="76"/>
  <c r="B4101" i="76"/>
  <c r="C4101" i="76"/>
  <c r="D4101" i="76"/>
  <c r="E4101" i="76"/>
  <c r="F4101" i="76"/>
  <c r="B4102" i="76"/>
  <c r="C4102" i="76"/>
  <c r="D4102" i="76"/>
  <c r="E4102" i="76"/>
  <c r="F4102" i="76"/>
  <c r="B4103" i="76"/>
  <c r="C4103" i="76"/>
  <c r="D4103" i="76"/>
  <c r="E4103" i="76"/>
  <c r="F4103" i="76"/>
  <c r="B4104" i="76"/>
  <c r="C4104" i="76"/>
  <c r="D4104" i="76"/>
  <c r="E4104" i="76"/>
  <c r="F4104" i="76"/>
  <c r="B4105" i="76"/>
  <c r="C4105" i="76"/>
  <c r="D4105" i="76"/>
  <c r="E4105" i="76"/>
  <c r="F4105" i="76"/>
  <c r="B4106" i="76"/>
  <c r="C4106" i="76"/>
  <c r="D4106" i="76"/>
  <c r="E4106" i="76"/>
  <c r="F4106" i="76"/>
  <c r="B4107" i="76"/>
  <c r="C4107" i="76"/>
  <c r="D4107" i="76"/>
  <c r="E4107" i="76"/>
  <c r="F4107" i="76"/>
  <c r="B4108" i="76"/>
  <c r="C4108" i="76"/>
  <c r="D4108" i="76"/>
  <c r="E4108" i="76"/>
  <c r="F4108" i="76"/>
  <c r="B4109" i="76"/>
  <c r="C4109" i="76"/>
  <c r="D4109" i="76"/>
  <c r="E4109" i="76"/>
  <c r="F4109" i="76"/>
  <c r="B4110" i="76"/>
  <c r="C4110" i="76"/>
  <c r="D4110" i="76"/>
  <c r="E4110" i="76"/>
  <c r="F4110" i="76"/>
  <c r="B4111" i="76"/>
  <c r="C4111" i="76"/>
  <c r="D4111" i="76"/>
  <c r="E4111" i="76"/>
  <c r="F4111" i="76"/>
  <c r="B4112" i="76"/>
  <c r="C4112" i="76"/>
  <c r="D4112" i="76"/>
  <c r="E4112" i="76"/>
  <c r="F4112" i="76"/>
  <c r="B4113" i="76"/>
  <c r="C4113" i="76"/>
  <c r="D4113" i="76"/>
  <c r="E4113" i="76"/>
  <c r="F4113" i="76"/>
  <c r="B4114" i="76"/>
  <c r="C4114" i="76"/>
  <c r="D4114" i="76"/>
  <c r="E4114" i="76"/>
  <c r="F4114" i="76"/>
  <c r="B4115" i="76"/>
  <c r="C4115" i="76"/>
  <c r="D4115" i="76"/>
  <c r="E4115" i="76"/>
  <c r="F4115" i="76"/>
  <c r="B4116" i="76"/>
  <c r="C4116" i="76"/>
  <c r="D4116" i="76"/>
  <c r="E4116" i="76"/>
  <c r="F4116" i="76"/>
  <c r="B4117" i="76"/>
  <c r="C4117" i="76"/>
  <c r="D4117" i="76"/>
  <c r="E4117" i="76"/>
  <c r="F4117" i="76"/>
  <c r="B4118" i="76"/>
  <c r="C4118" i="76"/>
  <c r="D4118" i="76"/>
  <c r="E4118" i="76"/>
  <c r="F4118" i="76"/>
  <c r="B4119" i="76"/>
  <c r="C4119" i="76"/>
  <c r="D4119" i="76"/>
  <c r="E4119" i="76"/>
  <c r="F4119" i="76"/>
  <c r="B4120" i="76"/>
  <c r="C4120" i="76"/>
  <c r="D4120" i="76"/>
  <c r="E4120" i="76"/>
  <c r="F4120" i="76"/>
  <c r="B4121" i="76"/>
  <c r="C4121" i="76"/>
  <c r="D4121" i="76"/>
  <c r="E4121" i="76"/>
  <c r="F4121" i="76"/>
  <c r="B4122" i="76"/>
  <c r="C4122" i="76"/>
  <c r="D4122" i="76"/>
  <c r="E4122" i="76"/>
  <c r="F4122" i="76"/>
  <c r="B4123" i="76"/>
  <c r="C4123" i="76"/>
  <c r="D4123" i="76"/>
  <c r="E4123" i="76"/>
  <c r="F4123" i="76"/>
  <c r="B4124" i="76"/>
  <c r="C4124" i="76"/>
  <c r="D4124" i="76"/>
  <c r="E4124" i="76"/>
  <c r="F4124" i="76"/>
  <c r="B4125" i="76"/>
  <c r="C4125" i="76"/>
  <c r="D4125" i="76"/>
  <c r="E4125" i="76"/>
  <c r="F4125" i="76"/>
  <c r="B4126" i="76"/>
  <c r="C4126" i="76"/>
  <c r="D4126" i="76"/>
  <c r="E4126" i="76"/>
  <c r="F4126" i="76"/>
  <c r="B4127" i="76"/>
  <c r="C4127" i="76"/>
  <c r="D4127" i="76"/>
  <c r="E4127" i="76"/>
  <c r="F4127" i="76"/>
  <c r="B4128" i="76"/>
  <c r="C4128" i="76"/>
  <c r="D4128" i="76"/>
  <c r="E4128" i="76"/>
  <c r="F4128" i="76"/>
  <c r="B4129" i="76"/>
  <c r="C4129" i="76"/>
  <c r="D4129" i="76"/>
  <c r="E4129" i="76"/>
  <c r="F4129" i="76"/>
  <c r="B4130" i="76"/>
  <c r="C4130" i="76"/>
  <c r="D4130" i="76"/>
  <c r="E4130" i="76"/>
  <c r="F4130" i="76"/>
  <c r="B4131" i="76"/>
  <c r="C4131" i="76"/>
  <c r="D4131" i="76"/>
  <c r="E4131" i="76"/>
  <c r="F4131" i="76"/>
  <c r="B4132" i="76"/>
  <c r="C4132" i="76"/>
  <c r="D4132" i="76"/>
  <c r="E4132" i="76"/>
  <c r="F4132" i="76"/>
  <c r="B4133" i="76"/>
  <c r="C4133" i="76"/>
  <c r="D4133" i="76"/>
  <c r="E4133" i="76"/>
  <c r="F4133" i="76"/>
  <c r="B4134" i="76"/>
  <c r="C4134" i="76"/>
  <c r="D4134" i="76"/>
  <c r="E4134" i="76"/>
  <c r="F4134" i="76"/>
  <c r="B4135" i="76"/>
  <c r="C4135" i="76"/>
  <c r="D4135" i="76"/>
  <c r="E4135" i="76"/>
  <c r="F4135" i="76"/>
  <c r="B4136" i="76"/>
  <c r="C4136" i="76"/>
  <c r="D4136" i="76"/>
  <c r="E4136" i="76"/>
  <c r="F4136" i="76"/>
  <c r="B4137" i="76"/>
  <c r="C4137" i="76"/>
  <c r="D4137" i="76"/>
  <c r="E4137" i="76"/>
  <c r="F4137" i="76"/>
  <c r="B4138" i="76"/>
  <c r="C4138" i="76"/>
  <c r="D4138" i="76"/>
  <c r="E4138" i="76"/>
  <c r="F4138" i="76"/>
  <c r="B4139" i="76"/>
  <c r="C4139" i="76"/>
  <c r="D4139" i="76"/>
  <c r="E4139" i="76"/>
  <c r="F4139" i="76"/>
  <c r="B4140" i="76"/>
  <c r="C4140" i="76"/>
  <c r="D4140" i="76"/>
  <c r="E4140" i="76"/>
  <c r="F4140" i="76"/>
  <c r="B4141" i="76"/>
  <c r="C4141" i="76"/>
  <c r="D4141" i="76"/>
  <c r="E4141" i="76"/>
  <c r="F4141" i="76"/>
  <c r="B4142" i="76"/>
  <c r="C4142" i="76"/>
  <c r="D4142" i="76"/>
  <c r="E4142" i="76"/>
  <c r="F4142" i="76"/>
  <c r="B4143" i="76"/>
  <c r="C4143" i="76"/>
  <c r="D4143" i="76"/>
  <c r="E4143" i="76"/>
  <c r="F4143" i="76"/>
  <c r="B4144" i="76"/>
  <c r="C4144" i="76"/>
  <c r="D4144" i="76"/>
  <c r="E4144" i="76"/>
  <c r="F4144" i="76"/>
  <c r="B4145" i="76"/>
  <c r="C4145" i="76"/>
  <c r="D4145" i="76"/>
  <c r="E4145" i="76"/>
  <c r="F4145" i="76"/>
  <c r="B4146" i="76"/>
  <c r="C4146" i="76"/>
  <c r="D4146" i="76"/>
  <c r="E4146" i="76"/>
  <c r="F4146" i="76"/>
  <c r="B4147" i="76"/>
  <c r="C4147" i="76"/>
  <c r="D4147" i="76"/>
  <c r="E4147" i="76"/>
  <c r="F4147" i="76"/>
  <c r="B4148" i="76"/>
  <c r="C4148" i="76"/>
  <c r="D4148" i="76"/>
  <c r="E4148" i="76"/>
  <c r="F4148" i="76"/>
  <c r="B4149" i="76"/>
  <c r="C4149" i="76"/>
  <c r="D4149" i="76"/>
  <c r="E4149" i="76"/>
  <c r="F4149" i="76"/>
  <c r="B4150" i="76"/>
  <c r="C4150" i="76"/>
  <c r="D4150" i="76"/>
  <c r="E4150" i="76"/>
  <c r="F4150" i="76"/>
  <c r="B4151" i="76"/>
  <c r="C4151" i="76"/>
  <c r="D4151" i="76"/>
  <c r="E4151" i="76"/>
  <c r="F4151" i="76"/>
  <c r="B4152" i="76"/>
  <c r="C4152" i="76"/>
  <c r="D4152" i="76"/>
  <c r="E4152" i="76"/>
  <c r="F4152" i="76"/>
  <c r="B4153" i="76"/>
  <c r="C4153" i="76"/>
  <c r="D4153" i="76"/>
  <c r="E4153" i="76"/>
  <c r="F4153" i="76"/>
  <c r="B4154" i="76"/>
  <c r="C4154" i="76"/>
  <c r="D4154" i="76"/>
  <c r="E4154" i="76"/>
  <c r="F4154" i="76"/>
  <c r="B4155" i="76"/>
  <c r="C4155" i="76"/>
  <c r="D4155" i="76"/>
  <c r="E4155" i="76"/>
  <c r="F4155" i="76"/>
  <c r="B4156" i="76"/>
  <c r="C4156" i="76"/>
  <c r="D4156" i="76"/>
  <c r="E4156" i="76"/>
  <c r="F4156" i="76"/>
  <c r="B4157" i="76"/>
  <c r="C4157" i="76"/>
  <c r="D4157" i="76"/>
  <c r="E4157" i="76"/>
  <c r="F4157" i="76"/>
  <c r="B4158" i="76"/>
  <c r="C4158" i="76"/>
  <c r="D4158" i="76"/>
  <c r="E4158" i="76"/>
  <c r="F4158" i="76"/>
  <c r="B4159" i="76"/>
  <c r="C4159" i="76"/>
  <c r="D4159" i="76"/>
  <c r="E4159" i="76"/>
  <c r="F4159" i="76"/>
  <c r="B4160" i="76"/>
  <c r="C4160" i="76"/>
  <c r="D4160" i="76"/>
  <c r="E4160" i="76"/>
  <c r="F4160" i="76"/>
  <c r="B4161" i="76"/>
  <c r="C4161" i="76"/>
  <c r="D4161" i="76"/>
  <c r="E4161" i="76"/>
  <c r="F4161" i="76"/>
  <c r="B4162" i="76"/>
  <c r="C4162" i="76"/>
  <c r="D4162" i="76"/>
  <c r="E4162" i="76"/>
  <c r="F4162" i="76"/>
  <c r="B4163" i="76"/>
  <c r="C4163" i="76"/>
  <c r="D4163" i="76"/>
  <c r="E4163" i="76"/>
  <c r="F4163" i="76"/>
  <c r="B4164" i="76"/>
  <c r="C4164" i="76"/>
  <c r="D4164" i="76"/>
  <c r="E4164" i="76"/>
  <c r="F4164" i="76"/>
  <c r="B4165" i="76"/>
  <c r="C4165" i="76"/>
  <c r="D4165" i="76"/>
  <c r="E4165" i="76"/>
  <c r="F4165" i="76"/>
  <c r="B4166" i="76"/>
  <c r="C4166" i="76"/>
  <c r="D4166" i="76"/>
  <c r="E4166" i="76"/>
  <c r="F4166" i="76"/>
  <c r="B4167" i="76"/>
  <c r="C4167" i="76"/>
  <c r="D4167" i="76"/>
  <c r="E4167" i="76"/>
  <c r="F4167" i="76"/>
  <c r="B4168" i="76"/>
  <c r="C4168" i="76"/>
  <c r="D4168" i="76"/>
  <c r="E4168" i="76"/>
  <c r="F4168" i="76"/>
  <c r="B4169" i="76"/>
  <c r="C4169" i="76"/>
  <c r="D4169" i="76"/>
  <c r="E4169" i="76"/>
  <c r="F4169" i="76"/>
  <c r="B4170" i="76"/>
  <c r="C4170" i="76"/>
  <c r="D4170" i="76"/>
  <c r="E4170" i="76"/>
  <c r="F4170" i="76"/>
  <c r="B4171" i="76"/>
  <c r="C4171" i="76"/>
  <c r="D4171" i="76"/>
  <c r="E4171" i="76"/>
  <c r="F4171" i="76"/>
  <c r="B4172" i="76"/>
  <c r="C4172" i="76"/>
  <c r="D4172" i="76"/>
  <c r="E4172" i="76"/>
  <c r="F4172" i="76"/>
  <c r="B4173" i="76"/>
  <c r="C4173" i="76"/>
  <c r="D4173" i="76"/>
  <c r="E4173" i="76"/>
  <c r="F4173" i="76"/>
  <c r="B4174" i="76"/>
  <c r="C4174" i="76"/>
  <c r="D4174" i="76"/>
  <c r="E4174" i="76"/>
  <c r="F4174" i="76"/>
  <c r="B4175" i="76"/>
  <c r="C4175" i="76"/>
  <c r="D4175" i="76"/>
  <c r="E4175" i="76"/>
  <c r="F4175" i="76"/>
  <c r="B4176" i="76"/>
  <c r="C4176" i="76"/>
  <c r="D4176" i="76"/>
  <c r="E4176" i="76"/>
  <c r="F4176" i="76"/>
  <c r="B4177" i="76"/>
  <c r="C4177" i="76"/>
  <c r="D4177" i="76"/>
  <c r="E4177" i="76"/>
  <c r="F4177" i="76"/>
  <c r="B4178" i="76"/>
  <c r="C4178" i="76"/>
  <c r="D4178" i="76"/>
  <c r="E4178" i="76"/>
  <c r="F4178" i="76"/>
  <c r="B4179" i="76"/>
  <c r="C4179" i="76"/>
  <c r="D4179" i="76"/>
  <c r="E4179" i="76"/>
  <c r="F4179" i="76"/>
  <c r="B4180" i="76"/>
  <c r="C4180" i="76"/>
  <c r="D4180" i="76"/>
  <c r="E4180" i="76"/>
  <c r="F4180" i="76"/>
  <c r="B4181" i="76"/>
  <c r="C4181" i="76"/>
  <c r="D4181" i="76"/>
  <c r="E4181" i="76"/>
  <c r="F4181" i="76"/>
  <c r="B4182" i="76"/>
  <c r="C4182" i="76"/>
  <c r="D4182" i="76"/>
  <c r="E4182" i="76"/>
  <c r="F4182" i="76"/>
  <c r="B4183" i="76"/>
  <c r="C4183" i="76"/>
  <c r="D4183" i="76"/>
  <c r="E4183" i="76"/>
  <c r="F4183" i="76"/>
  <c r="B4184" i="76"/>
  <c r="C4184" i="76"/>
  <c r="D4184" i="76"/>
  <c r="E4184" i="76"/>
  <c r="F4184" i="76"/>
  <c r="B4185" i="76"/>
  <c r="C4185" i="76"/>
  <c r="D4185" i="76"/>
  <c r="E4185" i="76"/>
  <c r="F4185" i="76"/>
  <c r="B4186" i="76"/>
  <c r="C4186" i="76"/>
  <c r="D4186" i="76"/>
  <c r="E4186" i="76"/>
  <c r="F4186" i="76"/>
  <c r="B4187" i="76"/>
  <c r="C4187" i="76"/>
  <c r="D4187" i="76"/>
  <c r="E4187" i="76"/>
  <c r="F4187" i="76"/>
  <c r="B4188" i="76"/>
  <c r="C4188" i="76"/>
  <c r="D4188" i="76"/>
  <c r="E4188" i="76"/>
  <c r="F4188" i="76"/>
  <c r="B4189" i="76"/>
  <c r="C4189" i="76"/>
  <c r="D4189" i="76"/>
  <c r="E4189" i="76"/>
  <c r="F4189" i="76"/>
  <c r="B4190" i="76"/>
  <c r="C4190" i="76"/>
  <c r="D4190" i="76"/>
  <c r="E4190" i="76"/>
  <c r="F4190" i="76"/>
  <c r="B4191" i="76"/>
  <c r="C4191" i="76"/>
  <c r="D4191" i="76"/>
  <c r="E4191" i="76"/>
  <c r="F4191" i="76"/>
  <c r="B4192" i="76"/>
  <c r="C4192" i="76"/>
  <c r="D4192" i="76"/>
  <c r="E4192" i="76"/>
  <c r="F4192" i="76"/>
  <c r="B4193" i="76"/>
  <c r="C4193" i="76"/>
  <c r="D4193" i="76"/>
  <c r="E4193" i="76"/>
  <c r="F4193" i="76"/>
  <c r="B4194" i="76"/>
  <c r="C4194" i="76"/>
  <c r="D4194" i="76"/>
  <c r="E4194" i="76"/>
  <c r="F4194" i="76"/>
  <c r="B4195" i="76"/>
  <c r="C4195" i="76"/>
  <c r="D4195" i="76"/>
  <c r="E4195" i="76"/>
  <c r="F4195" i="76"/>
  <c r="B4196" i="76"/>
  <c r="C4196" i="76"/>
  <c r="D4196" i="76"/>
  <c r="E4196" i="76"/>
  <c r="F4196" i="76"/>
  <c r="B4197" i="76"/>
  <c r="C4197" i="76"/>
  <c r="D4197" i="76"/>
  <c r="E4197" i="76"/>
  <c r="F4197" i="76"/>
  <c r="B4198" i="76"/>
  <c r="C4198" i="76"/>
  <c r="D4198" i="76"/>
  <c r="E4198" i="76"/>
  <c r="F4198" i="76"/>
  <c r="B4199" i="76"/>
  <c r="C4199" i="76"/>
  <c r="D4199" i="76"/>
  <c r="E4199" i="76"/>
  <c r="F4199" i="76"/>
  <c r="B4200" i="76"/>
  <c r="C4200" i="76"/>
  <c r="D4200" i="76"/>
  <c r="E4200" i="76"/>
  <c r="F4200" i="76"/>
  <c r="B4201" i="76"/>
  <c r="C4201" i="76"/>
  <c r="D4201" i="76"/>
  <c r="E4201" i="76"/>
  <c r="F4201" i="76"/>
  <c r="B4202" i="76"/>
  <c r="C4202" i="76"/>
  <c r="D4202" i="76"/>
  <c r="E4202" i="76"/>
  <c r="F4202" i="76"/>
  <c r="B4203" i="76"/>
  <c r="C4203" i="76"/>
  <c r="D4203" i="76"/>
  <c r="E4203" i="76"/>
  <c r="F4203" i="76"/>
  <c r="B4204" i="76"/>
  <c r="C4204" i="76"/>
  <c r="D4204" i="76"/>
  <c r="E4204" i="76"/>
  <c r="F4204" i="76"/>
  <c r="B4205" i="76"/>
  <c r="C4205" i="76"/>
  <c r="D4205" i="76"/>
  <c r="E4205" i="76"/>
  <c r="F4205" i="76"/>
  <c r="B4206" i="76"/>
  <c r="C4206" i="76"/>
  <c r="D4206" i="76"/>
  <c r="E4206" i="76"/>
  <c r="F4206" i="76"/>
  <c r="B4207" i="76"/>
  <c r="C4207" i="76"/>
  <c r="D4207" i="76"/>
  <c r="E4207" i="76"/>
  <c r="F4207" i="76"/>
  <c r="B4208" i="76"/>
  <c r="C4208" i="76"/>
  <c r="D4208" i="76"/>
  <c r="E4208" i="76"/>
  <c r="F4208" i="76"/>
  <c r="B4209" i="76"/>
  <c r="C4209" i="76"/>
  <c r="D4209" i="76"/>
  <c r="E4209" i="76"/>
  <c r="F4209" i="76"/>
  <c r="B4210" i="76"/>
  <c r="C4210" i="76"/>
  <c r="D4210" i="76"/>
  <c r="E4210" i="76"/>
  <c r="F4210" i="76"/>
  <c r="B4211" i="76"/>
  <c r="C4211" i="76"/>
  <c r="D4211" i="76"/>
  <c r="E4211" i="76"/>
  <c r="F4211" i="76"/>
  <c r="B4212" i="76"/>
  <c r="C4212" i="76"/>
  <c r="D4212" i="76"/>
  <c r="E4212" i="76"/>
  <c r="F4212" i="76"/>
  <c r="B4213" i="76"/>
  <c r="C4213" i="76"/>
  <c r="D4213" i="76"/>
  <c r="E4213" i="76"/>
  <c r="F4213" i="76"/>
  <c r="B4214" i="76"/>
  <c r="C4214" i="76"/>
  <c r="D4214" i="76"/>
  <c r="E4214" i="76"/>
  <c r="F4214" i="76"/>
  <c r="B4215" i="76"/>
  <c r="C4215" i="76"/>
  <c r="D4215" i="76"/>
  <c r="E4215" i="76"/>
  <c r="F4215" i="76"/>
  <c r="B4216" i="76"/>
  <c r="C4216" i="76"/>
  <c r="D4216" i="76"/>
  <c r="E4216" i="76"/>
  <c r="F4216" i="76"/>
  <c r="B4217" i="76"/>
  <c r="C4217" i="76"/>
  <c r="D4217" i="76"/>
  <c r="E4217" i="76"/>
  <c r="F4217" i="76"/>
  <c r="B4218" i="76"/>
  <c r="C4218" i="76"/>
  <c r="D4218" i="76"/>
  <c r="E4218" i="76"/>
  <c r="F4218" i="76"/>
  <c r="B4219" i="76"/>
  <c r="C4219" i="76"/>
  <c r="D4219" i="76"/>
  <c r="E4219" i="76"/>
  <c r="F4219" i="76"/>
  <c r="B4220" i="76"/>
  <c r="C4220" i="76"/>
  <c r="D4220" i="76"/>
  <c r="E4220" i="76"/>
  <c r="F4220" i="76"/>
  <c r="B4221" i="76"/>
  <c r="C4221" i="76"/>
  <c r="D4221" i="76"/>
  <c r="E4221" i="76"/>
  <c r="F4221" i="76"/>
  <c r="B4222" i="76"/>
  <c r="C4222" i="76"/>
  <c r="D4222" i="76"/>
  <c r="E4222" i="76"/>
  <c r="F4222" i="76"/>
  <c r="B4223" i="76"/>
  <c r="C4223" i="76"/>
  <c r="D4223" i="76"/>
  <c r="E4223" i="76"/>
  <c r="F4223" i="76"/>
  <c r="B4224" i="76"/>
  <c r="C4224" i="76"/>
  <c r="D4224" i="76"/>
  <c r="E4224" i="76"/>
  <c r="F4224" i="76"/>
  <c r="B4225" i="76"/>
  <c r="C4225" i="76"/>
  <c r="D4225" i="76"/>
  <c r="E4225" i="76"/>
  <c r="F4225" i="76"/>
  <c r="B4226" i="76"/>
  <c r="C4226" i="76"/>
  <c r="D4226" i="76"/>
  <c r="E4226" i="76"/>
  <c r="F4226" i="76"/>
  <c r="B4227" i="76"/>
  <c r="C4227" i="76"/>
  <c r="D4227" i="76"/>
  <c r="E4227" i="76"/>
  <c r="F4227" i="76"/>
  <c r="B4228" i="76"/>
  <c r="C4228" i="76"/>
  <c r="D4228" i="76"/>
  <c r="E4228" i="76"/>
  <c r="F4228" i="76"/>
  <c r="B4229" i="76"/>
  <c r="C4229" i="76"/>
  <c r="D4229" i="76"/>
  <c r="E4229" i="76"/>
  <c r="F4229" i="76"/>
  <c r="B4230" i="76"/>
  <c r="C4230" i="76"/>
  <c r="D4230" i="76"/>
  <c r="E4230" i="76"/>
  <c r="F4230" i="76"/>
  <c r="B4231" i="76"/>
  <c r="C4231" i="76"/>
  <c r="D4231" i="76"/>
  <c r="E4231" i="76"/>
  <c r="F4231" i="76"/>
  <c r="B4232" i="76"/>
  <c r="C4232" i="76"/>
  <c r="D4232" i="76"/>
  <c r="E4232" i="76"/>
  <c r="F4232" i="76"/>
  <c r="B4233" i="76"/>
  <c r="C4233" i="76"/>
  <c r="D4233" i="76"/>
  <c r="E4233" i="76"/>
  <c r="F4233" i="76"/>
  <c r="B4234" i="76"/>
  <c r="C4234" i="76"/>
  <c r="D4234" i="76"/>
  <c r="E4234" i="76"/>
  <c r="F4234" i="76"/>
  <c r="B4235" i="76"/>
  <c r="C4235" i="76"/>
  <c r="D4235" i="76"/>
  <c r="E4235" i="76"/>
  <c r="F4235" i="76"/>
  <c r="B4236" i="76"/>
  <c r="C4236" i="76"/>
  <c r="D4236" i="76"/>
  <c r="E4236" i="76"/>
  <c r="F4236" i="76"/>
  <c r="B4237" i="76"/>
  <c r="C4237" i="76"/>
  <c r="D4237" i="76"/>
  <c r="E4237" i="76"/>
  <c r="F4237" i="76"/>
  <c r="B4238" i="76"/>
  <c r="C4238" i="76"/>
  <c r="D4238" i="76"/>
  <c r="E4238" i="76"/>
  <c r="F4238" i="76"/>
  <c r="B4239" i="76"/>
  <c r="C4239" i="76"/>
  <c r="D4239" i="76"/>
  <c r="E4239" i="76"/>
  <c r="F4239" i="76"/>
  <c r="B4240" i="76"/>
  <c r="C4240" i="76"/>
  <c r="D4240" i="76"/>
  <c r="E4240" i="76"/>
  <c r="F4240" i="76"/>
  <c r="B4241" i="76"/>
  <c r="C4241" i="76"/>
  <c r="D4241" i="76"/>
  <c r="E4241" i="76"/>
  <c r="F4241" i="76"/>
  <c r="B4242" i="76"/>
  <c r="C4242" i="76"/>
  <c r="D4242" i="76"/>
  <c r="E4242" i="76"/>
  <c r="F4242" i="76"/>
  <c r="B4243" i="76"/>
  <c r="C4243" i="76"/>
  <c r="D4243" i="76"/>
  <c r="E4243" i="76"/>
  <c r="F4243" i="76"/>
  <c r="B4244" i="76"/>
  <c r="C4244" i="76"/>
  <c r="D4244" i="76"/>
  <c r="E4244" i="76"/>
  <c r="F4244" i="76"/>
  <c r="B4245" i="76"/>
  <c r="C4245" i="76"/>
  <c r="D4245" i="76"/>
  <c r="E4245" i="76"/>
  <c r="F4245" i="76"/>
  <c r="B4246" i="76"/>
  <c r="C4246" i="76"/>
  <c r="D4246" i="76"/>
  <c r="E4246" i="76"/>
  <c r="F4246" i="76"/>
  <c r="B4247" i="76"/>
  <c r="C4247" i="76"/>
  <c r="D4247" i="76"/>
  <c r="E4247" i="76"/>
  <c r="F4247" i="76"/>
  <c r="B4248" i="76"/>
  <c r="C4248" i="76"/>
  <c r="D4248" i="76"/>
  <c r="E4248" i="76"/>
  <c r="F4248" i="76"/>
  <c r="B4249" i="76"/>
  <c r="C4249" i="76"/>
  <c r="D4249" i="76"/>
  <c r="E4249" i="76"/>
  <c r="F4249" i="76"/>
  <c r="B4250" i="76"/>
  <c r="C4250" i="76"/>
  <c r="D4250" i="76"/>
  <c r="E4250" i="76"/>
  <c r="F4250" i="76"/>
  <c r="B4251" i="76"/>
  <c r="C4251" i="76"/>
  <c r="D4251" i="76"/>
  <c r="E4251" i="76"/>
  <c r="F4251" i="76"/>
  <c r="B4252" i="76"/>
  <c r="C4252" i="76"/>
  <c r="D4252" i="76"/>
  <c r="E4252" i="76"/>
  <c r="F4252" i="76"/>
  <c r="B4253" i="76"/>
  <c r="C4253" i="76"/>
  <c r="D4253" i="76"/>
  <c r="E4253" i="76"/>
  <c r="F4253" i="76"/>
  <c r="B4254" i="76"/>
  <c r="C4254" i="76"/>
  <c r="D4254" i="76"/>
  <c r="E4254" i="76"/>
  <c r="F4254" i="76"/>
  <c r="B4255" i="76"/>
  <c r="C4255" i="76"/>
  <c r="D4255" i="76"/>
  <c r="E4255" i="76"/>
  <c r="F4255" i="76"/>
  <c r="B4256" i="76"/>
  <c r="C4256" i="76"/>
  <c r="D4256" i="76"/>
  <c r="E4256" i="76"/>
  <c r="F4256" i="76"/>
  <c r="B4257" i="76"/>
  <c r="C4257" i="76"/>
  <c r="D4257" i="76"/>
  <c r="E4257" i="76"/>
  <c r="F4257" i="76"/>
  <c r="B4258" i="76"/>
  <c r="C4258" i="76"/>
  <c r="D4258" i="76"/>
  <c r="E4258" i="76"/>
  <c r="F4258" i="76"/>
  <c r="B4259" i="76"/>
  <c r="C4259" i="76"/>
  <c r="D4259" i="76"/>
  <c r="E4259" i="76"/>
  <c r="F4259" i="76"/>
  <c r="B4260" i="76"/>
  <c r="C4260" i="76"/>
  <c r="D4260" i="76"/>
  <c r="E4260" i="76"/>
  <c r="F4260" i="76"/>
  <c r="B4261" i="76"/>
  <c r="C4261" i="76"/>
  <c r="D4261" i="76"/>
  <c r="E4261" i="76"/>
  <c r="F4261" i="76"/>
  <c r="B4262" i="76"/>
  <c r="C4262" i="76"/>
  <c r="D4262" i="76"/>
  <c r="E4262" i="76"/>
  <c r="F4262" i="76"/>
  <c r="B4263" i="76"/>
  <c r="C4263" i="76"/>
  <c r="D4263" i="76"/>
  <c r="E4263" i="76"/>
  <c r="F4263" i="76"/>
  <c r="B4264" i="76"/>
  <c r="C4264" i="76"/>
  <c r="D4264" i="76"/>
  <c r="E4264" i="76"/>
  <c r="F4264" i="76"/>
  <c r="B4265" i="76"/>
  <c r="C4265" i="76"/>
  <c r="D4265" i="76"/>
  <c r="E4265" i="76"/>
  <c r="F4265" i="76"/>
  <c r="B4266" i="76"/>
  <c r="C4266" i="76"/>
  <c r="D4266" i="76"/>
  <c r="E4266" i="76"/>
  <c r="F4266" i="76"/>
  <c r="B4267" i="76"/>
  <c r="C4267" i="76"/>
  <c r="D4267" i="76"/>
  <c r="E4267" i="76"/>
  <c r="F4267" i="76"/>
  <c r="B4268" i="76"/>
  <c r="C4268" i="76"/>
  <c r="D4268" i="76"/>
  <c r="E4268" i="76"/>
  <c r="F4268" i="76"/>
  <c r="B4269" i="76"/>
  <c r="C4269" i="76"/>
  <c r="D4269" i="76"/>
  <c r="E4269" i="76"/>
  <c r="F4269" i="76"/>
  <c r="B4270" i="76"/>
  <c r="C4270" i="76"/>
  <c r="D4270" i="76"/>
  <c r="E4270" i="76"/>
  <c r="F4270" i="76"/>
  <c r="B4271" i="76"/>
  <c r="C4271" i="76"/>
  <c r="D4271" i="76"/>
  <c r="E4271" i="76"/>
  <c r="F4271" i="76"/>
  <c r="B4272" i="76"/>
  <c r="C4272" i="76"/>
  <c r="D4272" i="76"/>
  <c r="E4272" i="76"/>
  <c r="F4272" i="76"/>
  <c r="B4273" i="76"/>
  <c r="C4273" i="76"/>
  <c r="D4273" i="76"/>
  <c r="E4273" i="76"/>
  <c r="F4273" i="76"/>
  <c r="B4274" i="76"/>
  <c r="C4274" i="76"/>
  <c r="D4274" i="76"/>
  <c r="E4274" i="76"/>
  <c r="F4274" i="76"/>
  <c r="B4275" i="76"/>
  <c r="C4275" i="76"/>
  <c r="D4275" i="76"/>
  <c r="E4275" i="76"/>
  <c r="F4275" i="76"/>
  <c r="B4276" i="76"/>
  <c r="C4276" i="76"/>
  <c r="D4276" i="76"/>
  <c r="E4276" i="76"/>
  <c r="F4276" i="76"/>
  <c r="B4277" i="76"/>
  <c r="C4277" i="76"/>
  <c r="D4277" i="76"/>
  <c r="E4277" i="76"/>
  <c r="F4277" i="76"/>
  <c r="B4278" i="76"/>
  <c r="C4278" i="76"/>
  <c r="D4278" i="76"/>
  <c r="E4278" i="76"/>
  <c r="F4278" i="76"/>
  <c r="B4279" i="76"/>
  <c r="C4279" i="76"/>
  <c r="D4279" i="76"/>
  <c r="E4279" i="76"/>
  <c r="F4279" i="76"/>
  <c r="B4280" i="76"/>
  <c r="C4280" i="76"/>
  <c r="D4280" i="76"/>
  <c r="E4280" i="76"/>
  <c r="F4280" i="76"/>
  <c r="B4281" i="76"/>
  <c r="C4281" i="76"/>
  <c r="D4281" i="76"/>
  <c r="E4281" i="76"/>
  <c r="F4281" i="76"/>
  <c r="B4282" i="76"/>
  <c r="C4282" i="76"/>
  <c r="D4282" i="76"/>
  <c r="E4282" i="76"/>
  <c r="F4282" i="76"/>
  <c r="B4283" i="76"/>
  <c r="C4283" i="76"/>
  <c r="D4283" i="76"/>
  <c r="E4283" i="76"/>
  <c r="F4283" i="76"/>
  <c r="B4284" i="76"/>
  <c r="C4284" i="76"/>
  <c r="D4284" i="76"/>
  <c r="E4284" i="76"/>
  <c r="F4284" i="76"/>
  <c r="B4285" i="76"/>
  <c r="C4285" i="76"/>
  <c r="D4285" i="76"/>
  <c r="E4285" i="76"/>
  <c r="F4285" i="76"/>
  <c r="B4286" i="76"/>
  <c r="C4286" i="76"/>
  <c r="D4286" i="76"/>
  <c r="E4286" i="76"/>
  <c r="F4286" i="76"/>
  <c r="B4287" i="76"/>
  <c r="C4287" i="76"/>
  <c r="D4287" i="76"/>
  <c r="E4287" i="76"/>
  <c r="F4287" i="76"/>
  <c r="B4288" i="76"/>
  <c r="C4288" i="76"/>
  <c r="D4288" i="76"/>
  <c r="E4288" i="76"/>
  <c r="F4288" i="76"/>
  <c r="B4289" i="76"/>
  <c r="C4289" i="76"/>
  <c r="D4289" i="76"/>
  <c r="E4289" i="76"/>
  <c r="F4289" i="76"/>
  <c r="B4290" i="76"/>
  <c r="C4290" i="76"/>
  <c r="D4290" i="76"/>
  <c r="E4290" i="76"/>
  <c r="F4290" i="76"/>
  <c r="B4291" i="76"/>
  <c r="C4291" i="76"/>
  <c r="D4291" i="76"/>
  <c r="E4291" i="76"/>
  <c r="F4291" i="76"/>
  <c r="B4292" i="76"/>
  <c r="C4292" i="76"/>
  <c r="D4292" i="76"/>
  <c r="E4292" i="76"/>
  <c r="F4292" i="76"/>
  <c r="B4293" i="76"/>
  <c r="C4293" i="76"/>
  <c r="D4293" i="76"/>
  <c r="E4293" i="76"/>
  <c r="F4293" i="76"/>
  <c r="B4294" i="76"/>
  <c r="C4294" i="76"/>
  <c r="D4294" i="76"/>
  <c r="E4294" i="76"/>
  <c r="F4294" i="76"/>
  <c r="B4295" i="76"/>
  <c r="C4295" i="76"/>
  <c r="D4295" i="76"/>
  <c r="E4295" i="76"/>
  <c r="F4295" i="76"/>
  <c r="B4296" i="76"/>
  <c r="C4296" i="76"/>
  <c r="D4296" i="76"/>
  <c r="E4296" i="76"/>
  <c r="F4296" i="76"/>
  <c r="B4297" i="76"/>
  <c r="C4297" i="76"/>
  <c r="D4297" i="76"/>
  <c r="E4297" i="76"/>
  <c r="F4297" i="76"/>
  <c r="B4298" i="76"/>
  <c r="C4298" i="76"/>
  <c r="D4298" i="76"/>
  <c r="E4298" i="76"/>
  <c r="F4298" i="76"/>
  <c r="B4299" i="76"/>
  <c r="C4299" i="76"/>
  <c r="D4299" i="76"/>
  <c r="E4299" i="76"/>
  <c r="F4299" i="76"/>
  <c r="B4300" i="76"/>
  <c r="C4300" i="76"/>
  <c r="D4300" i="76"/>
  <c r="E4300" i="76"/>
  <c r="F4300" i="76"/>
  <c r="B4301" i="76"/>
  <c r="C4301" i="76"/>
  <c r="D4301" i="76"/>
  <c r="E4301" i="76"/>
  <c r="F4301" i="76"/>
  <c r="B4302" i="76"/>
  <c r="C4302" i="76"/>
  <c r="D4302" i="76"/>
  <c r="E4302" i="76"/>
  <c r="F4302" i="76"/>
  <c r="B4303" i="76"/>
  <c r="C4303" i="76"/>
  <c r="D4303" i="76"/>
  <c r="E4303" i="76"/>
  <c r="F4303" i="76"/>
  <c r="B4304" i="76"/>
  <c r="C4304" i="76"/>
  <c r="D4304" i="76"/>
  <c r="E4304" i="76"/>
  <c r="F4304" i="76"/>
  <c r="B4305" i="76"/>
  <c r="C4305" i="76"/>
  <c r="D4305" i="76"/>
  <c r="E4305" i="76"/>
  <c r="F4305" i="76"/>
  <c r="B4306" i="76"/>
  <c r="C4306" i="76"/>
  <c r="D4306" i="76"/>
  <c r="E4306" i="76"/>
  <c r="F4306" i="76"/>
  <c r="B4307" i="76"/>
  <c r="C4307" i="76"/>
  <c r="D4307" i="76"/>
  <c r="E4307" i="76"/>
  <c r="F4307" i="76"/>
  <c r="B4308" i="76"/>
  <c r="C4308" i="76"/>
  <c r="D4308" i="76"/>
  <c r="E4308" i="76"/>
  <c r="F4308" i="76"/>
  <c r="B4309" i="76"/>
  <c r="C4309" i="76"/>
  <c r="D4309" i="76"/>
  <c r="E4309" i="76"/>
  <c r="F4309" i="76"/>
  <c r="B4310" i="76"/>
  <c r="C4310" i="76"/>
  <c r="D4310" i="76"/>
  <c r="E4310" i="76"/>
  <c r="F4310" i="76"/>
  <c r="B4311" i="76"/>
  <c r="C4311" i="76"/>
  <c r="D4311" i="76"/>
  <c r="E4311" i="76"/>
  <c r="F4311" i="76"/>
  <c r="B4312" i="76"/>
  <c r="C4312" i="76"/>
  <c r="D4312" i="76"/>
  <c r="E4312" i="76"/>
  <c r="F4312" i="76"/>
  <c r="B4313" i="76"/>
  <c r="C4313" i="76"/>
  <c r="D4313" i="76"/>
  <c r="E4313" i="76"/>
  <c r="F4313" i="76"/>
  <c r="B4314" i="76"/>
  <c r="C4314" i="76"/>
  <c r="D4314" i="76"/>
  <c r="E4314" i="76"/>
  <c r="F4314" i="76"/>
  <c r="B4315" i="76"/>
  <c r="C4315" i="76"/>
  <c r="D4315" i="76"/>
  <c r="E4315" i="76"/>
  <c r="F4315" i="76"/>
  <c r="B4316" i="76"/>
  <c r="C4316" i="76"/>
  <c r="D4316" i="76"/>
  <c r="E4316" i="76"/>
  <c r="F4316" i="76"/>
  <c r="B4317" i="76"/>
  <c r="C4317" i="76"/>
  <c r="D4317" i="76"/>
  <c r="E4317" i="76"/>
  <c r="F4317" i="76"/>
  <c r="B4318" i="76"/>
  <c r="C4318" i="76"/>
  <c r="D4318" i="76"/>
  <c r="E4318" i="76"/>
  <c r="F4318" i="76"/>
  <c r="B4319" i="76"/>
  <c r="C4319" i="76"/>
  <c r="D4319" i="76"/>
  <c r="E4319" i="76"/>
  <c r="F4319" i="76"/>
  <c r="B4320" i="76"/>
  <c r="C4320" i="76"/>
  <c r="D4320" i="76"/>
  <c r="E4320" i="76"/>
  <c r="F4320" i="76"/>
  <c r="B4321" i="76"/>
  <c r="C4321" i="76"/>
  <c r="D4321" i="76"/>
  <c r="E4321" i="76"/>
  <c r="F4321" i="76"/>
  <c r="B4322" i="76"/>
  <c r="C4322" i="76"/>
  <c r="D4322" i="76"/>
  <c r="E4322" i="76"/>
  <c r="F4322" i="76"/>
  <c r="B4323" i="76"/>
  <c r="C4323" i="76"/>
  <c r="D4323" i="76"/>
  <c r="E4323" i="76"/>
  <c r="F4323" i="76"/>
  <c r="B4324" i="76"/>
  <c r="C4324" i="76"/>
  <c r="D4324" i="76"/>
  <c r="E4324" i="76"/>
  <c r="F4324" i="76"/>
  <c r="B4325" i="76"/>
  <c r="C4325" i="76"/>
  <c r="D4325" i="76"/>
  <c r="E4325" i="76"/>
  <c r="F4325" i="76"/>
  <c r="B4326" i="76"/>
  <c r="C4326" i="76"/>
  <c r="D4326" i="76"/>
  <c r="E4326" i="76"/>
  <c r="F4326" i="76"/>
  <c r="B4327" i="76"/>
  <c r="C4327" i="76"/>
  <c r="D4327" i="76"/>
  <c r="E4327" i="76"/>
  <c r="F4327" i="76"/>
  <c r="B4328" i="76"/>
  <c r="C4328" i="76"/>
  <c r="D4328" i="76"/>
  <c r="E4328" i="76"/>
  <c r="F4328" i="76"/>
  <c r="B4329" i="76"/>
  <c r="C4329" i="76"/>
  <c r="D4329" i="76"/>
  <c r="E4329" i="76"/>
  <c r="F4329" i="76"/>
  <c r="B4330" i="76"/>
  <c r="C4330" i="76"/>
  <c r="D4330" i="76"/>
  <c r="E4330" i="76"/>
  <c r="F4330" i="76"/>
  <c r="B4331" i="76"/>
  <c r="C4331" i="76"/>
  <c r="D4331" i="76"/>
  <c r="E4331" i="76"/>
  <c r="F4331" i="76"/>
  <c r="B4332" i="76"/>
  <c r="C4332" i="76"/>
  <c r="D4332" i="76"/>
  <c r="E4332" i="76"/>
  <c r="F4332" i="76"/>
  <c r="B4333" i="76"/>
  <c r="C4333" i="76"/>
  <c r="D4333" i="76"/>
  <c r="E4333" i="76"/>
  <c r="F4333" i="76"/>
  <c r="B4334" i="76"/>
  <c r="C4334" i="76"/>
  <c r="D4334" i="76"/>
  <c r="E4334" i="76"/>
  <c r="F4334" i="76"/>
  <c r="B4335" i="76"/>
  <c r="C4335" i="76"/>
  <c r="D4335" i="76"/>
  <c r="E4335" i="76"/>
  <c r="F4335" i="76"/>
  <c r="B4336" i="76"/>
  <c r="C4336" i="76"/>
  <c r="D4336" i="76"/>
  <c r="E4336" i="76"/>
  <c r="F4336" i="76"/>
  <c r="B4337" i="76"/>
  <c r="C4337" i="76"/>
  <c r="D4337" i="76"/>
  <c r="E4337" i="76"/>
  <c r="F4337" i="76"/>
  <c r="B4338" i="76"/>
  <c r="C4338" i="76"/>
  <c r="D4338" i="76"/>
  <c r="E4338" i="76"/>
  <c r="F4338" i="76"/>
  <c r="B4339" i="76"/>
  <c r="C4339" i="76"/>
  <c r="D4339" i="76"/>
  <c r="E4339" i="76"/>
  <c r="F4339" i="76"/>
  <c r="B4340" i="76"/>
  <c r="C4340" i="76"/>
  <c r="D4340" i="76"/>
  <c r="E4340" i="76"/>
  <c r="F4340" i="76"/>
  <c r="B4341" i="76"/>
  <c r="C4341" i="76"/>
  <c r="D4341" i="76"/>
  <c r="E4341" i="76"/>
  <c r="F4341" i="76"/>
  <c r="B4342" i="76"/>
  <c r="C4342" i="76"/>
  <c r="D4342" i="76"/>
  <c r="E4342" i="76"/>
  <c r="F4342" i="76"/>
  <c r="B4343" i="76"/>
  <c r="C4343" i="76"/>
  <c r="D4343" i="76"/>
  <c r="E4343" i="76"/>
  <c r="F4343" i="76"/>
  <c r="B4344" i="76"/>
  <c r="C4344" i="76"/>
  <c r="D4344" i="76"/>
  <c r="E4344" i="76"/>
  <c r="F4344" i="76"/>
  <c r="B4345" i="76"/>
  <c r="C4345" i="76"/>
  <c r="D4345" i="76"/>
  <c r="E4345" i="76"/>
  <c r="F4345" i="76"/>
  <c r="B4346" i="76"/>
  <c r="C4346" i="76"/>
  <c r="D4346" i="76"/>
  <c r="E4346" i="76"/>
  <c r="F4346" i="76"/>
  <c r="B4347" i="76"/>
  <c r="C4347" i="76"/>
  <c r="D4347" i="76"/>
  <c r="E4347" i="76"/>
  <c r="F4347" i="76"/>
  <c r="B4348" i="76"/>
  <c r="C4348" i="76"/>
  <c r="D4348" i="76"/>
  <c r="E4348" i="76"/>
  <c r="F4348" i="76"/>
  <c r="B4349" i="76"/>
  <c r="C4349" i="76"/>
  <c r="D4349" i="76"/>
  <c r="E4349" i="76"/>
  <c r="F4349" i="76"/>
  <c r="B4350" i="76"/>
  <c r="C4350" i="76"/>
  <c r="D4350" i="76"/>
  <c r="E4350" i="76"/>
  <c r="F4350" i="76"/>
  <c r="B4351" i="76"/>
  <c r="C4351" i="76"/>
  <c r="D4351" i="76"/>
  <c r="E4351" i="76"/>
  <c r="F4351" i="76"/>
  <c r="B4352" i="76"/>
  <c r="C4352" i="76"/>
  <c r="D4352" i="76"/>
  <c r="E4352" i="76"/>
  <c r="F4352" i="76"/>
  <c r="B4353" i="76"/>
  <c r="C4353" i="76"/>
  <c r="D4353" i="76"/>
  <c r="E4353" i="76"/>
  <c r="F4353" i="76"/>
  <c r="B4354" i="76"/>
  <c r="C4354" i="76"/>
  <c r="D4354" i="76"/>
  <c r="E4354" i="76"/>
  <c r="F4354" i="76"/>
  <c r="B4355" i="76"/>
  <c r="C4355" i="76"/>
  <c r="D4355" i="76"/>
  <c r="E4355" i="76"/>
  <c r="F4355" i="76"/>
  <c r="B4356" i="76"/>
  <c r="C4356" i="76"/>
  <c r="D4356" i="76"/>
  <c r="E4356" i="76"/>
  <c r="F4356" i="76"/>
  <c r="B4357" i="76"/>
  <c r="C4357" i="76"/>
  <c r="D4357" i="76"/>
  <c r="E4357" i="76"/>
  <c r="F4357" i="76"/>
  <c r="B4358" i="76"/>
  <c r="C4358" i="76"/>
  <c r="D4358" i="76"/>
  <c r="E4358" i="76"/>
  <c r="F4358" i="76"/>
  <c r="B4359" i="76"/>
  <c r="C4359" i="76"/>
  <c r="D4359" i="76"/>
  <c r="E4359" i="76"/>
  <c r="F4359" i="76"/>
  <c r="B4360" i="76"/>
  <c r="C4360" i="76"/>
  <c r="D4360" i="76"/>
  <c r="E4360" i="76"/>
  <c r="F4360" i="76"/>
  <c r="B4361" i="76"/>
  <c r="C4361" i="76"/>
  <c r="D4361" i="76"/>
  <c r="E4361" i="76"/>
  <c r="F4361" i="76"/>
  <c r="B4362" i="76"/>
  <c r="C4362" i="76"/>
  <c r="D4362" i="76"/>
  <c r="E4362" i="76"/>
  <c r="F4362" i="76"/>
  <c r="B4363" i="76"/>
  <c r="C4363" i="76"/>
  <c r="D4363" i="76"/>
  <c r="E4363" i="76"/>
  <c r="F4363" i="76"/>
  <c r="B4364" i="76"/>
  <c r="C4364" i="76"/>
  <c r="D4364" i="76"/>
  <c r="E4364" i="76"/>
  <c r="F4364" i="76"/>
  <c r="B4365" i="76"/>
  <c r="C4365" i="76"/>
  <c r="D4365" i="76"/>
  <c r="E4365" i="76"/>
  <c r="F4365" i="76"/>
  <c r="B4366" i="76"/>
  <c r="C4366" i="76"/>
  <c r="D4366" i="76"/>
  <c r="E4366" i="76"/>
  <c r="F4366" i="76"/>
  <c r="B4367" i="76"/>
  <c r="C4367" i="76"/>
  <c r="D4367" i="76"/>
  <c r="E4367" i="76"/>
  <c r="F4367" i="76"/>
  <c r="B4368" i="76"/>
  <c r="C4368" i="76"/>
  <c r="D4368" i="76"/>
  <c r="E4368" i="76"/>
  <c r="F4368" i="76"/>
  <c r="B4369" i="76"/>
  <c r="C4369" i="76"/>
  <c r="D4369" i="76"/>
  <c r="E4369" i="76"/>
  <c r="F4369" i="76"/>
  <c r="B4370" i="76"/>
  <c r="C4370" i="76"/>
  <c r="D4370" i="76"/>
  <c r="E4370" i="76"/>
  <c r="F4370" i="76"/>
  <c r="B4371" i="76"/>
  <c r="C4371" i="76"/>
  <c r="D4371" i="76"/>
  <c r="E4371" i="76"/>
  <c r="F4371" i="76"/>
  <c r="B4372" i="76"/>
  <c r="C4372" i="76"/>
  <c r="D4372" i="76"/>
  <c r="E4372" i="76"/>
  <c r="F4372" i="76"/>
  <c r="B4373" i="76"/>
  <c r="C4373" i="76"/>
  <c r="D4373" i="76"/>
  <c r="E4373" i="76"/>
  <c r="F4373" i="76"/>
  <c r="B4374" i="76"/>
  <c r="C4374" i="76"/>
  <c r="D4374" i="76"/>
  <c r="E4374" i="76"/>
  <c r="F4374" i="76"/>
  <c r="B4375" i="76"/>
  <c r="C4375" i="76"/>
  <c r="D4375" i="76"/>
  <c r="E4375" i="76"/>
  <c r="F4375" i="76"/>
  <c r="B4376" i="76"/>
  <c r="C4376" i="76"/>
  <c r="D4376" i="76"/>
  <c r="E4376" i="76"/>
  <c r="F4376" i="76"/>
  <c r="B4377" i="76"/>
  <c r="C4377" i="76"/>
  <c r="D4377" i="76"/>
  <c r="E4377" i="76"/>
  <c r="F4377" i="76"/>
  <c r="B4378" i="76"/>
  <c r="C4378" i="76"/>
  <c r="D4378" i="76"/>
  <c r="E4378" i="76"/>
  <c r="F4378" i="76"/>
  <c r="B4379" i="76"/>
  <c r="C4379" i="76"/>
  <c r="D4379" i="76"/>
  <c r="E4379" i="76"/>
  <c r="F4379" i="76"/>
  <c r="B4380" i="76"/>
  <c r="C4380" i="76"/>
  <c r="D4380" i="76"/>
  <c r="E4380" i="76"/>
  <c r="F4380" i="76"/>
  <c r="B4381" i="76"/>
  <c r="C4381" i="76"/>
  <c r="D4381" i="76"/>
  <c r="E4381" i="76"/>
  <c r="F4381" i="76"/>
  <c r="B4382" i="76"/>
  <c r="C4382" i="76"/>
  <c r="D4382" i="76"/>
  <c r="E4382" i="76"/>
  <c r="F4382" i="76"/>
  <c r="B4383" i="76"/>
  <c r="C4383" i="76"/>
  <c r="D4383" i="76"/>
  <c r="E4383" i="76"/>
  <c r="F4383" i="76"/>
  <c r="B4384" i="76"/>
  <c r="C4384" i="76"/>
  <c r="D4384" i="76"/>
  <c r="E4384" i="76"/>
  <c r="F4384" i="76"/>
  <c r="B4385" i="76"/>
  <c r="C4385" i="76"/>
  <c r="D4385" i="76"/>
  <c r="E4385" i="76"/>
  <c r="F4385" i="76"/>
  <c r="B4386" i="76"/>
  <c r="C4386" i="76"/>
  <c r="D4386" i="76"/>
  <c r="E4386" i="76"/>
  <c r="F4386" i="76"/>
  <c r="B4387" i="76"/>
  <c r="C4387" i="76"/>
  <c r="D4387" i="76"/>
  <c r="E4387" i="76"/>
  <c r="F4387" i="76"/>
  <c r="B4388" i="76"/>
  <c r="C4388" i="76"/>
  <c r="D4388" i="76"/>
  <c r="E4388" i="76"/>
  <c r="F4388" i="76"/>
  <c r="B4389" i="76"/>
  <c r="C4389" i="76"/>
  <c r="D4389" i="76"/>
  <c r="E4389" i="76"/>
  <c r="F4389" i="76"/>
  <c r="B4390" i="76"/>
  <c r="C4390" i="76"/>
  <c r="D4390" i="76"/>
  <c r="E4390" i="76"/>
  <c r="F4390" i="76"/>
  <c r="B4391" i="76"/>
  <c r="C4391" i="76"/>
  <c r="D4391" i="76"/>
  <c r="E4391" i="76"/>
  <c r="F4391" i="76"/>
  <c r="B4392" i="76"/>
  <c r="C4392" i="76"/>
  <c r="D4392" i="76"/>
  <c r="E4392" i="76"/>
  <c r="F4392" i="76"/>
  <c r="B4393" i="76"/>
  <c r="C4393" i="76"/>
  <c r="D4393" i="76"/>
  <c r="E4393" i="76"/>
  <c r="F4393" i="76"/>
  <c r="B4394" i="76"/>
  <c r="C4394" i="76"/>
  <c r="D4394" i="76"/>
  <c r="E4394" i="76"/>
  <c r="F4394" i="76"/>
  <c r="B4395" i="76"/>
  <c r="C4395" i="76"/>
  <c r="D4395" i="76"/>
  <c r="E4395" i="76"/>
  <c r="F4395" i="76"/>
  <c r="B4396" i="76"/>
  <c r="C4396" i="76"/>
  <c r="D4396" i="76"/>
  <c r="E4396" i="76"/>
  <c r="F4396" i="76"/>
  <c r="B4397" i="76"/>
  <c r="C4397" i="76"/>
  <c r="D4397" i="76"/>
  <c r="E4397" i="76"/>
  <c r="F4397" i="76"/>
  <c r="B4398" i="76"/>
  <c r="C4398" i="76"/>
  <c r="D4398" i="76"/>
  <c r="E4398" i="76"/>
  <c r="F4398" i="76"/>
  <c r="B4399" i="76"/>
  <c r="C4399" i="76"/>
  <c r="D4399" i="76"/>
  <c r="E4399" i="76"/>
  <c r="F4399" i="76"/>
  <c r="B4400" i="76"/>
  <c r="C4400" i="76"/>
  <c r="D4400" i="76"/>
  <c r="E4400" i="76"/>
  <c r="F4400" i="76"/>
  <c r="B4401" i="76"/>
  <c r="C4401" i="76"/>
  <c r="D4401" i="76"/>
  <c r="E4401" i="76"/>
  <c r="F4401" i="76"/>
  <c r="B4402" i="76"/>
  <c r="C4402" i="76"/>
  <c r="D4402" i="76"/>
  <c r="E4402" i="76"/>
  <c r="F4402" i="76"/>
  <c r="B4403" i="76"/>
  <c r="C4403" i="76"/>
  <c r="D4403" i="76"/>
  <c r="E4403" i="76"/>
  <c r="F4403" i="76"/>
  <c r="B4404" i="76"/>
  <c r="C4404" i="76"/>
  <c r="D4404" i="76"/>
  <c r="E4404" i="76"/>
  <c r="F4404" i="76"/>
  <c r="B4405" i="76"/>
  <c r="C4405" i="76"/>
  <c r="D4405" i="76"/>
  <c r="E4405" i="76"/>
  <c r="F4405" i="76"/>
  <c r="B4406" i="76"/>
  <c r="C4406" i="76"/>
  <c r="D4406" i="76"/>
  <c r="E4406" i="76"/>
  <c r="F4406" i="76"/>
  <c r="B4407" i="76"/>
  <c r="C4407" i="76"/>
  <c r="D4407" i="76"/>
  <c r="E4407" i="76"/>
  <c r="F4407" i="76"/>
  <c r="B4408" i="76"/>
  <c r="C4408" i="76"/>
  <c r="D4408" i="76"/>
  <c r="E4408" i="76"/>
  <c r="F4408" i="76"/>
  <c r="B4409" i="76"/>
  <c r="C4409" i="76"/>
  <c r="D4409" i="76"/>
  <c r="E4409" i="76"/>
  <c r="F4409" i="76"/>
  <c r="B4410" i="76"/>
  <c r="C4410" i="76"/>
  <c r="D4410" i="76"/>
  <c r="E4410" i="76"/>
  <c r="F4410" i="76"/>
  <c r="B4411" i="76"/>
  <c r="C4411" i="76"/>
  <c r="D4411" i="76"/>
  <c r="E4411" i="76"/>
  <c r="F4411" i="76"/>
  <c r="B4412" i="76"/>
  <c r="C4412" i="76"/>
  <c r="D4412" i="76"/>
  <c r="E4412" i="76"/>
  <c r="F4412" i="76"/>
  <c r="B4413" i="76"/>
  <c r="C4413" i="76"/>
  <c r="D4413" i="76"/>
  <c r="E4413" i="76"/>
  <c r="F4413" i="76"/>
  <c r="B4414" i="76"/>
  <c r="C4414" i="76"/>
  <c r="D4414" i="76"/>
  <c r="E4414" i="76"/>
  <c r="F4414" i="76"/>
  <c r="B4415" i="76"/>
  <c r="C4415" i="76"/>
  <c r="D4415" i="76"/>
  <c r="E4415" i="76"/>
  <c r="F4415" i="76"/>
  <c r="B4416" i="76"/>
  <c r="C4416" i="76"/>
  <c r="D4416" i="76"/>
  <c r="E4416" i="76"/>
  <c r="F4416" i="76"/>
  <c r="B4417" i="76"/>
  <c r="C4417" i="76"/>
  <c r="D4417" i="76"/>
  <c r="E4417" i="76"/>
  <c r="F4417" i="76"/>
  <c r="B4418" i="76"/>
  <c r="C4418" i="76"/>
  <c r="D4418" i="76"/>
  <c r="E4418" i="76"/>
  <c r="F4418" i="76"/>
  <c r="B4419" i="76"/>
  <c r="C4419" i="76"/>
  <c r="D4419" i="76"/>
  <c r="E4419" i="76"/>
  <c r="F4419" i="76"/>
  <c r="B4420" i="76"/>
  <c r="C4420" i="76"/>
  <c r="D4420" i="76"/>
  <c r="E4420" i="76"/>
  <c r="F4420" i="76"/>
  <c r="B4421" i="76"/>
  <c r="C4421" i="76"/>
  <c r="D4421" i="76"/>
  <c r="E4421" i="76"/>
  <c r="F4421" i="76"/>
  <c r="B4422" i="76"/>
  <c r="C4422" i="76"/>
  <c r="D4422" i="76"/>
  <c r="E4422" i="76"/>
  <c r="F4422" i="76"/>
  <c r="B4423" i="76"/>
  <c r="C4423" i="76"/>
  <c r="D4423" i="76"/>
  <c r="E4423" i="76"/>
  <c r="F4423" i="76"/>
  <c r="B4424" i="76"/>
  <c r="C4424" i="76"/>
  <c r="D4424" i="76"/>
  <c r="E4424" i="76"/>
  <c r="F4424" i="76"/>
  <c r="B4425" i="76"/>
  <c r="C4425" i="76"/>
  <c r="D4425" i="76"/>
  <c r="E4425" i="76"/>
  <c r="F4425" i="76"/>
  <c r="B4426" i="76"/>
  <c r="C4426" i="76"/>
  <c r="D4426" i="76"/>
  <c r="E4426" i="76"/>
  <c r="F4426" i="76"/>
  <c r="B4427" i="76"/>
  <c r="C4427" i="76"/>
  <c r="D4427" i="76"/>
  <c r="E4427" i="76"/>
  <c r="F4427" i="76"/>
  <c r="B4428" i="76"/>
  <c r="C4428" i="76"/>
  <c r="D4428" i="76"/>
  <c r="E4428" i="76"/>
  <c r="F4428" i="76"/>
  <c r="B4429" i="76"/>
  <c r="C4429" i="76"/>
  <c r="D4429" i="76"/>
  <c r="E4429" i="76"/>
  <c r="F4429" i="76"/>
  <c r="B4430" i="76"/>
  <c r="C4430" i="76"/>
  <c r="D4430" i="76"/>
  <c r="E4430" i="76"/>
  <c r="F4430" i="76"/>
  <c r="B4431" i="76"/>
  <c r="C4431" i="76"/>
  <c r="D4431" i="76"/>
  <c r="E4431" i="76"/>
  <c r="F4431" i="76"/>
  <c r="B4432" i="76"/>
  <c r="C4432" i="76"/>
  <c r="D4432" i="76"/>
  <c r="E4432" i="76"/>
  <c r="F4432" i="76"/>
  <c r="B4433" i="76"/>
  <c r="C4433" i="76"/>
  <c r="D4433" i="76"/>
  <c r="E4433" i="76"/>
  <c r="F4433" i="76"/>
  <c r="B4434" i="76"/>
  <c r="C4434" i="76"/>
  <c r="D4434" i="76"/>
  <c r="E4434" i="76"/>
  <c r="F4434" i="76"/>
  <c r="B4435" i="76"/>
  <c r="C4435" i="76"/>
  <c r="D4435" i="76"/>
  <c r="E4435" i="76"/>
  <c r="F4435" i="76"/>
  <c r="B4436" i="76"/>
  <c r="C4436" i="76"/>
  <c r="D4436" i="76"/>
  <c r="E4436" i="76"/>
  <c r="F4436" i="76"/>
  <c r="B4437" i="76"/>
  <c r="C4437" i="76"/>
  <c r="D4437" i="76"/>
  <c r="E4437" i="76"/>
  <c r="F4437" i="76"/>
  <c r="B4438" i="76"/>
  <c r="C4438" i="76"/>
  <c r="D4438" i="76"/>
  <c r="E4438" i="76"/>
  <c r="F4438" i="76"/>
  <c r="B4439" i="76"/>
  <c r="C4439" i="76"/>
  <c r="D4439" i="76"/>
  <c r="E4439" i="76"/>
  <c r="F4439" i="76"/>
  <c r="B4440" i="76"/>
  <c r="C4440" i="76"/>
  <c r="D4440" i="76"/>
  <c r="E4440" i="76"/>
  <c r="F4440" i="76"/>
  <c r="B4441" i="76"/>
  <c r="C4441" i="76"/>
  <c r="D4441" i="76"/>
  <c r="E4441" i="76"/>
  <c r="F4441" i="76"/>
  <c r="B4442" i="76"/>
  <c r="C4442" i="76"/>
  <c r="D4442" i="76"/>
  <c r="E4442" i="76"/>
  <c r="F4442" i="76"/>
  <c r="B4443" i="76"/>
  <c r="C4443" i="76"/>
  <c r="D4443" i="76"/>
  <c r="E4443" i="76"/>
  <c r="F4443" i="76"/>
  <c r="B4444" i="76"/>
  <c r="C4444" i="76"/>
  <c r="D4444" i="76"/>
  <c r="E4444" i="76"/>
  <c r="F4444" i="76"/>
  <c r="B4445" i="76"/>
  <c r="C4445" i="76"/>
  <c r="D4445" i="76"/>
  <c r="E4445" i="76"/>
  <c r="F4445" i="76"/>
  <c r="B4446" i="76"/>
  <c r="C4446" i="76"/>
  <c r="D4446" i="76"/>
  <c r="E4446" i="76"/>
  <c r="F4446" i="76"/>
  <c r="B4447" i="76"/>
  <c r="C4447" i="76"/>
  <c r="D4447" i="76"/>
  <c r="E4447" i="76"/>
  <c r="F4447" i="76"/>
  <c r="B4448" i="76"/>
  <c r="C4448" i="76"/>
  <c r="D4448" i="76"/>
  <c r="E4448" i="76"/>
  <c r="F4448" i="76"/>
  <c r="B4449" i="76"/>
  <c r="C4449" i="76"/>
  <c r="D4449" i="76"/>
  <c r="E4449" i="76"/>
  <c r="F4449" i="76"/>
  <c r="B4450" i="76"/>
  <c r="C4450" i="76"/>
  <c r="D4450" i="76"/>
  <c r="E4450" i="76"/>
  <c r="F4450" i="76"/>
  <c r="B4451" i="76"/>
  <c r="C4451" i="76"/>
  <c r="D4451" i="76"/>
  <c r="E4451" i="76"/>
  <c r="F4451" i="76"/>
  <c r="B4452" i="76"/>
  <c r="C4452" i="76"/>
  <c r="D4452" i="76"/>
  <c r="E4452" i="76"/>
  <c r="F4452" i="76"/>
  <c r="B4453" i="76"/>
  <c r="C4453" i="76"/>
  <c r="D4453" i="76"/>
  <c r="E4453" i="76"/>
  <c r="F4453" i="76"/>
  <c r="B4454" i="76"/>
  <c r="C4454" i="76"/>
  <c r="D4454" i="76"/>
  <c r="E4454" i="76"/>
  <c r="F4454" i="76"/>
  <c r="B4455" i="76"/>
  <c r="C4455" i="76"/>
  <c r="D4455" i="76"/>
  <c r="E4455" i="76"/>
  <c r="F4455" i="76"/>
  <c r="B4456" i="76"/>
  <c r="C4456" i="76"/>
  <c r="D4456" i="76"/>
  <c r="E4456" i="76"/>
  <c r="F4456" i="76"/>
  <c r="B4457" i="76"/>
  <c r="C4457" i="76"/>
  <c r="D4457" i="76"/>
  <c r="E4457" i="76"/>
  <c r="F4457" i="76"/>
  <c r="B4458" i="76"/>
  <c r="C4458" i="76"/>
  <c r="D4458" i="76"/>
  <c r="E4458" i="76"/>
  <c r="F4458" i="76"/>
  <c r="B4459" i="76"/>
  <c r="C4459" i="76"/>
  <c r="D4459" i="76"/>
  <c r="E4459" i="76"/>
  <c r="F4459" i="76"/>
  <c r="B4460" i="76"/>
  <c r="C4460" i="76"/>
  <c r="D4460" i="76"/>
  <c r="E4460" i="76"/>
  <c r="F4460" i="76"/>
  <c r="B4461" i="76"/>
  <c r="C4461" i="76"/>
  <c r="D4461" i="76"/>
  <c r="E4461" i="76"/>
  <c r="F4461" i="76"/>
  <c r="B4462" i="76"/>
  <c r="C4462" i="76"/>
  <c r="D4462" i="76"/>
  <c r="E4462" i="76"/>
  <c r="F4462" i="76"/>
  <c r="B4463" i="76"/>
  <c r="C4463" i="76"/>
  <c r="D4463" i="76"/>
  <c r="E4463" i="76"/>
  <c r="F4463" i="76"/>
  <c r="B4464" i="76"/>
  <c r="C4464" i="76"/>
  <c r="D4464" i="76"/>
  <c r="E4464" i="76"/>
  <c r="F4464" i="76"/>
  <c r="B4465" i="76"/>
  <c r="C4465" i="76"/>
  <c r="D4465" i="76"/>
  <c r="E4465" i="76"/>
  <c r="F4465" i="76"/>
  <c r="B4466" i="76"/>
  <c r="C4466" i="76"/>
  <c r="D4466" i="76"/>
  <c r="E4466" i="76"/>
  <c r="F4466" i="76"/>
  <c r="B4467" i="76"/>
  <c r="C4467" i="76"/>
  <c r="D4467" i="76"/>
  <c r="E4467" i="76"/>
  <c r="F4467" i="76"/>
  <c r="B4468" i="76"/>
  <c r="C4468" i="76"/>
  <c r="D4468" i="76"/>
  <c r="E4468" i="76"/>
  <c r="F4468" i="76"/>
  <c r="B4469" i="76"/>
  <c r="C4469" i="76"/>
  <c r="D4469" i="76"/>
  <c r="E4469" i="76"/>
  <c r="F4469" i="76"/>
  <c r="B4470" i="76"/>
  <c r="C4470" i="76"/>
  <c r="D4470" i="76"/>
  <c r="E4470" i="76"/>
  <c r="F4470" i="76"/>
  <c r="B4471" i="76"/>
  <c r="C4471" i="76"/>
  <c r="D4471" i="76"/>
  <c r="E4471" i="76"/>
  <c r="F4471" i="76"/>
  <c r="B4472" i="76"/>
  <c r="C4472" i="76"/>
  <c r="D4472" i="76"/>
  <c r="E4472" i="76"/>
  <c r="F4472" i="76"/>
  <c r="B4473" i="76"/>
  <c r="C4473" i="76"/>
  <c r="D4473" i="76"/>
  <c r="E4473" i="76"/>
  <c r="F4473" i="76"/>
  <c r="B4474" i="76"/>
  <c r="C4474" i="76"/>
  <c r="D4474" i="76"/>
  <c r="E4474" i="76"/>
  <c r="F4474" i="76"/>
  <c r="B4475" i="76"/>
  <c r="C4475" i="76"/>
  <c r="D4475" i="76"/>
  <c r="E4475" i="76"/>
  <c r="F4475" i="76"/>
  <c r="B4476" i="76"/>
  <c r="C4476" i="76"/>
  <c r="D4476" i="76"/>
  <c r="E4476" i="76"/>
  <c r="F4476" i="76"/>
  <c r="B4477" i="76"/>
  <c r="C4477" i="76"/>
  <c r="D4477" i="76"/>
  <c r="E4477" i="76"/>
  <c r="F4477" i="76"/>
  <c r="B4478" i="76"/>
  <c r="C4478" i="76"/>
  <c r="D4478" i="76"/>
  <c r="E4478" i="76"/>
  <c r="F4478" i="76"/>
  <c r="B4479" i="76"/>
  <c r="C4479" i="76"/>
  <c r="D4479" i="76"/>
  <c r="E4479" i="76"/>
  <c r="F4479" i="76"/>
  <c r="B4480" i="76"/>
  <c r="C4480" i="76"/>
  <c r="D4480" i="76"/>
  <c r="E4480" i="76"/>
  <c r="F4480" i="76"/>
  <c r="B4481" i="76"/>
  <c r="C4481" i="76"/>
  <c r="D4481" i="76"/>
  <c r="E4481" i="76"/>
  <c r="F4481" i="76"/>
  <c r="B4482" i="76"/>
  <c r="C4482" i="76"/>
  <c r="D4482" i="76"/>
  <c r="E4482" i="76"/>
  <c r="F4482" i="76"/>
  <c r="B4483" i="76"/>
  <c r="C4483" i="76"/>
  <c r="D4483" i="76"/>
  <c r="E4483" i="76"/>
  <c r="F4483" i="76"/>
  <c r="B4484" i="76"/>
  <c r="C4484" i="76"/>
  <c r="D4484" i="76"/>
  <c r="E4484" i="76"/>
  <c r="F4484" i="76"/>
  <c r="B4485" i="76"/>
  <c r="C4485" i="76"/>
  <c r="D4485" i="76"/>
  <c r="E4485" i="76"/>
  <c r="F4485" i="76"/>
  <c r="B4486" i="76"/>
  <c r="C4486" i="76"/>
  <c r="D4486" i="76"/>
  <c r="E4486" i="76"/>
  <c r="F4486" i="76"/>
  <c r="B4487" i="76"/>
  <c r="C4487" i="76"/>
  <c r="D4487" i="76"/>
  <c r="E4487" i="76"/>
  <c r="F4487" i="76"/>
  <c r="B4488" i="76"/>
  <c r="C4488" i="76"/>
  <c r="D4488" i="76"/>
  <c r="E4488" i="76"/>
  <c r="F4488" i="76"/>
  <c r="B4489" i="76"/>
  <c r="C4489" i="76"/>
  <c r="D4489" i="76"/>
  <c r="E4489" i="76"/>
  <c r="F4489" i="76"/>
  <c r="B4490" i="76"/>
  <c r="C4490" i="76"/>
  <c r="D4490" i="76"/>
  <c r="E4490" i="76"/>
  <c r="F4490" i="76"/>
  <c r="B4491" i="76"/>
  <c r="C4491" i="76"/>
  <c r="D4491" i="76"/>
  <c r="E4491" i="76"/>
  <c r="F4491" i="76"/>
  <c r="B4492" i="76"/>
  <c r="C4492" i="76"/>
  <c r="D4492" i="76"/>
  <c r="E4492" i="76"/>
  <c r="F4492" i="76"/>
  <c r="B4493" i="76"/>
  <c r="C4493" i="76"/>
  <c r="D4493" i="76"/>
  <c r="E4493" i="76"/>
  <c r="F4493" i="76"/>
  <c r="B4494" i="76"/>
  <c r="C4494" i="76"/>
  <c r="D4494" i="76"/>
  <c r="E4494" i="76"/>
  <c r="F4494" i="76"/>
  <c r="B4495" i="76"/>
  <c r="C4495" i="76"/>
  <c r="D4495" i="76"/>
  <c r="E4495" i="76"/>
  <c r="F4495" i="76"/>
  <c r="B4496" i="76"/>
  <c r="C4496" i="76"/>
  <c r="D4496" i="76"/>
  <c r="E4496" i="76"/>
  <c r="F4496" i="76"/>
  <c r="B4497" i="76"/>
  <c r="C4497" i="76"/>
  <c r="D4497" i="76"/>
  <c r="E4497" i="76"/>
  <c r="F4497" i="76"/>
  <c r="B4498" i="76"/>
  <c r="C4498" i="76"/>
  <c r="D4498" i="76"/>
  <c r="E4498" i="76"/>
  <c r="F4498" i="76"/>
  <c r="B4499" i="76"/>
  <c r="C4499" i="76"/>
  <c r="D4499" i="76"/>
  <c r="E4499" i="76"/>
  <c r="F4499" i="76"/>
  <c r="B4500" i="76"/>
  <c r="C4500" i="76"/>
  <c r="D4500" i="76"/>
  <c r="E4500" i="76"/>
  <c r="F4500" i="76"/>
  <c r="B4501" i="76"/>
  <c r="C4501" i="76"/>
  <c r="D4501" i="76"/>
  <c r="E4501" i="76"/>
  <c r="F4501" i="76"/>
  <c r="B4502" i="76"/>
  <c r="C4502" i="76"/>
  <c r="D4502" i="76"/>
  <c r="E4502" i="76"/>
  <c r="F4502" i="76"/>
  <c r="B4503" i="76"/>
  <c r="C4503" i="76"/>
  <c r="D4503" i="76"/>
  <c r="E4503" i="76"/>
  <c r="F4503" i="76"/>
  <c r="B4504" i="76"/>
  <c r="C4504" i="76"/>
  <c r="D4504" i="76"/>
  <c r="E4504" i="76"/>
  <c r="F4504" i="76"/>
  <c r="B4505" i="76"/>
  <c r="C4505" i="76"/>
  <c r="D4505" i="76"/>
  <c r="E4505" i="76"/>
  <c r="F4505" i="76"/>
  <c r="B4506" i="76"/>
  <c r="C4506" i="76"/>
  <c r="D4506" i="76"/>
  <c r="E4506" i="76"/>
  <c r="F4506" i="76"/>
  <c r="B4507" i="76"/>
  <c r="C4507" i="76"/>
  <c r="D4507" i="76"/>
  <c r="E4507" i="76"/>
  <c r="F4507" i="76"/>
  <c r="B4508" i="76"/>
  <c r="C4508" i="76"/>
  <c r="D4508" i="76"/>
  <c r="E4508" i="76"/>
  <c r="F4508" i="76"/>
  <c r="B4509" i="76"/>
  <c r="C4509" i="76"/>
  <c r="D4509" i="76"/>
  <c r="E4509" i="76"/>
  <c r="F4509" i="76"/>
  <c r="B4510" i="76"/>
  <c r="C4510" i="76"/>
  <c r="D4510" i="76"/>
  <c r="E4510" i="76"/>
  <c r="F4510" i="76"/>
  <c r="B4511" i="76"/>
  <c r="C4511" i="76"/>
  <c r="D4511" i="76"/>
  <c r="E4511" i="76"/>
  <c r="F4511" i="76"/>
  <c r="B4512" i="76"/>
  <c r="C4512" i="76"/>
  <c r="D4512" i="76"/>
  <c r="E4512" i="76"/>
  <c r="F4512" i="76"/>
  <c r="B4513" i="76"/>
  <c r="C4513" i="76"/>
  <c r="D4513" i="76"/>
  <c r="E4513" i="76"/>
  <c r="F4513" i="76"/>
  <c r="B4514" i="76"/>
  <c r="C4514" i="76"/>
  <c r="D4514" i="76"/>
  <c r="E4514" i="76"/>
  <c r="F4514" i="76"/>
  <c r="B4515" i="76"/>
  <c r="C4515" i="76"/>
  <c r="D4515" i="76"/>
  <c r="E4515" i="76"/>
  <c r="F4515" i="76"/>
  <c r="B4516" i="76"/>
  <c r="C4516" i="76"/>
  <c r="D4516" i="76"/>
  <c r="E4516" i="76"/>
  <c r="F4516" i="76"/>
  <c r="B4517" i="76"/>
  <c r="C4517" i="76"/>
  <c r="D4517" i="76"/>
  <c r="E4517" i="76"/>
  <c r="F4517" i="76"/>
  <c r="B4518" i="76"/>
  <c r="C4518" i="76"/>
  <c r="D4518" i="76"/>
  <c r="E4518" i="76"/>
  <c r="F4518" i="76"/>
  <c r="B4519" i="76"/>
  <c r="C4519" i="76"/>
  <c r="D4519" i="76"/>
  <c r="E4519" i="76"/>
  <c r="F4519" i="76"/>
  <c r="B4520" i="76"/>
  <c r="C4520" i="76"/>
  <c r="D4520" i="76"/>
  <c r="E4520" i="76"/>
  <c r="F4520" i="76"/>
  <c r="B4521" i="76"/>
  <c r="C4521" i="76"/>
  <c r="D4521" i="76"/>
  <c r="E4521" i="76"/>
  <c r="F4521" i="76"/>
  <c r="B4522" i="76"/>
  <c r="C4522" i="76"/>
  <c r="D4522" i="76"/>
  <c r="E4522" i="76"/>
  <c r="F4522" i="76"/>
  <c r="B4523" i="76"/>
  <c r="C4523" i="76"/>
  <c r="D4523" i="76"/>
  <c r="E4523" i="76"/>
  <c r="F4523" i="76"/>
  <c r="B4524" i="76"/>
  <c r="C4524" i="76"/>
  <c r="D4524" i="76"/>
  <c r="E4524" i="76"/>
  <c r="F4524" i="76"/>
  <c r="B4525" i="76"/>
  <c r="C4525" i="76"/>
  <c r="D4525" i="76"/>
  <c r="E4525" i="76"/>
  <c r="F4525" i="76"/>
  <c r="B4526" i="76"/>
  <c r="C4526" i="76"/>
  <c r="D4526" i="76"/>
  <c r="E4526" i="76"/>
  <c r="F4526" i="76"/>
  <c r="B4527" i="76"/>
  <c r="C4527" i="76"/>
  <c r="D4527" i="76"/>
  <c r="E4527" i="76"/>
  <c r="F4527" i="76"/>
  <c r="B4528" i="76"/>
  <c r="C4528" i="76"/>
  <c r="D4528" i="76"/>
  <c r="E4528" i="76"/>
  <c r="F4528" i="76"/>
  <c r="B4529" i="76"/>
  <c r="C4529" i="76"/>
  <c r="D4529" i="76"/>
  <c r="E4529" i="76"/>
  <c r="F4529" i="76"/>
  <c r="B4530" i="76"/>
  <c r="C4530" i="76"/>
  <c r="D4530" i="76"/>
  <c r="E4530" i="76"/>
  <c r="F4530" i="76"/>
  <c r="B4531" i="76"/>
  <c r="C4531" i="76"/>
  <c r="D4531" i="76"/>
  <c r="E4531" i="76"/>
  <c r="F4531" i="76"/>
  <c r="B4532" i="76"/>
  <c r="C4532" i="76"/>
  <c r="D4532" i="76"/>
  <c r="E4532" i="76"/>
  <c r="F4532" i="76"/>
  <c r="B4533" i="76"/>
  <c r="C4533" i="76"/>
  <c r="D4533" i="76"/>
  <c r="E4533" i="76"/>
  <c r="F4533" i="76"/>
  <c r="B4534" i="76"/>
  <c r="C4534" i="76"/>
  <c r="D4534" i="76"/>
  <c r="E4534" i="76"/>
  <c r="F4534" i="76"/>
  <c r="B4535" i="76"/>
  <c r="C4535" i="76"/>
  <c r="D4535" i="76"/>
  <c r="E4535" i="76"/>
  <c r="F4535" i="76"/>
  <c r="B4536" i="76"/>
  <c r="C4536" i="76"/>
  <c r="D4536" i="76"/>
  <c r="E4536" i="76"/>
  <c r="F4536" i="76"/>
  <c r="B4537" i="76"/>
  <c r="C4537" i="76"/>
  <c r="D4537" i="76"/>
  <c r="E4537" i="76"/>
  <c r="F4537" i="76"/>
  <c r="B4538" i="76"/>
  <c r="C4538" i="76"/>
  <c r="D4538" i="76"/>
  <c r="E4538" i="76"/>
  <c r="F4538" i="76"/>
  <c r="B4539" i="76"/>
  <c r="C4539" i="76"/>
  <c r="D4539" i="76"/>
  <c r="E4539" i="76"/>
  <c r="F4539" i="76"/>
  <c r="B4540" i="76"/>
  <c r="C4540" i="76"/>
  <c r="D4540" i="76"/>
  <c r="E4540" i="76"/>
  <c r="F4540" i="76"/>
  <c r="B4541" i="76"/>
  <c r="C4541" i="76"/>
  <c r="D4541" i="76"/>
  <c r="E4541" i="76"/>
  <c r="F4541" i="76"/>
  <c r="B4542" i="76"/>
  <c r="C4542" i="76"/>
  <c r="D4542" i="76"/>
  <c r="E4542" i="76"/>
  <c r="F4542" i="76"/>
  <c r="B4543" i="76"/>
  <c r="C4543" i="76"/>
  <c r="D4543" i="76"/>
  <c r="E4543" i="76"/>
  <c r="F4543" i="76"/>
  <c r="B4544" i="76"/>
  <c r="C4544" i="76"/>
  <c r="D4544" i="76"/>
  <c r="E4544" i="76"/>
  <c r="F4544" i="76"/>
  <c r="B4545" i="76"/>
  <c r="C4545" i="76"/>
  <c r="D4545" i="76"/>
  <c r="E4545" i="76"/>
  <c r="F4545" i="76"/>
  <c r="B4546" i="76"/>
  <c r="C4546" i="76"/>
  <c r="D4546" i="76"/>
  <c r="E4546" i="76"/>
  <c r="F4546" i="76"/>
  <c r="B4547" i="76"/>
  <c r="C4547" i="76"/>
  <c r="D4547" i="76"/>
  <c r="E4547" i="76"/>
  <c r="F4547" i="76"/>
  <c r="B4548" i="76"/>
  <c r="C4548" i="76"/>
  <c r="D4548" i="76"/>
  <c r="E4548" i="76"/>
  <c r="F4548" i="76"/>
  <c r="B4549" i="76"/>
  <c r="C4549" i="76"/>
  <c r="D4549" i="76"/>
  <c r="E4549" i="76"/>
  <c r="F4549" i="76"/>
  <c r="B4550" i="76"/>
  <c r="C4550" i="76"/>
  <c r="D4550" i="76"/>
  <c r="E4550" i="76"/>
  <c r="F4550" i="76"/>
  <c r="B4551" i="76"/>
  <c r="C4551" i="76"/>
  <c r="D4551" i="76"/>
  <c r="E4551" i="76"/>
  <c r="F4551" i="76"/>
  <c r="B4552" i="76"/>
  <c r="C4552" i="76"/>
  <c r="D4552" i="76"/>
  <c r="E4552" i="76"/>
  <c r="F4552" i="76"/>
  <c r="B4553" i="76"/>
  <c r="C4553" i="76"/>
  <c r="D4553" i="76"/>
  <c r="E4553" i="76"/>
  <c r="F4553" i="76"/>
  <c r="B4554" i="76"/>
  <c r="C4554" i="76"/>
  <c r="D4554" i="76"/>
  <c r="E4554" i="76"/>
  <c r="F4554" i="76"/>
  <c r="B4555" i="76"/>
  <c r="C4555" i="76"/>
  <c r="D4555" i="76"/>
  <c r="E4555" i="76"/>
  <c r="F4555" i="76"/>
  <c r="B4556" i="76"/>
  <c r="C4556" i="76"/>
  <c r="D4556" i="76"/>
  <c r="E4556" i="76"/>
  <c r="F4556" i="76"/>
  <c r="B4557" i="76"/>
  <c r="C4557" i="76"/>
  <c r="D4557" i="76"/>
  <c r="E4557" i="76"/>
  <c r="F4557" i="76"/>
  <c r="B4558" i="76"/>
  <c r="C4558" i="76"/>
  <c r="D4558" i="76"/>
  <c r="E4558" i="76"/>
  <c r="F4558" i="76"/>
  <c r="B4559" i="76"/>
  <c r="C4559" i="76"/>
  <c r="D4559" i="76"/>
  <c r="E4559" i="76"/>
  <c r="F4559" i="76"/>
  <c r="B4560" i="76"/>
  <c r="C4560" i="76"/>
  <c r="D4560" i="76"/>
  <c r="E4560" i="76"/>
  <c r="F4560" i="76"/>
  <c r="B4561" i="76"/>
  <c r="C4561" i="76"/>
  <c r="D4561" i="76"/>
  <c r="E4561" i="76"/>
  <c r="F4561" i="76"/>
  <c r="B4562" i="76"/>
  <c r="C4562" i="76"/>
  <c r="D4562" i="76"/>
  <c r="E4562" i="76"/>
  <c r="F4562" i="76"/>
  <c r="B4563" i="76"/>
  <c r="C4563" i="76"/>
  <c r="D4563" i="76"/>
  <c r="E4563" i="76"/>
  <c r="F4563" i="76"/>
  <c r="B4564" i="76"/>
  <c r="C4564" i="76"/>
  <c r="D4564" i="76"/>
  <c r="E4564" i="76"/>
  <c r="F4564" i="76"/>
  <c r="B4565" i="76"/>
  <c r="C4565" i="76"/>
  <c r="D4565" i="76"/>
  <c r="E4565" i="76"/>
  <c r="F4565" i="76"/>
  <c r="B4566" i="76"/>
  <c r="C4566" i="76"/>
  <c r="D4566" i="76"/>
  <c r="E4566" i="76"/>
  <c r="F4566" i="76"/>
  <c r="B4567" i="76"/>
  <c r="C4567" i="76"/>
  <c r="D4567" i="76"/>
  <c r="E4567" i="76"/>
  <c r="F4567" i="76"/>
  <c r="B4568" i="76"/>
  <c r="C4568" i="76"/>
  <c r="D4568" i="76"/>
  <c r="E4568" i="76"/>
  <c r="F4568" i="76"/>
  <c r="B4569" i="76"/>
  <c r="C4569" i="76"/>
  <c r="D4569" i="76"/>
  <c r="E4569" i="76"/>
  <c r="F4569" i="76"/>
  <c r="B4570" i="76"/>
  <c r="C4570" i="76"/>
  <c r="D4570" i="76"/>
  <c r="E4570" i="76"/>
  <c r="F4570" i="76"/>
  <c r="B4571" i="76"/>
  <c r="C4571" i="76"/>
  <c r="D4571" i="76"/>
  <c r="E4571" i="76"/>
  <c r="F4571" i="76"/>
  <c r="B4572" i="76"/>
  <c r="C4572" i="76"/>
  <c r="D4572" i="76"/>
  <c r="E4572" i="76"/>
  <c r="F4572" i="76"/>
  <c r="B4573" i="76"/>
  <c r="C4573" i="76"/>
  <c r="D4573" i="76"/>
  <c r="E4573" i="76"/>
  <c r="F4573" i="76"/>
  <c r="B4574" i="76"/>
  <c r="C4574" i="76"/>
  <c r="D4574" i="76"/>
  <c r="E4574" i="76"/>
  <c r="F4574" i="76"/>
  <c r="B4575" i="76"/>
  <c r="C4575" i="76"/>
  <c r="D4575" i="76"/>
  <c r="E4575" i="76"/>
  <c r="F4575" i="76"/>
  <c r="B4576" i="76"/>
  <c r="C4576" i="76"/>
  <c r="D4576" i="76"/>
  <c r="E4576" i="76"/>
  <c r="F4576" i="76"/>
  <c r="B4577" i="76"/>
  <c r="C4577" i="76"/>
  <c r="D4577" i="76"/>
  <c r="E4577" i="76"/>
  <c r="F4577" i="76"/>
  <c r="B4578" i="76"/>
  <c r="C4578" i="76"/>
  <c r="D4578" i="76"/>
  <c r="E4578" i="76"/>
  <c r="F4578" i="76"/>
  <c r="B4579" i="76"/>
  <c r="C4579" i="76"/>
  <c r="D4579" i="76"/>
  <c r="E4579" i="76"/>
  <c r="F4579" i="76"/>
  <c r="B4580" i="76"/>
  <c r="C4580" i="76"/>
  <c r="D4580" i="76"/>
  <c r="E4580" i="76"/>
  <c r="F4580" i="76"/>
  <c r="B4581" i="76"/>
  <c r="C4581" i="76"/>
  <c r="D4581" i="76"/>
  <c r="E4581" i="76"/>
  <c r="F4581" i="76"/>
  <c r="B4582" i="76"/>
  <c r="C4582" i="76"/>
  <c r="D4582" i="76"/>
  <c r="E4582" i="76"/>
  <c r="F4582" i="76"/>
  <c r="B4583" i="76"/>
  <c r="C4583" i="76"/>
  <c r="D4583" i="76"/>
  <c r="E4583" i="76"/>
  <c r="F4583" i="76"/>
  <c r="B4584" i="76"/>
  <c r="C4584" i="76"/>
  <c r="D4584" i="76"/>
  <c r="E4584" i="76"/>
  <c r="F4584" i="76"/>
  <c r="B4585" i="76"/>
  <c r="C4585" i="76"/>
  <c r="D4585" i="76"/>
  <c r="E4585" i="76"/>
  <c r="F4585" i="76"/>
  <c r="B4586" i="76"/>
  <c r="C4586" i="76"/>
  <c r="D4586" i="76"/>
  <c r="E4586" i="76"/>
  <c r="F4586" i="76"/>
  <c r="B4587" i="76"/>
  <c r="C4587" i="76"/>
  <c r="D4587" i="76"/>
  <c r="E4587" i="76"/>
  <c r="F4587" i="76"/>
  <c r="B4588" i="76"/>
  <c r="C4588" i="76"/>
  <c r="D4588" i="76"/>
  <c r="E4588" i="76"/>
  <c r="F4588" i="76"/>
  <c r="B4589" i="76"/>
  <c r="C4589" i="76"/>
  <c r="D4589" i="76"/>
  <c r="E4589" i="76"/>
  <c r="F4589" i="76"/>
  <c r="B4590" i="76"/>
  <c r="C4590" i="76"/>
  <c r="D4590" i="76"/>
  <c r="E4590" i="76"/>
  <c r="F4590" i="76"/>
  <c r="B4591" i="76"/>
  <c r="C4591" i="76"/>
  <c r="D4591" i="76"/>
  <c r="E4591" i="76"/>
  <c r="F4591" i="76"/>
  <c r="B4592" i="76"/>
  <c r="C4592" i="76"/>
  <c r="D4592" i="76"/>
  <c r="E4592" i="76"/>
  <c r="F4592" i="76"/>
  <c r="B4593" i="76"/>
  <c r="C4593" i="76"/>
  <c r="D4593" i="76"/>
  <c r="E4593" i="76"/>
  <c r="F4593" i="76"/>
  <c r="B4594" i="76"/>
  <c r="C4594" i="76"/>
  <c r="D4594" i="76"/>
  <c r="E4594" i="76"/>
  <c r="F4594" i="76"/>
  <c r="B4595" i="76"/>
  <c r="C4595" i="76"/>
  <c r="D4595" i="76"/>
  <c r="E4595" i="76"/>
  <c r="F4595" i="76"/>
  <c r="B4596" i="76"/>
  <c r="C4596" i="76"/>
  <c r="D4596" i="76"/>
  <c r="E4596" i="76"/>
  <c r="F4596" i="76"/>
  <c r="B4597" i="76"/>
  <c r="C4597" i="76"/>
  <c r="D4597" i="76"/>
  <c r="E4597" i="76"/>
  <c r="F4597" i="76"/>
  <c r="B4598" i="76"/>
  <c r="C4598" i="76"/>
  <c r="D4598" i="76"/>
  <c r="E4598" i="76"/>
  <c r="F4598" i="76"/>
  <c r="B4599" i="76"/>
  <c r="C4599" i="76"/>
  <c r="D4599" i="76"/>
  <c r="E4599" i="76"/>
  <c r="F4599" i="76"/>
  <c r="B4600" i="76"/>
  <c r="C4600" i="76"/>
  <c r="D4600" i="76"/>
  <c r="E4600" i="76"/>
  <c r="F4600" i="76"/>
  <c r="B4601" i="76"/>
  <c r="C4601" i="76"/>
  <c r="D4601" i="76"/>
  <c r="E4601" i="76"/>
  <c r="F4601" i="76"/>
  <c r="B4602" i="76"/>
  <c r="C4602" i="76"/>
  <c r="D4602" i="76"/>
  <c r="E4602" i="76"/>
  <c r="F4602" i="76"/>
  <c r="B4603" i="76"/>
  <c r="C4603" i="76"/>
  <c r="D4603" i="76"/>
  <c r="E4603" i="76"/>
  <c r="F4603" i="76"/>
  <c r="B4604" i="76"/>
  <c r="C4604" i="76"/>
  <c r="D4604" i="76"/>
  <c r="E4604" i="76"/>
  <c r="F4604" i="76"/>
  <c r="B4605" i="76"/>
  <c r="C4605" i="76"/>
  <c r="D4605" i="76"/>
  <c r="E4605" i="76"/>
  <c r="F4605" i="76"/>
  <c r="B4606" i="76"/>
  <c r="C4606" i="76"/>
  <c r="D4606" i="76"/>
  <c r="E4606" i="76"/>
  <c r="F4606" i="76"/>
  <c r="B4607" i="76"/>
  <c r="C4607" i="76"/>
  <c r="D4607" i="76"/>
  <c r="E4607" i="76"/>
  <c r="F4607" i="76"/>
  <c r="B4608" i="76"/>
  <c r="C4608" i="76"/>
  <c r="D4608" i="76"/>
  <c r="E4608" i="76"/>
  <c r="F4608" i="76"/>
  <c r="B4609" i="76"/>
  <c r="C4609" i="76"/>
  <c r="D4609" i="76"/>
  <c r="E4609" i="76"/>
  <c r="F4609" i="76"/>
  <c r="B4610" i="76"/>
  <c r="C4610" i="76"/>
  <c r="D4610" i="76"/>
  <c r="E4610" i="76"/>
  <c r="F4610" i="76"/>
  <c r="B4611" i="76"/>
  <c r="C4611" i="76"/>
  <c r="D4611" i="76"/>
  <c r="E4611" i="76"/>
  <c r="F4611" i="76"/>
  <c r="B4612" i="76"/>
  <c r="C4612" i="76"/>
  <c r="D4612" i="76"/>
  <c r="E4612" i="76"/>
  <c r="F4612" i="76"/>
  <c r="B4613" i="76"/>
  <c r="C4613" i="76"/>
  <c r="D4613" i="76"/>
  <c r="E4613" i="76"/>
  <c r="F4613" i="76"/>
  <c r="B4614" i="76"/>
  <c r="C4614" i="76"/>
  <c r="D4614" i="76"/>
  <c r="E4614" i="76"/>
  <c r="F4614" i="76"/>
  <c r="B4615" i="76"/>
  <c r="C4615" i="76"/>
  <c r="D4615" i="76"/>
  <c r="E4615" i="76"/>
  <c r="F4615" i="76"/>
  <c r="B4616" i="76"/>
  <c r="C4616" i="76"/>
  <c r="D4616" i="76"/>
  <c r="E4616" i="76"/>
  <c r="F4616" i="76"/>
  <c r="B4617" i="76"/>
  <c r="C4617" i="76"/>
  <c r="D4617" i="76"/>
  <c r="E4617" i="76"/>
  <c r="F4617" i="76"/>
  <c r="B4618" i="76"/>
  <c r="C4618" i="76"/>
  <c r="D4618" i="76"/>
  <c r="E4618" i="76"/>
  <c r="F4618" i="76"/>
  <c r="B4619" i="76"/>
  <c r="C4619" i="76"/>
  <c r="D4619" i="76"/>
  <c r="E4619" i="76"/>
  <c r="F4619" i="76"/>
  <c r="B4620" i="76"/>
  <c r="C4620" i="76"/>
  <c r="D4620" i="76"/>
  <c r="E4620" i="76"/>
  <c r="F4620" i="76"/>
  <c r="B4621" i="76"/>
  <c r="C4621" i="76"/>
  <c r="D4621" i="76"/>
  <c r="E4621" i="76"/>
  <c r="F4621" i="76"/>
  <c r="B4622" i="76"/>
  <c r="C4622" i="76"/>
  <c r="D4622" i="76"/>
  <c r="E4622" i="76"/>
  <c r="F4622" i="76"/>
  <c r="B4623" i="76"/>
  <c r="C4623" i="76"/>
  <c r="D4623" i="76"/>
  <c r="E4623" i="76"/>
  <c r="F4623" i="76"/>
  <c r="B4624" i="76"/>
  <c r="C4624" i="76"/>
  <c r="D4624" i="76"/>
  <c r="E4624" i="76"/>
  <c r="F4624" i="76"/>
  <c r="B4625" i="76"/>
  <c r="C4625" i="76"/>
  <c r="D4625" i="76"/>
  <c r="E4625" i="76"/>
  <c r="F4625" i="76"/>
  <c r="B4626" i="76"/>
  <c r="C4626" i="76"/>
  <c r="D4626" i="76"/>
  <c r="E4626" i="76"/>
  <c r="F4626" i="76"/>
  <c r="B4627" i="76"/>
  <c r="C4627" i="76"/>
  <c r="D4627" i="76"/>
  <c r="E4627" i="76"/>
  <c r="F4627" i="76"/>
  <c r="B4628" i="76"/>
  <c r="C4628" i="76"/>
  <c r="D4628" i="76"/>
  <c r="E4628" i="76"/>
  <c r="F4628" i="76"/>
  <c r="B4629" i="76"/>
  <c r="C4629" i="76"/>
  <c r="D4629" i="76"/>
  <c r="E4629" i="76"/>
  <c r="F4629" i="76"/>
  <c r="B4630" i="76"/>
  <c r="C4630" i="76"/>
  <c r="D4630" i="76"/>
  <c r="E4630" i="76"/>
  <c r="F4630" i="76"/>
  <c r="B4631" i="76"/>
  <c r="C4631" i="76"/>
  <c r="D4631" i="76"/>
  <c r="E4631" i="76"/>
  <c r="F4631" i="76"/>
  <c r="B4632" i="76"/>
  <c r="C4632" i="76"/>
  <c r="D4632" i="76"/>
  <c r="E4632" i="76"/>
  <c r="F4632" i="76"/>
  <c r="B4633" i="76"/>
  <c r="C4633" i="76"/>
  <c r="D4633" i="76"/>
  <c r="E4633" i="76"/>
  <c r="F4633" i="76"/>
  <c r="B4634" i="76"/>
  <c r="C4634" i="76"/>
  <c r="D4634" i="76"/>
  <c r="E4634" i="76"/>
  <c r="F4634" i="76"/>
  <c r="B4635" i="76"/>
  <c r="C4635" i="76"/>
  <c r="D4635" i="76"/>
  <c r="E4635" i="76"/>
  <c r="F4635" i="76"/>
  <c r="B4636" i="76"/>
  <c r="C4636" i="76"/>
  <c r="D4636" i="76"/>
  <c r="E4636" i="76"/>
  <c r="F4636" i="76"/>
  <c r="B4637" i="76"/>
  <c r="C4637" i="76"/>
  <c r="D4637" i="76"/>
  <c r="E4637" i="76"/>
  <c r="F4637" i="76"/>
  <c r="B4638" i="76"/>
  <c r="C4638" i="76"/>
  <c r="D4638" i="76"/>
  <c r="E4638" i="76"/>
  <c r="F4638" i="76"/>
  <c r="B4639" i="76"/>
  <c r="C4639" i="76"/>
  <c r="D4639" i="76"/>
  <c r="E4639" i="76"/>
  <c r="F4639" i="76"/>
  <c r="B4640" i="76"/>
  <c r="C4640" i="76"/>
  <c r="D4640" i="76"/>
  <c r="E4640" i="76"/>
  <c r="F4640" i="76"/>
  <c r="B4641" i="76"/>
  <c r="C4641" i="76"/>
  <c r="D4641" i="76"/>
  <c r="E4641" i="76"/>
  <c r="F4641" i="76"/>
  <c r="B4642" i="76"/>
  <c r="C4642" i="76"/>
  <c r="D4642" i="76"/>
  <c r="E4642" i="76"/>
  <c r="F4642" i="76"/>
  <c r="B4643" i="76"/>
  <c r="C4643" i="76"/>
  <c r="D4643" i="76"/>
  <c r="E4643" i="76"/>
  <c r="F4643" i="76"/>
  <c r="B4644" i="76"/>
  <c r="C4644" i="76"/>
  <c r="D4644" i="76"/>
  <c r="E4644" i="76"/>
  <c r="F4644" i="76"/>
  <c r="B4645" i="76"/>
  <c r="C4645" i="76"/>
  <c r="D4645" i="76"/>
  <c r="E4645" i="76"/>
  <c r="F4645" i="76"/>
  <c r="B4646" i="76"/>
  <c r="C4646" i="76"/>
  <c r="D4646" i="76"/>
  <c r="E4646" i="76"/>
  <c r="F4646" i="76"/>
  <c r="B4647" i="76"/>
  <c r="C4647" i="76"/>
  <c r="D4647" i="76"/>
  <c r="E4647" i="76"/>
  <c r="F4647" i="76"/>
  <c r="B4648" i="76"/>
  <c r="C4648" i="76"/>
  <c r="D4648" i="76"/>
  <c r="E4648" i="76"/>
  <c r="F4648" i="76"/>
  <c r="B4649" i="76"/>
  <c r="C4649" i="76"/>
  <c r="D4649" i="76"/>
  <c r="E4649" i="76"/>
  <c r="F4649" i="76"/>
  <c r="B4650" i="76"/>
  <c r="C4650" i="76"/>
  <c r="D4650" i="76"/>
  <c r="E4650" i="76"/>
  <c r="F4650" i="76"/>
  <c r="B4651" i="76"/>
  <c r="C4651" i="76"/>
  <c r="D4651" i="76"/>
  <c r="E4651" i="76"/>
  <c r="F4651" i="76"/>
  <c r="B4652" i="76"/>
  <c r="C4652" i="76"/>
  <c r="D4652" i="76"/>
  <c r="E4652" i="76"/>
  <c r="F4652" i="76"/>
  <c r="B4653" i="76"/>
  <c r="C4653" i="76"/>
  <c r="D4653" i="76"/>
  <c r="E4653" i="76"/>
  <c r="F4653" i="76"/>
  <c r="B4654" i="76"/>
  <c r="C4654" i="76"/>
  <c r="D4654" i="76"/>
  <c r="E4654" i="76"/>
  <c r="F4654" i="76"/>
  <c r="B4655" i="76"/>
  <c r="C4655" i="76"/>
  <c r="D4655" i="76"/>
  <c r="E4655" i="76"/>
  <c r="F4655" i="76"/>
  <c r="B4656" i="76"/>
  <c r="C4656" i="76"/>
  <c r="D4656" i="76"/>
  <c r="E4656" i="76"/>
  <c r="F4656" i="76"/>
  <c r="B4657" i="76"/>
  <c r="C4657" i="76"/>
  <c r="D4657" i="76"/>
  <c r="E4657" i="76"/>
  <c r="F4657" i="76"/>
  <c r="B4658" i="76"/>
  <c r="C4658" i="76"/>
  <c r="D4658" i="76"/>
  <c r="E4658" i="76"/>
  <c r="F4658" i="76"/>
  <c r="B4659" i="76"/>
  <c r="C4659" i="76"/>
  <c r="D4659" i="76"/>
  <c r="E4659" i="76"/>
  <c r="F4659" i="76"/>
  <c r="B4660" i="76"/>
  <c r="C4660" i="76"/>
  <c r="D4660" i="76"/>
  <c r="E4660" i="76"/>
  <c r="F4660" i="76"/>
  <c r="B4661" i="76"/>
  <c r="C4661" i="76"/>
  <c r="D4661" i="76"/>
  <c r="E4661" i="76"/>
  <c r="F4661" i="76"/>
  <c r="B4662" i="76"/>
  <c r="C4662" i="76"/>
  <c r="D4662" i="76"/>
  <c r="E4662" i="76"/>
  <c r="F4662" i="76"/>
  <c r="B4663" i="76"/>
  <c r="C4663" i="76"/>
  <c r="D4663" i="76"/>
  <c r="E4663" i="76"/>
  <c r="F4663" i="76"/>
  <c r="B4664" i="76"/>
  <c r="C4664" i="76"/>
  <c r="D4664" i="76"/>
  <c r="E4664" i="76"/>
  <c r="F4664" i="76"/>
  <c r="B4665" i="76"/>
  <c r="C4665" i="76"/>
  <c r="D4665" i="76"/>
  <c r="E4665" i="76"/>
  <c r="F4665" i="76"/>
  <c r="B4666" i="76"/>
  <c r="C4666" i="76"/>
  <c r="D4666" i="76"/>
  <c r="E4666" i="76"/>
  <c r="F4666" i="76"/>
  <c r="B4667" i="76"/>
  <c r="C4667" i="76"/>
  <c r="D4667" i="76"/>
  <c r="E4667" i="76"/>
  <c r="F4667" i="76"/>
  <c r="B4668" i="76"/>
  <c r="C4668" i="76"/>
  <c r="D4668" i="76"/>
  <c r="E4668" i="76"/>
  <c r="F4668" i="76"/>
  <c r="B4669" i="76"/>
  <c r="C4669" i="76"/>
  <c r="D4669" i="76"/>
  <c r="E4669" i="76"/>
  <c r="F4669" i="76"/>
  <c r="B4670" i="76"/>
  <c r="C4670" i="76"/>
  <c r="D4670" i="76"/>
  <c r="E4670" i="76"/>
  <c r="F4670" i="76"/>
  <c r="B4671" i="76"/>
  <c r="C4671" i="76"/>
  <c r="D4671" i="76"/>
  <c r="E4671" i="76"/>
  <c r="F4671" i="76"/>
  <c r="B4672" i="76"/>
  <c r="C4672" i="76"/>
  <c r="D4672" i="76"/>
  <c r="E4672" i="76"/>
  <c r="F4672" i="76"/>
  <c r="B4673" i="76"/>
  <c r="C4673" i="76"/>
  <c r="D4673" i="76"/>
  <c r="E4673" i="76"/>
  <c r="F4673" i="76"/>
  <c r="B4674" i="76"/>
  <c r="C4674" i="76"/>
  <c r="D4674" i="76"/>
  <c r="E4674" i="76"/>
  <c r="F4674" i="76"/>
  <c r="B4675" i="76"/>
  <c r="C4675" i="76"/>
  <c r="D4675" i="76"/>
  <c r="E4675" i="76"/>
  <c r="F4675" i="76"/>
  <c r="B4676" i="76"/>
  <c r="C4676" i="76"/>
  <c r="D4676" i="76"/>
  <c r="E4676" i="76"/>
  <c r="F4676" i="76"/>
  <c r="B4677" i="76"/>
  <c r="C4677" i="76"/>
  <c r="D4677" i="76"/>
  <c r="E4677" i="76"/>
  <c r="F4677" i="76"/>
  <c r="B4678" i="76"/>
  <c r="C4678" i="76"/>
  <c r="D4678" i="76"/>
  <c r="E4678" i="76"/>
  <c r="F4678" i="76"/>
  <c r="B4679" i="76"/>
  <c r="C4679" i="76"/>
  <c r="D4679" i="76"/>
  <c r="E4679" i="76"/>
  <c r="F4679" i="76"/>
  <c r="B4680" i="76"/>
  <c r="C4680" i="76"/>
  <c r="D4680" i="76"/>
  <c r="E4680" i="76"/>
  <c r="F4680" i="76"/>
  <c r="B4681" i="76"/>
  <c r="C4681" i="76"/>
  <c r="D4681" i="76"/>
  <c r="E4681" i="76"/>
  <c r="F4681" i="76"/>
  <c r="B4682" i="76"/>
  <c r="C4682" i="76"/>
  <c r="D4682" i="76"/>
  <c r="E4682" i="76"/>
  <c r="F4682" i="76"/>
  <c r="B4683" i="76"/>
  <c r="C4683" i="76"/>
  <c r="D4683" i="76"/>
  <c r="E4683" i="76"/>
  <c r="F4683" i="76"/>
  <c r="B4684" i="76"/>
  <c r="C4684" i="76"/>
  <c r="D4684" i="76"/>
  <c r="E4684" i="76"/>
  <c r="F4684" i="76"/>
  <c r="B4685" i="76"/>
  <c r="C4685" i="76"/>
  <c r="D4685" i="76"/>
  <c r="E4685" i="76"/>
  <c r="F4685" i="76"/>
  <c r="B4686" i="76"/>
  <c r="C4686" i="76"/>
  <c r="D4686" i="76"/>
  <c r="E4686" i="76"/>
  <c r="F4686" i="76"/>
  <c r="B4687" i="76"/>
  <c r="C4687" i="76"/>
  <c r="D4687" i="76"/>
  <c r="E4687" i="76"/>
  <c r="F4687" i="76"/>
  <c r="B4688" i="76"/>
  <c r="C4688" i="76"/>
  <c r="D4688" i="76"/>
  <c r="E4688" i="76"/>
  <c r="F4688" i="76"/>
  <c r="B4689" i="76"/>
  <c r="C4689" i="76"/>
  <c r="D4689" i="76"/>
  <c r="E4689" i="76"/>
  <c r="F4689" i="76"/>
  <c r="B4690" i="76"/>
  <c r="C4690" i="76"/>
  <c r="D4690" i="76"/>
  <c r="E4690" i="76"/>
  <c r="F4690" i="76"/>
  <c r="B4691" i="76"/>
  <c r="C4691" i="76"/>
  <c r="D4691" i="76"/>
  <c r="E4691" i="76"/>
  <c r="F4691" i="76"/>
  <c r="B4692" i="76"/>
  <c r="C4692" i="76"/>
  <c r="D4692" i="76"/>
  <c r="E4692" i="76"/>
  <c r="F4692" i="76"/>
  <c r="B4693" i="76"/>
  <c r="C4693" i="76"/>
  <c r="D4693" i="76"/>
  <c r="E4693" i="76"/>
  <c r="F4693" i="76"/>
  <c r="B4694" i="76"/>
  <c r="C4694" i="76"/>
  <c r="D4694" i="76"/>
  <c r="E4694" i="76"/>
  <c r="F4694" i="76"/>
  <c r="B4695" i="76"/>
  <c r="C4695" i="76"/>
  <c r="D4695" i="76"/>
  <c r="E4695" i="76"/>
  <c r="F4695" i="76"/>
  <c r="B4696" i="76"/>
  <c r="C4696" i="76"/>
  <c r="D4696" i="76"/>
  <c r="E4696" i="76"/>
  <c r="F4696" i="76"/>
  <c r="B4697" i="76"/>
  <c r="C4697" i="76"/>
  <c r="D4697" i="76"/>
  <c r="E4697" i="76"/>
  <c r="F4697" i="76"/>
  <c r="B4698" i="76"/>
  <c r="C4698" i="76"/>
  <c r="D4698" i="76"/>
  <c r="E4698" i="76"/>
  <c r="F4698" i="76"/>
  <c r="B4699" i="76"/>
  <c r="C4699" i="76"/>
  <c r="D4699" i="76"/>
  <c r="E4699" i="76"/>
  <c r="F4699" i="76"/>
  <c r="B4700" i="76"/>
  <c r="C4700" i="76"/>
  <c r="D4700" i="76"/>
  <c r="E4700" i="76"/>
  <c r="F4700" i="76"/>
  <c r="B4701" i="76"/>
  <c r="C4701" i="76"/>
  <c r="D4701" i="76"/>
  <c r="E4701" i="76"/>
  <c r="F4701" i="76"/>
  <c r="B4702" i="76"/>
  <c r="C4702" i="76"/>
  <c r="D4702" i="76"/>
  <c r="E4702" i="76"/>
  <c r="F4702" i="76"/>
  <c r="B4703" i="76"/>
  <c r="C4703" i="76"/>
  <c r="D4703" i="76"/>
  <c r="E4703" i="76"/>
  <c r="F4703" i="76"/>
  <c r="B4704" i="76"/>
  <c r="C4704" i="76"/>
  <c r="D4704" i="76"/>
  <c r="E4704" i="76"/>
  <c r="F4704" i="76"/>
  <c r="B4705" i="76"/>
  <c r="C4705" i="76"/>
  <c r="D4705" i="76"/>
  <c r="E4705" i="76"/>
  <c r="F4705" i="76"/>
  <c r="B4706" i="76"/>
  <c r="C4706" i="76"/>
  <c r="D4706" i="76"/>
  <c r="E4706" i="76"/>
  <c r="F4706" i="76"/>
  <c r="B4707" i="76"/>
  <c r="C4707" i="76"/>
  <c r="D4707" i="76"/>
  <c r="E4707" i="76"/>
  <c r="F4707" i="76"/>
  <c r="B4708" i="76"/>
  <c r="C4708" i="76"/>
  <c r="D4708" i="76"/>
  <c r="E4708" i="76"/>
  <c r="F4708" i="76"/>
  <c r="B4709" i="76"/>
  <c r="C4709" i="76"/>
  <c r="D4709" i="76"/>
  <c r="E4709" i="76"/>
  <c r="F4709" i="76"/>
  <c r="B4710" i="76"/>
  <c r="C4710" i="76"/>
  <c r="D4710" i="76"/>
  <c r="E4710" i="76"/>
  <c r="F4710" i="76"/>
  <c r="B4711" i="76"/>
  <c r="C4711" i="76"/>
  <c r="D4711" i="76"/>
  <c r="E4711" i="76"/>
  <c r="F4711" i="76"/>
  <c r="B4712" i="76"/>
  <c r="C4712" i="76"/>
  <c r="D4712" i="76"/>
  <c r="E4712" i="76"/>
  <c r="F4712" i="76"/>
  <c r="B4713" i="76"/>
  <c r="C4713" i="76"/>
  <c r="D4713" i="76"/>
  <c r="E4713" i="76"/>
  <c r="F4713" i="76"/>
  <c r="B4714" i="76"/>
  <c r="C4714" i="76"/>
  <c r="D4714" i="76"/>
  <c r="E4714" i="76"/>
  <c r="F4714" i="76"/>
  <c r="B4715" i="76"/>
  <c r="C4715" i="76"/>
  <c r="D4715" i="76"/>
  <c r="E4715" i="76"/>
  <c r="F4715" i="76"/>
  <c r="B4716" i="76"/>
  <c r="C4716" i="76"/>
  <c r="D4716" i="76"/>
  <c r="E4716" i="76"/>
  <c r="F4716" i="76"/>
  <c r="B4717" i="76"/>
  <c r="C4717" i="76"/>
  <c r="D4717" i="76"/>
  <c r="E4717" i="76"/>
  <c r="F4717" i="76"/>
  <c r="B4718" i="76"/>
  <c r="C4718" i="76"/>
  <c r="D4718" i="76"/>
  <c r="E4718" i="76"/>
  <c r="F4718" i="76"/>
  <c r="B4719" i="76"/>
  <c r="C4719" i="76"/>
  <c r="D4719" i="76"/>
  <c r="E4719" i="76"/>
  <c r="F4719" i="76"/>
  <c r="B4720" i="76"/>
  <c r="C4720" i="76"/>
  <c r="D4720" i="76"/>
  <c r="E4720" i="76"/>
  <c r="F4720" i="76"/>
  <c r="B4721" i="76"/>
  <c r="C4721" i="76"/>
  <c r="D4721" i="76"/>
  <c r="E4721" i="76"/>
  <c r="F4721" i="76"/>
  <c r="B4722" i="76"/>
  <c r="C4722" i="76"/>
  <c r="D4722" i="76"/>
  <c r="E4722" i="76"/>
  <c r="F4722" i="76"/>
  <c r="B4723" i="76"/>
  <c r="C4723" i="76"/>
  <c r="D4723" i="76"/>
  <c r="E4723" i="76"/>
  <c r="F4723" i="76"/>
  <c r="B4724" i="76"/>
  <c r="C4724" i="76"/>
  <c r="D4724" i="76"/>
  <c r="E4724" i="76"/>
  <c r="F4724" i="76"/>
  <c r="B4725" i="76"/>
  <c r="C4725" i="76"/>
  <c r="D4725" i="76"/>
  <c r="E4725" i="76"/>
  <c r="F4725" i="76"/>
  <c r="B4726" i="76"/>
  <c r="C4726" i="76"/>
  <c r="D4726" i="76"/>
  <c r="E4726" i="76"/>
  <c r="F4726" i="76"/>
  <c r="B4727" i="76"/>
  <c r="C4727" i="76"/>
  <c r="D4727" i="76"/>
  <c r="E4727" i="76"/>
  <c r="F4727" i="76"/>
  <c r="B4728" i="76"/>
  <c r="C4728" i="76"/>
  <c r="D4728" i="76"/>
  <c r="E4728" i="76"/>
  <c r="F4728" i="76"/>
  <c r="B4729" i="76"/>
  <c r="C4729" i="76"/>
  <c r="D4729" i="76"/>
  <c r="E4729" i="76"/>
  <c r="F4729" i="76"/>
  <c r="B4730" i="76"/>
  <c r="C4730" i="76"/>
  <c r="D4730" i="76"/>
  <c r="E4730" i="76"/>
  <c r="F4730" i="76"/>
  <c r="B4731" i="76"/>
  <c r="C4731" i="76"/>
  <c r="D4731" i="76"/>
  <c r="E4731" i="76"/>
  <c r="F4731" i="76"/>
  <c r="B4732" i="76"/>
  <c r="C4732" i="76"/>
  <c r="D4732" i="76"/>
  <c r="E4732" i="76"/>
  <c r="F4732" i="76"/>
  <c r="B4733" i="76"/>
  <c r="C4733" i="76"/>
  <c r="D4733" i="76"/>
  <c r="E4733" i="76"/>
  <c r="F4733" i="76"/>
  <c r="B4734" i="76"/>
  <c r="C4734" i="76"/>
  <c r="D4734" i="76"/>
  <c r="E4734" i="76"/>
  <c r="F4734" i="76"/>
  <c r="B4735" i="76"/>
  <c r="C4735" i="76"/>
  <c r="D4735" i="76"/>
  <c r="E4735" i="76"/>
  <c r="F4735" i="76"/>
  <c r="B4736" i="76"/>
  <c r="C4736" i="76"/>
  <c r="D4736" i="76"/>
  <c r="E4736" i="76"/>
  <c r="F4736" i="76"/>
  <c r="B4737" i="76"/>
  <c r="C4737" i="76"/>
  <c r="D4737" i="76"/>
  <c r="E4737" i="76"/>
  <c r="F4737" i="76"/>
  <c r="B4738" i="76"/>
  <c r="C4738" i="76"/>
  <c r="D4738" i="76"/>
  <c r="E4738" i="76"/>
  <c r="F4738" i="76"/>
  <c r="B4739" i="76"/>
  <c r="C4739" i="76"/>
  <c r="D4739" i="76"/>
  <c r="E4739" i="76"/>
  <c r="F4739" i="76"/>
  <c r="B4740" i="76"/>
  <c r="C4740" i="76"/>
  <c r="D4740" i="76"/>
  <c r="E4740" i="76"/>
  <c r="F4740" i="76"/>
  <c r="B4741" i="76"/>
  <c r="C4741" i="76"/>
  <c r="D4741" i="76"/>
  <c r="E4741" i="76"/>
  <c r="F4741" i="76"/>
  <c r="B4742" i="76"/>
  <c r="C4742" i="76"/>
  <c r="D4742" i="76"/>
  <c r="E4742" i="76"/>
  <c r="F4742" i="76"/>
  <c r="B4743" i="76"/>
  <c r="C4743" i="76"/>
  <c r="D4743" i="76"/>
  <c r="E4743" i="76"/>
  <c r="F4743" i="76"/>
  <c r="B4744" i="76"/>
  <c r="C4744" i="76"/>
  <c r="D4744" i="76"/>
  <c r="E4744" i="76"/>
  <c r="F4744" i="76"/>
  <c r="B4745" i="76"/>
  <c r="C4745" i="76"/>
  <c r="D4745" i="76"/>
  <c r="E4745" i="76"/>
  <c r="F4745" i="76"/>
  <c r="B4746" i="76"/>
  <c r="C4746" i="76"/>
  <c r="D4746" i="76"/>
  <c r="E4746" i="76"/>
  <c r="F4746" i="76"/>
  <c r="B4747" i="76"/>
  <c r="C4747" i="76"/>
  <c r="D4747" i="76"/>
  <c r="E4747" i="76"/>
  <c r="F4747" i="76"/>
  <c r="B4748" i="76"/>
  <c r="C4748" i="76"/>
  <c r="D4748" i="76"/>
  <c r="E4748" i="76"/>
  <c r="F4748" i="76"/>
  <c r="B4749" i="76"/>
  <c r="C4749" i="76"/>
  <c r="D4749" i="76"/>
  <c r="E4749" i="76"/>
  <c r="F4749" i="76"/>
  <c r="B4750" i="76"/>
  <c r="C4750" i="76"/>
  <c r="D4750" i="76"/>
  <c r="E4750" i="76"/>
  <c r="F4750" i="76"/>
  <c r="B4751" i="76"/>
  <c r="C4751" i="76"/>
  <c r="D4751" i="76"/>
  <c r="E4751" i="76"/>
  <c r="F4751" i="76"/>
  <c r="B4752" i="76"/>
  <c r="C4752" i="76"/>
  <c r="D4752" i="76"/>
  <c r="E4752" i="76"/>
  <c r="F4752" i="76"/>
  <c r="B4753" i="76"/>
  <c r="C4753" i="76"/>
  <c r="D4753" i="76"/>
  <c r="E4753" i="76"/>
  <c r="F4753" i="76"/>
  <c r="B4754" i="76"/>
  <c r="C4754" i="76"/>
  <c r="D4754" i="76"/>
  <c r="E4754" i="76"/>
  <c r="F4754" i="76"/>
  <c r="B4755" i="76"/>
  <c r="C4755" i="76"/>
  <c r="D4755" i="76"/>
  <c r="E4755" i="76"/>
  <c r="F4755" i="76"/>
  <c r="B4756" i="76"/>
  <c r="C4756" i="76"/>
  <c r="D4756" i="76"/>
  <c r="E4756" i="76"/>
  <c r="F4756" i="76"/>
  <c r="B4757" i="76"/>
  <c r="C4757" i="76"/>
  <c r="D4757" i="76"/>
  <c r="E4757" i="76"/>
  <c r="F4757" i="76"/>
  <c r="B4758" i="76"/>
  <c r="C4758" i="76"/>
  <c r="D4758" i="76"/>
  <c r="E4758" i="76"/>
  <c r="F4758" i="76"/>
  <c r="B4759" i="76"/>
  <c r="C4759" i="76"/>
  <c r="D4759" i="76"/>
  <c r="E4759" i="76"/>
  <c r="F4759" i="76"/>
  <c r="B4760" i="76"/>
  <c r="C4760" i="76"/>
  <c r="D4760" i="76"/>
  <c r="E4760" i="76"/>
  <c r="F4760" i="76"/>
  <c r="B4761" i="76"/>
  <c r="C4761" i="76"/>
  <c r="D4761" i="76"/>
  <c r="E4761" i="76"/>
  <c r="F4761" i="76"/>
  <c r="B4762" i="76"/>
  <c r="C4762" i="76"/>
  <c r="D4762" i="76"/>
  <c r="E4762" i="76"/>
  <c r="F4762" i="76"/>
  <c r="B4763" i="76"/>
  <c r="C4763" i="76"/>
  <c r="D4763" i="76"/>
  <c r="E4763" i="76"/>
  <c r="F4763" i="76"/>
  <c r="B4764" i="76"/>
  <c r="C4764" i="76"/>
  <c r="D4764" i="76"/>
  <c r="E4764" i="76"/>
  <c r="F4764" i="76"/>
  <c r="B4765" i="76"/>
  <c r="C4765" i="76"/>
  <c r="D4765" i="76"/>
  <c r="E4765" i="76"/>
  <c r="F4765" i="76"/>
  <c r="B4766" i="76"/>
  <c r="C4766" i="76"/>
  <c r="D4766" i="76"/>
  <c r="E4766" i="76"/>
  <c r="F4766" i="76"/>
  <c r="B4767" i="76"/>
  <c r="C4767" i="76"/>
  <c r="D4767" i="76"/>
  <c r="E4767" i="76"/>
  <c r="F4767" i="76"/>
  <c r="B4768" i="76"/>
  <c r="C4768" i="76"/>
  <c r="D4768" i="76"/>
  <c r="E4768" i="76"/>
  <c r="F4768" i="76"/>
  <c r="B4769" i="76"/>
  <c r="C4769" i="76"/>
  <c r="D4769" i="76"/>
  <c r="E4769" i="76"/>
  <c r="F4769" i="76"/>
  <c r="B4770" i="76"/>
  <c r="C4770" i="76"/>
  <c r="D4770" i="76"/>
  <c r="E4770" i="76"/>
  <c r="F4770" i="76"/>
  <c r="B4771" i="76"/>
  <c r="C4771" i="76"/>
  <c r="D4771" i="76"/>
  <c r="E4771" i="76"/>
  <c r="F4771" i="76"/>
  <c r="B4772" i="76"/>
  <c r="C4772" i="76"/>
  <c r="D4772" i="76"/>
  <c r="E4772" i="76"/>
  <c r="F4772" i="76"/>
  <c r="B4773" i="76"/>
  <c r="C4773" i="76"/>
  <c r="D4773" i="76"/>
  <c r="E4773" i="76"/>
  <c r="F4773" i="76"/>
  <c r="B4774" i="76"/>
  <c r="C4774" i="76"/>
  <c r="D4774" i="76"/>
  <c r="E4774" i="76"/>
  <c r="F4774" i="76"/>
  <c r="B4775" i="76"/>
  <c r="C4775" i="76"/>
  <c r="D4775" i="76"/>
  <c r="E4775" i="76"/>
  <c r="F4775" i="76"/>
  <c r="B4776" i="76"/>
  <c r="C4776" i="76"/>
  <c r="D4776" i="76"/>
  <c r="E4776" i="76"/>
  <c r="F4776" i="76"/>
  <c r="B4777" i="76"/>
  <c r="C4777" i="76"/>
  <c r="D4777" i="76"/>
  <c r="E4777" i="76"/>
  <c r="F4777" i="76"/>
  <c r="B4778" i="76"/>
  <c r="C4778" i="76"/>
  <c r="D4778" i="76"/>
  <c r="E4778" i="76"/>
  <c r="F4778" i="76"/>
  <c r="B4779" i="76"/>
  <c r="C4779" i="76"/>
  <c r="D4779" i="76"/>
  <c r="E4779" i="76"/>
  <c r="F4779" i="76"/>
  <c r="B4780" i="76"/>
  <c r="C4780" i="76"/>
  <c r="D4780" i="76"/>
  <c r="E4780" i="76"/>
  <c r="F4780" i="76"/>
  <c r="B4781" i="76"/>
  <c r="C4781" i="76"/>
  <c r="D4781" i="76"/>
  <c r="E4781" i="76"/>
  <c r="F4781" i="76"/>
  <c r="B4782" i="76"/>
  <c r="C4782" i="76"/>
  <c r="D4782" i="76"/>
  <c r="E4782" i="76"/>
  <c r="F4782" i="76"/>
  <c r="B4783" i="76"/>
  <c r="C4783" i="76"/>
  <c r="D4783" i="76"/>
  <c r="E4783" i="76"/>
  <c r="F4783" i="76"/>
  <c r="B4784" i="76"/>
  <c r="C4784" i="76"/>
  <c r="D4784" i="76"/>
  <c r="E4784" i="76"/>
  <c r="F4784" i="76"/>
  <c r="B4785" i="76"/>
  <c r="C4785" i="76"/>
  <c r="D4785" i="76"/>
  <c r="E4785" i="76"/>
  <c r="F4785" i="76"/>
  <c r="B4786" i="76"/>
  <c r="C4786" i="76"/>
  <c r="D4786" i="76"/>
  <c r="E4786" i="76"/>
  <c r="F4786" i="76"/>
  <c r="B4787" i="76"/>
  <c r="C4787" i="76"/>
  <c r="D4787" i="76"/>
  <c r="E4787" i="76"/>
  <c r="F4787" i="76"/>
  <c r="B4788" i="76"/>
  <c r="C4788" i="76"/>
  <c r="D4788" i="76"/>
  <c r="E4788" i="76"/>
  <c r="F4788" i="76"/>
  <c r="B4789" i="76"/>
  <c r="C4789" i="76"/>
  <c r="D4789" i="76"/>
  <c r="E4789" i="76"/>
  <c r="F4789" i="76"/>
  <c r="B4790" i="76"/>
  <c r="C4790" i="76"/>
  <c r="D4790" i="76"/>
  <c r="E4790" i="76"/>
  <c r="F4790" i="76"/>
  <c r="B4791" i="76"/>
  <c r="C4791" i="76"/>
  <c r="D4791" i="76"/>
  <c r="E4791" i="76"/>
  <c r="F4791" i="76"/>
  <c r="B4792" i="76"/>
  <c r="C4792" i="76"/>
  <c r="D4792" i="76"/>
  <c r="E4792" i="76"/>
  <c r="F4792" i="76"/>
  <c r="B4793" i="76"/>
  <c r="C4793" i="76"/>
  <c r="D4793" i="76"/>
  <c r="E4793" i="76"/>
  <c r="F4793" i="76"/>
  <c r="B4794" i="76"/>
  <c r="C4794" i="76"/>
  <c r="D4794" i="76"/>
  <c r="E4794" i="76"/>
  <c r="F4794" i="76"/>
  <c r="B4795" i="76"/>
  <c r="C4795" i="76"/>
  <c r="D4795" i="76"/>
  <c r="E4795" i="76"/>
  <c r="F4795" i="76"/>
  <c r="B4796" i="76"/>
  <c r="C4796" i="76"/>
  <c r="D4796" i="76"/>
  <c r="E4796" i="76"/>
  <c r="F4796" i="76"/>
  <c r="B4797" i="76"/>
  <c r="C4797" i="76"/>
  <c r="D4797" i="76"/>
  <c r="E4797" i="76"/>
  <c r="F4797" i="76"/>
  <c r="B4798" i="76"/>
  <c r="C4798" i="76"/>
  <c r="D4798" i="76"/>
  <c r="E4798" i="76"/>
  <c r="F4798" i="76"/>
  <c r="B4799" i="76"/>
  <c r="C4799" i="76"/>
  <c r="D4799" i="76"/>
  <c r="E4799" i="76"/>
  <c r="F4799" i="76"/>
  <c r="B4800" i="76"/>
  <c r="C4800" i="76"/>
  <c r="D4800" i="76"/>
  <c r="E4800" i="76"/>
  <c r="F4800" i="76"/>
  <c r="B4801" i="76"/>
  <c r="C4801" i="76"/>
  <c r="D4801" i="76"/>
  <c r="E4801" i="76"/>
  <c r="F4801" i="76"/>
  <c r="B4802" i="76"/>
  <c r="C4802" i="76"/>
  <c r="D4802" i="76"/>
  <c r="E4802" i="76"/>
  <c r="F4802" i="76"/>
  <c r="B4803" i="76"/>
  <c r="C4803" i="76"/>
  <c r="D4803" i="76"/>
  <c r="E4803" i="76"/>
  <c r="F4803" i="76"/>
  <c r="B4804" i="76"/>
  <c r="C4804" i="76"/>
  <c r="D4804" i="76"/>
  <c r="E4804" i="76"/>
  <c r="F4804" i="76"/>
  <c r="B4805" i="76"/>
  <c r="C4805" i="76"/>
  <c r="D4805" i="76"/>
  <c r="E4805" i="76"/>
  <c r="F4805" i="76"/>
  <c r="B4806" i="76"/>
  <c r="C4806" i="76"/>
  <c r="D4806" i="76"/>
  <c r="E4806" i="76"/>
  <c r="F4806" i="76"/>
  <c r="B4807" i="76"/>
  <c r="C4807" i="76"/>
  <c r="D4807" i="76"/>
  <c r="E4807" i="76"/>
  <c r="F4807" i="76"/>
  <c r="B4808" i="76"/>
  <c r="C4808" i="76"/>
  <c r="D4808" i="76"/>
  <c r="E4808" i="76"/>
  <c r="F4808" i="76"/>
  <c r="B4809" i="76"/>
  <c r="C4809" i="76"/>
  <c r="D4809" i="76"/>
  <c r="E4809" i="76"/>
  <c r="F4809" i="76"/>
  <c r="B4810" i="76"/>
  <c r="C4810" i="76"/>
  <c r="D4810" i="76"/>
  <c r="E4810" i="76"/>
  <c r="F4810" i="76"/>
  <c r="B4811" i="76"/>
  <c r="C4811" i="76"/>
  <c r="D4811" i="76"/>
  <c r="E4811" i="76"/>
  <c r="F4811" i="76"/>
  <c r="B4812" i="76"/>
  <c r="C4812" i="76"/>
  <c r="D4812" i="76"/>
  <c r="E4812" i="76"/>
  <c r="F4812" i="76"/>
  <c r="B4813" i="76"/>
  <c r="C4813" i="76"/>
  <c r="D4813" i="76"/>
  <c r="E4813" i="76"/>
  <c r="F4813" i="76"/>
  <c r="B4814" i="76"/>
  <c r="C4814" i="76"/>
  <c r="D4814" i="76"/>
  <c r="E4814" i="76"/>
  <c r="F4814" i="76"/>
  <c r="B4815" i="76"/>
  <c r="C4815" i="76"/>
  <c r="D4815" i="76"/>
  <c r="E4815" i="76"/>
  <c r="F4815" i="76"/>
  <c r="B4816" i="76"/>
  <c r="C4816" i="76"/>
  <c r="D4816" i="76"/>
  <c r="E4816" i="76"/>
  <c r="F4816" i="76"/>
  <c r="B4817" i="76"/>
  <c r="C4817" i="76"/>
  <c r="D4817" i="76"/>
  <c r="E4817" i="76"/>
  <c r="F4817" i="76"/>
  <c r="B4818" i="76"/>
  <c r="C4818" i="76"/>
  <c r="D4818" i="76"/>
  <c r="E4818" i="76"/>
  <c r="F4818" i="76"/>
  <c r="B4819" i="76"/>
  <c r="C4819" i="76"/>
  <c r="D4819" i="76"/>
  <c r="E4819" i="76"/>
  <c r="F4819" i="76"/>
  <c r="B4820" i="76"/>
  <c r="C4820" i="76"/>
  <c r="D4820" i="76"/>
  <c r="E4820" i="76"/>
  <c r="F4820" i="76"/>
  <c r="B4821" i="76"/>
  <c r="C4821" i="76"/>
  <c r="D4821" i="76"/>
  <c r="E4821" i="76"/>
  <c r="F4821" i="76"/>
  <c r="B4822" i="76"/>
  <c r="C4822" i="76"/>
  <c r="D4822" i="76"/>
  <c r="E4822" i="76"/>
  <c r="F4822" i="76"/>
  <c r="B4823" i="76"/>
  <c r="C4823" i="76"/>
  <c r="D4823" i="76"/>
  <c r="E4823" i="76"/>
  <c r="F4823" i="76"/>
  <c r="B4824" i="76"/>
  <c r="C4824" i="76"/>
  <c r="D4824" i="76"/>
  <c r="E4824" i="76"/>
  <c r="F4824" i="76"/>
  <c r="B4825" i="76"/>
  <c r="C4825" i="76"/>
  <c r="D4825" i="76"/>
  <c r="E4825" i="76"/>
  <c r="F4825" i="76"/>
  <c r="B4826" i="76"/>
  <c r="C4826" i="76"/>
  <c r="D4826" i="76"/>
  <c r="E4826" i="76"/>
  <c r="F4826" i="76"/>
  <c r="B4827" i="76"/>
  <c r="C4827" i="76"/>
  <c r="D4827" i="76"/>
  <c r="E4827" i="76"/>
  <c r="F4827" i="76"/>
  <c r="B4828" i="76"/>
  <c r="C4828" i="76"/>
  <c r="D4828" i="76"/>
  <c r="E4828" i="76"/>
  <c r="F4828" i="76"/>
  <c r="B4829" i="76"/>
  <c r="C4829" i="76"/>
  <c r="D4829" i="76"/>
  <c r="E4829" i="76"/>
  <c r="F4829" i="76"/>
  <c r="B4830" i="76"/>
  <c r="C4830" i="76"/>
  <c r="D4830" i="76"/>
  <c r="E4830" i="76"/>
  <c r="F4830" i="76"/>
  <c r="B4831" i="76"/>
  <c r="C4831" i="76"/>
  <c r="D4831" i="76"/>
  <c r="E4831" i="76"/>
  <c r="F4831" i="76"/>
  <c r="B4832" i="76"/>
  <c r="C4832" i="76"/>
  <c r="D4832" i="76"/>
  <c r="E4832" i="76"/>
  <c r="F4832" i="76"/>
  <c r="B4833" i="76"/>
  <c r="C4833" i="76"/>
  <c r="D4833" i="76"/>
  <c r="E4833" i="76"/>
  <c r="F4833" i="76"/>
  <c r="B4834" i="76"/>
  <c r="C4834" i="76"/>
  <c r="D4834" i="76"/>
  <c r="E4834" i="76"/>
  <c r="F4834" i="76"/>
  <c r="B4835" i="76"/>
  <c r="C4835" i="76"/>
  <c r="D4835" i="76"/>
  <c r="E4835" i="76"/>
  <c r="F4835" i="76"/>
  <c r="B4836" i="76"/>
  <c r="C4836" i="76"/>
  <c r="D4836" i="76"/>
  <c r="E4836" i="76"/>
  <c r="F4836" i="76"/>
  <c r="B4837" i="76"/>
  <c r="C4837" i="76"/>
  <c r="D4837" i="76"/>
  <c r="E4837" i="76"/>
  <c r="F4837" i="76"/>
  <c r="B4838" i="76"/>
  <c r="C4838" i="76"/>
  <c r="D4838" i="76"/>
  <c r="E4838" i="76"/>
  <c r="F4838" i="76"/>
  <c r="B4839" i="76"/>
  <c r="C4839" i="76"/>
  <c r="D4839" i="76"/>
  <c r="E4839" i="76"/>
  <c r="F4839" i="76"/>
  <c r="B4840" i="76"/>
  <c r="C4840" i="76"/>
  <c r="D4840" i="76"/>
  <c r="E4840" i="76"/>
  <c r="F4840" i="76"/>
  <c r="B4841" i="76"/>
  <c r="C4841" i="76"/>
  <c r="D4841" i="76"/>
  <c r="E4841" i="76"/>
  <c r="F4841" i="76"/>
  <c r="B4842" i="76"/>
  <c r="C4842" i="76"/>
  <c r="D4842" i="76"/>
  <c r="E4842" i="76"/>
  <c r="F4842" i="76"/>
  <c r="B4843" i="76"/>
  <c r="C4843" i="76"/>
  <c r="D4843" i="76"/>
  <c r="E4843" i="76"/>
  <c r="F4843" i="76"/>
  <c r="B4844" i="76"/>
  <c r="C4844" i="76"/>
  <c r="D4844" i="76"/>
  <c r="E4844" i="76"/>
  <c r="F4844" i="76"/>
  <c r="B4845" i="76"/>
  <c r="C4845" i="76"/>
  <c r="D4845" i="76"/>
  <c r="E4845" i="76"/>
  <c r="F4845" i="76"/>
  <c r="B4846" i="76"/>
  <c r="C4846" i="76"/>
  <c r="D4846" i="76"/>
  <c r="E4846" i="76"/>
  <c r="F4846" i="76"/>
  <c r="B4847" i="76"/>
  <c r="C4847" i="76"/>
  <c r="D4847" i="76"/>
  <c r="E4847" i="76"/>
  <c r="F4847" i="76"/>
  <c r="B4848" i="76"/>
  <c r="C4848" i="76"/>
  <c r="D4848" i="76"/>
  <c r="E4848" i="76"/>
  <c r="F4848" i="76"/>
  <c r="B4849" i="76"/>
  <c r="C4849" i="76"/>
  <c r="D4849" i="76"/>
  <c r="E4849" i="76"/>
  <c r="F4849" i="76"/>
  <c r="B4850" i="76"/>
  <c r="C4850" i="76"/>
  <c r="D4850" i="76"/>
  <c r="E4850" i="76"/>
  <c r="F4850" i="76"/>
  <c r="B4851" i="76"/>
  <c r="C4851" i="76"/>
  <c r="D4851" i="76"/>
  <c r="E4851" i="76"/>
  <c r="F4851" i="76"/>
  <c r="B4852" i="76"/>
  <c r="C4852" i="76"/>
  <c r="D4852" i="76"/>
  <c r="E4852" i="76"/>
  <c r="F4852" i="76"/>
  <c r="B4853" i="76"/>
  <c r="C4853" i="76"/>
  <c r="D4853" i="76"/>
  <c r="E4853" i="76"/>
  <c r="F4853" i="76"/>
  <c r="B4854" i="76"/>
  <c r="C4854" i="76"/>
  <c r="D4854" i="76"/>
  <c r="E4854" i="76"/>
  <c r="F4854" i="76"/>
  <c r="B4855" i="76"/>
  <c r="C4855" i="76"/>
  <c r="D4855" i="76"/>
  <c r="E4855" i="76"/>
  <c r="F4855" i="76"/>
  <c r="B4856" i="76"/>
  <c r="C4856" i="76"/>
  <c r="D4856" i="76"/>
  <c r="E4856" i="76"/>
  <c r="F4856" i="76"/>
  <c r="B4857" i="76"/>
  <c r="C4857" i="76"/>
  <c r="D4857" i="76"/>
  <c r="E4857" i="76"/>
  <c r="F4857" i="76"/>
  <c r="B4858" i="76"/>
  <c r="C4858" i="76"/>
  <c r="D4858" i="76"/>
  <c r="E4858" i="76"/>
  <c r="F4858" i="76"/>
  <c r="B4859" i="76"/>
  <c r="C4859" i="76"/>
  <c r="D4859" i="76"/>
  <c r="E4859" i="76"/>
  <c r="F4859" i="76"/>
  <c r="B4860" i="76"/>
  <c r="C4860" i="76"/>
  <c r="D4860" i="76"/>
  <c r="E4860" i="76"/>
  <c r="F4860" i="76"/>
  <c r="B4861" i="76"/>
  <c r="C4861" i="76"/>
  <c r="D4861" i="76"/>
  <c r="E4861" i="76"/>
  <c r="F4861" i="76"/>
  <c r="B4862" i="76"/>
  <c r="C4862" i="76"/>
  <c r="D4862" i="76"/>
  <c r="E4862" i="76"/>
  <c r="F4862" i="76"/>
  <c r="B4863" i="76"/>
  <c r="C4863" i="76"/>
  <c r="D4863" i="76"/>
  <c r="E4863" i="76"/>
  <c r="F4863" i="76"/>
  <c r="B4864" i="76"/>
  <c r="C4864" i="76"/>
  <c r="D4864" i="76"/>
  <c r="E4864" i="76"/>
  <c r="F4864" i="76"/>
  <c r="B4865" i="76"/>
  <c r="C4865" i="76"/>
  <c r="D4865" i="76"/>
  <c r="E4865" i="76"/>
  <c r="F4865" i="76"/>
  <c r="B4866" i="76"/>
  <c r="C4866" i="76"/>
  <c r="D4866" i="76"/>
  <c r="E4866" i="76"/>
  <c r="F4866" i="76"/>
  <c r="B4867" i="76"/>
  <c r="C4867" i="76"/>
  <c r="D4867" i="76"/>
  <c r="E4867" i="76"/>
  <c r="F4867" i="76"/>
  <c r="B4868" i="76"/>
  <c r="C4868" i="76"/>
  <c r="D4868" i="76"/>
  <c r="E4868" i="76"/>
  <c r="F4868" i="76"/>
  <c r="B4869" i="76"/>
  <c r="C4869" i="76"/>
  <c r="D4869" i="76"/>
  <c r="E4869" i="76"/>
  <c r="F4869" i="76"/>
  <c r="B4870" i="76"/>
  <c r="C4870" i="76"/>
  <c r="D4870" i="76"/>
  <c r="E4870" i="76"/>
  <c r="F4870" i="76"/>
  <c r="B4871" i="76"/>
  <c r="C4871" i="76"/>
  <c r="D4871" i="76"/>
  <c r="E4871" i="76"/>
  <c r="F4871" i="76"/>
  <c r="B4872" i="76"/>
  <c r="C4872" i="76"/>
  <c r="D4872" i="76"/>
  <c r="E4872" i="76"/>
  <c r="F4872" i="76"/>
  <c r="B4873" i="76"/>
  <c r="C4873" i="76"/>
  <c r="D4873" i="76"/>
  <c r="E4873" i="76"/>
  <c r="F4873" i="76"/>
  <c r="B4874" i="76"/>
  <c r="C4874" i="76"/>
  <c r="D4874" i="76"/>
  <c r="E4874" i="76"/>
  <c r="F4874" i="76"/>
  <c r="B4875" i="76"/>
  <c r="C4875" i="76"/>
  <c r="D4875" i="76"/>
  <c r="E4875" i="76"/>
  <c r="F4875" i="76"/>
  <c r="B4876" i="76"/>
  <c r="C4876" i="76"/>
  <c r="D4876" i="76"/>
  <c r="E4876" i="76"/>
  <c r="F4876" i="76"/>
  <c r="B4877" i="76"/>
  <c r="C4877" i="76"/>
  <c r="D4877" i="76"/>
  <c r="E4877" i="76"/>
  <c r="F4877" i="76"/>
  <c r="B4878" i="76"/>
  <c r="C4878" i="76"/>
  <c r="D4878" i="76"/>
  <c r="E4878" i="76"/>
  <c r="F4878" i="76"/>
  <c r="B4879" i="76"/>
  <c r="C4879" i="76"/>
  <c r="D4879" i="76"/>
  <c r="E4879" i="76"/>
  <c r="F4879" i="76"/>
  <c r="B4880" i="76"/>
  <c r="C4880" i="76"/>
  <c r="D4880" i="76"/>
  <c r="E4880" i="76"/>
  <c r="F4880" i="76"/>
  <c r="B4881" i="76"/>
  <c r="C4881" i="76"/>
  <c r="D4881" i="76"/>
  <c r="E4881" i="76"/>
  <c r="F4881" i="76"/>
  <c r="B4882" i="76"/>
  <c r="C4882" i="76"/>
  <c r="D4882" i="76"/>
  <c r="E4882" i="76"/>
  <c r="F4882" i="76"/>
  <c r="B4883" i="76"/>
  <c r="C4883" i="76"/>
  <c r="D4883" i="76"/>
  <c r="E4883" i="76"/>
  <c r="F4883" i="76"/>
  <c r="B4884" i="76"/>
  <c r="C4884" i="76"/>
  <c r="D4884" i="76"/>
  <c r="E4884" i="76"/>
  <c r="F4884" i="76"/>
  <c r="B4885" i="76"/>
  <c r="C4885" i="76"/>
  <c r="D4885" i="76"/>
  <c r="E4885" i="76"/>
  <c r="F4885" i="76"/>
  <c r="B4886" i="76"/>
  <c r="C4886" i="76"/>
  <c r="D4886" i="76"/>
  <c r="E4886" i="76"/>
  <c r="F4886" i="76"/>
  <c r="B4887" i="76"/>
  <c r="C4887" i="76"/>
  <c r="D4887" i="76"/>
  <c r="E4887" i="76"/>
  <c r="F4887" i="76"/>
  <c r="B4888" i="76"/>
  <c r="C4888" i="76"/>
  <c r="D4888" i="76"/>
  <c r="E4888" i="76"/>
  <c r="F4888" i="76"/>
  <c r="B4889" i="76"/>
  <c r="C4889" i="76"/>
  <c r="D4889" i="76"/>
  <c r="E4889" i="76"/>
  <c r="F4889" i="76"/>
  <c r="B4890" i="76"/>
  <c r="C4890" i="76"/>
  <c r="D4890" i="76"/>
  <c r="E4890" i="76"/>
  <c r="F4890" i="76"/>
  <c r="B4891" i="76"/>
  <c r="C4891" i="76"/>
  <c r="D4891" i="76"/>
  <c r="E4891" i="76"/>
  <c r="F4891" i="76"/>
  <c r="B4892" i="76"/>
  <c r="C4892" i="76"/>
  <c r="D4892" i="76"/>
  <c r="E4892" i="76"/>
  <c r="F4892" i="76"/>
  <c r="B4893" i="76"/>
  <c r="C4893" i="76"/>
  <c r="D4893" i="76"/>
  <c r="E4893" i="76"/>
  <c r="F4893" i="76"/>
  <c r="B4894" i="76"/>
  <c r="C4894" i="76"/>
  <c r="D4894" i="76"/>
  <c r="E4894" i="76"/>
  <c r="F4894" i="76"/>
  <c r="B4895" i="76"/>
  <c r="C4895" i="76"/>
  <c r="D4895" i="76"/>
  <c r="E4895" i="76"/>
  <c r="F4895" i="76"/>
  <c r="B4896" i="76"/>
  <c r="C4896" i="76"/>
  <c r="D4896" i="76"/>
  <c r="E4896" i="76"/>
  <c r="F4896" i="76"/>
  <c r="B4897" i="76"/>
  <c r="C4897" i="76"/>
  <c r="D4897" i="76"/>
  <c r="E4897" i="76"/>
  <c r="F4897" i="76"/>
  <c r="B4898" i="76"/>
  <c r="C4898" i="76"/>
  <c r="D4898" i="76"/>
  <c r="E4898" i="76"/>
  <c r="F4898" i="76"/>
  <c r="B4899" i="76"/>
  <c r="C4899" i="76"/>
  <c r="D4899" i="76"/>
  <c r="E4899" i="76"/>
  <c r="F4899" i="76"/>
  <c r="B4900" i="76"/>
  <c r="C4900" i="76"/>
  <c r="D4900" i="76"/>
  <c r="E4900" i="76"/>
  <c r="F4900" i="76"/>
  <c r="B4901" i="76"/>
  <c r="C4901" i="76"/>
  <c r="D4901" i="76"/>
  <c r="E4901" i="76"/>
  <c r="F4901" i="76"/>
  <c r="B4902" i="76"/>
  <c r="C4902" i="76"/>
  <c r="D4902" i="76"/>
  <c r="E4902" i="76"/>
  <c r="F4902" i="76"/>
  <c r="B4903" i="76"/>
  <c r="C4903" i="76"/>
  <c r="D4903" i="76"/>
  <c r="E4903" i="76"/>
  <c r="F4903" i="76"/>
  <c r="B4904" i="76"/>
  <c r="C4904" i="76"/>
  <c r="D4904" i="76"/>
  <c r="E4904" i="76"/>
  <c r="F4904" i="76"/>
  <c r="B4905" i="76"/>
  <c r="C4905" i="76"/>
  <c r="D4905" i="76"/>
  <c r="E4905" i="76"/>
  <c r="F4905" i="76"/>
  <c r="B4906" i="76"/>
  <c r="C4906" i="76"/>
  <c r="D4906" i="76"/>
  <c r="E4906" i="76"/>
  <c r="F4906" i="76"/>
  <c r="B4907" i="76"/>
  <c r="C4907" i="76"/>
  <c r="D4907" i="76"/>
  <c r="E4907" i="76"/>
  <c r="F4907" i="76"/>
  <c r="B4908" i="76"/>
  <c r="C4908" i="76"/>
  <c r="D4908" i="76"/>
  <c r="E4908" i="76"/>
  <c r="F4908" i="76"/>
  <c r="B4909" i="76"/>
  <c r="C4909" i="76"/>
  <c r="D4909" i="76"/>
  <c r="E4909" i="76"/>
  <c r="F4909" i="76"/>
  <c r="B4910" i="76"/>
  <c r="C4910" i="76"/>
  <c r="D4910" i="76"/>
  <c r="E4910" i="76"/>
  <c r="F4910" i="76"/>
  <c r="B4911" i="76"/>
  <c r="C4911" i="76"/>
  <c r="D4911" i="76"/>
  <c r="E4911" i="76"/>
  <c r="F4911" i="76"/>
  <c r="B4912" i="76"/>
  <c r="C4912" i="76"/>
  <c r="D4912" i="76"/>
  <c r="E4912" i="76"/>
  <c r="F4912" i="76"/>
  <c r="B4913" i="76"/>
  <c r="C4913" i="76"/>
  <c r="D4913" i="76"/>
  <c r="E4913" i="76"/>
  <c r="F4913" i="76"/>
  <c r="B4914" i="76"/>
  <c r="C4914" i="76"/>
  <c r="D4914" i="76"/>
  <c r="E4914" i="76"/>
  <c r="F4914" i="76"/>
  <c r="B4915" i="76"/>
  <c r="C4915" i="76"/>
  <c r="D4915" i="76"/>
  <c r="E4915" i="76"/>
  <c r="F4915" i="76"/>
  <c r="B4916" i="76"/>
  <c r="C4916" i="76"/>
  <c r="D4916" i="76"/>
  <c r="E4916" i="76"/>
  <c r="F4916" i="76"/>
  <c r="B4917" i="76"/>
  <c r="C4917" i="76"/>
  <c r="D4917" i="76"/>
  <c r="E4917" i="76"/>
  <c r="F4917" i="76"/>
  <c r="B4918" i="76"/>
  <c r="C4918" i="76"/>
  <c r="D4918" i="76"/>
  <c r="E4918" i="76"/>
  <c r="F4918" i="76"/>
  <c r="B4919" i="76"/>
  <c r="C4919" i="76"/>
  <c r="D4919" i="76"/>
  <c r="E4919" i="76"/>
  <c r="F4919" i="76"/>
  <c r="B4920" i="76"/>
  <c r="C4920" i="76"/>
  <c r="D4920" i="76"/>
  <c r="E4920" i="76"/>
  <c r="F4920" i="76"/>
  <c r="B4921" i="76"/>
  <c r="C4921" i="76"/>
  <c r="D4921" i="76"/>
  <c r="E4921" i="76"/>
  <c r="F4921" i="76"/>
  <c r="B4922" i="76"/>
  <c r="C4922" i="76"/>
  <c r="D4922" i="76"/>
  <c r="E4922" i="76"/>
  <c r="F4922" i="76"/>
  <c r="B4923" i="76"/>
  <c r="C4923" i="76"/>
  <c r="D4923" i="76"/>
  <c r="E4923" i="76"/>
  <c r="F4923" i="76"/>
  <c r="B4924" i="76"/>
  <c r="C4924" i="76"/>
  <c r="D4924" i="76"/>
  <c r="E4924" i="76"/>
  <c r="F4924" i="76"/>
  <c r="B4925" i="76"/>
  <c r="C4925" i="76"/>
  <c r="D4925" i="76"/>
  <c r="E4925" i="76"/>
  <c r="F4925" i="76"/>
  <c r="B4926" i="76"/>
  <c r="C4926" i="76"/>
  <c r="D4926" i="76"/>
  <c r="E4926" i="76"/>
  <c r="F4926" i="76"/>
  <c r="B4927" i="76"/>
  <c r="C4927" i="76"/>
  <c r="D4927" i="76"/>
  <c r="E4927" i="76"/>
  <c r="F4927" i="76"/>
  <c r="B4928" i="76"/>
  <c r="C4928" i="76"/>
  <c r="D4928" i="76"/>
  <c r="E4928" i="76"/>
  <c r="F4928" i="76"/>
  <c r="B4929" i="76"/>
  <c r="C4929" i="76"/>
  <c r="D4929" i="76"/>
  <c r="E4929" i="76"/>
  <c r="F4929" i="76"/>
  <c r="B4930" i="76"/>
  <c r="C4930" i="76"/>
  <c r="D4930" i="76"/>
  <c r="E4930" i="76"/>
  <c r="F4930" i="76"/>
  <c r="B4931" i="76"/>
  <c r="C4931" i="76"/>
  <c r="D4931" i="76"/>
  <c r="E4931" i="76"/>
  <c r="F4931" i="76"/>
  <c r="B4932" i="76"/>
  <c r="C4932" i="76"/>
  <c r="D4932" i="76"/>
  <c r="E4932" i="76"/>
  <c r="F4932" i="76"/>
  <c r="B4933" i="76"/>
  <c r="C4933" i="76"/>
  <c r="D4933" i="76"/>
  <c r="E4933" i="76"/>
  <c r="F4933" i="76"/>
  <c r="B4934" i="76"/>
  <c r="C4934" i="76"/>
  <c r="D4934" i="76"/>
  <c r="E4934" i="76"/>
  <c r="F4934" i="76"/>
  <c r="B4935" i="76"/>
  <c r="C4935" i="76"/>
  <c r="D4935" i="76"/>
  <c r="E4935" i="76"/>
  <c r="F4935" i="76"/>
  <c r="B4936" i="76"/>
  <c r="C4936" i="76"/>
  <c r="D4936" i="76"/>
  <c r="E4936" i="76"/>
  <c r="F4936" i="76"/>
  <c r="B4937" i="76"/>
  <c r="C4937" i="76"/>
  <c r="D4937" i="76"/>
  <c r="E4937" i="76"/>
  <c r="F4937" i="76"/>
  <c r="B4938" i="76"/>
  <c r="C4938" i="76"/>
  <c r="D4938" i="76"/>
  <c r="E4938" i="76"/>
  <c r="F4938" i="76"/>
  <c r="B4939" i="76"/>
  <c r="C4939" i="76"/>
  <c r="D4939" i="76"/>
  <c r="E4939" i="76"/>
  <c r="F4939" i="76"/>
  <c r="B4940" i="76"/>
  <c r="C4940" i="76"/>
  <c r="D4940" i="76"/>
  <c r="E4940" i="76"/>
  <c r="F4940" i="76"/>
  <c r="B4941" i="76"/>
  <c r="C4941" i="76"/>
  <c r="D4941" i="76"/>
  <c r="E4941" i="76"/>
  <c r="F4941" i="76"/>
  <c r="B4942" i="76"/>
  <c r="C4942" i="76"/>
  <c r="D4942" i="76"/>
  <c r="E4942" i="76"/>
  <c r="F4942" i="76"/>
  <c r="B4943" i="76"/>
  <c r="C4943" i="76"/>
  <c r="D4943" i="76"/>
  <c r="E4943" i="76"/>
  <c r="F4943" i="76"/>
  <c r="B4944" i="76"/>
  <c r="C4944" i="76"/>
  <c r="D4944" i="76"/>
  <c r="E4944" i="76"/>
  <c r="F4944" i="76"/>
  <c r="B4945" i="76"/>
  <c r="C4945" i="76"/>
  <c r="D4945" i="76"/>
  <c r="E4945" i="76"/>
  <c r="F4945" i="76"/>
  <c r="B4946" i="76"/>
  <c r="C4946" i="76"/>
  <c r="D4946" i="76"/>
  <c r="E4946" i="76"/>
  <c r="F4946" i="76"/>
  <c r="B4947" i="76"/>
  <c r="C4947" i="76"/>
  <c r="D4947" i="76"/>
  <c r="E4947" i="76"/>
  <c r="F4947" i="76"/>
  <c r="B4948" i="76"/>
  <c r="C4948" i="76"/>
  <c r="D4948" i="76"/>
  <c r="E4948" i="76"/>
  <c r="F4948" i="76"/>
  <c r="B4949" i="76"/>
  <c r="C4949" i="76"/>
  <c r="D4949" i="76"/>
  <c r="E4949" i="76"/>
  <c r="F4949" i="76"/>
  <c r="B4950" i="76"/>
  <c r="C4950" i="76"/>
  <c r="D4950" i="76"/>
  <c r="E4950" i="76"/>
  <c r="F4950" i="76"/>
  <c r="B4951" i="76"/>
  <c r="C4951" i="76"/>
  <c r="D4951" i="76"/>
  <c r="E4951" i="76"/>
  <c r="F4951" i="76"/>
  <c r="B4952" i="76"/>
  <c r="C4952" i="76"/>
  <c r="D4952" i="76"/>
  <c r="E4952" i="76"/>
  <c r="F4952" i="76"/>
  <c r="B4953" i="76"/>
  <c r="C4953" i="76"/>
  <c r="D4953" i="76"/>
  <c r="E4953" i="76"/>
  <c r="F4953" i="76"/>
  <c r="B4954" i="76"/>
  <c r="C4954" i="76"/>
  <c r="D4954" i="76"/>
  <c r="E4954" i="76"/>
  <c r="F4954" i="76"/>
  <c r="B4955" i="76"/>
  <c r="C4955" i="76"/>
  <c r="D4955" i="76"/>
  <c r="E4955" i="76"/>
  <c r="F4955" i="76"/>
  <c r="B4956" i="76"/>
  <c r="C4956" i="76"/>
  <c r="D4956" i="76"/>
  <c r="E4956" i="76"/>
  <c r="F4956" i="76"/>
  <c r="B4957" i="76"/>
  <c r="C4957" i="76"/>
  <c r="D4957" i="76"/>
  <c r="E4957" i="76"/>
  <c r="F4957" i="76"/>
  <c r="B4958" i="76"/>
  <c r="C4958" i="76"/>
  <c r="D4958" i="76"/>
  <c r="E4958" i="76"/>
  <c r="F4958" i="76"/>
  <c r="B4959" i="76"/>
  <c r="C4959" i="76"/>
  <c r="D4959" i="76"/>
  <c r="E4959" i="76"/>
  <c r="F4959" i="76"/>
  <c r="B4960" i="76"/>
  <c r="C4960" i="76"/>
  <c r="D4960" i="76"/>
  <c r="E4960" i="76"/>
  <c r="F4960" i="76"/>
  <c r="B4961" i="76"/>
  <c r="C4961" i="76"/>
  <c r="D4961" i="76"/>
  <c r="E4961" i="76"/>
  <c r="F4961" i="76"/>
  <c r="B4962" i="76"/>
  <c r="C4962" i="76"/>
  <c r="D4962" i="76"/>
  <c r="E4962" i="76"/>
  <c r="F4962" i="76"/>
  <c r="B4963" i="76"/>
  <c r="C4963" i="76"/>
  <c r="D4963" i="76"/>
  <c r="E4963" i="76"/>
  <c r="F4963" i="76"/>
  <c r="B4964" i="76"/>
  <c r="C4964" i="76"/>
  <c r="D4964" i="76"/>
  <c r="E4964" i="76"/>
  <c r="F4964" i="76"/>
  <c r="B4965" i="76"/>
  <c r="C4965" i="76"/>
  <c r="D4965" i="76"/>
  <c r="E4965" i="76"/>
  <c r="F4965" i="76"/>
  <c r="B4966" i="76"/>
  <c r="C4966" i="76"/>
  <c r="D4966" i="76"/>
  <c r="E4966" i="76"/>
  <c r="F4966" i="76"/>
  <c r="B4967" i="76"/>
  <c r="C4967" i="76"/>
  <c r="D4967" i="76"/>
  <c r="E4967" i="76"/>
  <c r="F4967" i="76"/>
  <c r="B4968" i="76"/>
  <c r="C4968" i="76"/>
  <c r="D4968" i="76"/>
  <c r="E4968" i="76"/>
  <c r="F4968" i="76"/>
  <c r="B4969" i="76"/>
  <c r="C4969" i="76"/>
  <c r="D4969" i="76"/>
  <c r="E4969" i="76"/>
  <c r="F4969" i="76"/>
  <c r="B4970" i="76"/>
  <c r="C4970" i="76"/>
  <c r="D4970" i="76"/>
  <c r="E4970" i="76"/>
  <c r="F4970" i="76"/>
  <c r="B4971" i="76"/>
  <c r="C4971" i="76"/>
  <c r="D4971" i="76"/>
  <c r="E4971" i="76"/>
  <c r="F4971" i="76"/>
  <c r="B4972" i="76"/>
  <c r="C4972" i="76"/>
  <c r="D4972" i="76"/>
  <c r="E4972" i="76"/>
  <c r="F4972" i="76"/>
  <c r="B4973" i="76"/>
  <c r="C4973" i="76"/>
  <c r="D4973" i="76"/>
  <c r="E4973" i="76"/>
  <c r="F4973" i="76"/>
  <c r="B4974" i="76"/>
  <c r="C4974" i="76"/>
  <c r="D4974" i="76"/>
  <c r="E4974" i="76"/>
  <c r="F4974" i="76"/>
  <c r="B4975" i="76"/>
  <c r="C4975" i="76"/>
  <c r="D4975" i="76"/>
  <c r="E4975" i="76"/>
  <c r="F4975" i="76"/>
  <c r="B4976" i="76"/>
  <c r="C4976" i="76"/>
  <c r="D4976" i="76"/>
  <c r="E4976" i="76"/>
  <c r="F4976" i="76"/>
  <c r="B4977" i="76"/>
  <c r="C4977" i="76"/>
  <c r="D4977" i="76"/>
  <c r="E4977" i="76"/>
  <c r="F4977" i="76"/>
  <c r="B4978" i="76"/>
  <c r="C4978" i="76"/>
  <c r="D4978" i="76"/>
  <c r="E4978" i="76"/>
  <c r="F4978" i="76"/>
  <c r="B4979" i="76"/>
  <c r="C4979" i="76"/>
  <c r="D4979" i="76"/>
  <c r="E4979" i="76"/>
  <c r="F4979" i="76"/>
  <c r="B4980" i="76"/>
  <c r="C4980" i="76"/>
  <c r="D4980" i="76"/>
  <c r="E4980" i="76"/>
  <c r="F4980" i="76"/>
  <c r="B4981" i="76"/>
  <c r="C4981" i="76"/>
  <c r="D4981" i="76"/>
  <c r="E4981" i="76"/>
  <c r="F4981" i="76"/>
  <c r="B4982" i="76"/>
  <c r="C4982" i="76"/>
  <c r="D4982" i="76"/>
  <c r="E4982" i="76"/>
  <c r="F4982" i="76"/>
  <c r="B4983" i="76"/>
  <c r="C4983" i="76"/>
  <c r="D4983" i="76"/>
  <c r="E4983" i="76"/>
  <c r="F4983" i="76"/>
  <c r="B4984" i="76"/>
  <c r="C4984" i="76"/>
  <c r="D4984" i="76"/>
  <c r="E4984" i="76"/>
  <c r="F4984" i="76"/>
  <c r="B4985" i="76"/>
  <c r="C4985" i="76"/>
  <c r="D4985" i="76"/>
  <c r="E4985" i="76"/>
  <c r="F4985" i="76"/>
  <c r="B4986" i="76"/>
  <c r="C4986" i="76"/>
  <c r="D4986" i="76"/>
  <c r="E4986" i="76"/>
  <c r="F4986" i="76"/>
  <c r="B4987" i="76"/>
  <c r="C4987" i="76"/>
  <c r="D4987" i="76"/>
  <c r="E4987" i="76"/>
  <c r="F4987" i="76"/>
  <c r="B4988" i="76"/>
  <c r="C4988" i="76"/>
  <c r="D4988" i="76"/>
  <c r="E4988" i="76"/>
  <c r="F4988" i="76"/>
  <c r="B4989" i="76"/>
  <c r="C4989" i="76"/>
  <c r="D4989" i="76"/>
  <c r="E4989" i="76"/>
  <c r="F4989" i="76"/>
  <c r="B4990" i="76"/>
  <c r="C4990" i="76"/>
  <c r="D4990" i="76"/>
  <c r="E4990" i="76"/>
  <c r="F4990" i="76"/>
  <c r="B4991" i="76"/>
  <c r="C4991" i="76"/>
  <c r="D4991" i="76"/>
  <c r="E4991" i="76"/>
  <c r="F4991" i="76"/>
  <c r="B4992" i="76"/>
  <c r="C4992" i="76"/>
  <c r="D4992" i="76"/>
  <c r="E4992" i="76"/>
  <c r="F4992" i="76"/>
  <c r="B4993" i="76"/>
  <c r="C4993" i="76"/>
  <c r="D4993" i="76"/>
  <c r="E4993" i="76"/>
  <c r="F4993" i="76"/>
  <c r="B4994" i="76"/>
  <c r="C4994" i="76"/>
  <c r="D4994" i="76"/>
  <c r="E4994" i="76"/>
  <c r="F4994" i="76"/>
  <c r="B4995" i="76"/>
  <c r="C4995" i="76"/>
  <c r="D4995" i="76"/>
  <c r="E4995" i="76"/>
  <c r="F4995" i="76"/>
  <c r="B4996" i="76"/>
  <c r="C4996" i="76"/>
  <c r="D4996" i="76"/>
  <c r="E4996" i="76"/>
  <c r="F4996" i="76"/>
  <c r="B4997" i="76"/>
  <c r="C4997" i="76"/>
  <c r="D4997" i="76"/>
  <c r="E4997" i="76"/>
  <c r="F4997" i="76"/>
  <c r="B4998" i="76"/>
  <c r="C4998" i="76"/>
  <c r="D4998" i="76"/>
  <c r="E4998" i="76"/>
  <c r="F4998" i="76"/>
  <c r="B4999" i="76"/>
  <c r="C4999" i="76"/>
  <c r="D4999" i="76"/>
  <c r="E4999" i="76"/>
  <c r="F4999" i="76"/>
  <c r="B5000" i="76"/>
  <c r="C5000" i="76"/>
  <c r="D5000" i="76"/>
  <c r="E5000" i="76"/>
  <c r="F5000" i="76"/>
  <c r="B5001" i="76"/>
  <c r="C5001" i="76"/>
  <c r="D5001" i="76"/>
  <c r="E5001" i="76"/>
  <c r="F5001" i="76"/>
  <c r="B5002" i="76"/>
  <c r="C5002" i="76"/>
  <c r="D5002" i="76"/>
  <c r="E5002" i="76"/>
  <c r="F5002" i="76"/>
  <c r="B5003" i="76"/>
  <c r="C5003" i="76"/>
  <c r="D5003" i="76"/>
  <c r="E5003" i="76"/>
  <c r="F5003" i="76"/>
  <c r="B5004" i="76"/>
  <c r="C5004" i="76"/>
  <c r="D5004" i="76"/>
  <c r="E5004" i="76"/>
  <c r="F5004" i="76"/>
  <c r="B5005" i="76"/>
  <c r="C5005" i="76"/>
  <c r="D5005" i="76"/>
  <c r="E5005" i="76"/>
  <c r="F5005" i="76"/>
  <c r="B5006" i="76"/>
  <c r="C5006" i="76"/>
  <c r="D5006" i="76"/>
  <c r="E5006" i="76"/>
  <c r="F5006" i="76"/>
  <c r="B5007" i="76"/>
  <c r="C5007" i="76"/>
  <c r="D5007" i="76"/>
  <c r="E5007" i="76"/>
  <c r="F5007" i="76"/>
  <c r="B5008" i="76"/>
  <c r="C5008" i="76"/>
  <c r="D5008" i="76"/>
  <c r="E5008" i="76"/>
  <c r="F5008" i="76"/>
  <c r="B5009" i="76"/>
  <c r="C5009" i="76"/>
  <c r="D5009" i="76"/>
  <c r="E5009" i="76"/>
  <c r="F5009" i="76"/>
  <c r="B5010" i="76"/>
  <c r="C5010" i="76"/>
  <c r="D5010" i="76"/>
  <c r="E5010" i="76"/>
  <c r="F5010" i="76"/>
  <c r="B5011" i="76"/>
  <c r="C5011" i="76"/>
  <c r="D5011" i="76"/>
  <c r="E5011" i="76"/>
  <c r="F5011" i="76"/>
  <c r="B5012" i="76"/>
  <c r="C5012" i="76"/>
  <c r="D5012" i="76"/>
  <c r="E5012" i="76"/>
  <c r="F5012" i="76"/>
  <c r="B5013" i="76"/>
  <c r="C5013" i="76"/>
  <c r="D5013" i="76"/>
  <c r="E5013" i="76"/>
  <c r="F5013" i="76"/>
  <c r="B5014" i="76"/>
  <c r="C5014" i="76"/>
  <c r="D5014" i="76"/>
  <c r="E5014" i="76"/>
  <c r="F5014" i="76"/>
  <c r="B5015" i="76"/>
  <c r="C5015" i="76"/>
  <c r="D5015" i="76"/>
  <c r="E5015" i="76"/>
  <c r="F5015" i="76"/>
  <c r="B5016" i="76"/>
  <c r="C5016" i="76"/>
  <c r="D5016" i="76"/>
  <c r="E5016" i="76"/>
  <c r="F5016" i="76"/>
  <c r="B5017" i="76"/>
  <c r="C5017" i="76"/>
  <c r="D5017" i="76"/>
  <c r="E5017" i="76"/>
  <c r="F5017" i="76"/>
  <c r="B5018" i="76"/>
  <c r="C5018" i="76"/>
  <c r="D5018" i="76"/>
  <c r="E5018" i="76"/>
  <c r="F5018" i="76"/>
  <c r="B5019" i="76"/>
  <c r="C5019" i="76"/>
  <c r="D5019" i="76"/>
  <c r="E5019" i="76"/>
  <c r="F5019" i="76"/>
  <c r="B5020" i="76"/>
  <c r="C5020" i="76"/>
  <c r="D5020" i="76"/>
  <c r="E5020" i="76"/>
  <c r="F5020" i="76"/>
  <c r="B5021" i="76"/>
  <c r="C5021" i="76"/>
  <c r="D5021" i="76"/>
  <c r="E5021" i="76"/>
  <c r="F5021" i="76"/>
  <c r="B5022" i="76"/>
  <c r="C5022" i="76"/>
  <c r="D5022" i="76"/>
  <c r="E5022" i="76"/>
  <c r="F5022" i="76"/>
  <c r="B5023" i="76"/>
  <c r="C5023" i="76"/>
  <c r="D5023" i="76"/>
  <c r="E5023" i="76"/>
  <c r="F5023" i="76"/>
  <c r="B5024" i="76"/>
  <c r="C5024" i="76"/>
  <c r="D5024" i="76"/>
  <c r="E5024" i="76"/>
  <c r="F5024" i="76"/>
  <c r="B5025" i="76"/>
  <c r="C5025" i="76"/>
  <c r="D5025" i="76"/>
  <c r="E5025" i="76"/>
  <c r="F5025" i="76"/>
  <c r="B5026" i="76"/>
  <c r="C5026" i="76"/>
  <c r="D5026" i="76"/>
  <c r="E5026" i="76"/>
  <c r="F5026" i="76"/>
  <c r="B5027" i="76"/>
  <c r="C5027" i="76"/>
  <c r="D5027" i="76"/>
  <c r="E5027" i="76"/>
  <c r="F5027" i="76"/>
  <c r="B5028" i="76"/>
  <c r="C5028" i="76"/>
  <c r="D5028" i="76"/>
  <c r="E5028" i="76"/>
  <c r="F5028" i="76"/>
  <c r="B5029" i="76"/>
  <c r="C5029" i="76"/>
  <c r="D5029" i="76"/>
  <c r="E5029" i="76"/>
  <c r="F5029" i="76"/>
  <c r="B5030" i="76"/>
  <c r="C5030" i="76"/>
  <c r="D5030" i="76"/>
  <c r="E5030" i="76"/>
  <c r="F5030" i="76"/>
  <c r="B5031" i="76"/>
  <c r="C5031" i="76"/>
  <c r="D5031" i="76"/>
  <c r="E5031" i="76"/>
  <c r="F5031" i="76"/>
  <c r="B5032" i="76"/>
  <c r="C5032" i="76"/>
  <c r="D5032" i="76"/>
  <c r="E5032" i="76"/>
  <c r="F5032" i="76"/>
  <c r="B5033" i="76"/>
  <c r="C5033" i="76"/>
  <c r="D5033" i="76"/>
  <c r="E5033" i="76"/>
  <c r="F5033" i="76"/>
  <c r="B5034" i="76"/>
  <c r="C5034" i="76"/>
  <c r="D5034" i="76"/>
  <c r="E5034" i="76"/>
  <c r="F5034" i="76"/>
  <c r="B5035" i="76"/>
  <c r="C5035" i="76"/>
  <c r="D5035" i="76"/>
  <c r="E5035" i="76"/>
  <c r="F5035" i="76"/>
  <c r="B5036" i="76"/>
  <c r="C5036" i="76"/>
  <c r="D5036" i="76"/>
  <c r="E5036" i="76"/>
  <c r="F5036" i="76"/>
  <c r="B5037" i="76"/>
  <c r="C5037" i="76"/>
  <c r="D5037" i="76"/>
  <c r="E5037" i="76"/>
  <c r="F5037" i="76"/>
  <c r="B5038" i="76"/>
  <c r="C5038" i="76"/>
  <c r="D5038" i="76"/>
  <c r="E5038" i="76"/>
  <c r="F5038" i="76"/>
  <c r="B5039" i="76"/>
  <c r="C5039" i="76"/>
  <c r="D5039" i="76"/>
  <c r="E5039" i="76"/>
  <c r="F5039" i="76"/>
  <c r="B5040" i="76"/>
  <c r="C5040" i="76"/>
  <c r="D5040" i="76"/>
  <c r="E5040" i="76"/>
  <c r="F5040" i="76"/>
  <c r="B5041" i="76"/>
  <c r="C5041" i="76"/>
  <c r="D5041" i="76"/>
  <c r="E5041" i="76"/>
  <c r="F5041" i="76"/>
  <c r="B5042" i="76"/>
  <c r="C5042" i="76"/>
  <c r="D5042" i="76"/>
  <c r="E5042" i="76"/>
  <c r="F5042" i="76"/>
  <c r="B5043" i="76"/>
  <c r="C5043" i="76"/>
  <c r="D5043" i="76"/>
  <c r="E5043" i="76"/>
  <c r="F5043" i="76"/>
  <c r="B5044" i="76"/>
  <c r="C5044" i="76"/>
  <c r="D5044" i="76"/>
  <c r="E5044" i="76"/>
  <c r="F5044" i="76"/>
  <c r="B5045" i="76"/>
  <c r="C5045" i="76"/>
  <c r="D5045" i="76"/>
  <c r="E5045" i="76"/>
  <c r="F5045" i="76"/>
  <c r="B5046" i="76"/>
  <c r="C5046" i="76"/>
  <c r="D5046" i="76"/>
  <c r="E5046" i="76"/>
  <c r="F5046" i="76"/>
  <c r="B5047" i="76"/>
  <c r="C5047" i="76"/>
  <c r="D5047" i="76"/>
  <c r="E5047" i="76"/>
  <c r="F5047" i="76"/>
  <c r="B5048" i="76"/>
  <c r="C5048" i="76"/>
  <c r="D5048" i="76"/>
  <c r="E5048" i="76"/>
  <c r="F5048" i="76"/>
  <c r="B5049" i="76"/>
  <c r="C5049" i="76"/>
  <c r="D5049" i="76"/>
  <c r="E5049" i="76"/>
  <c r="F5049" i="76"/>
  <c r="B5050" i="76"/>
  <c r="C5050" i="76"/>
  <c r="D5050" i="76"/>
  <c r="E5050" i="76"/>
  <c r="F5050" i="76"/>
  <c r="B5051" i="76"/>
  <c r="C5051" i="76"/>
  <c r="D5051" i="76"/>
  <c r="E5051" i="76"/>
  <c r="F5051" i="76"/>
  <c r="B5052" i="76"/>
  <c r="C5052" i="76"/>
  <c r="D5052" i="76"/>
  <c r="E5052" i="76"/>
  <c r="F5052" i="76"/>
  <c r="B5053" i="76"/>
  <c r="C5053" i="76"/>
  <c r="D5053" i="76"/>
  <c r="E5053" i="76"/>
  <c r="F5053" i="76"/>
  <c r="B5054" i="76"/>
  <c r="C5054" i="76"/>
  <c r="D5054" i="76"/>
  <c r="E5054" i="76"/>
  <c r="F5054" i="76"/>
  <c r="B5055" i="76"/>
  <c r="C5055" i="76"/>
  <c r="D5055" i="76"/>
  <c r="E5055" i="76"/>
  <c r="F5055" i="76"/>
  <c r="B5056" i="76"/>
  <c r="C5056" i="76"/>
  <c r="D5056" i="76"/>
  <c r="E5056" i="76"/>
  <c r="F5056" i="76"/>
  <c r="B5057" i="76"/>
  <c r="C5057" i="76"/>
  <c r="D5057" i="76"/>
  <c r="E5057" i="76"/>
  <c r="F5057" i="76"/>
  <c r="B5058" i="76"/>
  <c r="C5058" i="76"/>
  <c r="D5058" i="76"/>
  <c r="E5058" i="76"/>
  <c r="F5058" i="76"/>
  <c r="B5059" i="76"/>
  <c r="C5059" i="76"/>
  <c r="D5059" i="76"/>
  <c r="E5059" i="76"/>
  <c r="F5059" i="76"/>
  <c r="B5060" i="76"/>
  <c r="C5060" i="76"/>
  <c r="D5060" i="76"/>
  <c r="E5060" i="76"/>
  <c r="F5060" i="76"/>
  <c r="B5061" i="76"/>
  <c r="C5061" i="76"/>
  <c r="D5061" i="76"/>
  <c r="E5061" i="76"/>
  <c r="F5061" i="76"/>
  <c r="B5062" i="76"/>
  <c r="C5062" i="76"/>
  <c r="D5062" i="76"/>
  <c r="E5062" i="76"/>
  <c r="F5062" i="76"/>
  <c r="B5063" i="76"/>
  <c r="C5063" i="76"/>
  <c r="D5063" i="76"/>
  <c r="E5063" i="76"/>
  <c r="F5063" i="76"/>
  <c r="B5064" i="76"/>
  <c r="C5064" i="76"/>
  <c r="D5064" i="76"/>
  <c r="E5064" i="76"/>
  <c r="F5064" i="76"/>
  <c r="B5065" i="76"/>
  <c r="C5065" i="76"/>
  <c r="D5065" i="76"/>
  <c r="E5065" i="76"/>
  <c r="F5065" i="76"/>
  <c r="B5066" i="76"/>
  <c r="C5066" i="76"/>
  <c r="D5066" i="76"/>
  <c r="E5066" i="76"/>
  <c r="F5066" i="76"/>
  <c r="B5067" i="76"/>
  <c r="C5067" i="76"/>
  <c r="D5067" i="76"/>
  <c r="E5067" i="76"/>
  <c r="F5067" i="76"/>
  <c r="B5068" i="76"/>
  <c r="C5068" i="76"/>
  <c r="D5068" i="76"/>
  <c r="E5068" i="76"/>
  <c r="F5068" i="76"/>
  <c r="B5069" i="76"/>
  <c r="C5069" i="76"/>
  <c r="D5069" i="76"/>
  <c r="E5069" i="76"/>
  <c r="F5069" i="76"/>
  <c r="B5070" i="76"/>
  <c r="C5070" i="76"/>
  <c r="D5070" i="76"/>
  <c r="E5070" i="76"/>
  <c r="F5070" i="76"/>
  <c r="B5071" i="76"/>
  <c r="C5071" i="76"/>
  <c r="D5071" i="76"/>
  <c r="E5071" i="76"/>
  <c r="F5071" i="76"/>
  <c r="B5072" i="76"/>
  <c r="C5072" i="76"/>
  <c r="D5072" i="76"/>
  <c r="E5072" i="76"/>
  <c r="F5072" i="76"/>
  <c r="B5073" i="76"/>
  <c r="C5073" i="76"/>
  <c r="D5073" i="76"/>
  <c r="E5073" i="76"/>
  <c r="F5073" i="76"/>
  <c r="B5074" i="76"/>
  <c r="C5074" i="76"/>
  <c r="D5074" i="76"/>
  <c r="E5074" i="76"/>
  <c r="F5074" i="76"/>
  <c r="B5075" i="76"/>
  <c r="C5075" i="76"/>
  <c r="D5075" i="76"/>
  <c r="E5075" i="76"/>
  <c r="F5075" i="76"/>
  <c r="B5076" i="76"/>
  <c r="C5076" i="76"/>
  <c r="D5076" i="76"/>
  <c r="E5076" i="76"/>
  <c r="F5076" i="76"/>
  <c r="B5077" i="76"/>
  <c r="C5077" i="76"/>
  <c r="D5077" i="76"/>
  <c r="E5077" i="76"/>
  <c r="F5077" i="76"/>
  <c r="B5078" i="76"/>
  <c r="C5078" i="76"/>
  <c r="D5078" i="76"/>
  <c r="E5078" i="76"/>
  <c r="F5078" i="76"/>
  <c r="B5079" i="76"/>
  <c r="C5079" i="76"/>
  <c r="D5079" i="76"/>
  <c r="E5079" i="76"/>
  <c r="F5079" i="76"/>
  <c r="B5080" i="76"/>
  <c r="C5080" i="76"/>
  <c r="D5080" i="76"/>
  <c r="E5080" i="76"/>
  <c r="F5080" i="76"/>
  <c r="B5081" i="76"/>
  <c r="C5081" i="76"/>
  <c r="D5081" i="76"/>
  <c r="E5081" i="76"/>
  <c r="F5081" i="76"/>
  <c r="B5082" i="76"/>
  <c r="C5082" i="76"/>
  <c r="D5082" i="76"/>
  <c r="E5082" i="76"/>
  <c r="F5082" i="76"/>
  <c r="B5083" i="76"/>
  <c r="C5083" i="76"/>
  <c r="D5083" i="76"/>
  <c r="E5083" i="76"/>
  <c r="F5083" i="76"/>
  <c r="B5084" i="76"/>
  <c r="C5084" i="76"/>
  <c r="D5084" i="76"/>
  <c r="E5084" i="76"/>
  <c r="F5084" i="76"/>
  <c r="B5085" i="76"/>
  <c r="C5085" i="76"/>
  <c r="D5085" i="76"/>
  <c r="E5085" i="76"/>
  <c r="F5085" i="76"/>
  <c r="B5086" i="76"/>
  <c r="C5086" i="76"/>
  <c r="D5086" i="76"/>
  <c r="E5086" i="76"/>
  <c r="F5086" i="76"/>
  <c r="B5087" i="76"/>
  <c r="C5087" i="76"/>
  <c r="D5087" i="76"/>
  <c r="E5087" i="76"/>
  <c r="F5087" i="76"/>
  <c r="B5088" i="76"/>
  <c r="C5088" i="76"/>
  <c r="D5088" i="76"/>
  <c r="E5088" i="76"/>
  <c r="F5088" i="76"/>
  <c r="B5089" i="76"/>
  <c r="C5089" i="76"/>
  <c r="D5089" i="76"/>
  <c r="E5089" i="76"/>
  <c r="F5089" i="76"/>
  <c r="B5090" i="76"/>
  <c r="C5090" i="76"/>
  <c r="D5090" i="76"/>
  <c r="E5090" i="76"/>
  <c r="F5090" i="76"/>
  <c r="B5091" i="76"/>
  <c r="C5091" i="76"/>
  <c r="D5091" i="76"/>
  <c r="E5091" i="76"/>
  <c r="F5091" i="76"/>
  <c r="B5092" i="76"/>
  <c r="C5092" i="76"/>
  <c r="D5092" i="76"/>
  <c r="E5092" i="76"/>
  <c r="F5092" i="76"/>
  <c r="B5093" i="76"/>
  <c r="C5093" i="76"/>
  <c r="D5093" i="76"/>
  <c r="E5093" i="76"/>
  <c r="F5093" i="76"/>
  <c r="B5094" i="76"/>
  <c r="C5094" i="76"/>
  <c r="D5094" i="76"/>
  <c r="E5094" i="76"/>
  <c r="F5094" i="76"/>
  <c r="B5095" i="76"/>
  <c r="C5095" i="76"/>
  <c r="D5095" i="76"/>
  <c r="E5095" i="76"/>
  <c r="F5095" i="76"/>
  <c r="B5096" i="76"/>
  <c r="C5096" i="76"/>
  <c r="D5096" i="76"/>
  <c r="E5096" i="76"/>
  <c r="F5096" i="76"/>
  <c r="B5097" i="76"/>
  <c r="C5097" i="76"/>
  <c r="D5097" i="76"/>
  <c r="E5097" i="76"/>
  <c r="F5097" i="76"/>
  <c r="B5098" i="76"/>
  <c r="C5098" i="76"/>
  <c r="D5098" i="76"/>
  <c r="E5098" i="76"/>
  <c r="F5098" i="76"/>
  <c r="B5099" i="76"/>
  <c r="C5099" i="76"/>
  <c r="D5099" i="76"/>
  <c r="E5099" i="76"/>
  <c r="F5099" i="76"/>
  <c r="B5100" i="76"/>
  <c r="C5100" i="76"/>
  <c r="D5100" i="76"/>
  <c r="E5100" i="76"/>
  <c r="F5100" i="76"/>
  <c r="B5101" i="76"/>
  <c r="C5101" i="76"/>
  <c r="D5101" i="76"/>
  <c r="E5101" i="76"/>
  <c r="F5101" i="76"/>
  <c r="B5102" i="76"/>
  <c r="C5102" i="76"/>
  <c r="D5102" i="76"/>
  <c r="E5102" i="76"/>
  <c r="F5102" i="76"/>
  <c r="B5103" i="76"/>
  <c r="C5103" i="76"/>
  <c r="D5103" i="76"/>
  <c r="E5103" i="76"/>
  <c r="F5103" i="76"/>
  <c r="B5104" i="76"/>
  <c r="C5104" i="76"/>
  <c r="D5104" i="76"/>
  <c r="E5104" i="76"/>
  <c r="F5104" i="76"/>
  <c r="B5105" i="76"/>
  <c r="C5105" i="76"/>
  <c r="D5105" i="76"/>
  <c r="E5105" i="76"/>
  <c r="F5105" i="76"/>
  <c r="B5106" i="76"/>
  <c r="C5106" i="76"/>
  <c r="D5106" i="76"/>
  <c r="E5106" i="76"/>
  <c r="F5106" i="76"/>
  <c r="B5107" i="76"/>
  <c r="C5107" i="76"/>
  <c r="D5107" i="76"/>
  <c r="E5107" i="76"/>
  <c r="F5107" i="76"/>
  <c r="B5108" i="76"/>
  <c r="C5108" i="76"/>
  <c r="D5108" i="76"/>
  <c r="E5108" i="76"/>
  <c r="F5108" i="76"/>
  <c r="B5109" i="76"/>
  <c r="C5109" i="76"/>
  <c r="D5109" i="76"/>
  <c r="E5109" i="76"/>
  <c r="F5109" i="76"/>
  <c r="B5110" i="76"/>
  <c r="C5110" i="76"/>
  <c r="D5110" i="76"/>
  <c r="E5110" i="76"/>
  <c r="F5110" i="76"/>
  <c r="B5111" i="76"/>
  <c r="C5111" i="76"/>
  <c r="D5111" i="76"/>
  <c r="E5111" i="76"/>
  <c r="F5111" i="76"/>
  <c r="B5112" i="76"/>
  <c r="C5112" i="76"/>
  <c r="D5112" i="76"/>
  <c r="E5112" i="76"/>
  <c r="F5112" i="76"/>
  <c r="B5113" i="76"/>
  <c r="C5113" i="76"/>
  <c r="D5113" i="76"/>
  <c r="E5113" i="76"/>
  <c r="F5113" i="76"/>
  <c r="B5114" i="76"/>
  <c r="C5114" i="76"/>
  <c r="D5114" i="76"/>
  <c r="E5114" i="76"/>
  <c r="F5114" i="76"/>
  <c r="B5115" i="76"/>
  <c r="C5115" i="76"/>
  <c r="D5115" i="76"/>
  <c r="E5115" i="76"/>
  <c r="F5115" i="76"/>
  <c r="B5116" i="76"/>
  <c r="C5116" i="76"/>
  <c r="D5116" i="76"/>
  <c r="E5116" i="76"/>
  <c r="F5116" i="76"/>
  <c r="B5117" i="76"/>
  <c r="C5117" i="76"/>
  <c r="D5117" i="76"/>
  <c r="E5117" i="76"/>
  <c r="F5117" i="76"/>
  <c r="B5118" i="76"/>
  <c r="C5118" i="76"/>
  <c r="D5118" i="76"/>
  <c r="E5118" i="76"/>
  <c r="F5118" i="76"/>
  <c r="B5119" i="76"/>
  <c r="C5119" i="76"/>
  <c r="D5119" i="76"/>
  <c r="E5119" i="76"/>
  <c r="F5119" i="76"/>
  <c r="B5120" i="76"/>
  <c r="C5120" i="76"/>
  <c r="D5120" i="76"/>
  <c r="E5120" i="76"/>
  <c r="F5120" i="76"/>
  <c r="B5121" i="76"/>
  <c r="C5121" i="76"/>
  <c r="D5121" i="76"/>
  <c r="E5121" i="76"/>
  <c r="F5121" i="76"/>
  <c r="B5122" i="76"/>
  <c r="C5122" i="76"/>
  <c r="D5122" i="76"/>
  <c r="E5122" i="76"/>
  <c r="F5122" i="76"/>
  <c r="B5123" i="76"/>
  <c r="C5123" i="76"/>
  <c r="D5123" i="76"/>
  <c r="E5123" i="76"/>
  <c r="F5123" i="76"/>
  <c r="B5124" i="76"/>
  <c r="C5124" i="76"/>
  <c r="D5124" i="76"/>
  <c r="E5124" i="76"/>
  <c r="F5124" i="76"/>
  <c r="B5125" i="76"/>
  <c r="C5125" i="76"/>
  <c r="D5125" i="76"/>
  <c r="E5125" i="76"/>
  <c r="F5125" i="76"/>
  <c r="B5126" i="76"/>
  <c r="C5126" i="76"/>
  <c r="D5126" i="76"/>
  <c r="E5126" i="76"/>
  <c r="F5126" i="76"/>
  <c r="B5127" i="76"/>
  <c r="C5127" i="76"/>
  <c r="D5127" i="76"/>
  <c r="E5127" i="76"/>
  <c r="F5127" i="76"/>
  <c r="B5128" i="76"/>
  <c r="C5128" i="76"/>
  <c r="D5128" i="76"/>
  <c r="E5128" i="76"/>
  <c r="F5128" i="76"/>
  <c r="B5129" i="76"/>
  <c r="C5129" i="76"/>
  <c r="D5129" i="76"/>
  <c r="E5129" i="76"/>
  <c r="F5129" i="76"/>
  <c r="B5130" i="76"/>
  <c r="C5130" i="76"/>
  <c r="D5130" i="76"/>
  <c r="E5130" i="76"/>
  <c r="F5130" i="76"/>
  <c r="B5131" i="76"/>
  <c r="C5131" i="76"/>
  <c r="D5131" i="76"/>
  <c r="E5131" i="76"/>
  <c r="F5131" i="76"/>
  <c r="B5132" i="76"/>
  <c r="C5132" i="76"/>
  <c r="D5132" i="76"/>
  <c r="E5132" i="76"/>
  <c r="F5132" i="76"/>
  <c r="B5133" i="76"/>
  <c r="C5133" i="76"/>
  <c r="D5133" i="76"/>
  <c r="E5133" i="76"/>
  <c r="F5133" i="76"/>
  <c r="B5134" i="76"/>
  <c r="C5134" i="76"/>
  <c r="D5134" i="76"/>
  <c r="E5134" i="76"/>
  <c r="F5134" i="76"/>
  <c r="B5135" i="76"/>
  <c r="C5135" i="76"/>
  <c r="D5135" i="76"/>
  <c r="E5135" i="76"/>
  <c r="F5135" i="76"/>
  <c r="B5136" i="76"/>
  <c r="C5136" i="76"/>
  <c r="D5136" i="76"/>
  <c r="E5136" i="76"/>
  <c r="F5136" i="76"/>
  <c r="B5137" i="76"/>
  <c r="C5137" i="76"/>
  <c r="D5137" i="76"/>
  <c r="E5137" i="76"/>
  <c r="F5137" i="76"/>
  <c r="B5138" i="76"/>
  <c r="C5138" i="76"/>
  <c r="D5138" i="76"/>
  <c r="E5138" i="76"/>
  <c r="F5138" i="76"/>
  <c r="B5139" i="76"/>
  <c r="C5139" i="76"/>
  <c r="D5139" i="76"/>
  <c r="E5139" i="76"/>
  <c r="F5139" i="76"/>
  <c r="B5140" i="76"/>
  <c r="C5140" i="76"/>
  <c r="D5140" i="76"/>
  <c r="E5140" i="76"/>
  <c r="F5140" i="76"/>
  <c r="B5141" i="76"/>
  <c r="C5141" i="76"/>
  <c r="D5141" i="76"/>
  <c r="E5141" i="76"/>
  <c r="F5141" i="76"/>
  <c r="B5142" i="76"/>
  <c r="C5142" i="76"/>
  <c r="D5142" i="76"/>
  <c r="E5142" i="76"/>
  <c r="F5142" i="76"/>
  <c r="B5143" i="76"/>
  <c r="C5143" i="76"/>
  <c r="D5143" i="76"/>
  <c r="E5143" i="76"/>
  <c r="F5143" i="76"/>
  <c r="B5144" i="76"/>
  <c r="C5144" i="76"/>
  <c r="D5144" i="76"/>
  <c r="E5144" i="76"/>
  <c r="F5144" i="76"/>
  <c r="B5145" i="76"/>
  <c r="C5145" i="76"/>
  <c r="D5145" i="76"/>
  <c r="E5145" i="76"/>
  <c r="F5145" i="76"/>
  <c r="B5146" i="76"/>
  <c r="C5146" i="76"/>
  <c r="D5146" i="76"/>
  <c r="E5146" i="76"/>
  <c r="F5146" i="76"/>
  <c r="B5147" i="76"/>
  <c r="C5147" i="76"/>
  <c r="D5147" i="76"/>
  <c r="E5147" i="76"/>
  <c r="F5147" i="76"/>
  <c r="B5148" i="76"/>
  <c r="C5148" i="76"/>
  <c r="D5148" i="76"/>
  <c r="E5148" i="76"/>
  <c r="F5148" i="76"/>
  <c r="B5149" i="76"/>
  <c r="C5149" i="76"/>
  <c r="D5149" i="76"/>
  <c r="E5149" i="76"/>
  <c r="F5149" i="76"/>
  <c r="B5150" i="76"/>
  <c r="C5150" i="76"/>
  <c r="D5150" i="76"/>
  <c r="E5150" i="76"/>
  <c r="F5150" i="76"/>
  <c r="B5151" i="76"/>
  <c r="C5151" i="76"/>
  <c r="D5151" i="76"/>
  <c r="E5151" i="76"/>
  <c r="F5151" i="76"/>
  <c r="B5152" i="76"/>
  <c r="C5152" i="76"/>
  <c r="D5152" i="76"/>
  <c r="E5152" i="76"/>
  <c r="F5152" i="76"/>
  <c r="B5153" i="76"/>
  <c r="C5153" i="76"/>
  <c r="D5153" i="76"/>
  <c r="E5153" i="76"/>
  <c r="F5153" i="76"/>
  <c r="B5154" i="76"/>
  <c r="C5154" i="76"/>
  <c r="D5154" i="76"/>
  <c r="E5154" i="76"/>
  <c r="F5154" i="76"/>
  <c r="B5155" i="76"/>
  <c r="C5155" i="76"/>
  <c r="D5155" i="76"/>
  <c r="E5155" i="76"/>
  <c r="F5155" i="76"/>
  <c r="B5156" i="76"/>
  <c r="C5156" i="76"/>
  <c r="D5156" i="76"/>
  <c r="E5156" i="76"/>
  <c r="F5156" i="76"/>
  <c r="B5157" i="76"/>
  <c r="C5157" i="76"/>
  <c r="D5157" i="76"/>
  <c r="E5157" i="76"/>
  <c r="F5157" i="76"/>
  <c r="B5158" i="76"/>
  <c r="C5158" i="76"/>
  <c r="D5158" i="76"/>
  <c r="E5158" i="76"/>
  <c r="F5158" i="76"/>
  <c r="B5159" i="76"/>
  <c r="C5159" i="76"/>
  <c r="D5159" i="76"/>
  <c r="E5159" i="76"/>
  <c r="F5159" i="76"/>
  <c r="B5160" i="76"/>
  <c r="C5160" i="76"/>
  <c r="D5160" i="76"/>
  <c r="E5160" i="76"/>
  <c r="F5160" i="76"/>
  <c r="B5161" i="76"/>
  <c r="C5161" i="76"/>
  <c r="D5161" i="76"/>
  <c r="E5161" i="76"/>
  <c r="F5161" i="76"/>
  <c r="B5162" i="76"/>
  <c r="C5162" i="76"/>
  <c r="D5162" i="76"/>
  <c r="E5162" i="76"/>
  <c r="F5162" i="76"/>
  <c r="B5163" i="76"/>
  <c r="C5163" i="76"/>
  <c r="D5163" i="76"/>
  <c r="E5163" i="76"/>
  <c r="F5163" i="76"/>
  <c r="B5164" i="76"/>
  <c r="C5164" i="76"/>
  <c r="D5164" i="76"/>
  <c r="E5164" i="76"/>
  <c r="F5164" i="76"/>
  <c r="B5165" i="76"/>
  <c r="C5165" i="76"/>
  <c r="D5165" i="76"/>
  <c r="E5165" i="76"/>
  <c r="F5165" i="76"/>
  <c r="B5166" i="76"/>
  <c r="C5166" i="76"/>
  <c r="D5166" i="76"/>
  <c r="E5166" i="76"/>
  <c r="F5166" i="76"/>
  <c r="B5167" i="76"/>
  <c r="C5167" i="76"/>
  <c r="D5167" i="76"/>
  <c r="E5167" i="76"/>
  <c r="F5167" i="76"/>
  <c r="B5168" i="76"/>
  <c r="C5168" i="76"/>
  <c r="D5168" i="76"/>
  <c r="E5168" i="76"/>
  <c r="F5168" i="76"/>
  <c r="B5169" i="76"/>
  <c r="C5169" i="76"/>
  <c r="D5169" i="76"/>
  <c r="E5169" i="76"/>
  <c r="F5169" i="76"/>
  <c r="B5170" i="76"/>
  <c r="C5170" i="76"/>
  <c r="D5170" i="76"/>
  <c r="E5170" i="76"/>
  <c r="F5170" i="76"/>
  <c r="B5171" i="76"/>
  <c r="C5171" i="76"/>
  <c r="D5171" i="76"/>
  <c r="E5171" i="76"/>
  <c r="F5171" i="76"/>
  <c r="B5172" i="76"/>
  <c r="C5172" i="76"/>
  <c r="D5172" i="76"/>
  <c r="E5172" i="76"/>
  <c r="F5172" i="76"/>
  <c r="B5173" i="76"/>
  <c r="C5173" i="76"/>
  <c r="D5173" i="76"/>
  <c r="E5173" i="76"/>
  <c r="F5173" i="76"/>
  <c r="B5174" i="76"/>
  <c r="C5174" i="76"/>
  <c r="D5174" i="76"/>
  <c r="E5174" i="76"/>
  <c r="F5174" i="76"/>
  <c r="B5175" i="76"/>
  <c r="C5175" i="76"/>
  <c r="D5175" i="76"/>
  <c r="E5175" i="76"/>
  <c r="F5175" i="76"/>
  <c r="B5176" i="76"/>
  <c r="C5176" i="76"/>
  <c r="D5176" i="76"/>
  <c r="E5176" i="76"/>
  <c r="F5176" i="76"/>
  <c r="B5177" i="76"/>
  <c r="C5177" i="76"/>
  <c r="D5177" i="76"/>
  <c r="E5177" i="76"/>
  <c r="F5177" i="76"/>
  <c r="B5178" i="76"/>
  <c r="C5178" i="76"/>
  <c r="D5178" i="76"/>
  <c r="E5178" i="76"/>
  <c r="F5178" i="76"/>
  <c r="B5179" i="76"/>
  <c r="C5179" i="76"/>
  <c r="D5179" i="76"/>
  <c r="E5179" i="76"/>
  <c r="F5179" i="76"/>
  <c r="B5180" i="76"/>
  <c r="C5180" i="76"/>
  <c r="D5180" i="76"/>
  <c r="E5180" i="76"/>
  <c r="F5180" i="76"/>
  <c r="B5181" i="76"/>
  <c r="C5181" i="76"/>
  <c r="D5181" i="76"/>
  <c r="E5181" i="76"/>
  <c r="F5181" i="76"/>
  <c r="B5182" i="76"/>
  <c r="C5182" i="76"/>
  <c r="D5182" i="76"/>
  <c r="E5182" i="76"/>
  <c r="F5182" i="76"/>
  <c r="B5183" i="76"/>
  <c r="C5183" i="76"/>
  <c r="D5183" i="76"/>
  <c r="E5183" i="76"/>
  <c r="F5183" i="76"/>
  <c r="B5184" i="76"/>
  <c r="C5184" i="76"/>
  <c r="D5184" i="76"/>
  <c r="E5184" i="76"/>
  <c r="F5184" i="76"/>
  <c r="B5185" i="76"/>
  <c r="C5185" i="76"/>
  <c r="D5185" i="76"/>
  <c r="E5185" i="76"/>
  <c r="F5185" i="76"/>
  <c r="B5186" i="76"/>
  <c r="C5186" i="76"/>
  <c r="D5186" i="76"/>
  <c r="E5186" i="76"/>
  <c r="F5186" i="76"/>
  <c r="B5187" i="76"/>
  <c r="C5187" i="76"/>
  <c r="D5187" i="76"/>
  <c r="E5187" i="76"/>
  <c r="F5187" i="76"/>
  <c r="B5188" i="76"/>
  <c r="C5188" i="76"/>
  <c r="D5188" i="76"/>
  <c r="E5188" i="76"/>
  <c r="F5188" i="76"/>
  <c r="B5189" i="76"/>
  <c r="C5189" i="76"/>
  <c r="D5189" i="76"/>
  <c r="E5189" i="76"/>
  <c r="F5189" i="76"/>
  <c r="B5190" i="76"/>
  <c r="C5190" i="76"/>
  <c r="D5190" i="76"/>
  <c r="E5190" i="76"/>
  <c r="F5190" i="76"/>
  <c r="B5191" i="76"/>
  <c r="C5191" i="76"/>
  <c r="D5191" i="76"/>
  <c r="E5191" i="76"/>
  <c r="F5191" i="76"/>
  <c r="B5192" i="76"/>
  <c r="C5192" i="76"/>
  <c r="D5192" i="76"/>
  <c r="E5192" i="76"/>
  <c r="F5192" i="76"/>
  <c r="B5193" i="76"/>
  <c r="C5193" i="76"/>
  <c r="D5193" i="76"/>
  <c r="E5193" i="76"/>
  <c r="F5193" i="76"/>
  <c r="B5194" i="76"/>
  <c r="C5194" i="76"/>
  <c r="D5194" i="76"/>
  <c r="E5194" i="76"/>
  <c r="F5194" i="76"/>
  <c r="B5195" i="76"/>
  <c r="C5195" i="76"/>
  <c r="D5195" i="76"/>
  <c r="E5195" i="76"/>
  <c r="F5195" i="76"/>
  <c r="B5196" i="76"/>
  <c r="C5196" i="76"/>
  <c r="D5196" i="76"/>
  <c r="E5196" i="76"/>
  <c r="F5196" i="76"/>
  <c r="B5197" i="76"/>
  <c r="C5197" i="76"/>
  <c r="D5197" i="76"/>
  <c r="E5197" i="76"/>
  <c r="F5197" i="76"/>
  <c r="B5198" i="76"/>
  <c r="C5198" i="76"/>
  <c r="D5198" i="76"/>
  <c r="E5198" i="76"/>
  <c r="F5198" i="76"/>
  <c r="B5199" i="76"/>
  <c r="C5199" i="76"/>
  <c r="D5199" i="76"/>
  <c r="E5199" i="76"/>
  <c r="F5199" i="76"/>
  <c r="B5200" i="76"/>
  <c r="C5200" i="76"/>
  <c r="D5200" i="76"/>
  <c r="E5200" i="76"/>
  <c r="F5200" i="76"/>
  <c r="B5201" i="76"/>
  <c r="C5201" i="76"/>
  <c r="D5201" i="76"/>
  <c r="E5201" i="76"/>
  <c r="F5201" i="76"/>
  <c r="B5202" i="76"/>
  <c r="C5202" i="76"/>
  <c r="D5202" i="76"/>
  <c r="E5202" i="76"/>
  <c r="F5202" i="76"/>
  <c r="F9" i="76"/>
  <c r="E9" i="76"/>
  <c r="D9" i="76"/>
  <c r="C9" i="76"/>
  <c r="B9" i="76"/>
  <c r="AD182" i="63" l="1"/>
  <c r="AD175" i="63"/>
  <c r="AD176" i="63"/>
  <c r="AD178" i="63"/>
  <c r="AD177" i="63"/>
  <c r="AD187" i="63"/>
  <c r="AD183" i="63"/>
  <c r="AD179" i="63"/>
  <c r="AD180" i="63"/>
  <c r="AD184" i="63"/>
  <c r="AD185" i="63"/>
  <c r="AD186" i="63"/>
  <c r="AD188" i="63"/>
  <c r="G6" i="75"/>
  <c r="BG6" i="22"/>
  <c r="E8" i="76"/>
  <c r="E7" i="76"/>
  <c r="C8" i="76"/>
  <c r="AD190" i="63" l="1"/>
  <c r="M169" i="63" s="1"/>
  <c r="K41" i="70" s="1"/>
  <c r="G7" i="75"/>
  <c r="BG7" i="22"/>
  <c r="A3" i="75"/>
  <c r="A4" i="75"/>
  <c r="A5" i="75"/>
  <c r="A6"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49" i="75"/>
  <c r="A50" i="75"/>
  <c r="A51" i="75"/>
  <c r="A52" i="75"/>
  <c r="A53" i="75"/>
  <c r="A54" i="75"/>
  <c r="A55" i="75"/>
  <c r="A56" i="75"/>
  <c r="A57" i="75"/>
  <c r="A58"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A94" i="75"/>
  <c r="A95" i="75"/>
  <c r="A96" i="75"/>
  <c r="A97" i="75"/>
  <c r="A98" i="75"/>
  <c r="A99" i="75"/>
  <c r="A100" i="75"/>
  <c r="A101" i="75"/>
  <c r="A102" i="75"/>
  <c r="A103" i="75"/>
  <c r="A104" i="75"/>
  <c r="A105" i="75"/>
  <c r="A106" i="75"/>
  <c r="A107" i="75"/>
  <c r="A108" i="75"/>
  <c r="A109" i="75"/>
  <c r="A110" i="75"/>
  <c r="A111" i="75"/>
  <c r="A112" i="75"/>
  <c r="A113" i="75"/>
  <c r="A114" i="75"/>
  <c r="A115" i="75"/>
  <c r="A116" i="75"/>
  <c r="A117" i="75"/>
  <c r="A118" i="75"/>
  <c r="A119" i="75"/>
  <c r="A120" i="75"/>
  <c r="A121" i="75"/>
  <c r="A122" i="75"/>
  <c r="A123" i="75"/>
  <c r="A124" i="75"/>
  <c r="A125" i="75"/>
  <c r="A126" i="75"/>
  <c r="A127" i="75"/>
  <c r="A128" i="75"/>
  <c r="A129" i="75"/>
  <c r="A130" i="75"/>
  <c r="A131" i="75"/>
  <c r="A132" i="75"/>
  <c r="A133" i="75"/>
  <c r="A134" i="75"/>
  <c r="A135" i="75"/>
  <c r="A136" i="75"/>
  <c r="A137" i="75"/>
  <c r="A138" i="75"/>
  <c r="A139" i="75"/>
  <c r="A140" i="75"/>
  <c r="A141" i="75"/>
  <c r="A142" i="75"/>
  <c r="A143" i="75"/>
  <c r="A144" i="75"/>
  <c r="A145" i="75"/>
  <c r="A146" i="75"/>
  <c r="A147" i="75"/>
  <c r="A148" i="75"/>
  <c r="A149" i="75"/>
  <c r="A150" i="75"/>
  <c r="A151" i="75"/>
  <c r="A152" i="75"/>
  <c r="A153" i="75"/>
  <c r="A154" i="75"/>
  <c r="A155" i="75"/>
  <c r="A156" i="75"/>
  <c r="A157" i="75"/>
  <c r="A158" i="75"/>
  <c r="A159" i="75"/>
  <c r="A160" i="75"/>
  <c r="A161" i="75"/>
  <c r="A162" i="75"/>
  <c r="A163" i="75"/>
  <c r="A164" i="75"/>
  <c r="A165" i="75"/>
  <c r="A166" i="75"/>
  <c r="A167" i="75"/>
  <c r="A168" i="75"/>
  <c r="A169" i="75"/>
  <c r="A170" i="75"/>
  <c r="A171" i="75"/>
  <c r="A172" i="75"/>
  <c r="A173" i="75"/>
  <c r="A174" i="75"/>
  <c r="A175" i="75"/>
  <c r="A176" i="75"/>
  <c r="A177" i="75"/>
  <c r="A178" i="75"/>
  <c r="A179" i="75"/>
  <c r="A180" i="75"/>
  <c r="A181" i="75"/>
  <c r="A182" i="75"/>
  <c r="A183" i="75"/>
  <c r="A184" i="75"/>
  <c r="A185" i="75"/>
  <c r="A186" i="75"/>
  <c r="A187" i="75"/>
  <c r="A188" i="75"/>
  <c r="A189" i="75"/>
  <c r="A190" i="75"/>
  <c r="A191" i="75"/>
  <c r="A192" i="75"/>
  <c r="A193" i="75"/>
  <c r="A194" i="75"/>
  <c r="A195" i="75"/>
  <c r="A196" i="75"/>
  <c r="A197" i="75"/>
  <c r="A198" i="75"/>
  <c r="A199" i="75"/>
  <c r="A200" i="75"/>
  <c r="A201" i="75"/>
  <c r="A202" i="75"/>
  <c r="A203" i="75"/>
  <c r="A204" i="75"/>
  <c r="A205" i="75"/>
  <c r="A206" i="75"/>
  <c r="A207" i="75"/>
  <c r="A208" i="75"/>
  <c r="A209" i="75"/>
  <c r="A210" i="75"/>
  <c r="A211" i="75"/>
  <c r="A212" i="75"/>
  <c r="A213" i="75"/>
  <c r="A214" i="75"/>
  <c r="A215" i="75"/>
  <c r="A216" i="75"/>
  <c r="A217" i="75"/>
  <c r="A218" i="75"/>
  <c r="A219" i="75"/>
  <c r="A220" i="75"/>
  <c r="A221" i="75"/>
  <c r="A222" i="75"/>
  <c r="A223" i="75"/>
  <c r="A224" i="75"/>
  <c r="A225" i="75"/>
  <c r="A226" i="75"/>
  <c r="A227" i="75"/>
  <c r="A228" i="75"/>
  <c r="A229" i="75"/>
  <c r="A230" i="75"/>
  <c r="A231" i="75"/>
  <c r="A232" i="75"/>
  <c r="A233" i="75"/>
  <c r="A234" i="75"/>
  <c r="A235" i="75"/>
  <c r="A236" i="75"/>
  <c r="A237" i="75"/>
  <c r="A238" i="75"/>
  <c r="A239" i="75"/>
  <c r="A240" i="75"/>
  <c r="A241" i="75"/>
  <c r="A242" i="75"/>
  <c r="A243" i="75"/>
  <c r="A244" i="75"/>
  <c r="A245" i="75"/>
  <c r="A246" i="75"/>
  <c r="A247" i="75"/>
  <c r="A248" i="75"/>
  <c r="A249" i="75"/>
  <c r="A250" i="75"/>
  <c r="A251" i="75"/>
  <c r="A252" i="75"/>
  <c r="A253" i="75"/>
  <c r="A254" i="75"/>
  <c r="A255" i="75"/>
  <c r="A256" i="75"/>
  <c r="A257" i="75"/>
  <c r="A258" i="75"/>
  <c r="A259" i="75"/>
  <c r="A260" i="75"/>
  <c r="A261" i="75"/>
  <c r="A262" i="75"/>
  <c r="A263" i="75"/>
  <c r="A264" i="75"/>
  <c r="A265" i="75"/>
  <c r="A266" i="75"/>
  <c r="A267" i="75"/>
  <c r="A268" i="75"/>
  <c r="A269" i="75"/>
  <c r="A270" i="75"/>
  <c r="A271" i="75"/>
  <c r="A272" i="75"/>
  <c r="A273" i="75"/>
  <c r="A274" i="75"/>
  <c r="A275" i="75"/>
  <c r="A276" i="75"/>
  <c r="A277" i="75"/>
  <c r="A278" i="75"/>
  <c r="A279" i="75"/>
  <c r="A280" i="75"/>
  <c r="A281" i="75"/>
  <c r="A282" i="75"/>
  <c r="A283" i="75"/>
  <c r="A284" i="75"/>
  <c r="A285" i="75"/>
  <c r="A286" i="75"/>
  <c r="A287" i="75"/>
  <c r="A288" i="75"/>
  <c r="A289" i="75"/>
  <c r="A290" i="75"/>
  <c r="A291" i="75"/>
  <c r="A292" i="75"/>
  <c r="A293" i="75"/>
  <c r="A294" i="75"/>
  <c r="A295" i="75"/>
  <c r="A296" i="75"/>
  <c r="A297" i="75"/>
  <c r="A298" i="75"/>
  <c r="A299" i="75"/>
  <c r="A300" i="75"/>
  <c r="A301" i="75"/>
  <c r="A302" i="75"/>
  <c r="A303" i="75"/>
  <c r="A304" i="75"/>
  <c r="A305" i="75"/>
  <c r="A306" i="75"/>
  <c r="A307" i="75"/>
  <c r="A308" i="75"/>
  <c r="A309" i="75"/>
  <c r="A310" i="75"/>
  <c r="A311" i="75"/>
  <c r="A312" i="75"/>
  <c r="A313" i="75"/>
  <c r="A314" i="75"/>
  <c r="A315" i="75"/>
  <c r="A316" i="75"/>
  <c r="A317" i="75"/>
  <c r="A318" i="75"/>
  <c r="A319" i="75"/>
  <c r="A320" i="75"/>
  <c r="A321" i="75"/>
  <c r="A322" i="75"/>
  <c r="A323" i="75"/>
  <c r="A324" i="75"/>
  <c r="A325" i="75"/>
  <c r="A326" i="75"/>
  <c r="A2" i="75"/>
  <c r="B2" i="75" s="1"/>
  <c r="K169" i="63" l="1"/>
  <c r="J169" i="63"/>
  <c r="L169" i="63"/>
  <c r="G8" i="75"/>
  <c r="BG8" i="22"/>
  <c r="D2" i="75"/>
  <c r="F2" i="22" s="1"/>
  <c r="B3" i="75"/>
  <c r="B4" i="75" s="1"/>
  <c r="B169" i="63" l="1"/>
  <c r="I169" i="63"/>
  <c r="G9" i="75"/>
  <c r="BG9" i="22"/>
  <c r="B2" i="22"/>
  <c r="D3" i="75"/>
  <c r="F3" i="22" s="1"/>
  <c r="B5" i="75"/>
  <c r="G10" i="75" l="1"/>
  <c r="BG10" i="22"/>
  <c r="D4" i="75"/>
  <c r="F4" i="22" s="1"/>
  <c r="B3" i="22"/>
  <c r="B6" i="75"/>
  <c r="G57" i="67"/>
  <c r="G11" i="75" l="1"/>
  <c r="BG11" i="22"/>
  <c r="G62" i="67"/>
  <c r="D31" i="70" s="1"/>
  <c r="B4" i="22"/>
  <c r="D5" i="75"/>
  <c r="B7" i="75"/>
  <c r="G12" i="75" l="1"/>
  <c r="BG12" i="22"/>
  <c r="B5" i="22"/>
  <c r="D6" i="75"/>
  <c r="F5" i="22"/>
  <c r="B8" i="75"/>
  <c r="A70" i="56"/>
  <c r="G13" i="75" l="1"/>
  <c r="BG13" i="22"/>
  <c r="F6" i="22"/>
  <c r="B6" i="22"/>
  <c r="D7" i="75"/>
  <c r="B9" i="75"/>
  <c r="G14" i="75" l="1"/>
  <c r="BG14" i="22"/>
  <c r="B7" i="22"/>
  <c r="F7" i="22"/>
  <c r="D8" i="75"/>
  <c r="B10" i="75"/>
  <c r="G15" i="75" l="1"/>
  <c r="BG15" i="22"/>
  <c r="B8" i="22"/>
  <c r="F8" i="22"/>
  <c r="D9" i="75"/>
  <c r="B11" i="75"/>
  <c r="C13" i="70"/>
  <c r="C10" i="70"/>
  <c r="G16" i="75" l="1"/>
  <c r="BG16" i="22"/>
  <c r="B9" i="22"/>
  <c r="D10" i="75"/>
  <c r="F9" i="22"/>
  <c r="B12" i="75"/>
  <c r="G44" i="70"/>
  <c r="G17" i="75" l="1"/>
  <c r="BG17" i="22"/>
  <c r="B10" i="22"/>
  <c r="D11" i="75"/>
  <c r="D12" i="75" s="1"/>
  <c r="F10" i="22"/>
  <c r="B13" i="75"/>
  <c r="N409" i="74"/>
  <c r="M409" i="74"/>
  <c r="L409" i="74"/>
  <c r="K409" i="74"/>
  <c r="J409" i="74"/>
  <c r="I409" i="74"/>
  <c r="H409" i="74"/>
  <c r="G409" i="74"/>
  <c r="F409" i="74"/>
  <c r="E409" i="74"/>
  <c r="D409" i="74"/>
  <c r="C409" i="74"/>
  <c r="B409" i="74"/>
  <c r="N7" i="74"/>
  <c r="M7" i="74"/>
  <c r="L7" i="74"/>
  <c r="K7" i="74"/>
  <c r="J7" i="74"/>
  <c r="I7" i="74"/>
  <c r="H7" i="74"/>
  <c r="G7" i="74"/>
  <c r="F7" i="74"/>
  <c r="E7" i="74"/>
  <c r="D7" i="74"/>
  <c r="C7" i="74"/>
  <c r="B7" i="74"/>
  <c r="D855" i="73"/>
  <c r="D854" i="73"/>
  <c r="D853" i="73"/>
  <c r="D852" i="73"/>
  <c r="D851" i="73"/>
  <c r="D850" i="73"/>
  <c r="D849" i="73"/>
  <c r="D848" i="73"/>
  <c r="D847" i="73"/>
  <c r="D846" i="73"/>
  <c r="D845" i="73"/>
  <c r="D844" i="73"/>
  <c r="D843" i="73"/>
  <c r="D842" i="73"/>
  <c r="D841" i="73"/>
  <c r="D840" i="73"/>
  <c r="D839" i="73"/>
  <c r="D838" i="73"/>
  <c r="D837" i="73"/>
  <c r="D836" i="73"/>
  <c r="D835" i="73"/>
  <c r="D834" i="73"/>
  <c r="D833" i="73"/>
  <c r="D832" i="73"/>
  <c r="D831" i="73"/>
  <c r="D830" i="73"/>
  <c r="D829" i="73"/>
  <c r="D828" i="73"/>
  <c r="D827" i="73"/>
  <c r="D826" i="73"/>
  <c r="D825" i="73"/>
  <c r="D824" i="73"/>
  <c r="D823" i="73"/>
  <c r="D822" i="73"/>
  <c r="D821" i="73"/>
  <c r="D820" i="73"/>
  <c r="D819" i="73"/>
  <c r="D818" i="73"/>
  <c r="D817" i="73"/>
  <c r="D816" i="73"/>
  <c r="D815" i="73"/>
  <c r="D814" i="73"/>
  <c r="D813" i="73"/>
  <c r="D812" i="73"/>
  <c r="D811" i="73"/>
  <c r="D810" i="73"/>
  <c r="D809" i="73"/>
  <c r="D808" i="73"/>
  <c r="D807" i="73"/>
  <c r="D806" i="73"/>
  <c r="D805" i="73"/>
  <c r="D804" i="73"/>
  <c r="D803" i="73"/>
  <c r="D802" i="73"/>
  <c r="D801" i="73"/>
  <c r="D800" i="73"/>
  <c r="D799" i="73"/>
  <c r="D798" i="73"/>
  <c r="D797" i="73"/>
  <c r="D796" i="73"/>
  <c r="D795" i="73"/>
  <c r="D794" i="73"/>
  <c r="D793" i="73"/>
  <c r="D792" i="73"/>
  <c r="D791" i="73"/>
  <c r="D790" i="73"/>
  <c r="D789" i="73"/>
  <c r="D788" i="73"/>
  <c r="D787" i="73"/>
  <c r="D786" i="73"/>
  <c r="D785" i="73"/>
  <c r="D784" i="73"/>
  <c r="D783" i="73"/>
  <c r="D782" i="73"/>
  <c r="D781" i="73"/>
  <c r="D780" i="73"/>
  <c r="D779" i="73"/>
  <c r="D778" i="73"/>
  <c r="D777" i="73"/>
  <c r="D776" i="73"/>
  <c r="D775" i="73"/>
  <c r="D774" i="73"/>
  <c r="D773" i="73"/>
  <c r="D772" i="73"/>
  <c r="D771" i="73"/>
  <c r="D770" i="73"/>
  <c r="D769" i="73"/>
  <c r="D768" i="73"/>
  <c r="D767" i="73"/>
  <c r="D766" i="73"/>
  <c r="D765" i="73"/>
  <c r="D764" i="73"/>
  <c r="D763" i="73"/>
  <c r="D762" i="73"/>
  <c r="D761" i="73"/>
  <c r="D760" i="73"/>
  <c r="D759" i="73"/>
  <c r="D758" i="73"/>
  <c r="D757" i="73"/>
  <c r="D756" i="73"/>
  <c r="D751" i="73"/>
  <c r="D750" i="73"/>
  <c r="D749" i="73"/>
  <c r="D748" i="73"/>
  <c r="D747" i="73"/>
  <c r="D746" i="73"/>
  <c r="D745" i="73"/>
  <c r="D744" i="73"/>
  <c r="D743" i="73"/>
  <c r="D742" i="73"/>
  <c r="D741" i="73"/>
  <c r="D740" i="73"/>
  <c r="D739" i="73"/>
  <c r="D738" i="73"/>
  <c r="D737" i="73"/>
  <c r="D736" i="73"/>
  <c r="D735" i="73"/>
  <c r="D734" i="73"/>
  <c r="D733" i="73"/>
  <c r="D732" i="73"/>
  <c r="D731" i="73"/>
  <c r="D730" i="73"/>
  <c r="D729" i="73"/>
  <c r="D728" i="73"/>
  <c r="D727" i="73"/>
  <c r="D726" i="73"/>
  <c r="D725" i="73"/>
  <c r="D724" i="73"/>
  <c r="D723" i="73"/>
  <c r="D722" i="73"/>
  <c r="D721" i="73"/>
  <c r="D720" i="73"/>
  <c r="D719" i="73"/>
  <c r="D718" i="73"/>
  <c r="D717" i="73"/>
  <c r="D716" i="73"/>
  <c r="D715" i="73"/>
  <c r="D714" i="73"/>
  <c r="D713" i="73"/>
  <c r="D712" i="73"/>
  <c r="D711" i="73"/>
  <c r="D710" i="73"/>
  <c r="D709" i="73"/>
  <c r="D708" i="73"/>
  <c r="D707" i="73"/>
  <c r="D706" i="73"/>
  <c r="D705" i="73"/>
  <c r="D704" i="73"/>
  <c r="D703" i="73"/>
  <c r="D702" i="73"/>
  <c r="D701" i="73"/>
  <c r="D700" i="73"/>
  <c r="D699" i="73"/>
  <c r="D698" i="73"/>
  <c r="D697" i="73"/>
  <c r="D696" i="73"/>
  <c r="D695" i="73"/>
  <c r="D694" i="73"/>
  <c r="D693" i="73"/>
  <c r="D692" i="73"/>
  <c r="D691" i="73"/>
  <c r="D690" i="73"/>
  <c r="D689" i="73"/>
  <c r="D688" i="73"/>
  <c r="D687" i="73"/>
  <c r="D686" i="73"/>
  <c r="D685" i="73"/>
  <c r="D684" i="73"/>
  <c r="D683" i="73"/>
  <c r="D682" i="73"/>
  <c r="D681" i="73"/>
  <c r="D680" i="73"/>
  <c r="D679" i="73"/>
  <c r="D678" i="73"/>
  <c r="D677" i="73"/>
  <c r="D676" i="73"/>
  <c r="D675" i="73"/>
  <c r="D674" i="73"/>
  <c r="D673" i="73"/>
  <c r="D672" i="73"/>
  <c r="D671" i="73"/>
  <c r="D670" i="73"/>
  <c r="D669" i="73"/>
  <c r="D668" i="73"/>
  <c r="D667" i="73"/>
  <c r="D666" i="73"/>
  <c r="D665" i="73"/>
  <c r="D664" i="73"/>
  <c r="D663" i="73"/>
  <c r="D662" i="73"/>
  <c r="D661" i="73"/>
  <c r="D660" i="73"/>
  <c r="D659" i="73"/>
  <c r="D658" i="73"/>
  <c r="D657" i="73"/>
  <c r="D656" i="73"/>
  <c r="D655" i="73"/>
  <c r="D654" i="73"/>
  <c r="D653" i="73"/>
  <c r="D652" i="73"/>
  <c r="D647" i="73"/>
  <c r="D646" i="73"/>
  <c r="D645" i="73"/>
  <c r="D644" i="73"/>
  <c r="D643" i="73"/>
  <c r="D642" i="73"/>
  <c r="D641" i="73"/>
  <c r="D640" i="73"/>
  <c r="D639" i="73"/>
  <c r="D638" i="73"/>
  <c r="D637" i="73"/>
  <c r="D636" i="73"/>
  <c r="D635" i="73"/>
  <c r="D634" i="73"/>
  <c r="D633" i="73"/>
  <c r="D632" i="73"/>
  <c r="D631" i="73"/>
  <c r="D630" i="73"/>
  <c r="D629" i="73"/>
  <c r="D628" i="73"/>
  <c r="D627" i="73"/>
  <c r="D626" i="73"/>
  <c r="D625" i="73"/>
  <c r="D624" i="73"/>
  <c r="D623" i="73"/>
  <c r="D622" i="73"/>
  <c r="D621" i="73"/>
  <c r="D620" i="73"/>
  <c r="D619" i="73"/>
  <c r="D618" i="73"/>
  <c r="D617" i="73"/>
  <c r="D616" i="73"/>
  <c r="D615" i="73"/>
  <c r="D614" i="73"/>
  <c r="D613" i="73"/>
  <c r="D612" i="73"/>
  <c r="D611" i="73"/>
  <c r="D610" i="73"/>
  <c r="D609" i="73"/>
  <c r="D608" i="73"/>
  <c r="D607" i="73"/>
  <c r="D606" i="73"/>
  <c r="D605" i="73"/>
  <c r="D604" i="73"/>
  <c r="D603" i="73"/>
  <c r="D602" i="73"/>
  <c r="D601" i="73"/>
  <c r="D600" i="73"/>
  <c r="D599" i="73"/>
  <c r="D598" i="73"/>
  <c r="D597" i="73"/>
  <c r="D596" i="73"/>
  <c r="D595" i="73"/>
  <c r="D594" i="73"/>
  <c r="D593" i="73"/>
  <c r="D592" i="73"/>
  <c r="D591" i="73"/>
  <c r="D590" i="73"/>
  <c r="D589" i="73"/>
  <c r="D588" i="73"/>
  <c r="D587" i="73"/>
  <c r="D586" i="73"/>
  <c r="D585" i="73"/>
  <c r="D584" i="73"/>
  <c r="D583" i="73"/>
  <c r="D582" i="73"/>
  <c r="D581" i="73"/>
  <c r="D580" i="73"/>
  <c r="D579" i="73"/>
  <c r="D578" i="73"/>
  <c r="D577" i="73"/>
  <c r="D576" i="73"/>
  <c r="D575" i="73"/>
  <c r="D574" i="73"/>
  <c r="D573" i="73"/>
  <c r="D572" i="73"/>
  <c r="D571" i="73"/>
  <c r="D570" i="73"/>
  <c r="D569" i="73"/>
  <c r="D568" i="73"/>
  <c r="D567" i="73"/>
  <c r="D566" i="73"/>
  <c r="D565" i="73"/>
  <c r="D564" i="73"/>
  <c r="D563" i="73"/>
  <c r="D562" i="73"/>
  <c r="D561" i="73"/>
  <c r="D560" i="73"/>
  <c r="D559" i="73"/>
  <c r="D558" i="73"/>
  <c r="D557" i="73"/>
  <c r="D556" i="73"/>
  <c r="D555" i="73"/>
  <c r="D554" i="73"/>
  <c r="D553" i="73"/>
  <c r="D552" i="73"/>
  <c r="D551" i="73"/>
  <c r="D550" i="73"/>
  <c r="D549" i="73"/>
  <c r="D548" i="73"/>
  <c r="D543" i="73"/>
  <c r="D542" i="73"/>
  <c r="D541" i="73"/>
  <c r="D540" i="73"/>
  <c r="D539" i="73"/>
  <c r="D538" i="73"/>
  <c r="D537" i="73"/>
  <c r="D536" i="73"/>
  <c r="D535" i="73"/>
  <c r="D534" i="73"/>
  <c r="D533" i="73"/>
  <c r="D532" i="73"/>
  <c r="D531" i="73"/>
  <c r="D530" i="73"/>
  <c r="D529" i="73"/>
  <c r="D528" i="73"/>
  <c r="D527" i="73"/>
  <c r="D526" i="73"/>
  <c r="D525" i="73"/>
  <c r="D524" i="73"/>
  <c r="D523" i="73"/>
  <c r="D522" i="73"/>
  <c r="D521" i="73"/>
  <c r="D520" i="73"/>
  <c r="D519" i="73"/>
  <c r="D518" i="73"/>
  <c r="D517" i="73"/>
  <c r="D516" i="73"/>
  <c r="D515" i="73"/>
  <c r="D514" i="73"/>
  <c r="D513" i="73"/>
  <c r="D512" i="73"/>
  <c r="D511" i="73"/>
  <c r="D510" i="73"/>
  <c r="D509" i="73"/>
  <c r="D508" i="73"/>
  <c r="D507" i="73"/>
  <c r="D506" i="73"/>
  <c r="D505" i="73"/>
  <c r="D504" i="73"/>
  <c r="D503" i="73"/>
  <c r="D502" i="73"/>
  <c r="D501" i="73"/>
  <c r="D500" i="73"/>
  <c r="D499" i="73"/>
  <c r="D498" i="73"/>
  <c r="D497" i="73"/>
  <c r="D496" i="73"/>
  <c r="D495" i="73"/>
  <c r="D494" i="73"/>
  <c r="D493" i="73"/>
  <c r="D492" i="73"/>
  <c r="D491" i="73"/>
  <c r="D490" i="73"/>
  <c r="D489" i="73"/>
  <c r="D488" i="73"/>
  <c r="D487" i="73"/>
  <c r="D486" i="73"/>
  <c r="D485" i="73"/>
  <c r="D484" i="73"/>
  <c r="D483" i="73"/>
  <c r="D482" i="73"/>
  <c r="D481" i="73"/>
  <c r="D480" i="73"/>
  <c r="D479" i="73"/>
  <c r="D478" i="73"/>
  <c r="D477" i="73"/>
  <c r="D476" i="73"/>
  <c r="D475" i="73"/>
  <c r="D474" i="73"/>
  <c r="D473" i="73"/>
  <c r="D472" i="73"/>
  <c r="D471" i="73"/>
  <c r="D470" i="73"/>
  <c r="D469" i="73"/>
  <c r="D468" i="73"/>
  <c r="D467" i="73"/>
  <c r="D466" i="73"/>
  <c r="D465" i="73"/>
  <c r="D464" i="73"/>
  <c r="D463" i="73"/>
  <c r="D462" i="73"/>
  <c r="D461" i="73"/>
  <c r="D460" i="73"/>
  <c r="D459" i="73"/>
  <c r="D458" i="73"/>
  <c r="D457" i="73"/>
  <c r="D456" i="73"/>
  <c r="D455" i="73"/>
  <c r="D454" i="73"/>
  <c r="D453" i="73"/>
  <c r="D452" i="73"/>
  <c r="D451" i="73"/>
  <c r="D450" i="73"/>
  <c r="D449" i="73"/>
  <c r="D448" i="73"/>
  <c r="D447" i="73"/>
  <c r="D446" i="73"/>
  <c r="D445" i="73"/>
  <c r="D444" i="73"/>
  <c r="D439" i="73"/>
  <c r="D438" i="73"/>
  <c r="D437" i="73"/>
  <c r="D436" i="73"/>
  <c r="D435" i="73"/>
  <c r="D434" i="73"/>
  <c r="D433" i="73"/>
  <c r="D432" i="73"/>
  <c r="D431" i="73"/>
  <c r="D430" i="73"/>
  <c r="D429" i="73"/>
  <c r="D428" i="73"/>
  <c r="D427" i="73"/>
  <c r="D426" i="73"/>
  <c r="D425" i="73"/>
  <c r="D424" i="73"/>
  <c r="D423" i="73"/>
  <c r="D422" i="73"/>
  <c r="D421" i="73"/>
  <c r="D420" i="73"/>
  <c r="D419" i="73"/>
  <c r="D418" i="73"/>
  <c r="D417" i="73"/>
  <c r="D416" i="73"/>
  <c r="D415" i="73"/>
  <c r="D414" i="73"/>
  <c r="D413" i="73"/>
  <c r="D412" i="73"/>
  <c r="D411" i="73"/>
  <c r="D410" i="73"/>
  <c r="D409" i="73"/>
  <c r="D408" i="73"/>
  <c r="D407" i="73"/>
  <c r="D406" i="73"/>
  <c r="D405" i="73"/>
  <c r="D404" i="73"/>
  <c r="D403" i="73"/>
  <c r="D402" i="73"/>
  <c r="D401" i="73"/>
  <c r="D400" i="73"/>
  <c r="D399" i="73"/>
  <c r="D398" i="73"/>
  <c r="D397" i="73"/>
  <c r="D396" i="73"/>
  <c r="D395" i="73"/>
  <c r="D394" i="73"/>
  <c r="D393" i="73"/>
  <c r="D392" i="73"/>
  <c r="D391" i="73"/>
  <c r="D390" i="73"/>
  <c r="D389" i="73"/>
  <c r="D388" i="73"/>
  <c r="D387" i="73"/>
  <c r="D386" i="73"/>
  <c r="D385" i="73"/>
  <c r="D384" i="73"/>
  <c r="D383" i="73"/>
  <c r="D382" i="73"/>
  <c r="D381" i="73"/>
  <c r="D380" i="73"/>
  <c r="D379" i="73"/>
  <c r="D378" i="73"/>
  <c r="D377" i="73"/>
  <c r="D376" i="73"/>
  <c r="D375" i="73"/>
  <c r="D374" i="73"/>
  <c r="D373" i="73"/>
  <c r="D372" i="73"/>
  <c r="D371" i="73"/>
  <c r="D370" i="73"/>
  <c r="D369" i="73"/>
  <c r="D368" i="73"/>
  <c r="D367" i="73"/>
  <c r="D366" i="73"/>
  <c r="D365" i="73"/>
  <c r="D364" i="73"/>
  <c r="D363" i="73"/>
  <c r="D362" i="73"/>
  <c r="D361" i="73"/>
  <c r="D360" i="73"/>
  <c r="D359" i="73"/>
  <c r="D358" i="73"/>
  <c r="D357" i="73"/>
  <c r="D356" i="73"/>
  <c r="D355" i="73"/>
  <c r="D354" i="73"/>
  <c r="D353" i="73"/>
  <c r="D352" i="73"/>
  <c r="D351" i="73"/>
  <c r="D350" i="73"/>
  <c r="D349" i="73"/>
  <c r="D348" i="73"/>
  <c r="D347" i="73"/>
  <c r="D346" i="73"/>
  <c r="D345" i="73"/>
  <c r="D344" i="73"/>
  <c r="D343" i="73"/>
  <c r="D342" i="73"/>
  <c r="D341" i="73"/>
  <c r="D340" i="73"/>
  <c r="D335" i="73"/>
  <c r="D334" i="73"/>
  <c r="D333" i="73"/>
  <c r="D332" i="73"/>
  <c r="D331" i="73"/>
  <c r="D330" i="73"/>
  <c r="D329" i="73"/>
  <c r="D328" i="73"/>
  <c r="D327" i="73"/>
  <c r="D326" i="73"/>
  <c r="D325" i="73"/>
  <c r="D324" i="73"/>
  <c r="D323" i="73"/>
  <c r="D322" i="73"/>
  <c r="D321" i="73"/>
  <c r="D320" i="73"/>
  <c r="D319" i="73"/>
  <c r="D318" i="73"/>
  <c r="D317" i="73"/>
  <c r="D316" i="73"/>
  <c r="D315" i="73"/>
  <c r="D314" i="73"/>
  <c r="D313" i="73"/>
  <c r="D312" i="73"/>
  <c r="D311" i="73"/>
  <c r="D310" i="73"/>
  <c r="D309" i="73"/>
  <c r="D308" i="73"/>
  <c r="D307" i="73"/>
  <c r="D306" i="73"/>
  <c r="D305" i="73"/>
  <c r="D304" i="73"/>
  <c r="D303" i="73"/>
  <c r="D302" i="73"/>
  <c r="D301" i="73"/>
  <c r="D300" i="73"/>
  <c r="D299" i="73"/>
  <c r="D298" i="73"/>
  <c r="D297" i="73"/>
  <c r="D296" i="73"/>
  <c r="D295" i="73"/>
  <c r="D294" i="73"/>
  <c r="D293" i="73"/>
  <c r="D292" i="73"/>
  <c r="D291" i="73"/>
  <c r="D290" i="73"/>
  <c r="D289" i="73"/>
  <c r="D288" i="73"/>
  <c r="D287" i="73"/>
  <c r="D286" i="73"/>
  <c r="D285" i="73"/>
  <c r="D284" i="73"/>
  <c r="D283" i="73"/>
  <c r="D282" i="73"/>
  <c r="D281" i="73"/>
  <c r="D280" i="73"/>
  <c r="D279" i="73"/>
  <c r="D278" i="73"/>
  <c r="D277" i="73"/>
  <c r="D276" i="73"/>
  <c r="D275" i="73"/>
  <c r="D274" i="73"/>
  <c r="D273" i="73"/>
  <c r="D272" i="73"/>
  <c r="D271" i="73"/>
  <c r="D270" i="73"/>
  <c r="D269" i="73"/>
  <c r="D268" i="73"/>
  <c r="D267" i="73"/>
  <c r="D266" i="73"/>
  <c r="D265" i="73"/>
  <c r="D264" i="73"/>
  <c r="D263" i="73"/>
  <c r="D262" i="73"/>
  <c r="D261" i="73"/>
  <c r="D260" i="73"/>
  <c r="D259" i="73"/>
  <c r="D258" i="73"/>
  <c r="D257" i="73"/>
  <c r="D256" i="73"/>
  <c r="D255" i="73"/>
  <c r="D254" i="73"/>
  <c r="D253" i="73"/>
  <c r="D252" i="73"/>
  <c r="D251" i="73"/>
  <c r="D250" i="73"/>
  <c r="D249" i="73"/>
  <c r="D248" i="73"/>
  <c r="D247" i="73"/>
  <c r="D246" i="73"/>
  <c r="D245" i="73"/>
  <c r="D244" i="73"/>
  <c r="D243" i="73"/>
  <c r="D242" i="73"/>
  <c r="D241" i="73"/>
  <c r="D240" i="73"/>
  <c r="D239" i="73"/>
  <c r="D238" i="73"/>
  <c r="D237" i="73"/>
  <c r="D236" i="73"/>
  <c r="D231" i="73"/>
  <c r="D230" i="73"/>
  <c r="D229" i="73"/>
  <c r="D228" i="73"/>
  <c r="D227" i="73"/>
  <c r="D226" i="73"/>
  <c r="D225" i="73"/>
  <c r="D224" i="73"/>
  <c r="D223" i="73"/>
  <c r="D222" i="73"/>
  <c r="D221" i="73"/>
  <c r="D220" i="73"/>
  <c r="D219" i="73"/>
  <c r="D218" i="73"/>
  <c r="D217" i="73"/>
  <c r="D216" i="73"/>
  <c r="D215" i="73"/>
  <c r="D214" i="73"/>
  <c r="D213" i="73"/>
  <c r="D212" i="73"/>
  <c r="D211" i="73"/>
  <c r="D210" i="73"/>
  <c r="D209" i="73"/>
  <c r="D208" i="73"/>
  <c r="D207" i="73"/>
  <c r="D206" i="73"/>
  <c r="D205" i="73"/>
  <c r="D204" i="73"/>
  <c r="D203" i="73"/>
  <c r="D202" i="73"/>
  <c r="D201" i="73"/>
  <c r="D200" i="73"/>
  <c r="D199" i="73"/>
  <c r="D198" i="73"/>
  <c r="D197" i="73"/>
  <c r="D196" i="73"/>
  <c r="D195" i="73"/>
  <c r="D194" i="73"/>
  <c r="D193" i="73"/>
  <c r="D192" i="73"/>
  <c r="D191" i="73"/>
  <c r="D190" i="73"/>
  <c r="D189" i="73"/>
  <c r="D188" i="73"/>
  <c r="D187" i="73"/>
  <c r="D186" i="73"/>
  <c r="D185" i="73"/>
  <c r="D184" i="73"/>
  <c r="D183" i="73"/>
  <c r="D182" i="73"/>
  <c r="D181" i="73"/>
  <c r="D180" i="73"/>
  <c r="D179" i="73"/>
  <c r="D178" i="73"/>
  <c r="D177" i="73"/>
  <c r="D176" i="73"/>
  <c r="D175" i="73"/>
  <c r="D174" i="73"/>
  <c r="D173" i="73"/>
  <c r="D172" i="73"/>
  <c r="D171" i="73"/>
  <c r="D170" i="73"/>
  <c r="D169" i="73"/>
  <c r="D168" i="73"/>
  <c r="D167" i="73"/>
  <c r="D166" i="73"/>
  <c r="D165" i="73"/>
  <c r="D164" i="73"/>
  <c r="D163" i="73"/>
  <c r="D162" i="73"/>
  <c r="D161" i="73"/>
  <c r="D160" i="73"/>
  <c r="D159" i="73"/>
  <c r="D158" i="73"/>
  <c r="D157" i="73"/>
  <c r="D156" i="73"/>
  <c r="D155" i="73"/>
  <c r="D154" i="73"/>
  <c r="D153" i="73"/>
  <c r="D152" i="73"/>
  <c r="D151" i="73"/>
  <c r="D150" i="73"/>
  <c r="D149" i="73"/>
  <c r="D148" i="73"/>
  <c r="D147" i="73"/>
  <c r="D146" i="73"/>
  <c r="D145" i="73"/>
  <c r="D144" i="73"/>
  <c r="D143" i="73"/>
  <c r="D142" i="73"/>
  <c r="D141" i="73"/>
  <c r="D140" i="73"/>
  <c r="D139" i="73"/>
  <c r="D138" i="73"/>
  <c r="D137" i="73"/>
  <c r="D136" i="73"/>
  <c r="D135" i="73"/>
  <c r="D134" i="73"/>
  <c r="D133" i="73"/>
  <c r="D132" i="73"/>
  <c r="D127" i="73"/>
  <c r="D126" i="73"/>
  <c r="D125" i="73"/>
  <c r="D124" i="73"/>
  <c r="D123" i="73"/>
  <c r="D122" i="73"/>
  <c r="D121" i="73"/>
  <c r="D120" i="73"/>
  <c r="D119" i="73"/>
  <c r="D118" i="73"/>
  <c r="D117" i="73"/>
  <c r="D116" i="73"/>
  <c r="D115" i="73"/>
  <c r="D114" i="73"/>
  <c r="D113" i="73"/>
  <c r="D112" i="73"/>
  <c r="D111" i="73"/>
  <c r="D110" i="73"/>
  <c r="D109" i="73"/>
  <c r="D108" i="73"/>
  <c r="D107" i="73"/>
  <c r="D106" i="73"/>
  <c r="D105" i="73"/>
  <c r="D104" i="73"/>
  <c r="D103" i="73"/>
  <c r="D102" i="73"/>
  <c r="D101" i="73"/>
  <c r="D100" i="73"/>
  <c r="D99" i="73"/>
  <c r="D98" i="73"/>
  <c r="D97" i="73"/>
  <c r="D96" i="73"/>
  <c r="D95" i="73"/>
  <c r="D94" i="73"/>
  <c r="D93" i="73"/>
  <c r="D92" i="73"/>
  <c r="D91" i="73"/>
  <c r="D90" i="73"/>
  <c r="D89" i="73"/>
  <c r="D88" i="73"/>
  <c r="D87" i="73"/>
  <c r="D86" i="73"/>
  <c r="D85" i="73"/>
  <c r="D84" i="73"/>
  <c r="D83" i="73"/>
  <c r="D82" i="73"/>
  <c r="D81" i="73"/>
  <c r="D80" i="73"/>
  <c r="D79" i="73"/>
  <c r="D78" i="73"/>
  <c r="D77" i="73"/>
  <c r="D76" i="73"/>
  <c r="D75" i="73"/>
  <c r="D74" i="73"/>
  <c r="D73" i="73"/>
  <c r="D72" i="73"/>
  <c r="D71" i="73"/>
  <c r="D70" i="73"/>
  <c r="D69" i="73"/>
  <c r="D68" i="73"/>
  <c r="D67" i="73"/>
  <c r="D66" i="73"/>
  <c r="D65" i="73"/>
  <c r="D64" i="73"/>
  <c r="D63" i="73"/>
  <c r="D62" i="73"/>
  <c r="D61" i="73"/>
  <c r="D60" i="73"/>
  <c r="D59" i="73"/>
  <c r="D58" i="73"/>
  <c r="D57" i="73"/>
  <c r="D56" i="73"/>
  <c r="D55" i="73"/>
  <c r="D54" i="73"/>
  <c r="D53" i="73"/>
  <c r="D52" i="73"/>
  <c r="D51" i="73"/>
  <c r="D50" i="73"/>
  <c r="D49" i="73"/>
  <c r="D48" i="73"/>
  <c r="D47" i="73"/>
  <c r="D46" i="73"/>
  <c r="D45" i="73"/>
  <c r="D44" i="73"/>
  <c r="D43" i="73"/>
  <c r="D42" i="73"/>
  <c r="D41" i="73"/>
  <c r="D40" i="73"/>
  <c r="D39" i="73"/>
  <c r="D38" i="73"/>
  <c r="D37" i="73"/>
  <c r="D36" i="73"/>
  <c r="D35" i="73"/>
  <c r="D34" i="73"/>
  <c r="D33" i="73"/>
  <c r="D32" i="73"/>
  <c r="D31" i="73"/>
  <c r="D30" i="73"/>
  <c r="D29" i="73"/>
  <c r="D28" i="73"/>
  <c r="M856" i="73"/>
  <c r="L855" i="73"/>
  <c r="I855" i="73"/>
  <c r="L854" i="73"/>
  <c r="I854" i="73"/>
  <c r="L853" i="73"/>
  <c r="I853" i="73"/>
  <c r="L852" i="73"/>
  <c r="I852" i="73"/>
  <c r="L851" i="73"/>
  <c r="I851" i="73"/>
  <c r="L850" i="73"/>
  <c r="I850" i="73"/>
  <c r="L849" i="73"/>
  <c r="I849" i="73"/>
  <c r="L848" i="73"/>
  <c r="I848" i="73"/>
  <c r="L847" i="73"/>
  <c r="I847" i="73"/>
  <c r="L846" i="73"/>
  <c r="I846" i="73"/>
  <c r="L845" i="73"/>
  <c r="I845" i="73"/>
  <c r="L844" i="73"/>
  <c r="I844" i="73"/>
  <c r="L843" i="73"/>
  <c r="I843" i="73"/>
  <c r="L842" i="73"/>
  <c r="I842" i="73"/>
  <c r="L841" i="73"/>
  <c r="I841" i="73"/>
  <c r="L840" i="73"/>
  <c r="I840" i="73"/>
  <c r="L839" i="73"/>
  <c r="I839" i="73"/>
  <c r="L838" i="73"/>
  <c r="I838" i="73"/>
  <c r="L837" i="73"/>
  <c r="I837" i="73"/>
  <c r="L836" i="73"/>
  <c r="I836" i="73"/>
  <c r="L835" i="73"/>
  <c r="I835" i="73"/>
  <c r="L834" i="73"/>
  <c r="I834" i="73"/>
  <c r="L833" i="73"/>
  <c r="I833" i="73"/>
  <c r="L832" i="73"/>
  <c r="I832" i="73"/>
  <c r="L831" i="73"/>
  <c r="I831" i="73"/>
  <c r="L830" i="73"/>
  <c r="I830" i="73"/>
  <c r="L829" i="73"/>
  <c r="I829" i="73"/>
  <c r="L828" i="73"/>
  <c r="I828" i="73"/>
  <c r="L827" i="73"/>
  <c r="I827" i="73"/>
  <c r="L826" i="73"/>
  <c r="I826" i="73"/>
  <c r="L825" i="73"/>
  <c r="I825" i="73"/>
  <c r="L824" i="73"/>
  <c r="I824" i="73"/>
  <c r="L823" i="73"/>
  <c r="I823" i="73"/>
  <c r="L822" i="73"/>
  <c r="I822" i="73"/>
  <c r="L821" i="73"/>
  <c r="I821" i="73"/>
  <c r="L820" i="73"/>
  <c r="I820" i="73"/>
  <c r="L819" i="73"/>
  <c r="I819" i="73"/>
  <c r="L818" i="73"/>
  <c r="I818" i="73"/>
  <c r="L817" i="73"/>
  <c r="I817" i="73"/>
  <c r="L816" i="73"/>
  <c r="I816" i="73"/>
  <c r="L815" i="73"/>
  <c r="I815" i="73"/>
  <c r="L814" i="73"/>
  <c r="I814" i="73"/>
  <c r="L813" i="73"/>
  <c r="I813" i="73"/>
  <c r="L812" i="73"/>
  <c r="I812" i="73"/>
  <c r="L811" i="73"/>
  <c r="I811" i="73"/>
  <c r="L810" i="73"/>
  <c r="I810" i="73"/>
  <c r="L809" i="73"/>
  <c r="I809" i="73"/>
  <c r="L808" i="73"/>
  <c r="I808" i="73"/>
  <c r="L807" i="73"/>
  <c r="I807" i="73"/>
  <c r="L806" i="73"/>
  <c r="I806" i="73"/>
  <c r="L805" i="73"/>
  <c r="I805" i="73"/>
  <c r="L804" i="73"/>
  <c r="I804" i="73"/>
  <c r="L803" i="73"/>
  <c r="I803" i="73"/>
  <c r="L802" i="73"/>
  <c r="I802" i="73"/>
  <c r="L801" i="73"/>
  <c r="I801" i="73"/>
  <c r="L800" i="73"/>
  <c r="I800" i="73"/>
  <c r="L799" i="73"/>
  <c r="I799" i="73"/>
  <c r="L798" i="73"/>
  <c r="I798" i="73"/>
  <c r="L797" i="73"/>
  <c r="I797" i="73"/>
  <c r="L796" i="73"/>
  <c r="I796" i="73"/>
  <c r="L795" i="73"/>
  <c r="I795" i="73"/>
  <c r="L794" i="73"/>
  <c r="I794" i="73"/>
  <c r="L793" i="73"/>
  <c r="I793" i="73"/>
  <c r="L792" i="73"/>
  <c r="I792" i="73"/>
  <c r="L791" i="73"/>
  <c r="I791" i="73"/>
  <c r="L790" i="73"/>
  <c r="I790" i="73"/>
  <c r="L789" i="73"/>
  <c r="I789" i="73"/>
  <c r="L788" i="73"/>
  <c r="I788" i="73"/>
  <c r="L787" i="73"/>
  <c r="I787" i="73"/>
  <c r="L786" i="73"/>
  <c r="I786" i="73"/>
  <c r="L785" i="73"/>
  <c r="I785" i="73"/>
  <c r="L784" i="73"/>
  <c r="I784" i="73"/>
  <c r="L783" i="73"/>
  <c r="I783" i="73"/>
  <c r="L782" i="73"/>
  <c r="I782" i="73"/>
  <c r="L781" i="73"/>
  <c r="I781" i="73"/>
  <c r="L780" i="73"/>
  <c r="I780" i="73"/>
  <c r="L779" i="73"/>
  <c r="I779" i="73"/>
  <c r="L778" i="73"/>
  <c r="I778" i="73"/>
  <c r="L777" i="73"/>
  <c r="I777" i="73"/>
  <c r="L776" i="73"/>
  <c r="I776" i="73"/>
  <c r="L775" i="73"/>
  <c r="I775" i="73"/>
  <c r="L774" i="73"/>
  <c r="I774" i="73"/>
  <c r="L773" i="73"/>
  <c r="I773" i="73"/>
  <c r="L772" i="73"/>
  <c r="I772" i="73"/>
  <c r="L771" i="73"/>
  <c r="I771" i="73"/>
  <c r="L770" i="73"/>
  <c r="I770" i="73"/>
  <c r="L769" i="73"/>
  <c r="I769" i="73"/>
  <c r="L768" i="73"/>
  <c r="I768" i="73"/>
  <c r="L767" i="73"/>
  <c r="I767" i="73"/>
  <c r="L766" i="73"/>
  <c r="I766" i="73"/>
  <c r="L765" i="73"/>
  <c r="I765" i="73"/>
  <c r="L764" i="73"/>
  <c r="I764" i="73"/>
  <c r="L763" i="73"/>
  <c r="I763" i="73"/>
  <c r="L762" i="73"/>
  <c r="I762" i="73"/>
  <c r="L761" i="73"/>
  <c r="I761" i="73"/>
  <c r="L760" i="73"/>
  <c r="I760" i="73"/>
  <c r="L759" i="73"/>
  <c r="I759" i="73"/>
  <c r="L758" i="73"/>
  <c r="I758" i="73"/>
  <c r="L757" i="73"/>
  <c r="I757" i="73"/>
  <c r="L756" i="73"/>
  <c r="I756" i="73"/>
  <c r="M752" i="73"/>
  <c r="L751" i="73"/>
  <c r="I751" i="73"/>
  <c r="L750" i="73"/>
  <c r="I750" i="73"/>
  <c r="L749" i="73"/>
  <c r="I749" i="73"/>
  <c r="L748" i="73"/>
  <c r="I748" i="73"/>
  <c r="L747" i="73"/>
  <c r="I747" i="73"/>
  <c r="L746" i="73"/>
  <c r="I746" i="73"/>
  <c r="L745" i="73"/>
  <c r="I745" i="73"/>
  <c r="L744" i="73"/>
  <c r="I744" i="73"/>
  <c r="L743" i="73"/>
  <c r="I743" i="73"/>
  <c r="L742" i="73"/>
  <c r="I742" i="73"/>
  <c r="L741" i="73"/>
  <c r="I741" i="73"/>
  <c r="L740" i="73"/>
  <c r="I740" i="73"/>
  <c r="L739" i="73"/>
  <c r="I739" i="73"/>
  <c r="L738" i="73"/>
  <c r="I738" i="73"/>
  <c r="L737" i="73"/>
  <c r="I737" i="73"/>
  <c r="L736" i="73"/>
  <c r="I736" i="73"/>
  <c r="L735" i="73"/>
  <c r="I735" i="73"/>
  <c r="L734" i="73"/>
  <c r="I734" i="73"/>
  <c r="L733" i="73"/>
  <c r="I733" i="73"/>
  <c r="L732" i="73"/>
  <c r="I732" i="73"/>
  <c r="L731" i="73"/>
  <c r="I731" i="73"/>
  <c r="L730" i="73"/>
  <c r="I730" i="73"/>
  <c r="L729" i="73"/>
  <c r="I729" i="73"/>
  <c r="L728" i="73"/>
  <c r="I728" i="73"/>
  <c r="L727" i="73"/>
  <c r="I727" i="73"/>
  <c r="L726" i="73"/>
  <c r="I726" i="73"/>
  <c r="L725" i="73"/>
  <c r="I725" i="73"/>
  <c r="L724" i="73"/>
  <c r="I724" i="73"/>
  <c r="L723" i="73"/>
  <c r="I723" i="73"/>
  <c r="L722" i="73"/>
  <c r="I722" i="73"/>
  <c r="L721" i="73"/>
  <c r="I721" i="73"/>
  <c r="L720" i="73"/>
  <c r="I720" i="73"/>
  <c r="L719" i="73"/>
  <c r="I719" i="73"/>
  <c r="L718" i="73"/>
  <c r="I718" i="73"/>
  <c r="L717" i="73"/>
  <c r="I717" i="73"/>
  <c r="L716" i="73"/>
  <c r="I716" i="73"/>
  <c r="L715" i="73"/>
  <c r="I715" i="73"/>
  <c r="L714" i="73"/>
  <c r="I714" i="73"/>
  <c r="L713" i="73"/>
  <c r="I713" i="73"/>
  <c r="L712" i="73"/>
  <c r="I712" i="73"/>
  <c r="L711" i="73"/>
  <c r="I711" i="73"/>
  <c r="L710" i="73"/>
  <c r="I710" i="73"/>
  <c r="L709" i="73"/>
  <c r="I709" i="73"/>
  <c r="L708" i="73"/>
  <c r="I708" i="73"/>
  <c r="L707" i="73"/>
  <c r="I707" i="73"/>
  <c r="L706" i="73"/>
  <c r="I706" i="73"/>
  <c r="L705" i="73"/>
  <c r="I705" i="73"/>
  <c r="L704" i="73"/>
  <c r="I704" i="73"/>
  <c r="L703" i="73"/>
  <c r="I703" i="73"/>
  <c r="L702" i="73"/>
  <c r="I702" i="73"/>
  <c r="L701" i="73"/>
  <c r="I701" i="73"/>
  <c r="L700" i="73"/>
  <c r="I700" i="73"/>
  <c r="L699" i="73"/>
  <c r="I699" i="73"/>
  <c r="L698" i="73"/>
  <c r="I698" i="73"/>
  <c r="L697" i="73"/>
  <c r="I697" i="73"/>
  <c r="L696" i="73"/>
  <c r="I696" i="73"/>
  <c r="L695" i="73"/>
  <c r="I695" i="73"/>
  <c r="L694" i="73"/>
  <c r="I694" i="73"/>
  <c r="L693" i="73"/>
  <c r="I693" i="73"/>
  <c r="L692" i="73"/>
  <c r="I692" i="73"/>
  <c r="L691" i="73"/>
  <c r="I691" i="73"/>
  <c r="L690" i="73"/>
  <c r="I690" i="73"/>
  <c r="L689" i="73"/>
  <c r="I689" i="73"/>
  <c r="L688" i="73"/>
  <c r="I688" i="73"/>
  <c r="L687" i="73"/>
  <c r="I687" i="73"/>
  <c r="L686" i="73"/>
  <c r="I686" i="73"/>
  <c r="L685" i="73"/>
  <c r="I685" i="73"/>
  <c r="L684" i="73"/>
  <c r="I684" i="73"/>
  <c r="L683" i="73"/>
  <c r="I683" i="73"/>
  <c r="L682" i="73"/>
  <c r="I682" i="73"/>
  <c r="L681" i="73"/>
  <c r="I681" i="73"/>
  <c r="L680" i="73"/>
  <c r="I680" i="73"/>
  <c r="L679" i="73"/>
  <c r="I679" i="73"/>
  <c r="L678" i="73"/>
  <c r="I678" i="73"/>
  <c r="L677" i="73"/>
  <c r="I677" i="73"/>
  <c r="L676" i="73"/>
  <c r="I676" i="73"/>
  <c r="L675" i="73"/>
  <c r="I675" i="73"/>
  <c r="L674" i="73"/>
  <c r="I674" i="73"/>
  <c r="L673" i="73"/>
  <c r="I673" i="73"/>
  <c r="L672" i="73"/>
  <c r="I672" i="73"/>
  <c r="L671" i="73"/>
  <c r="I671" i="73"/>
  <c r="L670" i="73"/>
  <c r="I670" i="73"/>
  <c r="L669" i="73"/>
  <c r="I669" i="73"/>
  <c r="L668" i="73"/>
  <c r="I668" i="73"/>
  <c r="L667" i="73"/>
  <c r="I667" i="73"/>
  <c r="L666" i="73"/>
  <c r="I666" i="73"/>
  <c r="L665" i="73"/>
  <c r="I665" i="73"/>
  <c r="L664" i="73"/>
  <c r="I664" i="73"/>
  <c r="L663" i="73"/>
  <c r="I663" i="73"/>
  <c r="L662" i="73"/>
  <c r="I662" i="73"/>
  <c r="L661" i="73"/>
  <c r="I661" i="73"/>
  <c r="L660" i="73"/>
  <c r="I660" i="73"/>
  <c r="L659" i="73"/>
  <c r="I659" i="73"/>
  <c r="L658" i="73"/>
  <c r="I658" i="73"/>
  <c r="L657" i="73"/>
  <c r="I657" i="73"/>
  <c r="L656" i="73"/>
  <c r="I656" i="73"/>
  <c r="L655" i="73"/>
  <c r="I655" i="73"/>
  <c r="L654" i="73"/>
  <c r="I654" i="73"/>
  <c r="L653" i="73"/>
  <c r="I653" i="73"/>
  <c r="L652" i="73"/>
  <c r="I652" i="73"/>
  <c r="M648" i="73"/>
  <c r="L647" i="73"/>
  <c r="I647" i="73"/>
  <c r="L646" i="73"/>
  <c r="I646" i="73"/>
  <c r="L645" i="73"/>
  <c r="I645" i="73"/>
  <c r="L644" i="73"/>
  <c r="I644" i="73"/>
  <c r="L643" i="73"/>
  <c r="I643" i="73"/>
  <c r="L642" i="73"/>
  <c r="I642" i="73"/>
  <c r="L641" i="73"/>
  <c r="I641" i="73"/>
  <c r="L640" i="73"/>
  <c r="I640" i="73"/>
  <c r="L639" i="73"/>
  <c r="I639" i="73"/>
  <c r="L638" i="73"/>
  <c r="I638" i="73"/>
  <c r="L637" i="73"/>
  <c r="I637" i="73"/>
  <c r="L636" i="73"/>
  <c r="I636" i="73"/>
  <c r="L635" i="73"/>
  <c r="I635" i="73"/>
  <c r="L634" i="73"/>
  <c r="I634" i="73"/>
  <c r="L633" i="73"/>
  <c r="I633" i="73"/>
  <c r="L632" i="73"/>
  <c r="I632" i="73"/>
  <c r="L631" i="73"/>
  <c r="I631" i="73"/>
  <c r="L630" i="73"/>
  <c r="I630" i="73"/>
  <c r="L629" i="73"/>
  <c r="I629" i="73"/>
  <c r="L628" i="73"/>
  <c r="I628" i="73"/>
  <c r="L627" i="73"/>
  <c r="I627" i="73"/>
  <c r="L626" i="73"/>
  <c r="I626" i="73"/>
  <c r="L625" i="73"/>
  <c r="I625" i="73"/>
  <c r="L624" i="73"/>
  <c r="I624" i="73"/>
  <c r="L623" i="73"/>
  <c r="I623" i="73"/>
  <c r="L622" i="73"/>
  <c r="I622" i="73"/>
  <c r="L621" i="73"/>
  <c r="I621" i="73"/>
  <c r="L620" i="73"/>
  <c r="I620" i="73"/>
  <c r="L619" i="73"/>
  <c r="I619" i="73"/>
  <c r="L618" i="73"/>
  <c r="I618" i="73"/>
  <c r="L617" i="73"/>
  <c r="I617" i="73"/>
  <c r="L616" i="73"/>
  <c r="I616" i="73"/>
  <c r="L615" i="73"/>
  <c r="I615" i="73"/>
  <c r="L614" i="73"/>
  <c r="I614" i="73"/>
  <c r="L613" i="73"/>
  <c r="I613" i="73"/>
  <c r="L612" i="73"/>
  <c r="I612" i="73"/>
  <c r="L611" i="73"/>
  <c r="I611" i="73"/>
  <c r="L610" i="73"/>
  <c r="I610" i="73"/>
  <c r="L609" i="73"/>
  <c r="I609" i="73"/>
  <c r="L608" i="73"/>
  <c r="I608" i="73"/>
  <c r="L607" i="73"/>
  <c r="I607" i="73"/>
  <c r="L606" i="73"/>
  <c r="I606" i="73"/>
  <c r="L605" i="73"/>
  <c r="I605" i="73"/>
  <c r="L604" i="73"/>
  <c r="I604" i="73"/>
  <c r="L603" i="73"/>
  <c r="I603" i="73"/>
  <c r="L602" i="73"/>
  <c r="I602" i="73"/>
  <c r="L601" i="73"/>
  <c r="I601" i="73"/>
  <c r="L600" i="73"/>
  <c r="I600" i="73"/>
  <c r="L599" i="73"/>
  <c r="I599" i="73"/>
  <c r="L598" i="73"/>
  <c r="I598" i="73"/>
  <c r="L597" i="73"/>
  <c r="I597" i="73"/>
  <c r="L596" i="73"/>
  <c r="I596" i="73"/>
  <c r="L595" i="73"/>
  <c r="I595" i="73"/>
  <c r="L594" i="73"/>
  <c r="I594" i="73"/>
  <c r="L593" i="73"/>
  <c r="I593" i="73"/>
  <c r="L592" i="73"/>
  <c r="I592" i="73"/>
  <c r="L591" i="73"/>
  <c r="I591" i="73"/>
  <c r="L590" i="73"/>
  <c r="I590" i="73"/>
  <c r="L589" i="73"/>
  <c r="I589" i="73"/>
  <c r="L588" i="73"/>
  <c r="I588" i="73"/>
  <c r="L587" i="73"/>
  <c r="I587" i="73"/>
  <c r="L586" i="73"/>
  <c r="I586" i="73"/>
  <c r="L585" i="73"/>
  <c r="I585" i="73"/>
  <c r="L584" i="73"/>
  <c r="I584" i="73"/>
  <c r="L583" i="73"/>
  <c r="I583" i="73"/>
  <c r="L582" i="73"/>
  <c r="I582" i="73"/>
  <c r="L581" i="73"/>
  <c r="I581" i="73"/>
  <c r="L580" i="73"/>
  <c r="I580" i="73"/>
  <c r="L579" i="73"/>
  <c r="I579" i="73"/>
  <c r="L578" i="73"/>
  <c r="I578" i="73"/>
  <c r="L577" i="73"/>
  <c r="I577" i="73"/>
  <c r="L576" i="73"/>
  <c r="I576" i="73"/>
  <c r="L575" i="73"/>
  <c r="I575" i="73"/>
  <c r="L574" i="73"/>
  <c r="I574" i="73"/>
  <c r="L573" i="73"/>
  <c r="I573" i="73"/>
  <c r="L572" i="73"/>
  <c r="I572" i="73"/>
  <c r="L571" i="73"/>
  <c r="I571" i="73"/>
  <c r="L570" i="73"/>
  <c r="I570" i="73"/>
  <c r="L569" i="73"/>
  <c r="I569" i="73"/>
  <c r="L568" i="73"/>
  <c r="I568" i="73"/>
  <c r="L567" i="73"/>
  <c r="I567" i="73"/>
  <c r="L566" i="73"/>
  <c r="I566" i="73"/>
  <c r="L565" i="73"/>
  <c r="I565" i="73"/>
  <c r="L564" i="73"/>
  <c r="I564" i="73"/>
  <c r="L563" i="73"/>
  <c r="I563" i="73"/>
  <c r="L562" i="73"/>
  <c r="I562" i="73"/>
  <c r="L561" i="73"/>
  <c r="I561" i="73"/>
  <c r="L560" i="73"/>
  <c r="I560" i="73"/>
  <c r="L559" i="73"/>
  <c r="I559" i="73"/>
  <c r="L558" i="73"/>
  <c r="I558" i="73"/>
  <c r="L557" i="73"/>
  <c r="I557" i="73"/>
  <c r="L556" i="73"/>
  <c r="I556" i="73"/>
  <c r="L555" i="73"/>
  <c r="I555" i="73"/>
  <c r="L554" i="73"/>
  <c r="I554" i="73"/>
  <c r="L553" i="73"/>
  <c r="I553" i="73"/>
  <c r="L552" i="73"/>
  <c r="I552" i="73"/>
  <c r="L551" i="73"/>
  <c r="I551" i="73"/>
  <c r="L550" i="73"/>
  <c r="I550" i="73"/>
  <c r="L549" i="73"/>
  <c r="I549" i="73"/>
  <c r="L548" i="73"/>
  <c r="I548" i="73"/>
  <c r="M544" i="73"/>
  <c r="D21" i="73" s="1"/>
  <c r="L543" i="73"/>
  <c r="I543" i="73"/>
  <c r="L542" i="73"/>
  <c r="I542" i="73"/>
  <c r="L541" i="73"/>
  <c r="I541" i="73"/>
  <c r="L540" i="73"/>
  <c r="I540" i="73"/>
  <c r="L539" i="73"/>
  <c r="I539" i="73"/>
  <c r="L538" i="73"/>
  <c r="I538" i="73"/>
  <c r="L537" i="73"/>
  <c r="I537" i="73"/>
  <c r="L536" i="73"/>
  <c r="I536" i="73"/>
  <c r="L535" i="73"/>
  <c r="I535" i="73"/>
  <c r="L534" i="73"/>
  <c r="I534" i="73"/>
  <c r="L533" i="73"/>
  <c r="I533" i="73"/>
  <c r="L532" i="73"/>
  <c r="I532" i="73"/>
  <c r="L531" i="73"/>
  <c r="I531" i="73"/>
  <c r="L530" i="73"/>
  <c r="I530" i="73"/>
  <c r="L529" i="73"/>
  <c r="I529" i="73"/>
  <c r="L528" i="73"/>
  <c r="I528" i="73"/>
  <c r="L527" i="73"/>
  <c r="I527" i="73"/>
  <c r="L526" i="73"/>
  <c r="I526" i="73"/>
  <c r="L525" i="73"/>
  <c r="I525" i="73"/>
  <c r="L524" i="73"/>
  <c r="I524" i="73"/>
  <c r="L523" i="73"/>
  <c r="I523" i="73"/>
  <c r="L522" i="73"/>
  <c r="I522" i="73"/>
  <c r="L521" i="73"/>
  <c r="I521" i="73"/>
  <c r="L520" i="73"/>
  <c r="I520" i="73"/>
  <c r="L519" i="73"/>
  <c r="I519" i="73"/>
  <c r="L518" i="73"/>
  <c r="I518" i="73"/>
  <c r="L517" i="73"/>
  <c r="I517" i="73"/>
  <c r="L516" i="73"/>
  <c r="I516" i="73"/>
  <c r="L515" i="73"/>
  <c r="I515" i="73"/>
  <c r="L514" i="73"/>
  <c r="I514" i="73"/>
  <c r="L513" i="73"/>
  <c r="I513" i="73"/>
  <c r="L512" i="73"/>
  <c r="I512" i="73"/>
  <c r="L511" i="73"/>
  <c r="I511" i="73"/>
  <c r="L510" i="73"/>
  <c r="I510" i="73"/>
  <c r="L509" i="73"/>
  <c r="I509" i="73"/>
  <c r="L508" i="73"/>
  <c r="I508" i="73"/>
  <c r="L507" i="73"/>
  <c r="I507" i="73"/>
  <c r="L506" i="73"/>
  <c r="I506" i="73"/>
  <c r="L505" i="73"/>
  <c r="I505" i="73"/>
  <c r="L504" i="73"/>
  <c r="I504" i="73"/>
  <c r="L503" i="73"/>
  <c r="I503" i="73"/>
  <c r="L502" i="73"/>
  <c r="I502" i="73"/>
  <c r="L501" i="73"/>
  <c r="I501" i="73"/>
  <c r="L500" i="73"/>
  <c r="I500" i="73"/>
  <c r="L499" i="73"/>
  <c r="I499" i="73"/>
  <c r="L498" i="73"/>
  <c r="I498" i="73"/>
  <c r="L497" i="73"/>
  <c r="I497" i="73"/>
  <c r="L496" i="73"/>
  <c r="I496" i="73"/>
  <c r="L495" i="73"/>
  <c r="I495" i="73"/>
  <c r="L494" i="73"/>
  <c r="I494" i="73"/>
  <c r="L493" i="73"/>
  <c r="I493" i="73"/>
  <c r="L492" i="73"/>
  <c r="I492" i="73"/>
  <c r="L491" i="73"/>
  <c r="I491" i="73"/>
  <c r="L490" i="73"/>
  <c r="I490" i="73"/>
  <c r="L489" i="73"/>
  <c r="I489" i="73"/>
  <c r="L488" i="73"/>
  <c r="I488" i="73"/>
  <c r="L487" i="73"/>
  <c r="I487" i="73"/>
  <c r="L486" i="73"/>
  <c r="I486" i="73"/>
  <c r="L485" i="73"/>
  <c r="I485" i="73"/>
  <c r="L484" i="73"/>
  <c r="I484" i="73"/>
  <c r="L483" i="73"/>
  <c r="I483" i="73"/>
  <c r="L482" i="73"/>
  <c r="I482" i="73"/>
  <c r="L481" i="73"/>
  <c r="I481" i="73"/>
  <c r="L480" i="73"/>
  <c r="I480" i="73"/>
  <c r="L479" i="73"/>
  <c r="I479" i="73"/>
  <c r="L478" i="73"/>
  <c r="I478" i="73"/>
  <c r="L477" i="73"/>
  <c r="I477" i="73"/>
  <c r="L476" i="73"/>
  <c r="I476" i="73"/>
  <c r="L475" i="73"/>
  <c r="I475" i="73"/>
  <c r="L474" i="73"/>
  <c r="I474" i="73"/>
  <c r="L473" i="73"/>
  <c r="I473" i="73"/>
  <c r="L472" i="73"/>
  <c r="I472" i="73"/>
  <c r="L471" i="73"/>
  <c r="I471" i="73"/>
  <c r="L470" i="73"/>
  <c r="I470" i="73"/>
  <c r="L469" i="73"/>
  <c r="I469" i="73"/>
  <c r="L468" i="73"/>
  <c r="I468" i="73"/>
  <c r="L467" i="73"/>
  <c r="I467" i="73"/>
  <c r="L466" i="73"/>
  <c r="I466" i="73"/>
  <c r="L465" i="73"/>
  <c r="I465" i="73"/>
  <c r="L464" i="73"/>
  <c r="I464" i="73"/>
  <c r="L463" i="73"/>
  <c r="I463" i="73"/>
  <c r="L462" i="73"/>
  <c r="I462" i="73"/>
  <c r="L461" i="73"/>
  <c r="I461" i="73"/>
  <c r="L460" i="73"/>
  <c r="I460" i="73"/>
  <c r="L459" i="73"/>
  <c r="I459" i="73"/>
  <c r="L458" i="73"/>
  <c r="I458" i="73"/>
  <c r="L457" i="73"/>
  <c r="I457" i="73"/>
  <c r="L456" i="73"/>
  <c r="I456" i="73"/>
  <c r="L455" i="73"/>
  <c r="I455" i="73"/>
  <c r="L454" i="73"/>
  <c r="I454" i="73"/>
  <c r="L453" i="73"/>
  <c r="I453" i="73"/>
  <c r="L452" i="73"/>
  <c r="I452" i="73"/>
  <c r="L451" i="73"/>
  <c r="I451" i="73"/>
  <c r="L450" i="73"/>
  <c r="I450" i="73"/>
  <c r="L449" i="73"/>
  <c r="I449" i="73"/>
  <c r="L448" i="73"/>
  <c r="I448" i="73"/>
  <c r="L447" i="73"/>
  <c r="I447" i="73"/>
  <c r="L446" i="73"/>
  <c r="I446" i="73"/>
  <c r="L445" i="73"/>
  <c r="I445" i="73"/>
  <c r="L444" i="73"/>
  <c r="I444" i="73"/>
  <c r="M440" i="73"/>
  <c r="L439" i="73"/>
  <c r="I439" i="73"/>
  <c r="L438" i="73"/>
  <c r="I438" i="73"/>
  <c r="L437" i="73"/>
  <c r="I437" i="73"/>
  <c r="L436" i="73"/>
  <c r="I436" i="73"/>
  <c r="L435" i="73"/>
  <c r="I435" i="73"/>
  <c r="L434" i="73"/>
  <c r="I434" i="73"/>
  <c r="L433" i="73"/>
  <c r="I433" i="73"/>
  <c r="L432" i="73"/>
  <c r="I432" i="73"/>
  <c r="L431" i="73"/>
  <c r="I431" i="73"/>
  <c r="L430" i="73"/>
  <c r="I430" i="73"/>
  <c r="L429" i="73"/>
  <c r="I429" i="73"/>
  <c r="L428" i="73"/>
  <c r="I428" i="73"/>
  <c r="L427" i="73"/>
  <c r="I427" i="73"/>
  <c r="L426" i="73"/>
  <c r="I426" i="73"/>
  <c r="L425" i="73"/>
  <c r="I425" i="73"/>
  <c r="L424" i="73"/>
  <c r="I424" i="73"/>
  <c r="L423" i="73"/>
  <c r="I423" i="73"/>
  <c r="L422" i="73"/>
  <c r="I422" i="73"/>
  <c r="L421" i="73"/>
  <c r="I421" i="73"/>
  <c r="L420" i="73"/>
  <c r="I420" i="73"/>
  <c r="L419" i="73"/>
  <c r="I419" i="73"/>
  <c r="L418" i="73"/>
  <c r="I418" i="73"/>
  <c r="L417" i="73"/>
  <c r="I417" i="73"/>
  <c r="L416" i="73"/>
  <c r="I416" i="73"/>
  <c r="L415" i="73"/>
  <c r="I415" i="73"/>
  <c r="L414" i="73"/>
  <c r="I414" i="73"/>
  <c r="L413" i="73"/>
  <c r="I413" i="73"/>
  <c r="L412" i="73"/>
  <c r="I412" i="73"/>
  <c r="L411" i="73"/>
  <c r="I411" i="73"/>
  <c r="L410" i="73"/>
  <c r="I410" i="73"/>
  <c r="L409" i="73"/>
  <c r="I409" i="73"/>
  <c r="L408" i="73"/>
  <c r="I408" i="73"/>
  <c r="L407" i="73"/>
  <c r="I407" i="73"/>
  <c r="L406" i="73"/>
  <c r="I406" i="73"/>
  <c r="L405" i="73"/>
  <c r="I405" i="73"/>
  <c r="L404" i="73"/>
  <c r="I404" i="73"/>
  <c r="L403" i="73"/>
  <c r="I403" i="73"/>
  <c r="L402" i="73"/>
  <c r="I402" i="73"/>
  <c r="L401" i="73"/>
  <c r="I401" i="73"/>
  <c r="L400" i="73"/>
  <c r="I400" i="73"/>
  <c r="L399" i="73"/>
  <c r="I399" i="73"/>
  <c r="L398" i="73"/>
  <c r="I398" i="73"/>
  <c r="L397" i="73"/>
  <c r="I397" i="73"/>
  <c r="L396" i="73"/>
  <c r="I396" i="73"/>
  <c r="L395" i="73"/>
  <c r="I395" i="73"/>
  <c r="L394" i="73"/>
  <c r="I394" i="73"/>
  <c r="L393" i="73"/>
  <c r="I393" i="73"/>
  <c r="L392" i="73"/>
  <c r="I392" i="73"/>
  <c r="L391" i="73"/>
  <c r="I391" i="73"/>
  <c r="L390" i="73"/>
  <c r="I390" i="73"/>
  <c r="L389" i="73"/>
  <c r="I389" i="73"/>
  <c r="L388" i="73"/>
  <c r="I388" i="73"/>
  <c r="L387" i="73"/>
  <c r="I387" i="73"/>
  <c r="L386" i="73"/>
  <c r="I386" i="73"/>
  <c r="L385" i="73"/>
  <c r="I385" i="73"/>
  <c r="L384" i="73"/>
  <c r="I384" i="73"/>
  <c r="L383" i="73"/>
  <c r="I383" i="73"/>
  <c r="L382" i="73"/>
  <c r="I382" i="73"/>
  <c r="L381" i="73"/>
  <c r="I381" i="73"/>
  <c r="L380" i="73"/>
  <c r="I380" i="73"/>
  <c r="L379" i="73"/>
  <c r="I379" i="73"/>
  <c r="L378" i="73"/>
  <c r="I378" i="73"/>
  <c r="L377" i="73"/>
  <c r="I377" i="73"/>
  <c r="L376" i="73"/>
  <c r="I376" i="73"/>
  <c r="L375" i="73"/>
  <c r="I375" i="73"/>
  <c r="L374" i="73"/>
  <c r="I374" i="73"/>
  <c r="L373" i="73"/>
  <c r="I373" i="73"/>
  <c r="L372" i="73"/>
  <c r="I372" i="73"/>
  <c r="L371" i="73"/>
  <c r="I371" i="73"/>
  <c r="L370" i="73"/>
  <c r="I370" i="73"/>
  <c r="L369" i="73"/>
  <c r="I369" i="73"/>
  <c r="L368" i="73"/>
  <c r="I368" i="73"/>
  <c r="L367" i="73"/>
  <c r="I367" i="73"/>
  <c r="L366" i="73"/>
  <c r="I366" i="73"/>
  <c r="L365" i="73"/>
  <c r="I365" i="73"/>
  <c r="L364" i="73"/>
  <c r="I364" i="73"/>
  <c r="L363" i="73"/>
  <c r="I363" i="73"/>
  <c r="L362" i="73"/>
  <c r="I362" i="73"/>
  <c r="L361" i="73"/>
  <c r="I361" i="73"/>
  <c r="L360" i="73"/>
  <c r="I360" i="73"/>
  <c r="L359" i="73"/>
  <c r="I359" i="73"/>
  <c r="L358" i="73"/>
  <c r="I358" i="73"/>
  <c r="L357" i="73"/>
  <c r="I357" i="73"/>
  <c r="L356" i="73"/>
  <c r="I356" i="73"/>
  <c r="L355" i="73"/>
  <c r="I355" i="73"/>
  <c r="L354" i="73"/>
  <c r="I354" i="73"/>
  <c r="L353" i="73"/>
  <c r="I353" i="73"/>
  <c r="L352" i="73"/>
  <c r="I352" i="73"/>
  <c r="L351" i="73"/>
  <c r="I351" i="73"/>
  <c r="L350" i="73"/>
  <c r="I350" i="73"/>
  <c r="L349" i="73"/>
  <c r="I349" i="73"/>
  <c r="L348" i="73"/>
  <c r="I348" i="73"/>
  <c r="L347" i="73"/>
  <c r="I347" i="73"/>
  <c r="L346" i="73"/>
  <c r="I346" i="73"/>
  <c r="L345" i="73"/>
  <c r="I345" i="73"/>
  <c r="L344" i="73"/>
  <c r="I344" i="73"/>
  <c r="L343" i="73"/>
  <c r="I343" i="73"/>
  <c r="L342" i="73"/>
  <c r="I342" i="73"/>
  <c r="L341" i="73"/>
  <c r="I341" i="73"/>
  <c r="L340" i="73"/>
  <c r="I340" i="73"/>
  <c r="M336" i="73"/>
  <c r="L335" i="73"/>
  <c r="I335" i="73"/>
  <c r="L334" i="73"/>
  <c r="I334" i="73"/>
  <c r="L333" i="73"/>
  <c r="I333" i="73"/>
  <c r="L332" i="73"/>
  <c r="I332" i="73"/>
  <c r="L331" i="73"/>
  <c r="I331" i="73"/>
  <c r="L330" i="73"/>
  <c r="I330" i="73"/>
  <c r="L329" i="73"/>
  <c r="I329" i="73"/>
  <c r="L328" i="73"/>
  <c r="I328" i="73"/>
  <c r="L327" i="73"/>
  <c r="I327" i="73"/>
  <c r="L326" i="73"/>
  <c r="I326" i="73"/>
  <c r="L325" i="73"/>
  <c r="I325" i="73"/>
  <c r="L324" i="73"/>
  <c r="I324" i="73"/>
  <c r="L323" i="73"/>
  <c r="I323" i="73"/>
  <c r="L322" i="73"/>
  <c r="I322" i="73"/>
  <c r="L321" i="73"/>
  <c r="I321" i="73"/>
  <c r="L320" i="73"/>
  <c r="I320" i="73"/>
  <c r="L319" i="73"/>
  <c r="I319" i="73"/>
  <c r="L318" i="73"/>
  <c r="I318" i="73"/>
  <c r="L317" i="73"/>
  <c r="I317" i="73"/>
  <c r="L316" i="73"/>
  <c r="I316" i="73"/>
  <c r="L315" i="73"/>
  <c r="I315" i="73"/>
  <c r="L314" i="73"/>
  <c r="I314" i="73"/>
  <c r="L313" i="73"/>
  <c r="I313" i="73"/>
  <c r="L312" i="73"/>
  <c r="I312" i="73"/>
  <c r="L311" i="73"/>
  <c r="I311" i="73"/>
  <c r="L310" i="73"/>
  <c r="I310" i="73"/>
  <c r="L309" i="73"/>
  <c r="I309" i="73"/>
  <c r="L308" i="73"/>
  <c r="I308" i="73"/>
  <c r="L307" i="73"/>
  <c r="I307" i="73"/>
  <c r="L306" i="73"/>
  <c r="I306" i="73"/>
  <c r="L305" i="73"/>
  <c r="I305" i="73"/>
  <c r="L304" i="73"/>
  <c r="I304" i="73"/>
  <c r="L303" i="73"/>
  <c r="I303" i="73"/>
  <c r="L302" i="73"/>
  <c r="I302" i="73"/>
  <c r="L301" i="73"/>
  <c r="I301" i="73"/>
  <c r="L300" i="73"/>
  <c r="I300" i="73"/>
  <c r="L299" i="73"/>
  <c r="I299" i="73"/>
  <c r="L298" i="73"/>
  <c r="I298" i="73"/>
  <c r="L297" i="73"/>
  <c r="I297" i="73"/>
  <c r="L296" i="73"/>
  <c r="I296" i="73"/>
  <c r="L295" i="73"/>
  <c r="I295" i="73"/>
  <c r="L294" i="73"/>
  <c r="I294" i="73"/>
  <c r="L293" i="73"/>
  <c r="I293" i="73"/>
  <c r="L292" i="73"/>
  <c r="I292" i="73"/>
  <c r="L291" i="73"/>
  <c r="I291" i="73"/>
  <c r="L290" i="73"/>
  <c r="I290" i="73"/>
  <c r="L289" i="73"/>
  <c r="I289" i="73"/>
  <c r="L288" i="73"/>
  <c r="I288" i="73"/>
  <c r="L287" i="73"/>
  <c r="I287" i="73"/>
  <c r="L286" i="73"/>
  <c r="I286" i="73"/>
  <c r="L285" i="73"/>
  <c r="I285" i="73"/>
  <c r="L284" i="73"/>
  <c r="I284" i="73"/>
  <c r="L283" i="73"/>
  <c r="I283" i="73"/>
  <c r="L282" i="73"/>
  <c r="I282" i="73"/>
  <c r="L281" i="73"/>
  <c r="I281" i="73"/>
  <c r="L280" i="73"/>
  <c r="I280" i="73"/>
  <c r="L279" i="73"/>
  <c r="I279" i="73"/>
  <c r="L278" i="73"/>
  <c r="I278" i="73"/>
  <c r="L277" i="73"/>
  <c r="I277" i="73"/>
  <c r="L276" i="73"/>
  <c r="I276" i="73"/>
  <c r="L275" i="73"/>
  <c r="I275" i="73"/>
  <c r="L274" i="73"/>
  <c r="I274" i="73"/>
  <c r="L273" i="73"/>
  <c r="I273" i="73"/>
  <c r="L272" i="73"/>
  <c r="I272" i="73"/>
  <c r="L271" i="73"/>
  <c r="I271" i="73"/>
  <c r="L270" i="73"/>
  <c r="I270" i="73"/>
  <c r="L269" i="73"/>
  <c r="I269" i="73"/>
  <c r="L268" i="73"/>
  <c r="I268" i="73"/>
  <c r="L267" i="73"/>
  <c r="I267" i="73"/>
  <c r="L266" i="73"/>
  <c r="I266" i="73"/>
  <c r="L265" i="73"/>
  <c r="I265" i="73"/>
  <c r="L264" i="73"/>
  <c r="I264" i="73"/>
  <c r="L263" i="73"/>
  <c r="I263" i="73"/>
  <c r="L262" i="73"/>
  <c r="I262" i="73"/>
  <c r="L261" i="73"/>
  <c r="I261" i="73"/>
  <c r="L260" i="73"/>
  <c r="I260" i="73"/>
  <c r="L259" i="73"/>
  <c r="I259" i="73"/>
  <c r="L258" i="73"/>
  <c r="I258" i="73"/>
  <c r="L257" i="73"/>
  <c r="I257" i="73"/>
  <c r="L256" i="73"/>
  <c r="I256" i="73"/>
  <c r="L255" i="73"/>
  <c r="I255" i="73"/>
  <c r="L254" i="73"/>
  <c r="I254" i="73"/>
  <c r="L253" i="73"/>
  <c r="I253" i="73"/>
  <c r="L252" i="73"/>
  <c r="I252" i="73"/>
  <c r="L251" i="73"/>
  <c r="I251" i="73"/>
  <c r="L250" i="73"/>
  <c r="I250" i="73"/>
  <c r="L249" i="73"/>
  <c r="I249" i="73"/>
  <c r="L248" i="73"/>
  <c r="I248" i="73"/>
  <c r="L247" i="73"/>
  <c r="I247" i="73"/>
  <c r="L246" i="73"/>
  <c r="I246" i="73"/>
  <c r="L245" i="73"/>
  <c r="I245" i="73"/>
  <c r="L244" i="73"/>
  <c r="I244" i="73"/>
  <c r="L243" i="73"/>
  <c r="I243" i="73"/>
  <c r="L242" i="73"/>
  <c r="I242" i="73"/>
  <c r="L241" i="73"/>
  <c r="I241" i="73"/>
  <c r="L240" i="73"/>
  <c r="I240" i="73"/>
  <c r="L239" i="73"/>
  <c r="I239" i="73"/>
  <c r="L238" i="73"/>
  <c r="I238" i="73"/>
  <c r="L237" i="73"/>
  <c r="I237" i="73"/>
  <c r="L236" i="73"/>
  <c r="I236" i="73"/>
  <c r="M232" i="73"/>
  <c r="L231" i="73"/>
  <c r="I231" i="73"/>
  <c r="L230" i="73"/>
  <c r="I230" i="73"/>
  <c r="L229" i="73"/>
  <c r="I229" i="73"/>
  <c r="L228" i="73"/>
  <c r="I228" i="73"/>
  <c r="L227" i="73"/>
  <c r="I227" i="73"/>
  <c r="L226" i="73"/>
  <c r="I226" i="73"/>
  <c r="L225" i="73"/>
  <c r="I225" i="73"/>
  <c r="L224" i="73"/>
  <c r="I224" i="73"/>
  <c r="L223" i="73"/>
  <c r="I223" i="73"/>
  <c r="L222" i="73"/>
  <c r="I222" i="73"/>
  <c r="L221" i="73"/>
  <c r="I221" i="73"/>
  <c r="L220" i="73"/>
  <c r="I220" i="73"/>
  <c r="L219" i="73"/>
  <c r="I219" i="73"/>
  <c r="L218" i="73"/>
  <c r="I218" i="73"/>
  <c r="L217" i="73"/>
  <c r="I217" i="73"/>
  <c r="L216" i="73"/>
  <c r="I216" i="73"/>
  <c r="L215" i="73"/>
  <c r="I215" i="73"/>
  <c r="L214" i="73"/>
  <c r="I214" i="73"/>
  <c r="L213" i="73"/>
  <c r="I213" i="73"/>
  <c r="L212" i="73"/>
  <c r="I212" i="73"/>
  <c r="L211" i="73"/>
  <c r="I211" i="73"/>
  <c r="L210" i="73"/>
  <c r="I210" i="73"/>
  <c r="L209" i="73"/>
  <c r="I209" i="73"/>
  <c r="L208" i="73"/>
  <c r="I208" i="73"/>
  <c r="L207" i="73"/>
  <c r="I207" i="73"/>
  <c r="L206" i="73"/>
  <c r="I206" i="73"/>
  <c r="L205" i="73"/>
  <c r="I205" i="73"/>
  <c r="L204" i="73"/>
  <c r="I204" i="73"/>
  <c r="L203" i="73"/>
  <c r="I203" i="73"/>
  <c r="L202" i="73"/>
  <c r="I202" i="73"/>
  <c r="L201" i="73"/>
  <c r="I201" i="73"/>
  <c r="L200" i="73"/>
  <c r="I200" i="73"/>
  <c r="L199" i="73"/>
  <c r="I199" i="73"/>
  <c r="L198" i="73"/>
  <c r="I198" i="73"/>
  <c r="L197" i="73"/>
  <c r="I197" i="73"/>
  <c r="L196" i="73"/>
  <c r="I196" i="73"/>
  <c r="L195" i="73"/>
  <c r="I195" i="73"/>
  <c r="L194" i="73"/>
  <c r="I194" i="73"/>
  <c r="L193" i="73"/>
  <c r="I193" i="73"/>
  <c r="L192" i="73"/>
  <c r="I192" i="73"/>
  <c r="L191" i="73"/>
  <c r="I191" i="73"/>
  <c r="L190" i="73"/>
  <c r="I190" i="73"/>
  <c r="L189" i="73"/>
  <c r="I189" i="73"/>
  <c r="L188" i="73"/>
  <c r="I188" i="73"/>
  <c r="L187" i="73"/>
  <c r="I187" i="73"/>
  <c r="L186" i="73"/>
  <c r="I186" i="73"/>
  <c r="L185" i="73"/>
  <c r="I185" i="73"/>
  <c r="L184" i="73"/>
  <c r="I184" i="73"/>
  <c r="L183" i="73"/>
  <c r="I183" i="73"/>
  <c r="L182" i="73"/>
  <c r="I182" i="73"/>
  <c r="L181" i="73"/>
  <c r="I181" i="73"/>
  <c r="L180" i="73"/>
  <c r="I180" i="73"/>
  <c r="L179" i="73"/>
  <c r="I179" i="73"/>
  <c r="L178" i="73"/>
  <c r="I178" i="73"/>
  <c r="L177" i="73"/>
  <c r="I177" i="73"/>
  <c r="L176" i="73"/>
  <c r="I176" i="73"/>
  <c r="L175" i="73"/>
  <c r="I175" i="73"/>
  <c r="L174" i="73"/>
  <c r="I174" i="73"/>
  <c r="L173" i="73"/>
  <c r="I173" i="73"/>
  <c r="L172" i="73"/>
  <c r="I172" i="73"/>
  <c r="L171" i="73"/>
  <c r="I171" i="73"/>
  <c r="L170" i="73"/>
  <c r="I170" i="73"/>
  <c r="L169" i="73"/>
  <c r="I169" i="73"/>
  <c r="L168" i="73"/>
  <c r="I168" i="73"/>
  <c r="L167" i="73"/>
  <c r="I167" i="73"/>
  <c r="L166" i="73"/>
  <c r="I166" i="73"/>
  <c r="L165" i="73"/>
  <c r="I165" i="73"/>
  <c r="L164" i="73"/>
  <c r="I164" i="73"/>
  <c r="L163" i="73"/>
  <c r="I163" i="73"/>
  <c r="L162" i="73"/>
  <c r="I162" i="73"/>
  <c r="L161" i="73"/>
  <c r="I161" i="73"/>
  <c r="L160" i="73"/>
  <c r="I160" i="73"/>
  <c r="L159" i="73"/>
  <c r="I159" i="73"/>
  <c r="L158" i="73"/>
  <c r="I158" i="73"/>
  <c r="L157" i="73"/>
  <c r="I157" i="73"/>
  <c r="L156" i="73"/>
  <c r="I156" i="73"/>
  <c r="L155" i="73"/>
  <c r="I155" i="73"/>
  <c r="L154" i="73"/>
  <c r="I154" i="73"/>
  <c r="L153" i="73"/>
  <c r="I153" i="73"/>
  <c r="L152" i="73"/>
  <c r="I152" i="73"/>
  <c r="L151" i="73"/>
  <c r="I151" i="73"/>
  <c r="L150" i="73"/>
  <c r="I150" i="73"/>
  <c r="L149" i="73"/>
  <c r="I149" i="73"/>
  <c r="L148" i="73"/>
  <c r="I148" i="73"/>
  <c r="L147" i="73"/>
  <c r="I147" i="73"/>
  <c r="L146" i="73"/>
  <c r="I146" i="73"/>
  <c r="L145" i="73"/>
  <c r="I145" i="73"/>
  <c r="L144" i="73"/>
  <c r="I144" i="73"/>
  <c r="L143" i="73"/>
  <c r="I143" i="73"/>
  <c r="L142" i="73"/>
  <c r="I142" i="73"/>
  <c r="L141" i="73"/>
  <c r="I141" i="73"/>
  <c r="L140" i="73"/>
  <c r="I140" i="73"/>
  <c r="L139" i="73"/>
  <c r="I139" i="73"/>
  <c r="L138" i="73"/>
  <c r="I138" i="73"/>
  <c r="L137" i="73"/>
  <c r="I137" i="73"/>
  <c r="L136" i="73"/>
  <c r="I136" i="73"/>
  <c r="L135" i="73"/>
  <c r="I135" i="73"/>
  <c r="L134" i="73"/>
  <c r="I134" i="73"/>
  <c r="L133" i="73"/>
  <c r="I133" i="73"/>
  <c r="L132" i="73"/>
  <c r="I132" i="73"/>
  <c r="M128" i="73"/>
  <c r="L127" i="73"/>
  <c r="I127" i="73"/>
  <c r="L126" i="73"/>
  <c r="I126" i="73"/>
  <c r="L125" i="73"/>
  <c r="I125" i="73"/>
  <c r="L124" i="73"/>
  <c r="I124" i="73"/>
  <c r="L123" i="73"/>
  <c r="I123" i="73"/>
  <c r="L122" i="73"/>
  <c r="I122" i="73"/>
  <c r="L121" i="73"/>
  <c r="I121" i="73"/>
  <c r="L120" i="73"/>
  <c r="I120" i="73"/>
  <c r="L119" i="73"/>
  <c r="I119" i="73"/>
  <c r="L118" i="73"/>
  <c r="I118" i="73"/>
  <c r="L117" i="73"/>
  <c r="I117" i="73"/>
  <c r="L116" i="73"/>
  <c r="I116" i="73"/>
  <c r="L115" i="73"/>
  <c r="I115" i="73"/>
  <c r="L114" i="73"/>
  <c r="I114" i="73"/>
  <c r="L113" i="73"/>
  <c r="I113" i="73"/>
  <c r="L112" i="73"/>
  <c r="I112" i="73"/>
  <c r="L111" i="73"/>
  <c r="I111" i="73"/>
  <c r="L110" i="73"/>
  <c r="I110" i="73"/>
  <c r="L109" i="73"/>
  <c r="I109" i="73"/>
  <c r="L108" i="73"/>
  <c r="I108" i="73"/>
  <c r="L107" i="73"/>
  <c r="I107" i="73"/>
  <c r="L106" i="73"/>
  <c r="I106" i="73"/>
  <c r="L105" i="73"/>
  <c r="I105" i="73"/>
  <c r="L104" i="73"/>
  <c r="I104" i="73"/>
  <c r="L103" i="73"/>
  <c r="I103" i="73"/>
  <c r="L102" i="73"/>
  <c r="I102" i="73"/>
  <c r="L101" i="73"/>
  <c r="I101" i="73"/>
  <c r="L100" i="73"/>
  <c r="I100" i="73"/>
  <c r="L99" i="73"/>
  <c r="I99" i="73"/>
  <c r="L98" i="73"/>
  <c r="I98" i="73"/>
  <c r="L97" i="73"/>
  <c r="I97" i="73"/>
  <c r="L96" i="73"/>
  <c r="I96" i="73"/>
  <c r="L95" i="73"/>
  <c r="I95" i="73"/>
  <c r="L94" i="73"/>
  <c r="I94" i="73"/>
  <c r="L93" i="73"/>
  <c r="I93" i="73"/>
  <c r="L92" i="73"/>
  <c r="I92" i="73"/>
  <c r="L91" i="73"/>
  <c r="I91" i="73"/>
  <c r="L90" i="73"/>
  <c r="I90" i="73"/>
  <c r="L89" i="73"/>
  <c r="I89" i="73"/>
  <c r="L88" i="73"/>
  <c r="I88" i="73"/>
  <c r="L87" i="73"/>
  <c r="I87" i="73"/>
  <c r="L86" i="73"/>
  <c r="I86" i="73"/>
  <c r="L85" i="73"/>
  <c r="I85" i="73"/>
  <c r="L84" i="73"/>
  <c r="I84" i="73"/>
  <c r="L83" i="73"/>
  <c r="I83" i="73"/>
  <c r="L82" i="73"/>
  <c r="I82" i="73"/>
  <c r="L81" i="73"/>
  <c r="I81" i="73"/>
  <c r="L80" i="73"/>
  <c r="I80" i="73"/>
  <c r="L79" i="73"/>
  <c r="I79" i="73"/>
  <c r="L78" i="73"/>
  <c r="I78" i="73"/>
  <c r="L77" i="73"/>
  <c r="I77" i="73"/>
  <c r="L76" i="73"/>
  <c r="I76" i="73"/>
  <c r="L75" i="73"/>
  <c r="I75" i="73"/>
  <c r="L74" i="73"/>
  <c r="I74" i="73"/>
  <c r="L73" i="73"/>
  <c r="I73" i="73"/>
  <c r="L72" i="73"/>
  <c r="I72" i="73"/>
  <c r="L71" i="73"/>
  <c r="I71" i="73"/>
  <c r="L70" i="73"/>
  <c r="I70" i="73"/>
  <c r="L69" i="73"/>
  <c r="I69" i="73"/>
  <c r="L68" i="73"/>
  <c r="I68" i="73"/>
  <c r="L67" i="73"/>
  <c r="I67" i="73"/>
  <c r="L66" i="73"/>
  <c r="I66" i="73"/>
  <c r="L65" i="73"/>
  <c r="I65" i="73"/>
  <c r="L64" i="73"/>
  <c r="I64" i="73"/>
  <c r="L63" i="73"/>
  <c r="I63" i="73"/>
  <c r="L62" i="73"/>
  <c r="I62" i="73"/>
  <c r="L61" i="73"/>
  <c r="I61" i="73"/>
  <c r="L60" i="73"/>
  <c r="I60" i="73"/>
  <c r="L59" i="73"/>
  <c r="I59" i="73"/>
  <c r="L58" i="73"/>
  <c r="I58" i="73"/>
  <c r="L57" i="73"/>
  <c r="I57" i="73"/>
  <c r="L56" i="73"/>
  <c r="I56" i="73"/>
  <c r="L55" i="73"/>
  <c r="I55" i="73"/>
  <c r="L54" i="73"/>
  <c r="I54" i="73"/>
  <c r="L53" i="73"/>
  <c r="I53" i="73"/>
  <c r="L52" i="73"/>
  <c r="I52" i="73"/>
  <c r="L51" i="73"/>
  <c r="I51" i="73"/>
  <c r="L50" i="73"/>
  <c r="I50" i="73"/>
  <c r="L49" i="73"/>
  <c r="I49" i="73"/>
  <c r="L48" i="73"/>
  <c r="I48" i="73"/>
  <c r="L47" i="73"/>
  <c r="I47" i="73"/>
  <c r="L46" i="73"/>
  <c r="I46" i="73"/>
  <c r="L45" i="73"/>
  <c r="I45" i="73"/>
  <c r="L44" i="73"/>
  <c r="I44" i="73"/>
  <c r="L43" i="73"/>
  <c r="I43" i="73"/>
  <c r="L42" i="73"/>
  <c r="I42" i="73"/>
  <c r="L41" i="73"/>
  <c r="I41" i="73"/>
  <c r="L40" i="73"/>
  <c r="I40" i="73"/>
  <c r="L39" i="73"/>
  <c r="I39" i="73"/>
  <c r="L38" i="73"/>
  <c r="I38" i="73"/>
  <c r="L37" i="73"/>
  <c r="I37" i="73"/>
  <c r="L36" i="73"/>
  <c r="I36" i="73"/>
  <c r="L35" i="73"/>
  <c r="I35" i="73"/>
  <c r="L34" i="73"/>
  <c r="I34" i="73"/>
  <c r="L33" i="73"/>
  <c r="I33" i="73"/>
  <c r="L32" i="73"/>
  <c r="I32" i="73"/>
  <c r="L31" i="73"/>
  <c r="I31" i="73"/>
  <c r="L30" i="73"/>
  <c r="I30" i="73"/>
  <c r="L29" i="73"/>
  <c r="I29" i="73"/>
  <c r="L28" i="73"/>
  <c r="I28" i="73"/>
  <c r="D24" i="73"/>
  <c r="C24" i="73"/>
  <c r="D23" i="73"/>
  <c r="C23" i="73"/>
  <c r="E23" i="73" s="1"/>
  <c r="D22" i="73"/>
  <c r="C22" i="73"/>
  <c r="C21" i="73"/>
  <c r="D20" i="73"/>
  <c r="C20" i="73"/>
  <c r="D19" i="73"/>
  <c r="C19" i="73"/>
  <c r="D18" i="73"/>
  <c r="C18" i="73"/>
  <c r="D17" i="73"/>
  <c r="C17" i="73"/>
  <c r="D8" i="73"/>
  <c r="D7" i="73"/>
  <c r="D156" i="72"/>
  <c r="A141" i="72"/>
  <c r="F121" i="72"/>
  <c r="F120" i="72"/>
  <c r="F119" i="72"/>
  <c r="F75" i="72"/>
  <c r="F74" i="72"/>
  <c r="F57" i="72"/>
  <c r="F56" i="72"/>
  <c r="F55" i="72"/>
  <c r="F53" i="72"/>
  <c r="F52" i="72"/>
  <c r="F47" i="72"/>
  <c r="A15" i="72"/>
  <c r="C12" i="72"/>
  <c r="C11" i="72"/>
  <c r="C10" i="72"/>
  <c r="C9" i="72"/>
  <c r="C8" i="72"/>
  <c r="C7" i="72"/>
  <c r="C6" i="72"/>
  <c r="C5" i="72"/>
  <c r="G81" i="67"/>
  <c r="AZ327" i="22"/>
  <c r="AZ326" i="22"/>
  <c r="AZ325" i="22"/>
  <c r="AZ324" i="22"/>
  <c r="AZ323" i="22"/>
  <c r="AZ322" i="22"/>
  <c r="AZ321" i="22"/>
  <c r="AZ320" i="22"/>
  <c r="AZ319" i="22"/>
  <c r="AZ318" i="22"/>
  <c r="AZ317" i="22"/>
  <c r="AZ316" i="22"/>
  <c r="AZ315" i="22"/>
  <c r="AZ314" i="22"/>
  <c r="AZ313" i="22"/>
  <c r="AZ312" i="22"/>
  <c r="AZ311" i="22"/>
  <c r="AZ310" i="22"/>
  <c r="AZ309" i="22"/>
  <c r="AZ308" i="22"/>
  <c r="AZ307" i="22"/>
  <c r="AZ306" i="22"/>
  <c r="AZ305" i="22"/>
  <c r="AZ304" i="22"/>
  <c r="AZ303" i="22"/>
  <c r="AZ302" i="22"/>
  <c r="AZ301" i="22"/>
  <c r="AZ300" i="22"/>
  <c r="AZ299" i="22"/>
  <c r="AZ298" i="22"/>
  <c r="AZ297" i="22"/>
  <c r="AZ296" i="22"/>
  <c r="AZ295" i="22"/>
  <c r="AZ294" i="22"/>
  <c r="AZ293" i="22"/>
  <c r="AZ292" i="22"/>
  <c r="AZ291" i="22"/>
  <c r="AZ290" i="22"/>
  <c r="AZ289" i="22"/>
  <c r="AZ288" i="22"/>
  <c r="AZ287" i="22"/>
  <c r="AZ286" i="22"/>
  <c r="AZ285" i="22"/>
  <c r="AZ284" i="22"/>
  <c r="AZ283" i="22"/>
  <c r="AZ282" i="22"/>
  <c r="AZ281" i="22"/>
  <c r="AZ280" i="22"/>
  <c r="AZ279" i="22"/>
  <c r="AZ278" i="22"/>
  <c r="AZ277" i="22"/>
  <c r="AZ276" i="22"/>
  <c r="AZ275" i="22"/>
  <c r="AZ274" i="22"/>
  <c r="AZ273" i="22"/>
  <c r="AZ272" i="22"/>
  <c r="AZ271" i="22"/>
  <c r="AZ270" i="22"/>
  <c r="AZ269" i="22"/>
  <c r="AZ268" i="22"/>
  <c r="AZ267" i="22"/>
  <c r="AZ266" i="22"/>
  <c r="AZ265" i="22"/>
  <c r="AZ264" i="22"/>
  <c r="AZ263" i="22"/>
  <c r="AZ262" i="22"/>
  <c r="AZ261" i="22"/>
  <c r="AZ260" i="22"/>
  <c r="AZ259" i="22"/>
  <c r="AZ258" i="22"/>
  <c r="AZ257" i="22"/>
  <c r="AZ256" i="22"/>
  <c r="AZ255" i="22"/>
  <c r="AZ254" i="22"/>
  <c r="AZ253" i="22"/>
  <c r="AZ252" i="22"/>
  <c r="AZ251" i="22"/>
  <c r="AZ250" i="22"/>
  <c r="AZ249" i="22"/>
  <c r="AZ248" i="22"/>
  <c r="AZ247" i="22"/>
  <c r="AZ246" i="22"/>
  <c r="AZ245" i="22"/>
  <c r="AZ244" i="22"/>
  <c r="AZ243" i="22"/>
  <c r="AZ242" i="22"/>
  <c r="AZ241" i="22"/>
  <c r="AZ240" i="22"/>
  <c r="AZ239" i="22"/>
  <c r="AZ238" i="22"/>
  <c r="AZ237" i="22"/>
  <c r="AZ236" i="22"/>
  <c r="AZ235" i="22"/>
  <c r="AZ234" i="22"/>
  <c r="AZ233" i="22"/>
  <c r="AZ232" i="22"/>
  <c r="AZ231" i="22"/>
  <c r="AZ230" i="22"/>
  <c r="AZ229" i="22"/>
  <c r="AZ228" i="22"/>
  <c r="AZ227" i="22"/>
  <c r="AZ226" i="22"/>
  <c r="AZ225" i="22"/>
  <c r="AZ224" i="22"/>
  <c r="AZ223" i="22"/>
  <c r="AZ222" i="22"/>
  <c r="AZ221" i="22"/>
  <c r="AZ220" i="22"/>
  <c r="AZ219" i="22"/>
  <c r="AZ218" i="22"/>
  <c r="AZ217" i="22"/>
  <c r="AZ216" i="22"/>
  <c r="AZ215" i="22"/>
  <c r="AZ214" i="22"/>
  <c r="AZ213" i="22"/>
  <c r="AZ212" i="22"/>
  <c r="AZ211" i="22"/>
  <c r="AZ210" i="22"/>
  <c r="AZ209" i="22"/>
  <c r="AZ208" i="22"/>
  <c r="AZ207" i="22"/>
  <c r="AZ206" i="22"/>
  <c r="AZ205" i="22"/>
  <c r="AZ204" i="22"/>
  <c r="AZ203" i="22"/>
  <c r="AZ202" i="22"/>
  <c r="AZ201" i="22"/>
  <c r="AZ200" i="22"/>
  <c r="AZ199" i="22"/>
  <c r="AZ198" i="22"/>
  <c r="AZ197" i="22"/>
  <c r="AZ196" i="22"/>
  <c r="AZ195" i="22"/>
  <c r="AZ194" i="22"/>
  <c r="AZ193" i="22"/>
  <c r="AZ192" i="22"/>
  <c r="AZ191" i="22"/>
  <c r="AZ190" i="22"/>
  <c r="AZ189" i="22"/>
  <c r="AZ188" i="22"/>
  <c r="AZ187" i="22"/>
  <c r="AZ186" i="22"/>
  <c r="AZ185" i="22"/>
  <c r="AZ184" i="22"/>
  <c r="AZ183" i="22"/>
  <c r="AZ182" i="22"/>
  <c r="AZ181" i="22"/>
  <c r="AZ180" i="22"/>
  <c r="AZ179" i="22"/>
  <c r="AZ178" i="22"/>
  <c r="AZ177" i="22"/>
  <c r="AZ176" i="22"/>
  <c r="AZ175" i="22"/>
  <c r="AZ174" i="22"/>
  <c r="AZ173" i="22"/>
  <c r="AZ172" i="22"/>
  <c r="AZ171" i="22"/>
  <c r="AZ170" i="22"/>
  <c r="AZ169" i="22"/>
  <c r="AZ168" i="22"/>
  <c r="AZ167" i="22"/>
  <c r="AZ166" i="22"/>
  <c r="AZ165" i="22"/>
  <c r="AZ164" i="22"/>
  <c r="AZ163" i="22"/>
  <c r="AZ162" i="22"/>
  <c r="AZ161" i="22"/>
  <c r="AZ160" i="22"/>
  <c r="AZ159" i="22"/>
  <c r="AZ158" i="22"/>
  <c r="AZ157" i="22"/>
  <c r="AZ156" i="22"/>
  <c r="AZ155" i="22"/>
  <c r="AZ154" i="22"/>
  <c r="AZ153" i="22"/>
  <c r="AZ152" i="22"/>
  <c r="AZ151" i="22"/>
  <c r="AZ150" i="22"/>
  <c r="AZ149" i="22"/>
  <c r="AZ148" i="22"/>
  <c r="AZ147" i="22"/>
  <c r="AZ146" i="22"/>
  <c r="AZ145" i="22"/>
  <c r="AZ144" i="22"/>
  <c r="AZ143" i="22"/>
  <c r="AZ142" i="22"/>
  <c r="AZ141" i="22"/>
  <c r="AZ140" i="22"/>
  <c r="AZ139" i="22"/>
  <c r="AZ138" i="22"/>
  <c r="AZ137" i="22"/>
  <c r="AZ136" i="22"/>
  <c r="AZ135" i="22"/>
  <c r="AZ134" i="22"/>
  <c r="AZ133" i="22"/>
  <c r="AZ132" i="22"/>
  <c r="AZ131" i="22"/>
  <c r="AZ130" i="22"/>
  <c r="AZ129" i="22"/>
  <c r="AZ128" i="22"/>
  <c r="AZ127" i="22"/>
  <c r="AZ126" i="22"/>
  <c r="AZ125" i="22"/>
  <c r="AZ124" i="22"/>
  <c r="AZ123" i="22"/>
  <c r="AZ122" i="22"/>
  <c r="AZ121" i="22"/>
  <c r="AZ120" i="22"/>
  <c r="AZ119" i="22"/>
  <c r="AZ118" i="22"/>
  <c r="AZ117" i="22"/>
  <c r="AZ116" i="22"/>
  <c r="AZ115" i="22"/>
  <c r="AZ114" i="22"/>
  <c r="AZ113" i="22"/>
  <c r="AZ112" i="22"/>
  <c r="AZ111" i="22"/>
  <c r="AZ110" i="22"/>
  <c r="AZ109" i="22"/>
  <c r="AZ108" i="22"/>
  <c r="AZ107" i="22"/>
  <c r="AZ106" i="22"/>
  <c r="AZ105" i="22"/>
  <c r="AZ104" i="22"/>
  <c r="AZ103" i="22"/>
  <c r="AZ102" i="22"/>
  <c r="AZ101" i="22"/>
  <c r="AZ100" i="22"/>
  <c r="AZ99" i="22"/>
  <c r="AZ98" i="22"/>
  <c r="AZ97" i="22"/>
  <c r="AZ96" i="22"/>
  <c r="AZ95" i="22"/>
  <c r="AZ94" i="22"/>
  <c r="AZ93" i="22"/>
  <c r="AZ92" i="22"/>
  <c r="AZ91" i="22"/>
  <c r="AZ90" i="22"/>
  <c r="AZ89" i="22"/>
  <c r="AZ88" i="22"/>
  <c r="AZ87" i="22"/>
  <c r="AZ86" i="22"/>
  <c r="AZ85" i="22"/>
  <c r="AZ84" i="22"/>
  <c r="AZ83" i="22"/>
  <c r="AZ82" i="22"/>
  <c r="AZ81" i="22"/>
  <c r="AZ80" i="22"/>
  <c r="AZ79" i="22"/>
  <c r="AZ78" i="22"/>
  <c r="AZ77" i="22"/>
  <c r="AZ76" i="22"/>
  <c r="AZ75" i="22"/>
  <c r="AZ74" i="22"/>
  <c r="AZ73" i="22"/>
  <c r="AZ72" i="22"/>
  <c r="AZ71" i="22"/>
  <c r="AZ70" i="22"/>
  <c r="AZ69" i="22"/>
  <c r="AZ68" i="22"/>
  <c r="AZ67" i="22"/>
  <c r="AZ66" i="22"/>
  <c r="AZ65" i="22"/>
  <c r="AZ64" i="22"/>
  <c r="AZ63" i="22"/>
  <c r="AZ62" i="22"/>
  <c r="AZ61" i="22"/>
  <c r="AZ60" i="22"/>
  <c r="AZ59" i="22"/>
  <c r="AZ58" i="22"/>
  <c r="AZ57" i="22"/>
  <c r="AZ56" i="22"/>
  <c r="AZ55" i="22"/>
  <c r="AZ54" i="22"/>
  <c r="AZ53" i="22"/>
  <c r="AZ52" i="22"/>
  <c r="AZ51" i="22"/>
  <c r="AZ50" i="22"/>
  <c r="AZ49" i="22"/>
  <c r="AZ48" i="22"/>
  <c r="AZ47" i="22"/>
  <c r="AZ46" i="22"/>
  <c r="AZ45" i="22"/>
  <c r="AZ44" i="22"/>
  <c r="AZ43" i="22"/>
  <c r="AZ42" i="22"/>
  <c r="AZ41" i="22"/>
  <c r="AZ40" i="22"/>
  <c r="AZ39" i="22"/>
  <c r="AZ38" i="22"/>
  <c r="AZ37" i="22"/>
  <c r="AZ36" i="22"/>
  <c r="AZ35" i="22"/>
  <c r="AZ34" i="22"/>
  <c r="AZ33" i="22"/>
  <c r="AZ32" i="22"/>
  <c r="AZ31" i="22"/>
  <c r="AZ30" i="22"/>
  <c r="AZ29" i="22"/>
  <c r="AZ28" i="22"/>
  <c r="AZ27" i="22"/>
  <c r="AZ26" i="22"/>
  <c r="AZ25" i="22"/>
  <c r="AZ24" i="22"/>
  <c r="AZ23" i="22"/>
  <c r="AZ22" i="22"/>
  <c r="AZ21" i="22"/>
  <c r="AZ20" i="22"/>
  <c r="AZ19" i="22"/>
  <c r="AZ18" i="22"/>
  <c r="AZ17" i="22"/>
  <c r="AZ16" i="22"/>
  <c r="AZ15" i="22"/>
  <c r="AZ14" i="22"/>
  <c r="AZ13" i="22"/>
  <c r="AZ12" i="22"/>
  <c r="AZ11" i="22"/>
  <c r="AZ10" i="22"/>
  <c r="AZ9" i="22"/>
  <c r="AZ8" i="22"/>
  <c r="AZ7" i="22"/>
  <c r="AZ6" i="22"/>
  <c r="AZ5" i="22"/>
  <c r="AZ4" i="22"/>
  <c r="AZ3" i="22"/>
  <c r="B109" i="48"/>
  <c r="F45" i="72" l="1"/>
  <c r="N109" i="48"/>
  <c r="P109" i="48" s="1"/>
  <c r="E17" i="73"/>
  <c r="E19" i="73"/>
  <c r="G18" i="75"/>
  <c r="BG18" i="22"/>
  <c r="E20" i="73"/>
  <c r="E24" i="73"/>
  <c r="E21" i="73"/>
  <c r="E18" i="73"/>
  <c r="E22" i="73"/>
  <c r="B11" i="22"/>
  <c r="F11" i="22"/>
  <c r="F12" i="22" s="1"/>
  <c r="B14" i="75"/>
  <c r="D13" i="75"/>
  <c r="AY28" i="22"/>
  <c r="AY76" i="22"/>
  <c r="AY132" i="22"/>
  <c r="AY44" i="22"/>
  <c r="AY108" i="22"/>
  <c r="AY164" i="22"/>
  <c r="AY12" i="22"/>
  <c r="AY60" i="22"/>
  <c r="AY84" i="22"/>
  <c r="AY124" i="22"/>
  <c r="AY36" i="22"/>
  <c r="AY100" i="22"/>
  <c r="AY148" i="22"/>
  <c r="AY4" i="22"/>
  <c r="AY52" i="22"/>
  <c r="AY92" i="22"/>
  <c r="AY140" i="22"/>
  <c r="AY20" i="22"/>
  <c r="AY68" i="22"/>
  <c r="AY116" i="22"/>
  <c r="AY156" i="22"/>
  <c r="AY8" i="22"/>
  <c r="AY16" i="22"/>
  <c r="AY24" i="22"/>
  <c r="AY32" i="22"/>
  <c r="AY40" i="22"/>
  <c r="AY64" i="22"/>
  <c r="AY72" i="22"/>
  <c r="AY80" i="22"/>
  <c r="AY88" i="22"/>
  <c r="AY96" i="22"/>
  <c r="AY104" i="22"/>
  <c r="AY112" i="22"/>
  <c r="AY120" i="22"/>
  <c r="AY128" i="22"/>
  <c r="AY136" i="22"/>
  <c r="AY144" i="22"/>
  <c r="AY152" i="22"/>
  <c r="AY160" i="22"/>
  <c r="AY168" i="22"/>
  <c r="AY176" i="22"/>
  <c r="AY184" i="22"/>
  <c r="AY192" i="22"/>
  <c r="AY56" i="22"/>
  <c r="AY48" i="22"/>
  <c r="AY3" i="22"/>
  <c r="AP3" i="22" s="1"/>
  <c r="AY11" i="22"/>
  <c r="AY19" i="22"/>
  <c r="AY27" i="22"/>
  <c r="AY35" i="22"/>
  <c r="AY43" i="22"/>
  <c r="AY51" i="22"/>
  <c r="AY59" i="22"/>
  <c r="AY67" i="22"/>
  <c r="AY75" i="22"/>
  <c r="AY83" i="22"/>
  <c r="AY91" i="22"/>
  <c r="AY99" i="22"/>
  <c r="AY107" i="22"/>
  <c r="AY115" i="22"/>
  <c r="AY123" i="22"/>
  <c r="AY131" i="22"/>
  <c r="AY139" i="22"/>
  <c r="AY147" i="22"/>
  <c r="AY155" i="22"/>
  <c r="AY163" i="22"/>
  <c r="AY171" i="22"/>
  <c r="AY179" i="22"/>
  <c r="AY187" i="22"/>
  <c r="AY195" i="22"/>
  <c r="AY203" i="22"/>
  <c r="AY211" i="22"/>
  <c r="AY219" i="22"/>
  <c r="AY227" i="22"/>
  <c r="AY235" i="22"/>
  <c r="AY212" i="22"/>
  <c r="AY260" i="22"/>
  <c r="AY292" i="22"/>
  <c r="AY324" i="22"/>
  <c r="AY172" i="22"/>
  <c r="AY188" i="22"/>
  <c r="AY220" i="22"/>
  <c r="AY244" i="22"/>
  <c r="AY276" i="22"/>
  <c r="AY300" i="22"/>
  <c r="AY5" i="22"/>
  <c r="AY29" i="22"/>
  <c r="AY37" i="22"/>
  <c r="AY45" i="22"/>
  <c r="AY53" i="22"/>
  <c r="AY61" i="22"/>
  <c r="AY69" i="22"/>
  <c r="AY77" i="22"/>
  <c r="AY85" i="22"/>
  <c r="AY93" i="22"/>
  <c r="AY101" i="22"/>
  <c r="AY109" i="22"/>
  <c r="AY117" i="22"/>
  <c r="AY125" i="22"/>
  <c r="AY133" i="22"/>
  <c r="AY141" i="22"/>
  <c r="AY149" i="22"/>
  <c r="AY157" i="22"/>
  <c r="AY165" i="22"/>
  <c r="AY173" i="22"/>
  <c r="AY181" i="22"/>
  <c r="AY189" i="22"/>
  <c r="AY197" i="22"/>
  <c r="AY205" i="22"/>
  <c r="AY213" i="22"/>
  <c r="AY221" i="22"/>
  <c r="AY229" i="22"/>
  <c r="AY237" i="22"/>
  <c r="AY245" i="22"/>
  <c r="AY253" i="22"/>
  <c r="AY261" i="22"/>
  <c r="AY269" i="22"/>
  <c r="AY277" i="22"/>
  <c r="AY285" i="22"/>
  <c r="AY293" i="22"/>
  <c r="AY301" i="22"/>
  <c r="AY309" i="22"/>
  <c r="AY317" i="22"/>
  <c r="AY325" i="22"/>
  <c r="AY180" i="22"/>
  <c r="AY204" i="22"/>
  <c r="AY228" i="22"/>
  <c r="AY252" i="22"/>
  <c r="AY284" i="22"/>
  <c r="AY316" i="22"/>
  <c r="AY13" i="22"/>
  <c r="AY14" i="22"/>
  <c r="AY38" i="22"/>
  <c r="AY62" i="22"/>
  <c r="AY78" i="22"/>
  <c r="AY94" i="22"/>
  <c r="AY110" i="22"/>
  <c r="AY126" i="22"/>
  <c r="AY134" i="22"/>
  <c r="AY142" i="22"/>
  <c r="AY150" i="22"/>
  <c r="AY158" i="22"/>
  <c r="AY166" i="22"/>
  <c r="AY174" i="22"/>
  <c r="AY182" i="22"/>
  <c r="AY190" i="22"/>
  <c r="AY198" i="22"/>
  <c r="AY206" i="22"/>
  <c r="AY214" i="22"/>
  <c r="AY222" i="22"/>
  <c r="AY230" i="22"/>
  <c r="AY196" i="22"/>
  <c r="AY236" i="22"/>
  <c r="AY268" i="22"/>
  <c r="AY308" i="22"/>
  <c r="AY21" i="22"/>
  <c r="AY6" i="22"/>
  <c r="AY22" i="22"/>
  <c r="AY30" i="22"/>
  <c r="AY46" i="22"/>
  <c r="AY54" i="22"/>
  <c r="AY70" i="22"/>
  <c r="AY86" i="22"/>
  <c r="AY102" i="22"/>
  <c r="AY118" i="22"/>
  <c r="AY7" i="22"/>
  <c r="AY15" i="22"/>
  <c r="AY23" i="22"/>
  <c r="AY31" i="22"/>
  <c r="AY39" i="22"/>
  <c r="AY47" i="22"/>
  <c r="AY55" i="22"/>
  <c r="AY63" i="22"/>
  <c r="AY71" i="22"/>
  <c r="AY79" i="22"/>
  <c r="AY87" i="22"/>
  <c r="AY95" i="22"/>
  <c r="AY103" i="22"/>
  <c r="AY111" i="22"/>
  <c r="AY119" i="22"/>
  <c r="AY127" i="22"/>
  <c r="AY135" i="22"/>
  <c r="AY143" i="22"/>
  <c r="AY151" i="22"/>
  <c r="AY159" i="22"/>
  <c r="AY167" i="22"/>
  <c r="AY175" i="22"/>
  <c r="AY183" i="22"/>
  <c r="AY191" i="22"/>
  <c r="AY199" i="22"/>
  <c r="AY207" i="22"/>
  <c r="AY215" i="22"/>
  <c r="AY223" i="22"/>
  <c r="AY231" i="22"/>
  <c r="AY200" i="22"/>
  <c r="AY224" i="22"/>
  <c r="AY256" i="22"/>
  <c r="AY288" i="22"/>
  <c r="AY312" i="22"/>
  <c r="AY216" i="22"/>
  <c r="AY232" i="22"/>
  <c r="AY248" i="22"/>
  <c r="AY272" i="22"/>
  <c r="AY296" i="22"/>
  <c r="AY320" i="22"/>
  <c r="AY9" i="22"/>
  <c r="AY17" i="22"/>
  <c r="AY25" i="22"/>
  <c r="AY33" i="22"/>
  <c r="AY41" i="22"/>
  <c r="AY49" i="22"/>
  <c r="AY57" i="22"/>
  <c r="AY65" i="22"/>
  <c r="AY73" i="22"/>
  <c r="AY81" i="22"/>
  <c r="AY89" i="22"/>
  <c r="AY97" i="22"/>
  <c r="AY105" i="22"/>
  <c r="AY113" i="22"/>
  <c r="AY121" i="22"/>
  <c r="AY129" i="22"/>
  <c r="AY137" i="22"/>
  <c r="AY145" i="22"/>
  <c r="AY153" i="22"/>
  <c r="AY161" i="22"/>
  <c r="AY169" i="22"/>
  <c r="AY177" i="22"/>
  <c r="AY185" i="22"/>
  <c r="AY193" i="22"/>
  <c r="AY201" i="22"/>
  <c r="AY209" i="22"/>
  <c r="AY217" i="22"/>
  <c r="AY225" i="22"/>
  <c r="AY233" i="22"/>
  <c r="AY241" i="22"/>
  <c r="AY249" i="22"/>
  <c r="AY257" i="22"/>
  <c r="AY265" i="22"/>
  <c r="AY273" i="22"/>
  <c r="AY281" i="22"/>
  <c r="AY289" i="22"/>
  <c r="AY297" i="22"/>
  <c r="AY305" i="22"/>
  <c r="AY313" i="22"/>
  <c r="AY321" i="22"/>
  <c r="AY208" i="22"/>
  <c r="AY240" i="22"/>
  <c r="AY264" i="22"/>
  <c r="AY280" i="22"/>
  <c r="AY304" i="22"/>
  <c r="AY10" i="22"/>
  <c r="AY18" i="22"/>
  <c r="AY26" i="22"/>
  <c r="AY34" i="22"/>
  <c r="AY42" i="22"/>
  <c r="AY50" i="22"/>
  <c r="AY58" i="22"/>
  <c r="AY66" i="22"/>
  <c r="AY74" i="22"/>
  <c r="AY82" i="22"/>
  <c r="AY90" i="22"/>
  <c r="AY98" i="22"/>
  <c r="AY106" i="22"/>
  <c r="AY114" i="22"/>
  <c r="AY122" i="22"/>
  <c r="AY130" i="22"/>
  <c r="AY138" i="22"/>
  <c r="AY146" i="22"/>
  <c r="AY154" i="22"/>
  <c r="AY162" i="22"/>
  <c r="AY170" i="22"/>
  <c r="AY178" i="22"/>
  <c r="AY186" i="22"/>
  <c r="AY194" i="22"/>
  <c r="AY202" i="22"/>
  <c r="AY210" i="22"/>
  <c r="AY218" i="22"/>
  <c r="AY226" i="22"/>
  <c r="AY234" i="22"/>
  <c r="AY243" i="22"/>
  <c r="AY251" i="22"/>
  <c r="AY259" i="22"/>
  <c r="AY267" i="22"/>
  <c r="AY275" i="22"/>
  <c r="AY283" i="22"/>
  <c r="AY291" i="22"/>
  <c r="AY299" i="22"/>
  <c r="AY307" i="22"/>
  <c r="AY315" i="22"/>
  <c r="AY323" i="22"/>
  <c r="AY238" i="22"/>
  <c r="AY246" i="22"/>
  <c r="AY254" i="22"/>
  <c r="AY262" i="22"/>
  <c r="AY270" i="22"/>
  <c r="AY278" i="22"/>
  <c r="AY286" i="22"/>
  <c r="AY294" i="22"/>
  <c r="AY302" i="22"/>
  <c r="AY310" i="22"/>
  <c r="AY318" i="22"/>
  <c r="AY326" i="22"/>
  <c r="AY239" i="22"/>
  <c r="AY247" i="22"/>
  <c r="AY255" i="22"/>
  <c r="AY263" i="22"/>
  <c r="AY271" i="22"/>
  <c r="AY279" i="22"/>
  <c r="AY287" i="22"/>
  <c r="AY295" i="22"/>
  <c r="AY303" i="22"/>
  <c r="AY311" i="22"/>
  <c r="AY319" i="22"/>
  <c r="AY327" i="22"/>
  <c r="AY242" i="22"/>
  <c r="AY250" i="22"/>
  <c r="AY258" i="22"/>
  <c r="AY266" i="22"/>
  <c r="AY274" i="22"/>
  <c r="AY282" i="22"/>
  <c r="AY290" i="22"/>
  <c r="AY298" i="22"/>
  <c r="AY306" i="22"/>
  <c r="AY314" i="22"/>
  <c r="AY322" i="22"/>
  <c r="B26" i="72"/>
  <c r="D26" i="72"/>
  <c r="G19" i="75" l="1"/>
  <c r="BG19" i="22"/>
  <c r="B12" i="22"/>
  <c r="B13" i="22" s="1"/>
  <c r="AP4" i="22"/>
  <c r="AP5" i="22"/>
  <c r="AP162" i="22"/>
  <c r="AP75" i="22"/>
  <c r="AP292" i="22"/>
  <c r="AP242" i="22"/>
  <c r="AP277" i="22"/>
  <c r="AP245" i="22"/>
  <c r="AP84" i="22"/>
  <c r="AP42" i="22"/>
  <c r="AP197" i="22"/>
  <c r="AP309" i="22"/>
  <c r="AP139" i="22"/>
  <c r="AP306" i="22"/>
  <c r="AP2" i="22"/>
  <c r="AP234" i="22"/>
  <c r="AP260" i="22"/>
  <c r="AP317" i="22"/>
  <c r="AP36" i="22"/>
  <c r="AP181" i="22"/>
  <c r="AP11" i="22"/>
  <c r="AP178" i="22"/>
  <c r="AP280" i="22"/>
  <c r="AP154" i="22"/>
  <c r="AP205" i="22"/>
  <c r="AP141" i="22"/>
  <c r="AP189" i="22"/>
  <c r="AP117" i="22"/>
  <c r="AP284" i="22"/>
  <c r="AP114" i="22"/>
  <c r="AP152" i="22"/>
  <c r="AP320" i="22"/>
  <c r="AP201" i="22"/>
  <c r="AP39" i="22"/>
  <c r="AP78" i="22"/>
  <c r="AP32" i="22"/>
  <c r="AP211" i="22"/>
  <c r="AP100" i="22"/>
  <c r="AP96" i="22"/>
  <c r="AP275" i="22"/>
  <c r="AP164" i="22"/>
  <c r="AP244" i="22"/>
  <c r="AP104" i="22"/>
  <c r="AP283" i="22"/>
  <c r="AP133" i="22"/>
  <c r="AP266" i="22"/>
  <c r="AP99" i="22"/>
  <c r="AP160" i="22"/>
  <c r="AP228" i="22"/>
  <c r="AP172" i="22"/>
  <c r="AP168" i="22"/>
  <c r="AP163" i="22"/>
  <c r="AP224" i="22"/>
  <c r="AP58" i="22"/>
  <c r="AP77" i="22"/>
  <c r="AP232" i="22"/>
  <c r="AP66" i="22"/>
  <c r="AP288" i="22"/>
  <c r="AP122" i="22"/>
  <c r="AP269" i="22"/>
  <c r="AP186" i="22"/>
  <c r="AP19" i="22"/>
  <c r="AP61" i="22"/>
  <c r="AP69" i="22"/>
  <c r="AP194" i="22"/>
  <c r="AP27" i="22"/>
  <c r="AP176" i="22"/>
  <c r="AP10" i="22"/>
  <c r="AP308" i="22"/>
  <c r="AP314" i="22"/>
  <c r="AP147" i="22"/>
  <c r="AP322" i="22"/>
  <c r="AP155" i="22"/>
  <c r="AP300" i="22"/>
  <c r="AP304" i="22"/>
  <c r="AP138" i="22"/>
  <c r="AP13" i="22"/>
  <c r="AP40" i="22"/>
  <c r="AP91" i="22"/>
  <c r="AP112" i="22"/>
  <c r="AP116" i="22"/>
  <c r="AP56" i="22"/>
  <c r="AP235" i="22"/>
  <c r="AP60" i="22"/>
  <c r="AP282" i="22"/>
  <c r="AP115" i="22"/>
  <c r="AP285" i="22"/>
  <c r="AP293" i="22"/>
  <c r="AP290" i="22"/>
  <c r="AP123" i="22"/>
  <c r="AP140" i="22"/>
  <c r="AP170" i="22"/>
  <c r="AP301" i="22"/>
  <c r="AP253" i="22"/>
  <c r="AP296" i="22"/>
  <c r="AP219" i="22"/>
  <c r="AP240" i="22"/>
  <c r="AP120" i="22"/>
  <c r="AP299" i="22"/>
  <c r="AP124" i="22"/>
  <c r="AP179" i="22"/>
  <c r="AP8" i="22"/>
  <c r="AP261" i="22"/>
  <c r="AP35" i="22"/>
  <c r="AP184" i="22"/>
  <c r="AP18" i="22"/>
  <c r="AP188" i="22"/>
  <c r="AP21" i="22"/>
  <c r="AP29" i="22"/>
  <c r="AP76" i="22"/>
  <c r="AP64" i="22"/>
  <c r="AP243" i="22"/>
  <c r="AP132" i="22"/>
  <c r="AP72" i="22"/>
  <c r="AP251" i="22"/>
  <c r="AP298" i="22"/>
  <c r="AP131" i="22"/>
  <c r="AP24" i="22"/>
  <c r="AP108" i="22"/>
  <c r="AP227" i="22"/>
  <c r="AP248" i="22"/>
  <c r="AP82" i="22"/>
  <c r="AP252" i="22"/>
  <c r="AP85" i="22"/>
  <c r="AP93" i="22"/>
  <c r="AP268" i="22"/>
  <c r="AP128" i="22"/>
  <c r="AP307" i="22"/>
  <c r="AP196" i="22"/>
  <c r="AP276" i="22"/>
  <c r="AP136" i="22"/>
  <c r="AP315" i="22"/>
  <c r="AP165" i="22"/>
  <c r="AP16" i="22"/>
  <c r="AP195" i="22"/>
  <c r="AP20" i="22"/>
  <c r="AP88" i="22"/>
  <c r="AP130" i="22"/>
  <c r="AP291" i="22"/>
  <c r="AP312" i="22"/>
  <c r="AP146" i="22"/>
  <c r="AP316" i="22"/>
  <c r="AP149" i="22"/>
  <c r="AP221" i="22"/>
  <c r="AP192" i="22"/>
  <c r="AP26" i="22"/>
  <c r="AP324" i="22"/>
  <c r="AP204" i="22"/>
  <c r="AP200" i="22"/>
  <c r="AP34" i="22"/>
  <c r="AP258" i="22"/>
  <c r="AP74" i="22"/>
  <c r="AP210" i="22"/>
  <c r="AP43" i="22"/>
  <c r="AP213" i="22"/>
  <c r="AP68" i="22"/>
  <c r="AP173" i="22"/>
  <c r="AP256" i="22"/>
  <c r="AP90" i="22"/>
  <c r="AP45" i="22"/>
  <c r="AP264" i="22"/>
  <c r="AP98" i="22"/>
  <c r="AP212" i="22"/>
  <c r="AP144" i="22"/>
  <c r="AP323" i="22"/>
  <c r="AP148" i="22"/>
  <c r="AP216" i="22"/>
  <c r="AP83" i="22"/>
  <c r="AP48" i="22"/>
  <c r="AP52" i="22"/>
  <c r="AP171" i="22"/>
  <c r="AP229" i="22"/>
  <c r="AP218" i="22"/>
  <c r="AP51" i="22"/>
  <c r="AP157" i="22"/>
  <c r="AP101" i="22"/>
  <c r="AP226" i="22"/>
  <c r="AP59" i="22"/>
  <c r="AP12" i="22"/>
  <c r="AP109" i="22"/>
  <c r="AP272" i="22"/>
  <c r="AP106" i="22"/>
  <c r="AP236" i="22"/>
  <c r="AP125" i="22"/>
  <c r="AP53" i="22"/>
  <c r="AP220" i="22"/>
  <c r="AP50" i="22"/>
  <c r="AP259" i="22"/>
  <c r="AP208" i="22"/>
  <c r="AP237" i="22"/>
  <c r="AP107" i="22"/>
  <c r="AP180" i="22"/>
  <c r="AP44" i="22"/>
  <c r="AP156" i="22"/>
  <c r="AP67" i="22"/>
  <c r="AP80" i="22"/>
  <c r="AP274" i="22"/>
  <c r="AP202" i="22"/>
  <c r="AP92" i="22"/>
  <c r="AP267" i="22"/>
  <c r="AP37" i="22"/>
  <c r="AP325" i="22"/>
  <c r="AP28" i="22"/>
  <c r="AP203" i="22"/>
  <c r="AP187" i="22"/>
  <c r="AP250" i="22"/>
  <c r="AP55" i="22"/>
  <c r="AP305" i="22"/>
  <c r="AP273" i="22"/>
  <c r="AP295" i="22"/>
  <c r="AP190" i="22"/>
  <c r="AP247" i="22"/>
  <c r="AP63" i="22"/>
  <c r="AP118" i="22"/>
  <c r="AP287" i="22"/>
  <c r="AP231" i="22"/>
  <c r="AP97" i="22"/>
  <c r="AP254" i="22"/>
  <c r="AP142" i="22"/>
  <c r="AP95" i="22"/>
  <c r="AP110" i="22"/>
  <c r="AP214" i="22"/>
  <c r="AP233" i="22"/>
  <c r="AP113" i="22"/>
  <c r="AP17" i="22"/>
  <c r="AP209" i="22"/>
  <c r="AP302" i="22"/>
  <c r="AP310" i="22"/>
  <c r="AP175" i="22"/>
  <c r="AP246" i="22"/>
  <c r="AP311" i="22"/>
  <c r="AP31" i="22"/>
  <c r="F13" i="22"/>
  <c r="D14" i="75"/>
  <c r="B15" i="75"/>
  <c r="AP41" i="22"/>
  <c r="AP286" i="22"/>
  <c r="AP153" i="22"/>
  <c r="AP279" i="22"/>
  <c r="AP159" i="22"/>
  <c r="AP6" i="22"/>
  <c r="AP49" i="22"/>
  <c r="AP270" i="22"/>
  <c r="AP137" i="22"/>
  <c r="AP326" i="22"/>
  <c r="AP81" i="22"/>
  <c r="AP62" i="22"/>
  <c r="AP9" i="22"/>
  <c r="AP143" i="22"/>
  <c r="AP223" i="22"/>
  <c r="AP255" i="22"/>
  <c r="AP119" i="22"/>
  <c r="AP217" i="22"/>
  <c r="AP225" i="22"/>
  <c r="AP193" i="22"/>
  <c r="AP70" i="22"/>
  <c r="AP199" i="22"/>
  <c r="AP79" i="22"/>
  <c r="AP65" i="22"/>
  <c r="AP71" i="22"/>
  <c r="AP87" i="22"/>
  <c r="AP94" i="22"/>
  <c r="AP206" i="22"/>
  <c r="AP239" i="22"/>
  <c r="AP249" i="22"/>
  <c r="AP150" i="22"/>
  <c r="AP103" i="22"/>
  <c r="AP238" i="22"/>
  <c r="AP111" i="22"/>
  <c r="AP241" i="22"/>
  <c r="AP73" i="22"/>
  <c r="AP257" i="22"/>
  <c r="AP134" i="22"/>
  <c r="AP263" i="22"/>
  <c r="AP126" i="22"/>
  <c r="AP129" i="22"/>
  <c r="AP151" i="22"/>
  <c r="AP25" i="22"/>
  <c r="AP158" i="22"/>
  <c r="AP265" i="22"/>
  <c r="AP319" i="22"/>
  <c r="AP289" i="22"/>
  <c r="AP281" i="22"/>
  <c r="AP303" i="22"/>
  <c r="AP321" i="22"/>
  <c r="AP198" i="22"/>
  <c r="AP167" i="22"/>
  <c r="AP38" i="22"/>
  <c r="AP46" i="22"/>
  <c r="AP145" i="22"/>
  <c r="AP207" i="22"/>
  <c r="AP105" i="22"/>
  <c r="AP57" i="22"/>
  <c r="AP215" i="22"/>
  <c r="AP89" i="22"/>
  <c r="AP222" i="22"/>
  <c r="AP14" i="22"/>
  <c r="AP278" i="22"/>
  <c r="AP182" i="22"/>
  <c r="AP230" i="22"/>
  <c r="AP127" i="22"/>
  <c r="AP54" i="22"/>
  <c r="AP262" i="22"/>
  <c r="AP102" i="22"/>
  <c r="AP121" i="22"/>
  <c r="AP22" i="22"/>
  <c r="AP166" i="22"/>
  <c r="AP135" i="22"/>
  <c r="AP185" i="22"/>
  <c r="AP86" i="22"/>
  <c r="AP174" i="22"/>
  <c r="AP47" i="22"/>
  <c r="AP177" i="22"/>
  <c r="AP23" i="22"/>
  <c r="AP30" i="22"/>
  <c r="AP313" i="22"/>
  <c r="AP169" i="22"/>
  <c r="AP33" i="22"/>
  <c r="AP183" i="22"/>
  <c r="AP191" i="22"/>
  <c r="AP271" i="22"/>
  <c r="AP15" i="22"/>
  <c r="AP297" i="22"/>
  <c r="AP7" i="22"/>
  <c r="AP294" i="22"/>
  <c r="AP161" i="22"/>
  <c r="AP318" i="22"/>
  <c r="G20" i="75" l="1"/>
  <c r="BG20" i="22"/>
  <c r="B14" i="22"/>
  <c r="F14" i="22"/>
  <c r="D15" i="75"/>
  <c r="B16" i="75"/>
  <c r="G21" i="75" l="1"/>
  <c r="BG21" i="22"/>
  <c r="B15" i="22"/>
  <c r="F15" i="22"/>
  <c r="D16" i="75"/>
  <c r="B17" i="75"/>
  <c r="DA2" i="22"/>
  <c r="B16" i="22" l="1"/>
  <c r="G22" i="75"/>
  <c r="BG22" i="22"/>
  <c r="F16" i="22"/>
  <c r="D17" i="75"/>
  <c r="B18" i="75"/>
  <c r="G23" i="75" l="1"/>
  <c r="BG23" i="22"/>
  <c r="F17" i="22"/>
  <c r="B17" i="22"/>
  <c r="D18" i="75"/>
  <c r="B19" i="75"/>
  <c r="DA326" i="22"/>
  <c r="DA325" i="22"/>
  <c r="DA324" i="22"/>
  <c r="DA323" i="22"/>
  <c r="DA322" i="22"/>
  <c r="DA321" i="22"/>
  <c r="DA320" i="22"/>
  <c r="DA319" i="22"/>
  <c r="DA318" i="22"/>
  <c r="DA317" i="22"/>
  <c r="DA316" i="22"/>
  <c r="DA315" i="22"/>
  <c r="DA314" i="22"/>
  <c r="DA313" i="22"/>
  <c r="DA312" i="22"/>
  <c r="DA311" i="22"/>
  <c r="DA310" i="22"/>
  <c r="DA309" i="22"/>
  <c r="DA308" i="22"/>
  <c r="DA307" i="22"/>
  <c r="DA306" i="22"/>
  <c r="DA305" i="22"/>
  <c r="DA304" i="22"/>
  <c r="DA303" i="22"/>
  <c r="DA302" i="22"/>
  <c r="DA301" i="22"/>
  <c r="DA300" i="22"/>
  <c r="DA299" i="22"/>
  <c r="DA298" i="22"/>
  <c r="DA297" i="22"/>
  <c r="DA296" i="22"/>
  <c r="DA295" i="22"/>
  <c r="DA294" i="22"/>
  <c r="DA293" i="22"/>
  <c r="DA292" i="22"/>
  <c r="DA291" i="22"/>
  <c r="DA290" i="22"/>
  <c r="DA289" i="22"/>
  <c r="DA288" i="22"/>
  <c r="DA287" i="22"/>
  <c r="DA286" i="22"/>
  <c r="DA285" i="22"/>
  <c r="DA284" i="22"/>
  <c r="DA283" i="22"/>
  <c r="DA282" i="22"/>
  <c r="DA281" i="22"/>
  <c r="DA280" i="22"/>
  <c r="DA279" i="22"/>
  <c r="DA278" i="22"/>
  <c r="DA277" i="22"/>
  <c r="DA276" i="22"/>
  <c r="DA275" i="22"/>
  <c r="DA274" i="22"/>
  <c r="DA273" i="22"/>
  <c r="DA272" i="22"/>
  <c r="DA271" i="22"/>
  <c r="DA270" i="22"/>
  <c r="DA269" i="22"/>
  <c r="DA268" i="22"/>
  <c r="DA267" i="22"/>
  <c r="DA266" i="22"/>
  <c r="DA265" i="22"/>
  <c r="DA264" i="22"/>
  <c r="DA263" i="22"/>
  <c r="DA262" i="22"/>
  <c r="DA261" i="22"/>
  <c r="DA260" i="22"/>
  <c r="DA259" i="22"/>
  <c r="DA258" i="22"/>
  <c r="DA257" i="22"/>
  <c r="DA256" i="22"/>
  <c r="DA255" i="22"/>
  <c r="DA254" i="22"/>
  <c r="DA253" i="22"/>
  <c r="DA252" i="22"/>
  <c r="DA251" i="22"/>
  <c r="DA250" i="22"/>
  <c r="DA249" i="22"/>
  <c r="DA248" i="22"/>
  <c r="DA247" i="22"/>
  <c r="DA246" i="22"/>
  <c r="DA245" i="22"/>
  <c r="DA244" i="22"/>
  <c r="DA243" i="22"/>
  <c r="DA242" i="22"/>
  <c r="DA241" i="22"/>
  <c r="DA240" i="22"/>
  <c r="DA239" i="22"/>
  <c r="DA238" i="22"/>
  <c r="DA237" i="22"/>
  <c r="DA236" i="22"/>
  <c r="DA235" i="22"/>
  <c r="DA234" i="22"/>
  <c r="DA233" i="22"/>
  <c r="DA232" i="22"/>
  <c r="DA231" i="22"/>
  <c r="DA230" i="22"/>
  <c r="DA229" i="22"/>
  <c r="DA228" i="22"/>
  <c r="DA227" i="22"/>
  <c r="DA226" i="22"/>
  <c r="DA225" i="22"/>
  <c r="DA224" i="22"/>
  <c r="DA223" i="22"/>
  <c r="DA222" i="22"/>
  <c r="DA221" i="22"/>
  <c r="DA220" i="22"/>
  <c r="DA219" i="22"/>
  <c r="DA218" i="22"/>
  <c r="DA217" i="22"/>
  <c r="DA216" i="22"/>
  <c r="DA215" i="22"/>
  <c r="DA214" i="22"/>
  <c r="DA213" i="22"/>
  <c r="DA212" i="22"/>
  <c r="DA211" i="22"/>
  <c r="DA210" i="22"/>
  <c r="DA209" i="22"/>
  <c r="DA208" i="22"/>
  <c r="DA207" i="22"/>
  <c r="DA206" i="22"/>
  <c r="DA205" i="22"/>
  <c r="DA204" i="22"/>
  <c r="DA203" i="22"/>
  <c r="DA202" i="22"/>
  <c r="DA201" i="22"/>
  <c r="DA200" i="22"/>
  <c r="DA199" i="22"/>
  <c r="DA198" i="22"/>
  <c r="DA197" i="22"/>
  <c r="DA196" i="22"/>
  <c r="DA195" i="22"/>
  <c r="DA194" i="22"/>
  <c r="DA193" i="22"/>
  <c r="DA192" i="22"/>
  <c r="DA191" i="22"/>
  <c r="DA190" i="22"/>
  <c r="DA189" i="22"/>
  <c r="DA188" i="22"/>
  <c r="DA187" i="22"/>
  <c r="DA186" i="22"/>
  <c r="DA185" i="22"/>
  <c r="DA184" i="22"/>
  <c r="DA183" i="22"/>
  <c r="DA182" i="22"/>
  <c r="DA181" i="22"/>
  <c r="DA180" i="22"/>
  <c r="DA179" i="22"/>
  <c r="DA178" i="22"/>
  <c r="DA177" i="22"/>
  <c r="DA176" i="22"/>
  <c r="DA175" i="22"/>
  <c r="DA174" i="22"/>
  <c r="DA173" i="22"/>
  <c r="DA172" i="22"/>
  <c r="DA171" i="22"/>
  <c r="DA170" i="22"/>
  <c r="DA169" i="22"/>
  <c r="DA168" i="22"/>
  <c r="DA167" i="22"/>
  <c r="DA166" i="22"/>
  <c r="DA165" i="22"/>
  <c r="DA164" i="22"/>
  <c r="DA163" i="22"/>
  <c r="DA162" i="22"/>
  <c r="DA161" i="22"/>
  <c r="DA160" i="22"/>
  <c r="DA159" i="22"/>
  <c r="DA158" i="22"/>
  <c r="DA157" i="22"/>
  <c r="DA156" i="22"/>
  <c r="DA155" i="22"/>
  <c r="DA154" i="22"/>
  <c r="DA153" i="22"/>
  <c r="DA152" i="22"/>
  <c r="DA151" i="22"/>
  <c r="DA150" i="22"/>
  <c r="DA149" i="22"/>
  <c r="DA148" i="22"/>
  <c r="DA147" i="22"/>
  <c r="DA146" i="22"/>
  <c r="DA145" i="22"/>
  <c r="DA144" i="22"/>
  <c r="DA143" i="22"/>
  <c r="DA142" i="22"/>
  <c r="DA141" i="22"/>
  <c r="DA140" i="22"/>
  <c r="DA139" i="22"/>
  <c r="DA138" i="22"/>
  <c r="DA137" i="22"/>
  <c r="DA136" i="22"/>
  <c r="DA135" i="22"/>
  <c r="DA134" i="22"/>
  <c r="DA133" i="22"/>
  <c r="DA132" i="22"/>
  <c r="DA131" i="22"/>
  <c r="DA130" i="22"/>
  <c r="DA129" i="22"/>
  <c r="DA128" i="22"/>
  <c r="DA127" i="22"/>
  <c r="DA126" i="22"/>
  <c r="DA125" i="22"/>
  <c r="DA124" i="22"/>
  <c r="DA123" i="22"/>
  <c r="DA122" i="22"/>
  <c r="DA121" i="22"/>
  <c r="DA120" i="22"/>
  <c r="DA119" i="22"/>
  <c r="DA118" i="22"/>
  <c r="DA117" i="22"/>
  <c r="DA116" i="22"/>
  <c r="DA115" i="22"/>
  <c r="DA114" i="22"/>
  <c r="DA113" i="22"/>
  <c r="DA112" i="22"/>
  <c r="DA111" i="22"/>
  <c r="DA110" i="22"/>
  <c r="DA109" i="22"/>
  <c r="DA108" i="22"/>
  <c r="DA107" i="22"/>
  <c r="DA106" i="22"/>
  <c r="DA105" i="22"/>
  <c r="DA104" i="22"/>
  <c r="DA103" i="22"/>
  <c r="DA102" i="22"/>
  <c r="DA101" i="22"/>
  <c r="DA100" i="22"/>
  <c r="DA99" i="22"/>
  <c r="DA98" i="22"/>
  <c r="DA97" i="22"/>
  <c r="DA96" i="22"/>
  <c r="DA95" i="22"/>
  <c r="DA94" i="22"/>
  <c r="DA93" i="22"/>
  <c r="DA92" i="22"/>
  <c r="DA91" i="22"/>
  <c r="DA90" i="22"/>
  <c r="DA89" i="22"/>
  <c r="DA88" i="22"/>
  <c r="DA87" i="22"/>
  <c r="DA86" i="22"/>
  <c r="DA85" i="22"/>
  <c r="DA84" i="22"/>
  <c r="DA83" i="22"/>
  <c r="DA82" i="22"/>
  <c r="DA81" i="22"/>
  <c r="DA80" i="22"/>
  <c r="DA79" i="22"/>
  <c r="DA78" i="22"/>
  <c r="DA77" i="22"/>
  <c r="DA76" i="22"/>
  <c r="DA75" i="22"/>
  <c r="DA74" i="22"/>
  <c r="DA73" i="22"/>
  <c r="DA72" i="22"/>
  <c r="DA71" i="22"/>
  <c r="DA70" i="22"/>
  <c r="DA69" i="22"/>
  <c r="DA68" i="22"/>
  <c r="DA67" i="22"/>
  <c r="DA66" i="22"/>
  <c r="DA65" i="22"/>
  <c r="DA64" i="22"/>
  <c r="DA63" i="22"/>
  <c r="DA62" i="22"/>
  <c r="DA61" i="22"/>
  <c r="DA60" i="22"/>
  <c r="DA59" i="22"/>
  <c r="DA58" i="22"/>
  <c r="DA57" i="22"/>
  <c r="DA56" i="22"/>
  <c r="DA55" i="22"/>
  <c r="DA54" i="22"/>
  <c r="DA53" i="22"/>
  <c r="DA52" i="22"/>
  <c r="DA51" i="22"/>
  <c r="DA50" i="22"/>
  <c r="DA49" i="22"/>
  <c r="DA48" i="22"/>
  <c r="DA47" i="22"/>
  <c r="DA46" i="22"/>
  <c r="DA45" i="22"/>
  <c r="DA44" i="22"/>
  <c r="DA43" i="22"/>
  <c r="DA42" i="22"/>
  <c r="DA41" i="22"/>
  <c r="DA40" i="22"/>
  <c r="DA39" i="22"/>
  <c r="DA38" i="22"/>
  <c r="DA37" i="22"/>
  <c r="DA36" i="22"/>
  <c r="DA35" i="22"/>
  <c r="DA34" i="22"/>
  <c r="DA33" i="22"/>
  <c r="DA32" i="22"/>
  <c r="DA31" i="22"/>
  <c r="DA30" i="22"/>
  <c r="DA29" i="22"/>
  <c r="DA28" i="22"/>
  <c r="DA27" i="22"/>
  <c r="DA26" i="22"/>
  <c r="DA25" i="22"/>
  <c r="DA24" i="22"/>
  <c r="DA23" i="22"/>
  <c r="DA22" i="22"/>
  <c r="DA21" i="22"/>
  <c r="DA20" i="22"/>
  <c r="DA19" i="22"/>
  <c r="DA18" i="22"/>
  <c r="DA17" i="22"/>
  <c r="DA16" i="22"/>
  <c r="DA15" i="22"/>
  <c r="DA14" i="22"/>
  <c r="DA13" i="22"/>
  <c r="DA12" i="22"/>
  <c r="DA11" i="22"/>
  <c r="DA10" i="22"/>
  <c r="DA9" i="22"/>
  <c r="DA8" i="22"/>
  <c r="DA7" i="22"/>
  <c r="DA6" i="22"/>
  <c r="DA5" i="22"/>
  <c r="DA4" i="22"/>
  <c r="DA3" i="22"/>
  <c r="G24" i="75" l="1"/>
  <c r="BG24" i="22"/>
  <c r="B18" i="22"/>
  <c r="F18" i="22"/>
  <c r="D19" i="75"/>
  <c r="B20" i="75"/>
  <c r="CY216" i="22"/>
  <c r="CY214" i="22"/>
  <c r="CY212" i="22"/>
  <c r="CY210" i="22"/>
  <c r="CY208" i="22"/>
  <c r="CY206" i="22"/>
  <c r="CY204" i="22"/>
  <c r="CY202" i="22"/>
  <c r="CY200" i="22"/>
  <c r="CY198" i="22"/>
  <c r="CY196" i="22"/>
  <c r="CY194" i="22"/>
  <c r="CY192" i="22"/>
  <c r="CY190" i="22"/>
  <c r="CY188" i="22"/>
  <c r="CY186" i="22"/>
  <c r="CY184" i="22"/>
  <c r="CY182" i="22"/>
  <c r="CY180" i="22"/>
  <c r="CY178" i="22"/>
  <c r="CY176" i="22"/>
  <c r="CY174" i="22"/>
  <c r="CY172" i="22"/>
  <c r="CY170" i="22"/>
  <c r="CY168" i="22"/>
  <c r="CY166" i="22"/>
  <c r="CY164" i="22"/>
  <c r="CY162" i="22"/>
  <c r="CY160" i="22"/>
  <c r="CY158" i="22"/>
  <c r="CY156" i="22"/>
  <c r="CY154" i="22"/>
  <c r="CY152" i="22"/>
  <c r="CY150" i="22"/>
  <c r="CY148" i="22"/>
  <c r="CY146" i="22"/>
  <c r="CY144" i="22"/>
  <c r="CY142" i="22"/>
  <c r="CY140" i="22"/>
  <c r="CY138" i="22"/>
  <c r="CY136" i="22"/>
  <c r="CY134" i="22"/>
  <c r="CY132" i="22"/>
  <c r="CY130" i="22"/>
  <c r="CY128" i="22"/>
  <c r="CY126" i="22"/>
  <c r="CY124" i="22"/>
  <c r="CY122" i="22"/>
  <c r="CY120" i="22"/>
  <c r="CY118" i="22"/>
  <c r="CY116" i="22"/>
  <c r="CY114" i="22"/>
  <c r="CY112" i="22"/>
  <c r="CY110" i="22"/>
  <c r="CY108" i="22"/>
  <c r="CY106" i="22"/>
  <c r="CY104" i="22"/>
  <c r="CY102" i="22"/>
  <c r="CY100" i="22"/>
  <c r="CY98" i="22"/>
  <c r="CY96" i="22"/>
  <c r="CY94" i="22"/>
  <c r="CY92" i="22"/>
  <c r="CY90" i="22"/>
  <c r="CY88" i="22"/>
  <c r="CY86" i="22"/>
  <c r="CY84" i="22"/>
  <c r="CY82" i="22"/>
  <c r="CY80" i="22"/>
  <c r="CY78" i="22"/>
  <c r="CY76" i="22"/>
  <c r="CY74" i="22"/>
  <c r="CY72" i="22"/>
  <c r="CY70" i="22"/>
  <c r="CY68" i="22"/>
  <c r="CY66" i="22"/>
  <c r="CY64" i="22"/>
  <c r="CY62" i="22"/>
  <c r="CY60" i="22"/>
  <c r="CY58" i="22"/>
  <c r="CY56" i="22"/>
  <c r="CY54" i="22"/>
  <c r="CY52" i="22"/>
  <c r="CY50" i="22"/>
  <c r="CY215" i="22"/>
  <c r="CY213" i="22"/>
  <c r="CY211" i="22"/>
  <c r="CY209" i="22"/>
  <c r="CY207" i="22"/>
  <c r="CY205" i="22"/>
  <c r="CY203" i="22"/>
  <c r="CY201" i="22"/>
  <c r="CY199" i="22"/>
  <c r="CY197" i="22"/>
  <c r="CY195" i="22"/>
  <c r="CY193" i="22"/>
  <c r="CY191" i="22"/>
  <c r="CY189" i="22"/>
  <c r="CY187" i="22"/>
  <c r="CY185" i="22"/>
  <c r="CY183" i="22"/>
  <c r="CY181" i="22"/>
  <c r="CY179" i="22"/>
  <c r="CY177" i="22"/>
  <c r="CY175" i="22"/>
  <c r="CY173" i="22"/>
  <c r="CY171" i="22"/>
  <c r="CY169" i="22"/>
  <c r="CY167" i="22"/>
  <c r="CY165" i="22"/>
  <c r="CY163" i="22"/>
  <c r="CY161" i="22"/>
  <c r="CY159" i="22"/>
  <c r="CY157" i="22"/>
  <c r="CY155" i="22"/>
  <c r="CY153" i="22"/>
  <c r="CY151" i="22"/>
  <c r="CY149" i="22"/>
  <c r="CY147" i="22"/>
  <c r="CY143" i="22"/>
  <c r="CY141" i="22"/>
  <c r="CY139" i="22"/>
  <c r="CY137" i="22"/>
  <c r="CY135" i="22"/>
  <c r="CY133" i="22"/>
  <c r="CY131" i="22"/>
  <c r="CY129" i="22"/>
  <c r="CY127" i="22"/>
  <c r="CY125" i="22"/>
  <c r="CY123" i="22"/>
  <c r="CY121" i="22"/>
  <c r="CY119" i="22"/>
  <c r="CY117" i="22"/>
  <c r="CY115" i="22"/>
  <c r="CY113" i="22"/>
  <c r="CY111" i="22"/>
  <c r="CY109" i="22"/>
  <c r="CY107" i="22"/>
  <c r="CY105" i="22"/>
  <c r="CY103" i="22"/>
  <c r="CY101" i="22"/>
  <c r="CY99" i="22"/>
  <c r="CY97" i="22"/>
  <c r="CY95" i="22"/>
  <c r="CY93" i="22"/>
  <c r="CY91" i="22"/>
  <c r="CY89" i="22"/>
  <c r="CY87" i="22"/>
  <c r="CY85" i="22"/>
  <c r="CY83" i="22"/>
  <c r="CY81" i="22"/>
  <c r="CY79" i="22"/>
  <c r="CY77" i="22"/>
  <c r="CY75" i="22"/>
  <c r="CY73" i="22"/>
  <c r="CY71" i="22"/>
  <c r="CY69" i="22"/>
  <c r="CY67" i="22"/>
  <c r="CY65" i="22"/>
  <c r="CY63" i="22"/>
  <c r="CY61" i="22"/>
  <c r="CY59" i="22"/>
  <c r="CY57" i="22"/>
  <c r="CY55" i="22"/>
  <c r="CY53" i="22"/>
  <c r="CY51" i="22"/>
  <c r="CY49" i="22"/>
  <c r="CY47" i="22"/>
  <c r="CY48" i="22"/>
  <c r="CY45" i="22"/>
  <c r="CY43" i="22"/>
  <c r="CY41" i="22"/>
  <c r="CY39" i="22"/>
  <c r="CY37" i="22"/>
  <c r="CY35" i="22"/>
  <c r="CY33" i="22"/>
  <c r="CY31" i="22"/>
  <c r="CY29" i="22"/>
  <c r="CY27" i="22"/>
  <c r="CY25" i="22"/>
  <c r="CY23" i="22"/>
  <c r="CY21" i="22"/>
  <c r="CY19" i="22"/>
  <c r="CY17" i="22"/>
  <c r="CY15" i="22"/>
  <c r="CY13" i="22"/>
  <c r="CY11" i="22"/>
  <c r="CY9" i="22"/>
  <c r="CY7" i="22"/>
  <c r="CY5" i="22"/>
  <c r="CY3" i="22"/>
  <c r="CY46" i="22"/>
  <c r="CY44" i="22"/>
  <c r="CY42" i="22"/>
  <c r="CY40" i="22"/>
  <c r="CY38" i="22"/>
  <c r="CY36" i="22"/>
  <c r="CY34" i="22"/>
  <c r="CY32" i="22"/>
  <c r="CY30" i="22"/>
  <c r="CY28" i="22"/>
  <c r="CY26" i="22"/>
  <c r="CY24" i="22"/>
  <c r="CY22" i="22"/>
  <c r="CY20" i="22"/>
  <c r="CY18" i="22"/>
  <c r="CY16" i="22"/>
  <c r="CY14" i="22"/>
  <c r="CY12" i="22"/>
  <c r="CY10" i="22"/>
  <c r="CY8" i="22"/>
  <c r="CY6" i="22"/>
  <c r="CY4" i="22"/>
  <c r="CY2" i="22"/>
  <c r="D93" i="56"/>
  <c r="A8" i="54" s="1"/>
  <c r="CJ2" i="22"/>
  <c r="G25" i="75" l="1"/>
  <c r="BG25" i="22"/>
  <c r="B19" i="22"/>
  <c r="F19" i="22"/>
  <c r="D20" i="75"/>
  <c r="B21" i="75"/>
  <c r="F118" i="72"/>
  <c r="F67" i="72"/>
  <c r="F68" i="72"/>
  <c r="F66" i="72"/>
  <c r="C9" i="70"/>
  <c r="A6" i="70"/>
  <c r="L11" i="70"/>
  <c r="L12" i="70"/>
  <c r="B8" i="54"/>
  <c r="G48" i="70"/>
  <c r="D38" i="70"/>
  <c r="D45" i="70"/>
  <c r="D40" i="70"/>
  <c r="D39" i="70"/>
  <c r="D37" i="70"/>
  <c r="D19" i="70"/>
  <c r="F27" i="70"/>
  <c r="F26" i="70"/>
  <c r="F25" i="70"/>
  <c r="F24" i="70"/>
  <c r="F23" i="70"/>
  <c r="F22" i="70"/>
  <c r="F21" i="70"/>
  <c r="F20" i="70"/>
  <c r="F19" i="70"/>
  <c r="D20" i="70"/>
  <c r="D21" i="70"/>
  <c r="D22" i="70"/>
  <c r="D23" i="70"/>
  <c r="D24" i="70"/>
  <c r="D25" i="70"/>
  <c r="D26" i="70"/>
  <c r="D27" i="70"/>
  <c r="C15" i="70"/>
  <c r="C14" i="70"/>
  <c r="C12" i="70"/>
  <c r="C11" i="70"/>
  <c r="D33" i="51"/>
  <c r="D32" i="51"/>
  <c r="D31" i="51"/>
  <c r="D30" i="51"/>
  <c r="D29" i="51"/>
  <c r="D28" i="51"/>
  <c r="D27" i="51"/>
  <c r="D26" i="51"/>
  <c r="D25" i="51"/>
  <c r="D24" i="51"/>
  <c r="D23" i="51"/>
  <c r="D22" i="51"/>
  <c r="D21" i="51"/>
  <c r="D20" i="51"/>
  <c r="D19" i="51"/>
  <c r="D18" i="51"/>
  <c r="D17" i="51"/>
  <c r="D16" i="51"/>
  <c r="D15" i="51"/>
  <c r="D14" i="51"/>
  <c r="CW9" i="22"/>
  <c r="BJ3" i="22"/>
  <c r="BJ4" i="22" s="1"/>
  <c r="BJ5" i="22" s="1"/>
  <c r="BJ6" i="22" s="1"/>
  <c r="BZ11" i="22"/>
  <c r="BK3" i="22"/>
  <c r="BK4" i="22" s="1"/>
  <c r="BK5" i="22" s="1"/>
  <c r="BK6" i="22" s="1"/>
  <c r="BK7" i="22" s="1"/>
  <c r="BK8" i="22" s="1"/>
  <c r="BK9" i="22" s="1"/>
  <c r="BK10" i="22" s="1"/>
  <c r="BK11" i="22" s="1"/>
  <c r="BK12" i="22" s="1"/>
  <c r="BK13" i="22" s="1"/>
  <c r="BK14" i="22" s="1"/>
  <c r="BK15" i="22" s="1"/>
  <c r="BK16" i="22" s="1"/>
  <c r="BK17" i="22" s="1"/>
  <c r="BK18" i="22" s="1"/>
  <c r="BK19" i="22" s="1"/>
  <c r="BK20" i="22" s="1"/>
  <c r="BK21" i="22" s="1"/>
  <c r="BK22" i="22" s="1"/>
  <c r="BK23" i="22" s="1"/>
  <c r="BK24" i="22" s="1"/>
  <c r="BK25" i="22" s="1"/>
  <c r="BK26" i="22" s="1"/>
  <c r="BK27" i="22" s="1"/>
  <c r="BK28" i="22" s="1"/>
  <c r="BK29" i="22" s="1"/>
  <c r="BK30" i="22" s="1"/>
  <c r="BK31" i="22" s="1"/>
  <c r="BK32" i="22" s="1"/>
  <c r="BK33" i="22" s="1"/>
  <c r="BK34" i="22" s="1"/>
  <c r="BK35" i="22" s="1"/>
  <c r="BK36" i="22" s="1"/>
  <c r="BK37" i="22" s="1"/>
  <c r="BK38" i="22" s="1"/>
  <c r="BK39" i="22" s="1"/>
  <c r="BK40" i="22" s="1"/>
  <c r="BK41" i="22" s="1"/>
  <c r="BK42" i="22" s="1"/>
  <c r="BK43" i="22" s="1"/>
  <c r="BK44" i="22" s="1"/>
  <c r="BK45" i="22" s="1"/>
  <c r="BK46" i="22" s="1"/>
  <c r="BK47" i="22" s="1"/>
  <c r="BK48" i="22" s="1"/>
  <c r="BK49" i="22" s="1"/>
  <c r="BK50" i="22" s="1"/>
  <c r="BK51" i="22" s="1"/>
  <c r="BK52" i="22" s="1"/>
  <c r="BK53" i="22" s="1"/>
  <c r="BK54" i="22" s="1"/>
  <c r="BK55" i="22" s="1"/>
  <c r="BK56" i="22" s="1"/>
  <c r="BK57" i="22" s="1"/>
  <c r="BK58" i="22" s="1"/>
  <c r="BK59" i="22" s="1"/>
  <c r="BK60" i="22" s="1"/>
  <c r="BK61" i="22" s="1"/>
  <c r="BK62" i="22" s="1"/>
  <c r="BK63" i="22" s="1"/>
  <c r="BK64" i="22" s="1"/>
  <c r="BK65" i="22" s="1"/>
  <c r="BK66" i="22" s="1"/>
  <c r="BK67" i="22" s="1"/>
  <c r="BK68" i="22" s="1"/>
  <c r="BK69" i="22" s="1"/>
  <c r="BK70" i="22" s="1"/>
  <c r="BK71" i="22" s="1"/>
  <c r="BK72" i="22" s="1"/>
  <c r="BK73" i="22" s="1"/>
  <c r="BK74" i="22" s="1"/>
  <c r="BK75" i="22" s="1"/>
  <c r="BK76" i="22" s="1"/>
  <c r="BK77" i="22" s="1"/>
  <c r="BK78" i="22" s="1"/>
  <c r="BK79" i="22" s="1"/>
  <c r="BK80" i="22" s="1"/>
  <c r="BK81" i="22" s="1"/>
  <c r="BK82" i="22" s="1"/>
  <c r="BK83" i="22" s="1"/>
  <c r="BK84" i="22" s="1"/>
  <c r="BK85" i="22" s="1"/>
  <c r="BK86" i="22" s="1"/>
  <c r="BK87" i="22" s="1"/>
  <c r="BK88" i="22" s="1"/>
  <c r="BK89" i="22" s="1"/>
  <c r="BK90" i="22" s="1"/>
  <c r="BK91" i="22" s="1"/>
  <c r="BK92" i="22" s="1"/>
  <c r="BK93" i="22" s="1"/>
  <c r="BK94" i="22" s="1"/>
  <c r="BK95" i="22" s="1"/>
  <c r="BK96" i="22" s="1"/>
  <c r="BK97" i="22" s="1"/>
  <c r="BK98" i="22" s="1"/>
  <c r="BK99" i="22" s="1"/>
  <c r="BK100" i="22" s="1"/>
  <c r="BK101" i="22" s="1"/>
  <c r="BK102" i="22" s="1"/>
  <c r="BK103" i="22" s="1"/>
  <c r="BK104" i="22" s="1"/>
  <c r="BK105" i="22" s="1"/>
  <c r="BK106" i="22" s="1"/>
  <c r="BK107" i="22" s="1"/>
  <c r="BK108" i="22" s="1"/>
  <c r="BK109" i="22" s="1"/>
  <c r="BK110" i="22" s="1"/>
  <c r="BK111" i="22" s="1"/>
  <c r="BK112" i="22" s="1"/>
  <c r="BK113" i="22" s="1"/>
  <c r="BK114" i="22" s="1"/>
  <c r="BK115" i="22" s="1"/>
  <c r="BK116" i="22" s="1"/>
  <c r="BK117" i="22" s="1"/>
  <c r="BK118" i="22" s="1"/>
  <c r="BK119" i="22" s="1"/>
  <c r="BK120" i="22" s="1"/>
  <c r="BK121" i="22" s="1"/>
  <c r="BK122" i="22" s="1"/>
  <c r="BK123" i="22" s="1"/>
  <c r="BK124" i="22" s="1"/>
  <c r="BK125" i="22" s="1"/>
  <c r="BK126" i="22" s="1"/>
  <c r="BK127" i="22" s="1"/>
  <c r="BK128" i="22" s="1"/>
  <c r="BK129" i="22" s="1"/>
  <c r="BK130" i="22" s="1"/>
  <c r="BK131" i="22" s="1"/>
  <c r="BK132" i="22" s="1"/>
  <c r="BK133" i="22" s="1"/>
  <c r="BK134" i="22" s="1"/>
  <c r="BK135" i="22" s="1"/>
  <c r="BK136" i="22" s="1"/>
  <c r="BK137" i="22" s="1"/>
  <c r="BK138" i="22" s="1"/>
  <c r="BK139" i="22" s="1"/>
  <c r="BK140" i="22" s="1"/>
  <c r="BK141" i="22" s="1"/>
  <c r="BK142" i="22" s="1"/>
  <c r="BK143" i="22" s="1"/>
  <c r="BK144" i="22" s="1"/>
  <c r="BK145" i="22" s="1"/>
  <c r="BK146" i="22" s="1"/>
  <c r="BK147" i="22" s="1"/>
  <c r="BK148" i="22" s="1"/>
  <c r="BK149" i="22" s="1"/>
  <c r="BK150" i="22" s="1"/>
  <c r="BK151" i="22" s="1"/>
  <c r="BK152" i="22" s="1"/>
  <c r="BK153" i="22" s="1"/>
  <c r="BK154" i="22" s="1"/>
  <c r="BK155" i="22" s="1"/>
  <c r="BK156" i="22" s="1"/>
  <c r="BK157" i="22" s="1"/>
  <c r="BK158" i="22" s="1"/>
  <c r="BK159" i="22" s="1"/>
  <c r="BK160" i="22" s="1"/>
  <c r="BK161" i="22" s="1"/>
  <c r="BK162" i="22" s="1"/>
  <c r="BK163" i="22" s="1"/>
  <c r="BK164" i="22" s="1"/>
  <c r="BK165" i="22" s="1"/>
  <c r="BK166" i="22" s="1"/>
  <c r="BK167" i="22" s="1"/>
  <c r="BK168" i="22" s="1"/>
  <c r="BK169" i="22" s="1"/>
  <c r="BK170" i="22" s="1"/>
  <c r="BK171" i="22" s="1"/>
  <c r="BK172" i="22" s="1"/>
  <c r="BK173" i="22" s="1"/>
  <c r="BK174" i="22" s="1"/>
  <c r="BK175" i="22" s="1"/>
  <c r="BK176" i="22" s="1"/>
  <c r="BK177" i="22" s="1"/>
  <c r="BK178" i="22" s="1"/>
  <c r="BK179" i="22" s="1"/>
  <c r="BK180" i="22" s="1"/>
  <c r="BK181" i="22" s="1"/>
  <c r="BK182" i="22" s="1"/>
  <c r="BK183" i="22" s="1"/>
  <c r="BK184" i="22" s="1"/>
  <c r="BK185" i="22" s="1"/>
  <c r="BK186" i="22" s="1"/>
  <c r="BK187" i="22" s="1"/>
  <c r="BK188" i="22" s="1"/>
  <c r="BK189" i="22" s="1"/>
  <c r="BK190" i="22" s="1"/>
  <c r="BK191" i="22" s="1"/>
  <c r="BK192" i="22" s="1"/>
  <c r="BK193" i="22" s="1"/>
  <c r="BK194" i="22" s="1"/>
  <c r="BK195" i="22" s="1"/>
  <c r="BK196" i="22" s="1"/>
  <c r="BK197" i="22" s="1"/>
  <c r="BK198" i="22" s="1"/>
  <c r="BK199" i="22" s="1"/>
  <c r="BK200" i="22" s="1"/>
  <c r="BK201" i="22" s="1"/>
  <c r="BK202" i="22" s="1"/>
  <c r="BK203" i="22" s="1"/>
  <c r="BK204" i="22" s="1"/>
  <c r="BK205" i="22" s="1"/>
  <c r="BK206" i="22" s="1"/>
  <c r="BK207" i="22" s="1"/>
  <c r="BK208" i="22" s="1"/>
  <c r="BK209" i="22" s="1"/>
  <c r="BK210" i="22" s="1"/>
  <c r="BK211" i="22" s="1"/>
  <c r="BK212" i="22" s="1"/>
  <c r="BK213" i="22" s="1"/>
  <c r="BK214" i="22" s="1"/>
  <c r="BK215" i="22" s="1"/>
  <c r="BK216" i="22" s="1"/>
  <c r="BK217" i="22" s="1"/>
  <c r="BK218" i="22" s="1"/>
  <c r="BK219" i="22" s="1"/>
  <c r="BK220" i="22" s="1"/>
  <c r="BK221" i="22" s="1"/>
  <c r="BK222" i="22" s="1"/>
  <c r="BK223" i="22" s="1"/>
  <c r="BK224" i="22" s="1"/>
  <c r="BK225" i="22" s="1"/>
  <c r="BK226" i="22" s="1"/>
  <c r="BK227" i="22" s="1"/>
  <c r="BK228" i="22" s="1"/>
  <c r="BK229" i="22" s="1"/>
  <c r="BK230" i="22" s="1"/>
  <c r="BK231" i="22" s="1"/>
  <c r="BK232" i="22" s="1"/>
  <c r="BK233" i="22" s="1"/>
  <c r="BK234" i="22" s="1"/>
  <c r="BK235" i="22" s="1"/>
  <c r="BK236" i="22" s="1"/>
  <c r="BK237" i="22" s="1"/>
  <c r="BK238" i="22" s="1"/>
  <c r="BK239" i="22" s="1"/>
  <c r="BK240" i="22" s="1"/>
  <c r="BK241" i="22" s="1"/>
  <c r="BK242" i="22" s="1"/>
  <c r="BK243" i="22" s="1"/>
  <c r="BK244" i="22" s="1"/>
  <c r="BK245" i="22" s="1"/>
  <c r="BK246" i="22" s="1"/>
  <c r="BK247" i="22" s="1"/>
  <c r="BK248" i="22" s="1"/>
  <c r="BK249" i="22" s="1"/>
  <c r="BK250" i="22" s="1"/>
  <c r="BK251" i="22" s="1"/>
  <c r="BK252" i="22" s="1"/>
  <c r="BK253" i="22" s="1"/>
  <c r="BK254" i="22" s="1"/>
  <c r="BK255" i="22" s="1"/>
  <c r="BK256" i="22" s="1"/>
  <c r="BK257" i="22" s="1"/>
  <c r="BK258" i="22" s="1"/>
  <c r="BK259" i="22" s="1"/>
  <c r="BK260" i="22" s="1"/>
  <c r="BK261" i="22" s="1"/>
  <c r="BK262" i="22" s="1"/>
  <c r="BK263" i="22" s="1"/>
  <c r="BK264" i="22" s="1"/>
  <c r="BK265" i="22" s="1"/>
  <c r="BK266" i="22" s="1"/>
  <c r="BK267" i="22" s="1"/>
  <c r="BK268" i="22" s="1"/>
  <c r="BK269" i="22" s="1"/>
  <c r="BK270" i="22" s="1"/>
  <c r="BK271" i="22" s="1"/>
  <c r="BK272" i="22" s="1"/>
  <c r="BK273" i="22" s="1"/>
  <c r="BK274" i="22" s="1"/>
  <c r="BK275" i="22" s="1"/>
  <c r="BK276" i="22" s="1"/>
  <c r="BK277" i="22" s="1"/>
  <c r="BK278" i="22" s="1"/>
  <c r="BK279" i="22" s="1"/>
  <c r="BK280" i="22" s="1"/>
  <c r="BK281" i="22" s="1"/>
  <c r="BK282" i="22" s="1"/>
  <c r="BK283" i="22" s="1"/>
  <c r="BK284" i="22" s="1"/>
  <c r="BK285" i="22" s="1"/>
  <c r="BK286" i="22" s="1"/>
  <c r="BK287" i="22" s="1"/>
  <c r="BK288" i="22" s="1"/>
  <c r="BK289" i="22" s="1"/>
  <c r="BK290" i="22" s="1"/>
  <c r="BK291" i="22" s="1"/>
  <c r="BK292" i="22" s="1"/>
  <c r="BK293" i="22" s="1"/>
  <c r="BK294" i="22" s="1"/>
  <c r="BK295" i="22" s="1"/>
  <c r="BK296" i="22" s="1"/>
  <c r="BK297" i="22" s="1"/>
  <c r="BK298" i="22" s="1"/>
  <c r="BK299" i="22" s="1"/>
  <c r="BK300" i="22" s="1"/>
  <c r="BK301" i="22" s="1"/>
  <c r="BK302" i="22" s="1"/>
  <c r="BK303" i="22" s="1"/>
  <c r="BK304" i="22" s="1"/>
  <c r="BK305" i="22" s="1"/>
  <c r="BK306" i="22" s="1"/>
  <c r="BK307" i="22" s="1"/>
  <c r="BK308" i="22" s="1"/>
  <c r="BK309" i="22" s="1"/>
  <c r="BK310" i="22" s="1"/>
  <c r="BK311" i="22" s="1"/>
  <c r="BK312" i="22" s="1"/>
  <c r="BK313" i="22" s="1"/>
  <c r="BK314" i="22" s="1"/>
  <c r="BK315" i="22" s="1"/>
  <c r="BK316" i="22" s="1"/>
  <c r="BK317" i="22" s="1"/>
  <c r="BK318" i="22" s="1"/>
  <c r="BK319" i="22" s="1"/>
  <c r="BK320" i="22" s="1"/>
  <c r="BK321" i="22" s="1"/>
  <c r="BK322" i="22" s="1"/>
  <c r="BK323" i="22" s="1"/>
  <c r="BK324" i="22" s="1"/>
  <c r="BK325" i="22" s="1"/>
  <c r="BK326" i="22" s="1"/>
  <c r="BK327" i="22" s="1"/>
  <c r="F38" i="67"/>
  <c r="N326" i="22"/>
  <c r="N325" i="22"/>
  <c r="N324" i="22"/>
  <c r="N323" i="22"/>
  <c r="N322" i="22"/>
  <c r="N321" i="22"/>
  <c r="N320" i="22"/>
  <c r="M320" i="22" s="1"/>
  <c r="N319" i="22"/>
  <c r="N318" i="22"/>
  <c r="N317" i="22"/>
  <c r="N316" i="22"/>
  <c r="N315" i="22"/>
  <c r="N314" i="22"/>
  <c r="N313" i="22"/>
  <c r="N312" i="22"/>
  <c r="M312" i="22" s="1"/>
  <c r="N311" i="22"/>
  <c r="N310" i="22"/>
  <c r="N309" i="22"/>
  <c r="N308" i="22"/>
  <c r="N307" i="22"/>
  <c r="N306" i="22"/>
  <c r="N305" i="22"/>
  <c r="N304" i="22"/>
  <c r="M304" i="22" s="1"/>
  <c r="N303" i="22"/>
  <c r="N302" i="22"/>
  <c r="N301" i="22"/>
  <c r="N300" i="22"/>
  <c r="N299" i="22"/>
  <c r="N298" i="22"/>
  <c r="N297" i="22"/>
  <c r="N296" i="22"/>
  <c r="M296" i="22" s="1"/>
  <c r="N295" i="22"/>
  <c r="N294" i="22"/>
  <c r="N293" i="22"/>
  <c r="N292" i="22"/>
  <c r="N291" i="22"/>
  <c r="N290" i="22"/>
  <c r="N289" i="22"/>
  <c r="N288" i="22"/>
  <c r="M288" i="22" s="1"/>
  <c r="N287" i="22"/>
  <c r="N286" i="22"/>
  <c r="N285" i="22"/>
  <c r="N284" i="22"/>
  <c r="N283" i="22"/>
  <c r="N282" i="22"/>
  <c r="N281" i="22"/>
  <c r="N280" i="22"/>
  <c r="M280" i="22" s="1"/>
  <c r="N279" i="22"/>
  <c r="N278" i="22"/>
  <c r="N277" i="22"/>
  <c r="N276" i="22"/>
  <c r="N275" i="22"/>
  <c r="N274" i="22"/>
  <c r="N273" i="22"/>
  <c r="N272" i="22"/>
  <c r="M272" i="22" s="1"/>
  <c r="N271" i="22"/>
  <c r="N270" i="22"/>
  <c r="N269" i="22"/>
  <c r="N268" i="22"/>
  <c r="N267" i="22"/>
  <c r="N266" i="22"/>
  <c r="N265" i="22"/>
  <c r="N264" i="22"/>
  <c r="M264" i="22" s="1"/>
  <c r="N263" i="22"/>
  <c r="N262" i="22"/>
  <c r="N261" i="22"/>
  <c r="N260" i="22"/>
  <c r="N259" i="22"/>
  <c r="N258" i="22"/>
  <c r="N257" i="22"/>
  <c r="N256" i="22"/>
  <c r="M256" i="22" s="1"/>
  <c r="N255" i="22"/>
  <c r="N254" i="22"/>
  <c r="N253" i="22"/>
  <c r="N252" i="22"/>
  <c r="N251" i="22"/>
  <c r="N250" i="22"/>
  <c r="N249" i="22"/>
  <c r="N248" i="22"/>
  <c r="M248" i="22" s="1"/>
  <c r="N247" i="22"/>
  <c r="N246" i="22"/>
  <c r="N245" i="22"/>
  <c r="N244" i="22"/>
  <c r="N243" i="22"/>
  <c r="N242" i="22"/>
  <c r="N241" i="22"/>
  <c r="N240" i="22"/>
  <c r="M240" i="22" s="1"/>
  <c r="N239" i="22"/>
  <c r="N238" i="22"/>
  <c r="N237" i="22"/>
  <c r="N236" i="22"/>
  <c r="N235" i="22"/>
  <c r="N234" i="22"/>
  <c r="N233" i="22"/>
  <c r="N232" i="22"/>
  <c r="M232" i="22" s="1"/>
  <c r="N231" i="22"/>
  <c r="N230" i="22"/>
  <c r="N229" i="22"/>
  <c r="N228" i="22"/>
  <c r="N227" i="22"/>
  <c r="N226" i="22"/>
  <c r="N225" i="22"/>
  <c r="N224" i="22"/>
  <c r="M224" i="22" s="1"/>
  <c r="N223" i="22"/>
  <c r="N222" i="22"/>
  <c r="N221" i="22"/>
  <c r="N220" i="22"/>
  <c r="N219" i="22"/>
  <c r="N218" i="22"/>
  <c r="N217" i="22"/>
  <c r="N216" i="22"/>
  <c r="M216" i="22" s="1"/>
  <c r="N215" i="22"/>
  <c r="N214" i="22"/>
  <c r="N213" i="22"/>
  <c r="N212" i="22"/>
  <c r="N211" i="22"/>
  <c r="N210" i="22"/>
  <c r="N209" i="22"/>
  <c r="N208" i="22"/>
  <c r="M208" i="22" s="1"/>
  <c r="N207" i="22"/>
  <c r="N206" i="22"/>
  <c r="N205" i="22"/>
  <c r="N204" i="22"/>
  <c r="N203" i="22"/>
  <c r="N202" i="22"/>
  <c r="N201" i="22"/>
  <c r="N200" i="22"/>
  <c r="M200" i="22" s="1"/>
  <c r="N199" i="22"/>
  <c r="N198" i="22"/>
  <c r="N197" i="22"/>
  <c r="N196" i="22"/>
  <c r="N195" i="22"/>
  <c r="N194" i="22"/>
  <c r="N193" i="22"/>
  <c r="N192" i="22"/>
  <c r="M192" i="22" s="1"/>
  <c r="N191" i="22"/>
  <c r="N190" i="22"/>
  <c r="N189" i="22"/>
  <c r="N188" i="22"/>
  <c r="N187" i="22"/>
  <c r="N186" i="22"/>
  <c r="N185" i="22"/>
  <c r="N184" i="22"/>
  <c r="M184" i="22" s="1"/>
  <c r="N183" i="22"/>
  <c r="N182" i="22"/>
  <c r="N181" i="22"/>
  <c r="N180" i="22"/>
  <c r="N179" i="22"/>
  <c r="N178" i="22"/>
  <c r="N177" i="22"/>
  <c r="N176" i="22"/>
  <c r="M176" i="22" s="1"/>
  <c r="N175" i="22"/>
  <c r="N174" i="22"/>
  <c r="N173" i="22"/>
  <c r="N172" i="22"/>
  <c r="N171" i="22"/>
  <c r="N170" i="22"/>
  <c r="N169" i="22"/>
  <c r="N168" i="22"/>
  <c r="M168" i="22" s="1"/>
  <c r="N167" i="22"/>
  <c r="N166" i="22"/>
  <c r="N165" i="22"/>
  <c r="N164" i="22"/>
  <c r="N163" i="22"/>
  <c r="N162" i="22"/>
  <c r="N161" i="22"/>
  <c r="N160" i="22"/>
  <c r="M160" i="22" s="1"/>
  <c r="N159" i="22"/>
  <c r="N158" i="22"/>
  <c r="N157" i="22"/>
  <c r="N156" i="22"/>
  <c r="N155" i="22"/>
  <c r="N154" i="22"/>
  <c r="N153" i="22"/>
  <c r="N152" i="22"/>
  <c r="M152" i="22" s="1"/>
  <c r="N151" i="22"/>
  <c r="N150" i="22"/>
  <c r="N149" i="22"/>
  <c r="N148" i="22"/>
  <c r="N147" i="22"/>
  <c r="N146" i="22"/>
  <c r="N145" i="22"/>
  <c r="N144" i="22"/>
  <c r="N143" i="22"/>
  <c r="N142" i="22"/>
  <c r="N141" i="22"/>
  <c r="N140" i="22"/>
  <c r="N139" i="22"/>
  <c r="N138" i="22"/>
  <c r="N137" i="22"/>
  <c r="N136" i="22"/>
  <c r="N135" i="22"/>
  <c r="N134" i="22"/>
  <c r="N133" i="22"/>
  <c r="N132" i="22"/>
  <c r="N131" i="22"/>
  <c r="N130" i="22"/>
  <c r="N129" i="22"/>
  <c r="N128" i="22"/>
  <c r="N127" i="22"/>
  <c r="N126" i="22"/>
  <c r="N125" i="22"/>
  <c r="N124" i="22"/>
  <c r="N123" i="22"/>
  <c r="N122" i="22"/>
  <c r="N121" i="22"/>
  <c r="N120" i="22"/>
  <c r="N119" i="22"/>
  <c r="N118" i="22"/>
  <c r="N117" i="22"/>
  <c r="N116" i="22"/>
  <c r="N115" i="22"/>
  <c r="N114" i="22"/>
  <c r="N113" i="22"/>
  <c r="N112" i="22"/>
  <c r="N111" i="22"/>
  <c r="N110" i="22"/>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7" i="22"/>
  <c r="N6" i="22"/>
  <c r="N5" i="22"/>
  <c r="N4" i="22"/>
  <c r="N3" i="22"/>
  <c r="N2" i="22"/>
  <c r="R326" i="22"/>
  <c r="R325" i="22"/>
  <c r="Q325" i="22" s="1"/>
  <c r="R324" i="22"/>
  <c r="Q324" i="22" s="1"/>
  <c r="R323" i="22"/>
  <c r="Q323" i="22" s="1"/>
  <c r="R322" i="22"/>
  <c r="R321" i="22"/>
  <c r="Q321" i="22" s="1"/>
  <c r="R320" i="22"/>
  <c r="Q320" i="22" s="1"/>
  <c r="R319" i="22"/>
  <c r="Q319" i="22" s="1"/>
  <c r="R318" i="22"/>
  <c r="R317" i="22"/>
  <c r="Q317" i="22" s="1"/>
  <c r="R316" i="22"/>
  <c r="Q316" i="22" s="1"/>
  <c r="R315" i="22"/>
  <c r="Q315" i="22" s="1"/>
  <c r="R314" i="22"/>
  <c r="R313" i="22"/>
  <c r="Q313" i="22" s="1"/>
  <c r="R312" i="22"/>
  <c r="Q312" i="22" s="1"/>
  <c r="R311" i="22"/>
  <c r="Q311" i="22" s="1"/>
  <c r="R310" i="22"/>
  <c r="R309" i="22"/>
  <c r="Q309" i="22" s="1"/>
  <c r="R308" i="22"/>
  <c r="Q308" i="22" s="1"/>
  <c r="R307" i="22"/>
  <c r="Q307" i="22" s="1"/>
  <c r="R306" i="22"/>
  <c r="R305" i="22"/>
  <c r="Q305" i="22" s="1"/>
  <c r="R304" i="22"/>
  <c r="Q304" i="22" s="1"/>
  <c r="R303" i="22"/>
  <c r="Q303" i="22" s="1"/>
  <c r="R302" i="22"/>
  <c r="R301" i="22"/>
  <c r="Q301" i="22" s="1"/>
  <c r="R300" i="22"/>
  <c r="Q300" i="22" s="1"/>
  <c r="R299" i="22"/>
  <c r="Q299" i="22" s="1"/>
  <c r="R298" i="22"/>
  <c r="R297" i="22"/>
  <c r="Q297" i="22" s="1"/>
  <c r="R296" i="22"/>
  <c r="Q296" i="22" s="1"/>
  <c r="R295" i="22"/>
  <c r="Q295" i="22" s="1"/>
  <c r="R294" i="22"/>
  <c r="R293" i="22"/>
  <c r="Q293" i="22" s="1"/>
  <c r="R292" i="22"/>
  <c r="Q292" i="22" s="1"/>
  <c r="R291" i="22"/>
  <c r="Q291" i="22" s="1"/>
  <c r="R290" i="22"/>
  <c r="R289" i="22"/>
  <c r="Q289" i="22" s="1"/>
  <c r="R288" i="22"/>
  <c r="Q288" i="22" s="1"/>
  <c r="R287" i="22"/>
  <c r="Q287" i="22" s="1"/>
  <c r="R286" i="22"/>
  <c r="R285" i="22"/>
  <c r="Q285" i="22" s="1"/>
  <c r="R284" i="22"/>
  <c r="Q284" i="22" s="1"/>
  <c r="R283" i="22"/>
  <c r="Q283" i="22" s="1"/>
  <c r="R282" i="22"/>
  <c r="R281" i="22"/>
  <c r="Q281" i="22" s="1"/>
  <c r="R280" i="22"/>
  <c r="Q280" i="22" s="1"/>
  <c r="R279" i="22"/>
  <c r="Q279" i="22" s="1"/>
  <c r="R278" i="22"/>
  <c r="R277" i="22"/>
  <c r="Q277" i="22" s="1"/>
  <c r="R276" i="22"/>
  <c r="Q276" i="22" s="1"/>
  <c r="R275" i="22"/>
  <c r="Q275" i="22" s="1"/>
  <c r="R274" i="22"/>
  <c r="R273" i="22"/>
  <c r="Q273" i="22" s="1"/>
  <c r="R272" i="22"/>
  <c r="Q272" i="22" s="1"/>
  <c r="R271" i="22"/>
  <c r="Q271" i="22" s="1"/>
  <c r="R270" i="22"/>
  <c r="R269" i="22"/>
  <c r="Q269" i="22" s="1"/>
  <c r="R268" i="22"/>
  <c r="Q268" i="22" s="1"/>
  <c r="R267" i="22"/>
  <c r="Q267" i="22" s="1"/>
  <c r="R266" i="22"/>
  <c r="R265" i="22"/>
  <c r="Q265" i="22" s="1"/>
  <c r="R264" i="22"/>
  <c r="Q264" i="22" s="1"/>
  <c r="R263" i="22"/>
  <c r="Q263" i="22" s="1"/>
  <c r="R262" i="22"/>
  <c r="R261" i="22"/>
  <c r="Q261" i="22" s="1"/>
  <c r="R260" i="22"/>
  <c r="Q260" i="22" s="1"/>
  <c r="R259" i="22"/>
  <c r="Q259" i="22" s="1"/>
  <c r="R258" i="22"/>
  <c r="R257" i="22"/>
  <c r="Q257" i="22" s="1"/>
  <c r="R256" i="22"/>
  <c r="Q256" i="22" s="1"/>
  <c r="R255" i="22"/>
  <c r="Q255" i="22" s="1"/>
  <c r="R254" i="22"/>
  <c r="R253" i="22"/>
  <c r="Q253" i="22" s="1"/>
  <c r="R252" i="22"/>
  <c r="Q252" i="22" s="1"/>
  <c r="R251" i="22"/>
  <c r="Q251" i="22" s="1"/>
  <c r="R250" i="22"/>
  <c r="R249" i="22"/>
  <c r="Q249" i="22" s="1"/>
  <c r="R248" i="22"/>
  <c r="Q248" i="22" s="1"/>
  <c r="R247" i="22"/>
  <c r="Q247" i="22" s="1"/>
  <c r="R246" i="22"/>
  <c r="R245" i="22"/>
  <c r="Q245" i="22" s="1"/>
  <c r="R244" i="22"/>
  <c r="Q244" i="22" s="1"/>
  <c r="R243" i="22"/>
  <c r="Q243" i="22" s="1"/>
  <c r="R242" i="22"/>
  <c r="R241" i="22"/>
  <c r="Q241" i="22" s="1"/>
  <c r="R240" i="22"/>
  <c r="Q240" i="22" s="1"/>
  <c r="R239" i="22"/>
  <c r="Q239" i="22" s="1"/>
  <c r="R238" i="22"/>
  <c r="R237" i="22"/>
  <c r="Q237" i="22" s="1"/>
  <c r="R236" i="22"/>
  <c r="Q236" i="22" s="1"/>
  <c r="R235" i="22"/>
  <c r="Q235" i="22" s="1"/>
  <c r="R234" i="22"/>
  <c r="R233" i="22"/>
  <c r="Q233" i="22" s="1"/>
  <c r="R232" i="22"/>
  <c r="Q232" i="22" s="1"/>
  <c r="R231" i="22"/>
  <c r="Q231" i="22" s="1"/>
  <c r="R230" i="22"/>
  <c r="R229" i="22"/>
  <c r="Q229" i="22" s="1"/>
  <c r="R228" i="22"/>
  <c r="R227" i="22"/>
  <c r="Q227" i="22" s="1"/>
  <c r="R226" i="22"/>
  <c r="R225" i="22"/>
  <c r="Q225" i="22" s="1"/>
  <c r="R224" i="22"/>
  <c r="Q224" i="22" s="1"/>
  <c r="R223" i="22"/>
  <c r="Q223" i="22" s="1"/>
  <c r="R222" i="22"/>
  <c r="R221" i="22"/>
  <c r="Q221" i="22" s="1"/>
  <c r="R220" i="22"/>
  <c r="Q220" i="22" s="1"/>
  <c r="R219" i="22"/>
  <c r="Q219" i="22" s="1"/>
  <c r="R218" i="22"/>
  <c r="R217" i="22"/>
  <c r="Q217" i="22" s="1"/>
  <c r="R216" i="22"/>
  <c r="Q216" i="22" s="1"/>
  <c r="R215" i="22"/>
  <c r="Q215" i="22" s="1"/>
  <c r="R214" i="22"/>
  <c r="R213" i="22"/>
  <c r="Q213" i="22" s="1"/>
  <c r="R212" i="22"/>
  <c r="R211" i="22"/>
  <c r="Q211" i="22" s="1"/>
  <c r="R210" i="22"/>
  <c r="R209" i="22"/>
  <c r="Q209" i="22" s="1"/>
  <c r="R208" i="22"/>
  <c r="R207" i="22"/>
  <c r="Q207" i="22" s="1"/>
  <c r="R206" i="22"/>
  <c r="R205" i="22"/>
  <c r="Q205" i="22" s="1"/>
  <c r="R204" i="22"/>
  <c r="R203" i="22"/>
  <c r="Q203" i="22" s="1"/>
  <c r="R202" i="22"/>
  <c r="R201" i="22"/>
  <c r="Q201" i="22" s="1"/>
  <c r="R200" i="22"/>
  <c r="Q200" i="22" s="1"/>
  <c r="R199" i="22"/>
  <c r="Q199" i="22" s="1"/>
  <c r="R198" i="22"/>
  <c r="R197" i="22"/>
  <c r="Q197" i="22" s="1"/>
  <c r="R196" i="22"/>
  <c r="R195" i="22"/>
  <c r="Q195" i="22" s="1"/>
  <c r="R194" i="22"/>
  <c r="Q194" i="22" s="1"/>
  <c r="R193" i="22"/>
  <c r="Q193" i="22" s="1"/>
  <c r="R192" i="22"/>
  <c r="R191" i="22"/>
  <c r="Q191" i="22" s="1"/>
  <c r="R190" i="22"/>
  <c r="R189" i="22"/>
  <c r="Q189" i="22" s="1"/>
  <c r="R188" i="22"/>
  <c r="Q188" i="22" s="1"/>
  <c r="R187" i="22"/>
  <c r="Q187" i="22" s="1"/>
  <c r="R186" i="22"/>
  <c r="R185" i="22"/>
  <c r="Q185" i="22" s="1"/>
  <c r="R184" i="22"/>
  <c r="R183" i="22"/>
  <c r="Q183" i="22" s="1"/>
  <c r="R182" i="22"/>
  <c r="R181" i="22"/>
  <c r="Q181" i="22" s="1"/>
  <c r="R180" i="22"/>
  <c r="R179" i="22"/>
  <c r="Q179" i="22" s="1"/>
  <c r="R178" i="22"/>
  <c r="R177" i="22"/>
  <c r="Q177" i="22" s="1"/>
  <c r="R176" i="22"/>
  <c r="R175" i="22"/>
  <c r="Q175" i="22" s="1"/>
  <c r="R174" i="22"/>
  <c r="Q174" i="22" s="1"/>
  <c r="R173" i="22"/>
  <c r="Q173" i="22" s="1"/>
  <c r="R172" i="22"/>
  <c r="R171" i="22"/>
  <c r="Q171" i="22" s="1"/>
  <c r="R170" i="22"/>
  <c r="Q170" i="22" s="1"/>
  <c r="R169" i="22"/>
  <c r="Q169" i="22" s="1"/>
  <c r="R168" i="22"/>
  <c r="Q168" i="22" s="1"/>
  <c r="R167" i="22"/>
  <c r="Q167" i="22" s="1"/>
  <c r="R166" i="22"/>
  <c r="R165" i="22"/>
  <c r="Q165" i="22" s="1"/>
  <c r="R164" i="22"/>
  <c r="R163" i="22"/>
  <c r="Q163" i="22" s="1"/>
  <c r="R162" i="22"/>
  <c r="Q162" i="22" s="1"/>
  <c r="R161" i="22"/>
  <c r="Q161" i="22" s="1"/>
  <c r="R160" i="22"/>
  <c r="Q160" i="22" s="1"/>
  <c r="R159" i="22"/>
  <c r="Q159" i="22" s="1"/>
  <c r="R158" i="22"/>
  <c r="R157" i="22"/>
  <c r="Q157" i="22" s="1"/>
  <c r="R156" i="22"/>
  <c r="Q156" i="22" s="1"/>
  <c r="R155" i="22"/>
  <c r="Q155" i="22" s="1"/>
  <c r="R154" i="22"/>
  <c r="R153" i="22"/>
  <c r="Q153" i="22" s="1"/>
  <c r="R152" i="22"/>
  <c r="R151" i="22"/>
  <c r="Q151" i="22" s="1"/>
  <c r="R150" i="22"/>
  <c r="R149" i="22"/>
  <c r="Q149" i="22" s="1"/>
  <c r="R148" i="22"/>
  <c r="R147" i="22"/>
  <c r="Q147" i="22" s="1"/>
  <c r="R146" i="22"/>
  <c r="R145" i="22"/>
  <c r="Q145" i="22" s="1"/>
  <c r="R144" i="22"/>
  <c r="Q144" i="22" s="1"/>
  <c r="R143" i="22"/>
  <c r="Q143" i="22" s="1"/>
  <c r="R142" i="22"/>
  <c r="R141" i="22"/>
  <c r="Q141" i="22" s="1"/>
  <c r="R140" i="22"/>
  <c r="R139" i="22"/>
  <c r="Q139" i="22" s="1"/>
  <c r="R138" i="22"/>
  <c r="R137" i="22"/>
  <c r="Q137" i="22" s="1"/>
  <c r="R136" i="22"/>
  <c r="R135" i="22"/>
  <c r="Q135" i="22" s="1"/>
  <c r="R134" i="22"/>
  <c r="R133" i="22"/>
  <c r="Q133" i="22" s="1"/>
  <c r="R132" i="22"/>
  <c r="R131" i="22"/>
  <c r="Q131" i="22" s="1"/>
  <c r="R130" i="22"/>
  <c r="Q130" i="22" s="1"/>
  <c r="R129" i="22"/>
  <c r="Q129" i="22" s="1"/>
  <c r="R128" i="22"/>
  <c r="R127" i="22"/>
  <c r="Q127" i="22" s="1"/>
  <c r="R126" i="22"/>
  <c r="Q126" i="22" s="1"/>
  <c r="R125" i="22"/>
  <c r="Q125" i="22" s="1"/>
  <c r="R124" i="22"/>
  <c r="Q124" i="22" s="1"/>
  <c r="R123" i="22"/>
  <c r="Q123" i="22" s="1"/>
  <c r="R122" i="22"/>
  <c r="R121" i="22"/>
  <c r="Q121" i="22" s="1"/>
  <c r="R120" i="22"/>
  <c r="Q120" i="22" s="1"/>
  <c r="R119" i="22"/>
  <c r="Q119" i="22" s="1"/>
  <c r="R118" i="22"/>
  <c r="R117" i="22"/>
  <c r="Q117" i="22" s="1"/>
  <c r="R116" i="22"/>
  <c r="Q116" i="22" s="1"/>
  <c r="R115" i="22"/>
  <c r="Q115" i="22" s="1"/>
  <c r="R114" i="22"/>
  <c r="R113" i="22"/>
  <c r="Q113" i="22" s="1"/>
  <c r="R112" i="22"/>
  <c r="Q112" i="22" s="1"/>
  <c r="R111" i="22"/>
  <c r="Q111" i="22" s="1"/>
  <c r="R110" i="22"/>
  <c r="R109" i="22"/>
  <c r="Q109" i="22" s="1"/>
  <c r="R108" i="22"/>
  <c r="R107" i="22"/>
  <c r="Q107" i="22" s="1"/>
  <c r="R106" i="22"/>
  <c r="Q106" i="22" s="1"/>
  <c r="R105" i="22"/>
  <c r="Q105" i="22" s="1"/>
  <c r="R104" i="22"/>
  <c r="R103" i="22"/>
  <c r="Q103" i="22" s="1"/>
  <c r="R102" i="22"/>
  <c r="Q102" i="22" s="1"/>
  <c r="R101" i="22"/>
  <c r="Q101" i="22" s="1"/>
  <c r="R100" i="22"/>
  <c r="R99" i="22"/>
  <c r="Q99" i="22" s="1"/>
  <c r="R98" i="22"/>
  <c r="Q98" i="22" s="1"/>
  <c r="R97" i="22"/>
  <c r="Q97" i="22" s="1"/>
  <c r="R96" i="22"/>
  <c r="Q96" i="22" s="1"/>
  <c r="R95" i="22"/>
  <c r="Q95" i="22" s="1"/>
  <c r="R94" i="22"/>
  <c r="R93" i="22"/>
  <c r="Q93" i="22" s="1"/>
  <c r="R92" i="22"/>
  <c r="R91" i="22"/>
  <c r="Q91" i="22" s="1"/>
  <c r="R90" i="22"/>
  <c r="R89" i="22"/>
  <c r="Q89" i="22" s="1"/>
  <c r="R88" i="22"/>
  <c r="R87" i="22"/>
  <c r="Q87" i="22" s="1"/>
  <c r="R86" i="22"/>
  <c r="R85" i="22"/>
  <c r="Q85" i="22" s="1"/>
  <c r="R84" i="22"/>
  <c r="R83" i="22"/>
  <c r="Q83" i="22" s="1"/>
  <c r="R82" i="22"/>
  <c r="Q82" i="22" s="1"/>
  <c r="R81" i="22"/>
  <c r="Q81" i="22" s="1"/>
  <c r="R80" i="22"/>
  <c r="R79" i="22"/>
  <c r="Q79" i="22" s="1"/>
  <c r="R78" i="22"/>
  <c r="Q78" i="22" s="1"/>
  <c r="R77" i="22"/>
  <c r="Q77" i="22" s="1"/>
  <c r="R76" i="22"/>
  <c r="Q76" i="22" s="1"/>
  <c r="R75" i="22"/>
  <c r="Q75" i="22" s="1"/>
  <c r="R74" i="22"/>
  <c r="R73" i="22"/>
  <c r="Q73" i="22" s="1"/>
  <c r="R72" i="22"/>
  <c r="Q72" i="22" s="1"/>
  <c r="R71" i="22"/>
  <c r="Q71" i="22" s="1"/>
  <c r="R70" i="22"/>
  <c r="R69" i="22"/>
  <c r="Q69" i="22" s="1"/>
  <c r="R68" i="22"/>
  <c r="R67" i="22"/>
  <c r="Q67" i="22" s="1"/>
  <c r="R66" i="22"/>
  <c r="Q66" i="22" s="1"/>
  <c r="R65" i="22"/>
  <c r="Q65" i="22" s="1"/>
  <c r="R64" i="22"/>
  <c r="R63" i="22"/>
  <c r="Q63" i="22" s="1"/>
  <c r="R62" i="22"/>
  <c r="Q62" i="22" s="1"/>
  <c r="R61" i="22"/>
  <c r="Q61" i="22" s="1"/>
  <c r="R60" i="22"/>
  <c r="R59" i="22"/>
  <c r="Q59" i="22" s="1"/>
  <c r="R58" i="22"/>
  <c r="R57" i="22"/>
  <c r="Q57" i="22" s="1"/>
  <c r="R56" i="22"/>
  <c r="R55" i="22"/>
  <c r="Q55" i="22" s="1"/>
  <c r="R54" i="22"/>
  <c r="R53" i="22"/>
  <c r="Q53" i="22" s="1"/>
  <c r="R52" i="22"/>
  <c r="R51" i="22"/>
  <c r="Q51" i="22" s="1"/>
  <c r="R50" i="22"/>
  <c r="Q50" i="22" s="1"/>
  <c r="R49" i="22"/>
  <c r="Q49" i="22" s="1"/>
  <c r="R48" i="22"/>
  <c r="Q48" i="22" s="1"/>
  <c r="R47" i="22"/>
  <c r="Q47" i="22" s="1"/>
  <c r="R46" i="22"/>
  <c r="R45" i="22"/>
  <c r="Q45" i="22" s="1"/>
  <c r="R44" i="22"/>
  <c r="R43" i="22"/>
  <c r="Q43" i="22" s="1"/>
  <c r="R42" i="22"/>
  <c r="Q42" i="22" s="1"/>
  <c r="R41" i="22"/>
  <c r="Q41" i="22" s="1"/>
  <c r="R40" i="22"/>
  <c r="R39" i="22"/>
  <c r="Q39" i="22" s="1"/>
  <c r="R38" i="22"/>
  <c r="R37" i="22"/>
  <c r="Q37" i="22" s="1"/>
  <c r="R36" i="22"/>
  <c r="R35" i="22"/>
  <c r="Q35" i="22" s="1"/>
  <c r="R34" i="22"/>
  <c r="R33" i="22"/>
  <c r="Q33" i="22" s="1"/>
  <c r="R32" i="22"/>
  <c r="Q32" i="22" s="1"/>
  <c r="R31" i="22"/>
  <c r="Q31" i="22" s="1"/>
  <c r="R30" i="22"/>
  <c r="Q30" i="22" s="1"/>
  <c r="R29" i="22"/>
  <c r="Q29" i="22" s="1"/>
  <c r="R28" i="22"/>
  <c r="R27" i="22"/>
  <c r="Q27" i="22" s="1"/>
  <c r="R26" i="22"/>
  <c r="R25" i="22"/>
  <c r="Q25" i="22" s="1"/>
  <c r="R24" i="22"/>
  <c r="R23" i="22"/>
  <c r="Q23" i="22" s="1"/>
  <c r="R22" i="22"/>
  <c r="Q22" i="22" s="1"/>
  <c r="R21" i="22"/>
  <c r="Q21" i="22" s="1"/>
  <c r="R20" i="22"/>
  <c r="R19" i="22"/>
  <c r="Q19" i="22" s="1"/>
  <c r="R18" i="22"/>
  <c r="R17" i="22"/>
  <c r="Q17" i="22" s="1"/>
  <c r="R16" i="22"/>
  <c r="Q16" i="22" s="1"/>
  <c r="R15" i="22"/>
  <c r="Q15" i="22" s="1"/>
  <c r="R14" i="22"/>
  <c r="Q14" i="22" s="1"/>
  <c r="R13" i="22"/>
  <c r="Q13" i="22" s="1"/>
  <c r="R12" i="22"/>
  <c r="R11" i="22"/>
  <c r="Q11" i="22" s="1"/>
  <c r="R10" i="22"/>
  <c r="R9" i="22"/>
  <c r="R8" i="22"/>
  <c r="R7" i="22"/>
  <c r="Q7" i="22" s="1"/>
  <c r="R6" i="22"/>
  <c r="R5" i="22"/>
  <c r="R4" i="22"/>
  <c r="R3" i="22"/>
  <c r="R2" i="22"/>
  <c r="Q2" i="22" s="1"/>
  <c r="BZ9" i="22"/>
  <c r="BF327" i="22"/>
  <c r="DF326" i="22" s="1"/>
  <c r="BE327" i="22"/>
  <c r="BD327" i="22"/>
  <c r="BC327" i="22"/>
  <c r="BB327" i="22"/>
  <c r="BA327" i="22"/>
  <c r="BF326" i="22"/>
  <c r="DF325" i="22" s="1"/>
  <c r="BE326" i="22"/>
  <c r="BD326" i="22"/>
  <c r="BC326" i="22"/>
  <c r="BB326" i="22"/>
  <c r="BA326" i="22"/>
  <c r="BF325" i="22"/>
  <c r="DF324" i="22" s="1"/>
  <c r="BE325" i="22"/>
  <c r="BD325" i="22"/>
  <c r="BC325" i="22"/>
  <c r="BB325" i="22"/>
  <c r="BA325" i="22"/>
  <c r="BF324" i="22"/>
  <c r="DF323" i="22" s="1"/>
  <c r="BE324" i="22"/>
  <c r="BD324" i="22"/>
  <c r="BC324" i="22"/>
  <c r="BB324" i="22"/>
  <c r="BA324" i="22"/>
  <c r="BF323" i="22"/>
  <c r="DF322" i="22" s="1"/>
  <c r="BE323" i="22"/>
  <c r="BD323" i="22"/>
  <c r="BC323" i="22"/>
  <c r="BB323" i="22"/>
  <c r="BA323" i="22"/>
  <c r="BF322" i="22"/>
  <c r="DF321" i="22" s="1"/>
  <c r="BE322" i="22"/>
  <c r="BD322" i="22"/>
  <c r="BC322" i="22"/>
  <c r="BB322" i="22"/>
  <c r="BA322" i="22"/>
  <c r="BF321" i="22"/>
  <c r="DF320" i="22" s="1"/>
  <c r="BE321" i="22"/>
  <c r="BD321" i="22"/>
  <c r="BC321" i="22"/>
  <c r="BB321" i="22"/>
  <c r="BA321" i="22"/>
  <c r="BF320" i="22"/>
  <c r="DF319" i="22" s="1"/>
  <c r="BE320" i="22"/>
  <c r="BD320" i="22"/>
  <c r="BC320" i="22"/>
  <c r="BB320" i="22"/>
  <c r="BA320" i="22"/>
  <c r="BF319" i="22"/>
  <c r="DF318" i="22" s="1"/>
  <c r="BE319" i="22"/>
  <c r="BD319" i="22"/>
  <c r="BC319" i="22"/>
  <c r="BB319" i="22"/>
  <c r="BA319" i="22"/>
  <c r="BF318" i="22"/>
  <c r="DF317" i="22" s="1"/>
  <c r="BE318" i="22"/>
  <c r="BD318" i="22"/>
  <c r="BC318" i="22"/>
  <c r="BB318" i="22"/>
  <c r="BA318" i="22"/>
  <c r="BF317" i="22"/>
  <c r="DF316" i="22" s="1"/>
  <c r="BE317" i="22"/>
  <c r="BD317" i="22"/>
  <c r="BC317" i="22"/>
  <c r="BB317" i="22"/>
  <c r="BA317" i="22"/>
  <c r="BF316" i="22"/>
  <c r="DF315" i="22" s="1"/>
  <c r="BE316" i="22"/>
  <c r="BD316" i="22"/>
  <c r="BC316" i="22"/>
  <c r="BB316" i="22"/>
  <c r="BA316" i="22"/>
  <c r="BF315" i="22"/>
  <c r="DF314" i="22" s="1"/>
  <c r="BE315" i="22"/>
  <c r="BD315" i="22"/>
  <c r="BC315" i="22"/>
  <c r="BB315" i="22"/>
  <c r="BA315" i="22"/>
  <c r="BF314" i="22"/>
  <c r="DF313" i="22" s="1"/>
  <c r="BE314" i="22"/>
  <c r="BD314" i="22"/>
  <c r="BC314" i="22"/>
  <c r="BB314" i="22"/>
  <c r="BA314" i="22"/>
  <c r="BF313" i="22"/>
  <c r="DF312" i="22" s="1"/>
  <c r="BE313" i="22"/>
  <c r="BD313" i="22"/>
  <c r="BC313" i="22"/>
  <c r="BB313" i="22"/>
  <c r="BA313" i="22"/>
  <c r="BF312" i="22"/>
  <c r="DF311" i="22" s="1"/>
  <c r="BE312" i="22"/>
  <c r="BD312" i="22"/>
  <c r="BC312" i="22"/>
  <c r="BB312" i="22"/>
  <c r="BA312" i="22"/>
  <c r="BF311" i="22"/>
  <c r="DF310" i="22" s="1"/>
  <c r="BE311" i="22"/>
  <c r="BD311" i="22"/>
  <c r="BC311" i="22"/>
  <c r="BB311" i="22"/>
  <c r="BA311" i="22"/>
  <c r="BF310" i="22"/>
  <c r="DF309" i="22" s="1"/>
  <c r="BE310" i="22"/>
  <c r="BD310" i="22"/>
  <c r="BC310" i="22"/>
  <c r="BB310" i="22"/>
  <c r="BA310" i="22"/>
  <c r="BF309" i="22"/>
  <c r="DF308" i="22" s="1"/>
  <c r="BE309" i="22"/>
  <c r="BD309" i="22"/>
  <c r="BC309" i="22"/>
  <c r="BB309" i="22"/>
  <c r="BA309" i="22"/>
  <c r="BF308" i="22"/>
  <c r="DF307" i="22" s="1"/>
  <c r="BE308" i="22"/>
  <c r="BD308" i="22"/>
  <c r="BC308" i="22"/>
  <c r="BB308" i="22"/>
  <c r="BA308" i="22"/>
  <c r="BF307" i="22"/>
  <c r="DF306" i="22" s="1"/>
  <c r="BE307" i="22"/>
  <c r="BD307" i="22"/>
  <c r="BC307" i="22"/>
  <c r="BB307" i="22"/>
  <c r="BA307" i="22"/>
  <c r="BF306" i="22"/>
  <c r="DF305" i="22" s="1"/>
  <c r="BE306" i="22"/>
  <c r="BD306" i="22"/>
  <c r="BC306" i="22"/>
  <c r="BB306" i="22"/>
  <c r="BA306" i="22"/>
  <c r="BF305" i="22"/>
  <c r="DF304" i="22" s="1"/>
  <c r="BE305" i="22"/>
  <c r="BD305" i="22"/>
  <c r="BC305" i="22"/>
  <c r="BB305" i="22"/>
  <c r="BA305" i="22"/>
  <c r="BF304" i="22"/>
  <c r="DF303" i="22" s="1"/>
  <c r="BE304" i="22"/>
  <c r="BD304" i="22"/>
  <c r="BC304" i="22"/>
  <c r="BB304" i="22"/>
  <c r="BA304" i="22"/>
  <c r="BF303" i="22"/>
  <c r="DF302" i="22" s="1"/>
  <c r="BE303" i="22"/>
  <c r="BD303" i="22"/>
  <c r="BC303" i="22"/>
  <c r="BB303" i="22"/>
  <c r="BA303" i="22"/>
  <c r="BF302" i="22"/>
  <c r="DF301" i="22" s="1"/>
  <c r="BE302" i="22"/>
  <c r="BD302" i="22"/>
  <c r="BC302" i="22"/>
  <c r="BB302" i="22"/>
  <c r="BA302" i="22"/>
  <c r="BF301" i="22"/>
  <c r="DF300" i="22" s="1"/>
  <c r="BE301" i="22"/>
  <c r="BD301" i="22"/>
  <c r="BC301" i="22"/>
  <c r="BB301" i="22"/>
  <c r="BA301" i="22"/>
  <c r="BF300" i="22"/>
  <c r="DF299" i="22" s="1"/>
  <c r="BE300" i="22"/>
  <c r="BD300" i="22"/>
  <c r="BC300" i="22"/>
  <c r="BB300" i="22"/>
  <c r="BA300" i="22"/>
  <c r="BF299" i="22"/>
  <c r="DF298" i="22" s="1"/>
  <c r="BE299" i="22"/>
  <c r="BD299" i="22"/>
  <c r="BC299" i="22"/>
  <c r="BB299" i="22"/>
  <c r="BA299" i="22"/>
  <c r="BF298" i="22"/>
  <c r="DF297" i="22" s="1"/>
  <c r="BE298" i="22"/>
  <c r="BD298" i="22"/>
  <c r="BC298" i="22"/>
  <c r="BB298" i="22"/>
  <c r="BA298" i="22"/>
  <c r="BF297" i="22"/>
  <c r="DF296" i="22" s="1"/>
  <c r="BE297" i="22"/>
  <c r="BD297" i="22"/>
  <c r="BC297" i="22"/>
  <c r="BB297" i="22"/>
  <c r="BA297" i="22"/>
  <c r="BF296" i="22"/>
  <c r="DF295" i="22" s="1"/>
  <c r="BE296" i="22"/>
  <c r="BD296" i="22"/>
  <c r="BC296" i="22"/>
  <c r="BB296" i="22"/>
  <c r="BA296" i="22"/>
  <c r="BF295" i="22"/>
  <c r="DF294" i="22" s="1"/>
  <c r="BE295" i="22"/>
  <c r="BD295" i="22"/>
  <c r="BC295" i="22"/>
  <c r="BB295" i="22"/>
  <c r="BA295" i="22"/>
  <c r="BF294" i="22"/>
  <c r="DF293" i="22" s="1"/>
  <c r="BE294" i="22"/>
  <c r="BD294" i="22"/>
  <c r="BC294" i="22"/>
  <c r="BB294" i="22"/>
  <c r="BA294" i="22"/>
  <c r="BF293" i="22"/>
  <c r="DF292" i="22" s="1"/>
  <c r="BE293" i="22"/>
  <c r="BD293" i="22"/>
  <c r="BC293" i="22"/>
  <c r="BB293" i="22"/>
  <c r="BA293" i="22"/>
  <c r="BF292" i="22"/>
  <c r="DF291" i="22" s="1"/>
  <c r="BE292" i="22"/>
  <c r="BD292" i="22"/>
  <c r="BC292" i="22"/>
  <c r="BB292" i="22"/>
  <c r="BA292" i="22"/>
  <c r="BF291" i="22"/>
  <c r="DF290" i="22" s="1"/>
  <c r="BE291" i="22"/>
  <c r="BD291" i="22"/>
  <c r="BC291" i="22"/>
  <c r="BB291" i="22"/>
  <c r="BA291" i="22"/>
  <c r="BF290" i="22"/>
  <c r="DF289" i="22" s="1"/>
  <c r="BE290" i="22"/>
  <c r="BD290" i="22"/>
  <c r="BC290" i="22"/>
  <c r="BB290" i="22"/>
  <c r="BA290" i="22"/>
  <c r="BF289" i="22"/>
  <c r="DF288" i="22" s="1"/>
  <c r="BE289" i="22"/>
  <c r="BD289" i="22"/>
  <c r="BC289" i="22"/>
  <c r="BB289" i="22"/>
  <c r="BA289" i="22"/>
  <c r="BF288" i="22"/>
  <c r="DF287" i="22" s="1"/>
  <c r="BE288" i="22"/>
  <c r="BD288" i="22"/>
  <c r="BC288" i="22"/>
  <c r="BB288" i="22"/>
  <c r="BA288" i="22"/>
  <c r="BF287" i="22"/>
  <c r="DF286" i="22" s="1"/>
  <c r="BE287" i="22"/>
  <c r="BD287" i="22"/>
  <c r="BC287" i="22"/>
  <c r="BB287" i="22"/>
  <c r="BA287" i="22"/>
  <c r="BF286" i="22"/>
  <c r="DF285" i="22" s="1"/>
  <c r="BE286" i="22"/>
  <c r="BD286" i="22"/>
  <c r="BC286" i="22"/>
  <c r="BB286" i="22"/>
  <c r="BA286" i="22"/>
  <c r="BF285" i="22"/>
  <c r="DF284" i="22" s="1"/>
  <c r="BE285" i="22"/>
  <c r="BD285" i="22"/>
  <c r="BC285" i="22"/>
  <c r="BB285" i="22"/>
  <c r="BA285" i="22"/>
  <c r="BF284" i="22"/>
  <c r="DF283" i="22" s="1"/>
  <c r="BE284" i="22"/>
  <c r="BD284" i="22"/>
  <c r="BC284" i="22"/>
  <c r="BB284" i="22"/>
  <c r="BA284" i="22"/>
  <c r="BF283" i="22"/>
  <c r="DF282" i="22" s="1"/>
  <c r="BE283" i="22"/>
  <c r="BD283" i="22"/>
  <c r="BC283" i="22"/>
  <c r="BB283" i="22"/>
  <c r="BA283" i="22"/>
  <c r="BF282" i="22"/>
  <c r="DF281" i="22" s="1"/>
  <c r="BE282" i="22"/>
  <c r="BD282" i="22"/>
  <c r="BC282" i="22"/>
  <c r="BB282" i="22"/>
  <c r="BA282" i="22"/>
  <c r="BF281" i="22"/>
  <c r="DF280" i="22" s="1"/>
  <c r="BE281" i="22"/>
  <c r="BD281" i="22"/>
  <c r="BC281" i="22"/>
  <c r="BB281" i="22"/>
  <c r="BA281" i="22"/>
  <c r="BF280" i="22"/>
  <c r="DF279" i="22" s="1"/>
  <c r="BE280" i="22"/>
  <c r="BD280" i="22"/>
  <c r="BC280" i="22"/>
  <c r="BB280" i="22"/>
  <c r="BA280" i="22"/>
  <c r="BF279" i="22"/>
  <c r="DF278" i="22" s="1"/>
  <c r="BE279" i="22"/>
  <c r="BD279" i="22"/>
  <c r="BC279" i="22"/>
  <c r="BB279" i="22"/>
  <c r="BA279" i="22"/>
  <c r="BF278" i="22"/>
  <c r="DF277" i="22" s="1"/>
  <c r="BE278" i="22"/>
  <c r="BD278" i="22"/>
  <c r="BC278" i="22"/>
  <c r="BB278" i="22"/>
  <c r="BA278" i="22"/>
  <c r="BF277" i="22"/>
  <c r="DF276" i="22" s="1"/>
  <c r="BE277" i="22"/>
  <c r="BD277" i="22"/>
  <c r="BC277" i="22"/>
  <c r="BB277" i="22"/>
  <c r="BA277" i="22"/>
  <c r="BF276" i="22"/>
  <c r="DF275" i="22" s="1"/>
  <c r="BE276" i="22"/>
  <c r="BD276" i="22"/>
  <c r="BC276" i="22"/>
  <c r="BB276" i="22"/>
  <c r="BA276" i="22"/>
  <c r="BF275" i="22"/>
  <c r="DF274" i="22" s="1"/>
  <c r="BE275" i="22"/>
  <c r="BD275" i="22"/>
  <c r="BC275" i="22"/>
  <c r="BB275" i="22"/>
  <c r="BA275" i="22"/>
  <c r="BF274" i="22"/>
  <c r="DF273" i="22" s="1"/>
  <c r="BE274" i="22"/>
  <c r="BD274" i="22"/>
  <c r="BC274" i="22"/>
  <c r="BB274" i="22"/>
  <c r="BA274" i="22"/>
  <c r="BF273" i="22"/>
  <c r="DF272" i="22" s="1"/>
  <c r="BE273" i="22"/>
  <c r="BD273" i="22"/>
  <c r="BC273" i="22"/>
  <c r="BB273" i="22"/>
  <c r="BA273" i="22"/>
  <c r="BF272" i="22"/>
  <c r="DF271" i="22" s="1"/>
  <c r="BE272" i="22"/>
  <c r="BD272" i="22"/>
  <c r="BC272" i="22"/>
  <c r="BB272" i="22"/>
  <c r="BA272" i="22"/>
  <c r="BF271" i="22"/>
  <c r="DF270" i="22" s="1"/>
  <c r="BE271" i="22"/>
  <c r="BD271" i="22"/>
  <c r="BC271" i="22"/>
  <c r="BB271" i="22"/>
  <c r="BA271" i="22"/>
  <c r="BF270" i="22"/>
  <c r="DF269" i="22" s="1"/>
  <c r="BE270" i="22"/>
  <c r="BD270" i="22"/>
  <c r="BC270" i="22"/>
  <c r="BB270" i="22"/>
  <c r="BA270" i="22"/>
  <c r="BF269" i="22"/>
  <c r="DF268" i="22" s="1"/>
  <c r="BE269" i="22"/>
  <c r="BD269" i="22"/>
  <c r="BC269" i="22"/>
  <c r="BB269" i="22"/>
  <c r="BA269" i="22"/>
  <c r="BF268" i="22"/>
  <c r="DF267" i="22" s="1"/>
  <c r="BE268" i="22"/>
  <c r="BD268" i="22"/>
  <c r="BC268" i="22"/>
  <c r="BB268" i="22"/>
  <c r="BA268" i="22"/>
  <c r="BF267" i="22"/>
  <c r="DF266" i="22" s="1"/>
  <c r="BE267" i="22"/>
  <c r="BD267" i="22"/>
  <c r="BC267" i="22"/>
  <c r="BB267" i="22"/>
  <c r="BA267" i="22"/>
  <c r="BF266" i="22"/>
  <c r="DF265" i="22" s="1"/>
  <c r="BE266" i="22"/>
  <c r="BD266" i="22"/>
  <c r="BC266" i="22"/>
  <c r="BB266" i="22"/>
  <c r="BA266" i="22"/>
  <c r="BF265" i="22"/>
  <c r="DF264" i="22" s="1"/>
  <c r="BE265" i="22"/>
  <c r="BD265" i="22"/>
  <c r="BC265" i="22"/>
  <c r="BB265" i="22"/>
  <c r="BA265" i="22"/>
  <c r="BF264" i="22"/>
  <c r="DF263" i="22" s="1"/>
  <c r="BE264" i="22"/>
  <c r="BD264" i="22"/>
  <c r="BC264" i="22"/>
  <c r="BB264" i="22"/>
  <c r="BA264" i="22"/>
  <c r="BF263" i="22"/>
  <c r="DF262" i="22" s="1"/>
  <c r="BE263" i="22"/>
  <c r="BD263" i="22"/>
  <c r="BC263" i="22"/>
  <c r="BB263" i="22"/>
  <c r="BA263" i="22"/>
  <c r="BF262" i="22"/>
  <c r="DF261" i="22" s="1"/>
  <c r="BE262" i="22"/>
  <c r="BD262" i="22"/>
  <c r="BC262" i="22"/>
  <c r="BB262" i="22"/>
  <c r="BA262" i="22"/>
  <c r="BF261" i="22"/>
  <c r="DF260" i="22" s="1"/>
  <c r="BE261" i="22"/>
  <c r="BD261" i="22"/>
  <c r="BC261" i="22"/>
  <c r="BB261" i="22"/>
  <c r="BA261" i="22"/>
  <c r="BF260" i="22"/>
  <c r="DF259" i="22" s="1"/>
  <c r="BE260" i="22"/>
  <c r="BD260" i="22"/>
  <c r="BC260" i="22"/>
  <c r="BB260" i="22"/>
  <c r="BA260" i="22"/>
  <c r="BF259" i="22"/>
  <c r="DF258" i="22" s="1"/>
  <c r="BE259" i="22"/>
  <c r="BD259" i="22"/>
  <c r="BC259" i="22"/>
  <c r="BB259" i="22"/>
  <c r="BA259" i="22"/>
  <c r="BF258" i="22"/>
  <c r="DF257" i="22" s="1"/>
  <c r="BE258" i="22"/>
  <c r="BD258" i="22"/>
  <c r="BC258" i="22"/>
  <c r="BB258" i="22"/>
  <c r="BA258" i="22"/>
  <c r="BF257" i="22"/>
  <c r="DF256" i="22" s="1"/>
  <c r="BE257" i="22"/>
  <c r="BD257" i="22"/>
  <c r="BC257" i="22"/>
  <c r="BB257" i="22"/>
  <c r="BA257" i="22"/>
  <c r="BF256" i="22"/>
  <c r="DF255" i="22" s="1"/>
  <c r="BE256" i="22"/>
  <c r="BD256" i="22"/>
  <c r="BC256" i="22"/>
  <c r="BB256" i="22"/>
  <c r="BA256" i="22"/>
  <c r="BF255" i="22"/>
  <c r="DF254" i="22" s="1"/>
  <c r="BE255" i="22"/>
  <c r="BD255" i="22"/>
  <c r="BC255" i="22"/>
  <c r="BB255" i="22"/>
  <c r="BA255" i="22"/>
  <c r="BF254" i="22"/>
  <c r="DF253" i="22" s="1"/>
  <c r="BE254" i="22"/>
  <c r="BD254" i="22"/>
  <c r="BC254" i="22"/>
  <c r="BB254" i="22"/>
  <c r="BA254" i="22"/>
  <c r="BF253" i="22"/>
  <c r="DF252" i="22" s="1"/>
  <c r="BE253" i="22"/>
  <c r="BD253" i="22"/>
  <c r="BC253" i="22"/>
  <c r="BB253" i="22"/>
  <c r="BA253" i="22"/>
  <c r="BF252" i="22"/>
  <c r="DF251" i="22" s="1"/>
  <c r="BE252" i="22"/>
  <c r="BD252" i="22"/>
  <c r="BC252" i="22"/>
  <c r="BB252" i="22"/>
  <c r="BA252" i="22"/>
  <c r="BF251" i="22"/>
  <c r="DF250" i="22" s="1"/>
  <c r="BE251" i="22"/>
  <c r="BD251" i="22"/>
  <c r="BC251" i="22"/>
  <c r="BB251" i="22"/>
  <c r="BA251" i="22"/>
  <c r="BF250" i="22"/>
  <c r="DF249" i="22" s="1"/>
  <c r="BE250" i="22"/>
  <c r="BD250" i="22"/>
  <c r="BC250" i="22"/>
  <c r="BB250" i="22"/>
  <c r="BA250" i="22"/>
  <c r="BF249" i="22"/>
  <c r="DF248" i="22" s="1"/>
  <c r="BE249" i="22"/>
  <c r="BD249" i="22"/>
  <c r="BC249" i="22"/>
  <c r="BB249" i="22"/>
  <c r="BA249" i="22"/>
  <c r="BF248" i="22"/>
  <c r="DF247" i="22" s="1"/>
  <c r="BE248" i="22"/>
  <c r="BD248" i="22"/>
  <c r="BC248" i="22"/>
  <c r="BB248" i="22"/>
  <c r="BA248" i="22"/>
  <c r="BF247" i="22"/>
  <c r="DF246" i="22" s="1"/>
  <c r="BE247" i="22"/>
  <c r="BD247" i="22"/>
  <c r="BC247" i="22"/>
  <c r="BB247" i="22"/>
  <c r="BA247" i="22"/>
  <c r="BF246" i="22"/>
  <c r="DF245" i="22" s="1"/>
  <c r="BE246" i="22"/>
  <c r="BD246" i="22"/>
  <c r="BC246" i="22"/>
  <c r="BB246" i="22"/>
  <c r="BA246" i="22"/>
  <c r="BF245" i="22"/>
  <c r="DF244" i="22" s="1"/>
  <c r="BE245" i="22"/>
  <c r="BD245" i="22"/>
  <c r="BC245" i="22"/>
  <c r="BB245" i="22"/>
  <c r="BA245" i="22"/>
  <c r="BF244" i="22"/>
  <c r="DF243" i="22" s="1"/>
  <c r="BE244" i="22"/>
  <c r="BD244" i="22"/>
  <c r="BC244" i="22"/>
  <c r="BB244" i="22"/>
  <c r="BA244" i="22"/>
  <c r="BF243" i="22"/>
  <c r="DF242" i="22" s="1"/>
  <c r="BE243" i="22"/>
  <c r="BD243" i="22"/>
  <c r="BC243" i="22"/>
  <c r="BB243" i="22"/>
  <c r="BA243" i="22"/>
  <c r="BF242" i="22"/>
  <c r="DF241" i="22" s="1"/>
  <c r="BE242" i="22"/>
  <c r="BD242" i="22"/>
  <c r="BC242" i="22"/>
  <c r="BB242" i="22"/>
  <c r="BA242" i="22"/>
  <c r="BF241" i="22"/>
  <c r="DF240" i="22" s="1"/>
  <c r="BE241" i="22"/>
  <c r="BD241" i="22"/>
  <c r="BC241" i="22"/>
  <c r="BB241" i="22"/>
  <c r="BA241" i="22"/>
  <c r="BF240" i="22"/>
  <c r="DF239" i="22" s="1"/>
  <c r="BE240" i="22"/>
  <c r="BD240" i="22"/>
  <c r="BC240" i="22"/>
  <c r="BB240" i="22"/>
  <c r="BA240" i="22"/>
  <c r="BF239" i="22"/>
  <c r="DF238" i="22" s="1"/>
  <c r="BE239" i="22"/>
  <c r="BD239" i="22"/>
  <c r="BC239" i="22"/>
  <c r="BB239" i="22"/>
  <c r="BA239" i="22"/>
  <c r="BF238" i="22"/>
  <c r="DF237" i="22" s="1"/>
  <c r="BE238" i="22"/>
  <c r="BD238" i="22"/>
  <c r="BC238" i="22"/>
  <c r="BB238" i="22"/>
  <c r="BA238" i="22"/>
  <c r="BF237" i="22"/>
  <c r="DF236" i="22" s="1"/>
  <c r="BE237" i="22"/>
  <c r="BD237" i="22"/>
  <c r="BC237" i="22"/>
  <c r="BB237" i="22"/>
  <c r="BA237" i="22"/>
  <c r="BF236" i="22"/>
  <c r="DF235" i="22" s="1"/>
  <c r="BE236" i="22"/>
  <c r="BD236" i="22"/>
  <c r="BC236" i="22"/>
  <c r="BB236" i="22"/>
  <c r="BA236" i="22"/>
  <c r="BF235" i="22"/>
  <c r="DF234" i="22" s="1"/>
  <c r="BE235" i="22"/>
  <c r="BD235" i="22"/>
  <c r="BC235" i="22"/>
  <c r="BB235" i="22"/>
  <c r="BA235" i="22"/>
  <c r="BF234" i="22"/>
  <c r="DF233" i="22" s="1"/>
  <c r="BE234" i="22"/>
  <c r="BD234" i="22"/>
  <c r="BC234" i="22"/>
  <c r="BB234" i="22"/>
  <c r="BA234" i="22"/>
  <c r="BF233" i="22"/>
  <c r="DF232" i="22" s="1"/>
  <c r="BE233" i="22"/>
  <c r="BD233" i="22"/>
  <c r="BC233" i="22"/>
  <c r="BB233" i="22"/>
  <c r="BA233" i="22"/>
  <c r="BF232" i="22"/>
  <c r="DF231" i="22" s="1"/>
  <c r="BE232" i="22"/>
  <c r="BD232" i="22"/>
  <c r="BC232" i="22"/>
  <c r="BB232" i="22"/>
  <c r="BA232" i="22"/>
  <c r="BF231" i="22"/>
  <c r="DF230" i="22" s="1"/>
  <c r="BE231" i="22"/>
  <c r="BD231" i="22"/>
  <c r="BC231" i="22"/>
  <c r="BB231" i="22"/>
  <c r="BA231" i="22"/>
  <c r="BF230" i="22"/>
  <c r="DF229" i="22" s="1"/>
  <c r="BE230" i="22"/>
  <c r="BD230" i="22"/>
  <c r="BC230" i="22"/>
  <c r="BB230" i="22"/>
  <c r="BA230" i="22"/>
  <c r="BF229" i="22"/>
  <c r="DF228" i="22" s="1"/>
  <c r="BE229" i="22"/>
  <c r="BD229" i="22"/>
  <c r="BC229" i="22"/>
  <c r="BB229" i="22"/>
  <c r="BA229" i="22"/>
  <c r="BF228" i="22"/>
  <c r="DF227" i="22" s="1"/>
  <c r="BE228" i="22"/>
  <c r="BD228" i="22"/>
  <c r="BC228" i="22"/>
  <c r="BB228" i="22"/>
  <c r="BA228" i="22"/>
  <c r="BF227" i="22"/>
  <c r="DF226" i="22" s="1"/>
  <c r="BE227" i="22"/>
  <c r="BD227" i="22"/>
  <c r="BC227" i="22"/>
  <c r="BB227" i="22"/>
  <c r="BA227" i="22"/>
  <c r="BF226" i="22"/>
  <c r="DF225" i="22" s="1"/>
  <c r="BE226" i="22"/>
  <c r="BD226" i="22"/>
  <c r="BC226" i="22"/>
  <c r="BB226" i="22"/>
  <c r="BA226" i="22"/>
  <c r="BF225" i="22"/>
  <c r="DF224" i="22" s="1"/>
  <c r="BE225" i="22"/>
  <c r="BD225" i="22"/>
  <c r="BC225" i="22"/>
  <c r="BB225" i="22"/>
  <c r="BA225" i="22"/>
  <c r="BF224" i="22"/>
  <c r="DF223" i="22" s="1"/>
  <c r="BE224" i="22"/>
  <c r="BD224" i="22"/>
  <c r="BC224" i="22"/>
  <c r="BB224" i="22"/>
  <c r="BA224" i="22"/>
  <c r="BF223" i="22"/>
  <c r="DF222" i="22" s="1"/>
  <c r="BE223" i="22"/>
  <c r="BD223" i="22"/>
  <c r="BC223" i="22"/>
  <c r="BB223" i="22"/>
  <c r="BA223" i="22"/>
  <c r="BF222" i="22"/>
  <c r="DF221" i="22" s="1"/>
  <c r="BE222" i="22"/>
  <c r="BD222" i="22"/>
  <c r="BC222" i="22"/>
  <c r="BB222" i="22"/>
  <c r="BA222" i="22"/>
  <c r="BF221" i="22"/>
  <c r="DF220" i="22" s="1"/>
  <c r="BE221" i="22"/>
  <c r="BD221" i="22"/>
  <c r="BC221" i="22"/>
  <c r="BB221" i="22"/>
  <c r="BA221" i="22"/>
  <c r="BF220" i="22"/>
  <c r="DF219" i="22" s="1"/>
  <c r="BE220" i="22"/>
  <c r="BD220" i="22"/>
  <c r="BC220" i="22"/>
  <c r="BB220" i="22"/>
  <c r="BA220" i="22"/>
  <c r="BF219" i="22"/>
  <c r="DF218" i="22" s="1"/>
  <c r="BE219" i="22"/>
  <c r="BD219" i="22"/>
  <c r="BC219" i="22"/>
  <c r="BB219" i="22"/>
  <c r="BA219" i="22"/>
  <c r="BF218" i="22"/>
  <c r="DF217" i="22" s="1"/>
  <c r="BE218" i="22"/>
  <c r="BD218" i="22"/>
  <c r="BC218" i="22"/>
  <c r="BB218" i="22"/>
  <c r="BA218" i="22"/>
  <c r="BF217" i="22"/>
  <c r="DF216" i="22" s="1"/>
  <c r="BE217" i="22"/>
  <c r="BD217" i="22"/>
  <c r="BC217" i="22"/>
  <c r="BB217" i="22"/>
  <c r="BA217" i="22"/>
  <c r="BF216" i="22"/>
  <c r="DF215" i="22" s="1"/>
  <c r="BE216" i="22"/>
  <c r="BD216" i="22"/>
  <c r="BC216" i="22"/>
  <c r="BB216" i="22"/>
  <c r="BA216" i="22"/>
  <c r="BF215" i="22"/>
  <c r="DF214" i="22" s="1"/>
  <c r="BE215" i="22"/>
  <c r="BD215" i="22"/>
  <c r="BC215" i="22"/>
  <c r="BB215" i="22"/>
  <c r="BA215" i="22"/>
  <c r="BF214" i="22"/>
  <c r="DF213" i="22" s="1"/>
  <c r="BE214" i="22"/>
  <c r="BD214" i="22"/>
  <c r="BC214" i="22"/>
  <c r="BB214" i="22"/>
  <c r="BA214" i="22"/>
  <c r="BF213" i="22"/>
  <c r="DF212" i="22" s="1"/>
  <c r="BE213" i="22"/>
  <c r="BD213" i="22"/>
  <c r="BC213" i="22"/>
  <c r="BB213" i="22"/>
  <c r="BA213" i="22"/>
  <c r="BF212" i="22"/>
  <c r="DF211" i="22" s="1"/>
  <c r="BE212" i="22"/>
  <c r="BD212" i="22"/>
  <c r="BC212" i="22"/>
  <c r="BB212" i="22"/>
  <c r="BA212" i="22"/>
  <c r="BF211" i="22"/>
  <c r="DF210" i="22" s="1"/>
  <c r="BE211" i="22"/>
  <c r="BD211" i="22"/>
  <c r="BC211" i="22"/>
  <c r="BB211" i="22"/>
  <c r="BA211" i="22"/>
  <c r="BF210" i="22"/>
  <c r="DF209" i="22" s="1"/>
  <c r="BE210" i="22"/>
  <c r="BD210" i="22"/>
  <c r="BC210" i="22"/>
  <c r="BB210" i="22"/>
  <c r="BA210" i="22"/>
  <c r="BF209" i="22"/>
  <c r="DF208" i="22" s="1"/>
  <c r="BE209" i="22"/>
  <c r="BD209" i="22"/>
  <c r="BC209" i="22"/>
  <c r="BB209" i="22"/>
  <c r="BA209" i="22"/>
  <c r="BF208" i="22"/>
  <c r="DF207" i="22" s="1"/>
  <c r="BE208" i="22"/>
  <c r="BD208" i="22"/>
  <c r="BC208" i="22"/>
  <c r="BB208" i="22"/>
  <c r="BA208" i="22"/>
  <c r="BF207" i="22"/>
  <c r="DF206" i="22" s="1"/>
  <c r="BE207" i="22"/>
  <c r="BD207" i="22"/>
  <c r="BC207" i="22"/>
  <c r="BB207" i="22"/>
  <c r="BA207" i="22"/>
  <c r="BF206" i="22"/>
  <c r="DF205" i="22" s="1"/>
  <c r="BE206" i="22"/>
  <c r="BD206" i="22"/>
  <c r="BC206" i="22"/>
  <c r="BB206" i="22"/>
  <c r="BA206" i="22"/>
  <c r="BF205" i="22"/>
  <c r="DF204" i="22" s="1"/>
  <c r="BE205" i="22"/>
  <c r="BD205" i="22"/>
  <c r="BC205" i="22"/>
  <c r="BB205" i="22"/>
  <c r="BA205" i="22"/>
  <c r="BF204" i="22"/>
  <c r="DF203" i="22" s="1"/>
  <c r="BE204" i="22"/>
  <c r="BD204" i="22"/>
  <c r="BC204" i="22"/>
  <c r="BB204" i="22"/>
  <c r="BA204" i="22"/>
  <c r="BF203" i="22"/>
  <c r="DF202" i="22" s="1"/>
  <c r="BE203" i="22"/>
  <c r="BD203" i="22"/>
  <c r="BC203" i="22"/>
  <c r="BB203" i="22"/>
  <c r="BA203" i="22"/>
  <c r="BF202" i="22"/>
  <c r="DF201" i="22" s="1"/>
  <c r="BE202" i="22"/>
  <c r="BD202" i="22"/>
  <c r="BC202" i="22"/>
  <c r="BB202" i="22"/>
  <c r="BA202" i="22"/>
  <c r="BF201" i="22"/>
  <c r="DF200" i="22" s="1"/>
  <c r="BE201" i="22"/>
  <c r="BD201" i="22"/>
  <c r="BC201" i="22"/>
  <c r="BB201" i="22"/>
  <c r="BA201" i="22"/>
  <c r="BF200" i="22"/>
  <c r="DF199" i="22" s="1"/>
  <c r="BE200" i="22"/>
  <c r="BD200" i="22"/>
  <c r="BC200" i="22"/>
  <c r="BB200" i="22"/>
  <c r="BA200" i="22"/>
  <c r="BF199" i="22"/>
  <c r="DF198" i="22" s="1"/>
  <c r="BE199" i="22"/>
  <c r="BD199" i="22"/>
  <c r="BC199" i="22"/>
  <c r="BB199" i="22"/>
  <c r="BA199" i="22"/>
  <c r="BF198" i="22"/>
  <c r="DF197" i="22" s="1"/>
  <c r="BE198" i="22"/>
  <c r="BD198" i="22"/>
  <c r="BC198" i="22"/>
  <c r="BB198" i="22"/>
  <c r="BA198" i="22"/>
  <c r="BF197" i="22"/>
  <c r="DF196" i="22" s="1"/>
  <c r="BE197" i="22"/>
  <c r="BD197" i="22"/>
  <c r="BC197" i="22"/>
  <c r="BB197" i="22"/>
  <c r="BA197" i="22"/>
  <c r="BF196" i="22"/>
  <c r="DF195" i="22" s="1"/>
  <c r="BE196" i="22"/>
  <c r="BD196" i="22"/>
  <c r="BC196" i="22"/>
  <c r="BB196" i="22"/>
  <c r="BA196" i="22"/>
  <c r="BF195" i="22"/>
  <c r="DF194" i="22" s="1"/>
  <c r="BE195" i="22"/>
  <c r="BD195" i="22"/>
  <c r="BC195" i="22"/>
  <c r="BB195" i="22"/>
  <c r="BA195" i="22"/>
  <c r="BF194" i="22"/>
  <c r="DF193" i="22" s="1"/>
  <c r="BE194" i="22"/>
  <c r="BD194" i="22"/>
  <c r="BC194" i="22"/>
  <c r="BB194" i="22"/>
  <c r="BA194" i="22"/>
  <c r="BF193" i="22"/>
  <c r="DF192" i="22" s="1"/>
  <c r="BE193" i="22"/>
  <c r="BD193" i="22"/>
  <c r="BC193" i="22"/>
  <c r="BB193" i="22"/>
  <c r="BA193" i="22"/>
  <c r="BF192" i="22"/>
  <c r="DF191" i="22" s="1"/>
  <c r="BE192" i="22"/>
  <c r="BD192" i="22"/>
  <c r="BC192" i="22"/>
  <c r="BB192" i="22"/>
  <c r="BA192" i="22"/>
  <c r="BF191" i="22"/>
  <c r="DF190" i="22" s="1"/>
  <c r="BE191" i="22"/>
  <c r="BD191" i="22"/>
  <c r="BC191" i="22"/>
  <c r="BB191" i="22"/>
  <c r="BA191" i="22"/>
  <c r="BF190" i="22"/>
  <c r="DF189" i="22" s="1"/>
  <c r="BE190" i="22"/>
  <c r="BD190" i="22"/>
  <c r="BC190" i="22"/>
  <c r="BB190" i="22"/>
  <c r="BA190" i="22"/>
  <c r="BF189" i="22"/>
  <c r="DF188" i="22" s="1"/>
  <c r="BE189" i="22"/>
  <c r="BD189" i="22"/>
  <c r="BC189" i="22"/>
  <c r="BB189" i="22"/>
  <c r="BA189" i="22"/>
  <c r="BF188" i="22"/>
  <c r="DF187" i="22" s="1"/>
  <c r="BE188" i="22"/>
  <c r="BD188" i="22"/>
  <c r="BC188" i="22"/>
  <c r="BB188" i="22"/>
  <c r="BA188" i="22"/>
  <c r="BF187" i="22"/>
  <c r="DF186" i="22" s="1"/>
  <c r="BE187" i="22"/>
  <c r="BD187" i="22"/>
  <c r="BC187" i="22"/>
  <c r="BB187" i="22"/>
  <c r="BA187" i="22"/>
  <c r="BF186" i="22"/>
  <c r="DF185" i="22" s="1"/>
  <c r="BE186" i="22"/>
  <c r="BD186" i="22"/>
  <c r="BC186" i="22"/>
  <c r="BB186" i="22"/>
  <c r="BA186" i="22"/>
  <c r="BF185" i="22"/>
  <c r="DF184" i="22" s="1"/>
  <c r="BE185" i="22"/>
  <c r="BD185" i="22"/>
  <c r="BC185" i="22"/>
  <c r="BB185" i="22"/>
  <c r="BA185" i="22"/>
  <c r="BF184" i="22"/>
  <c r="DF183" i="22" s="1"/>
  <c r="BE184" i="22"/>
  <c r="BD184" i="22"/>
  <c r="BC184" i="22"/>
  <c r="BB184" i="22"/>
  <c r="BA184" i="22"/>
  <c r="BF183" i="22"/>
  <c r="DF182" i="22" s="1"/>
  <c r="BE183" i="22"/>
  <c r="BD183" i="22"/>
  <c r="BC183" i="22"/>
  <c r="BB183" i="22"/>
  <c r="BA183" i="22"/>
  <c r="BF182" i="22"/>
  <c r="DF181" i="22" s="1"/>
  <c r="BE182" i="22"/>
  <c r="BD182" i="22"/>
  <c r="BC182" i="22"/>
  <c r="BB182" i="22"/>
  <c r="BA182" i="22"/>
  <c r="BF181" i="22"/>
  <c r="DF180" i="22" s="1"/>
  <c r="BE181" i="22"/>
  <c r="BD181" i="22"/>
  <c r="BC181" i="22"/>
  <c r="BB181" i="22"/>
  <c r="BA181" i="22"/>
  <c r="BF180" i="22"/>
  <c r="DF179" i="22" s="1"/>
  <c r="BE180" i="22"/>
  <c r="BD180" i="22"/>
  <c r="BC180" i="22"/>
  <c r="BB180" i="22"/>
  <c r="BA180" i="22"/>
  <c r="BF179" i="22"/>
  <c r="DF178" i="22" s="1"/>
  <c r="BE179" i="22"/>
  <c r="BD179" i="22"/>
  <c r="BC179" i="22"/>
  <c r="BB179" i="22"/>
  <c r="BA179" i="22"/>
  <c r="BF178" i="22"/>
  <c r="DF177" i="22" s="1"/>
  <c r="BE178" i="22"/>
  <c r="BD178" i="22"/>
  <c r="BC178" i="22"/>
  <c r="BB178" i="22"/>
  <c r="BA178" i="22"/>
  <c r="BF177" i="22"/>
  <c r="DF176" i="22" s="1"/>
  <c r="BE177" i="22"/>
  <c r="BD177" i="22"/>
  <c r="BC177" i="22"/>
  <c r="BB177" i="22"/>
  <c r="BA177" i="22"/>
  <c r="BF176" i="22"/>
  <c r="DF175" i="22" s="1"/>
  <c r="BE176" i="22"/>
  <c r="BD176" i="22"/>
  <c r="BC176" i="22"/>
  <c r="BB176" i="22"/>
  <c r="BA176" i="22"/>
  <c r="BF175" i="22"/>
  <c r="DF174" i="22" s="1"/>
  <c r="BE175" i="22"/>
  <c r="BD175" i="22"/>
  <c r="BC175" i="22"/>
  <c r="BB175" i="22"/>
  <c r="BA175" i="22"/>
  <c r="BF174" i="22"/>
  <c r="DF173" i="22" s="1"/>
  <c r="BE174" i="22"/>
  <c r="BD174" i="22"/>
  <c r="BC174" i="22"/>
  <c r="BB174" i="22"/>
  <c r="BA174" i="22"/>
  <c r="BF173" i="22"/>
  <c r="DF172" i="22" s="1"/>
  <c r="BE173" i="22"/>
  <c r="BD173" i="22"/>
  <c r="BC173" i="22"/>
  <c r="BB173" i="22"/>
  <c r="BA173" i="22"/>
  <c r="BF172" i="22"/>
  <c r="DF171" i="22" s="1"/>
  <c r="BE172" i="22"/>
  <c r="BD172" i="22"/>
  <c r="BC172" i="22"/>
  <c r="BB172" i="22"/>
  <c r="BA172" i="22"/>
  <c r="BF171" i="22"/>
  <c r="DF170" i="22" s="1"/>
  <c r="BE171" i="22"/>
  <c r="BD171" i="22"/>
  <c r="BC171" i="22"/>
  <c r="BB171" i="22"/>
  <c r="BA171" i="22"/>
  <c r="BF170" i="22"/>
  <c r="DF169" i="22" s="1"/>
  <c r="BE170" i="22"/>
  <c r="BD170" i="22"/>
  <c r="BC170" i="22"/>
  <c r="BB170" i="22"/>
  <c r="BA170" i="22"/>
  <c r="BF169" i="22"/>
  <c r="DF168" i="22" s="1"/>
  <c r="BE169" i="22"/>
  <c r="BD169" i="22"/>
  <c r="BC169" i="22"/>
  <c r="BB169" i="22"/>
  <c r="BA169" i="22"/>
  <c r="BF168" i="22"/>
  <c r="DF167" i="22" s="1"/>
  <c r="BE168" i="22"/>
  <c r="BD168" i="22"/>
  <c r="BC168" i="22"/>
  <c r="BB168" i="22"/>
  <c r="BA168" i="22"/>
  <c r="BF167" i="22"/>
  <c r="DF166" i="22" s="1"/>
  <c r="BE167" i="22"/>
  <c r="BD167" i="22"/>
  <c r="BC167" i="22"/>
  <c r="BB167" i="22"/>
  <c r="BA167" i="22"/>
  <c r="BF166" i="22"/>
  <c r="DF165" i="22" s="1"/>
  <c r="BE166" i="22"/>
  <c r="BD166" i="22"/>
  <c r="BC166" i="22"/>
  <c r="BB166" i="22"/>
  <c r="BA166" i="22"/>
  <c r="BF165" i="22"/>
  <c r="DF164" i="22" s="1"/>
  <c r="BE165" i="22"/>
  <c r="BD165" i="22"/>
  <c r="BC165" i="22"/>
  <c r="BB165" i="22"/>
  <c r="BA165" i="22"/>
  <c r="BF164" i="22"/>
  <c r="DF163" i="22" s="1"/>
  <c r="BE164" i="22"/>
  <c r="BD164" i="22"/>
  <c r="BC164" i="22"/>
  <c r="BB164" i="22"/>
  <c r="BA164" i="22"/>
  <c r="BF163" i="22"/>
  <c r="DF162" i="22" s="1"/>
  <c r="BE163" i="22"/>
  <c r="BD163" i="22"/>
  <c r="BC163" i="22"/>
  <c r="BB163" i="22"/>
  <c r="BA163" i="22"/>
  <c r="BF162" i="22"/>
  <c r="DF161" i="22" s="1"/>
  <c r="BE162" i="22"/>
  <c r="BD162" i="22"/>
  <c r="BC162" i="22"/>
  <c r="BB162" i="22"/>
  <c r="BA162" i="22"/>
  <c r="BF161" i="22"/>
  <c r="DF160" i="22" s="1"/>
  <c r="BE161" i="22"/>
  <c r="BD161" i="22"/>
  <c r="BC161" i="22"/>
  <c r="BB161" i="22"/>
  <c r="BA161" i="22"/>
  <c r="BF160" i="22"/>
  <c r="DF159" i="22" s="1"/>
  <c r="BE160" i="22"/>
  <c r="BD160" i="22"/>
  <c r="BC160" i="22"/>
  <c r="BB160" i="22"/>
  <c r="BA160" i="22"/>
  <c r="BF159" i="22"/>
  <c r="DF158" i="22" s="1"/>
  <c r="BE159" i="22"/>
  <c r="BD159" i="22"/>
  <c r="BC159" i="22"/>
  <c r="BB159" i="22"/>
  <c r="BA159" i="22"/>
  <c r="BF158" i="22"/>
  <c r="DF157" i="22" s="1"/>
  <c r="BE158" i="22"/>
  <c r="BD158" i="22"/>
  <c r="BC158" i="22"/>
  <c r="BB158" i="22"/>
  <c r="BA158" i="22"/>
  <c r="BF157" i="22"/>
  <c r="DF156" i="22" s="1"/>
  <c r="BE157" i="22"/>
  <c r="BD157" i="22"/>
  <c r="BC157" i="22"/>
  <c r="BB157" i="22"/>
  <c r="BA157" i="22"/>
  <c r="BF156" i="22"/>
  <c r="DF155" i="22" s="1"/>
  <c r="BE156" i="22"/>
  <c r="BD156" i="22"/>
  <c r="BC156" i="22"/>
  <c r="BB156" i="22"/>
  <c r="BA156" i="22"/>
  <c r="BF155" i="22"/>
  <c r="DF154" i="22" s="1"/>
  <c r="BE155" i="22"/>
  <c r="BD155" i="22"/>
  <c r="BC155" i="22"/>
  <c r="BB155" i="22"/>
  <c r="BA155" i="22"/>
  <c r="BF154" i="22"/>
  <c r="DF153" i="22" s="1"/>
  <c r="BE154" i="22"/>
  <c r="BD154" i="22"/>
  <c r="BC154" i="22"/>
  <c r="BB154" i="22"/>
  <c r="BA154" i="22"/>
  <c r="BF153" i="22"/>
  <c r="DF152" i="22" s="1"/>
  <c r="BE153" i="22"/>
  <c r="BD153" i="22"/>
  <c r="BC153" i="22"/>
  <c r="BB153" i="22"/>
  <c r="BA153" i="22"/>
  <c r="BF152" i="22"/>
  <c r="DF151" i="22" s="1"/>
  <c r="BE152" i="22"/>
  <c r="BD152" i="22"/>
  <c r="BC152" i="22"/>
  <c r="BB152" i="22"/>
  <c r="BA152" i="22"/>
  <c r="BF151" i="22"/>
  <c r="DF150" i="22" s="1"/>
  <c r="BE151" i="22"/>
  <c r="BD151" i="22"/>
  <c r="BC151" i="22"/>
  <c r="BB151" i="22"/>
  <c r="BA151" i="22"/>
  <c r="BF150" i="22"/>
  <c r="DF149" i="22" s="1"/>
  <c r="BE150" i="22"/>
  <c r="BD150" i="22"/>
  <c r="BC150" i="22"/>
  <c r="BB150" i="22"/>
  <c r="BA150" i="22"/>
  <c r="BF149" i="22"/>
  <c r="DF148" i="22" s="1"/>
  <c r="BE149" i="22"/>
  <c r="BD149" i="22"/>
  <c r="BC149" i="22"/>
  <c r="BB149" i="22"/>
  <c r="BA149" i="22"/>
  <c r="BF148" i="22"/>
  <c r="DF147" i="22" s="1"/>
  <c r="BE148" i="22"/>
  <c r="BD148" i="22"/>
  <c r="BC148" i="22"/>
  <c r="BB148" i="22"/>
  <c r="BA148" i="22"/>
  <c r="BF147" i="22"/>
  <c r="DF146" i="22" s="1"/>
  <c r="BE147" i="22"/>
  <c r="BD147" i="22"/>
  <c r="BC147" i="22"/>
  <c r="BB147" i="22"/>
  <c r="BA147" i="22"/>
  <c r="BF146" i="22"/>
  <c r="DF145" i="22" s="1"/>
  <c r="BE146" i="22"/>
  <c r="BD146" i="22"/>
  <c r="BC146" i="22"/>
  <c r="BB146" i="22"/>
  <c r="BA146" i="22"/>
  <c r="BF145" i="22"/>
  <c r="DF144" i="22" s="1"/>
  <c r="BE145" i="22"/>
  <c r="BD145" i="22"/>
  <c r="BC145" i="22"/>
  <c r="BB145" i="22"/>
  <c r="BA145" i="22"/>
  <c r="BF144" i="22"/>
  <c r="DF143" i="22" s="1"/>
  <c r="BE144" i="22"/>
  <c r="BD144" i="22"/>
  <c r="BC144" i="22"/>
  <c r="BB144" i="22"/>
  <c r="BA144" i="22"/>
  <c r="BF143" i="22"/>
  <c r="DF142" i="22" s="1"/>
  <c r="BE143" i="22"/>
  <c r="BD143" i="22"/>
  <c r="BC143" i="22"/>
  <c r="BB143" i="22"/>
  <c r="BA143" i="22"/>
  <c r="BF142" i="22"/>
  <c r="DF141" i="22" s="1"/>
  <c r="BE142" i="22"/>
  <c r="BD142" i="22"/>
  <c r="BC142" i="22"/>
  <c r="BB142" i="22"/>
  <c r="BA142" i="22"/>
  <c r="BF141" i="22"/>
  <c r="DF140" i="22" s="1"/>
  <c r="BE141" i="22"/>
  <c r="BD141" i="22"/>
  <c r="BC141" i="22"/>
  <c r="BB141" i="22"/>
  <c r="BA141" i="22"/>
  <c r="BF140" i="22"/>
  <c r="DF139" i="22" s="1"/>
  <c r="BE140" i="22"/>
  <c r="BD140" i="22"/>
  <c r="BC140" i="22"/>
  <c r="BB140" i="22"/>
  <c r="BA140" i="22"/>
  <c r="BF139" i="22"/>
  <c r="DF138" i="22" s="1"/>
  <c r="BE139" i="22"/>
  <c r="BD139" i="22"/>
  <c r="BC139" i="22"/>
  <c r="BB139" i="22"/>
  <c r="BA139" i="22"/>
  <c r="BF138" i="22"/>
  <c r="DF137" i="22" s="1"/>
  <c r="BE138" i="22"/>
  <c r="BD138" i="22"/>
  <c r="BC138" i="22"/>
  <c r="BB138" i="22"/>
  <c r="BA138" i="22"/>
  <c r="BF137" i="22"/>
  <c r="DF136" i="22" s="1"/>
  <c r="BE137" i="22"/>
  <c r="BD137" i="22"/>
  <c r="BC137" i="22"/>
  <c r="BB137" i="22"/>
  <c r="BA137" i="22"/>
  <c r="BF136" i="22"/>
  <c r="DF135" i="22" s="1"/>
  <c r="BE136" i="22"/>
  <c r="BD136" i="22"/>
  <c r="BC136" i="22"/>
  <c r="BB136" i="22"/>
  <c r="BA136" i="22"/>
  <c r="BF135" i="22"/>
  <c r="DF134" i="22" s="1"/>
  <c r="BE135" i="22"/>
  <c r="BD135" i="22"/>
  <c r="BC135" i="22"/>
  <c r="BB135" i="22"/>
  <c r="BA135" i="22"/>
  <c r="BF134" i="22"/>
  <c r="DF133" i="22" s="1"/>
  <c r="BE134" i="22"/>
  <c r="BD134" i="22"/>
  <c r="BC134" i="22"/>
  <c r="BB134" i="22"/>
  <c r="BA134" i="22"/>
  <c r="BF133" i="22"/>
  <c r="DF132" i="22" s="1"/>
  <c r="BE133" i="22"/>
  <c r="BD133" i="22"/>
  <c r="BC133" i="22"/>
  <c r="BB133" i="22"/>
  <c r="BA133" i="22"/>
  <c r="BF132" i="22"/>
  <c r="DF131" i="22" s="1"/>
  <c r="BE132" i="22"/>
  <c r="BD132" i="22"/>
  <c r="BC132" i="22"/>
  <c r="BB132" i="22"/>
  <c r="BA132" i="22"/>
  <c r="BF131" i="22"/>
  <c r="DF130" i="22" s="1"/>
  <c r="BE131" i="22"/>
  <c r="BD131" i="22"/>
  <c r="BC131" i="22"/>
  <c r="BB131" i="22"/>
  <c r="BA131" i="22"/>
  <c r="BF130" i="22"/>
  <c r="DF129" i="22" s="1"/>
  <c r="BE130" i="22"/>
  <c r="BD130" i="22"/>
  <c r="BC130" i="22"/>
  <c r="BB130" i="22"/>
  <c r="BA130" i="22"/>
  <c r="BF129" i="22"/>
  <c r="DF128" i="22" s="1"/>
  <c r="BE129" i="22"/>
  <c r="BD129" i="22"/>
  <c r="BC129" i="22"/>
  <c r="BB129" i="22"/>
  <c r="BA129" i="22"/>
  <c r="BF128" i="22"/>
  <c r="DF127" i="22" s="1"/>
  <c r="BE128" i="22"/>
  <c r="BD128" i="22"/>
  <c r="BC128" i="22"/>
  <c r="BB128" i="22"/>
  <c r="BA128" i="22"/>
  <c r="BF127" i="22"/>
  <c r="DF126" i="22" s="1"/>
  <c r="BE127" i="22"/>
  <c r="BD127" i="22"/>
  <c r="BC127" i="22"/>
  <c r="BB127" i="22"/>
  <c r="BA127" i="22"/>
  <c r="BF126" i="22"/>
  <c r="DF125" i="22" s="1"/>
  <c r="BE126" i="22"/>
  <c r="BD126" i="22"/>
  <c r="BC126" i="22"/>
  <c r="BB126" i="22"/>
  <c r="BA126" i="22"/>
  <c r="BF125" i="22"/>
  <c r="DF124" i="22" s="1"/>
  <c r="BE125" i="22"/>
  <c r="BD125" i="22"/>
  <c r="BC125" i="22"/>
  <c r="BB125" i="22"/>
  <c r="BA125" i="22"/>
  <c r="BF124" i="22"/>
  <c r="DF123" i="22" s="1"/>
  <c r="BE124" i="22"/>
  <c r="BD124" i="22"/>
  <c r="BC124" i="22"/>
  <c r="BB124" i="22"/>
  <c r="BA124" i="22"/>
  <c r="BF123" i="22"/>
  <c r="DF122" i="22" s="1"/>
  <c r="BE123" i="22"/>
  <c r="BD123" i="22"/>
  <c r="BC123" i="22"/>
  <c r="BB123" i="22"/>
  <c r="BA123" i="22"/>
  <c r="BF122" i="22"/>
  <c r="DF121" i="22" s="1"/>
  <c r="BE122" i="22"/>
  <c r="BD122" i="22"/>
  <c r="BC122" i="22"/>
  <c r="BB122" i="22"/>
  <c r="BA122" i="22"/>
  <c r="BF121" i="22"/>
  <c r="DF120" i="22" s="1"/>
  <c r="BE121" i="22"/>
  <c r="BD121" i="22"/>
  <c r="BC121" i="22"/>
  <c r="BB121" i="22"/>
  <c r="BA121" i="22"/>
  <c r="BF120" i="22"/>
  <c r="DF119" i="22" s="1"/>
  <c r="BE120" i="22"/>
  <c r="BD120" i="22"/>
  <c r="BC120" i="22"/>
  <c r="BB120" i="22"/>
  <c r="BA120" i="22"/>
  <c r="BF119" i="22"/>
  <c r="DF118" i="22" s="1"/>
  <c r="BE119" i="22"/>
  <c r="BD119" i="22"/>
  <c r="BC119" i="22"/>
  <c r="BB119" i="22"/>
  <c r="BA119" i="22"/>
  <c r="BF118" i="22"/>
  <c r="DF117" i="22" s="1"/>
  <c r="BE118" i="22"/>
  <c r="BD118" i="22"/>
  <c r="BC118" i="22"/>
  <c r="BB118" i="22"/>
  <c r="BA118" i="22"/>
  <c r="BF117" i="22"/>
  <c r="DF116" i="22" s="1"/>
  <c r="BE117" i="22"/>
  <c r="BD117" i="22"/>
  <c r="BC117" i="22"/>
  <c r="BB117" i="22"/>
  <c r="BA117" i="22"/>
  <c r="BF116" i="22"/>
  <c r="DF115" i="22" s="1"/>
  <c r="BE116" i="22"/>
  <c r="BD116" i="22"/>
  <c r="BC116" i="22"/>
  <c r="BB116" i="22"/>
  <c r="BA116" i="22"/>
  <c r="BF115" i="22"/>
  <c r="DF114" i="22" s="1"/>
  <c r="BE115" i="22"/>
  <c r="BD115" i="22"/>
  <c r="BC115" i="22"/>
  <c r="BB115" i="22"/>
  <c r="BA115" i="22"/>
  <c r="BF114" i="22"/>
  <c r="DF113" i="22" s="1"/>
  <c r="BE114" i="22"/>
  <c r="BD114" i="22"/>
  <c r="BC114" i="22"/>
  <c r="BB114" i="22"/>
  <c r="BA114" i="22"/>
  <c r="BF113" i="22"/>
  <c r="DF112" i="22" s="1"/>
  <c r="BE113" i="22"/>
  <c r="BD113" i="22"/>
  <c r="BC113" i="22"/>
  <c r="BB113" i="22"/>
  <c r="BA113" i="22"/>
  <c r="BF112" i="22"/>
  <c r="DF111" i="22" s="1"/>
  <c r="BE112" i="22"/>
  <c r="BD112" i="22"/>
  <c r="BC112" i="22"/>
  <c r="BB112" i="22"/>
  <c r="BA112" i="22"/>
  <c r="BF111" i="22"/>
  <c r="DF110" i="22" s="1"/>
  <c r="BE111" i="22"/>
  <c r="BD111" i="22"/>
  <c r="BC111" i="22"/>
  <c r="BB111" i="22"/>
  <c r="BA111" i="22"/>
  <c r="BF110" i="22"/>
  <c r="DF109" i="22" s="1"/>
  <c r="BE110" i="22"/>
  <c r="BD110" i="22"/>
  <c r="BC110" i="22"/>
  <c r="BB110" i="22"/>
  <c r="BA110" i="22"/>
  <c r="BF109" i="22"/>
  <c r="DF108" i="22" s="1"/>
  <c r="BE109" i="22"/>
  <c r="BD109" i="22"/>
  <c r="BC109" i="22"/>
  <c r="BB109" i="22"/>
  <c r="BA109" i="22"/>
  <c r="BF108" i="22"/>
  <c r="DF107" i="22" s="1"/>
  <c r="BE108" i="22"/>
  <c r="BD108" i="22"/>
  <c r="BC108" i="22"/>
  <c r="BB108" i="22"/>
  <c r="BA108" i="22"/>
  <c r="BF107" i="22"/>
  <c r="DF106" i="22" s="1"/>
  <c r="BE107" i="22"/>
  <c r="BD107" i="22"/>
  <c r="BC107" i="22"/>
  <c r="BB107" i="22"/>
  <c r="BA107" i="22"/>
  <c r="BF106" i="22"/>
  <c r="DF105" i="22" s="1"/>
  <c r="BE106" i="22"/>
  <c r="BD106" i="22"/>
  <c r="BC106" i="22"/>
  <c r="BB106" i="22"/>
  <c r="BA106" i="22"/>
  <c r="BF105" i="22"/>
  <c r="DF104" i="22" s="1"/>
  <c r="BE105" i="22"/>
  <c r="BD105" i="22"/>
  <c r="BC105" i="22"/>
  <c r="BB105" i="22"/>
  <c r="BA105" i="22"/>
  <c r="BF104" i="22"/>
  <c r="DF103" i="22" s="1"/>
  <c r="BE104" i="22"/>
  <c r="BD104" i="22"/>
  <c r="BC104" i="22"/>
  <c r="BB104" i="22"/>
  <c r="BA104" i="22"/>
  <c r="BF103" i="22"/>
  <c r="DF102" i="22" s="1"/>
  <c r="BE103" i="22"/>
  <c r="BD103" i="22"/>
  <c r="BC103" i="22"/>
  <c r="BB103" i="22"/>
  <c r="BA103" i="22"/>
  <c r="BF102" i="22"/>
  <c r="DF101" i="22" s="1"/>
  <c r="BE102" i="22"/>
  <c r="BD102" i="22"/>
  <c r="BC102" i="22"/>
  <c r="BB102" i="22"/>
  <c r="BA102" i="22"/>
  <c r="BF101" i="22"/>
  <c r="DF100" i="22" s="1"/>
  <c r="BE101" i="22"/>
  <c r="BD101" i="22"/>
  <c r="BC101" i="22"/>
  <c r="BB101" i="22"/>
  <c r="BA101" i="22"/>
  <c r="BF100" i="22"/>
  <c r="DF99" i="22" s="1"/>
  <c r="BE100" i="22"/>
  <c r="BD100" i="22"/>
  <c r="BC100" i="22"/>
  <c r="BB100" i="22"/>
  <c r="BA100" i="22"/>
  <c r="BF99" i="22"/>
  <c r="DF98" i="22" s="1"/>
  <c r="BE99" i="22"/>
  <c r="BD99" i="22"/>
  <c r="BC99" i="22"/>
  <c r="BB99" i="22"/>
  <c r="BA99" i="22"/>
  <c r="BF98" i="22"/>
  <c r="DF97" i="22" s="1"/>
  <c r="BE98" i="22"/>
  <c r="BD98" i="22"/>
  <c r="BC98" i="22"/>
  <c r="BB98" i="22"/>
  <c r="BA98" i="22"/>
  <c r="BF97" i="22"/>
  <c r="DF96" i="22" s="1"/>
  <c r="BE97" i="22"/>
  <c r="BD97" i="22"/>
  <c r="BC97" i="22"/>
  <c r="BB97" i="22"/>
  <c r="BA97" i="22"/>
  <c r="BF96" i="22"/>
  <c r="DF95" i="22" s="1"/>
  <c r="BE96" i="22"/>
  <c r="BD96" i="22"/>
  <c r="BC96" i="22"/>
  <c r="BB96" i="22"/>
  <c r="BA96" i="22"/>
  <c r="BF95" i="22"/>
  <c r="DF94" i="22" s="1"/>
  <c r="BE95" i="22"/>
  <c r="BD95" i="22"/>
  <c r="BC95" i="22"/>
  <c r="BB95" i="22"/>
  <c r="BA95" i="22"/>
  <c r="BF94" i="22"/>
  <c r="DF93" i="22" s="1"/>
  <c r="BE94" i="22"/>
  <c r="BD94" i="22"/>
  <c r="BC94" i="22"/>
  <c r="BB94" i="22"/>
  <c r="BA94" i="22"/>
  <c r="BF93" i="22"/>
  <c r="DF92" i="22" s="1"/>
  <c r="BE93" i="22"/>
  <c r="BD93" i="22"/>
  <c r="BC93" i="22"/>
  <c r="BB93" i="22"/>
  <c r="BA93" i="22"/>
  <c r="BF92" i="22"/>
  <c r="DF91" i="22" s="1"/>
  <c r="BE92" i="22"/>
  <c r="BD92" i="22"/>
  <c r="BC92" i="22"/>
  <c r="BB92" i="22"/>
  <c r="BA92" i="22"/>
  <c r="BF91" i="22"/>
  <c r="DF90" i="22" s="1"/>
  <c r="BE91" i="22"/>
  <c r="BD91" i="22"/>
  <c r="BC91" i="22"/>
  <c r="BB91" i="22"/>
  <c r="BA91" i="22"/>
  <c r="BF90" i="22"/>
  <c r="DF89" i="22" s="1"/>
  <c r="BE90" i="22"/>
  <c r="BD90" i="22"/>
  <c r="BC90" i="22"/>
  <c r="BB90" i="22"/>
  <c r="BA90" i="22"/>
  <c r="BF89" i="22"/>
  <c r="DF88" i="22" s="1"/>
  <c r="BE89" i="22"/>
  <c r="BD89" i="22"/>
  <c r="BC89" i="22"/>
  <c r="BB89" i="22"/>
  <c r="BA89" i="22"/>
  <c r="BF88" i="22"/>
  <c r="DF87" i="22" s="1"/>
  <c r="BE88" i="22"/>
  <c r="BD88" i="22"/>
  <c r="BC88" i="22"/>
  <c r="BB88" i="22"/>
  <c r="BA88" i="22"/>
  <c r="BF87" i="22"/>
  <c r="DF86" i="22" s="1"/>
  <c r="BE87" i="22"/>
  <c r="BD87" i="22"/>
  <c r="BC87" i="22"/>
  <c r="BB87" i="22"/>
  <c r="BA87" i="22"/>
  <c r="BF86" i="22"/>
  <c r="DF85" i="22" s="1"/>
  <c r="BE86" i="22"/>
  <c r="BD86" i="22"/>
  <c r="BC86" i="22"/>
  <c r="BB86" i="22"/>
  <c r="BA86" i="22"/>
  <c r="BF85" i="22"/>
  <c r="DF84" i="22" s="1"/>
  <c r="BE85" i="22"/>
  <c r="BD85" i="22"/>
  <c r="BC85" i="22"/>
  <c r="BB85" i="22"/>
  <c r="BA85" i="22"/>
  <c r="BF84" i="22"/>
  <c r="DF83" i="22" s="1"/>
  <c r="BE84" i="22"/>
  <c r="BD84" i="22"/>
  <c r="BC84" i="22"/>
  <c r="BB84" i="22"/>
  <c r="BA84" i="22"/>
  <c r="BF83" i="22"/>
  <c r="DF82" i="22" s="1"/>
  <c r="BE83" i="22"/>
  <c r="BD83" i="22"/>
  <c r="BC83" i="22"/>
  <c r="BB83" i="22"/>
  <c r="BA83" i="22"/>
  <c r="BF82" i="22"/>
  <c r="DF81" i="22" s="1"/>
  <c r="BE82" i="22"/>
  <c r="BD82" i="22"/>
  <c r="BC82" i="22"/>
  <c r="BB82" i="22"/>
  <c r="BA82" i="22"/>
  <c r="BF81" i="22"/>
  <c r="DF80" i="22" s="1"/>
  <c r="BE81" i="22"/>
  <c r="BD81" i="22"/>
  <c r="BC81" i="22"/>
  <c r="BB81" i="22"/>
  <c r="BA81" i="22"/>
  <c r="BF80" i="22"/>
  <c r="DF79" i="22" s="1"/>
  <c r="BE80" i="22"/>
  <c r="BD80" i="22"/>
  <c r="BC80" i="22"/>
  <c r="BB80" i="22"/>
  <c r="BA80" i="22"/>
  <c r="BF79" i="22"/>
  <c r="DF78" i="22" s="1"/>
  <c r="BE79" i="22"/>
  <c r="BD79" i="22"/>
  <c r="BC79" i="22"/>
  <c r="BB79" i="22"/>
  <c r="BA79" i="22"/>
  <c r="BF78" i="22"/>
  <c r="DF77" i="22" s="1"/>
  <c r="BE78" i="22"/>
  <c r="BD78" i="22"/>
  <c r="BC78" i="22"/>
  <c r="BB78" i="22"/>
  <c r="BA78" i="22"/>
  <c r="BF77" i="22"/>
  <c r="DF76" i="22" s="1"/>
  <c r="BE77" i="22"/>
  <c r="BD77" i="22"/>
  <c r="BC77" i="22"/>
  <c r="BB77" i="22"/>
  <c r="BA77" i="22"/>
  <c r="BF76" i="22"/>
  <c r="DF75" i="22" s="1"/>
  <c r="BE76" i="22"/>
  <c r="BD76" i="22"/>
  <c r="BC76" i="22"/>
  <c r="BB76" i="22"/>
  <c r="BA76" i="22"/>
  <c r="BF75" i="22"/>
  <c r="DF74" i="22" s="1"/>
  <c r="BE75" i="22"/>
  <c r="BD75" i="22"/>
  <c r="BC75" i="22"/>
  <c r="BB75" i="22"/>
  <c r="BA75" i="22"/>
  <c r="BF74" i="22"/>
  <c r="DF73" i="22" s="1"/>
  <c r="BE74" i="22"/>
  <c r="BD74" i="22"/>
  <c r="BC74" i="22"/>
  <c r="BB74" i="22"/>
  <c r="BA74" i="22"/>
  <c r="BF73" i="22"/>
  <c r="DF72" i="22" s="1"/>
  <c r="BE73" i="22"/>
  <c r="BD73" i="22"/>
  <c r="BC73" i="22"/>
  <c r="BB73" i="22"/>
  <c r="BA73" i="22"/>
  <c r="BF72" i="22"/>
  <c r="DF71" i="22" s="1"/>
  <c r="BE72" i="22"/>
  <c r="BD72" i="22"/>
  <c r="BC72" i="22"/>
  <c r="BB72" i="22"/>
  <c r="BA72" i="22"/>
  <c r="BF71" i="22"/>
  <c r="DF70" i="22" s="1"/>
  <c r="BE71" i="22"/>
  <c r="BD71" i="22"/>
  <c r="BC71" i="22"/>
  <c r="BB71" i="22"/>
  <c r="BA71" i="22"/>
  <c r="BF70" i="22"/>
  <c r="DF69" i="22" s="1"/>
  <c r="BE70" i="22"/>
  <c r="BD70" i="22"/>
  <c r="BC70" i="22"/>
  <c r="BB70" i="22"/>
  <c r="BA70" i="22"/>
  <c r="BF69" i="22"/>
  <c r="DF68" i="22" s="1"/>
  <c r="BE69" i="22"/>
  <c r="BD69" i="22"/>
  <c r="BC69" i="22"/>
  <c r="BB69" i="22"/>
  <c r="BA69" i="22"/>
  <c r="BF68" i="22"/>
  <c r="DF67" i="22" s="1"/>
  <c r="BE68" i="22"/>
  <c r="BD68" i="22"/>
  <c r="BC68" i="22"/>
  <c r="BB68" i="22"/>
  <c r="BA68" i="22"/>
  <c r="BF67" i="22"/>
  <c r="DF66" i="22" s="1"/>
  <c r="BE67" i="22"/>
  <c r="BD67" i="22"/>
  <c r="BC67" i="22"/>
  <c r="BB67" i="22"/>
  <c r="BA67" i="22"/>
  <c r="BF66" i="22"/>
  <c r="DF65" i="22" s="1"/>
  <c r="BE66" i="22"/>
  <c r="BD66" i="22"/>
  <c r="BC66" i="22"/>
  <c r="BB66" i="22"/>
  <c r="BA66" i="22"/>
  <c r="BF65" i="22"/>
  <c r="DF64" i="22" s="1"/>
  <c r="BE65" i="22"/>
  <c r="BD65" i="22"/>
  <c r="BC65" i="22"/>
  <c r="BB65" i="22"/>
  <c r="BA65" i="22"/>
  <c r="BF64" i="22"/>
  <c r="DF63" i="22" s="1"/>
  <c r="BE64" i="22"/>
  <c r="BD64" i="22"/>
  <c r="BC64" i="22"/>
  <c r="BB64" i="22"/>
  <c r="BA64" i="22"/>
  <c r="BF63" i="22"/>
  <c r="DF62" i="22" s="1"/>
  <c r="BE63" i="22"/>
  <c r="BD63" i="22"/>
  <c r="BC63" i="22"/>
  <c r="BB63" i="22"/>
  <c r="BA63" i="22"/>
  <c r="BF62" i="22"/>
  <c r="DF61" i="22" s="1"/>
  <c r="BE62" i="22"/>
  <c r="BD62" i="22"/>
  <c r="BC62" i="22"/>
  <c r="BB62" i="22"/>
  <c r="BA62" i="22"/>
  <c r="BF61" i="22"/>
  <c r="DF60" i="22" s="1"/>
  <c r="BE61" i="22"/>
  <c r="BD61" i="22"/>
  <c r="BC61" i="22"/>
  <c r="BB61" i="22"/>
  <c r="BA61" i="22"/>
  <c r="BF60" i="22"/>
  <c r="DF59" i="22" s="1"/>
  <c r="BE60" i="22"/>
  <c r="BD60" i="22"/>
  <c r="BC60" i="22"/>
  <c r="BB60" i="22"/>
  <c r="BA60" i="22"/>
  <c r="BF59" i="22"/>
  <c r="DF58" i="22" s="1"/>
  <c r="BE59" i="22"/>
  <c r="BD59" i="22"/>
  <c r="BC59" i="22"/>
  <c r="BB59" i="22"/>
  <c r="BA59" i="22"/>
  <c r="BF58" i="22"/>
  <c r="DF57" i="22" s="1"/>
  <c r="BE58" i="22"/>
  <c r="BD58" i="22"/>
  <c r="BC58" i="22"/>
  <c r="BB58" i="22"/>
  <c r="BA58" i="22"/>
  <c r="BF57" i="22"/>
  <c r="DF56" i="22" s="1"/>
  <c r="BE57" i="22"/>
  <c r="BD57" i="22"/>
  <c r="BC57" i="22"/>
  <c r="BB57" i="22"/>
  <c r="BA57" i="22"/>
  <c r="BF56" i="22"/>
  <c r="DF55" i="22" s="1"/>
  <c r="BE56" i="22"/>
  <c r="BD56" i="22"/>
  <c r="BC56" i="22"/>
  <c r="BB56" i="22"/>
  <c r="BA56" i="22"/>
  <c r="BF55" i="22"/>
  <c r="DF54" i="22" s="1"/>
  <c r="BE55" i="22"/>
  <c r="BD55" i="22"/>
  <c r="BC55" i="22"/>
  <c r="BB55" i="22"/>
  <c r="BA55" i="22"/>
  <c r="BF54" i="22"/>
  <c r="DF53" i="22" s="1"/>
  <c r="BE54" i="22"/>
  <c r="BD54" i="22"/>
  <c r="BC54" i="22"/>
  <c r="BB54" i="22"/>
  <c r="BA54" i="22"/>
  <c r="BF53" i="22"/>
  <c r="DF52" i="22" s="1"/>
  <c r="BE53" i="22"/>
  <c r="BD53" i="22"/>
  <c r="BC53" i="22"/>
  <c r="BB53" i="22"/>
  <c r="BA53" i="22"/>
  <c r="BF52" i="22"/>
  <c r="DF51" i="22" s="1"/>
  <c r="BE52" i="22"/>
  <c r="BD52" i="22"/>
  <c r="BC52" i="22"/>
  <c r="BB52" i="22"/>
  <c r="BA52" i="22"/>
  <c r="BF51" i="22"/>
  <c r="DF50" i="22" s="1"/>
  <c r="BE51" i="22"/>
  <c r="BD51" i="22"/>
  <c r="BC51" i="22"/>
  <c r="BB51" i="22"/>
  <c r="BA51" i="22"/>
  <c r="BF50" i="22"/>
  <c r="DF49" i="22" s="1"/>
  <c r="BE50" i="22"/>
  <c r="BD50" i="22"/>
  <c r="BC50" i="22"/>
  <c r="BB50" i="22"/>
  <c r="BA50" i="22"/>
  <c r="BF49" i="22"/>
  <c r="DF48" i="22" s="1"/>
  <c r="BE49" i="22"/>
  <c r="BD49" i="22"/>
  <c r="BC49" i="22"/>
  <c r="BB49" i="22"/>
  <c r="BA49" i="22"/>
  <c r="BF48" i="22"/>
  <c r="DF47" i="22" s="1"/>
  <c r="BE48" i="22"/>
  <c r="BD48" i="22"/>
  <c r="BC48" i="22"/>
  <c r="BB48" i="22"/>
  <c r="BA48" i="22"/>
  <c r="BF47" i="22"/>
  <c r="DF46" i="22" s="1"/>
  <c r="BE47" i="22"/>
  <c r="BD47" i="22"/>
  <c r="BC47" i="22"/>
  <c r="BB47" i="22"/>
  <c r="BA47" i="22"/>
  <c r="BF46" i="22"/>
  <c r="DF45" i="22" s="1"/>
  <c r="BE46" i="22"/>
  <c r="BD46" i="22"/>
  <c r="BC46" i="22"/>
  <c r="BB46" i="22"/>
  <c r="BA46" i="22"/>
  <c r="BF45" i="22"/>
  <c r="DF44" i="22" s="1"/>
  <c r="BE45" i="22"/>
  <c r="BD45" i="22"/>
  <c r="BC45" i="22"/>
  <c r="BB45" i="22"/>
  <c r="BA45" i="22"/>
  <c r="BF44" i="22"/>
  <c r="DF43" i="22" s="1"/>
  <c r="BE44" i="22"/>
  <c r="BD44" i="22"/>
  <c r="BC44" i="22"/>
  <c r="BB44" i="22"/>
  <c r="BA44" i="22"/>
  <c r="BF43" i="22"/>
  <c r="DF42" i="22" s="1"/>
  <c r="BE43" i="22"/>
  <c r="BD43" i="22"/>
  <c r="BC43" i="22"/>
  <c r="BB43" i="22"/>
  <c r="BA43" i="22"/>
  <c r="BF42" i="22"/>
  <c r="DF41" i="22" s="1"/>
  <c r="BE42" i="22"/>
  <c r="BD42" i="22"/>
  <c r="BC42" i="22"/>
  <c r="BB42" i="22"/>
  <c r="BA42" i="22"/>
  <c r="BF41" i="22"/>
  <c r="DF40" i="22" s="1"/>
  <c r="BE41" i="22"/>
  <c r="BD41" i="22"/>
  <c r="BC41" i="22"/>
  <c r="BB41" i="22"/>
  <c r="BA41" i="22"/>
  <c r="BF40" i="22"/>
  <c r="DF39" i="22" s="1"/>
  <c r="BE40" i="22"/>
  <c r="BD40" i="22"/>
  <c r="BC40" i="22"/>
  <c r="BB40" i="22"/>
  <c r="BA40" i="22"/>
  <c r="BF39" i="22"/>
  <c r="DF38" i="22" s="1"/>
  <c r="BE39" i="22"/>
  <c r="BD39" i="22"/>
  <c r="BC39" i="22"/>
  <c r="BB39" i="22"/>
  <c r="BA39" i="22"/>
  <c r="BF38" i="22"/>
  <c r="DF37" i="22" s="1"/>
  <c r="BE38" i="22"/>
  <c r="BD38" i="22"/>
  <c r="BC38" i="22"/>
  <c r="BB38" i="22"/>
  <c r="BA38" i="22"/>
  <c r="BF37" i="22"/>
  <c r="DF36" i="22" s="1"/>
  <c r="BE37" i="22"/>
  <c r="BD37" i="22"/>
  <c r="BC37" i="22"/>
  <c r="BB37" i="22"/>
  <c r="BA37" i="22"/>
  <c r="BF36" i="22"/>
  <c r="DF35" i="22" s="1"/>
  <c r="BE36" i="22"/>
  <c r="BD36" i="22"/>
  <c r="BC36" i="22"/>
  <c r="BB36" i="22"/>
  <c r="BA36" i="22"/>
  <c r="BF35" i="22"/>
  <c r="DF34" i="22" s="1"/>
  <c r="BE35" i="22"/>
  <c r="BD35" i="22"/>
  <c r="BC35" i="22"/>
  <c r="BB35" i="22"/>
  <c r="BA35" i="22"/>
  <c r="BF34" i="22"/>
  <c r="DF33" i="22" s="1"/>
  <c r="BE34" i="22"/>
  <c r="BD34" i="22"/>
  <c r="BC34" i="22"/>
  <c r="BB34" i="22"/>
  <c r="BA34" i="22"/>
  <c r="BF33" i="22"/>
  <c r="DF32" i="22" s="1"/>
  <c r="BE33" i="22"/>
  <c r="BD33" i="22"/>
  <c r="BC33" i="22"/>
  <c r="BB33" i="22"/>
  <c r="BA33" i="22"/>
  <c r="BF32" i="22"/>
  <c r="DF31" i="22" s="1"/>
  <c r="BE32" i="22"/>
  <c r="BD32" i="22"/>
  <c r="BC32" i="22"/>
  <c r="BB32" i="22"/>
  <c r="BA32" i="22"/>
  <c r="BF31" i="22"/>
  <c r="DF30" i="22" s="1"/>
  <c r="BE31" i="22"/>
  <c r="BD31" i="22"/>
  <c r="BC31" i="22"/>
  <c r="BB31" i="22"/>
  <c r="BA31" i="22"/>
  <c r="BF30" i="22"/>
  <c r="DF29" i="22" s="1"/>
  <c r="BE30" i="22"/>
  <c r="BD30" i="22"/>
  <c r="BC30" i="22"/>
  <c r="BB30" i="22"/>
  <c r="BA30" i="22"/>
  <c r="BF29" i="22"/>
  <c r="DF28" i="22" s="1"/>
  <c r="BE29" i="22"/>
  <c r="BD29" i="22"/>
  <c r="BC29" i="22"/>
  <c r="BB29" i="22"/>
  <c r="BA29" i="22"/>
  <c r="BF28" i="22"/>
  <c r="DF27" i="22" s="1"/>
  <c r="BE28" i="22"/>
  <c r="BD28" i="22"/>
  <c r="BC28" i="22"/>
  <c r="BB28" i="22"/>
  <c r="BA28" i="22"/>
  <c r="BF27" i="22"/>
  <c r="DF26" i="22" s="1"/>
  <c r="BE27" i="22"/>
  <c r="BD27" i="22"/>
  <c r="BC27" i="22"/>
  <c r="BB27" i="22"/>
  <c r="BA27" i="22"/>
  <c r="BF26" i="22"/>
  <c r="DF25" i="22" s="1"/>
  <c r="BE26" i="22"/>
  <c r="BD26" i="22"/>
  <c r="BC26" i="22"/>
  <c r="BB26" i="22"/>
  <c r="BA26" i="22"/>
  <c r="BF25" i="22"/>
  <c r="DF24" i="22" s="1"/>
  <c r="BE25" i="22"/>
  <c r="BD25" i="22"/>
  <c r="BC25" i="22"/>
  <c r="BB25" i="22"/>
  <c r="BA25" i="22"/>
  <c r="BF24" i="22"/>
  <c r="DF23" i="22" s="1"/>
  <c r="BE24" i="22"/>
  <c r="BD24" i="22"/>
  <c r="BC24" i="22"/>
  <c r="BB24" i="22"/>
  <c r="BA24" i="22"/>
  <c r="BF23" i="22"/>
  <c r="DF22" i="22" s="1"/>
  <c r="BE23" i="22"/>
  <c r="BD23" i="22"/>
  <c r="BC23" i="22"/>
  <c r="BB23" i="22"/>
  <c r="BA23" i="22"/>
  <c r="BF22" i="22"/>
  <c r="DF21" i="22" s="1"/>
  <c r="BE22" i="22"/>
  <c r="BD22" i="22"/>
  <c r="BC22" i="22"/>
  <c r="BB22" i="22"/>
  <c r="BA22" i="22"/>
  <c r="BF21" i="22"/>
  <c r="DF20" i="22" s="1"/>
  <c r="BE21" i="22"/>
  <c r="BD21" i="22"/>
  <c r="BC21" i="22"/>
  <c r="BB21" i="22"/>
  <c r="BA21" i="22"/>
  <c r="BF20" i="22"/>
  <c r="DF19" i="22" s="1"/>
  <c r="BE20" i="22"/>
  <c r="BD20" i="22"/>
  <c r="BC20" i="22"/>
  <c r="BB20" i="22"/>
  <c r="BA20" i="22"/>
  <c r="BF19" i="22"/>
  <c r="DF18" i="22" s="1"/>
  <c r="BE19" i="22"/>
  <c r="BD19" i="22"/>
  <c r="BC19" i="22"/>
  <c r="BB19" i="22"/>
  <c r="BA19" i="22"/>
  <c r="BF18" i="22"/>
  <c r="DF17" i="22" s="1"/>
  <c r="BE18" i="22"/>
  <c r="BD18" i="22"/>
  <c r="BC18" i="22"/>
  <c r="BB18" i="22"/>
  <c r="BA18" i="22"/>
  <c r="BF17" i="22"/>
  <c r="DF16" i="22" s="1"/>
  <c r="BE17" i="22"/>
  <c r="BD17" i="22"/>
  <c r="BC17" i="22"/>
  <c r="BB17" i="22"/>
  <c r="BA17" i="22"/>
  <c r="BF16" i="22"/>
  <c r="DF15" i="22" s="1"/>
  <c r="BE16" i="22"/>
  <c r="BD16" i="22"/>
  <c r="BC16" i="22"/>
  <c r="BB16" i="22"/>
  <c r="BA16" i="22"/>
  <c r="BF15" i="22"/>
  <c r="DF14" i="22" s="1"/>
  <c r="BE15" i="22"/>
  <c r="BD15" i="22"/>
  <c r="BC15" i="22"/>
  <c r="BB15" i="22"/>
  <c r="BA15" i="22"/>
  <c r="BF14" i="22"/>
  <c r="DF13" i="22" s="1"/>
  <c r="BE14" i="22"/>
  <c r="BD14" i="22"/>
  <c r="BC14" i="22"/>
  <c r="BB14" i="22"/>
  <c r="BA14" i="22"/>
  <c r="BF13" i="22"/>
  <c r="DF12" i="22" s="1"/>
  <c r="BE13" i="22"/>
  <c r="BD13" i="22"/>
  <c r="BC13" i="22"/>
  <c r="BB13" i="22"/>
  <c r="BA13" i="22"/>
  <c r="BF12" i="22"/>
  <c r="DF11" i="22" s="1"/>
  <c r="BE12" i="22"/>
  <c r="BD12" i="22"/>
  <c r="BC12" i="22"/>
  <c r="BB12" i="22"/>
  <c r="BA12" i="22"/>
  <c r="BF11" i="22"/>
  <c r="DF10" i="22" s="1"/>
  <c r="BE11" i="22"/>
  <c r="BD11" i="22"/>
  <c r="BC11" i="22"/>
  <c r="BB11" i="22"/>
  <c r="BA11" i="22"/>
  <c r="BF10" i="22"/>
  <c r="DF9" i="22" s="1"/>
  <c r="BE10" i="22"/>
  <c r="BD10" i="22"/>
  <c r="BC10" i="22"/>
  <c r="BB10" i="22"/>
  <c r="BA10" i="22"/>
  <c r="BF9" i="22"/>
  <c r="DF8" i="22" s="1"/>
  <c r="BE9" i="22"/>
  <c r="BD9" i="22"/>
  <c r="BC9" i="22"/>
  <c r="BB9" i="22"/>
  <c r="BA9" i="22"/>
  <c r="BF8" i="22"/>
  <c r="DF7" i="22" s="1"/>
  <c r="BE8" i="22"/>
  <c r="BD8" i="22"/>
  <c r="BC8" i="22"/>
  <c r="BB8" i="22"/>
  <c r="BA8" i="22"/>
  <c r="BF7" i="22"/>
  <c r="DF6" i="22" s="1"/>
  <c r="BE7" i="22"/>
  <c r="BD7" i="22"/>
  <c r="BC7" i="22"/>
  <c r="BB7" i="22"/>
  <c r="BA7" i="22"/>
  <c r="BF6" i="22"/>
  <c r="DF5" i="22" s="1"/>
  <c r="BE6" i="22"/>
  <c r="BD6" i="22"/>
  <c r="BC6" i="22"/>
  <c r="BB6" i="22"/>
  <c r="BA6" i="22"/>
  <c r="BF5" i="22"/>
  <c r="DF4" i="22" s="1"/>
  <c r="BE5" i="22"/>
  <c r="BD5" i="22"/>
  <c r="BC5" i="22"/>
  <c r="BB5" i="22"/>
  <c r="BA5" i="22"/>
  <c r="BF4" i="22"/>
  <c r="DF3" i="22" s="1"/>
  <c r="BE4" i="22"/>
  <c r="BD4" i="22"/>
  <c r="BC4" i="22"/>
  <c r="BB4" i="22"/>
  <c r="BA4" i="22"/>
  <c r="BF3" i="22"/>
  <c r="DF2" i="22" s="1"/>
  <c r="BE3" i="22"/>
  <c r="BD3" i="22"/>
  <c r="BC3" i="22"/>
  <c r="BB3" i="22"/>
  <c r="BA3" i="22"/>
  <c r="CJ6" i="22"/>
  <c r="CJ10" i="22" s="1"/>
  <c r="F31" i="67"/>
  <c r="C50" i="67" s="1"/>
  <c r="D51" i="67" s="1"/>
  <c r="G63" i="67" s="1"/>
  <c r="BZ7" i="22"/>
  <c r="N79" i="47"/>
  <c r="N78" i="47"/>
  <c r="M79" i="47"/>
  <c r="M78" i="47"/>
  <c r="M14" i="47"/>
  <c r="N14" i="47"/>
  <c r="N109" i="47"/>
  <c r="M109" i="47"/>
  <c r="N108" i="47"/>
  <c r="M108" i="47"/>
  <c r="N107" i="47"/>
  <c r="M107" i="47"/>
  <c r="N106" i="47"/>
  <c r="M106" i="47"/>
  <c r="N105" i="47"/>
  <c r="M105" i="47"/>
  <c r="N104" i="47"/>
  <c r="M104" i="47"/>
  <c r="N103" i="47"/>
  <c r="M103" i="47"/>
  <c r="N99" i="47"/>
  <c r="M99" i="47"/>
  <c r="N98" i="47"/>
  <c r="M98" i="47"/>
  <c r="N97" i="47"/>
  <c r="M97" i="47"/>
  <c r="N96" i="47"/>
  <c r="M96" i="47"/>
  <c r="N95" i="47"/>
  <c r="M95" i="47"/>
  <c r="N94" i="47"/>
  <c r="M94" i="47"/>
  <c r="N93" i="47"/>
  <c r="M93" i="47"/>
  <c r="N89" i="47"/>
  <c r="M89" i="47"/>
  <c r="N88" i="47"/>
  <c r="M88" i="47"/>
  <c r="N87" i="47"/>
  <c r="M87" i="47"/>
  <c r="N86" i="47"/>
  <c r="M86" i="47"/>
  <c r="N85" i="47"/>
  <c r="M85" i="47"/>
  <c r="N84" i="47"/>
  <c r="M84" i="47"/>
  <c r="N83" i="47"/>
  <c r="M83" i="47"/>
  <c r="N45" i="47"/>
  <c r="M45" i="47"/>
  <c r="N44" i="47"/>
  <c r="M44" i="47"/>
  <c r="N43" i="47"/>
  <c r="M43" i="47"/>
  <c r="N42" i="47"/>
  <c r="M42" i="47"/>
  <c r="N41" i="47"/>
  <c r="M41" i="47"/>
  <c r="N40" i="47"/>
  <c r="M40" i="47"/>
  <c r="N39" i="47"/>
  <c r="M39" i="47"/>
  <c r="N38" i="47"/>
  <c r="M38" i="47"/>
  <c r="N37" i="47"/>
  <c r="M37" i="47"/>
  <c r="N36" i="47"/>
  <c r="M36" i="47"/>
  <c r="N35" i="47"/>
  <c r="M35" i="47"/>
  <c r="N34" i="47"/>
  <c r="M34" i="47"/>
  <c r="N33" i="47"/>
  <c r="M33" i="47"/>
  <c r="N32" i="47"/>
  <c r="M32" i="47"/>
  <c r="N31" i="47"/>
  <c r="M31" i="47"/>
  <c r="N30" i="47"/>
  <c r="M30" i="47"/>
  <c r="N29" i="47"/>
  <c r="M29" i="47"/>
  <c r="N73" i="47"/>
  <c r="M73" i="47"/>
  <c r="N71" i="47"/>
  <c r="M71" i="47"/>
  <c r="BI3" i="22"/>
  <c r="BI4" i="22" s="1"/>
  <c r="BI5" i="22" s="1"/>
  <c r="BI6" i="22" s="1"/>
  <c r="BI7" i="22" s="1"/>
  <c r="BI8" i="22" s="1"/>
  <c r="BI9" i="22" s="1"/>
  <c r="BI10" i="22" s="1"/>
  <c r="BI11" i="22" s="1"/>
  <c r="BI12" i="22" s="1"/>
  <c r="BI13" i="22" s="1"/>
  <c r="BI14" i="22" s="1"/>
  <c r="BI15" i="22" s="1"/>
  <c r="BI16" i="22" s="1"/>
  <c r="BI17" i="22" s="1"/>
  <c r="BI18" i="22" s="1"/>
  <c r="BI19" i="22" s="1"/>
  <c r="BI20" i="22" s="1"/>
  <c r="BI21" i="22" s="1"/>
  <c r="BI22" i="22" s="1"/>
  <c r="BI23" i="22" s="1"/>
  <c r="BI24" i="22" s="1"/>
  <c r="BI25" i="22" s="1"/>
  <c r="BI26" i="22" s="1"/>
  <c r="BI27" i="22" s="1"/>
  <c r="BI28" i="22" s="1"/>
  <c r="BI29" i="22" s="1"/>
  <c r="BI30" i="22" s="1"/>
  <c r="BI31" i="22" s="1"/>
  <c r="BI32" i="22" s="1"/>
  <c r="BI33" i="22" s="1"/>
  <c r="BI34" i="22" s="1"/>
  <c r="BI35" i="22" s="1"/>
  <c r="BI36" i="22" s="1"/>
  <c r="BI37" i="22" s="1"/>
  <c r="BI38" i="22" s="1"/>
  <c r="BI39" i="22" s="1"/>
  <c r="BI40" i="22" s="1"/>
  <c r="BI41" i="22" s="1"/>
  <c r="BI42" i="22" s="1"/>
  <c r="BI43" i="22" s="1"/>
  <c r="BI44" i="22" s="1"/>
  <c r="BI45" i="22" s="1"/>
  <c r="BI46" i="22" s="1"/>
  <c r="BI47" i="22" s="1"/>
  <c r="BI48" i="22" s="1"/>
  <c r="BI49" i="22" s="1"/>
  <c r="BI50" i="22" s="1"/>
  <c r="BI51" i="22" s="1"/>
  <c r="BI52" i="22" s="1"/>
  <c r="BI53" i="22" s="1"/>
  <c r="BI54" i="22" s="1"/>
  <c r="BI55" i="22" s="1"/>
  <c r="BI56" i="22" s="1"/>
  <c r="BI57" i="22" s="1"/>
  <c r="BI58" i="22" s="1"/>
  <c r="BI59" i="22" s="1"/>
  <c r="BI60" i="22" s="1"/>
  <c r="BI61" i="22" s="1"/>
  <c r="BI62" i="22" s="1"/>
  <c r="BI63" i="22" s="1"/>
  <c r="BI64" i="22" s="1"/>
  <c r="BI65" i="22" s="1"/>
  <c r="BI66" i="22" s="1"/>
  <c r="BI67" i="22" s="1"/>
  <c r="BI68" i="22" s="1"/>
  <c r="BI69" i="22" s="1"/>
  <c r="BI70" i="22" s="1"/>
  <c r="BI71" i="22" s="1"/>
  <c r="BI72" i="22" s="1"/>
  <c r="BI73" i="22" s="1"/>
  <c r="BI74" i="22" s="1"/>
  <c r="BI75" i="22" s="1"/>
  <c r="BI76" i="22" s="1"/>
  <c r="BI77" i="22" s="1"/>
  <c r="BI78" i="22" s="1"/>
  <c r="BI79" i="22" s="1"/>
  <c r="BI80" i="22" s="1"/>
  <c r="BI81" i="22" s="1"/>
  <c r="BI82" i="22" s="1"/>
  <c r="BI83" i="22" s="1"/>
  <c r="BI84" i="22" s="1"/>
  <c r="BI85" i="22" s="1"/>
  <c r="BI86" i="22" s="1"/>
  <c r="BI87" i="22" s="1"/>
  <c r="BI88" i="22" s="1"/>
  <c r="BI89" i="22" s="1"/>
  <c r="BI90" i="22" s="1"/>
  <c r="BI91" i="22" s="1"/>
  <c r="BI92" i="22" s="1"/>
  <c r="BI93" i="22" s="1"/>
  <c r="BI94" i="22" s="1"/>
  <c r="BI95" i="22" s="1"/>
  <c r="BI96" i="22" s="1"/>
  <c r="BI97" i="22" s="1"/>
  <c r="BI98" i="22" s="1"/>
  <c r="BI99" i="22" s="1"/>
  <c r="BI100" i="22" s="1"/>
  <c r="BI101" i="22" s="1"/>
  <c r="BI102" i="22" s="1"/>
  <c r="BI103" i="22" s="1"/>
  <c r="BI104" i="22" s="1"/>
  <c r="BI105" i="22" s="1"/>
  <c r="BI106" i="22" s="1"/>
  <c r="BI107" i="22" s="1"/>
  <c r="BI108" i="22" s="1"/>
  <c r="BI109" i="22" s="1"/>
  <c r="BI110" i="22" s="1"/>
  <c r="BI111" i="22" s="1"/>
  <c r="BI112" i="22" s="1"/>
  <c r="BI113" i="22" s="1"/>
  <c r="BI114" i="22" s="1"/>
  <c r="BI115" i="22" s="1"/>
  <c r="BI116" i="22" s="1"/>
  <c r="BI117" i="22" s="1"/>
  <c r="BI118" i="22" s="1"/>
  <c r="BI119" i="22" s="1"/>
  <c r="BI120" i="22" s="1"/>
  <c r="BI121" i="22" s="1"/>
  <c r="BI122" i="22" s="1"/>
  <c r="BI123" i="22" s="1"/>
  <c r="BI124" i="22" s="1"/>
  <c r="BI125" i="22" s="1"/>
  <c r="BI126" i="22" s="1"/>
  <c r="BI127" i="22" s="1"/>
  <c r="BI128" i="22" s="1"/>
  <c r="BI129" i="22" s="1"/>
  <c r="BI130" i="22" s="1"/>
  <c r="BI131" i="22" s="1"/>
  <c r="BI132" i="22" s="1"/>
  <c r="BI133" i="22" s="1"/>
  <c r="BI134" i="22" s="1"/>
  <c r="BI135" i="22" s="1"/>
  <c r="BI136" i="22" s="1"/>
  <c r="BI137" i="22" s="1"/>
  <c r="BI138" i="22" s="1"/>
  <c r="BI139" i="22" s="1"/>
  <c r="BI140" i="22" s="1"/>
  <c r="BI141" i="22" s="1"/>
  <c r="BI142" i="22" s="1"/>
  <c r="BI143" i="22" s="1"/>
  <c r="BI144" i="22" s="1"/>
  <c r="BI145" i="22" s="1"/>
  <c r="BI146" i="22" s="1"/>
  <c r="BI147" i="22" s="1"/>
  <c r="BI148" i="22" s="1"/>
  <c r="BI149" i="22" s="1"/>
  <c r="BI150" i="22" s="1"/>
  <c r="BI151" i="22" s="1"/>
  <c r="BI152" i="22" s="1"/>
  <c r="BI153" i="22" s="1"/>
  <c r="BI154" i="22" s="1"/>
  <c r="BI155" i="22" s="1"/>
  <c r="BI156" i="22" s="1"/>
  <c r="BI157" i="22" s="1"/>
  <c r="BI158" i="22" s="1"/>
  <c r="BI159" i="22" s="1"/>
  <c r="BI160" i="22" s="1"/>
  <c r="BI161" i="22" s="1"/>
  <c r="BI162" i="22" s="1"/>
  <c r="BI163" i="22" s="1"/>
  <c r="BI164" i="22" s="1"/>
  <c r="BI165" i="22" s="1"/>
  <c r="BI166" i="22" s="1"/>
  <c r="BI167" i="22" s="1"/>
  <c r="BI168" i="22" s="1"/>
  <c r="BI169" i="22" s="1"/>
  <c r="BI170" i="22" s="1"/>
  <c r="BI171" i="22" s="1"/>
  <c r="BI172" i="22" s="1"/>
  <c r="BI173" i="22" s="1"/>
  <c r="BI174" i="22" s="1"/>
  <c r="BI175" i="22" s="1"/>
  <c r="BI176" i="22" s="1"/>
  <c r="BI177" i="22" s="1"/>
  <c r="BI178" i="22" s="1"/>
  <c r="BI179" i="22" s="1"/>
  <c r="BI180" i="22" s="1"/>
  <c r="BI181" i="22" s="1"/>
  <c r="BI182" i="22" s="1"/>
  <c r="BI183" i="22" s="1"/>
  <c r="BI184" i="22" s="1"/>
  <c r="BI185" i="22" s="1"/>
  <c r="BI186" i="22" s="1"/>
  <c r="BI187" i="22" s="1"/>
  <c r="BI188" i="22" s="1"/>
  <c r="BI189" i="22" s="1"/>
  <c r="BI190" i="22" s="1"/>
  <c r="BI191" i="22" s="1"/>
  <c r="BI192" i="22" s="1"/>
  <c r="BI193" i="22" s="1"/>
  <c r="BI194" i="22" s="1"/>
  <c r="BI195" i="22" s="1"/>
  <c r="BI196" i="22" s="1"/>
  <c r="BI197" i="22" s="1"/>
  <c r="BI198" i="22" s="1"/>
  <c r="BI199" i="22" s="1"/>
  <c r="BI200" i="22" s="1"/>
  <c r="BI201" i="22" s="1"/>
  <c r="BI202" i="22" s="1"/>
  <c r="BI203" i="22" s="1"/>
  <c r="BI204" i="22" s="1"/>
  <c r="BI205" i="22" s="1"/>
  <c r="BI206" i="22" s="1"/>
  <c r="BI207" i="22" s="1"/>
  <c r="BI208" i="22" s="1"/>
  <c r="BI209" i="22" s="1"/>
  <c r="BI210" i="22" s="1"/>
  <c r="BI211" i="22" s="1"/>
  <c r="BI212" i="22" s="1"/>
  <c r="BI213" i="22" s="1"/>
  <c r="BI214" i="22" s="1"/>
  <c r="BI215" i="22" s="1"/>
  <c r="BI216" i="22" s="1"/>
  <c r="BI217" i="22" s="1"/>
  <c r="BI218" i="22" s="1"/>
  <c r="BI219" i="22" s="1"/>
  <c r="BI220" i="22" s="1"/>
  <c r="BI221" i="22" s="1"/>
  <c r="BI222" i="22" s="1"/>
  <c r="BI223" i="22" s="1"/>
  <c r="BI224" i="22" s="1"/>
  <c r="BI225" i="22" s="1"/>
  <c r="BI226" i="22" s="1"/>
  <c r="BI227" i="22" s="1"/>
  <c r="BI228" i="22" s="1"/>
  <c r="BI229" i="22" s="1"/>
  <c r="BI230" i="22" s="1"/>
  <c r="BI231" i="22" s="1"/>
  <c r="BI232" i="22" s="1"/>
  <c r="BI233" i="22" s="1"/>
  <c r="BI234" i="22" s="1"/>
  <c r="BI235" i="22" s="1"/>
  <c r="BI236" i="22" s="1"/>
  <c r="BI237" i="22" s="1"/>
  <c r="BI238" i="22" s="1"/>
  <c r="BI239" i="22" s="1"/>
  <c r="BI240" i="22" s="1"/>
  <c r="BI241" i="22" s="1"/>
  <c r="BI242" i="22" s="1"/>
  <c r="BI243" i="22" s="1"/>
  <c r="BI244" i="22" s="1"/>
  <c r="BI245" i="22" s="1"/>
  <c r="BI246" i="22" s="1"/>
  <c r="BI247" i="22" s="1"/>
  <c r="BI248" i="22" s="1"/>
  <c r="BI249" i="22" s="1"/>
  <c r="BI250" i="22" s="1"/>
  <c r="BI251" i="22" s="1"/>
  <c r="BI252" i="22" s="1"/>
  <c r="BI253" i="22" s="1"/>
  <c r="BI254" i="22" s="1"/>
  <c r="BI255" i="22" s="1"/>
  <c r="BI256" i="22" s="1"/>
  <c r="BI257" i="22" s="1"/>
  <c r="BI258" i="22" s="1"/>
  <c r="BI259" i="22" s="1"/>
  <c r="BI260" i="22" s="1"/>
  <c r="BI261" i="22" s="1"/>
  <c r="BI262" i="22" s="1"/>
  <c r="BI263" i="22" s="1"/>
  <c r="BI264" i="22" s="1"/>
  <c r="BI265" i="22" s="1"/>
  <c r="BI266" i="22" s="1"/>
  <c r="BI267" i="22" s="1"/>
  <c r="BI268" i="22" s="1"/>
  <c r="BI269" i="22" s="1"/>
  <c r="BI270" i="22" s="1"/>
  <c r="BI271" i="22" s="1"/>
  <c r="BI272" i="22" s="1"/>
  <c r="BI273" i="22" s="1"/>
  <c r="BI274" i="22" s="1"/>
  <c r="BI275" i="22" s="1"/>
  <c r="BI276" i="22" s="1"/>
  <c r="BI277" i="22" s="1"/>
  <c r="BI278" i="22" s="1"/>
  <c r="BI279" i="22" s="1"/>
  <c r="BI280" i="22" s="1"/>
  <c r="BI281" i="22" s="1"/>
  <c r="BI282" i="22" s="1"/>
  <c r="BI283" i="22" s="1"/>
  <c r="BI284" i="22" s="1"/>
  <c r="BI285" i="22" s="1"/>
  <c r="BI286" i="22" s="1"/>
  <c r="BI287" i="22" s="1"/>
  <c r="BI288" i="22" s="1"/>
  <c r="BI289" i="22" s="1"/>
  <c r="BI290" i="22" s="1"/>
  <c r="BI291" i="22" s="1"/>
  <c r="BI292" i="22" s="1"/>
  <c r="BI293" i="22" s="1"/>
  <c r="BI294" i="22" s="1"/>
  <c r="BI295" i="22" s="1"/>
  <c r="BI296" i="22" s="1"/>
  <c r="BI297" i="22" s="1"/>
  <c r="BI298" i="22" s="1"/>
  <c r="BI299" i="22" s="1"/>
  <c r="BI300" i="22" s="1"/>
  <c r="BI301" i="22" s="1"/>
  <c r="BI302" i="22" s="1"/>
  <c r="BI303" i="22" s="1"/>
  <c r="BI304" i="22" s="1"/>
  <c r="BI305" i="22" s="1"/>
  <c r="BI306" i="22" s="1"/>
  <c r="BI307" i="22" s="1"/>
  <c r="BI308" i="22" s="1"/>
  <c r="BI309" i="22" s="1"/>
  <c r="BI310" i="22" s="1"/>
  <c r="BI311" i="22" s="1"/>
  <c r="BI312" i="22" s="1"/>
  <c r="BI313" i="22" s="1"/>
  <c r="BI314" i="22" s="1"/>
  <c r="BI315" i="22" s="1"/>
  <c r="BI316" i="22" s="1"/>
  <c r="BI317" i="22" s="1"/>
  <c r="BI318" i="22" s="1"/>
  <c r="BI319" i="22" s="1"/>
  <c r="BI320" i="22" s="1"/>
  <c r="BI321" i="22" s="1"/>
  <c r="BI322" i="22" s="1"/>
  <c r="BI323" i="22" s="1"/>
  <c r="BI324" i="22" s="1"/>
  <c r="BI325" i="22" s="1"/>
  <c r="BI326" i="22" s="1"/>
  <c r="BI327" i="22" s="1"/>
  <c r="BZ3" i="22"/>
  <c r="BZ5" i="22" s="1"/>
  <c r="M72" i="47"/>
  <c r="N72" i="47"/>
  <c r="M74" i="47"/>
  <c r="N74" i="47"/>
  <c r="N77" i="47"/>
  <c r="M77" i="47"/>
  <c r="N76" i="47"/>
  <c r="M76" i="47"/>
  <c r="N75" i="47"/>
  <c r="M75" i="47"/>
  <c r="N67" i="47"/>
  <c r="M67" i="47"/>
  <c r="N53" i="47"/>
  <c r="M53" i="47"/>
  <c r="N52" i="47"/>
  <c r="M52" i="47"/>
  <c r="N51" i="47"/>
  <c r="M51" i="47"/>
  <c r="N50" i="47"/>
  <c r="M50" i="47"/>
  <c r="N25" i="47"/>
  <c r="M25" i="47"/>
  <c r="N24" i="47"/>
  <c r="M24" i="47"/>
  <c r="N23" i="47"/>
  <c r="M23" i="47"/>
  <c r="N22" i="47"/>
  <c r="M22" i="47"/>
  <c r="N21" i="47"/>
  <c r="M21" i="47"/>
  <c r="N20" i="47"/>
  <c r="M20" i="47"/>
  <c r="N19" i="47"/>
  <c r="M19" i="47"/>
  <c r="N18" i="47"/>
  <c r="M18" i="47"/>
  <c r="N17" i="47"/>
  <c r="M17" i="47"/>
  <c r="N16" i="47"/>
  <c r="M16" i="47"/>
  <c r="N15" i="47"/>
  <c r="M15" i="47"/>
  <c r="D15" i="48" l="1"/>
  <c r="D16" i="48"/>
  <c r="D18" i="48"/>
  <c r="M23" i="70" s="1"/>
  <c r="D17" i="48"/>
  <c r="D14" i="48"/>
  <c r="D13" i="48"/>
  <c r="D12" i="48"/>
  <c r="G26" i="75"/>
  <c r="BG26" i="22"/>
  <c r="BM3" i="22"/>
  <c r="BL3" i="22" s="1"/>
  <c r="AU3" i="22" s="1"/>
  <c r="M14" i="22"/>
  <c r="M150" i="22"/>
  <c r="A150" i="22" s="1"/>
  <c r="M158" i="22"/>
  <c r="M166" i="22"/>
  <c r="A166" i="22" s="1"/>
  <c r="M174" i="22"/>
  <c r="M182" i="22"/>
  <c r="A182" i="22" s="1"/>
  <c r="M190" i="22"/>
  <c r="A190" i="22" s="1"/>
  <c r="M198" i="22"/>
  <c r="A198" i="22" s="1"/>
  <c r="M206" i="22"/>
  <c r="A206" i="22" s="1"/>
  <c r="M214" i="22"/>
  <c r="M222" i="22"/>
  <c r="A222" i="22" s="1"/>
  <c r="M230" i="22"/>
  <c r="M238" i="22"/>
  <c r="A238" i="22" s="1"/>
  <c r="M246" i="22"/>
  <c r="A246" i="22" s="1"/>
  <c r="M254" i="22"/>
  <c r="A254" i="22" s="1"/>
  <c r="M262" i="22"/>
  <c r="A262" i="22" s="1"/>
  <c r="M270" i="22"/>
  <c r="M278" i="22"/>
  <c r="M286" i="22"/>
  <c r="M294" i="22"/>
  <c r="A294" i="22" s="1"/>
  <c r="M302" i="22"/>
  <c r="M310" i="22"/>
  <c r="T310" i="22" s="1"/>
  <c r="M318" i="22"/>
  <c r="A318" i="22" s="1"/>
  <c r="M326" i="22"/>
  <c r="A326" i="22" s="1"/>
  <c r="M31" i="34"/>
  <c r="M35" i="34"/>
  <c r="M39" i="34"/>
  <c r="N28" i="34"/>
  <c r="N32" i="34"/>
  <c r="N36" i="34"/>
  <c r="N40" i="34"/>
  <c r="N31" i="34"/>
  <c r="N35" i="34"/>
  <c r="N39" i="34"/>
  <c r="M28" i="34"/>
  <c r="M32" i="34"/>
  <c r="M36" i="34"/>
  <c r="N29" i="34"/>
  <c r="N33" i="34"/>
  <c r="N37" i="34"/>
  <c r="Q3" i="22"/>
  <c r="M30" i="34"/>
  <c r="M34" i="34"/>
  <c r="M38" i="34"/>
  <c r="N30" i="34"/>
  <c r="N34" i="34"/>
  <c r="N38" i="34"/>
  <c r="M29" i="34"/>
  <c r="M33" i="34"/>
  <c r="M37" i="34"/>
  <c r="B20" i="22"/>
  <c r="M146" i="22"/>
  <c r="A146" i="22" s="1"/>
  <c r="M154" i="22"/>
  <c r="M162" i="22"/>
  <c r="A162" i="22" s="1"/>
  <c r="M170" i="22"/>
  <c r="M178" i="22"/>
  <c r="A178" i="22" s="1"/>
  <c r="M186" i="22"/>
  <c r="A186" i="22" s="1"/>
  <c r="M194" i="22"/>
  <c r="A194" i="22" s="1"/>
  <c r="M202" i="22"/>
  <c r="A202" i="22" s="1"/>
  <c r="M210" i="22"/>
  <c r="M218" i="22"/>
  <c r="M226" i="22"/>
  <c r="A226" i="22" s="1"/>
  <c r="M234" i="22"/>
  <c r="M242" i="22"/>
  <c r="M250" i="22"/>
  <c r="A250" i="22" s="1"/>
  <c r="M258" i="22"/>
  <c r="A258" i="22" s="1"/>
  <c r="M266" i="22"/>
  <c r="A266" i="22" s="1"/>
  <c r="M274" i="22"/>
  <c r="M282" i="22"/>
  <c r="M290" i="22"/>
  <c r="A290" i="22" s="1"/>
  <c r="M298" i="22"/>
  <c r="M306" i="22"/>
  <c r="M314" i="22"/>
  <c r="A314" i="22" s="1"/>
  <c r="M322" i="22"/>
  <c r="A322" i="22" s="1"/>
  <c r="F20" i="22"/>
  <c r="D21" i="75"/>
  <c r="B22" i="75"/>
  <c r="N13" i="34"/>
  <c r="N17" i="34"/>
  <c r="N21" i="34"/>
  <c r="N25" i="34"/>
  <c r="N41" i="34"/>
  <c r="N45" i="34"/>
  <c r="N49" i="34"/>
  <c r="N53" i="34"/>
  <c r="N57" i="34"/>
  <c r="N61" i="34"/>
  <c r="N65" i="34"/>
  <c r="N69" i="34"/>
  <c r="N73" i="34"/>
  <c r="N77" i="34"/>
  <c r="N81" i="34"/>
  <c r="N85" i="34"/>
  <c r="N89" i="34"/>
  <c r="N93" i="34"/>
  <c r="N97" i="34"/>
  <c r="N101" i="34"/>
  <c r="N105" i="34"/>
  <c r="N109" i="34"/>
  <c r="N113" i="34"/>
  <c r="N117" i="34"/>
  <c r="N121" i="34"/>
  <c r="N125" i="34"/>
  <c r="N129" i="34"/>
  <c r="N133" i="34"/>
  <c r="N137" i="34"/>
  <c r="N141" i="34"/>
  <c r="N145" i="34"/>
  <c r="N14" i="34"/>
  <c r="N18" i="34"/>
  <c r="N22" i="34"/>
  <c r="N26" i="34"/>
  <c r="N42" i="34"/>
  <c r="N46" i="34"/>
  <c r="N50" i="34"/>
  <c r="N54" i="34"/>
  <c r="N58" i="34"/>
  <c r="N62" i="34"/>
  <c r="N66" i="34"/>
  <c r="M11" i="34"/>
  <c r="M15" i="34"/>
  <c r="M19" i="34"/>
  <c r="M21" i="34"/>
  <c r="M25" i="34"/>
  <c r="M41" i="34"/>
  <c r="M45" i="34"/>
  <c r="M49" i="34"/>
  <c r="M53" i="34"/>
  <c r="M57" i="34"/>
  <c r="M61" i="34"/>
  <c r="M65" i="34"/>
  <c r="M69" i="34"/>
  <c r="M73" i="34"/>
  <c r="M77" i="34"/>
  <c r="M81" i="34"/>
  <c r="M85" i="34"/>
  <c r="M89" i="34"/>
  <c r="M93" i="34"/>
  <c r="M97" i="34"/>
  <c r="M101" i="34"/>
  <c r="M105" i="34"/>
  <c r="M109" i="34"/>
  <c r="M113" i="34"/>
  <c r="M117" i="34"/>
  <c r="M121" i="34"/>
  <c r="M125" i="34"/>
  <c r="M129" i="34"/>
  <c r="M133" i="34"/>
  <c r="M137" i="34"/>
  <c r="M141" i="34"/>
  <c r="M145" i="34"/>
  <c r="M149" i="34"/>
  <c r="M153" i="34"/>
  <c r="M157" i="34"/>
  <c r="M161" i="34"/>
  <c r="M165" i="34"/>
  <c r="M169" i="34"/>
  <c r="M173" i="34"/>
  <c r="M177" i="34"/>
  <c r="M181" i="34"/>
  <c r="M185" i="34"/>
  <c r="M189" i="34"/>
  <c r="M193" i="34"/>
  <c r="M197" i="34"/>
  <c r="N149" i="34"/>
  <c r="N153" i="34"/>
  <c r="N157" i="34"/>
  <c r="N161" i="34"/>
  <c r="N165" i="34"/>
  <c r="N169" i="34"/>
  <c r="N173" i="34"/>
  <c r="N177" i="34"/>
  <c r="N181" i="34"/>
  <c r="N185" i="34"/>
  <c r="N189" i="34"/>
  <c r="N193" i="34"/>
  <c r="N197" i="34"/>
  <c r="N201" i="34"/>
  <c r="N205" i="34"/>
  <c r="N209" i="34"/>
  <c r="N213" i="34"/>
  <c r="N217" i="34"/>
  <c r="N221" i="34"/>
  <c r="N225" i="34"/>
  <c r="N229" i="34"/>
  <c r="N233" i="34"/>
  <c r="N237" i="34"/>
  <c r="N241" i="34"/>
  <c r="N245" i="34"/>
  <c r="N249" i="34"/>
  <c r="N253" i="34"/>
  <c r="N257" i="34"/>
  <c r="N261" i="34"/>
  <c r="N265" i="34"/>
  <c r="N269" i="34"/>
  <c r="N273" i="34"/>
  <c r="N277" i="34"/>
  <c r="N281" i="34"/>
  <c r="N285" i="34"/>
  <c r="N289" i="34"/>
  <c r="N293" i="34"/>
  <c r="N297" i="34"/>
  <c r="N301" i="34"/>
  <c r="N305" i="34"/>
  <c r="N309" i="34"/>
  <c r="N313" i="34"/>
  <c r="N317" i="34"/>
  <c r="N321" i="34"/>
  <c r="N325" i="34"/>
  <c r="N329" i="34"/>
  <c r="N333" i="34"/>
  <c r="M201" i="34"/>
  <c r="M205" i="34"/>
  <c r="M209" i="34"/>
  <c r="M213" i="34"/>
  <c r="M217" i="34"/>
  <c r="M221" i="34"/>
  <c r="M225" i="34"/>
  <c r="M229" i="34"/>
  <c r="M233" i="34"/>
  <c r="M237" i="34"/>
  <c r="M241" i="34"/>
  <c r="M245" i="34"/>
  <c r="M249" i="34"/>
  <c r="M253" i="34"/>
  <c r="M257" i="34"/>
  <c r="M261" i="34"/>
  <c r="M265" i="34"/>
  <c r="M269" i="34"/>
  <c r="M273" i="34"/>
  <c r="M277" i="34"/>
  <c r="M281" i="34"/>
  <c r="M285" i="34"/>
  <c r="M289" i="34"/>
  <c r="M293" i="34"/>
  <c r="M297" i="34"/>
  <c r="M301" i="34"/>
  <c r="M305" i="34"/>
  <c r="M309" i="34"/>
  <c r="M313" i="34"/>
  <c r="M317" i="34"/>
  <c r="M321" i="34"/>
  <c r="M325" i="34"/>
  <c r="M329" i="34"/>
  <c r="M333" i="34"/>
  <c r="N20" i="34"/>
  <c r="N48" i="34"/>
  <c r="N52" i="34"/>
  <c r="N64" i="34"/>
  <c r="N76" i="34"/>
  <c r="N88" i="34"/>
  <c r="N100" i="34"/>
  <c r="N112" i="34"/>
  <c r="N120" i="34"/>
  <c r="N132" i="34"/>
  <c r="N152" i="34"/>
  <c r="N156" i="34"/>
  <c r="N176" i="34"/>
  <c r="N180" i="34"/>
  <c r="N192" i="34"/>
  <c r="N200" i="34"/>
  <c r="N216" i="34"/>
  <c r="N228" i="34"/>
  <c r="N236" i="34"/>
  <c r="N252" i="34"/>
  <c r="N268" i="34"/>
  <c r="N276" i="34"/>
  <c r="N284" i="34"/>
  <c r="N292" i="34"/>
  <c r="M12" i="34"/>
  <c r="M16" i="34"/>
  <c r="M20" i="34"/>
  <c r="M22" i="34"/>
  <c r="M26" i="34"/>
  <c r="M42" i="34"/>
  <c r="M46" i="34"/>
  <c r="M50" i="34"/>
  <c r="M54" i="34"/>
  <c r="M58" i="34"/>
  <c r="M62" i="34"/>
  <c r="M66" i="34"/>
  <c r="M70" i="34"/>
  <c r="M74" i="34"/>
  <c r="M78" i="34"/>
  <c r="M82" i="34"/>
  <c r="M86" i="34"/>
  <c r="M90" i="34"/>
  <c r="M94" i="34"/>
  <c r="M98" i="34"/>
  <c r="M102" i="34"/>
  <c r="M106" i="34"/>
  <c r="M110" i="34"/>
  <c r="M114" i="34"/>
  <c r="M118" i="34"/>
  <c r="M122" i="34"/>
  <c r="M126" i="34"/>
  <c r="M130" i="34"/>
  <c r="M134" i="34"/>
  <c r="M138" i="34"/>
  <c r="M142" i="34"/>
  <c r="M146" i="34"/>
  <c r="M150" i="34"/>
  <c r="M154" i="34"/>
  <c r="M158" i="34"/>
  <c r="M162" i="34"/>
  <c r="M166" i="34"/>
  <c r="M170" i="34"/>
  <c r="M174" i="34"/>
  <c r="M178" i="34"/>
  <c r="M182" i="34"/>
  <c r="M186" i="34"/>
  <c r="M190" i="34"/>
  <c r="M194" i="34"/>
  <c r="M198" i="34"/>
  <c r="M202" i="34"/>
  <c r="M206" i="34"/>
  <c r="M210" i="34"/>
  <c r="M214" i="34"/>
  <c r="M218" i="34"/>
  <c r="M222" i="34"/>
  <c r="M226" i="34"/>
  <c r="M230" i="34"/>
  <c r="M234" i="34"/>
  <c r="M238" i="34"/>
  <c r="M242" i="34"/>
  <c r="M246" i="34"/>
  <c r="M250" i="34"/>
  <c r="M254" i="34"/>
  <c r="M258" i="34"/>
  <c r="M262" i="34"/>
  <c r="M266" i="34"/>
  <c r="M270" i="34"/>
  <c r="M274" i="34"/>
  <c r="M278" i="34"/>
  <c r="M282" i="34"/>
  <c r="M286" i="34"/>
  <c r="N70" i="34"/>
  <c r="N74" i="34"/>
  <c r="N78" i="34"/>
  <c r="N82" i="34"/>
  <c r="N86" i="34"/>
  <c r="N90" i="34"/>
  <c r="N94" i="34"/>
  <c r="N98" i="34"/>
  <c r="N102" i="34"/>
  <c r="N106" i="34"/>
  <c r="N110" i="34"/>
  <c r="N114" i="34"/>
  <c r="N118" i="34"/>
  <c r="N122" i="34"/>
  <c r="N126" i="34"/>
  <c r="N130" i="34"/>
  <c r="N134" i="34"/>
  <c r="N138" i="34"/>
  <c r="N142" i="34"/>
  <c r="N146" i="34"/>
  <c r="N150" i="34"/>
  <c r="N154" i="34"/>
  <c r="N158" i="34"/>
  <c r="N162" i="34"/>
  <c r="N166" i="34"/>
  <c r="N170" i="34"/>
  <c r="N174" i="34"/>
  <c r="N178" i="34"/>
  <c r="N182" i="34"/>
  <c r="N186" i="34"/>
  <c r="N190" i="34"/>
  <c r="N194" i="34"/>
  <c r="N198" i="34"/>
  <c r="N202" i="34"/>
  <c r="N206" i="34"/>
  <c r="N210" i="34"/>
  <c r="N214" i="34"/>
  <c r="N218" i="34"/>
  <c r="N222" i="34"/>
  <c r="N226" i="34"/>
  <c r="N230" i="34"/>
  <c r="N234" i="34"/>
  <c r="N238" i="34"/>
  <c r="N242" i="34"/>
  <c r="N246" i="34"/>
  <c r="N250" i="34"/>
  <c r="N254" i="34"/>
  <c r="N258" i="34"/>
  <c r="N262" i="34"/>
  <c r="N266" i="34"/>
  <c r="N270" i="34"/>
  <c r="N274" i="34"/>
  <c r="N278" i="34"/>
  <c r="N282" i="34"/>
  <c r="N286" i="34"/>
  <c r="N290" i="34"/>
  <c r="N294" i="34"/>
  <c r="N298" i="34"/>
  <c r="N302" i="34"/>
  <c r="N306" i="34"/>
  <c r="N310" i="34"/>
  <c r="N314" i="34"/>
  <c r="N318" i="34"/>
  <c r="N322" i="34"/>
  <c r="N326" i="34"/>
  <c r="N330" i="34"/>
  <c r="N334" i="34"/>
  <c r="M14" i="34"/>
  <c r="M18" i="34"/>
  <c r="M24" i="34"/>
  <c r="M40" i="34"/>
  <c r="M44" i="34"/>
  <c r="M48" i="34"/>
  <c r="M52" i="34"/>
  <c r="M56" i="34"/>
  <c r="M60" i="34"/>
  <c r="M64" i="34"/>
  <c r="M68" i="34"/>
  <c r="M72" i="34"/>
  <c r="M76" i="34"/>
  <c r="M80" i="34"/>
  <c r="M84" i="34"/>
  <c r="M88" i="34"/>
  <c r="M92" i="34"/>
  <c r="M96" i="34"/>
  <c r="M100" i="34"/>
  <c r="M104" i="34"/>
  <c r="M108" i="34"/>
  <c r="M112" i="34"/>
  <c r="M116" i="34"/>
  <c r="M120" i="34"/>
  <c r="M124" i="34"/>
  <c r="M128" i="34"/>
  <c r="M132" i="34"/>
  <c r="M136" i="34"/>
  <c r="M140" i="34"/>
  <c r="M144" i="34"/>
  <c r="M148" i="34"/>
  <c r="M152" i="34"/>
  <c r="M156" i="34"/>
  <c r="M160" i="34"/>
  <c r="M164" i="34"/>
  <c r="M168" i="34"/>
  <c r="M172" i="34"/>
  <c r="M176" i="34"/>
  <c r="M180" i="34"/>
  <c r="M184" i="34"/>
  <c r="M188" i="34"/>
  <c r="M192" i="34"/>
  <c r="M196" i="34"/>
  <c r="M200" i="34"/>
  <c r="M204" i="34"/>
  <c r="M208" i="34"/>
  <c r="M212" i="34"/>
  <c r="M216" i="34"/>
  <c r="M220" i="34"/>
  <c r="M224" i="34"/>
  <c r="M228" i="34"/>
  <c r="M232" i="34"/>
  <c r="M236" i="34"/>
  <c r="M240" i="34"/>
  <c r="M244" i="34"/>
  <c r="M248" i="34"/>
  <c r="M252" i="34"/>
  <c r="M256" i="34"/>
  <c r="M260" i="34"/>
  <c r="M264" i="34"/>
  <c r="M268" i="34"/>
  <c r="M272" i="34"/>
  <c r="M276" i="34"/>
  <c r="M280" i="34"/>
  <c r="M284" i="34"/>
  <c r="N16" i="34"/>
  <c r="N44" i="34"/>
  <c r="N68" i="34"/>
  <c r="N72" i="34"/>
  <c r="N92" i="34"/>
  <c r="N96" i="34"/>
  <c r="N108" i="34"/>
  <c r="N116" i="34"/>
  <c r="N140" i="34"/>
  <c r="N144" i="34"/>
  <c r="N164" i="34"/>
  <c r="N168" i="34"/>
  <c r="N188" i="34"/>
  <c r="N208" i="34"/>
  <c r="N212" i="34"/>
  <c r="N232" i="34"/>
  <c r="N248" i="34"/>
  <c r="N264" i="34"/>
  <c r="N296" i="34"/>
  <c r="N304" i="34"/>
  <c r="N316" i="34"/>
  <c r="N320" i="34"/>
  <c r="N332" i="34"/>
  <c r="M13" i="34"/>
  <c r="M17" i="34"/>
  <c r="M23" i="34"/>
  <c r="M27" i="34"/>
  <c r="M43" i="34"/>
  <c r="M47" i="34"/>
  <c r="M51" i="34"/>
  <c r="M55" i="34"/>
  <c r="M59" i="34"/>
  <c r="M63" i="34"/>
  <c r="M67" i="34"/>
  <c r="M71" i="34"/>
  <c r="M75" i="34"/>
  <c r="M79" i="34"/>
  <c r="M83" i="34"/>
  <c r="M87" i="34"/>
  <c r="M91" i="34"/>
  <c r="M95" i="34"/>
  <c r="M99" i="34"/>
  <c r="M103" i="34"/>
  <c r="M107" i="34"/>
  <c r="M111" i="34"/>
  <c r="M115" i="34"/>
  <c r="M119" i="34"/>
  <c r="M123" i="34"/>
  <c r="M127" i="34"/>
  <c r="M131" i="34"/>
  <c r="M135" i="34"/>
  <c r="M139" i="34"/>
  <c r="M143" i="34"/>
  <c r="M147" i="34"/>
  <c r="M151" i="34"/>
  <c r="M155" i="34"/>
  <c r="M159" i="34"/>
  <c r="M163" i="34"/>
  <c r="M167" i="34"/>
  <c r="M171" i="34"/>
  <c r="M175" i="34"/>
  <c r="M179" i="34"/>
  <c r="M183" i="34"/>
  <c r="M187" i="34"/>
  <c r="M191" i="34"/>
  <c r="M195" i="34"/>
  <c r="M199" i="34"/>
  <c r="M203" i="34"/>
  <c r="M207" i="34"/>
  <c r="M211" i="34"/>
  <c r="M215" i="34"/>
  <c r="M219" i="34"/>
  <c r="M223" i="34"/>
  <c r="M227" i="34"/>
  <c r="M231" i="34"/>
  <c r="M235" i="34"/>
  <c r="M239" i="34"/>
  <c r="M243" i="34"/>
  <c r="M247" i="34"/>
  <c r="M251" i="34"/>
  <c r="M255" i="34"/>
  <c r="M259" i="34"/>
  <c r="M263" i="34"/>
  <c r="M267" i="34"/>
  <c r="M271" i="34"/>
  <c r="M275" i="34"/>
  <c r="M279" i="34"/>
  <c r="M283" i="34"/>
  <c r="M287" i="34"/>
  <c r="N12" i="34"/>
  <c r="N24" i="34"/>
  <c r="N56" i="34"/>
  <c r="N60" i="34"/>
  <c r="N80" i="34"/>
  <c r="N84" i="34"/>
  <c r="N104" i="34"/>
  <c r="N124" i="34"/>
  <c r="N128" i="34"/>
  <c r="N136" i="34"/>
  <c r="N148" i="34"/>
  <c r="N160" i="34"/>
  <c r="N172" i="34"/>
  <c r="N184" i="34"/>
  <c r="N196" i="34"/>
  <c r="N204" i="34"/>
  <c r="N220" i="34"/>
  <c r="N224" i="34"/>
  <c r="N240" i="34"/>
  <c r="N244" i="34"/>
  <c r="N256" i="34"/>
  <c r="N260" i="34"/>
  <c r="N272" i="34"/>
  <c r="N280" i="34"/>
  <c r="N288" i="34"/>
  <c r="N300" i="34"/>
  <c r="N308" i="34"/>
  <c r="N312" i="34"/>
  <c r="N324" i="34"/>
  <c r="N328" i="34"/>
  <c r="N15" i="34"/>
  <c r="N19" i="34"/>
  <c r="N23" i="34"/>
  <c r="N27" i="34"/>
  <c r="N43" i="34"/>
  <c r="N47" i="34"/>
  <c r="N51" i="34"/>
  <c r="N55" i="34"/>
  <c r="N59" i="34"/>
  <c r="N63" i="34"/>
  <c r="N67" i="34"/>
  <c r="N71" i="34"/>
  <c r="N75" i="34"/>
  <c r="N79" i="34"/>
  <c r="N83" i="34"/>
  <c r="N87" i="34"/>
  <c r="N91" i="34"/>
  <c r="N95" i="34"/>
  <c r="N99" i="34"/>
  <c r="N103" i="34"/>
  <c r="N107" i="34"/>
  <c r="N111" i="34"/>
  <c r="N115" i="34"/>
  <c r="N119" i="34"/>
  <c r="N123" i="34"/>
  <c r="N127" i="34"/>
  <c r="N131" i="34"/>
  <c r="N135" i="34"/>
  <c r="N139" i="34"/>
  <c r="N143" i="34"/>
  <c r="N147" i="34"/>
  <c r="N151" i="34"/>
  <c r="N155" i="34"/>
  <c r="N159" i="34"/>
  <c r="N163" i="34"/>
  <c r="N167" i="34"/>
  <c r="N171" i="34"/>
  <c r="N175" i="34"/>
  <c r="N179" i="34"/>
  <c r="N183" i="34"/>
  <c r="N187" i="34"/>
  <c r="N191" i="34"/>
  <c r="N195" i="34"/>
  <c r="N199" i="34"/>
  <c r="N203" i="34"/>
  <c r="N207" i="34"/>
  <c r="N211" i="34"/>
  <c r="N215" i="34"/>
  <c r="N219" i="34"/>
  <c r="N223" i="34"/>
  <c r="N227" i="34"/>
  <c r="N231" i="34"/>
  <c r="N235" i="34"/>
  <c r="N239" i="34"/>
  <c r="N243" i="34"/>
  <c r="N247" i="34"/>
  <c r="N251" i="34"/>
  <c r="N255" i="34"/>
  <c r="N259" i="34"/>
  <c r="N263" i="34"/>
  <c r="N267" i="34"/>
  <c r="N271" i="34"/>
  <c r="N275" i="34"/>
  <c r="N279" i="34"/>
  <c r="N283" i="34"/>
  <c r="N287" i="34"/>
  <c r="M290" i="34"/>
  <c r="M294" i="34"/>
  <c r="M298" i="34"/>
  <c r="M302" i="34"/>
  <c r="M306" i="34"/>
  <c r="M310" i="34"/>
  <c r="M314" i="34"/>
  <c r="M318" i="34"/>
  <c r="M322" i="34"/>
  <c r="M326" i="34"/>
  <c r="M330" i="34"/>
  <c r="M334" i="34"/>
  <c r="M288" i="34"/>
  <c r="M292" i="34"/>
  <c r="M296" i="34"/>
  <c r="M300" i="34"/>
  <c r="M304" i="34"/>
  <c r="M308" i="34"/>
  <c r="M312" i="34"/>
  <c r="M316" i="34"/>
  <c r="M320" i="34"/>
  <c r="M324" i="34"/>
  <c r="M328" i="34"/>
  <c r="M332" i="34"/>
  <c r="M291" i="34"/>
  <c r="M295" i="34"/>
  <c r="M299" i="34"/>
  <c r="M303" i="34"/>
  <c r="M307" i="34"/>
  <c r="M311" i="34"/>
  <c r="M315" i="34"/>
  <c r="M319" i="34"/>
  <c r="M323" i="34"/>
  <c r="M327" i="34"/>
  <c r="M331" i="34"/>
  <c r="M335" i="34"/>
  <c r="N291" i="34"/>
  <c r="N295" i="34"/>
  <c r="N299" i="34"/>
  <c r="N303" i="34"/>
  <c r="N307" i="34"/>
  <c r="N311" i="34"/>
  <c r="N315" i="34"/>
  <c r="N319" i="34"/>
  <c r="N323" i="34"/>
  <c r="N327" i="34"/>
  <c r="N331" i="34"/>
  <c r="N335" i="34"/>
  <c r="M148" i="22"/>
  <c r="A148" i="22" s="1"/>
  <c r="M156" i="22"/>
  <c r="M164" i="22"/>
  <c r="M172" i="22"/>
  <c r="M180" i="22"/>
  <c r="A180" i="22" s="1"/>
  <c r="M188" i="22"/>
  <c r="A188" i="22" s="1"/>
  <c r="M196" i="22"/>
  <c r="M204" i="22"/>
  <c r="M212" i="22"/>
  <c r="A212" i="22" s="1"/>
  <c r="M220" i="22"/>
  <c r="M228" i="22"/>
  <c r="M236" i="22"/>
  <c r="M244" i="22"/>
  <c r="A244" i="22" s="1"/>
  <c r="M252" i="22"/>
  <c r="A252" i="22" s="1"/>
  <c r="M260" i="22"/>
  <c r="M268" i="22"/>
  <c r="M276" i="22"/>
  <c r="A276" i="22" s="1"/>
  <c r="M284" i="22"/>
  <c r="M292" i="22"/>
  <c r="M300" i="22"/>
  <c r="M308" i="22"/>
  <c r="A308" i="22" s="1"/>
  <c r="M316" i="22"/>
  <c r="A316" i="22" s="1"/>
  <c r="M324" i="22"/>
  <c r="N11" i="34"/>
  <c r="CY145" i="22"/>
  <c r="S2" i="22"/>
  <c r="M3" i="22"/>
  <c r="T3" i="22" s="1"/>
  <c r="S6" i="22"/>
  <c r="S7" i="22"/>
  <c r="S10" i="22"/>
  <c r="S15" i="22"/>
  <c r="S23" i="22"/>
  <c r="S25" i="22"/>
  <c r="S27" i="22"/>
  <c r="S33" i="22"/>
  <c r="M35" i="22"/>
  <c r="A35" i="22" s="1"/>
  <c r="S37" i="22"/>
  <c r="S39" i="22"/>
  <c r="S40" i="22"/>
  <c r="S41" i="22"/>
  <c r="S47" i="22"/>
  <c r="S49" i="22"/>
  <c r="S57" i="22"/>
  <c r="S63" i="22"/>
  <c r="S65" i="22"/>
  <c r="S67" i="22"/>
  <c r="S69" i="22"/>
  <c r="S81" i="22"/>
  <c r="S87" i="22"/>
  <c r="S89" i="22"/>
  <c r="S95" i="22"/>
  <c r="S97" i="22"/>
  <c r="S99" i="22"/>
  <c r="S101" i="22"/>
  <c r="S113" i="22"/>
  <c r="S115" i="22"/>
  <c r="M119" i="22"/>
  <c r="A119" i="22" s="1"/>
  <c r="S121" i="22"/>
  <c r="M123" i="22"/>
  <c r="A123" i="22" s="1"/>
  <c r="S127" i="22"/>
  <c r="S131" i="22"/>
  <c r="S133" i="22"/>
  <c r="M143" i="22"/>
  <c r="T143" i="22" s="1"/>
  <c r="S146" i="22"/>
  <c r="S150" i="22"/>
  <c r="S153" i="22"/>
  <c r="S155" i="22"/>
  <c r="M159" i="22"/>
  <c r="A159" i="22" s="1"/>
  <c r="M161" i="22"/>
  <c r="A161" i="22" s="1"/>
  <c r="T166" i="22"/>
  <c r="S169" i="22"/>
  <c r="S171" i="22"/>
  <c r="S182" i="22"/>
  <c r="S183" i="22"/>
  <c r="S185" i="22"/>
  <c r="S187" i="22"/>
  <c r="S190" i="22"/>
  <c r="S191" i="22"/>
  <c r="S193" i="22"/>
  <c r="S195" i="22"/>
  <c r="T198" i="22"/>
  <c r="S199" i="22"/>
  <c r="S202" i="22"/>
  <c r="S203" i="22"/>
  <c r="S206" i="22"/>
  <c r="S219" i="22"/>
  <c r="T222" i="22"/>
  <c r="S223" i="22"/>
  <c r="S233" i="22"/>
  <c r="M237" i="22"/>
  <c r="A237" i="22" s="1"/>
  <c r="T238" i="22"/>
  <c r="M239" i="22"/>
  <c r="M247" i="22"/>
  <c r="A247" i="22" s="1"/>
  <c r="S249" i="22"/>
  <c r="S267" i="22"/>
  <c r="S281" i="22"/>
  <c r="M283" i="22"/>
  <c r="A283" i="22" s="1"/>
  <c r="M287" i="22"/>
  <c r="M291" i="22"/>
  <c r="A291" i="22" s="1"/>
  <c r="M293" i="22"/>
  <c r="T293" i="22" s="1"/>
  <c r="M297" i="22"/>
  <c r="A297" i="22" s="1"/>
  <c r="M299" i="22"/>
  <c r="A299" i="22" s="1"/>
  <c r="M307" i="22"/>
  <c r="A307" i="22" s="1"/>
  <c r="M323" i="22"/>
  <c r="A323" i="22" s="1"/>
  <c r="M325" i="22"/>
  <c r="A325" i="22" s="1"/>
  <c r="S9" i="22"/>
  <c r="Q40" i="22"/>
  <c r="Q56" i="22"/>
  <c r="S56" i="22"/>
  <c r="Q92" i="22"/>
  <c r="S92" i="22"/>
  <c r="S276" i="22"/>
  <c r="Q180" i="22"/>
  <c r="S180" i="22"/>
  <c r="Q212" i="22"/>
  <c r="S212" i="22"/>
  <c r="S308" i="22"/>
  <c r="S116" i="22"/>
  <c r="S244" i="22"/>
  <c r="S162" i="22"/>
  <c r="S30" i="22"/>
  <c r="Q24" i="22"/>
  <c r="S24" i="22"/>
  <c r="Q58" i="22"/>
  <c r="S58" i="22"/>
  <c r="Q86" i="22"/>
  <c r="S86" i="22"/>
  <c r="Q136" i="22"/>
  <c r="S136" i="22"/>
  <c r="Q138" i="22"/>
  <c r="S138" i="22"/>
  <c r="Q228" i="22"/>
  <c r="S228" i="22"/>
  <c r="S324" i="22"/>
  <c r="S292" i="22"/>
  <c r="S260" i="22"/>
  <c r="S160" i="22"/>
  <c r="S126" i="22"/>
  <c r="S102" i="22"/>
  <c r="S76" i="22"/>
  <c r="S316" i="22"/>
  <c r="S300" i="22"/>
  <c r="S284" i="22"/>
  <c r="S268" i="22"/>
  <c r="S252" i="22"/>
  <c r="S236" i="22"/>
  <c r="S220" i="22"/>
  <c r="S200" i="22"/>
  <c r="S174" i="22"/>
  <c r="S112" i="22"/>
  <c r="S72" i="22"/>
  <c r="S42" i="22"/>
  <c r="S14" i="22"/>
  <c r="M249" i="22"/>
  <c r="A249" i="22" s="1"/>
  <c r="M195" i="22"/>
  <c r="A195" i="22" s="1"/>
  <c r="S283" i="22"/>
  <c r="M39" i="22"/>
  <c r="T39" i="22" s="1"/>
  <c r="S117" i="22"/>
  <c r="M117" i="22"/>
  <c r="A117" i="22" s="1"/>
  <c r="S313" i="22"/>
  <c r="M313" i="22"/>
  <c r="A313" i="22" s="1"/>
  <c r="M183" i="22"/>
  <c r="A183" i="22" s="1"/>
  <c r="S161" i="22"/>
  <c r="T159" i="22"/>
  <c r="S3" i="22"/>
  <c r="S188" i="22"/>
  <c r="S170" i="22"/>
  <c r="S130" i="22"/>
  <c r="S120" i="22"/>
  <c r="S106" i="22"/>
  <c r="S96" i="22"/>
  <c r="S82" i="22"/>
  <c r="S62" i="22"/>
  <c r="S48" i="22"/>
  <c r="S32" i="22"/>
  <c r="S16" i="22"/>
  <c r="S320" i="22"/>
  <c r="S312" i="22"/>
  <c r="S304" i="22"/>
  <c r="S296" i="22"/>
  <c r="S288" i="22"/>
  <c r="S280" i="22"/>
  <c r="S272" i="22"/>
  <c r="S264" i="22"/>
  <c r="S256" i="22"/>
  <c r="S248" i="22"/>
  <c r="S240" i="22"/>
  <c r="S232" i="22"/>
  <c r="S224" i="22"/>
  <c r="S216" i="22"/>
  <c r="S194" i="22"/>
  <c r="S168" i="22"/>
  <c r="S156" i="22"/>
  <c r="S144" i="22"/>
  <c r="S124" i="22"/>
  <c r="S98" i="22"/>
  <c r="S78" i="22"/>
  <c r="S66" i="22"/>
  <c r="S50" i="22"/>
  <c r="S22" i="22"/>
  <c r="M267" i="22"/>
  <c r="M281" i="22"/>
  <c r="M193" i="22"/>
  <c r="S307" i="22"/>
  <c r="M115" i="22"/>
  <c r="M2" i="22"/>
  <c r="A2" i="22" s="1"/>
  <c r="J2" i="22"/>
  <c r="J3" i="22" s="1"/>
  <c r="J4" i="22" s="1"/>
  <c r="J5" i="22" s="1"/>
  <c r="J6" i="22" s="1"/>
  <c r="J7" i="22" s="1"/>
  <c r="J8" i="22" s="1"/>
  <c r="J9" i="22" s="1"/>
  <c r="J10" i="22" s="1"/>
  <c r="J11" i="22" s="1"/>
  <c r="J12" i="22" s="1"/>
  <c r="J13" i="22" s="1"/>
  <c r="J14" i="22" s="1"/>
  <c r="J15" i="22" s="1"/>
  <c r="J16" i="22" s="1"/>
  <c r="J17" i="22" s="1"/>
  <c r="J18" i="22" s="1"/>
  <c r="J19" i="22" s="1"/>
  <c r="J20" i="22" s="1"/>
  <c r="J21" i="22" s="1"/>
  <c r="J22" i="22" s="1"/>
  <c r="J23" i="22" s="1"/>
  <c r="J24" i="22" s="1"/>
  <c r="J25" i="22" s="1"/>
  <c r="J26" i="22" s="1"/>
  <c r="J27" i="22" s="1"/>
  <c r="J28" i="22" s="1"/>
  <c r="J29" i="22" s="1"/>
  <c r="J30" i="22" s="1"/>
  <c r="J31" i="22" s="1"/>
  <c r="J32" i="22" s="1"/>
  <c r="J33" i="22" s="1"/>
  <c r="J34" i="22" s="1"/>
  <c r="J35" i="22" s="1"/>
  <c r="J36" i="22" s="1"/>
  <c r="J37" i="22" s="1"/>
  <c r="J38" i="22" s="1"/>
  <c r="J39" i="22" s="1"/>
  <c r="J40" i="22" s="1"/>
  <c r="J41" i="22" s="1"/>
  <c r="J42" i="22" s="1"/>
  <c r="J43" i="22" s="1"/>
  <c r="J44" i="22" s="1"/>
  <c r="J45" i="22" s="1"/>
  <c r="J46" i="22" s="1"/>
  <c r="J47" i="22" s="1"/>
  <c r="J48" i="22" s="1"/>
  <c r="J49" i="22" s="1"/>
  <c r="J50" i="22" s="1"/>
  <c r="J51" i="22" s="1"/>
  <c r="J52" i="22" s="1"/>
  <c r="J53" i="22" s="1"/>
  <c r="J54" i="22" s="1"/>
  <c r="J55" i="22" s="1"/>
  <c r="J56" i="22" s="1"/>
  <c r="J57" i="22" s="1"/>
  <c r="J58" i="22" s="1"/>
  <c r="J59" i="22" s="1"/>
  <c r="J60" i="22" s="1"/>
  <c r="J61" i="22" s="1"/>
  <c r="J62" i="22" s="1"/>
  <c r="J63" i="22" s="1"/>
  <c r="J64" i="22" s="1"/>
  <c r="J65" i="22" s="1"/>
  <c r="J66" i="22" s="1"/>
  <c r="J67" i="22" s="1"/>
  <c r="J68" i="22" s="1"/>
  <c r="J69" i="22" s="1"/>
  <c r="J70" i="22" s="1"/>
  <c r="J71" i="22" s="1"/>
  <c r="J72" i="22" s="1"/>
  <c r="J73" i="22" s="1"/>
  <c r="J74" i="22" s="1"/>
  <c r="J75" i="22" s="1"/>
  <c r="J76" i="22" s="1"/>
  <c r="J77" i="22" s="1"/>
  <c r="J78" i="22" s="1"/>
  <c r="J79" i="22" s="1"/>
  <c r="J80" i="22" s="1"/>
  <c r="J81" i="22" s="1"/>
  <c r="J82" i="22" s="1"/>
  <c r="J83" i="22" s="1"/>
  <c r="J84" i="22" s="1"/>
  <c r="J85" i="22" s="1"/>
  <c r="J86" i="22" s="1"/>
  <c r="J87" i="22" s="1"/>
  <c r="J88" i="22" s="1"/>
  <c r="J89" i="22" s="1"/>
  <c r="J90" i="22" s="1"/>
  <c r="J91" i="22" s="1"/>
  <c r="J92" i="22" s="1"/>
  <c r="J93" i="22" s="1"/>
  <c r="J94" i="22" s="1"/>
  <c r="J95" i="22" s="1"/>
  <c r="J96" i="22" s="1"/>
  <c r="J97" i="22" s="1"/>
  <c r="J98" i="22" s="1"/>
  <c r="J99" i="22" s="1"/>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J133" i="22" s="1"/>
  <c r="J134" i="22" s="1"/>
  <c r="J135" i="22" s="1"/>
  <c r="J136" i="22" s="1"/>
  <c r="J137" i="22" s="1"/>
  <c r="J138" i="22" s="1"/>
  <c r="J139" i="22" s="1"/>
  <c r="J140" i="22" s="1"/>
  <c r="J141" i="22" s="1"/>
  <c r="J142" i="22" s="1"/>
  <c r="J143" i="22" s="1"/>
  <c r="J144" i="22" s="1"/>
  <c r="J145" i="22" s="1"/>
  <c r="J146" i="22" s="1"/>
  <c r="J147" i="22" s="1"/>
  <c r="J148" i="22" s="1"/>
  <c r="J149" i="22" s="1"/>
  <c r="J150" i="22" s="1"/>
  <c r="J151" i="22" s="1"/>
  <c r="J152" i="22" s="1"/>
  <c r="J153" i="22" s="1"/>
  <c r="J154" i="22" s="1"/>
  <c r="J155" i="22" s="1"/>
  <c r="J156" i="22" s="1"/>
  <c r="J157" i="22" s="1"/>
  <c r="J158" i="22" s="1"/>
  <c r="J159" i="22" s="1"/>
  <c r="J160" i="22" s="1"/>
  <c r="J161" i="22" s="1"/>
  <c r="J162" i="22" s="1"/>
  <c r="J163" i="22" s="1"/>
  <c r="J164" i="22" s="1"/>
  <c r="J165" i="22" s="1"/>
  <c r="J166" i="22" s="1"/>
  <c r="J167" i="22" s="1"/>
  <c r="J168" i="22" s="1"/>
  <c r="J169" i="22" s="1"/>
  <c r="J170" i="22" s="1"/>
  <c r="J171" i="22" s="1"/>
  <c r="J172" i="22" s="1"/>
  <c r="J173" i="22" s="1"/>
  <c r="J174" i="22" s="1"/>
  <c r="J175" i="22" s="1"/>
  <c r="J176" i="22" s="1"/>
  <c r="J177" i="22" s="1"/>
  <c r="J178" i="22" s="1"/>
  <c r="J179" i="22" s="1"/>
  <c r="J180" i="22" s="1"/>
  <c r="J181" i="22" s="1"/>
  <c r="J182" i="22" s="1"/>
  <c r="J183" i="22" s="1"/>
  <c r="J184" i="22" s="1"/>
  <c r="J185" i="22" s="1"/>
  <c r="J186" i="22" s="1"/>
  <c r="J187" i="22" s="1"/>
  <c r="J188" i="22" s="1"/>
  <c r="J189" i="22" s="1"/>
  <c r="J190" i="22" s="1"/>
  <c r="J191" i="22" s="1"/>
  <c r="J192" i="22" s="1"/>
  <c r="J193" i="22" s="1"/>
  <c r="J194" i="22" s="1"/>
  <c r="J195" i="22" s="1"/>
  <c r="J196" i="22" s="1"/>
  <c r="J197" i="22" s="1"/>
  <c r="J198" i="22" s="1"/>
  <c r="J199" i="22" s="1"/>
  <c r="J200" i="22" s="1"/>
  <c r="J201" i="22" s="1"/>
  <c r="J202" i="22" s="1"/>
  <c r="J203" i="22" s="1"/>
  <c r="J204" i="22" s="1"/>
  <c r="J205" i="22" s="1"/>
  <c r="J206" i="22" s="1"/>
  <c r="J207" i="22" s="1"/>
  <c r="J208" i="22" s="1"/>
  <c r="J209" i="22" s="1"/>
  <c r="J210" i="22" s="1"/>
  <c r="J211" i="22" s="1"/>
  <c r="J212" i="22" s="1"/>
  <c r="J213" i="22" s="1"/>
  <c r="J214" i="22" s="1"/>
  <c r="J215" i="22" s="1"/>
  <c r="J216" i="22" s="1"/>
  <c r="J217" i="22" s="1"/>
  <c r="J218" i="22" s="1"/>
  <c r="J219" i="22" s="1"/>
  <c r="J220" i="22" s="1"/>
  <c r="J221" i="22" s="1"/>
  <c r="J222" i="22" s="1"/>
  <c r="J223" i="22" s="1"/>
  <c r="J224" i="22" s="1"/>
  <c r="J225" i="22" s="1"/>
  <c r="J226" i="22" s="1"/>
  <c r="J227" i="22" s="1"/>
  <c r="J228" i="22" s="1"/>
  <c r="J229" i="22" s="1"/>
  <c r="J230" i="22" s="1"/>
  <c r="J231" i="22" s="1"/>
  <c r="J232" i="22" s="1"/>
  <c r="J233" i="22" s="1"/>
  <c r="J234" i="22" s="1"/>
  <c r="J235" i="22" s="1"/>
  <c r="J236" i="22" s="1"/>
  <c r="J237" i="22" s="1"/>
  <c r="J238" i="22" s="1"/>
  <c r="J239" i="22" s="1"/>
  <c r="J240" i="22" s="1"/>
  <c r="J241" i="22" s="1"/>
  <c r="J242" i="22" s="1"/>
  <c r="J243" i="22" s="1"/>
  <c r="J244" i="22" s="1"/>
  <c r="J245" i="22" s="1"/>
  <c r="J246" i="22" s="1"/>
  <c r="J247" i="22" s="1"/>
  <c r="J248" i="22" s="1"/>
  <c r="J249" i="22" s="1"/>
  <c r="J250" i="22" s="1"/>
  <c r="J251" i="22" s="1"/>
  <c r="J252" i="22" s="1"/>
  <c r="J253" i="22" s="1"/>
  <c r="J254" i="22" s="1"/>
  <c r="J255" i="22" s="1"/>
  <c r="J256" i="22" s="1"/>
  <c r="J257" i="22" s="1"/>
  <c r="J258" i="22" s="1"/>
  <c r="J259" i="22" s="1"/>
  <c r="J260" i="22" s="1"/>
  <c r="J261" i="22" s="1"/>
  <c r="J262" i="22" s="1"/>
  <c r="J263" i="22" s="1"/>
  <c r="J264" i="22" s="1"/>
  <c r="J265" i="22" s="1"/>
  <c r="J266" i="22" s="1"/>
  <c r="J267" i="22" s="1"/>
  <c r="J268" i="22" s="1"/>
  <c r="J269" i="22" s="1"/>
  <c r="J270" i="22" s="1"/>
  <c r="J271" i="22" s="1"/>
  <c r="J272" i="22" s="1"/>
  <c r="J273" i="22" s="1"/>
  <c r="J274" i="22" s="1"/>
  <c r="J275" i="22" s="1"/>
  <c r="J276" i="22" s="1"/>
  <c r="J277" i="22" s="1"/>
  <c r="J278" i="22" s="1"/>
  <c r="J279" i="22" s="1"/>
  <c r="J280" i="22" s="1"/>
  <c r="J281" i="22" s="1"/>
  <c r="J282" i="22" s="1"/>
  <c r="J283" i="22" s="1"/>
  <c r="J284" i="22" s="1"/>
  <c r="J285" i="22" s="1"/>
  <c r="J286" i="22" s="1"/>
  <c r="J287" i="22" s="1"/>
  <c r="J288" i="22" s="1"/>
  <c r="J289" i="22" s="1"/>
  <c r="J290" i="22" s="1"/>
  <c r="J291" i="22" s="1"/>
  <c r="J292" i="22" s="1"/>
  <c r="J293" i="22" s="1"/>
  <c r="J294" i="22" s="1"/>
  <c r="J295" i="22" s="1"/>
  <c r="J296" i="22" s="1"/>
  <c r="J297" i="22" s="1"/>
  <c r="J298" i="22" s="1"/>
  <c r="J299" i="22" s="1"/>
  <c r="J300" i="22" s="1"/>
  <c r="J301" i="22" s="1"/>
  <c r="J302" i="22" s="1"/>
  <c r="J303" i="22" s="1"/>
  <c r="J304" i="22" s="1"/>
  <c r="J305" i="22" s="1"/>
  <c r="J306" i="22" s="1"/>
  <c r="J307" i="22" s="1"/>
  <c r="J308" i="22" s="1"/>
  <c r="J309" i="22" s="1"/>
  <c r="J310" i="22" s="1"/>
  <c r="J311" i="22" s="1"/>
  <c r="J312" i="22" s="1"/>
  <c r="J313" i="22" s="1"/>
  <c r="J314" i="22" s="1"/>
  <c r="J315" i="22" s="1"/>
  <c r="J316" i="22" s="1"/>
  <c r="J317" i="22" s="1"/>
  <c r="J318" i="22" s="1"/>
  <c r="J319" i="22" s="1"/>
  <c r="J320" i="22" s="1"/>
  <c r="J321" i="22" s="1"/>
  <c r="J322" i="22" s="1"/>
  <c r="J323" i="22" s="1"/>
  <c r="J324" i="22" s="1"/>
  <c r="J325" i="22" s="1"/>
  <c r="J326" i="22" s="1"/>
  <c r="Q4" i="22"/>
  <c r="Q5" i="22" s="1"/>
  <c r="S4" i="22"/>
  <c r="S8" i="22"/>
  <c r="Q8" i="22"/>
  <c r="S11" i="22"/>
  <c r="M11" i="22"/>
  <c r="Q12" i="22"/>
  <c r="S12" i="22"/>
  <c r="Q18" i="22"/>
  <c r="S18" i="22"/>
  <c r="Q20" i="22"/>
  <c r="S20" i="22"/>
  <c r="S21" i="22"/>
  <c r="M21" i="22"/>
  <c r="Q26" i="22"/>
  <c r="S26" i="22"/>
  <c r="Q28" i="22"/>
  <c r="S28" i="22"/>
  <c r="Q34" i="22"/>
  <c r="S34" i="22"/>
  <c r="Q36" i="22"/>
  <c r="S36" i="22"/>
  <c r="Q38" i="22"/>
  <c r="S38" i="22"/>
  <c r="Q44" i="22"/>
  <c r="S44" i="22"/>
  <c r="Q46" i="22"/>
  <c r="S46" i="22"/>
  <c r="S51" i="22"/>
  <c r="M51" i="22"/>
  <c r="T51" i="22" s="1"/>
  <c r="Q52" i="22"/>
  <c r="S52" i="22"/>
  <c r="S53" i="22"/>
  <c r="M53" i="22"/>
  <c r="T53" i="22" s="1"/>
  <c r="Q54" i="22"/>
  <c r="S54" i="22"/>
  <c r="M59" i="22"/>
  <c r="T59" i="22" s="1"/>
  <c r="S59" i="22"/>
  <c r="Q60" i="22"/>
  <c r="S60" i="22"/>
  <c r="Q64" i="22"/>
  <c r="S64" i="22"/>
  <c r="Q68" i="22"/>
  <c r="S68" i="22"/>
  <c r="Q70" i="22"/>
  <c r="S70" i="22"/>
  <c r="Q74" i="22"/>
  <c r="S74" i="22"/>
  <c r="Q80" i="22"/>
  <c r="S80" i="22"/>
  <c r="S83" i="22"/>
  <c r="M83" i="22"/>
  <c r="T83" i="22" s="1"/>
  <c r="Q84" i="22"/>
  <c r="S84" i="22"/>
  <c r="S85" i="22"/>
  <c r="M85" i="22"/>
  <c r="Q88" i="22"/>
  <c r="S88" i="22"/>
  <c r="Q90" i="22"/>
  <c r="S90" i="22"/>
  <c r="Q94" i="22"/>
  <c r="S94" i="22"/>
  <c r="Q100" i="22"/>
  <c r="S100" i="22"/>
  <c r="Q104" i="22"/>
  <c r="S104" i="22"/>
  <c r="M105" i="22"/>
  <c r="T105" i="22" s="1"/>
  <c r="S105" i="22"/>
  <c r="Q108" i="22"/>
  <c r="S108" i="22"/>
  <c r="Q110" i="22"/>
  <c r="S110" i="22"/>
  <c r="S111" i="22"/>
  <c r="M111" i="22"/>
  <c r="T111" i="22" s="1"/>
  <c r="Q114" i="22"/>
  <c r="S114" i="22"/>
  <c r="Q118" i="22"/>
  <c r="S118" i="22"/>
  <c r="Q122" i="22"/>
  <c r="S122" i="22"/>
  <c r="Q128" i="22"/>
  <c r="S128" i="22"/>
  <c r="Q132" i="22"/>
  <c r="S132" i="22"/>
  <c r="Q134" i="22"/>
  <c r="S134" i="22"/>
  <c r="Q140" i="22"/>
  <c r="S140" i="22"/>
  <c r="Q142" i="22"/>
  <c r="S142" i="22"/>
  <c r="S145" i="22"/>
  <c r="M145" i="22"/>
  <c r="Q146" i="22"/>
  <c r="T146" i="22"/>
  <c r="S147" i="22"/>
  <c r="M147" i="22"/>
  <c r="Q148" i="22"/>
  <c r="S148" i="22"/>
  <c r="Q150" i="22"/>
  <c r="T150" i="22"/>
  <c r="S151" i="22"/>
  <c r="M151" i="22"/>
  <c r="Q152" i="22"/>
  <c r="S152" i="22"/>
  <c r="Q154" i="22"/>
  <c r="S154" i="22"/>
  <c r="Q158" i="22"/>
  <c r="S158" i="22"/>
  <c r="S163" i="22"/>
  <c r="M163" i="22"/>
  <c r="Q164" i="22"/>
  <c r="S164" i="22"/>
  <c r="Q166" i="22"/>
  <c r="S166" i="22"/>
  <c r="Q172" i="22"/>
  <c r="S172" i="22"/>
  <c r="Q176" i="22"/>
  <c r="S176" i="22"/>
  <c r="S177" i="22"/>
  <c r="M177" i="22"/>
  <c r="Q178" i="22"/>
  <c r="T178" i="22"/>
  <c r="S178" i="22"/>
  <c r="S179" i="22"/>
  <c r="M179" i="22"/>
  <c r="Q182" i="22"/>
  <c r="Q184" i="22"/>
  <c r="S184" i="22"/>
  <c r="Q186" i="22"/>
  <c r="S186" i="22"/>
  <c r="Q190" i="22"/>
  <c r="Q192" i="22"/>
  <c r="S192" i="22"/>
  <c r="Q196" i="22"/>
  <c r="S196" i="22"/>
  <c r="Q198" i="22"/>
  <c r="S198" i="22"/>
  <c r="M201" i="22"/>
  <c r="S201" i="22"/>
  <c r="Q202" i="22"/>
  <c r="T202" i="22"/>
  <c r="Q204" i="22"/>
  <c r="S204" i="22"/>
  <c r="Q206" i="22"/>
  <c r="T206" i="22"/>
  <c r="Q208" i="22"/>
  <c r="S208" i="22"/>
  <c r="S209" i="22"/>
  <c r="M209" i="22"/>
  <c r="Q210" i="22"/>
  <c r="S210" i="22"/>
  <c r="S211" i="22"/>
  <c r="M211" i="22"/>
  <c r="Q214" i="22"/>
  <c r="S214" i="22"/>
  <c r="M217" i="22"/>
  <c r="S217" i="22"/>
  <c r="Q218" i="22"/>
  <c r="S218" i="22"/>
  <c r="Q222" i="22"/>
  <c r="S222" i="22"/>
  <c r="S225" i="22"/>
  <c r="M225" i="22"/>
  <c r="Q226" i="22"/>
  <c r="S226" i="22"/>
  <c r="S227" i="22"/>
  <c r="M227" i="22"/>
  <c r="Q230" i="22"/>
  <c r="S230" i="22"/>
  <c r="Q234" i="22"/>
  <c r="S234" i="22"/>
  <c r="Q238" i="22"/>
  <c r="S238" i="22"/>
  <c r="S241" i="22"/>
  <c r="M241" i="22"/>
  <c r="Q242" i="22"/>
  <c r="S242" i="22"/>
  <c r="Q246" i="22"/>
  <c r="S246" i="22"/>
  <c r="Q250" i="22"/>
  <c r="S250" i="22"/>
  <c r="M253" i="22"/>
  <c r="S253" i="22"/>
  <c r="Q254" i="22"/>
  <c r="S254" i="22"/>
  <c r="S255" i="22"/>
  <c r="M255" i="22"/>
  <c r="S257" i="22"/>
  <c r="M257" i="22"/>
  <c r="Q258" i="22"/>
  <c r="S258" i="22"/>
  <c r="S259" i="22"/>
  <c r="M259" i="22"/>
  <c r="M261" i="22"/>
  <c r="S261" i="22"/>
  <c r="Q262" i="22"/>
  <c r="T262" i="22"/>
  <c r="S262" i="22"/>
  <c r="S263" i="22"/>
  <c r="M263" i="22"/>
  <c r="S265" i="22"/>
  <c r="M265" i="22"/>
  <c r="Q266" i="22"/>
  <c r="S266" i="22"/>
  <c r="M269" i="22"/>
  <c r="S269" i="22"/>
  <c r="Q270" i="22"/>
  <c r="S270" i="22"/>
  <c r="S271" i="22"/>
  <c r="M271" i="22"/>
  <c r="S273" i="22"/>
  <c r="M273" i="22"/>
  <c r="Q274" i="22"/>
  <c r="S274" i="22"/>
  <c r="M275" i="22"/>
  <c r="S275" i="22"/>
  <c r="M277" i="22"/>
  <c r="S277" i="22"/>
  <c r="Q278" i="22"/>
  <c r="S278" i="22"/>
  <c r="S279" i="22"/>
  <c r="M279" i="22"/>
  <c r="Q282" i="22"/>
  <c r="S282" i="22"/>
  <c r="Q286" i="22"/>
  <c r="S286" i="22"/>
  <c r="S289" i="22"/>
  <c r="M289" i="22"/>
  <c r="Q290" i="22"/>
  <c r="S290" i="22"/>
  <c r="Q294" i="22"/>
  <c r="T294" i="22"/>
  <c r="S294" i="22"/>
  <c r="Q298" i="22"/>
  <c r="S298" i="22"/>
  <c r="Q302" i="22"/>
  <c r="S302" i="22"/>
  <c r="S305" i="22"/>
  <c r="M305" i="22"/>
  <c r="Q306" i="22"/>
  <c r="S306" i="22"/>
  <c r="M309" i="22"/>
  <c r="S309" i="22"/>
  <c r="Q310" i="22"/>
  <c r="S310" i="22"/>
  <c r="Q314" i="22"/>
  <c r="S314" i="22"/>
  <c r="M315" i="22"/>
  <c r="S315" i="22"/>
  <c r="Q318" i="22"/>
  <c r="S318" i="22"/>
  <c r="M319" i="22"/>
  <c r="S319" i="22"/>
  <c r="S321" i="22"/>
  <c r="M321" i="22"/>
  <c r="Q322" i="22"/>
  <c r="S322" i="22"/>
  <c r="Q326" i="22"/>
  <c r="T326" i="22"/>
  <c r="S326" i="22"/>
  <c r="M55" i="22"/>
  <c r="T55" i="22" s="1"/>
  <c r="S55" i="22"/>
  <c r="M243" i="22"/>
  <c r="S243" i="22"/>
  <c r="S297" i="22"/>
  <c r="M233" i="22"/>
  <c r="M185" i="22"/>
  <c r="M169" i="22"/>
  <c r="M153" i="22"/>
  <c r="M133" i="22"/>
  <c r="M101" i="22"/>
  <c r="T101" i="22" s="1"/>
  <c r="M69" i="22"/>
  <c r="T69" i="22" s="1"/>
  <c r="M37" i="22"/>
  <c r="A37" i="22" s="1"/>
  <c r="M7" i="22"/>
  <c r="S325" i="22"/>
  <c r="S293" i="22"/>
  <c r="S323" i="22"/>
  <c r="S291" i="22"/>
  <c r="S239" i="22"/>
  <c r="M219" i="22"/>
  <c r="M203" i="22"/>
  <c r="M187" i="22"/>
  <c r="M171" i="22"/>
  <c r="M155" i="22"/>
  <c r="M131" i="22"/>
  <c r="T131" i="22" s="1"/>
  <c r="M99" i="22"/>
  <c r="T99" i="22" s="1"/>
  <c r="M67" i="22"/>
  <c r="T67" i="22" s="1"/>
  <c r="M27" i="22"/>
  <c r="A27" i="22" s="1"/>
  <c r="S299" i="22"/>
  <c r="S247" i="22"/>
  <c r="M199" i="22"/>
  <c r="S123" i="22"/>
  <c r="M87" i="22"/>
  <c r="S35" i="22"/>
  <c r="S237" i="22"/>
  <c r="M223" i="22"/>
  <c r="M191" i="22"/>
  <c r="M47" i="22"/>
  <c r="T47" i="22" s="1"/>
  <c r="S287" i="22"/>
  <c r="S159" i="22"/>
  <c r="S119" i="22"/>
  <c r="S5" i="22"/>
  <c r="M5" i="22"/>
  <c r="S13" i="22"/>
  <c r="M13" i="22"/>
  <c r="A13" i="22" s="1"/>
  <c r="M17" i="22"/>
  <c r="S17" i="22"/>
  <c r="S19" i="22"/>
  <c r="M19" i="22"/>
  <c r="S29" i="22"/>
  <c r="M29" i="22"/>
  <c r="S31" i="22"/>
  <c r="M31" i="22"/>
  <c r="A31" i="22" s="1"/>
  <c r="S43" i="22"/>
  <c r="M43" i="22"/>
  <c r="T43" i="22" s="1"/>
  <c r="S45" i="22"/>
  <c r="M45" i="22"/>
  <c r="T45" i="22" s="1"/>
  <c r="S61" i="22"/>
  <c r="M61" i="22"/>
  <c r="T61" i="22" s="1"/>
  <c r="M71" i="22"/>
  <c r="T71" i="22" s="1"/>
  <c r="S71" i="22"/>
  <c r="M73" i="22"/>
  <c r="T73" i="22" s="1"/>
  <c r="S73" i="22"/>
  <c r="S75" i="22"/>
  <c r="M75" i="22"/>
  <c r="T75" i="22" s="1"/>
  <c r="S77" i="22"/>
  <c r="M77" i="22"/>
  <c r="T77" i="22" s="1"/>
  <c r="S79" i="22"/>
  <c r="M79" i="22"/>
  <c r="T79" i="22" s="1"/>
  <c r="S91" i="22"/>
  <c r="M91" i="22"/>
  <c r="A91" i="22" s="1"/>
  <c r="S93" i="22"/>
  <c r="M93" i="22"/>
  <c r="M103" i="22"/>
  <c r="T103" i="22" s="1"/>
  <c r="S103" i="22"/>
  <c r="S107" i="22"/>
  <c r="M107" i="22"/>
  <c r="T107" i="22" s="1"/>
  <c r="S109" i="22"/>
  <c r="M109" i="22"/>
  <c r="S125" i="22"/>
  <c r="M125" i="22"/>
  <c r="M129" i="22"/>
  <c r="T129" i="22" s="1"/>
  <c r="S129" i="22"/>
  <c r="M135" i="22"/>
  <c r="T135" i="22" s="1"/>
  <c r="S135" i="22"/>
  <c r="M137" i="22"/>
  <c r="S137" i="22"/>
  <c r="S139" i="22"/>
  <c r="M139" i="22"/>
  <c r="A139" i="22" s="1"/>
  <c r="S141" i="22"/>
  <c r="M141" i="22"/>
  <c r="S149" i="22"/>
  <c r="M149" i="22"/>
  <c r="S157" i="22"/>
  <c r="M157" i="22"/>
  <c r="S165" i="22"/>
  <c r="M165" i="22"/>
  <c r="S167" i="22"/>
  <c r="M167" i="22"/>
  <c r="S173" i="22"/>
  <c r="M173" i="22"/>
  <c r="S175" i="22"/>
  <c r="M175" i="22"/>
  <c r="S181" i="22"/>
  <c r="M181" i="22"/>
  <c r="S189" i="22"/>
  <c r="M189" i="22"/>
  <c r="S197" i="22"/>
  <c r="M197" i="22"/>
  <c r="S205" i="22"/>
  <c r="M205" i="22"/>
  <c r="S207" i="22"/>
  <c r="M207" i="22"/>
  <c r="S213" i="22"/>
  <c r="M213" i="22"/>
  <c r="S215" i="22"/>
  <c r="M215" i="22"/>
  <c r="S221" i="22"/>
  <c r="M221" i="22"/>
  <c r="S229" i="22"/>
  <c r="M229" i="22"/>
  <c r="S231" i="22"/>
  <c r="M231" i="22"/>
  <c r="S235" i="22"/>
  <c r="M235" i="22"/>
  <c r="S245" i="22"/>
  <c r="M245" i="22"/>
  <c r="S251" i="22"/>
  <c r="M251" i="22"/>
  <c r="S285" i="22"/>
  <c r="M285" i="22"/>
  <c r="S295" i="22"/>
  <c r="M295" i="22"/>
  <c r="S301" i="22"/>
  <c r="M301" i="22"/>
  <c r="S303" i="22"/>
  <c r="M303" i="22"/>
  <c r="S311" i="22"/>
  <c r="M311" i="22"/>
  <c r="S317" i="22"/>
  <c r="M317" i="22"/>
  <c r="Q6" i="22"/>
  <c r="Q10" i="22" s="1"/>
  <c r="S143" i="22"/>
  <c r="M9" i="22"/>
  <c r="M121" i="22"/>
  <c r="M113" i="22"/>
  <c r="M97" i="22"/>
  <c r="M89" i="22"/>
  <c r="M81" i="22"/>
  <c r="M65" i="22"/>
  <c r="M57" i="22"/>
  <c r="M49" i="22"/>
  <c r="M41" i="22"/>
  <c r="M33" i="22"/>
  <c r="M25" i="22"/>
  <c r="M15" i="22"/>
  <c r="M127" i="22"/>
  <c r="M95" i="22"/>
  <c r="M63" i="22"/>
  <c r="M23" i="22"/>
  <c r="M4" i="22"/>
  <c r="T4" i="22" s="1"/>
  <c r="M6" i="22"/>
  <c r="M8" i="22"/>
  <c r="M10" i="22"/>
  <c r="T10" i="22" s="1"/>
  <c r="M12" i="22"/>
  <c r="T12" i="22" s="1"/>
  <c r="M16" i="22"/>
  <c r="T16" i="22" s="1"/>
  <c r="M18" i="22"/>
  <c r="T18" i="22" s="1"/>
  <c r="M20" i="22"/>
  <c r="T20" i="22" s="1"/>
  <c r="M22" i="22"/>
  <c r="T22" i="22" s="1"/>
  <c r="M24" i="22"/>
  <c r="M26" i="22"/>
  <c r="T26" i="22" s="1"/>
  <c r="M28" i="22"/>
  <c r="T28" i="22" s="1"/>
  <c r="M30" i="22"/>
  <c r="M32" i="22"/>
  <c r="A32" i="22" s="1"/>
  <c r="M34" i="22"/>
  <c r="T34" i="22" s="1"/>
  <c r="M36" i="22"/>
  <c r="M38" i="22"/>
  <c r="T38" i="22" s="1"/>
  <c r="M40" i="22"/>
  <c r="M42" i="22"/>
  <c r="T42" i="22" s="1"/>
  <c r="M44" i="22"/>
  <c r="T44" i="22" s="1"/>
  <c r="M46" i="22"/>
  <c r="M48" i="22"/>
  <c r="T48" i="22" s="1"/>
  <c r="M50" i="22"/>
  <c r="M52" i="22"/>
  <c r="T52" i="22" s="1"/>
  <c r="M54" i="22"/>
  <c r="M56" i="22"/>
  <c r="T56" i="22" s="1"/>
  <c r="M58" i="22"/>
  <c r="T58" i="22" s="1"/>
  <c r="M60" i="22"/>
  <c r="T60" i="22" s="1"/>
  <c r="M62" i="22"/>
  <c r="T62" i="22" s="1"/>
  <c r="M64" i="22"/>
  <c r="T64" i="22" s="1"/>
  <c r="M66" i="22"/>
  <c r="M68" i="22"/>
  <c r="T68" i="22" s="1"/>
  <c r="M70" i="22"/>
  <c r="M72" i="22"/>
  <c r="T72" i="22" s="1"/>
  <c r="M74" i="22"/>
  <c r="M76" i="22"/>
  <c r="T76" i="22" s="1"/>
  <c r="M78" i="22"/>
  <c r="M80" i="22"/>
  <c r="T80" i="22" s="1"/>
  <c r="M82" i="22"/>
  <c r="T82" i="22" s="1"/>
  <c r="M84" i="22"/>
  <c r="T84" i="22" s="1"/>
  <c r="M86" i="22"/>
  <c r="T86" i="22" s="1"/>
  <c r="M88" i="22"/>
  <c r="A88" i="22" s="1"/>
  <c r="M90" i="22"/>
  <c r="M92" i="22"/>
  <c r="T92" i="22" s="1"/>
  <c r="M94" i="22"/>
  <c r="M96" i="22"/>
  <c r="T96" i="22" s="1"/>
  <c r="M98" i="22"/>
  <c r="T98" i="22" s="1"/>
  <c r="M100" i="22"/>
  <c r="T100" i="22" s="1"/>
  <c r="M102" i="22"/>
  <c r="M104" i="22"/>
  <c r="T104" i="22" s="1"/>
  <c r="M106" i="22"/>
  <c r="T106" i="22" s="1"/>
  <c r="M108" i="22"/>
  <c r="T108" i="22" s="1"/>
  <c r="M110" i="22"/>
  <c r="M112" i="22"/>
  <c r="A112" i="22" s="1"/>
  <c r="M114" i="22"/>
  <c r="M116" i="22"/>
  <c r="T116" i="22" s="1"/>
  <c r="M118" i="22"/>
  <c r="T118" i="22" s="1"/>
  <c r="M120" i="22"/>
  <c r="A120" i="22" s="1"/>
  <c r="M122" i="22"/>
  <c r="A122" i="22" s="1"/>
  <c r="M124" i="22"/>
  <c r="T124" i="22" s="1"/>
  <c r="M126" i="22"/>
  <c r="A126" i="22" s="1"/>
  <c r="M128" i="22"/>
  <c r="A128" i="22" s="1"/>
  <c r="M130" i="22"/>
  <c r="T130" i="22" s="1"/>
  <c r="M132" i="22"/>
  <c r="A132" i="22" s="1"/>
  <c r="M134" i="22"/>
  <c r="M136" i="22"/>
  <c r="A136" i="22" s="1"/>
  <c r="M138" i="22"/>
  <c r="A138" i="22" s="1"/>
  <c r="M140" i="22"/>
  <c r="A140" i="22" s="1"/>
  <c r="M142" i="22"/>
  <c r="T142" i="22" s="1"/>
  <c r="M144" i="22"/>
  <c r="T144" i="22" s="1"/>
  <c r="B18" i="48"/>
  <c r="J23" i="70" s="1"/>
  <c r="A230" i="22"/>
  <c r="T230" i="22"/>
  <c r="A242" i="22"/>
  <c r="T242" i="22"/>
  <c r="T250" i="22"/>
  <c r="A278" i="22"/>
  <c r="T278" i="22"/>
  <c r="A214" i="22"/>
  <c r="T214" i="22"/>
  <c r="A306" i="22"/>
  <c r="T306" i="22"/>
  <c r="T14" i="22"/>
  <c r="D36" i="70"/>
  <c r="A302" i="22"/>
  <c r="T302" i="22"/>
  <c r="A158" i="22"/>
  <c r="T158" i="22"/>
  <c r="A270" i="22"/>
  <c r="T270" i="22"/>
  <c r="A286" i="22"/>
  <c r="T286" i="22"/>
  <c r="BH3" i="22"/>
  <c r="BM4" i="22"/>
  <c r="BL4" i="22" s="1"/>
  <c r="A154" i="22"/>
  <c r="T154" i="22"/>
  <c r="A170" i="22"/>
  <c r="T170" i="22"/>
  <c r="A174" i="22"/>
  <c r="T174" i="22"/>
  <c r="A218" i="22"/>
  <c r="T218" i="22"/>
  <c r="A274" i="22"/>
  <c r="T274" i="22"/>
  <c r="A282" i="22"/>
  <c r="T282" i="22"/>
  <c r="A298" i="22"/>
  <c r="T298" i="22"/>
  <c r="A210" i="22"/>
  <c r="T210" i="22"/>
  <c r="A234" i="22"/>
  <c r="T234" i="22"/>
  <c r="A156" i="22"/>
  <c r="T156" i="22"/>
  <c r="A164" i="22"/>
  <c r="T164" i="22"/>
  <c r="A172" i="22"/>
  <c r="T172" i="22"/>
  <c r="A196" i="22"/>
  <c r="T196" i="22"/>
  <c r="A204" i="22"/>
  <c r="T204" i="22"/>
  <c r="A220" i="22"/>
  <c r="T220" i="22"/>
  <c r="A228" i="22"/>
  <c r="T228" i="22"/>
  <c r="A236" i="22"/>
  <c r="T236" i="22"/>
  <c r="A260" i="22"/>
  <c r="T260" i="22"/>
  <c r="A268" i="22"/>
  <c r="T268" i="22"/>
  <c r="A284" i="22"/>
  <c r="T284" i="22"/>
  <c r="A292" i="22"/>
  <c r="T292" i="22"/>
  <c r="A300" i="22"/>
  <c r="T300" i="22"/>
  <c r="T316" i="22"/>
  <c r="A324" i="22"/>
  <c r="T324" i="22"/>
  <c r="A152" i="22"/>
  <c r="T152" i="22"/>
  <c r="A160" i="22"/>
  <c r="T160" i="22"/>
  <c r="A168" i="22"/>
  <c r="T168" i="22"/>
  <c r="A176" i="22"/>
  <c r="T176" i="22"/>
  <c r="A184" i="22"/>
  <c r="T184" i="22"/>
  <c r="A192" i="22"/>
  <c r="T192" i="22"/>
  <c r="A200" i="22"/>
  <c r="T200" i="22"/>
  <c r="A208" i="22"/>
  <c r="T208" i="22"/>
  <c r="A216" i="22"/>
  <c r="T216" i="22"/>
  <c r="A224" i="22"/>
  <c r="T224" i="22"/>
  <c r="A232" i="22"/>
  <c r="T232" i="22"/>
  <c r="A240" i="22"/>
  <c r="T240" i="22"/>
  <c r="A248" i="22"/>
  <c r="T248" i="22"/>
  <c r="A256" i="22"/>
  <c r="T256" i="22"/>
  <c r="A264" i="22"/>
  <c r="T264" i="22"/>
  <c r="A272" i="22"/>
  <c r="T272" i="22"/>
  <c r="A280" i="22"/>
  <c r="T280" i="22"/>
  <c r="A288" i="22"/>
  <c r="T288" i="22"/>
  <c r="A296" i="22"/>
  <c r="T296" i="22"/>
  <c r="A304" i="22"/>
  <c r="T304" i="22"/>
  <c r="A312" i="22"/>
  <c r="T312" i="22"/>
  <c r="A320" i="22"/>
  <c r="T320" i="22"/>
  <c r="BJ7" i="22"/>
  <c r="BM6" i="22"/>
  <c r="BM5" i="22"/>
  <c r="CJ8" i="22"/>
  <c r="CJ12" i="22" s="1"/>
  <c r="T290" i="22" l="1"/>
  <c r="T226" i="22"/>
  <c r="A310" i="22"/>
  <c r="T266" i="22"/>
  <c r="T246" i="22"/>
  <c r="T297" i="22"/>
  <c r="T162" i="22"/>
  <c r="T188" i="22"/>
  <c r="T186" i="22"/>
  <c r="T182" i="22"/>
  <c r="T314" i="22"/>
  <c r="T252" i="22"/>
  <c r="T318" i="22"/>
  <c r="T190" i="22"/>
  <c r="T276" i="22"/>
  <c r="T254" i="22"/>
  <c r="T325" i="22"/>
  <c r="T148" i="22"/>
  <c r="T212" i="22"/>
  <c r="K2" i="22"/>
  <c r="K3" i="22" s="1"/>
  <c r="T2" i="22"/>
  <c r="G27" i="75"/>
  <c r="BG27" i="22"/>
  <c r="T180" i="22"/>
  <c r="T244" i="22"/>
  <c r="T308" i="22"/>
  <c r="A3" i="22"/>
  <c r="T195" i="22"/>
  <c r="T8" i="22"/>
  <c r="B21" i="22"/>
  <c r="BL6" i="22"/>
  <c r="BL5" i="22"/>
  <c r="F21" i="22"/>
  <c r="T194" i="22"/>
  <c r="T322" i="22"/>
  <c r="T258" i="22"/>
  <c r="BH4" i="22"/>
  <c r="BH5" i="22" s="1"/>
  <c r="D22" i="75"/>
  <c r="B23" i="75"/>
  <c r="B76" i="72"/>
  <c r="G61" i="67"/>
  <c r="D30" i="70" s="1"/>
  <c r="A293" i="22"/>
  <c r="T287" i="22"/>
  <c r="A287" i="22"/>
  <c r="A239" i="22"/>
  <c r="T239" i="22"/>
  <c r="T123" i="22"/>
  <c r="T183" i="22"/>
  <c r="T35" i="22"/>
  <c r="T307" i="22"/>
  <c r="T283" i="22"/>
  <c r="T247" i="22"/>
  <c r="T291" i="22"/>
  <c r="T237" i="22"/>
  <c r="T161" i="22"/>
  <c r="T119" i="22"/>
  <c r="T323" i="22"/>
  <c r="T299" i="22"/>
  <c r="T249" i="22"/>
  <c r="Q9" i="22"/>
  <c r="T128" i="22"/>
  <c r="T117" i="22"/>
  <c r="T32" i="22"/>
  <c r="A116" i="22"/>
  <c r="T88" i="22"/>
  <c r="T112" i="22"/>
  <c r="T132" i="22"/>
  <c r="A92" i="22"/>
  <c r="A28" i="22"/>
  <c r="T136" i="22"/>
  <c r="T120" i="22"/>
  <c r="T140" i="22"/>
  <c r="A84" i="22"/>
  <c r="T31" i="22"/>
  <c r="A129" i="22"/>
  <c r="T17" i="22"/>
  <c r="T313" i="22"/>
  <c r="C4" i="22"/>
  <c r="A22" i="22"/>
  <c r="A12" i="22"/>
  <c r="A14" i="22" s="1"/>
  <c r="T122" i="22"/>
  <c r="A130" i="22"/>
  <c r="T138" i="22"/>
  <c r="T126" i="22"/>
  <c r="T13" i="22"/>
  <c r="T19" i="22"/>
  <c r="A243" i="22"/>
  <c r="T243" i="22"/>
  <c r="A85" i="22"/>
  <c r="T85" i="22"/>
  <c r="A87" i="22"/>
  <c r="T87" i="22"/>
  <c r="A133" i="22"/>
  <c r="T133" i="22"/>
  <c r="A281" i="22"/>
  <c r="T281" i="22"/>
  <c r="A267" i="22"/>
  <c r="T267" i="22"/>
  <c r="A319" i="22"/>
  <c r="T319" i="22"/>
  <c r="A305" i="22"/>
  <c r="T305" i="22"/>
  <c r="A277" i="22"/>
  <c r="T277" i="22"/>
  <c r="A275" i="22"/>
  <c r="T275" i="22"/>
  <c r="A269" i="22"/>
  <c r="T269" i="22"/>
  <c r="A259" i="22"/>
  <c r="T259" i="22"/>
  <c r="A257" i="22"/>
  <c r="T257" i="22"/>
  <c r="A255" i="22"/>
  <c r="T255" i="22"/>
  <c r="A217" i="22"/>
  <c r="T217" i="22"/>
  <c r="A201" i="22"/>
  <c r="T201" i="22"/>
  <c r="A177" i="22"/>
  <c r="T177" i="22"/>
  <c r="A163" i="22"/>
  <c r="T163" i="22"/>
  <c r="A151" i="22"/>
  <c r="T151" i="22"/>
  <c r="A147" i="22"/>
  <c r="T147" i="22"/>
  <c r="A145" i="22"/>
  <c r="T145" i="22"/>
  <c r="A21" i="22"/>
  <c r="T21" i="22"/>
  <c r="T11" i="22"/>
  <c r="A4" i="22"/>
  <c r="T37" i="22"/>
  <c r="T139" i="22"/>
  <c r="T91" i="22"/>
  <c r="T27" i="22"/>
  <c r="A321" i="22"/>
  <c r="T321" i="22"/>
  <c r="A315" i="22"/>
  <c r="T315" i="22"/>
  <c r="A309" i="22"/>
  <c r="T309" i="22"/>
  <c r="A289" i="22"/>
  <c r="T289" i="22"/>
  <c r="A279" i="22"/>
  <c r="T279" i="22"/>
  <c r="A273" i="22"/>
  <c r="T273" i="22"/>
  <c r="A271" i="22"/>
  <c r="T271" i="22"/>
  <c r="A265" i="22"/>
  <c r="T265" i="22"/>
  <c r="A263" i="22"/>
  <c r="T263" i="22"/>
  <c r="A261" i="22"/>
  <c r="T261" i="22"/>
  <c r="A253" i="22"/>
  <c r="T253" i="22"/>
  <c r="A241" i="22"/>
  <c r="T241" i="22"/>
  <c r="A227" i="22"/>
  <c r="T227" i="22"/>
  <c r="A225" i="22"/>
  <c r="T225" i="22"/>
  <c r="A211" i="22"/>
  <c r="T211" i="22"/>
  <c r="A209" i="22"/>
  <c r="T209" i="22"/>
  <c r="A179" i="22"/>
  <c r="T179" i="22"/>
  <c r="A115" i="22"/>
  <c r="T115" i="22"/>
  <c r="A193" i="22"/>
  <c r="T193" i="22"/>
  <c r="A137" i="22"/>
  <c r="T137" i="22"/>
  <c r="A191" i="22"/>
  <c r="T191" i="22"/>
  <c r="A199" i="22"/>
  <c r="T199" i="22"/>
  <c r="A171" i="22"/>
  <c r="T171" i="22"/>
  <c r="A203" i="22"/>
  <c r="T203" i="22"/>
  <c r="T7" i="22"/>
  <c r="A169" i="22"/>
  <c r="T169" i="22"/>
  <c r="A233" i="22"/>
  <c r="T233" i="22"/>
  <c r="A317" i="22"/>
  <c r="T317" i="22"/>
  <c r="A311" i="22"/>
  <c r="T311" i="22"/>
  <c r="A303" i="22"/>
  <c r="T303" i="22"/>
  <c r="A301" i="22"/>
  <c r="T301" i="22"/>
  <c r="A295" i="22"/>
  <c r="T295" i="22"/>
  <c r="A285" i="22"/>
  <c r="T285" i="22"/>
  <c r="A251" i="22"/>
  <c r="T251" i="22"/>
  <c r="A245" i="22"/>
  <c r="T245" i="22"/>
  <c r="A235" i="22"/>
  <c r="T235" i="22"/>
  <c r="A231" i="22"/>
  <c r="T231" i="22"/>
  <c r="A229" i="22"/>
  <c r="T229" i="22"/>
  <c r="A221" i="22"/>
  <c r="T221" i="22"/>
  <c r="A215" i="22"/>
  <c r="T215" i="22"/>
  <c r="A213" i="22"/>
  <c r="T213" i="22"/>
  <c r="A207" i="22"/>
  <c r="T207" i="22"/>
  <c r="A205" i="22"/>
  <c r="T205" i="22"/>
  <c r="A197" i="22"/>
  <c r="T197" i="22"/>
  <c r="A189" i="22"/>
  <c r="T189" i="22"/>
  <c r="A181" i="22"/>
  <c r="T181" i="22"/>
  <c r="A175" i="22"/>
  <c r="T175" i="22"/>
  <c r="A173" i="22"/>
  <c r="T173" i="22"/>
  <c r="A167" i="22"/>
  <c r="T167" i="22"/>
  <c r="A165" i="22"/>
  <c r="T165" i="22"/>
  <c r="A157" i="22"/>
  <c r="T157" i="22"/>
  <c r="A149" i="22"/>
  <c r="T149" i="22"/>
  <c r="A141" i="22"/>
  <c r="T141" i="22"/>
  <c r="A125" i="22"/>
  <c r="T125" i="22"/>
  <c r="A109" i="22"/>
  <c r="T109" i="22"/>
  <c r="A93" i="22"/>
  <c r="T93" i="22"/>
  <c r="T29" i="22"/>
  <c r="A5" i="22"/>
  <c r="T5" i="22"/>
  <c r="A223" i="22"/>
  <c r="T223" i="22"/>
  <c r="A155" i="22"/>
  <c r="T155" i="22"/>
  <c r="A187" i="22"/>
  <c r="T187" i="22"/>
  <c r="A219" i="22"/>
  <c r="T219" i="22"/>
  <c r="A153" i="22"/>
  <c r="T153" i="22"/>
  <c r="A185" i="22"/>
  <c r="T185" i="22"/>
  <c r="A134" i="22"/>
  <c r="T134" i="22"/>
  <c r="A114" i="22"/>
  <c r="T114" i="22"/>
  <c r="T110" i="22"/>
  <c r="T102" i="22"/>
  <c r="A94" i="22"/>
  <c r="T94" i="22"/>
  <c r="A90" i="22"/>
  <c r="T90" i="22"/>
  <c r="T78" i="22"/>
  <c r="T74" i="22"/>
  <c r="T70" i="22"/>
  <c r="T66" i="22"/>
  <c r="T54" i="22"/>
  <c r="T50" i="22"/>
  <c r="T46" i="22"/>
  <c r="A30" i="22"/>
  <c r="T30" i="22"/>
  <c r="T23" i="22"/>
  <c r="A95" i="22"/>
  <c r="T95" i="22"/>
  <c r="A15" i="22"/>
  <c r="T15" i="22"/>
  <c r="A33" i="22"/>
  <c r="T33" i="22"/>
  <c r="T49" i="22"/>
  <c r="T65" i="22"/>
  <c r="T89" i="22"/>
  <c r="A113" i="22"/>
  <c r="T113" i="22"/>
  <c r="T9" i="22"/>
  <c r="T40" i="22"/>
  <c r="A36" i="22"/>
  <c r="T36" i="22"/>
  <c r="A24" i="22"/>
  <c r="T24" i="22"/>
  <c r="A6" i="22"/>
  <c r="T6" i="22"/>
  <c r="T63" i="22"/>
  <c r="A127" i="22"/>
  <c r="T127" i="22"/>
  <c r="A25" i="22"/>
  <c r="T25" i="22"/>
  <c r="T41" i="22"/>
  <c r="T57" i="22"/>
  <c r="T81" i="22"/>
  <c r="T97" i="22"/>
  <c r="A121" i="22"/>
  <c r="T121" i="22"/>
  <c r="AO326" i="22"/>
  <c r="AO322" i="22"/>
  <c r="AO318" i="22"/>
  <c r="AO314" i="22"/>
  <c r="AO310" i="22"/>
  <c r="AO306" i="22"/>
  <c r="AO296" i="22"/>
  <c r="AO292" i="22"/>
  <c r="AO288" i="22"/>
  <c r="AO284" i="22"/>
  <c r="AO280" i="22"/>
  <c r="AO276" i="22"/>
  <c r="AO274" i="22"/>
  <c r="AO272" i="22"/>
  <c r="AO270" i="22"/>
  <c r="AO268" i="22"/>
  <c r="AO266" i="22"/>
  <c r="AO262" i="22"/>
  <c r="AO258" i="22"/>
  <c r="AO254" i="22"/>
  <c r="AO250" i="22"/>
  <c r="AO246" i="22"/>
  <c r="AO228" i="22"/>
  <c r="AO224" i="22"/>
  <c r="AO220" i="22"/>
  <c r="AO216" i="22"/>
  <c r="AO212" i="22"/>
  <c r="AO208" i="22"/>
  <c r="AO204" i="22"/>
  <c r="AO200" i="22"/>
  <c r="AO196" i="22"/>
  <c r="AO192" i="22"/>
  <c r="AO188" i="22"/>
  <c r="AO184" i="22"/>
  <c r="AO180" i="22"/>
  <c r="AO176" i="22"/>
  <c r="AO172" i="22"/>
  <c r="AO168" i="22"/>
  <c r="AO164" i="22"/>
  <c r="AO160" i="22"/>
  <c r="AO156" i="22"/>
  <c r="AO152" i="22"/>
  <c r="AO148" i="22"/>
  <c r="AO144" i="22"/>
  <c r="AO140" i="22"/>
  <c r="AO136" i="22"/>
  <c r="AO132" i="22"/>
  <c r="AO128" i="22"/>
  <c r="AO124" i="22"/>
  <c r="AO120" i="22"/>
  <c r="AO116" i="22"/>
  <c r="AO112" i="22"/>
  <c r="AO104" i="22"/>
  <c r="AO100" i="22"/>
  <c r="AO96" i="22"/>
  <c r="AO92" i="22"/>
  <c r="AO88" i="22"/>
  <c r="AO84" i="22"/>
  <c r="AO80" i="22"/>
  <c r="AO76" i="22"/>
  <c r="AO72" i="22"/>
  <c r="AO68" i="22"/>
  <c r="AO64" i="22"/>
  <c r="AO60" i="22"/>
  <c r="AO56" i="22"/>
  <c r="AO52" i="22"/>
  <c r="AO48" i="22"/>
  <c r="AO44" i="22"/>
  <c r="AO40" i="22"/>
  <c r="AO36" i="22"/>
  <c r="AO32" i="22"/>
  <c r="AO28" i="22"/>
  <c r="AO24" i="22"/>
  <c r="AO19" i="22"/>
  <c r="AO323" i="22"/>
  <c r="AO319" i="22"/>
  <c r="AO315" i="22"/>
  <c r="AO311" i="22"/>
  <c r="AO307" i="22"/>
  <c r="AO303" i="22"/>
  <c r="AO299" i="22"/>
  <c r="AO295" i="22"/>
  <c r="AO291" i="22"/>
  <c r="AO287" i="22"/>
  <c r="AO283" i="22"/>
  <c r="AO279" i="22"/>
  <c r="AO275" i="22"/>
  <c r="AO271" i="22"/>
  <c r="AO267" i="22"/>
  <c r="AO263" i="22"/>
  <c r="AO259" i="22"/>
  <c r="AO255" i="22"/>
  <c r="AO251" i="22"/>
  <c r="AO247" i="22"/>
  <c r="AO243" i="22"/>
  <c r="AO239" i="22"/>
  <c r="AO235" i="22"/>
  <c r="AO231" i="22"/>
  <c r="AO227" i="22"/>
  <c r="AO223" i="22"/>
  <c r="AO219" i="22"/>
  <c r="AO215" i="22"/>
  <c r="AO211" i="22"/>
  <c r="AO207" i="22"/>
  <c r="AO203" i="22"/>
  <c r="AO199" i="22"/>
  <c r="AO195" i="22"/>
  <c r="AO191" i="22"/>
  <c r="AO187" i="22"/>
  <c r="AO183" i="22"/>
  <c r="AO179" i="22"/>
  <c r="AO175" i="22"/>
  <c r="AO171" i="22"/>
  <c r="AO167" i="22"/>
  <c r="AO163" i="22"/>
  <c r="AO159" i="22"/>
  <c r="AO155" i="22"/>
  <c r="AO151" i="22"/>
  <c r="AO147" i="22"/>
  <c r="AO143" i="22"/>
  <c r="AO139" i="22"/>
  <c r="AO135" i="22"/>
  <c r="AO131" i="22"/>
  <c r="AO127" i="22"/>
  <c r="AO123" i="22"/>
  <c r="AO119" i="22"/>
  <c r="AO115" i="22"/>
  <c r="AO111" i="22"/>
  <c r="AO107" i="22"/>
  <c r="AO103" i="22"/>
  <c r="AO99" i="22"/>
  <c r="AO95" i="22"/>
  <c r="AO91" i="22"/>
  <c r="AO87" i="22"/>
  <c r="AO83" i="22"/>
  <c r="AO79" i="22"/>
  <c r="AO75" i="22"/>
  <c r="AO71" i="22"/>
  <c r="AO67" i="22"/>
  <c r="AO63" i="22"/>
  <c r="AO59" i="22"/>
  <c r="AO55" i="22"/>
  <c r="AO51" i="22"/>
  <c r="AO47" i="22"/>
  <c r="AO43" i="22"/>
  <c r="AO39" i="22"/>
  <c r="AO37" i="22"/>
  <c r="AO33" i="22"/>
  <c r="AO29" i="22"/>
  <c r="AO25" i="22"/>
  <c r="AO20" i="22"/>
  <c r="AO324" i="22"/>
  <c r="AO320" i="22"/>
  <c r="AO316" i="22"/>
  <c r="AO312" i="22"/>
  <c r="AO308" i="22"/>
  <c r="AO304" i="22"/>
  <c r="AO302" i="22"/>
  <c r="AO300" i="22"/>
  <c r="AO298" i="22"/>
  <c r="AO294" i="22"/>
  <c r="AO290" i="22"/>
  <c r="AO286" i="22"/>
  <c r="AO282" i="22"/>
  <c r="AO278" i="22"/>
  <c r="AO264" i="22"/>
  <c r="AO260" i="22"/>
  <c r="AO256" i="22"/>
  <c r="AO252" i="22"/>
  <c r="AO248" i="22"/>
  <c r="AO244" i="22"/>
  <c r="AO242" i="22"/>
  <c r="AO240" i="22"/>
  <c r="AO238" i="22"/>
  <c r="AO236" i="22"/>
  <c r="AO234" i="22"/>
  <c r="AO232" i="22"/>
  <c r="AO230" i="22"/>
  <c r="AO226" i="22"/>
  <c r="AO222" i="22"/>
  <c r="AO218" i="22"/>
  <c r="AO214" i="22"/>
  <c r="AO210" i="22"/>
  <c r="AO206" i="22"/>
  <c r="AO202" i="22"/>
  <c r="AO198" i="22"/>
  <c r="AO194" i="22"/>
  <c r="AO190" i="22"/>
  <c r="AO186" i="22"/>
  <c r="AO182" i="22"/>
  <c r="AO178" i="22"/>
  <c r="AO174" i="22"/>
  <c r="AO170" i="22"/>
  <c r="AO166" i="22"/>
  <c r="AO162" i="22"/>
  <c r="AO158" i="22"/>
  <c r="AO154" i="22"/>
  <c r="AO150" i="22"/>
  <c r="AO146" i="22"/>
  <c r="AO142" i="22"/>
  <c r="AO138" i="22"/>
  <c r="AO134" i="22"/>
  <c r="AO130" i="22"/>
  <c r="AO126" i="22"/>
  <c r="AO122" i="22"/>
  <c r="AO118" i="22"/>
  <c r="AO114" i="22"/>
  <c r="AO110" i="22"/>
  <c r="AO106" i="22"/>
  <c r="AO102" i="22"/>
  <c r="AO98" i="22"/>
  <c r="AO94" i="22"/>
  <c r="AO90" i="22"/>
  <c r="AO86" i="22"/>
  <c r="AO82" i="22"/>
  <c r="AO78" i="22"/>
  <c r="AO74" i="22"/>
  <c r="AO70" i="22"/>
  <c r="AO66" i="22"/>
  <c r="AO62" i="22"/>
  <c r="AO58" i="22"/>
  <c r="AO54" i="22"/>
  <c r="AO50" i="22"/>
  <c r="AO46" i="22"/>
  <c r="AO42" i="22"/>
  <c r="AO38" i="22"/>
  <c r="AO34" i="22"/>
  <c r="AO30" i="22"/>
  <c r="AO26" i="22"/>
  <c r="AO22" i="22"/>
  <c r="AO2" i="22"/>
  <c r="AO325" i="22"/>
  <c r="AO321" i="22"/>
  <c r="AO317" i="22"/>
  <c r="AO313" i="22"/>
  <c r="AO309" i="22"/>
  <c r="AO305" i="22"/>
  <c r="AO301" i="22"/>
  <c r="AO297" i="22"/>
  <c r="AO293" i="22"/>
  <c r="AO289" i="22"/>
  <c r="AO285" i="22"/>
  <c r="AO281" i="22"/>
  <c r="AO277" i="22"/>
  <c r="AO273" i="22"/>
  <c r="AO269" i="22"/>
  <c r="AO265" i="22"/>
  <c r="AO261" i="22"/>
  <c r="AO257" i="22"/>
  <c r="AO253" i="22"/>
  <c r="AO249" i="22"/>
  <c r="AO245" i="22"/>
  <c r="AO241" i="22"/>
  <c r="AO237" i="22"/>
  <c r="AO233" i="22"/>
  <c r="AO229" i="22"/>
  <c r="AO225" i="22"/>
  <c r="AO221" i="22"/>
  <c r="AO217" i="22"/>
  <c r="AO213" i="22"/>
  <c r="AO209" i="22"/>
  <c r="AO205" i="22"/>
  <c r="AO201" i="22"/>
  <c r="AO197" i="22"/>
  <c r="AO193" i="22"/>
  <c r="AO189" i="22"/>
  <c r="AO185" i="22"/>
  <c r="AO181" i="22"/>
  <c r="AO177" i="22"/>
  <c r="AO173" i="22"/>
  <c r="AO169" i="22"/>
  <c r="AO165" i="22"/>
  <c r="AO161" i="22"/>
  <c r="AO157" i="22"/>
  <c r="AO153" i="22"/>
  <c r="AO149" i="22"/>
  <c r="AO145" i="22"/>
  <c r="AO141" i="22"/>
  <c r="AO137" i="22"/>
  <c r="AO133" i="22"/>
  <c r="AO129" i="22"/>
  <c r="AO125" i="22"/>
  <c r="AO121" i="22"/>
  <c r="AO113" i="22"/>
  <c r="AO109" i="22"/>
  <c r="AO105" i="22"/>
  <c r="AO101" i="22"/>
  <c r="AO97" i="22"/>
  <c r="AO93" i="22"/>
  <c r="AO89" i="22"/>
  <c r="AO85" i="22"/>
  <c r="AO81" i="22"/>
  <c r="AO77" i="22"/>
  <c r="AO73" i="22"/>
  <c r="AO69" i="22"/>
  <c r="AO65" i="22"/>
  <c r="AO61" i="22"/>
  <c r="AO57" i="22"/>
  <c r="AO53" i="22"/>
  <c r="AO49" i="22"/>
  <c r="AO45" i="22"/>
  <c r="AO41" i="22"/>
  <c r="AO35" i="22"/>
  <c r="AO31" i="22"/>
  <c r="AO27" i="22"/>
  <c r="AO23" i="22"/>
  <c r="BH6" i="22"/>
  <c r="BJ8" i="22"/>
  <c r="BM7" i="22"/>
  <c r="BL7" i="22" s="1"/>
  <c r="C3" i="22"/>
  <c r="G28" i="75" l="1"/>
  <c r="BG28" i="22"/>
  <c r="A7" i="22"/>
  <c r="A16" i="22"/>
  <c r="A17" i="22" s="1"/>
  <c r="F22" i="22"/>
  <c r="B22" i="22"/>
  <c r="D32" i="70"/>
  <c r="D23" i="75"/>
  <c r="B24" i="75"/>
  <c r="K4" i="22"/>
  <c r="K5" i="22" s="1"/>
  <c r="K6" i="22" s="1"/>
  <c r="K7" i="22" s="1"/>
  <c r="K8" i="22" s="1"/>
  <c r="BH7" i="22"/>
  <c r="A10" i="22"/>
  <c r="AO3" i="22"/>
  <c r="BJ9" i="22"/>
  <c r="BM8" i="22"/>
  <c r="BL8" i="22" s="1"/>
  <c r="G2" i="22"/>
  <c r="H2" i="22" s="1"/>
  <c r="I2" i="22" s="1"/>
  <c r="C7" i="22"/>
  <c r="G29" i="75" l="1"/>
  <c r="BG29" i="22"/>
  <c r="A8" i="22"/>
  <c r="K9" i="22"/>
  <c r="F23" i="22"/>
  <c r="B23" i="22"/>
  <c r="D24" i="75"/>
  <c r="B25" i="75"/>
  <c r="C5" i="22"/>
  <c r="C6" i="22"/>
  <c r="A18" i="22"/>
  <c r="AO4" i="22"/>
  <c r="BH8" i="22"/>
  <c r="BJ10" i="22"/>
  <c r="BM9" i="22"/>
  <c r="BL9" i="22" s="1"/>
  <c r="G3" i="22"/>
  <c r="H3" i="22" s="1"/>
  <c r="I3" i="22" s="1"/>
  <c r="C8" i="22"/>
  <c r="A9" i="22" l="1"/>
  <c r="A11" i="22"/>
  <c r="G30" i="75"/>
  <c r="BG30" i="22"/>
  <c r="K10" i="22"/>
  <c r="F24" i="22"/>
  <c r="A19" i="22"/>
  <c r="A23" i="22" s="1"/>
  <c r="B24" i="22"/>
  <c r="D25" i="75"/>
  <c r="B26" i="75"/>
  <c r="G4" i="22"/>
  <c r="H4" i="22" s="1"/>
  <c r="I4" i="22" s="1"/>
  <c r="A26" i="22"/>
  <c r="G6" i="22"/>
  <c r="BH9" i="22"/>
  <c r="AO5" i="22"/>
  <c r="G5" i="22"/>
  <c r="A38" i="22"/>
  <c r="A39" i="22" s="1"/>
  <c r="BJ11" i="22"/>
  <c r="BM10" i="22"/>
  <c r="BL10" i="22" s="1"/>
  <c r="C9" i="22"/>
  <c r="A20" i="22" l="1"/>
  <c r="G31" i="75"/>
  <c r="BG31" i="22"/>
  <c r="K11" i="22"/>
  <c r="F25" i="22"/>
  <c r="B25" i="22"/>
  <c r="D26" i="75"/>
  <c r="B27" i="75"/>
  <c r="A34" i="22"/>
  <c r="H5" i="22"/>
  <c r="I5" i="22" s="1"/>
  <c r="AO6" i="22"/>
  <c r="A40" i="22"/>
  <c r="BH10" i="22"/>
  <c r="BJ12" i="22"/>
  <c r="BM11" i="22"/>
  <c r="BL11" i="22" s="1"/>
  <c r="C10" i="22"/>
  <c r="A29" i="22" l="1"/>
  <c r="G32" i="75"/>
  <c r="BG32" i="22"/>
  <c r="K12" i="22"/>
  <c r="F26" i="22"/>
  <c r="B26" i="22"/>
  <c r="B28" i="75"/>
  <c r="D27" i="75"/>
  <c r="AO7" i="22"/>
  <c r="H6" i="22"/>
  <c r="I6" i="22" s="1"/>
  <c r="G7" i="22"/>
  <c r="BH11" i="22"/>
  <c r="A41" i="22"/>
  <c r="BJ13" i="22"/>
  <c r="BM12" i="22"/>
  <c r="BL12" i="22" s="1"/>
  <c r="C11" i="22"/>
  <c r="G33" i="75" l="1"/>
  <c r="BG33" i="22"/>
  <c r="K13" i="22"/>
  <c r="F27" i="22"/>
  <c r="H7" i="22"/>
  <c r="I7" i="22" s="1"/>
  <c r="AO8" i="22"/>
  <c r="B27" i="22"/>
  <c r="D28" i="75"/>
  <c r="B29" i="75"/>
  <c r="G8" i="22"/>
  <c r="BH12" i="22"/>
  <c r="A42" i="22"/>
  <c r="AO17" i="22"/>
  <c r="BJ14" i="22"/>
  <c r="BM13" i="22"/>
  <c r="BL13" i="22" s="1"/>
  <c r="C12" i="22"/>
  <c r="G34" i="75" l="1"/>
  <c r="BG34" i="22"/>
  <c r="K14" i="22"/>
  <c r="H8" i="22"/>
  <c r="I8" i="22" s="1"/>
  <c r="AO9" i="22"/>
  <c r="B28" i="22"/>
  <c r="F28" i="22"/>
  <c r="B30" i="75"/>
  <c r="D29" i="75"/>
  <c r="G9" i="22"/>
  <c r="A43" i="22"/>
  <c r="AO18" i="22"/>
  <c r="AO21" i="22" s="1"/>
  <c r="BH13" i="22"/>
  <c r="BJ15" i="22"/>
  <c r="BM14" i="22"/>
  <c r="BL14" i="22" s="1"/>
  <c r="C13" i="22"/>
  <c r="G35" i="75" l="1"/>
  <c r="BG35" i="22"/>
  <c r="AO10" i="22"/>
  <c r="H9" i="22"/>
  <c r="I9" i="22" s="1"/>
  <c r="K15" i="22"/>
  <c r="AO13" i="22"/>
  <c r="AO14" i="22" s="1"/>
  <c r="B29" i="22"/>
  <c r="F29" i="22"/>
  <c r="D30" i="75"/>
  <c r="B31" i="75"/>
  <c r="G10" i="22"/>
  <c r="BH14" i="22"/>
  <c r="AO108" i="22"/>
  <c r="A44" i="22"/>
  <c r="A45" i="22" s="1"/>
  <c r="A46" i="22" s="1"/>
  <c r="A47" i="22" s="1"/>
  <c r="A48" i="22" s="1"/>
  <c r="A49" i="22" s="1"/>
  <c r="A50" i="22" s="1"/>
  <c r="A51" i="22" s="1"/>
  <c r="A52" i="22" s="1"/>
  <c r="A53" i="22" s="1"/>
  <c r="A54" i="22" s="1"/>
  <c r="A55" i="22" s="1"/>
  <c r="A56" i="22" s="1"/>
  <c r="A57" i="22" s="1"/>
  <c r="A58" i="22" s="1"/>
  <c r="A59" i="22" s="1"/>
  <c r="A60" i="22" s="1"/>
  <c r="A61" i="22" s="1"/>
  <c r="A62" i="22" s="1"/>
  <c r="A63" i="22" s="1"/>
  <c r="BJ16" i="22"/>
  <c r="BM15" i="22"/>
  <c r="BL15" i="22" s="1"/>
  <c r="C14" i="22"/>
  <c r="AO11" i="22" l="1"/>
  <c r="AO12" i="22" s="1"/>
  <c r="G36" i="75"/>
  <c r="BG36" i="22"/>
  <c r="H10" i="22"/>
  <c r="I10" i="22" s="1"/>
  <c r="K16" i="22"/>
  <c r="AO15" i="22"/>
  <c r="AO16" i="22" s="1"/>
  <c r="B30" i="22"/>
  <c r="F30" i="22"/>
  <c r="D31" i="75"/>
  <c r="B32" i="75"/>
  <c r="G11" i="22"/>
  <c r="A64" i="22"/>
  <c r="A65" i="22" s="1"/>
  <c r="A66" i="22" s="1"/>
  <c r="A67" i="22" s="1"/>
  <c r="A68" i="22" s="1"/>
  <c r="A69" i="22" s="1"/>
  <c r="A70" i="22" s="1"/>
  <c r="A71" i="22" s="1"/>
  <c r="A72" i="22" s="1"/>
  <c r="A73" i="22" s="1"/>
  <c r="A74" i="22" s="1"/>
  <c r="A75" i="22" s="1"/>
  <c r="A76" i="22" s="1"/>
  <c r="A77" i="22" s="1"/>
  <c r="A78" i="22" s="1"/>
  <c r="A79" i="22" s="1"/>
  <c r="A80" i="22" s="1"/>
  <c r="A81" i="22" s="1"/>
  <c r="A82" i="22" s="1"/>
  <c r="A83" i="22" s="1"/>
  <c r="A86" i="22" s="1"/>
  <c r="A89" i="22" s="1"/>
  <c r="A96" i="22" s="1"/>
  <c r="A97" i="22" s="1"/>
  <c r="A98" i="22" s="1"/>
  <c r="A99" i="22" s="1"/>
  <c r="A100" i="22" s="1"/>
  <c r="A101" i="22" s="1"/>
  <c r="A102" i="22" s="1"/>
  <c r="A103" i="22" s="1"/>
  <c r="A104" i="22" s="1"/>
  <c r="A105" i="22" s="1"/>
  <c r="A106" i="22" s="1"/>
  <c r="A107" i="22" s="1"/>
  <c r="A108" i="22" s="1"/>
  <c r="A110" i="22" s="1"/>
  <c r="A111" i="22" s="1"/>
  <c r="A118" i="22" s="1"/>
  <c r="A124" i="22" s="1"/>
  <c r="A131" i="22" s="1"/>
  <c r="A135" i="22" s="1"/>
  <c r="A142" i="22" s="1"/>
  <c r="A143" i="22" s="1"/>
  <c r="A144" i="22" s="1"/>
  <c r="BH15" i="22"/>
  <c r="AO117" i="22"/>
  <c r="BJ17" i="22"/>
  <c r="BM16" i="22"/>
  <c r="BL16" i="22" s="1"/>
  <c r="C15" i="22"/>
  <c r="G15" i="22"/>
  <c r="G37" i="75" l="1"/>
  <c r="BG37" i="22"/>
  <c r="H11" i="22"/>
  <c r="I11" i="22" s="1"/>
  <c r="K17" i="22"/>
  <c r="B31" i="22"/>
  <c r="F31" i="22"/>
  <c r="D32" i="75"/>
  <c r="B33" i="75"/>
  <c r="G12" i="22"/>
  <c r="H12" i="22" s="1"/>
  <c r="I12" i="22" s="1"/>
  <c r="BH16" i="22"/>
  <c r="BM17" i="22"/>
  <c r="BL17" i="22" s="1"/>
  <c r="BJ18" i="22"/>
  <c r="C16" i="22"/>
  <c r="G16" i="22"/>
  <c r="F46" i="72" l="1"/>
  <c r="G38" i="75"/>
  <c r="G39" i="75" s="1"/>
  <c r="G40" i="75" s="1"/>
  <c r="G41" i="75" s="1"/>
  <c r="G42" i="75" s="1"/>
  <c r="G43" i="75" s="1"/>
  <c r="G44" i="75" s="1"/>
  <c r="G45" i="75" s="1"/>
  <c r="G46" i="75" s="1"/>
  <c r="G47" i="75" s="1"/>
  <c r="G48" i="75" s="1"/>
  <c r="G49" i="75" s="1"/>
  <c r="G50" i="75" s="1"/>
  <c r="G51" i="75" s="1"/>
  <c r="G52" i="75" s="1"/>
  <c r="G53" i="75" s="1"/>
  <c r="G54" i="75" s="1"/>
  <c r="G55" i="75" s="1"/>
  <c r="G56" i="75" s="1"/>
  <c r="G57" i="75" s="1"/>
  <c r="G58" i="75" s="1"/>
  <c r="G59" i="75" s="1"/>
  <c r="G60" i="75" s="1"/>
  <c r="G61" i="75" s="1"/>
  <c r="G62" i="75" s="1"/>
  <c r="G63" i="75" s="1"/>
  <c r="G64" i="75" s="1"/>
  <c r="G65" i="75" s="1"/>
  <c r="G66" i="75" s="1"/>
  <c r="G67" i="75" s="1"/>
  <c r="G68" i="75" s="1"/>
  <c r="G69" i="75" s="1"/>
  <c r="G70" i="75" s="1"/>
  <c r="G71" i="75" s="1"/>
  <c r="G72" i="75" s="1"/>
  <c r="G73" i="75" s="1"/>
  <c r="G74" i="75" s="1"/>
  <c r="G75" i="75" s="1"/>
  <c r="G76" i="75" s="1"/>
  <c r="G77" i="75" s="1"/>
  <c r="G78" i="75" s="1"/>
  <c r="G79" i="75" s="1"/>
  <c r="G80" i="75" s="1"/>
  <c r="G81" i="75" s="1"/>
  <c r="G82" i="75" s="1"/>
  <c r="G83" i="75" s="1"/>
  <c r="G84" i="75" s="1"/>
  <c r="G85" i="75" s="1"/>
  <c r="G86" i="75" s="1"/>
  <c r="G87" i="75" s="1"/>
  <c r="G88" i="75" s="1"/>
  <c r="G89" i="75" s="1"/>
  <c r="G90" i="75" s="1"/>
  <c r="G91" i="75" s="1"/>
  <c r="G92" i="75" s="1"/>
  <c r="G93" i="75" s="1"/>
  <c r="G94" i="75" s="1"/>
  <c r="G95" i="75" s="1"/>
  <c r="G96" i="75" s="1"/>
  <c r="G97" i="75" s="1"/>
  <c r="G98" i="75" s="1"/>
  <c r="G99" i="75" s="1"/>
  <c r="G100" i="75" s="1"/>
  <c r="G101" i="75" s="1"/>
  <c r="G102" i="75" s="1"/>
  <c r="G103" i="75" s="1"/>
  <c r="G104" i="75" s="1"/>
  <c r="G105" i="75" s="1"/>
  <c r="G106" i="75" s="1"/>
  <c r="G107" i="75" s="1"/>
  <c r="G108" i="75" s="1"/>
  <c r="G109" i="75" s="1"/>
  <c r="G110" i="75" s="1"/>
  <c r="G111" i="75" s="1"/>
  <c r="G112" i="75" s="1"/>
  <c r="G113" i="75" s="1"/>
  <c r="G114" i="75" s="1"/>
  <c r="G115" i="75" s="1"/>
  <c r="G116" i="75" s="1"/>
  <c r="G117" i="75" s="1"/>
  <c r="G118" i="75" s="1"/>
  <c r="G119" i="75" s="1"/>
  <c r="G120" i="75" s="1"/>
  <c r="G121" i="75" s="1"/>
  <c r="G122" i="75" s="1"/>
  <c r="G123" i="75" s="1"/>
  <c r="G124" i="75" s="1"/>
  <c r="G125" i="75" s="1"/>
  <c r="G126" i="75" s="1"/>
  <c r="G127" i="75" s="1"/>
  <c r="G128" i="75" s="1"/>
  <c r="G129" i="75" s="1"/>
  <c r="G130" i="75" s="1"/>
  <c r="G131" i="75" s="1"/>
  <c r="G132" i="75" s="1"/>
  <c r="G133" i="75" s="1"/>
  <c r="G134" i="75" s="1"/>
  <c r="G135" i="75" s="1"/>
  <c r="G136" i="75" s="1"/>
  <c r="G137" i="75" s="1"/>
  <c r="G138" i="75" s="1"/>
  <c r="G139" i="75" s="1"/>
  <c r="G140" i="75" s="1"/>
  <c r="G141" i="75" s="1"/>
  <c r="G142" i="75" s="1"/>
  <c r="G143" i="75" s="1"/>
  <c r="G144" i="75" s="1"/>
  <c r="G145" i="75" s="1"/>
  <c r="G146" i="75" s="1"/>
  <c r="G147" i="75" s="1"/>
  <c r="G148" i="75" s="1"/>
  <c r="G149" i="75" s="1"/>
  <c r="G150" i="75" s="1"/>
  <c r="G151" i="75" s="1"/>
  <c r="G152" i="75" s="1"/>
  <c r="G153" i="75" s="1"/>
  <c r="G154" i="75" s="1"/>
  <c r="G155" i="75" s="1"/>
  <c r="G156" i="75" s="1"/>
  <c r="G157" i="75" s="1"/>
  <c r="G158" i="75" s="1"/>
  <c r="G159" i="75" s="1"/>
  <c r="G160" i="75" s="1"/>
  <c r="G161" i="75" s="1"/>
  <c r="G162" i="75" s="1"/>
  <c r="G163" i="75" s="1"/>
  <c r="G164" i="75" s="1"/>
  <c r="G165" i="75" s="1"/>
  <c r="G166" i="75" s="1"/>
  <c r="G167" i="75" s="1"/>
  <c r="G168" i="75" s="1"/>
  <c r="G169" i="75" s="1"/>
  <c r="G170" i="75" s="1"/>
  <c r="G171" i="75" s="1"/>
  <c r="G172" i="75" s="1"/>
  <c r="G173" i="75" s="1"/>
  <c r="G174" i="75" s="1"/>
  <c r="G175" i="75" s="1"/>
  <c r="G176" i="75" s="1"/>
  <c r="G177" i="75" s="1"/>
  <c r="G178" i="75" s="1"/>
  <c r="G179" i="75" s="1"/>
  <c r="G180" i="75" s="1"/>
  <c r="G181" i="75" s="1"/>
  <c r="G182" i="75" s="1"/>
  <c r="G183" i="75" s="1"/>
  <c r="G184" i="75" s="1"/>
  <c r="G185" i="75" s="1"/>
  <c r="G186" i="75" s="1"/>
  <c r="G187" i="75" s="1"/>
  <c r="G188" i="75" s="1"/>
  <c r="G189" i="75" s="1"/>
  <c r="G190" i="75" s="1"/>
  <c r="G191" i="75" s="1"/>
  <c r="G192" i="75" s="1"/>
  <c r="G193" i="75" s="1"/>
  <c r="G194" i="75" s="1"/>
  <c r="G195" i="75" s="1"/>
  <c r="G196" i="75" s="1"/>
  <c r="G197" i="75" s="1"/>
  <c r="G198" i="75" s="1"/>
  <c r="G199" i="75" s="1"/>
  <c r="G200" i="75" s="1"/>
  <c r="G201" i="75" s="1"/>
  <c r="G202" i="75" s="1"/>
  <c r="G203" i="75" s="1"/>
  <c r="G204" i="75" s="1"/>
  <c r="G205" i="75" s="1"/>
  <c r="G206" i="75" s="1"/>
  <c r="G207" i="75" s="1"/>
  <c r="G208" i="75" s="1"/>
  <c r="G209" i="75" s="1"/>
  <c r="G210" i="75" s="1"/>
  <c r="G211" i="75" s="1"/>
  <c r="G212" i="75" s="1"/>
  <c r="G213" i="75" s="1"/>
  <c r="G214" i="75" s="1"/>
  <c r="G215" i="75" s="1"/>
  <c r="G216" i="75" s="1"/>
  <c r="G217" i="75" s="1"/>
  <c r="G218" i="75" s="1"/>
  <c r="G219" i="75" s="1"/>
  <c r="G220" i="75" s="1"/>
  <c r="G221" i="75" s="1"/>
  <c r="G222" i="75" s="1"/>
  <c r="G223" i="75" s="1"/>
  <c r="G224" i="75" s="1"/>
  <c r="G225" i="75" s="1"/>
  <c r="G226" i="75" s="1"/>
  <c r="G227" i="75" s="1"/>
  <c r="G228" i="75" s="1"/>
  <c r="G229" i="75" s="1"/>
  <c r="G230" i="75" s="1"/>
  <c r="G231" i="75" s="1"/>
  <c r="G232" i="75" s="1"/>
  <c r="G233" i="75" s="1"/>
  <c r="G234" i="75" s="1"/>
  <c r="G235" i="75" s="1"/>
  <c r="G236" i="75" s="1"/>
  <c r="G237" i="75" s="1"/>
  <c r="G238" i="75" s="1"/>
  <c r="G239" i="75" s="1"/>
  <c r="G240" i="75" s="1"/>
  <c r="G241" i="75" s="1"/>
  <c r="G242" i="75" s="1"/>
  <c r="G243" i="75" s="1"/>
  <c r="G244" i="75" s="1"/>
  <c r="G245" i="75" s="1"/>
  <c r="G246" i="75" s="1"/>
  <c r="G247" i="75" s="1"/>
  <c r="G248" i="75" s="1"/>
  <c r="G249" i="75" s="1"/>
  <c r="G250" i="75" s="1"/>
  <c r="G251" i="75" s="1"/>
  <c r="G252" i="75" s="1"/>
  <c r="G253" i="75" s="1"/>
  <c r="G254" i="75" s="1"/>
  <c r="G255" i="75" s="1"/>
  <c r="G256" i="75" s="1"/>
  <c r="G257" i="75" s="1"/>
  <c r="G258" i="75" s="1"/>
  <c r="G259" i="75" s="1"/>
  <c r="G260" i="75" s="1"/>
  <c r="G261" i="75" s="1"/>
  <c r="G262" i="75" s="1"/>
  <c r="G263" i="75" s="1"/>
  <c r="G264" i="75" s="1"/>
  <c r="G265" i="75" s="1"/>
  <c r="G266" i="75" s="1"/>
  <c r="G267" i="75" s="1"/>
  <c r="G268" i="75" s="1"/>
  <c r="G269" i="75" s="1"/>
  <c r="G270" i="75" s="1"/>
  <c r="G271" i="75" s="1"/>
  <c r="G272" i="75" s="1"/>
  <c r="G273" i="75" s="1"/>
  <c r="G274" i="75" s="1"/>
  <c r="G275" i="75" s="1"/>
  <c r="G276" i="75" s="1"/>
  <c r="G277" i="75" s="1"/>
  <c r="G278" i="75" s="1"/>
  <c r="G279" i="75" s="1"/>
  <c r="G280" i="75" s="1"/>
  <c r="G281" i="75" s="1"/>
  <c r="G282" i="75" s="1"/>
  <c r="G283" i="75" s="1"/>
  <c r="G284" i="75" s="1"/>
  <c r="G285" i="75" s="1"/>
  <c r="G286" i="75" s="1"/>
  <c r="G287" i="75" s="1"/>
  <c r="G288" i="75" s="1"/>
  <c r="G289" i="75" s="1"/>
  <c r="G290" i="75" s="1"/>
  <c r="G291" i="75" s="1"/>
  <c r="G292" i="75" s="1"/>
  <c r="G293" i="75" s="1"/>
  <c r="G294" i="75" s="1"/>
  <c r="G295" i="75" s="1"/>
  <c r="G296" i="75" s="1"/>
  <c r="G297" i="75" s="1"/>
  <c r="G298" i="75" s="1"/>
  <c r="G299" i="75" s="1"/>
  <c r="G300" i="75" s="1"/>
  <c r="G301" i="75" s="1"/>
  <c r="G302" i="75" s="1"/>
  <c r="G303" i="75" s="1"/>
  <c r="G304" i="75" s="1"/>
  <c r="G305" i="75" s="1"/>
  <c r="G306" i="75" s="1"/>
  <c r="G307" i="75" s="1"/>
  <c r="G308" i="75" s="1"/>
  <c r="G309" i="75" s="1"/>
  <c r="G310" i="75" s="1"/>
  <c r="G311" i="75" s="1"/>
  <c r="G312" i="75" s="1"/>
  <c r="G313" i="75" s="1"/>
  <c r="G314" i="75" s="1"/>
  <c r="G315" i="75" s="1"/>
  <c r="G316" i="75" s="1"/>
  <c r="G317" i="75" s="1"/>
  <c r="G318" i="75" s="1"/>
  <c r="G319" i="75" s="1"/>
  <c r="G320" i="75" s="1"/>
  <c r="G321" i="75" s="1"/>
  <c r="G322" i="75" s="1"/>
  <c r="G323" i="75" s="1"/>
  <c r="G324" i="75" s="1"/>
  <c r="G325" i="75" s="1"/>
  <c r="G326" i="75" s="1"/>
  <c r="BG38" i="22"/>
  <c r="K18" i="22"/>
  <c r="B32" i="22"/>
  <c r="F32" i="22"/>
  <c r="D33" i="75"/>
  <c r="B34" i="75"/>
  <c r="G13" i="22"/>
  <c r="H13" i="22" s="1"/>
  <c r="I13" i="22" s="1"/>
  <c r="BH17" i="22"/>
  <c r="BJ19" i="22"/>
  <c r="BM18" i="22"/>
  <c r="BL18" i="22" s="1"/>
  <c r="C17" i="22"/>
  <c r="K19" i="22" l="1"/>
  <c r="F33" i="22"/>
  <c r="B33" i="22"/>
  <c r="D34" i="75"/>
  <c r="B35" i="75"/>
  <c r="G14" i="22"/>
  <c r="BH18" i="22"/>
  <c r="BH19" i="22" s="1"/>
  <c r="BJ20" i="22"/>
  <c r="BM19" i="22"/>
  <c r="BL19" i="22" s="1"/>
  <c r="C18" i="22"/>
  <c r="AR31" i="22" l="1"/>
  <c r="DB31" i="22" s="1"/>
  <c r="AR2" i="22"/>
  <c r="AR3" i="22"/>
  <c r="DB3" i="22" s="1"/>
  <c r="AR32" i="22"/>
  <c r="AR9" i="22"/>
  <c r="DB9" i="22" s="1"/>
  <c r="AR30" i="22"/>
  <c r="AR38" i="22"/>
  <c r="AR29" i="22"/>
  <c r="AR7" i="22"/>
  <c r="DB7" i="22" s="1"/>
  <c r="AR36" i="22"/>
  <c r="AR22" i="22"/>
  <c r="AR26" i="22"/>
  <c r="AR14" i="22"/>
  <c r="AR8" i="22"/>
  <c r="DB8" i="22" s="1"/>
  <c r="AR27" i="22"/>
  <c r="AR11" i="22"/>
  <c r="AR19" i="22"/>
  <c r="AR37" i="22"/>
  <c r="AR5" i="22"/>
  <c r="AR13" i="22"/>
  <c r="AR40" i="22"/>
  <c r="AR20" i="22"/>
  <c r="AR34" i="22"/>
  <c r="AR18" i="22"/>
  <c r="AR21" i="22"/>
  <c r="AR15" i="22"/>
  <c r="AR17" i="22"/>
  <c r="AR6" i="22"/>
  <c r="DB6" i="22" s="1"/>
  <c r="AR25" i="22"/>
  <c r="DB25" i="22" s="1"/>
  <c r="AR33" i="22"/>
  <c r="DB33" i="22" s="1"/>
  <c r="AR24" i="22"/>
  <c r="DB24" i="22" s="1"/>
  <c r="AR39" i="22"/>
  <c r="AQ39" i="22" s="1"/>
  <c r="AR35" i="22"/>
  <c r="AQ35" i="22" s="1"/>
  <c r="AR12" i="22"/>
  <c r="DB12" i="22" s="1"/>
  <c r="AR41" i="22"/>
  <c r="DB41" i="22" s="1"/>
  <c r="AR28" i="22"/>
  <c r="DB28" i="22" s="1"/>
  <c r="AR10" i="22"/>
  <c r="DB10" i="22" s="1"/>
  <c r="AR4" i="22"/>
  <c r="AR16" i="22"/>
  <c r="AR23" i="22"/>
  <c r="K20" i="22"/>
  <c r="F34" i="22"/>
  <c r="H14" i="22"/>
  <c r="I14" i="22" s="1"/>
  <c r="B34" i="22"/>
  <c r="D35" i="75"/>
  <c r="B36" i="75"/>
  <c r="G17" i="22"/>
  <c r="BH20" i="22"/>
  <c r="BM20" i="22"/>
  <c r="BL20" i="22" s="1"/>
  <c r="BJ21" i="22"/>
  <c r="C19" i="22"/>
  <c r="DB39" i="22" l="1"/>
  <c r="AQ31" i="22"/>
  <c r="AQ24" i="22"/>
  <c r="AQ41" i="22"/>
  <c r="AQ6" i="22"/>
  <c r="AQ3" i="22"/>
  <c r="AQ12" i="22"/>
  <c r="DB2" i="22"/>
  <c r="F70" i="72" s="1"/>
  <c r="AQ2" i="22"/>
  <c r="DB35" i="22"/>
  <c r="AQ25" i="22"/>
  <c r="DB17" i="22"/>
  <c r="AQ17" i="22"/>
  <c r="DB5" i="22"/>
  <c r="DB22" i="22"/>
  <c r="AQ22" i="22"/>
  <c r="DB40" i="22"/>
  <c r="AQ40" i="22"/>
  <c r="DB14" i="22"/>
  <c r="AQ14" i="22"/>
  <c r="AQ28" i="22"/>
  <c r="AQ33" i="22"/>
  <c r="AQ15" i="22"/>
  <c r="DB15" i="22"/>
  <c r="DB37" i="22"/>
  <c r="AQ37" i="22"/>
  <c r="DB36" i="22"/>
  <c r="AQ36" i="22"/>
  <c r="DB21" i="22"/>
  <c r="AQ21" i="22"/>
  <c r="DB19" i="22"/>
  <c r="AQ19" i="22"/>
  <c r="AQ10" i="22"/>
  <c r="DB23" i="22"/>
  <c r="AQ23" i="22"/>
  <c r="DB18" i="22"/>
  <c r="AQ18" i="22"/>
  <c r="DB11" i="22"/>
  <c r="AQ11" i="22"/>
  <c r="DB29" i="22"/>
  <c r="AQ29" i="22"/>
  <c r="DB16" i="22"/>
  <c r="AQ16" i="22"/>
  <c r="DB34" i="22"/>
  <c r="AQ34" i="22"/>
  <c r="DB27" i="22"/>
  <c r="AQ27" i="22"/>
  <c r="DB38" i="22"/>
  <c r="AQ38" i="22"/>
  <c r="DB4" i="22"/>
  <c r="AQ4" i="22"/>
  <c r="AQ5" i="22" s="1"/>
  <c r="DB20" i="22"/>
  <c r="AQ20" i="22"/>
  <c r="DB30" i="22"/>
  <c r="AQ30" i="22"/>
  <c r="DB13" i="22"/>
  <c r="AQ13" i="22"/>
  <c r="DB26" i="22"/>
  <c r="AQ26" i="22"/>
  <c r="DB32" i="22"/>
  <c r="AQ32" i="22"/>
  <c r="K21" i="22"/>
  <c r="AQ7" i="22"/>
  <c r="AQ8" i="22" s="1"/>
  <c r="F35" i="22"/>
  <c r="H15" i="22"/>
  <c r="I15" i="22" s="1"/>
  <c r="B35" i="22"/>
  <c r="D36" i="75"/>
  <c r="B37" i="75"/>
  <c r="G18" i="22"/>
  <c r="BH21" i="22"/>
  <c r="BM21" i="22"/>
  <c r="BL21" i="22" s="1"/>
  <c r="BJ22" i="22"/>
  <c r="C20" i="22"/>
  <c r="K22" i="22" l="1"/>
  <c r="AQ9" i="22"/>
  <c r="AS2" i="22" s="1"/>
  <c r="A19" i="48" s="1"/>
  <c r="F36" i="22"/>
  <c r="B19" i="72"/>
  <c r="D19" i="72"/>
  <c r="H16" i="22"/>
  <c r="I16" i="22" s="1"/>
  <c r="B36" i="22"/>
  <c r="D37" i="75"/>
  <c r="B38" i="75"/>
  <c r="G19" i="22"/>
  <c r="BH22" i="22"/>
  <c r="BJ23" i="22"/>
  <c r="BM22" i="22"/>
  <c r="BL22" i="22" s="1"/>
  <c r="C21" i="22"/>
  <c r="AS3" i="22" l="1"/>
  <c r="A28" i="72" s="1"/>
  <c r="K23" i="22"/>
  <c r="F37" i="22"/>
  <c r="A27" i="72"/>
  <c r="H17" i="22"/>
  <c r="I17" i="22" s="1"/>
  <c r="B25" i="72"/>
  <c r="D25" i="72"/>
  <c r="B37" i="22"/>
  <c r="D38" i="75"/>
  <c r="B39" i="75"/>
  <c r="G20" i="22"/>
  <c r="BH23" i="22"/>
  <c r="BM23" i="22"/>
  <c r="BL23" i="22" s="1"/>
  <c r="BJ24" i="22"/>
  <c r="C22" i="22"/>
  <c r="F19" i="48" l="1"/>
  <c r="N19" i="48" s="1"/>
  <c r="S19" i="48"/>
  <c r="AS4" i="22"/>
  <c r="A20" i="48"/>
  <c r="B20" i="48" s="1"/>
  <c r="J25" i="70" s="1"/>
  <c r="D19" i="48"/>
  <c r="K24" i="22"/>
  <c r="F38" i="22"/>
  <c r="I24" i="70"/>
  <c r="D27" i="72"/>
  <c r="B28" i="72"/>
  <c r="D28" i="72"/>
  <c r="H18" i="22"/>
  <c r="I18" i="22" s="1"/>
  <c r="B20" i="72"/>
  <c r="D20" i="72"/>
  <c r="B38" i="22"/>
  <c r="D39" i="75"/>
  <c r="B40" i="75"/>
  <c r="G21" i="22"/>
  <c r="G22" i="22"/>
  <c r="BH24" i="22"/>
  <c r="BJ25" i="22"/>
  <c r="BM24" i="22"/>
  <c r="BL24" i="22" s="1"/>
  <c r="G23" i="22"/>
  <c r="C23" i="22"/>
  <c r="Y19" i="48" l="1"/>
  <c r="W19" i="48"/>
  <c r="V19" i="48"/>
  <c r="X19" i="48"/>
  <c r="T19" i="48"/>
  <c r="U19" i="48" s="1"/>
  <c r="G20" i="48"/>
  <c r="S20" i="48"/>
  <c r="I25" i="70"/>
  <c r="D20" i="48"/>
  <c r="M25" i="70" s="1"/>
  <c r="F20" i="48"/>
  <c r="N20" i="48" s="1"/>
  <c r="A21" i="48"/>
  <c r="S21" i="48" s="1"/>
  <c r="AS5" i="22"/>
  <c r="A29" i="72"/>
  <c r="H19" i="22"/>
  <c r="I19" i="22" s="1"/>
  <c r="K25" i="22"/>
  <c r="F39" i="22"/>
  <c r="D21" i="72"/>
  <c r="B21" i="72"/>
  <c r="B39" i="22"/>
  <c r="D40" i="75"/>
  <c r="B41" i="75"/>
  <c r="BH25" i="22"/>
  <c r="BM25" i="22"/>
  <c r="BL25" i="22" s="1"/>
  <c r="BJ26" i="22"/>
  <c r="C24" i="22"/>
  <c r="G24" i="22"/>
  <c r="X20" i="48" l="1"/>
  <c r="Y20" i="48"/>
  <c r="V20" i="48"/>
  <c r="W20" i="48"/>
  <c r="Y21" i="48"/>
  <c r="V21" i="48"/>
  <c r="W21" i="48"/>
  <c r="X21" i="48"/>
  <c r="T20" i="48"/>
  <c r="U20" i="48" s="1"/>
  <c r="P20" i="48"/>
  <c r="T21" i="48"/>
  <c r="U21" i="48" s="1"/>
  <c r="F21" i="48"/>
  <c r="N21" i="48" s="1"/>
  <c r="D21" i="48"/>
  <c r="M26" i="70" s="1"/>
  <c r="I26" i="70"/>
  <c r="B21" i="48"/>
  <c r="J26" i="70" s="1"/>
  <c r="B29" i="72"/>
  <c r="D29" i="72"/>
  <c r="G21" i="48"/>
  <c r="AS6" i="22"/>
  <c r="AS7" i="22" s="1"/>
  <c r="A22" i="48"/>
  <c r="A30" i="72"/>
  <c r="H20" i="22"/>
  <c r="I20" i="22" s="1"/>
  <c r="K26" i="22"/>
  <c r="F40" i="22"/>
  <c r="B22" i="72"/>
  <c r="D22" i="72"/>
  <c r="B40" i="22"/>
  <c r="D41" i="75"/>
  <c r="B42" i="75"/>
  <c r="BH26" i="22"/>
  <c r="BJ27" i="22"/>
  <c r="BM26" i="22"/>
  <c r="BL26" i="22" s="1"/>
  <c r="C25" i="22"/>
  <c r="G25" i="22"/>
  <c r="P21" i="48" l="1"/>
  <c r="E22" i="48"/>
  <c r="O27" i="70" s="1"/>
  <c r="S22" i="48"/>
  <c r="AS8" i="22"/>
  <c r="A24" i="48"/>
  <c r="S24" i="48" s="1"/>
  <c r="A32" i="72"/>
  <c r="A23" i="48"/>
  <c r="S23" i="48" s="1"/>
  <c r="A31" i="72"/>
  <c r="B30" i="72"/>
  <c r="C30" i="72"/>
  <c r="D30" i="72"/>
  <c r="E30" i="72"/>
  <c r="G22" i="48"/>
  <c r="D22" i="48"/>
  <c r="M27" i="70" s="1"/>
  <c r="B22" i="48"/>
  <c r="J27" i="70" s="1"/>
  <c r="I27" i="70"/>
  <c r="F22" i="48"/>
  <c r="N22" i="48" s="1"/>
  <c r="C22" i="48"/>
  <c r="K27" i="70" s="1"/>
  <c r="H21" i="22"/>
  <c r="I21" i="22" s="1"/>
  <c r="K27" i="22"/>
  <c r="F41" i="22"/>
  <c r="H22" i="22"/>
  <c r="I22" i="22" s="1"/>
  <c r="B23" i="72"/>
  <c r="D23" i="72"/>
  <c r="B41" i="22"/>
  <c r="D42" i="75"/>
  <c r="B43" i="75"/>
  <c r="BH27" i="22"/>
  <c r="BJ28" i="22"/>
  <c r="BM27" i="22"/>
  <c r="BL27" i="22" s="1"/>
  <c r="G26" i="22"/>
  <c r="C26" i="22"/>
  <c r="W23" i="48" l="1"/>
  <c r="Y23" i="48"/>
  <c r="X23" i="48"/>
  <c r="V23" i="48"/>
  <c r="X22" i="48"/>
  <c r="W22" i="48"/>
  <c r="V22" i="48"/>
  <c r="Y22" i="48"/>
  <c r="W24" i="48"/>
  <c r="V24" i="48"/>
  <c r="Y24" i="48"/>
  <c r="X24" i="48"/>
  <c r="T24" i="48"/>
  <c r="U24" i="48" s="1"/>
  <c r="C24" i="48"/>
  <c r="K29" i="70" s="1"/>
  <c r="T22" i="48"/>
  <c r="U22" i="48" s="1"/>
  <c r="T23" i="48"/>
  <c r="U23" i="48" s="1"/>
  <c r="P22" i="48"/>
  <c r="C23" i="48"/>
  <c r="K28" i="70" s="1"/>
  <c r="F30" i="72"/>
  <c r="D32" i="72"/>
  <c r="B32" i="72"/>
  <c r="F32" i="72" s="1"/>
  <c r="E32" i="72"/>
  <c r="C32" i="72"/>
  <c r="D31" i="72"/>
  <c r="E31" i="72"/>
  <c r="C31" i="72"/>
  <c r="B31" i="72"/>
  <c r="F31" i="72" s="1"/>
  <c r="F24" i="48"/>
  <c r="N24" i="48" s="1"/>
  <c r="I29" i="70"/>
  <c r="G24" i="48"/>
  <c r="B24" i="48"/>
  <c r="J29" i="70" s="1"/>
  <c r="E24" i="48"/>
  <c r="O29" i="70" s="1"/>
  <c r="D24" i="48"/>
  <c r="M29" i="70" s="1"/>
  <c r="G23" i="48"/>
  <c r="D23" i="48"/>
  <c r="M28" i="70" s="1"/>
  <c r="E23" i="48"/>
  <c r="O28" i="70" s="1"/>
  <c r="F23" i="48"/>
  <c r="N23" i="48" s="1"/>
  <c r="B23" i="48"/>
  <c r="J28" i="70" s="1"/>
  <c r="I28" i="70"/>
  <c r="AS9" i="22"/>
  <c r="A25" i="48"/>
  <c r="S25" i="48" s="1"/>
  <c r="A33" i="72"/>
  <c r="K28" i="22"/>
  <c r="F42" i="22"/>
  <c r="H23" i="22"/>
  <c r="I23" i="22" s="1"/>
  <c r="D24" i="72"/>
  <c r="B24" i="72"/>
  <c r="B42" i="22"/>
  <c r="B44" i="75"/>
  <c r="D43" i="75"/>
  <c r="BH28" i="22"/>
  <c r="BM28" i="22"/>
  <c r="BL28" i="22" s="1"/>
  <c r="BJ29" i="22"/>
  <c r="C27" i="22"/>
  <c r="G27" i="22"/>
  <c r="V25" i="48" l="1"/>
  <c r="X25" i="48"/>
  <c r="Y25" i="48"/>
  <c r="W25" i="48"/>
  <c r="P23" i="48"/>
  <c r="P24" i="48"/>
  <c r="T25" i="48"/>
  <c r="U25" i="48" s="1"/>
  <c r="G25" i="48"/>
  <c r="F25" i="48"/>
  <c r="N25" i="48" s="1"/>
  <c r="B25" i="48"/>
  <c r="J30" i="70" s="1"/>
  <c r="E25" i="48"/>
  <c r="O30" i="70" s="1"/>
  <c r="D25" i="48"/>
  <c r="M30" i="70" s="1"/>
  <c r="I30" i="70"/>
  <c r="C25" i="48"/>
  <c r="K30" i="70" s="1"/>
  <c r="A26" i="48"/>
  <c r="S26" i="48" s="1"/>
  <c r="A34" i="72"/>
  <c r="AS10" i="22"/>
  <c r="C33" i="72"/>
  <c r="E33" i="72"/>
  <c r="D33" i="72"/>
  <c r="B33" i="72"/>
  <c r="F33" i="72" s="1"/>
  <c r="H24" i="22"/>
  <c r="I24" i="22" s="1"/>
  <c r="K29" i="22"/>
  <c r="F43" i="22"/>
  <c r="H25" i="22"/>
  <c r="I25" i="22" s="1"/>
  <c r="B43" i="22"/>
  <c r="D44" i="75"/>
  <c r="B45" i="75"/>
  <c r="BH29" i="22"/>
  <c r="BJ30" i="22"/>
  <c r="BM29" i="22"/>
  <c r="BL29" i="22" s="1"/>
  <c r="C28" i="22"/>
  <c r="G28" i="22"/>
  <c r="X26" i="48" l="1"/>
  <c r="W26" i="48"/>
  <c r="Y26" i="48"/>
  <c r="V26" i="48"/>
  <c r="P25" i="48"/>
  <c r="T26" i="48"/>
  <c r="U26" i="48" s="1"/>
  <c r="C34" i="72"/>
  <c r="B34" i="72"/>
  <c r="F34" i="72" s="1"/>
  <c r="D34" i="72"/>
  <c r="E34" i="72"/>
  <c r="G26" i="48"/>
  <c r="D26" i="48"/>
  <c r="M31" i="70" s="1"/>
  <c r="I31" i="70"/>
  <c r="C26" i="48"/>
  <c r="K31" i="70" s="1"/>
  <c r="F26" i="48"/>
  <c r="N26" i="48" s="1"/>
  <c r="E26" i="48"/>
  <c r="O31" i="70" s="1"/>
  <c r="B26" i="48"/>
  <c r="J31" i="70" s="1"/>
  <c r="AS11" i="22"/>
  <c r="A27" i="48"/>
  <c r="S27" i="48" s="1"/>
  <c r="A35" i="72"/>
  <c r="H26" i="22"/>
  <c r="I26" i="22" s="1"/>
  <c r="K30" i="22"/>
  <c r="F44" i="22"/>
  <c r="B44" i="22"/>
  <c r="B46" i="75"/>
  <c r="D45" i="75"/>
  <c r="BH30" i="22"/>
  <c r="BJ31" i="22"/>
  <c r="BM30" i="22"/>
  <c r="BL30" i="22" s="1"/>
  <c r="G29" i="22"/>
  <c r="C29" i="22"/>
  <c r="Y27" i="48" l="1"/>
  <c r="X27" i="48"/>
  <c r="V27" i="48"/>
  <c r="W27" i="48"/>
  <c r="T27" i="48"/>
  <c r="U27" i="48" s="1"/>
  <c r="P26" i="48"/>
  <c r="AS12" i="22"/>
  <c r="A28" i="48"/>
  <c r="S28" i="48" s="1"/>
  <c r="A36" i="72"/>
  <c r="D35" i="72"/>
  <c r="E35" i="72"/>
  <c r="B35" i="72"/>
  <c r="F35" i="72" s="1"/>
  <c r="C35" i="72"/>
  <c r="G27" i="48"/>
  <c r="D27" i="48"/>
  <c r="M32" i="70" s="1"/>
  <c r="I32" i="70"/>
  <c r="B27" i="48"/>
  <c r="J32" i="70" s="1"/>
  <c r="F27" i="48"/>
  <c r="N27" i="48" s="1"/>
  <c r="C27" i="48"/>
  <c r="K32" i="70" s="1"/>
  <c r="E27" i="48"/>
  <c r="O32" i="70" s="1"/>
  <c r="H27" i="22"/>
  <c r="I27" i="22" s="1"/>
  <c r="K31" i="22"/>
  <c r="F45" i="22"/>
  <c r="B45" i="22"/>
  <c r="D46" i="75"/>
  <c r="B47" i="75"/>
  <c r="BH31" i="22"/>
  <c r="BJ32" i="22"/>
  <c r="BM31" i="22"/>
  <c r="BL31" i="22" s="1"/>
  <c r="C30" i="22"/>
  <c r="G30" i="22"/>
  <c r="Y28" i="48" l="1"/>
  <c r="W28" i="48"/>
  <c r="X28" i="48"/>
  <c r="V28" i="48"/>
  <c r="T28" i="48"/>
  <c r="U28" i="48" s="1"/>
  <c r="P27" i="48"/>
  <c r="D36" i="72"/>
  <c r="E36" i="72"/>
  <c r="C36" i="72"/>
  <c r="B36" i="72"/>
  <c r="F36" i="72" s="1"/>
  <c r="G28" i="48"/>
  <c r="B28" i="48"/>
  <c r="J33" i="70" s="1"/>
  <c r="D28" i="48"/>
  <c r="M33" i="70" s="1"/>
  <c r="C28" i="48"/>
  <c r="K33" i="70" s="1"/>
  <c r="E28" i="48"/>
  <c r="O33" i="70" s="1"/>
  <c r="F28" i="48"/>
  <c r="N28" i="48" s="1"/>
  <c r="I33" i="70"/>
  <c r="AS13" i="22"/>
  <c r="A29" i="48"/>
  <c r="S29" i="48" s="1"/>
  <c r="A37" i="72"/>
  <c r="H28" i="22"/>
  <c r="I28" i="22" s="1"/>
  <c r="K32" i="22"/>
  <c r="F46" i="22"/>
  <c r="B46" i="22"/>
  <c r="D47" i="75"/>
  <c r="B48" i="75"/>
  <c r="BH32" i="22"/>
  <c r="BM32" i="22"/>
  <c r="BL32" i="22" s="1"/>
  <c r="BJ33" i="22"/>
  <c r="C31" i="22"/>
  <c r="G31" i="22"/>
  <c r="V29" i="48" l="1"/>
  <c r="W29" i="48"/>
  <c r="X29" i="48"/>
  <c r="Y29" i="48"/>
  <c r="T29" i="48"/>
  <c r="U29" i="48" s="1"/>
  <c r="P28" i="48"/>
  <c r="A30" i="48"/>
  <c r="S30" i="48" s="1"/>
  <c r="A38" i="72"/>
  <c r="C37" i="72"/>
  <c r="B37" i="72"/>
  <c r="F37" i="72" s="1"/>
  <c r="E37" i="72"/>
  <c r="D37" i="72"/>
  <c r="G29" i="48"/>
  <c r="C29" i="48"/>
  <c r="K34" i="70" s="1"/>
  <c r="E29" i="48"/>
  <c r="O34" i="70" s="1"/>
  <c r="B29" i="48"/>
  <c r="J34" i="70" s="1"/>
  <c r="D29" i="48"/>
  <c r="M34" i="70" s="1"/>
  <c r="I34" i="70"/>
  <c r="F29" i="48"/>
  <c r="N29" i="48" s="1"/>
  <c r="H29" i="22"/>
  <c r="I29" i="22" s="1"/>
  <c r="H30" i="22"/>
  <c r="I30" i="22" s="1"/>
  <c r="K33" i="22"/>
  <c r="F47" i="22"/>
  <c r="B47" i="22"/>
  <c r="D48" i="75"/>
  <c r="B49" i="75"/>
  <c r="BH33" i="22"/>
  <c r="BJ34" i="22"/>
  <c r="BM33" i="22"/>
  <c r="BL33" i="22" s="1"/>
  <c r="C32" i="22"/>
  <c r="G32" i="22"/>
  <c r="H32" i="22" s="1"/>
  <c r="I32" i="22" s="1"/>
  <c r="X30" i="48" l="1"/>
  <c r="V30" i="48"/>
  <c r="Y30" i="48"/>
  <c r="W30" i="48"/>
  <c r="T30" i="48"/>
  <c r="U30" i="48" s="1"/>
  <c r="N32" i="48"/>
  <c r="P29" i="48"/>
  <c r="D38" i="72"/>
  <c r="B38" i="72"/>
  <c r="F38" i="72" s="1"/>
  <c r="E38" i="72"/>
  <c r="C38" i="72"/>
  <c r="G30" i="48"/>
  <c r="F30" i="48"/>
  <c r="N30" i="48" s="1"/>
  <c r="N31" i="48" s="1"/>
  <c r="E30" i="48"/>
  <c r="O35" i="70" s="1"/>
  <c r="C30" i="48"/>
  <c r="K35" i="70" s="1"/>
  <c r="D30" i="48"/>
  <c r="M35" i="70" s="1"/>
  <c r="I35" i="70"/>
  <c r="B30" i="48"/>
  <c r="J35" i="70" s="1"/>
  <c r="H31" i="22"/>
  <c r="I31" i="22" s="1"/>
  <c r="K34" i="22"/>
  <c r="F48" i="22"/>
  <c r="B48" i="22"/>
  <c r="D49" i="75"/>
  <c r="B50" i="75"/>
  <c r="BH34" i="22"/>
  <c r="BJ35" i="22"/>
  <c r="BM34" i="22"/>
  <c r="BL34" i="22" s="1"/>
  <c r="G33" i="22"/>
  <c r="H33" i="22" s="1"/>
  <c r="I33" i="22" s="1"/>
  <c r="C33" i="22"/>
  <c r="O32" i="48" l="1"/>
  <c r="P30" i="48"/>
  <c r="K35" i="22"/>
  <c r="F49" i="22"/>
  <c r="B49" i="22"/>
  <c r="D50" i="75"/>
  <c r="B51" i="75"/>
  <c r="BH35" i="22"/>
  <c r="M24" i="70"/>
  <c r="BJ36" i="22"/>
  <c r="BM35" i="22"/>
  <c r="BL35" i="22" s="1"/>
  <c r="G34" i="22"/>
  <c r="H34" i="22" s="1"/>
  <c r="I34" i="22" s="1"/>
  <c r="C34" i="22"/>
  <c r="K36" i="22" l="1"/>
  <c r="F50" i="22"/>
  <c r="B50" i="22"/>
  <c r="D51" i="75"/>
  <c r="B52" i="75"/>
  <c r="BH36" i="22"/>
  <c r="BJ37" i="22"/>
  <c r="BM36" i="22"/>
  <c r="BL36" i="22" s="1"/>
  <c r="C35" i="22"/>
  <c r="G35" i="22"/>
  <c r="H35" i="22" s="1"/>
  <c r="I35" i="22" s="1"/>
  <c r="K37" i="22" l="1"/>
  <c r="F51" i="22"/>
  <c r="B51" i="22"/>
  <c r="D52" i="75"/>
  <c r="B53" i="75"/>
  <c r="BH37" i="22"/>
  <c r="BJ38" i="22"/>
  <c r="BM37" i="22"/>
  <c r="BL37" i="22" s="1"/>
  <c r="C36" i="22"/>
  <c r="G36" i="22"/>
  <c r="H36" i="22" s="1"/>
  <c r="I36" i="22" s="1"/>
  <c r="K38" i="22" l="1"/>
  <c r="F52" i="22"/>
  <c r="B52" i="22"/>
  <c r="D53" i="75"/>
  <c r="B54" i="75"/>
  <c r="BH38" i="22"/>
  <c r="BJ39" i="22"/>
  <c r="BM38" i="22"/>
  <c r="BL38" i="22" s="1"/>
  <c r="G37" i="22"/>
  <c r="H37" i="22" s="1"/>
  <c r="I37" i="22" s="1"/>
  <c r="C37" i="22"/>
  <c r="K39" i="22" l="1"/>
  <c r="F53" i="22"/>
  <c r="B53" i="22"/>
  <c r="D54" i="75"/>
  <c r="B55" i="75"/>
  <c r="BH39" i="22"/>
  <c r="BH40" i="22" s="1"/>
  <c r="BH41" i="22" s="1"/>
  <c r="BH42" i="22" s="1"/>
  <c r="BH43" i="22" s="1"/>
  <c r="BH44" i="22" s="1"/>
  <c r="BH45" i="22" s="1"/>
  <c r="BH46" i="22" s="1"/>
  <c r="BH47" i="22" s="1"/>
  <c r="BH48" i="22" s="1"/>
  <c r="BH49" i="22" s="1"/>
  <c r="BH50" i="22" s="1"/>
  <c r="BH51" i="22" s="1"/>
  <c r="BH52" i="22" s="1"/>
  <c r="BH53" i="22" s="1"/>
  <c r="BH54" i="22" s="1"/>
  <c r="BH55" i="22" s="1"/>
  <c r="BH56" i="22" s="1"/>
  <c r="BH57" i="22" s="1"/>
  <c r="BH58" i="22" s="1"/>
  <c r="BH59" i="22" s="1"/>
  <c r="BH60" i="22" s="1"/>
  <c r="BH61" i="22" s="1"/>
  <c r="BH62" i="22" s="1"/>
  <c r="BH63" i="22" s="1"/>
  <c r="BH64" i="22" s="1"/>
  <c r="BH65" i="22" s="1"/>
  <c r="BH66" i="22" s="1"/>
  <c r="BH67" i="22" s="1"/>
  <c r="BH68" i="22" s="1"/>
  <c r="BH69" i="22" s="1"/>
  <c r="BH70" i="22" s="1"/>
  <c r="BH71" i="22" s="1"/>
  <c r="BH72" i="22" s="1"/>
  <c r="BH73" i="22" s="1"/>
  <c r="BH74" i="22" s="1"/>
  <c r="BH75" i="22" s="1"/>
  <c r="BH76" i="22" s="1"/>
  <c r="BH77" i="22" s="1"/>
  <c r="BH78" i="22" s="1"/>
  <c r="BH79" i="22" s="1"/>
  <c r="BH80" i="22" s="1"/>
  <c r="BH81" i="22" s="1"/>
  <c r="BH82" i="22" s="1"/>
  <c r="BH83" i="22" s="1"/>
  <c r="BH84" i="22" s="1"/>
  <c r="BH85" i="22" s="1"/>
  <c r="BJ40" i="22"/>
  <c r="BM39" i="22"/>
  <c r="BL39" i="22" s="1"/>
  <c r="C38" i="22"/>
  <c r="G38" i="22"/>
  <c r="H38" i="22" s="1"/>
  <c r="I38" i="22" s="1"/>
  <c r="K40" i="22" l="1"/>
  <c r="F54" i="22"/>
  <c r="B54" i="22"/>
  <c r="D55" i="75"/>
  <c r="B56" i="75"/>
  <c r="BH86" i="22"/>
  <c r="BH87" i="22" s="1"/>
  <c r="BH88" i="22" s="1"/>
  <c r="BH89" i="22" s="1"/>
  <c r="BH90" i="22" s="1"/>
  <c r="BH91" i="22" s="1"/>
  <c r="BH92" i="22" s="1"/>
  <c r="BH93" i="22" s="1"/>
  <c r="BH94" i="22" s="1"/>
  <c r="BJ41" i="22"/>
  <c r="BM40" i="22"/>
  <c r="BL40" i="22" s="1"/>
  <c r="G39" i="22"/>
  <c r="H39" i="22" s="1"/>
  <c r="I39" i="22" s="1"/>
  <c r="C39" i="22"/>
  <c r="K41" i="22" l="1"/>
  <c r="F55" i="22"/>
  <c r="B55" i="22"/>
  <c r="D56" i="75"/>
  <c r="B57" i="75"/>
  <c r="BH95" i="22"/>
  <c r="BJ42" i="22"/>
  <c r="BM41" i="22"/>
  <c r="BL41" i="22" s="1"/>
  <c r="C40" i="22"/>
  <c r="G40" i="22"/>
  <c r="H40" i="22" s="1"/>
  <c r="I40" i="22" s="1"/>
  <c r="K42" i="22" l="1"/>
  <c r="F56" i="22"/>
  <c r="B56" i="22"/>
  <c r="D57" i="75"/>
  <c r="B58" i="75"/>
  <c r="BH96" i="22"/>
  <c r="BJ43" i="22"/>
  <c r="BM42" i="22"/>
  <c r="BL42" i="22" s="1"/>
  <c r="G41" i="22"/>
  <c r="H41" i="22" s="1"/>
  <c r="I41" i="22" s="1"/>
  <c r="C41" i="22"/>
  <c r="K43" i="22" l="1"/>
  <c r="F57" i="22"/>
  <c r="B57" i="22"/>
  <c r="D58" i="75"/>
  <c r="B59" i="75"/>
  <c r="BH97" i="22"/>
  <c r="BH98" i="22" s="1"/>
  <c r="BH99" i="22" s="1"/>
  <c r="BH100" i="22" s="1"/>
  <c r="BH101" i="22" s="1"/>
  <c r="BH102" i="22" s="1"/>
  <c r="BH103" i="22" s="1"/>
  <c r="BH104" i="22" s="1"/>
  <c r="BH105" i="22" s="1"/>
  <c r="BH106" i="22" s="1"/>
  <c r="BH107" i="22" s="1"/>
  <c r="BH108" i="22" s="1"/>
  <c r="BH109" i="22" s="1"/>
  <c r="BH110" i="22" s="1"/>
  <c r="BH111" i="22" s="1"/>
  <c r="BH112" i="22" s="1"/>
  <c r="BH113" i="22" s="1"/>
  <c r="BH114" i="22" s="1"/>
  <c r="BH115" i="22" s="1"/>
  <c r="BH116" i="22" s="1"/>
  <c r="BH117" i="22" s="1"/>
  <c r="BH118" i="22" s="1"/>
  <c r="BH119" i="22" s="1"/>
  <c r="BH120" i="22" s="1"/>
  <c r="BH121" i="22" s="1"/>
  <c r="BH122" i="22" s="1"/>
  <c r="BH123" i="22" s="1"/>
  <c r="BH124" i="22" s="1"/>
  <c r="BH125" i="22" s="1"/>
  <c r="BH126" i="22" s="1"/>
  <c r="BH127" i="22" s="1"/>
  <c r="BH128" i="22" s="1"/>
  <c r="BH129" i="22" s="1"/>
  <c r="BH130" i="22" s="1"/>
  <c r="BH131" i="22" s="1"/>
  <c r="BH132" i="22" s="1"/>
  <c r="BH133" i="22" s="1"/>
  <c r="BH134" i="22" s="1"/>
  <c r="BH135" i="22" s="1"/>
  <c r="BH136" i="22" s="1"/>
  <c r="BH137" i="22" s="1"/>
  <c r="BH138" i="22" s="1"/>
  <c r="BH139" i="22" s="1"/>
  <c r="BH140" i="22" s="1"/>
  <c r="BH141" i="22" s="1"/>
  <c r="BH142" i="22" s="1"/>
  <c r="BH143" i="22" s="1"/>
  <c r="BH144" i="22" s="1"/>
  <c r="BH145" i="22" s="1"/>
  <c r="BH146" i="22" s="1"/>
  <c r="BH147" i="22" s="1"/>
  <c r="BH148" i="22" s="1"/>
  <c r="BH149" i="22" s="1"/>
  <c r="BH150" i="22" s="1"/>
  <c r="BH151" i="22" s="1"/>
  <c r="BH152" i="22" s="1"/>
  <c r="BH153" i="22" s="1"/>
  <c r="BH154" i="22" s="1"/>
  <c r="BH155" i="22" s="1"/>
  <c r="BH156" i="22" s="1"/>
  <c r="BH157" i="22" s="1"/>
  <c r="BH158" i="22" s="1"/>
  <c r="BH159" i="22" s="1"/>
  <c r="BH160" i="22" s="1"/>
  <c r="BH161" i="22" s="1"/>
  <c r="BH162" i="22" s="1"/>
  <c r="BH163" i="22" s="1"/>
  <c r="BH164" i="22" s="1"/>
  <c r="BH165" i="22" s="1"/>
  <c r="BH166" i="22" s="1"/>
  <c r="BH167" i="22" s="1"/>
  <c r="BH168" i="22" s="1"/>
  <c r="BH169" i="22" s="1"/>
  <c r="BH170" i="22" s="1"/>
  <c r="BH171" i="22" s="1"/>
  <c r="BH172" i="22" s="1"/>
  <c r="BH173" i="22" s="1"/>
  <c r="BH174" i="22" s="1"/>
  <c r="BH175" i="22" s="1"/>
  <c r="BH176" i="22" s="1"/>
  <c r="BH177" i="22" s="1"/>
  <c r="BH178" i="22" s="1"/>
  <c r="BH179" i="22" s="1"/>
  <c r="BH180" i="22" s="1"/>
  <c r="BH181" i="22" s="1"/>
  <c r="BH182" i="22" s="1"/>
  <c r="BH183" i="22" s="1"/>
  <c r="BH184" i="22" s="1"/>
  <c r="BH185" i="22" s="1"/>
  <c r="BH186" i="22" s="1"/>
  <c r="BH187" i="22" s="1"/>
  <c r="BH188" i="22" s="1"/>
  <c r="BH189" i="22" s="1"/>
  <c r="BH190" i="22" s="1"/>
  <c r="BH191" i="22" s="1"/>
  <c r="BH192" i="22" s="1"/>
  <c r="BH193" i="22" s="1"/>
  <c r="BH194" i="22" s="1"/>
  <c r="BH195" i="22" s="1"/>
  <c r="BH196" i="22" s="1"/>
  <c r="BH197" i="22" s="1"/>
  <c r="BH198" i="22" s="1"/>
  <c r="BH199" i="22" s="1"/>
  <c r="BH200" i="22" s="1"/>
  <c r="BH201" i="22" s="1"/>
  <c r="BH202" i="22" s="1"/>
  <c r="BH203" i="22" s="1"/>
  <c r="BH204" i="22" s="1"/>
  <c r="BH205" i="22" s="1"/>
  <c r="BH206" i="22" s="1"/>
  <c r="BH207" i="22" s="1"/>
  <c r="BH208" i="22" s="1"/>
  <c r="BH209" i="22" s="1"/>
  <c r="BH210" i="22" s="1"/>
  <c r="BH211" i="22" s="1"/>
  <c r="BH212" i="22" s="1"/>
  <c r="BH213" i="22" s="1"/>
  <c r="BH214" i="22" s="1"/>
  <c r="BH215" i="22" s="1"/>
  <c r="BH216" i="22" s="1"/>
  <c r="BH217" i="22" s="1"/>
  <c r="BH218" i="22" s="1"/>
  <c r="BH219" i="22" s="1"/>
  <c r="BH220" i="22" s="1"/>
  <c r="BH221" i="22" s="1"/>
  <c r="BH222" i="22" s="1"/>
  <c r="BH223" i="22" s="1"/>
  <c r="BH224" i="22" s="1"/>
  <c r="BH225" i="22" s="1"/>
  <c r="BH226" i="22" s="1"/>
  <c r="BH227" i="22" s="1"/>
  <c r="BH228" i="22" s="1"/>
  <c r="BH229" i="22" s="1"/>
  <c r="BH230" i="22" s="1"/>
  <c r="BH231" i="22" s="1"/>
  <c r="BH232" i="22" s="1"/>
  <c r="BH233" i="22" s="1"/>
  <c r="BH234" i="22" s="1"/>
  <c r="BH235" i="22" s="1"/>
  <c r="BH236" i="22" s="1"/>
  <c r="BH237" i="22" s="1"/>
  <c r="BH238" i="22" s="1"/>
  <c r="BH239" i="22" s="1"/>
  <c r="BH240" i="22" s="1"/>
  <c r="BH241" i="22" s="1"/>
  <c r="BH242" i="22" s="1"/>
  <c r="BH243" i="22" s="1"/>
  <c r="BH244" i="22" s="1"/>
  <c r="BH245" i="22" s="1"/>
  <c r="BH246" i="22" s="1"/>
  <c r="BH247" i="22" s="1"/>
  <c r="BH248" i="22" s="1"/>
  <c r="BH249" i="22" s="1"/>
  <c r="BH250" i="22" s="1"/>
  <c r="BH251" i="22" s="1"/>
  <c r="BH252" i="22" s="1"/>
  <c r="BH253" i="22" s="1"/>
  <c r="BH254" i="22" s="1"/>
  <c r="BH255" i="22" s="1"/>
  <c r="BH256" i="22" s="1"/>
  <c r="BH257" i="22" s="1"/>
  <c r="BH258" i="22" s="1"/>
  <c r="BH259" i="22" s="1"/>
  <c r="BH260" i="22" s="1"/>
  <c r="BH261" i="22" s="1"/>
  <c r="BH262" i="22" s="1"/>
  <c r="BH263" i="22" s="1"/>
  <c r="BH264" i="22" s="1"/>
  <c r="BH265" i="22" s="1"/>
  <c r="BH266" i="22" s="1"/>
  <c r="BH267" i="22" s="1"/>
  <c r="BH268" i="22" s="1"/>
  <c r="BH269" i="22" s="1"/>
  <c r="BH270" i="22" s="1"/>
  <c r="BH271" i="22" s="1"/>
  <c r="BH272" i="22" s="1"/>
  <c r="BH273" i="22" s="1"/>
  <c r="BH274" i="22" s="1"/>
  <c r="BH275" i="22" s="1"/>
  <c r="BH276" i="22" s="1"/>
  <c r="BH277" i="22" s="1"/>
  <c r="BH278" i="22" s="1"/>
  <c r="BH279" i="22" s="1"/>
  <c r="BH280" i="22" s="1"/>
  <c r="BH281" i="22" s="1"/>
  <c r="BH282" i="22" s="1"/>
  <c r="BH283" i="22" s="1"/>
  <c r="BH284" i="22" s="1"/>
  <c r="BH285" i="22" s="1"/>
  <c r="BH286" i="22" s="1"/>
  <c r="BH287" i="22" s="1"/>
  <c r="BH288" i="22" s="1"/>
  <c r="BH289" i="22" s="1"/>
  <c r="BH290" i="22" s="1"/>
  <c r="BH291" i="22" s="1"/>
  <c r="BH292" i="22" s="1"/>
  <c r="BH293" i="22" s="1"/>
  <c r="BH294" i="22" s="1"/>
  <c r="BH295" i="22" s="1"/>
  <c r="BH296" i="22" s="1"/>
  <c r="BH297" i="22" s="1"/>
  <c r="BH298" i="22" s="1"/>
  <c r="BH299" i="22" s="1"/>
  <c r="BH300" i="22" s="1"/>
  <c r="BH301" i="22" s="1"/>
  <c r="BH302" i="22" s="1"/>
  <c r="BH303" i="22" s="1"/>
  <c r="BH304" i="22" s="1"/>
  <c r="BH305" i="22" s="1"/>
  <c r="BH306" i="22" s="1"/>
  <c r="BH307" i="22" s="1"/>
  <c r="BH308" i="22" s="1"/>
  <c r="BH309" i="22" s="1"/>
  <c r="BH310" i="22" s="1"/>
  <c r="BH311" i="22" s="1"/>
  <c r="BH312" i="22" s="1"/>
  <c r="BH313" i="22" s="1"/>
  <c r="BH314" i="22" s="1"/>
  <c r="BH315" i="22" s="1"/>
  <c r="BH316" i="22" s="1"/>
  <c r="BH317" i="22" s="1"/>
  <c r="BH318" i="22" s="1"/>
  <c r="BH319" i="22" s="1"/>
  <c r="BH320" i="22" s="1"/>
  <c r="BH321" i="22" s="1"/>
  <c r="BH322" i="22" s="1"/>
  <c r="BH323" i="22" s="1"/>
  <c r="BH324" i="22" s="1"/>
  <c r="BH325" i="22" s="1"/>
  <c r="BH326" i="22" s="1"/>
  <c r="BH327" i="22" s="1"/>
  <c r="BJ44" i="22"/>
  <c r="BM43" i="22"/>
  <c r="BL43" i="22" s="1"/>
  <c r="G42" i="22"/>
  <c r="H42" i="22" s="1"/>
  <c r="I42" i="22" s="1"/>
  <c r="C42" i="22"/>
  <c r="C20" i="72" l="1"/>
  <c r="E20" i="72" s="1"/>
  <c r="F20" i="72" s="1"/>
  <c r="K44" i="22"/>
  <c r="F58" i="22"/>
  <c r="B58" i="22"/>
  <c r="B60" i="75"/>
  <c r="D59" i="75"/>
  <c r="C12" i="48"/>
  <c r="K17" i="70" s="1"/>
  <c r="C13" i="48"/>
  <c r="K18" i="70" s="1"/>
  <c r="BJ45" i="22"/>
  <c r="BM44" i="22"/>
  <c r="BL44" i="22" s="1"/>
  <c r="C43" i="22"/>
  <c r="G43" i="22"/>
  <c r="H43" i="22" s="1"/>
  <c r="I43" i="22" s="1"/>
  <c r="C21" i="72" l="1"/>
  <c r="E21" i="72" s="1"/>
  <c r="F21" i="72" s="1"/>
  <c r="K45" i="22"/>
  <c r="B59" i="22"/>
  <c r="F59" i="22"/>
  <c r="D60" i="75"/>
  <c r="B61" i="75"/>
  <c r="BJ46" i="22"/>
  <c r="BM45" i="22"/>
  <c r="BL45" i="22" s="1"/>
  <c r="G44" i="22"/>
  <c r="H44" i="22" s="1"/>
  <c r="I44" i="22" s="1"/>
  <c r="C44" i="22"/>
  <c r="C22" i="72" l="1"/>
  <c r="E22" i="72" s="1"/>
  <c r="F22" i="72" s="1"/>
  <c r="C14" i="48"/>
  <c r="K19" i="70" s="1"/>
  <c r="K46" i="22"/>
  <c r="B60" i="22"/>
  <c r="F60" i="22"/>
  <c r="B62" i="75"/>
  <c r="D61" i="75"/>
  <c r="BJ47" i="22"/>
  <c r="BM46" i="22"/>
  <c r="BL46" i="22" s="1"/>
  <c r="G45" i="22"/>
  <c r="H45" i="22" s="1"/>
  <c r="I45" i="22" s="1"/>
  <c r="C45" i="22"/>
  <c r="C25" i="72" l="1"/>
  <c r="E25" i="72" s="1"/>
  <c r="F25" i="72" s="1"/>
  <c r="C17" i="48"/>
  <c r="K22" i="70" s="1"/>
  <c r="K47" i="22"/>
  <c r="B61" i="22"/>
  <c r="F61" i="22"/>
  <c r="D62" i="75"/>
  <c r="B63" i="75"/>
  <c r="BJ48" i="22"/>
  <c r="BM47" i="22"/>
  <c r="BL47" i="22" s="1"/>
  <c r="C46" i="22"/>
  <c r="G46" i="22"/>
  <c r="H46" i="22" s="1"/>
  <c r="I46" i="22" s="1"/>
  <c r="C26" i="72" l="1"/>
  <c r="E26" i="72" s="1"/>
  <c r="F26" i="72" s="1"/>
  <c r="C18" i="48"/>
  <c r="K48" i="22"/>
  <c r="B62" i="22"/>
  <c r="F62" i="22"/>
  <c r="D63" i="75"/>
  <c r="B64" i="75"/>
  <c r="BJ49" i="22"/>
  <c r="BM48" i="22"/>
  <c r="BL48" i="22" s="1"/>
  <c r="C47" i="22"/>
  <c r="G47" i="22"/>
  <c r="H47" i="22" s="1"/>
  <c r="I47" i="22" s="1"/>
  <c r="C24" i="72" l="1"/>
  <c r="E24" i="72" s="1"/>
  <c r="F24" i="72" s="1"/>
  <c r="C16" i="48"/>
  <c r="K21" i="70" s="1"/>
  <c r="K23" i="70"/>
  <c r="E18" i="48"/>
  <c r="K49" i="22"/>
  <c r="B63" i="22"/>
  <c r="F63" i="22"/>
  <c r="D64" i="75"/>
  <c r="B65" i="75"/>
  <c r="BJ50" i="22"/>
  <c r="BM49" i="22"/>
  <c r="BL49" i="22" s="1"/>
  <c r="G48" i="22"/>
  <c r="H48" i="22" s="1"/>
  <c r="I48" i="22" s="1"/>
  <c r="C48" i="22"/>
  <c r="C23" i="72" l="1"/>
  <c r="E23" i="72" s="1"/>
  <c r="F23" i="72" s="1"/>
  <c r="C15" i="48"/>
  <c r="K20" i="70" s="1"/>
  <c r="G18" i="48"/>
  <c r="P18" i="48" s="1"/>
  <c r="O23" i="70"/>
  <c r="K50" i="22"/>
  <c r="B64" i="22"/>
  <c r="F64" i="22"/>
  <c r="D65" i="75"/>
  <c r="B66" i="75"/>
  <c r="BJ51" i="22"/>
  <c r="BM50" i="22"/>
  <c r="BL50" i="22" s="1"/>
  <c r="C49" i="22"/>
  <c r="G49" i="22"/>
  <c r="H49" i="22" s="1"/>
  <c r="I49" i="22" s="1"/>
  <c r="C19" i="48" l="1"/>
  <c r="K24" i="70" s="1"/>
  <c r="C27" i="72"/>
  <c r="C21" i="48"/>
  <c r="C29" i="72"/>
  <c r="E29" i="72" s="1"/>
  <c r="F29" i="72" s="1"/>
  <c r="C19" i="72"/>
  <c r="E19" i="72" s="1"/>
  <c r="F19" i="72" s="1"/>
  <c r="C28" i="72"/>
  <c r="E28" i="72" s="1"/>
  <c r="F28" i="72" s="1"/>
  <c r="C20" i="48"/>
  <c r="K51" i="22"/>
  <c r="B65" i="22"/>
  <c r="F65" i="22"/>
  <c r="D66" i="75"/>
  <c r="B67" i="75"/>
  <c r="BJ52" i="22"/>
  <c r="BM51" i="22"/>
  <c r="BL51" i="22" s="1"/>
  <c r="G50" i="22"/>
  <c r="H50" i="22" s="1"/>
  <c r="I50" i="22" s="1"/>
  <c r="C50" i="22"/>
  <c r="K26" i="70" l="1"/>
  <c r="E21" i="48"/>
  <c r="K25" i="70"/>
  <c r="E20" i="48"/>
  <c r="K52" i="22"/>
  <c r="B66" i="22"/>
  <c r="F66" i="22"/>
  <c r="D67" i="75"/>
  <c r="B68" i="75"/>
  <c r="BJ53" i="22"/>
  <c r="BM52" i="22"/>
  <c r="BL52" i="22" s="1"/>
  <c r="C51" i="22"/>
  <c r="G51" i="22"/>
  <c r="H51" i="22" s="1"/>
  <c r="I51" i="22" s="1"/>
  <c r="O26" i="70" l="1"/>
  <c r="O25" i="70"/>
  <c r="K53" i="22"/>
  <c r="B67" i="22"/>
  <c r="F67" i="22"/>
  <c r="D68" i="75"/>
  <c r="B69" i="75"/>
  <c r="BJ54" i="22"/>
  <c r="BM53" i="22"/>
  <c r="BL53" i="22" s="1"/>
  <c r="C52" i="22"/>
  <c r="G52" i="22"/>
  <c r="H52" i="22" s="1"/>
  <c r="I52" i="22" s="1"/>
  <c r="K54" i="22" l="1"/>
  <c r="B68" i="22"/>
  <c r="F68" i="22"/>
  <c r="D69" i="75"/>
  <c r="B70" i="75"/>
  <c r="BJ55" i="22"/>
  <c r="BM54" i="22"/>
  <c r="BL54" i="22" s="1"/>
  <c r="G53" i="22"/>
  <c r="H53" i="22" s="1"/>
  <c r="I53" i="22" s="1"/>
  <c r="C53" i="22"/>
  <c r="K55" i="22" l="1"/>
  <c r="B69" i="22"/>
  <c r="F69" i="22"/>
  <c r="D70" i="75"/>
  <c r="B71" i="75"/>
  <c r="BJ56" i="22"/>
  <c r="BM55" i="22"/>
  <c r="BL55" i="22" s="1"/>
  <c r="C54" i="22"/>
  <c r="G54" i="22"/>
  <c r="H54" i="22" s="1"/>
  <c r="I54" i="22" s="1"/>
  <c r="K56" i="22" l="1"/>
  <c r="B70" i="22"/>
  <c r="F70" i="22"/>
  <c r="D71" i="75"/>
  <c r="B72" i="75"/>
  <c r="BJ57" i="22"/>
  <c r="BM56" i="22"/>
  <c r="BL56" i="22" s="1"/>
  <c r="C55" i="22"/>
  <c r="G55" i="22"/>
  <c r="H55" i="22" s="1"/>
  <c r="I55" i="22" s="1"/>
  <c r="K57" i="22" l="1"/>
  <c r="B71" i="22"/>
  <c r="F71" i="22"/>
  <c r="D72" i="75"/>
  <c r="B73" i="75"/>
  <c r="BJ58" i="22"/>
  <c r="BM57" i="22"/>
  <c r="BL57" i="22" s="1"/>
  <c r="G56" i="22"/>
  <c r="H56" i="22" s="1"/>
  <c r="I56" i="22" s="1"/>
  <c r="C56" i="22"/>
  <c r="K58" i="22" l="1"/>
  <c r="B72" i="22"/>
  <c r="F72" i="22"/>
  <c r="D73" i="75"/>
  <c r="B74" i="75"/>
  <c r="BJ59" i="22"/>
  <c r="BM58" i="22"/>
  <c r="BL58" i="22" s="1"/>
  <c r="C57" i="22"/>
  <c r="G57" i="22"/>
  <c r="H57" i="22" s="1"/>
  <c r="I57" i="22" s="1"/>
  <c r="K59" i="22" l="1"/>
  <c r="B73" i="22"/>
  <c r="F73" i="22"/>
  <c r="D74" i="75"/>
  <c r="B75" i="75"/>
  <c r="BJ60" i="22"/>
  <c r="BM59" i="22"/>
  <c r="BL59" i="22" s="1"/>
  <c r="C58" i="22"/>
  <c r="G58" i="22"/>
  <c r="H58" i="22" s="1"/>
  <c r="I58" i="22" s="1"/>
  <c r="K60" i="22" l="1"/>
  <c r="B74" i="22"/>
  <c r="F74" i="22"/>
  <c r="B76" i="75"/>
  <c r="D75" i="75"/>
  <c r="BJ61" i="22"/>
  <c r="BM60" i="22"/>
  <c r="BL60" i="22" s="1"/>
  <c r="C59" i="22"/>
  <c r="G59" i="22"/>
  <c r="H59" i="22" s="1"/>
  <c r="I59" i="22" s="1"/>
  <c r="K61" i="22" l="1"/>
  <c r="B75" i="22"/>
  <c r="F75" i="22"/>
  <c r="D76" i="75"/>
  <c r="B77" i="75"/>
  <c r="BJ62" i="22"/>
  <c r="BM61" i="22"/>
  <c r="BL61" i="22" s="1"/>
  <c r="G60" i="22"/>
  <c r="H60" i="22" s="1"/>
  <c r="I60" i="22" s="1"/>
  <c r="C60" i="22"/>
  <c r="K62" i="22" l="1"/>
  <c r="B76" i="22"/>
  <c r="F76" i="22"/>
  <c r="B78" i="75"/>
  <c r="D77" i="75"/>
  <c r="BJ63" i="22"/>
  <c r="BM62" i="22"/>
  <c r="BL62" i="22" s="1"/>
  <c r="G61" i="22"/>
  <c r="H61" i="22" s="1"/>
  <c r="I61" i="22" s="1"/>
  <c r="C61" i="22"/>
  <c r="K63" i="22" l="1"/>
  <c r="B77" i="22"/>
  <c r="F77" i="22"/>
  <c r="D78" i="75"/>
  <c r="B79" i="75"/>
  <c r="BJ64" i="22"/>
  <c r="BM63" i="22"/>
  <c r="BL63" i="22" s="1"/>
  <c r="C62" i="22"/>
  <c r="G62" i="22"/>
  <c r="H62" i="22" s="1"/>
  <c r="I62" i="22" s="1"/>
  <c r="B78" i="22" l="1"/>
  <c r="K64" i="22"/>
  <c r="F78" i="22"/>
  <c r="D79" i="75"/>
  <c r="B80" i="75"/>
  <c r="BJ65" i="22"/>
  <c r="BM64" i="22"/>
  <c r="BL64" i="22" s="1"/>
  <c r="G63" i="22"/>
  <c r="H63" i="22" s="1"/>
  <c r="I63" i="22" s="1"/>
  <c r="C63" i="22"/>
  <c r="B79" i="22" l="1"/>
  <c r="K65" i="22"/>
  <c r="F79" i="22"/>
  <c r="D80" i="75"/>
  <c r="B81" i="75"/>
  <c r="BJ66" i="22"/>
  <c r="BM65" i="22"/>
  <c r="BL65" i="22" s="1"/>
  <c r="G64" i="22"/>
  <c r="H64" i="22" s="1"/>
  <c r="I64" i="22" s="1"/>
  <c r="C64" i="22"/>
  <c r="B80" i="22" l="1"/>
  <c r="K66" i="22"/>
  <c r="F80" i="22"/>
  <c r="D81" i="75"/>
  <c r="B82" i="75"/>
  <c r="BJ67" i="22"/>
  <c r="BM66" i="22"/>
  <c r="BL66" i="22" s="1"/>
  <c r="G65" i="22"/>
  <c r="H65" i="22" s="1"/>
  <c r="I65" i="22" s="1"/>
  <c r="C65" i="22"/>
  <c r="B81" i="22" l="1"/>
  <c r="K67" i="22"/>
  <c r="F81" i="22"/>
  <c r="D82" i="75"/>
  <c r="B83" i="75"/>
  <c r="BJ68" i="22"/>
  <c r="BM67" i="22"/>
  <c r="BL67" i="22" s="1"/>
  <c r="G66" i="22"/>
  <c r="H66" i="22" s="1"/>
  <c r="I66" i="22" s="1"/>
  <c r="C66" i="22"/>
  <c r="B82" i="22" l="1"/>
  <c r="K68" i="22"/>
  <c r="F82" i="22"/>
  <c r="D83" i="75"/>
  <c r="B84" i="75"/>
  <c r="BJ69" i="22"/>
  <c r="BM68" i="22"/>
  <c r="BL68" i="22" s="1"/>
  <c r="G67" i="22"/>
  <c r="H67" i="22" s="1"/>
  <c r="I67" i="22" s="1"/>
  <c r="C67" i="22"/>
  <c r="B83" i="22" l="1"/>
  <c r="K69" i="22"/>
  <c r="F83" i="22"/>
  <c r="D84" i="75"/>
  <c r="B85" i="75"/>
  <c r="BJ70" i="22"/>
  <c r="BM69" i="22"/>
  <c r="BL69" i="22" s="1"/>
  <c r="G68" i="22"/>
  <c r="H68" i="22" s="1"/>
  <c r="I68" i="22" s="1"/>
  <c r="C68" i="22"/>
  <c r="B84" i="22" l="1"/>
  <c r="K70" i="22"/>
  <c r="F84" i="22"/>
  <c r="D85" i="75"/>
  <c r="B86" i="75"/>
  <c r="BJ71" i="22"/>
  <c r="BM70" i="22"/>
  <c r="BL70" i="22" s="1"/>
  <c r="G69" i="22"/>
  <c r="H69" i="22" s="1"/>
  <c r="I69" i="22" s="1"/>
  <c r="C69" i="22"/>
  <c r="B85" i="22" l="1"/>
  <c r="K71" i="22"/>
  <c r="F85" i="22"/>
  <c r="D86" i="75"/>
  <c r="B87" i="75"/>
  <c r="BJ72" i="22"/>
  <c r="BM71" i="22"/>
  <c r="BL71" i="22" s="1"/>
  <c r="G70" i="22"/>
  <c r="H70" i="22" s="1"/>
  <c r="I70" i="22" s="1"/>
  <c r="C70" i="22"/>
  <c r="B86" i="22" l="1"/>
  <c r="K72" i="22"/>
  <c r="F86" i="22"/>
  <c r="D87" i="75"/>
  <c r="B88" i="75"/>
  <c r="BJ73" i="22"/>
  <c r="BM72" i="22"/>
  <c r="BL72" i="22" s="1"/>
  <c r="C71" i="22"/>
  <c r="G71" i="22"/>
  <c r="H71" i="22" s="1"/>
  <c r="I71" i="22" s="1"/>
  <c r="B87" i="22" l="1"/>
  <c r="K73" i="22"/>
  <c r="F87" i="22"/>
  <c r="D88" i="75"/>
  <c r="B89" i="75"/>
  <c r="BJ74" i="22"/>
  <c r="BM73" i="22"/>
  <c r="BL73" i="22" s="1"/>
  <c r="C72" i="22"/>
  <c r="G72" i="22"/>
  <c r="H72" i="22" s="1"/>
  <c r="I72" i="22" s="1"/>
  <c r="B88" i="22" l="1"/>
  <c r="K74" i="22"/>
  <c r="F88" i="22"/>
  <c r="D89" i="75"/>
  <c r="B90" i="75"/>
  <c r="BJ75" i="22"/>
  <c r="BM74" i="22"/>
  <c r="BL74" i="22" s="1"/>
  <c r="C73" i="22"/>
  <c r="G73" i="22"/>
  <c r="H73" i="22" s="1"/>
  <c r="I73" i="22" s="1"/>
  <c r="B89" i="22" l="1"/>
  <c r="K75" i="22"/>
  <c r="F89" i="22"/>
  <c r="D90" i="75"/>
  <c r="B91" i="75"/>
  <c r="BJ76" i="22"/>
  <c r="BM75" i="22"/>
  <c r="BL75" i="22" s="1"/>
  <c r="C74" i="22"/>
  <c r="G74" i="22"/>
  <c r="H74" i="22" s="1"/>
  <c r="I74" i="22" s="1"/>
  <c r="B90" i="22" l="1"/>
  <c r="K76" i="22"/>
  <c r="F90" i="22"/>
  <c r="B92" i="75"/>
  <c r="D91" i="75"/>
  <c r="BJ77" i="22"/>
  <c r="BM76" i="22"/>
  <c r="BL76" i="22" s="1"/>
  <c r="C75" i="22"/>
  <c r="G75" i="22"/>
  <c r="H75" i="22" s="1"/>
  <c r="I75" i="22" s="1"/>
  <c r="B91" i="22" l="1"/>
  <c r="K77" i="22"/>
  <c r="F91" i="22"/>
  <c r="D92" i="75"/>
  <c r="B93" i="75"/>
  <c r="BJ78" i="22"/>
  <c r="BM77" i="22"/>
  <c r="BL77" i="22" s="1"/>
  <c r="G76" i="22"/>
  <c r="H76" i="22" s="1"/>
  <c r="I76" i="22" s="1"/>
  <c r="C76" i="22"/>
  <c r="B92" i="22" l="1"/>
  <c r="K78" i="22"/>
  <c r="F92" i="22"/>
  <c r="B94" i="75"/>
  <c r="D93" i="75"/>
  <c r="BJ79" i="22"/>
  <c r="BM78" i="22"/>
  <c r="BL78" i="22" s="1"/>
  <c r="C77" i="22"/>
  <c r="G77" i="22"/>
  <c r="H77" i="22" s="1"/>
  <c r="I77" i="22" s="1"/>
  <c r="B93" i="22" l="1"/>
  <c r="K79" i="22"/>
  <c r="F93" i="22"/>
  <c r="D94" i="75"/>
  <c r="B95" i="75"/>
  <c r="BJ80" i="22"/>
  <c r="BM79" i="22"/>
  <c r="BL79" i="22" s="1"/>
  <c r="C78" i="22"/>
  <c r="G78" i="22"/>
  <c r="H78" i="22" s="1"/>
  <c r="I78" i="22" s="1"/>
  <c r="B94" i="22" l="1"/>
  <c r="K80" i="22"/>
  <c r="F94" i="22"/>
  <c r="D95" i="75"/>
  <c r="B96" i="75"/>
  <c r="BJ81" i="22"/>
  <c r="BM80" i="22"/>
  <c r="BL80" i="22" s="1"/>
  <c r="C79" i="22"/>
  <c r="G79" i="22"/>
  <c r="H79" i="22" s="1"/>
  <c r="I79" i="22" s="1"/>
  <c r="B95" i="22" l="1"/>
  <c r="K81" i="22"/>
  <c r="F95" i="22"/>
  <c r="D96" i="75"/>
  <c r="B97" i="75"/>
  <c r="BJ82" i="22"/>
  <c r="BM81" i="22"/>
  <c r="BL81" i="22" s="1"/>
  <c r="C80" i="22"/>
  <c r="G80" i="22"/>
  <c r="H80" i="22" s="1"/>
  <c r="I80" i="22" s="1"/>
  <c r="B96" i="22" l="1"/>
  <c r="K82" i="22"/>
  <c r="F96" i="22"/>
  <c r="D97" i="75"/>
  <c r="B98" i="75"/>
  <c r="C11" i="48"/>
  <c r="BJ83" i="22"/>
  <c r="BM82" i="22"/>
  <c r="BL82" i="22" s="1"/>
  <c r="C81" i="22"/>
  <c r="G81" i="22"/>
  <c r="H81" i="22" s="1"/>
  <c r="I81" i="22" s="1"/>
  <c r="K16" i="70" l="1"/>
  <c r="B97" i="22"/>
  <c r="K83" i="22"/>
  <c r="F97" i="22"/>
  <c r="D98" i="75"/>
  <c r="B99" i="75"/>
  <c r="BJ84" i="22"/>
  <c r="BM83" i="22"/>
  <c r="BL83" i="22" s="1"/>
  <c r="C82" i="22"/>
  <c r="G82" i="22"/>
  <c r="H82" i="22" s="1"/>
  <c r="I82" i="22" s="1"/>
  <c r="B98" i="22" l="1"/>
  <c r="F98" i="22"/>
  <c r="K84" i="22"/>
  <c r="D99" i="75"/>
  <c r="B100" i="75"/>
  <c r="BJ85" i="22"/>
  <c r="BM84" i="22"/>
  <c r="BL84" i="22" s="1"/>
  <c r="C83" i="22"/>
  <c r="G83" i="22"/>
  <c r="H83" i="22" s="1"/>
  <c r="I83" i="22" s="1"/>
  <c r="B99" i="22" l="1"/>
  <c r="K85" i="22"/>
  <c r="F99" i="22"/>
  <c r="D100" i="75"/>
  <c r="B101" i="75"/>
  <c r="BJ86" i="22"/>
  <c r="BM85" i="22"/>
  <c r="BL85" i="22" s="1"/>
  <c r="C84" i="22"/>
  <c r="G84" i="22"/>
  <c r="H84" i="22" s="1"/>
  <c r="I84" i="22" s="1"/>
  <c r="B100" i="22" l="1"/>
  <c r="K86" i="22"/>
  <c r="F100" i="22"/>
  <c r="D101" i="75"/>
  <c r="B102" i="75"/>
  <c r="BM86" i="22"/>
  <c r="BL86" i="22" s="1"/>
  <c r="BJ87" i="22"/>
  <c r="G85" i="22"/>
  <c r="H85" i="22" s="1"/>
  <c r="I85" i="22" s="1"/>
  <c r="C85" i="22"/>
  <c r="B101" i="22" l="1"/>
  <c r="K87" i="22"/>
  <c r="F101" i="22"/>
  <c r="D102" i="75"/>
  <c r="B103" i="75"/>
  <c r="BJ88" i="22"/>
  <c r="BM87" i="22"/>
  <c r="BL87" i="22" s="1"/>
  <c r="C86" i="22"/>
  <c r="G86" i="22"/>
  <c r="H86" i="22" s="1"/>
  <c r="I86" i="22" s="1"/>
  <c r="B102" i="22" l="1"/>
  <c r="K88" i="22"/>
  <c r="F102" i="22"/>
  <c r="B104" i="75"/>
  <c r="D103" i="75"/>
  <c r="BJ89" i="22"/>
  <c r="BM88" i="22"/>
  <c r="BL88" i="22" s="1"/>
  <c r="C87" i="22"/>
  <c r="G87" i="22"/>
  <c r="H87" i="22" s="1"/>
  <c r="I87" i="22" s="1"/>
  <c r="B103" i="22" l="1"/>
  <c r="K89" i="22"/>
  <c r="F103" i="22"/>
  <c r="D104" i="75"/>
  <c r="B105" i="75"/>
  <c r="BJ90" i="22"/>
  <c r="BM89" i="22"/>
  <c r="BL89" i="22" s="1"/>
  <c r="G88" i="22"/>
  <c r="H88" i="22" s="1"/>
  <c r="I88" i="22" s="1"/>
  <c r="C88" i="22"/>
  <c r="B104" i="22" l="1"/>
  <c r="F104" i="22"/>
  <c r="K90" i="22"/>
  <c r="D105" i="75"/>
  <c r="B106" i="75"/>
  <c r="BM90" i="22"/>
  <c r="BL90" i="22" s="1"/>
  <c r="BJ91" i="22"/>
  <c r="G89" i="22"/>
  <c r="H89" i="22" s="1"/>
  <c r="I89" i="22" s="1"/>
  <c r="C89" i="22"/>
  <c r="B105" i="22" l="1"/>
  <c r="K91" i="22"/>
  <c r="F105" i="22"/>
  <c r="D106" i="75"/>
  <c r="B107" i="75"/>
  <c r="BJ92" i="22"/>
  <c r="BM91" i="22"/>
  <c r="BL91" i="22" s="1"/>
  <c r="G90" i="22"/>
  <c r="H90" i="22" s="1"/>
  <c r="I90" i="22" s="1"/>
  <c r="C90" i="22"/>
  <c r="B106" i="22" l="1"/>
  <c r="K92" i="22"/>
  <c r="F106" i="22"/>
  <c r="D107" i="75"/>
  <c r="B108" i="75"/>
  <c r="BJ93" i="22"/>
  <c r="BM92" i="22"/>
  <c r="BL92" i="22" s="1"/>
  <c r="G91" i="22"/>
  <c r="H91" i="22" s="1"/>
  <c r="I91" i="22" s="1"/>
  <c r="C91" i="22"/>
  <c r="B107" i="22" l="1"/>
  <c r="K93" i="22"/>
  <c r="F107" i="22"/>
  <c r="D108" i="75"/>
  <c r="B109" i="75"/>
  <c r="BJ94" i="22"/>
  <c r="BM93" i="22"/>
  <c r="BL93" i="22" s="1"/>
  <c r="G92" i="22"/>
  <c r="H92" i="22" s="1"/>
  <c r="I92" i="22" s="1"/>
  <c r="C92" i="22"/>
  <c r="B108" i="22" l="1"/>
  <c r="K94" i="22"/>
  <c r="F108" i="22"/>
  <c r="B110" i="75"/>
  <c r="D109" i="75"/>
  <c r="BJ95" i="22"/>
  <c r="BM94" i="22"/>
  <c r="BL94" i="22" s="1"/>
  <c r="C93" i="22"/>
  <c r="G93" i="22"/>
  <c r="H93" i="22" s="1"/>
  <c r="I93" i="22" s="1"/>
  <c r="B109" i="22" l="1"/>
  <c r="K95" i="22"/>
  <c r="F109" i="22"/>
  <c r="D110" i="75"/>
  <c r="B111" i="75"/>
  <c r="BJ96" i="22"/>
  <c r="BM95" i="22"/>
  <c r="BL95" i="22" s="1"/>
  <c r="C94" i="22"/>
  <c r="G94" i="22"/>
  <c r="H94" i="22" s="1"/>
  <c r="I94" i="22" s="1"/>
  <c r="B110" i="22" l="1"/>
  <c r="K96" i="22"/>
  <c r="F110" i="22"/>
  <c r="D111" i="75"/>
  <c r="B112" i="75"/>
  <c r="BJ97" i="22"/>
  <c r="BM96" i="22"/>
  <c r="BL96" i="22" s="1"/>
  <c r="C95" i="22"/>
  <c r="G95" i="22"/>
  <c r="H95" i="22" s="1"/>
  <c r="I95" i="22" s="1"/>
  <c r="B111" i="22" l="1"/>
  <c r="K97" i="22"/>
  <c r="F111" i="22"/>
  <c r="D112" i="75"/>
  <c r="B113" i="75"/>
  <c r="BM97" i="22"/>
  <c r="BL97" i="22" s="1"/>
  <c r="BJ98" i="22"/>
  <c r="G96" i="22"/>
  <c r="H96" i="22" s="1"/>
  <c r="I96" i="22" s="1"/>
  <c r="C96" i="22"/>
  <c r="B112" i="22" l="1"/>
  <c r="F112" i="22"/>
  <c r="K98" i="22"/>
  <c r="D113" i="75"/>
  <c r="B114" i="75"/>
  <c r="BJ99" i="22"/>
  <c r="BM98" i="22"/>
  <c r="BL98" i="22" s="1"/>
  <c r="G97" i="22"/>
  <c r="H97" i="22" s="1"/>
  <c r="I97" i="22" s="1"/>
  <c r="C97" i="22"/>
  <c r="B113" i="22" l="1"/>
  <c r="K99" i="22"/>
  <c r="F113" i="22"/>
  <c r="D114" i="75"/>
  <c r="B115" i="75"/>
  <c r="BJ100" i="22"/>
  <c r="BM99" i="22"/>
  <c r="BL99" i="22" s="1"/>
  <c r="G98" i="22"/>
  <c r="H98" i="22" s="1"/>
  <c r="I98" i="22" s="1"/>
  <c r="C98" i="22"/>
  <c r="B114" i="22" l="1"/>
  <c r="K100" i="22"/>
  <c r="F114" i="22"/>
  <c r="B116" i="75"/>
  <c r="D115" i="75"/>
  <c r="BJ101" i="22"/>
  <c r="BM100" i="22"/>
  <c r="BL100" i="22" s="1"/>
  <c r="G99" i="22"/>
  <c r="H99" i="22" s="1"/>
  <c r="I99" i="22" s="1"/>
  <c r="C99" i="22"/>
  <c r="B115" i="22" l="1"/>
  <c r="K101" i="22"/>
  <c r="F115" i="22"/>
  <c r="D116" i="75"/>
  <c r="B117" i="75"/>
  <c r="BJ102" i="22"/>
  <c r="BM101" i="22"/>
  <c r="BL101" i="22" s="1"/>
  <c r="G100" i="22"/>
  <c r="H100" i="22" s="1"/>
  <c r="I100" i="22" s="1"/>
  <c r="C100" i="22"/>
  <c r="B116" i="22" l="1"/>
  <c r="K102" i="22"/>
  <c r="F116" i="22"/>
  <c r="D117" i="75"/>
  <c r="B118" i="75"/>
  <c r="BJ103" i="22"/>
  <c r="BM102" i="22"/>
  <c r="BL102" i="22" s="1"/>
  <c r="C101" i="22"/>
  <c r="G101" i="22"/>
  <c r="H101" i="22" s="1"/>
  <c r="I101" i="22" s="1"/>
  <c r="B117" i="22" l="1"/>
  <c r="K103" i="22"/>
  <c r="F117" i="22"/>
  <c r="D118" i="75"/>
  <c r="B119" i="75"/>
  <c r="BJ104" i="22"/>
  <c r="BM103" i="22"/>
  <c r="BL103" i="22" s="1"/>
  <c r="G102" i="22"/>
  <c r="H102" i="22" s="1"/>
  <c r="I102" i="22" s="1"/>
  <c r="C102" i="22"/>
  <c r="B118" i="22" l="1"/>
  <c r="K104" i="22"/>
  <c r="F118" i="22"/>
  <c r="D119" i="75"/>
  <c r="B120" i="75"/>
  <c r="BJ105" i="22"/>
  <c r="BM104" i="22"/>
  <c r="BL104" i="22" s="1"/>
  <c r="G103" i="22"/>
  <c r="H103" i="22" s="1"/>
  <c r="I103" i="22" s="1"/>
  <c r="C103" i="22"/>
  <c r="B119" i="22" l="1"/>
  <c r="K105" i="22"/>
  <c r="F119" i="22"/>
  <c r="D120" i="75"/>
  <c r="B121" i="75"/>
  <c r="BJ106" i="22"/>
  <c r="BM105" i="22"/>
  <c r="BL105" i="22" s="1"/>
  <c r="C104" i="22"/>
  <c r="G104" i="22"/>
  <c r="H104" i="22" s="1"/>
  <c r="I104" i="22" s="1"/>
  <c r="B120" i="22" l="1"/>
  <c r="K106" i="22"/>
  <c r="F120" i="22"/>
  <c r="D121" i="75"/>
  <c r="B122" i="75"/>
  <c r="BJ107" i="22"/>
  <c r="BM106" i="22"/>
  <c r="BL106" i="22" s="1"/>
  <c r="C105" i="22"/>
  <c r="G105" i="22"/>
  <c r="H105" i="22" s="1"/>
  <c r="I105" i="22" s="1"/>
  <c r="B121" i="22" l="1"/>
  <c r="K107" i="22"/>
  <c r="F121" i="22"/>
  <c r="D122" i="75"/>
  <c r="B123" i="75"/>
  <c r="BJ108" i="22"/>
  <c r="BM107" i="22"/>
  <c r="BL107" i="22" s="1"/>
  <c r="C106" i="22"/>
  <c r="G106" i="22"/>
  <c r="H106" i="22" s="1"/>
  <c r="I106" i="22" s="1"/>
  <c r="B122" i="22" l="1"/>
  <c r="K108" i="22"/>
  <c r="F122" i="22"/>
  <c r="D123" i="75"/>
  <c r="B124" i="75"/>
  <c r="BJ109" i="22"/>
  <c r="BM108" i="22"/>
  <c r="BL108" i="22" s="1"/>
  <c r="G107" i="22"/>
  <c r="H107" i="22" s="1"/>
  <c r="I107" i="22" s="1"/>
  <c r="C107" i="22"/>
  <c r="B123" i="22" l="1"/>
  <c r="K109" i="22"/>
  <c r="F123" i="22"/>
  <c r="D124" i="75"/>
  <c r="B125" i="75"/>
  <c r="BJ110" i="22"/>
  <c r="BM109" i="22"/>
  <c r="BL109" i="22" s="1"/>
  <c r="G108" i="22"/>
  <c r="H108" i="22" s="1"/>
  <c r="I108" i="22" s="1"/>
  <c r="C108" i="22"/>
  <c r="B124" i="22" l="1"/>
  <c r="K110" i="22"/>
  <c r="F124" i="22"/>
  <c r="D125" i="75"/>
  <c r="B126" i="75"/>
  <c r="BJ111" i="22"/>
  <c r="BM110" i="22"/>
  <c r="BL110" i="22" s="1"/>
  <c r="C109" i="22"/>
  <c r="G109" i="22"/>
  <c r="H109" i="22" s="1"/>
  <c r="I109" i="22" s="1"/>
  <c r="B125" i="22" l="1"/>
  <c r="K111" i="22"/>
  <c r="F125" i="22"/>
  <c r="D126" i="75"/>
  <c r="B127" i="75"/>
  <c r="BJ112" i="22"/>
  <c r="BM111" i="22"/>
  <c r="BL111" i="22" s="1"/>
  <c r="G110" i="22"/>
  <c r="H110" i="22" s="1"/>
  <c r="I110" i="22" s="1"/>
  <c r="C110" i="22"/>
  <c r="B126" i="22" l="1"/>
  <c r="K112" i="22"/>
  <c r="F126" i="22"/>
  <c r="D127" i="75"/>
  <c r="B128" i="75"/>
  <c r="BJ113" i="22"/>
  <c r="BM112" i="22"/>
  <c r="BL112" i="22" s="1"/>
  <c r="G111" i="22"/>
  <c r="H111" i="22" s="1"/>
  <c r="I111" i="22" s="1"/>
  <c r="C111" i="22"/>
  <c r="B127" i="22" l="1"/>
  <c r="K113" i="22"/>
  <c r="F127" i="22"/>
  <c r="D128" i="75"/>
  <c r="B129" i="75"/>
  <c r="BJ114" i="22"/>
  <c r="BM113" i="22"/>
  <c r="BL113" i="22" s="1"/>
  <c r="C112" i="22"/>
  <c r="G112" i="22"/>
  <c r="H112" i="22" s="1"/>
  <c r="I112" i="22" s="1"/>
  <c r="B128" i="22" l="1"/>
  <c r="F128" i="22"/>
  <c r="K114" i="22"/>
  <c r="D129" i="75"/>
  <c r="B130" i="75"/>
  <c r="BJ115" i="22"/>
  <c r="BM114" i="22"/>
  <c r="BL114" i="22" s="1"/>
  <c r="C113" i="22"/>
  <c r="G113" i="22"/>
  <c r="H113" i="22" s="1"/>
  <c r="I113" i="22" s="1"/>
  <c r="B129" i="22" l="1"/>
  <c r="K115" i="22"/>
  <c r="F129" i="22"/>
  <c r="D130" i="75"/>
  <c r="B130" i="22" s="1"/>
  <c r="B131" i="75"/>
  <c r="BJ116" i="22"/>
  <c r="BM115" i="22"/>
  <c r="BL115" i="22" s="1"/>
  <c r="C114" i="22"/>
  <c r="G114" i="22"/>
  <c r="H114" i="22" s="1"/>
  <c r="I114" i="22" s="1"/>
  <c r="K116" i="22" l="1"/>
  <c r="F130" i="22"/>
  <c r="D131" i="75"/>
  <c r="B131" i="22" s="1"/>
  <c r="B132" i="75"/>
  <c r="BJ117" i="22"/>
  <c r="BM116" i="22"/>
  <c r="BL116" i="22" s="1"/>
  <c r="G115" i="22"/>
  <c r="H115" i="22" s="1"/>
  <c r="I115" i="22" s="1"/>
  <c r="C115" i="22"/>
  <c r="K117" i="22" l="1"/>
  <c r="F131" i="22"/>
  <c r="D132" i="75"/>
  <c r="B132" i="22" s="1"/>
  <c r="B133" i="75"/>
  <c r="BJ118" i="22"/>
  <c r="BM117" i="22"/>
  <c r="BL117" i="22" s="1"/>
  <c r="G116" i="22"/>
  <c r="H116" i="22" s="1"/>
  <c r="I116" i="22" s="1"/>
  <c r="C116" i="22"/>
  <c r="K118" i="22" l="1"/>
  <c r="F132" i="22"/>
  <c r="D133" i="75"/>
  <c r="B133" i="22" s="1"/>
  <c r="B134" i="75"/>
  <c r="BJ119" i="22"/>
  <c r="BM118" i="22"/>
  <c r="BL118" i="22" s="1"/>
  <c r="C117" i="22"/>
  <c r="G117" i="22"/>
  <c r="H117" i="22" s="1"/>
  <c r="I117" i="22" s="1"/>
  <c r="K119" i="22" l="1"/>
  <c r="F133" i="22"/>
  <c r="D134" i="75"/>
  <c r="B134" i="22" s="1"/>
  <c r="B135" i="75"/>
  <c r="BJ120" i="22"/>
  <c r="BM119" i="22"/>
  <c r="BL119" i="22" s="1"/>
  <c r="C118" i="22"/>
  <c r="G118" i="22"/>
  <c r="H118" i="22" s="1"/>
  <c r="I118" i="22" s="1"/>
  <c r="K120" i="22" l="1"/>
  <c r="F134" i="22"/>
  <c r="D135" i="75"/>
  <c r="B135" i="22" s="1"/>
  <c r="B136" i="75"/>
  <c r="BJ121" i="22"/>
  <c r="BM120" i="22"/>
  <c r="BL120" i="22" s="1"/>
  <c r="C119" i="22"/>
  <c r="G119" i="22"/>
  <c r="H119" i="22" s="1"/>
  <c r="I119" i="22" s="1"/>
  <c r="K121" i="22" l="1"/>
  <c r="F135" i="22"/>
  <c r="D136" i="75"/>
  <c r="B136" i="22" s="1"/>
  <c r="B137" i="75"/>
  <c r="BJ122" i="22"/>
  <c r="BM121" i="22"/>
  <c r="BL121" i="22" s="1"/>
  <c r="G120" i="22"/>
  <c r="H120" i="22" s="1"/>
  <c r="I120" i="22" s="1"/>
  <c r="C120" i="22"/>
  <c r="K122" i="22" l="1"/>
  <c r="F136" i="22"/>
  <c r="D137" i="75"/>
  <c r="B137" i="22" s="1"/>
  <c r="B138" i="75"/>
  <c r="BJ123" i="22"/>
  <c r="BM122" i="22"/>
  <c r="BL122" i="22" s="1"/>
  <c r="C121" i="22"/>
  <c r="G121" i="22"/>
  <c r="H121" i="22" s="1"/>
  <c r="I121" i="22" s="1"/>
  <c r="K123" i="22" l="1"/>
  <c r="F137" i="22"/>
  <c r="D138" i="75"/>
  <c r="B138" i="22" s="1"/>
  <c r="B139" i="75"/>
  <c r="BJ124" i="22"/>
  <c r="BM123" i="22"/>
  <c r="BL123" i="22" s="1"/>
  <c r="C122" i="22"/>
  <c r="G122" i="22"/>
  <c r="H122" i="22" s="1"/>
  <c r="I122" i="22" s="1"/>
  <c r="K124" i="22" l="1"/>
  <c r="F138" i="22"/>
  <c r="D139" i="75"/>
  <c r="B139" i="22" s="1"/>
  <c r="B140" i="75"/>
  <c r="BJ125" i="22"/>
  <c r="BM124" i="22"/>
  <c r="BL124" i="22" s="1"/>
  <c r="C123" i="22"/>
  <c r="G123" i="22"/>
  <c r="H123" i="22" s="1"/>
  <c r="I123" i="22" s="1"/>
  <c r="K125" i="22" l="1"/>
  <c r="F139" i="22"/>
  <c r="D140" i="75"/>
  <c r="B140" i="22" s="1"/>
  <c r="B141" i="75"/>
  <c r="BJ126" i="22"/>
  <c r="BM125" i="22"/>
  <c r="BL125" i="22" s="1"/>
  <c r="C124" i="22"/>
  <c r="G124" i="22"/>
  <c r="H124" i="22" s="1"/>
  <c r="I124" i="22" s="1"/>
  <c r="K126" i="22" l="1"/>
  <c r="F140" i="22"/>
  <c r="B142" i="75"/>
  <c r="D141" i="75"/>
  <c r="B141" i="22" s="1"/>
  <c r="BJ127" i="22"/>
  <c r="BM126" i="22"/>
  <c r="BL126" i="22" s="1"/>
  <c r="G125" i="22"/>
  <c r="H125" i="22" s="1"/>
  <c r="I125" i="22" s="1"/>
  <c r="C125" i="22"/>
  <c r="K127" i="22" l="1"/>
  <c r="F141" i="22"/>
  <c r="D142" i="75"/>
  <c r="B142" i="22" s="1"/>
  <c r="B143" i="75"/>
  <c r="BJ128" i="22"/>
  <c r="BM127" i="22"/>
  <c r="BL127" i="22" s="1"/>
  <c r="C126" i="22"/>
  <c r="G126" i="22"/>
  <c r="H126" i="22" s="1"/>
  <c r="I126" i="22" s="1"/>
  <c r="K128" i="22" l="1"/>
  <c r="F142" i="22"/>
  <c r="D143" i="75"/>
  <c r="B143" i="22" s="1"/>
  <c r="B144" i="75"/>
  <c r="BJ129" i="22"/>
  <c r="BM128" i="22"/>
  <c r="BL128" i="22" s="1"/>
  <c r="C127" i="22"/>
  <c r="G127" i="22"/>
  <c r="H127" i="22" s="1"/>
  <c r="I127" i="22" s="1"/>
  <c r="K129" i="22" l="1"/>
  <c r="F143" i="22"/>
  <c r="D144" i="75"/>
  <c r="B144" i="22" s="1"/>
  <c r="B145" i="75"/>
  <c r="BJ130" i="22"/>
  <c r="BM129" i="22"/>
  <c r="BL129" i="22" s="1"/>
  <c r="G128" i="22"/>
  <c r="H128" i="22" s="1"/>
  <c r="I128" i="22" s="1"/>
  <c r="C128" i="22"/>
  <c r="K130" i="22" l="1"/>
  <c r="F144" i="22"/>
  <c r="D145" i="75"/>
  <c r="B145" i="22" s="1"/>
  <c r="B146" i="75"/>
  <c r="BJ131" i="22"/>
  <c r="BM130" i="22"/>
  <c r="BL130" i="22" s="1"/>
  <c r="G129" i="22"/>
  <c r="H129" i="22" s="1"/>
  <c r="I129" i="22" s="1"/>
  <c r="C129" i="22"/>
  <c r="K131" i="22" l="1"/>
  <c r="F145" i="22"/>
  <c r="D146" i="75"/>
  <c r="B146" i="22" s="1"/>
  <c r="B147" i="75"/>
  <c r="BJ132" i="22"/>
  <c r="BM131" i="22"/>
  <c r="BL131" i="22" s="1"/>
  <c r="G130" i="22"/>
  <c r="H130" i="22" s="1"/>
  <c r="I130" i="22" s="1"/>
  <c r="C130" i="22"/>
  <c r="K132" i="22" l="1"/>
  <c r="F146" i="22"/>
  <c r="B148" i="75"/>
  <c r="D147" i="75"/>
  <c r="B147" i="22" s="1"/>
  <c r="BJ133" i="22"/>
  <c r="BM132" i="22"/>
  <c r="BL132" i="22" s="1"/>
  <c r="C131" i="22"/>
  <c r="G131" i="22"/>
  <c r="H131" i="22" s="1"/>
  <c r="I131" i="22" s="1"/>
  <c r="K133" i="22" l="1"/>
  <c r="F147" i="22"/>
  <c r="D148" i="75"/>
  <c r="B148" i="22" s="1"/>
  <c r="B149" i="75"/>
  <c r="BJ134" i="22"/>
  <c r="BM133" i="22"/>
  <c r="BL133" i="22" s="1"/>
  <c r="C132" i="22"/>
  <c r="G132" i="22"/>
  <c r="H132" i="22" s="1"/>
  <c r="I132" i="22" s="1"/>
  <c r="F148" i="22" l="1"/>
  <c r="K134" i="22"/>
  <c r="D149" i="75"/>
  <c r="B149" i="22" s="1"/>
  <c r="B150" i="75"/>
  <c r="BJ135" i="22"/>
  <c r="BM134" i="22"/>
  <c r="BL134" i="22" s="1"/>
  <c r="G133" i="22"/>
  <c r="H133" i="22" s="1"/>
  <c r="I133" i="22" s="1"/>
  <c r="C133" i="22"/>
  <c r="K135" i="22" l="1"/>
  <c r="F149" i="22"/>
  <c r="D150" i="75"/>
  <c r="B150" i="22" s="1"/>
  <c r="B151" i="75"/>
  <c r="BJ136" i="22"/>
  <c r="BM135" i="22"/>
  <c r="BL135" i="22" s="1"/>
  <c r="C134" i="22"/>
  <c r="G134" i="22"/>
  <c r="H134" i="22" s="1"/>
  <c r="I134" i="22" s="1"/>
  <c r="F150" i="22" l="1"/>
  <c r="K136" i="22"/>
  <c r="B152" i="75"/>
  <c r="D151" i="75"/>
  <c r="B151" i="22" s="1"/>
  <c r="BJ137" i="22"/>
  <c r="BM136" i="22"/>
  <c r="BL136" i="22" s="1"/>
  <c r="C135" i="22"/>
  <c r="G135" i="22"/>
  <c r="H135" i="22" s="1"/>
  <c r="I135" i="22" s="1"/>
  <c r="K137" i="22" l="1"/>
  <c r="F151" i="22"/>
  <c r="F152" i="22" s="1"/>
  <c r="D152" i="75"/>
  <c r="B152" i="22" s="1"/>
  <c r="B153" i="75"/>
  <c r="BJ138" i="22"/>
  <c r="BM137" i="22"/>
  <c r="BL137" i="22" s="1"/>
  <c r="C136" i="22"/>
  <c r="G136" i="22"/>
  <c r="H136" i="22" s="1"/>
  <c r="I136" i="22" s="1"/>
  <c r="K138" i="22" l="1"/>
  <c r="D153" i="75"/>
  <c r="B153" i="22" s="1"/>
  <c r="B154" i="75"/>
  <c r="BJ139" i="22"/>
  <c r="BM138" i="22"/>
  <c r="BL138" i="22" s="1"/>
  <c r="G137" i="22"/>
  <c r="H137" i="22" s="1"/>
  <c r="I137" i="22" s="1"/>
  <c r="C137" i="22"/>
  <c r="K139" i="22" l="1"/>
  <c r="F153" i="22"/>
  <c r="F154" i="22" s="1"/>
  <c r="D154" i="75"/>
  <c r="B154" i="22" s="1"/>
  <c r="B155" i="75"/>
  <c r="BJ140" i="22"/>
  <c r="BM139" i="22"/>
  <c r="BL139" i="22" s="1"/>
  <c r="G138" i="22"/>
  <c r="H138" i="22" s="1"/>
  <c r="I138" i="22" s="1"/>
  <c r="C138" i="22"/>
  <c r="K140" i="22" l="1"/>
  <c r="D155" i="75"/>
  <c r="B155" i="22" s="1"/>
  <c r="B156" i="75"/>
  <c r="BJ141" i="22"/>
  <c r="BM140" i="22"/>
  <c r="BL140" i="22" s="1"/>
  <c r="G139" i="22"/>
  <c r="H139" i="22" s="1"/>
  <c r="I139" i="22" s="1"/>
  <c r="C139" i="22"/>
  <c r="K141" i="22" l="1"/>
  <c r="F155" i="22"/>
  <c r="D156" i="75"/>
  <c r="B156" i="22" s="1"/>
  <c r="B157" i="75"/>
  <c r="BJ142" i="22"/>
  <c r="BM141" i="22"/>
  <c r="BL141" i="22" s="1"/>
  <c r="G140" i="22"/>
  <c r="H140" i="22" s="1"/>
  <c r="I140" i="22" s="1"/>
  <c r="C140" i="22"/>
  <c r="F156" i="22" l="1"/>
  <c r="K142" i="22"/>
  <c r="D157" i="75"/>
  <c r="B157" i="22" s="1"/>
  <c r="B158" i="75"/>
  <c r="BJ143" i="22"/>
  <c r="BM142" i="22"/>
  <c r="BL142" i="22" s="1"/>
  <c r="G141" i="22"/>
  <c r="H141" i="22" s="1"/>
  <c r="I141" i="22" s="1"/>
  <c r="C141" i="22"/>
  <c r="K143" i="22" l="1"/>
  <c r="F157" i="22"/>
  <c r="D158" i="75"/>
  <c r="B158" i="22" s="1"/>
  <c r="B159" i="75"/>
  <c r="BJ144" i="22"/>
  <c r="BM143" i="22"/>
  <c r="BL143" i="22" s="1"/>
  <c r="G142" i="22"/>
  <c r="H142" i="22" s="1"/>
  <c r="I142" i="22" s="1"/>
  <c r="C142" i="22"/>
  <c r="F158" i="22" l="1"/>
  <c r="K144" i="22"/>
  <c r="D159" i="75"/>
  <c r="B159" i="22" s="1"/>
  <c r="B160" i="75"/>
  <c r="BJ145" i="22"/>
  <c r="BM144" i="22"/>
  <c r="BL144" i="22" s="1"/>
  <c r="G143" i="22"/>
  <c r="C143" i="22"/>
  <c r="K145" i="22" l="1"/>
  <c r="F159" i="22"/>
  <c r="H143" i="22"/>
  <c r="I143" i="22" s="1"/>
  <c r="D160" i="75"/>
  <c r="B160" i="22" s="1"/>
  <c r="B161" i="75"/>
  <c r="BJ146" i="22"/>
  <c r="BM145" i="22"/>
  <c r="BL145" i="22" s="1"/>
  <c r="C144" i="22"/>
  <c r="G144" i="22"/>
  <c r="H144" i="22" s="1"/>
  <c r="I144" i="22" s="1"/>
  <c r="K146" i="22" l="1"/>
  <c r="F160" i="22"/>
  <c r="D161" i="75"/>
  <c r="B161" i="22" s="1"/>
  <c r="B162" i="75"/>
  <c r="BJ147" i="22"/>
  <c r="BM146" i="22"/>
  <c r="BL146" i="22" s="1"/>
  <c r="C145" i="22"/>
  <c r="G145" i="22"/>
  <c r="H145" i="22" s="1"/>
  <c r="I145" i="22" s="1"/>
  <c r="K147" i="22" l="1"/>
  <c r="F161" i="22"/>
  <c r="D162" i="75"/>
  <c r="B162" i="22" s="1"/>
  <c r="B163" i="75"/>
  <c r="BJ148" i="22"/>
  <c r="BM147" i="22"/>
  <c r="BL147" i="22" s="1"/>
  <c r="G146" i="22"/>
  <c r="H146" i="22" s="1"/>
  <c r="I146" i="22" s="1"/>
  <c r="C146" i="22"/>
  <c r="K148" i="22" l="1"/>
  <c r="F162" i="22"/>
  <c r="D163" i="75"/>
  <c r="B163" i="22" s="1"/>
  <c r="B164" i="75"/>
  <c r="BJ149" i="22"/>
  <c r="BM148" i="22"/>
  <c r="BL148" i="22" s="1"/>
  <c r="G147" i="22"/>
  <c r="H147" i="22" s="1"/>
  <c r="I147" i="22" s="1"/>
  <c r="C147" i="22"/>
  <c r="K149" i="22" l="1"/>
  <c r="F163" i="22"/>
  <c r="D164" i="75"/>
  <c r="B164" i="22" s="1"/>
  <c r="B165" i="75"/>
  <c r="BJ150" i="22"/>
  <c r="BM149" i="22"/>
  <c r="BL149" i="22" s="1"/>
  <c r="G148" i="22"/>
  <c r="H148" i="22" s="1"/>
  <c r="I148" i="22" s="1"/>
  <c r="C148" i="22"/>
  <c r="K150" i="22" l="1"/>
  <c r="F164" i="22"/>
  <c r="D165" i="75"/>
  <c r="B165" i="22" s="1"/>
  <c r="B166" i="75"/>
  <c r="BJ151" i="22"/>
  <c r="BM150" i="22"/>
  <c r="BL150" i="22" s="1"/>
  <c r="C149" i="22"/>
  <c r="G149" i="22"/>
  <c r="H149" i="22" s="1"/>
  <c r="I149" i="22" s="1"/>
  <c r="K151" i="22" l="1"/>
  <c r="F165" i="22"/>
  <c r="D166" i="75"/>
  <c r="B166" i="22" s="1"/>
  <c r="B167" i="75"/>
  <c r="BJ152" i="22"/>
  <c r="BM151" i="22"/>
  <c r="BL151" i="22" s="1"/>
  <c r="G150" i="22"/>
  <c r="H150" i="22" s="1"/>
  <c r="I150" i="22" s="1"/>
  <c r="C150" i="22"/>
  <c r="K152" i="22" l="1"/>
  <c r="F166" i="22"/>
  <c r="B168" i="75"/>
  <c r="D167" i="75"/>
  <c r="B167" i="22" s="1"/>
  <c r="BJ153" i="22"/>
  <c r="BM152" i="22"/>
  <c r="BL152" i="22" s="1"/>
  <c r="G151" i="22"/>
  <c r="H151" i="22" s="1"/>
  <c r="I151" i="22" s="1"/>
  <c r="C151" i="22"/>
  <c r="K153" i="22" l="1"/>
  <c r="F167" i="22"/>
  <c r="D168" i="75"/>
  <c r="B168" i="22" s="1"/>
  <c r="B169" i="75"/>
  <c r="BJ154" i="22"/>
  <c r="BM153" i="22"/>
  <c r="BL153" i="22" s="1"/>
  <c r="G152" i="22"/>
  <c r="H152" i="22" s="1"/>
  <c r="I152" i="22" s="1"/>
  <c r="C152" i="22"/>
  <c r="F168" i="22" l="1"/>
  <c r="K154" i="22"/>
  <c r="D169" i="75"/>
  <c r="B169" i="22" s="1"/>
  <c r="B170" i="75"/>
  <c r="BJ155" i="22"/>
  <c r="BM154" i="22"/>
  <c r="BL154" i="22" s="1"/>
  <c r="G153" i="22"/>
  <c r="H153" i="22" s="1"/>
  <c r="I153" i="22" s="1"/>
  <c r="C153" i="22"/>
  <c r="K155" i="22" l="1"/>
  <c r="F169" i="22"/>
  <c r="D170" i="75"/>
  <c r="B170" i="22" s="1"/>
  <c r="B171" i="75"/>
  <c r="BJ156" i="22"/>
  <c r="BM155" i="22"/>
  <c r="BL155" i="22" s="1"/>
  <c r="G154" i="22"/>
  <c r="H154" i="22" s="1"/>
  <c r="I154" i="22" s="1"/>
  <c r="C154" i="22"/>
  <c r="K156" i="22" l="1"/>
  <c r="F170" i="22"/>
  <c r="D171" i="75"/>
  <c r="B171" i="22" s="1"/>
  <c r="B172" i="75"/>
  <c r="BJ157" i="22"/>
  <c r="BM156" i="22"/>
  <c r="BL156" i="22" s="1"/>
  <c r="C155" i="22"/>
  <c r="G155" i="22"/>
  <c r="H155" i="22" s="1"/>
  <c r="I155" i="22" s="1"/>
  <c r="K157" i="22" l="1"/>
  <c r="F171" i="22"/>
  <c r="D172" i="75"/>
  <c r="B172" i="22" s="1"/>
  <c r="B173" i="75"/>
  <c r="BJ158" i="22"/>
  <c r="BM157" i="22"/>
  <c r="BL157" i="22" s="1"/>
  <c r="C156" i="22"/>
  <c r="G156" i="22"/>
  <c r="H156" i="22" s="1"/>
  <c r="I156" i="22" s="1"/>
  <c r="K158" i="22" l="1"/>
  <c r="F172" i="22"/>
  <c r="D173" i="75"/>
  <c r="B173" i="22" s="1"/>
  <c r="B174" i="75"/>
  <c r="BJ159" i="22"/>
  <c r="BM158" i="22"/>
  <c r="BL158" i="22" s="1"/>
  <c r="G157" i="22"/>
  <c r="H157" i="22" s="1"/>
  <c r="I157" i="22" s="1"/>
  <c r="C157" i="22"/>
  <c r="K159" i="22" l="1"/>
  <c r="F173" i="22"/>
  <c r="D174" i="75"/>
  <c r="B174" i="22" s="1"/>
  <c r="B175" i="75"/>
  <c r="BJ160" i="22"/>
  <c r="BM159" i="22"/>
  <c r="BL159" i="22" s="1"/>
  <c r="C158" i="22"/>
  <c r="G158" i="22"/>
  <c r="H158" i="22" s="1"/>
  <c r="I158" i="22" s="1"/>
  <c r="K160" i="22" l="1"/>
  <c r="F174" i="22"/>
  <c r="B176" i="75"/>
  <c r="D175" i="75"/>
  <c r="B175" i="22" s="1"/>
  <c r="BJ161" i="22"/>
  <c r="BM160" i="22"/>
  <c r="BL160" i="22" s="1"/>
  <c r="C159" i="22"/>
  <c r="G159" i="22"/>
  <c r="H159" i="22" s="1"/>
  <c r="I159" i="22" s="1"/>
  <c r="K161" i="22" l="1"/>
  <c r="F175" i="22"/>
  <c r="D176" i="75"/>
  <c r="B176" i="22" s="1"/>
  <c r="B177" i="75"/>
  <c r="BJ162" i="22"/>
  <c r="BM161" i="22"/>
  <c r="BL161" i="22" s="1"/>
  <c r="C160" i="22"/>
  <c r="G160" i="22"/>
  <c r="H160" i="22" s="1"/>
  <c r="I160" i="22" s="1"/>
  <c r="F176" i="22" l="1"/>
  <c r="K162" i="22"/>
  <c r="D177" i="75"/>
  <c r="B177" i="22" s="1"/>
  <c r="B178" i="75"/>
  <c r="BJ163" i="22"/>
  <c r="BM162" i="22"/>
  <c r="BL162" i="22" s="1"/>
  <c r="C161" i="22"/>
  <c r="G161" i="22"/>
  <c r="H161" i="22" s="1"/>
  <c r="I161" i="22" s="1"/>
  <c r="K163" i="22" l="1"/>
  <c r="F177" i="22"/>
  <c r="D178" i="75"/>
  <c r="B178" i="22" s="1"/>
  <c r="B179" i="75"/>
  <c r="BJ164" i="22"/>
  <c r="BM163" i="22"/>
  <c r="BL163" i="22" s="1"/>
  <c r="C162" i="22"/>
  <c r="G162" i="22"/>
  <c r="H162" i="22" s="1"/>
  <c r="I162" i="22" s="1"/>
  <c r="F178" i="22" l="1"/>
  <c r="K164" i="22"/>
  <c r="D179" i="75"/>
  <c r="B179" i="22" s="1"/>
  <c r="B180" i="75"/>
  <c r="BJ165" i="22"/>
  <c r="BM164" i="22"/>
  <c r="BL164" i="22" s="1"/>
  <c r="C163" i="22"/>
  <c r="G163" i="22"/>
  <c r="H163" i="22" s="1"/>
  <c r="I163" i="22" s="1"/>
  <c r="K165" i="22" l="1"/>
  <c r="F179" i="22"/>
  <c r="F180" i="22" s="1"/>
  <c r="D180" i="75"/>
  <c r="B180" i="22" s="1"/>
  <c r="B181" i="75"/>
  <c r="BJ166" i="22"/>
  <c r="BM165" i="22"/>
  <c r="BL165" i="22" s="1"/>
  <c r="C164" i="22"/>
  <c r="G164" i="22"/>
  <c r="H164" i="22" s="1"/>
  <c r="I164" i="22" s="1"/>
  <c r="K166" i="22" l="1"/>
  <c r="D181" i="75"/>
  <c r="B181" i="22" s="1"/>
  <c r="B182" i="75"/>
  <c r="BJ167" i="22"/>
  <c r="BM166" i="22"/>
  <c r="BL166" i="22" s="1"/>
  <c r="G165" i="22"/>
  <c r="H165" i="22" s="1"/>
  <c r="I165" i="22" s="1"/>
  <c r="C165" i="22"/>
  <c r="K167" i="22" l="1"/>
  <c r="F181" i="22"/>
  <c r="F182" i="22" s="1"/>
  <c r="D182" i="75"/>
  <c r="B182" i="22" s="1"/>
  <c r="B183" i="75"/>
  <c r="BJ168" i="22"/>
  <c r="BM167" i="22"/>
  <c r="BL167" i="22" s="1"/>
  <c r="C166" i="22"/>
  <c r="G166" i="22"/>
  <c r="H166" i="22" s="1"/>
  <c r="I166" i="22" s="1"/>
  <c r="K168" i="22" l="1"/>
  <c r="B184" i="75"/>
  <c r="D183" i="75"/>
  <c r="B183" i="22" s="1"/>
  <c r="BJ169" i="22"/>
  <c r="BM168" i="22"/>
  <c r="BL168" i="22" s="1"/>
  <c r="G167" i="22"/>
  <c r="H167" i="22" s="1"/>
  <c r="I167" i="22" s="1"/>
  <c r="C167" i="22"/>
  <c r="K169" i="22" l="1"/>
  <c r="F183" i="22"/>
  <c r="D184" i="75"/>
  <c r="B184" i="22" s="1"/>
  <c r="B185" i="75"/>
  <c r="BJ170" i="22"/>
  <c r="BM169" i="22"/>
  <c r="BL169" i="22" s="1"/>
  <c r="G168" i="22"/>
  <c r="H168" i="22" s="1"/>
  <c r="I168" i="22" s="1"/>
  <c r="C168" i="22"/>
  <c r="F184" i="22" l="1"/>
  <c r="K170" i="22"/>
  <c r="D185" i="75"/>
  <c r="B185" i="22" s="1"/>
  <c r="B186" i="75"/>
  <c r="BJ171" i="22"/>
  <c r="BM170" i="22"/>
  <c r="BL170" i="22" s="1"/>
  <c r="G169" i="22"/>
  <c r="H169" i="22" s="1"/>
  <c r="I169" i="22" s="1"/>
  <c r="C169" i="22"/>
  <c r="K171" i="22" l="1"/>
  <c r="F185" i="22"/>
  <c r="F186" i="22" s="1"/>
  <c r="D186" i="75"/>
  <c r="B186" i="22" s="1"/>
  <c r="B187" i="75"/>
  <c r="BJ172" i="22"/>
  <c r="BM171" i="22"/>
  <c r="BL171" i="22" s="1"/>
  <c r="G170" i="22"/>
  <c r="H170" i="22" s="1"/>
  <c r="I170" i="22" s="1"/>
  <c r="C170" i="22"/>
  <c r="K172" i="22" l="1"/>
  <c r="B188" i="75"/>
  <c r="D187" i="75"/>
  <c r="B187" i="22" s="1"/>
  <c r="BJ173" i="22"/>
  <c r="BM172" i="22"/>
  <c r="BL172" i="22" s="1"/>
  <c r="C171" i="22"/>
  <c r="G171" i="22"/>
  <c r="H171" i="22" s="1"/>
  <c r="I171" i="22" s="1"/>
  <c r="K173" i="22" l="1"/>
  <c r="F187" i="22"/>
  <c r="F188" i="22" s="1"/>
  <c r="D188" i="75"/>
  <c r="B188" i="22" s="1"/>
  <c r="B189" i="75"/>
  <c r="BJ174" i="22"/>
  <c r="BM173" i="22"/>
  <c r="BL173" i="22" s="1"/>
  <c r="C172" i="22"/>
  <c r="G172" i="22"/>
  <c r="H172" i="22" s="1"/>
  <c r="I172" i="22" s="1"/>
  <c r="K174" i="22" l="1"/>
  <c r="D189" i="75"/>
  <c r="B189" i="22" s="1"/>
  <c r="B190" i="75"/>
  <c r="BJ175" i="22"/>
  <c r="BM174" i="22"/>
  <c r="BL174" i="22" s="1"/>
  <c r="G173" i="22"/>
  <c r="H173" i="22" s="1"/>
  <c r="I173" i="22" s="1"/>
  <c r="C173" i="22"/>
  <c r="K175" i="22" l="1"/>
  <c r="F189" i="22"/>
  <c r="D190" i="75"/>
  <c r="B190" i="22" s="1"/>
  <c r="B191" i="75"/>
  <c r="BJ176" i="22"/>
  <c r="BM175" i="22"/>
  <c r="BL175" i="22" s="1"/>
  <c r="C174" i="22"/>
  <c r="G174" i="22"/>
  <c r="H174" i="22" s="1"/>
  <c r="I174" i="22" s="1"/>
  <c r="F190" i="22" l="1"/>
  <c r="K176" i="22"/>
  <c r="B192" i="75"/>
  <c r="D191" i="75"/>
  <c r="B191" i="22" s="1"/>
  <c r="BJ177" i="22"/>
  <c r="BM176" i="22"/>
  <c r="BL176" i="22" s="1"/>
  <c r="G175" i="22"/>
  <c r="H175" i="22" s="1"/>
  <c r="I175" i="22" s="1"/>
  <c r="C175" i="22"/>
  <c r="K177" i="22" l="1"/>
  <c r="F191" i="22"/>
  <c r="F192" i="22" s="1"/>
  <c r="D192" i="75"/>
  <c r="B192" i="22" s="1"/>
  <c r="B193" i="75"/>
  <c r="BJ178" i="22"/>
  <c r="BM177" i="22"/>
  <c r="BL177" i="22" s="1"/>
  <c r="G176" i="22"/>
  <c r="H176" i="22" s="1"/>
  <c r="I176" i="22" s="1"/>
  <c r="C176" i="22"/>
  <c r="K178" i="22" l="1"/>
  <c r="B194" i="75"/>
  <c r="D193" i="75"/>
  <c r="B193" i="22" s="1"/>
  <c r="BJ179" i="22"/>
  <c r="BM178" i="22"/>
  <c r="BL178" i="22" s="1"/>
  <c r="G177" i="22"/>
  <c r="H177" i="22" s="1"/>
  <c r="I177" i="22" s="1"/>
  <c r="C177" i="22"/>
  <c r="K179" i="22" l="1"/>
  <c r="F193" i="22"/>
  <c r="D194" i="75"/>
  <c r="B194" i="22" s="1"/>
  <c r="B195" i="75"/>
  <c r="BJ180" i="22"/>
  <c r="BM179" i="22"/>
  <c r="BL179" i="22" s="1"/>
  <c r="G178" i="22"/>
  <c r="H178" i="22" s="1"/>
  <c r="I178" i="22" s="1"/>
  <c r="C178" i="22"/>
  <c r="F194" i="22" l="1"/>
  <c r="K180" i="22"/>
  <c r="D195" i="75"/>
  <c r="B195" i="22" s="1"/>
  <c r="B196" i="75"/>
  <c r="BJ181" i="22"/>
  <c r="BM180" i="22"/>
  <c r="BL180" i="22" s="1"/>
  <c r="G179" i="22"/>
  <c r="H179" i="22" s="1"/>
  <c r="I179" i="22" s="1"/>
  <c r="C179" i="22"/>
  <c r="K181" i="22" l="1"/>
  <c r="F195" i="22"/>
  <c r="D196" i="75"/>
  <c r="B196" i="22" s="1"/>
  <c r="B197" i="75"/>
  <c r="BJ182" i="22"/>
  <c r="BM181" i="22"/>
  <c r="BL181" i="22" s="1"/>
  <c r="G180" i="22"/>
  <c r="H180" i="22" s="1"/>
  <c r="I180" i="22" s="1"/>
  <c r="C180" i="22"/>
  <c r="F196" i="22" l="1"/>
  <c r="K182" i="22"/>
  <c r="D197" i="75"/>
  <c r="B197" i="22" s="1"/>
  <c r="B198" i="75"/>
  <c r="BJ183" i="22"/>
  <c r="BM182" i="22"/>
  <c r="BL182" i="22" s="1"/>
  <c r="C181" i="22"/>
  <c r="G181" i="22"/>
  <c r="H181" i="22" s="1"/>
  <c r="I181" i="22" s="1"/>
  <c r="K183" i="22" l="1"/>
  <c r="F197" i="22"/>
  <c r="F198" i="22" s="1"/>
  <c r="D198" i="75"/>
  <c r="B198" i="22" s="1"/>
  <c r="B199" i="75"/>
  <c r="BJ184" i="22"/>
  <c r="BM183" i="22"/>
  <c r="BL183" i="22" s="1"/>
  <c r="G182" i="22"/>
  <c r="H182" i="22" s="1"/>
  <c r="I182" i="22" s="1"/>
  <c r="C182" i="22"/>
  <c r="K184" i="22" l="1"/>
  <c r="B200" i="75"/>
  <c r="D199" i="75"/>
  <c r="B199" i="22" s="1"/>
  <c r="BJ185" i="22"/>
  <c r="BM184" i="22"/>
  <c r="BL184" i="22" s="1"/>
  <c r="G183" i="22"/>
  <c r="H183" i="22" s="1"/>
  <c r="I183" i="22" s="1"/>
  <c r="C183" i="22"/>
  <c r="K185" i="22" l="1"/>
  <c r="F199" i="22"/>
  <c r="F200" i="22" s="1"/>
  <c r="D200" i="75"/>
  <c r="B200" i="22" s="1"/>
  <c r="B201" i="75"/>
  <c r="BJ186" i="22"/>
  <c r="BM185" i="22"/>
  <c r="BL185" i="22" s="1"/>
  <c r="G184" i="22"/>
  <c r="H184" i="22" s="1"/>
  <c r="I184" i="22" s="1"/>
  <c r="C184" i="22"/>
  <c r="K186" i="22" l="1"/>
  <c r="D201" i="75"/>
  <c r="B201" i="22" s="1"/>
  <c r="B202" i="75"/>
  <c r="BJ187" i="22"/>
  <c r="BM186" i="22"/>
  <c r="BL186" i="22" s="1"/>
  <c r="G185" i="22"/>
  <c r="H185" i="22" s="1"/>
  <c r="I185" i="22" s="1"/>
  <c r="C185" i="22"/>
  <c r="K187" i="22" l="1"/>
  <c r="F201" i="22"/>
  <c r="F202" i="22" s="1"/>
  <c r="D202" i="75"/>
  <c r="B202" i="22" s="1"/>
  <c r="B203" i="75"/>
  <c r="BJ188" i="22"/>
  <c r="BM187" i="22"/>
  <c r="BL187" i="22" s="1"/>
  <c r="G186" i="22"/>
  <c r="H186" i="22" s="1"/>
  <c r="I186" i="22" s="1"/>
  <c r="C186" i="22"/>
  <c r="K188" i="22" l="1"/>
  <c r="D203" i="75"/>
  <c r="B203" i="22" s="1"/>
  <c r="B204" i="75"/>
  <c r="BJ189" i="22"/>
  <c r="BM188" i="22"/>
  <c r="BL188" i="22" s="1"/>
  <c r="C187" i="22"/>
  <c r="G187" i="22"/>
  <c r="H187" i="22" s="1"/>
  <c r="I187" i="22" s="1"/>
  <c r="K189" i="22" l="1"/>
  <c r="F203" i="22"/>
  <c r="F204" i="22" s="1"/>
  <c r="D204" i="75"/>
  <c r="B204" i="22" s="1"/>
  <c r="B205" i="75"/>
  <c r="BJ190" i="22"/>
  <c r="BM189" i="22"/>
  <c r="BL189" i="22" s="1"/>
  <c r="C188" i="22"/>
  <c r="G188" i="22"/>
  <c r="H188" i="22" s="1"/>
  <c r="I188" i="22" s="1"/>
  <c r="K190" i="22" l="1"/>
  <c r="D205" i="75"/>
  <c r="B205" i="22" s="1"/>
  <c r="B206" i="75"/>
  <c r="BJ191" i="22"/>
  <c r="BM190" i="22"/>
  <c r="BL190" i="22" s="1"/>
  <c r="G189" i="22"/>
  <c r="H189" i="22" s="1"/>
  <c r="I189" i="22" s="1"/>
  <c r="C189" i="22"/>
  <c r="K191" i="22" l="1"/>
  <c r="F205" i="22"/>
  <c r="F206" i="22" s="1"/>
  <c r="D206" i="75"/>
  <c r="B206" i="22" s="1"/>
  <c r="B207" i="75"/>
  <c r="BJ192" i="22"/>
  <c r="BM191" i="22"/>
  <c r="BL191" i="22" s="1"/>
  <c r="C190" i="22"/>
  <c r="G190" i="22"/>
  <c r="H190" i="22" s="1"/>
  <c r="I190" i="22" s="1"/>
  <c r="K192" i="22" l="1"/>
  <c r="B208" i="75"/>
  <c r="D207" i="75"/>
  <c r="B207" i="22" s="1"/>
  <c r="BJ193" i="22"/>
  <c r="BM192" i="22"/>
  <c r="BL192" i="22" s="1"/>
  <c r="C191" i="22"/>
  <c r="G191" i="22"/>
  <c r="H191" i="22" s="1"/>
  <c r="I191" i="22" s="1"/>
  <c r="K193" i="22" l="1"/>
  <c r="F207" i="22"/>
  <c r="D208" i="75"/>
  <c r="B208" i="22" s="1"/>
  <c r="B209" i="75"/>
  <c r="BJ194" i="22"/>
  <c r="BM193" i="22"/>
  <c r="BL193" i="22" s="1"/>
  <c r="C192" i="22"/>
  <c r="G192" i="22"/>
  <c r="H192" i="22" s="1"/>
  <c r="I192" i="22" s="1"/>
  <c r="K194" i="22" l="1"/>
  <c r="F208" i="22"/>
  <c r="D209" i="75"/>
  <c r="B209" i="22" s="1"/>
  <c r="B210" i="75"/>
  <c r="BJ195" i="22"/>
  <c r="BM194" i="22"/>
  <c r="BL194" i="22" s="1"/>
  <c r="C193" i="22"/>
  <c r="G193" i="22"/>
  <c r="H193" i="22" s="1"/>
  <c r="I193" i="22" s="1"/>
  <c r="K195" i="22" l="1"/>
  <c r="F209" i="22"/>
  <c r="F210" i="22" s="1"/>
  <c r="D210" i="75"/>
  <c r="B210" i="22" s="1"/>
  <c r="B211" i="75"/>
  <c r="BJ196" i="22"/>
  <c r="BM195" i="22"/>
  <c r="BL195" i="22" s="1"/>
  <c r="C194" i="22"/>
  <c r="G194" i="22"/>
  <c r="H194" i="22" s="1"/>
  <c r="I194" i="22" s="1"/>
  <c r="K196" i="22" l="1"/>
  <c r="D211" i="75"/>
  <c r="B211" i="22" s="1"/>
  <c r="B212" i="75"/>
  <c r="BJ197" i="22"/>
  <c r="BM196" i="22"/>
  <c r="BL196" i="22" s="1"/>
  <c r="C195" i="22"/>
  <c r="G195" i="22"/>
  <c r="H195" i="22" s="1"/>
  <c r="I195" i="22" s="1"/>
  <c r="K197" i="22" l="1"/>
  <c r="F211" i="22"/>
  <c r="F212" i="22" s="1"/>
  <c r="D212" i="75"/>
  <c r="B212" i="22" s="1"/>
  <c r="B213" i="75"/>
  <c r="BJ198" i="22"/>
  <c r="BM197" i="22"/>
  <c r="BL197" i="22" s="1"/>
  <c r="C196" i="22"/>
  <c r="G196" i="22"/>
  <c r="H196" i="22" s="1"/>
  <c r="I196" i="22" s="1"/>
  <c r="K198" i="22" l="1"/>
  <c r="D213" i="75"/>
  <c r="B213" i="22" s="1"/>
  <c r="B214" i="75"/>
  <c r="BJ199" i="22"/>
  <c r="BM198" i="22"/>
  <c r="BL198" i="22" s="1"/>
  <c r="G197" i="22"/>
  <c r="H197" i="22" s="1"/>
  <c r="I197" i="22" s="1"/>
  <c r="C197" i="22"/>
  <c r="K199" i="22" l="1"/>
  <c r="F213" i="22"/>
  <c r="F214" i="22" s="1"/>
  <c r="D214" i="75"/>
  <c r="B214" i="22" s="1"/>
  <c r="B215" i="75"/>
  <c r="BJ200" i="22"/>
  <c r="BM199" i="22"/>
  <c r="BL199" i="22" s="1"/>
  <c r="C198" i="22"/>
  <c r="G198" i="22"/>
  <c r="H198" i="22" s="1"/>
  <c r="I198" i="22" s="1"/>
  <c r="K200" i="22" l="1"/>
  <c r="B216" i="75"/>
  <c r="D215" i="75"/>
  <c r="B215" i="22" s="1"/>
  <c r="BJ201" i="22"/>
  <c r="BM200" i="22"/>
  <c r="BL200" i="22" s="1"/>
  <c r="G199" i="22"/>
  <c r="H199" i="22" s="1"/>
  <c r="I199" i="22" s="1"/>
  <c r="C199" i="22"/>
  <c r="K201" i="22" l="1"/>
  <c r="F215" i="22"/>
  <c r="F216" i="22" s="1"/>
  <c r="D216" i="75"/>
  <c r="B216" i="22" s="1"/>
  <c r="B217" i="75"/>
  <c r="BJ202" i="22"/>
  <c r="BM201" i="22"/>
  <c r="BL201" i="22" s="1"/>
  <c r="G200" i="22"/>
  <c r="H200" i="22" s="1"/>
  <c r="I200" i="22" s="1"/>
  <c r="C200" i="22"/>
  <c r="K202" i="22" l="1"/>
  <c r="D217" i="75"/>
  <c r="B217" i="22" s="1"/>
  <c r="B218" i="75"/>
  <c r="BJ203" i="22"/>
  <c r="BM202" i="22"/>
  <c r="BL202" i="22" s="1"/>
  <c r="G201" i="22"/>
  <c r="H201" i="22" s="1"/>
  <c r="I201" i="22" s="1"/>
  <c r="C201" i="22"/>
  <c r="K203" i="22" l="1"/>
  <c r="F217" i="22"/>
  <c r="F218" i="22" s="1"/>
  <c r="D218" i="75"/>
  <c r="B218" i="22" s="1"/>
  <c r="B219" i="75"/>
  <c r="BJ204" i="22"/>
  <c r="BM203" i="22"/>
  <c r="BL203" i="22" s="1"/>
  <c r="G202" i="22"/>
  <c r="H202" i="22" s="1"/>
  <c r="I202" i="22" s="1"/>
  <c r="C202" i="22"/>
  <c r="K204" i="22" l="1"/>
  <c r="B220" i="75"/>
  <c r="D219" i="75"/>
  <c r="B219" i="22" s="1"/>
  <c r="BJ205" i="22"/>
  <c r="BM204" i="22"/>
  <c r="BL204" i="22" s="1"/>
  <c r="C203" i="22"/>
  <c r="G203" i="22"/>
  <c r="H203" i="22" s="1"/>
  <c r="I203" i="22" s="1"/>
  <c r="K205" i="22" l="1"/>
  <c r="F219" i="22"/>
  <c r="F220" i="22" s="1"/>
  <c r="D220" i="75"/>
  <c r="B220" i="22" s="1"/>
  <c r="B221" i="75"/>
  <c r="BJ206" i="22"/>
  <c r="BM205" i="22"/>
  <c r="BL205" i="22" s="1"/>
  <c r="C204" i="22"/>
  <c r="G204" i="22"/>
  <c r="H204" i="22" s="1"/>
  <c r="I204" i="22" s="1"/>
  <c r="K206" i="22" l="1"/>
  <c r="D221" i="75"/>
  <c r="B221" i="22" s="1"/>
  <c r="B222" i="75"/>
  <c r="BJ207" i="22"/>
  <c r="BM206" i="22"/>
  <c r="BL206" i="22" s="1"/>
  <c r="G205" i="22"/>
  <c r="H205" i="22" s="1"/>
  <c r="I205" i="22" s="1"/>
  <c r="C205" i="22"/>
  <c r="K207" i="22" l="1"/>
  <c r="F221" i="22"/>
  <c r="D222" i="75"/>
  <c r="B222" i="22" s="1"/>
  <c r="B223" i="75"/>
  <c r="BJ208" i="22"/>
  <c r="BM207" i="22"/>
  <c r="BL207" i="22" s="1"/>
  <c r="C206" i="22"/>
  <c r="G206" i="22"/>
  <c r="H206" i="22" s="1"/>
  <c r="I206" i="22" s="1"/>
  <c r="F222" i="22" l="1"/>
  <c r="K208" i="22"/>
  <c r="B224" i="75"/>
  <c r="D223" i="75"/>
  <c r="B223" i="22" s="1"/>
  <c r="BJ209" i="22"/>
  <c r="BM208" i="22"/>
  <c r="BL208" i="22" s="1"/>
  <c r="G207" i="22"/>
  <c r="H207" i="22" s="1"/>
  <c r="I207" i="22" s="1"/>
  <c r="C207" i="22"/>
  <c r="K209" i="22" l="1"/>
  <c r="F223" i="22"/>
  <c r="F224" i="22" s="1"/>
  <c r="D224" i="75"/>
  <c r="B224" i="22" s="1"/>
  <c r="B225" i="75"/>
  <c r="BJ210" i="22"/>
  <c r="BM209" i="22"/>
  <c r="BL209" i="22" s="1"/>
  <c r="G208" i="22"/>
  <c r="H208" i="22" s="1"/>
  <c r="I208" i="22" s="1"/>
  <c r="C208" i="22"/>
  <c r="K210" i="22" l="1"/>
  <c r="B226" i="75"/>
  <c r="D225" i="75"/>
  <c r="B225" i="22" s="1"/>
  <c r="BJ211" i="22"/>
  <c r="BM210" i="22"/>
  <c r="BL210" i="22" s="1"/>
  <c r="G209" i="22"/>
  <c r="H209" i="22" s="1"/>
  <c r="I209" i="22" s="1"/>
  <c r="C209" i="22"/>
  <c r="K211" i="22" l="1"/>
  <c r="F225" i="22"/>
  <c r="D226" i="75"/>
  <c r="B226" i="22" s="1"/>
  <c r="B227" i="75"/>
  <c r="BJ212" i="22"/>
  <c r="BM211" i="22"/>
  <c r="BL211" i="22" s="1"/>
  <c r="G210" i="22"/>
  <c r="H210" i="22" s="1"/>
  <c r="I210" i="22" s="1"/>
  <c r="C210" i="22"/>
  <c r="F226" i="22" l="1"/>
  <c r="K212" i="22"/>
  <c r="D227" i="75"/>
  <c r="B227" i="22" s="1"/>
  <c r="B228" i="75"/>
  <c r="BJ213" i="22"/>
  <c r="BM212" i="22"/>
  <c r="BL212" i="22" s="1"/>
  <c r="G211" i="22"/>
  <c r="H211" i="22" s="1"/>
  <c r="I211" i="22" s="1"/>
  <c r="C211" i="22"/>
  <c r="K213" i="22" l="1"/>
  <c r="F227" i="22"/>
  <c r="D228" i="75"/>
  <c r="B228" i="22" s="1"/>
  <c r="B229" i="75"/>
  <c r="BJ214" i="22"/>
  <c r="BM213" i="22"/>
  <c r="BL213" i="22" s="1"/>
  <c r="G212" i="22"/>
  <c r="H212" i="22" s="1"/>
  <c r="I212" i="22" s="1"/>
  <c r="C212" i="22"/>
  <c r="F228" i="22" l="1"/>
  <c r="K214" i="22"/>
  <c r="D229" i="75"/>
  <c r="B229" i="22" s="1"/>
  <c r="B230" i="75"/>
  <c r="BJ215" i="22"/>
  <c r="BM214" i="22"/>
  <c r="BL214" i="22" s="1"/>
  <c r="C213" i="22"/>
  <c r="G213" i="22"/>
  <c r="H213" i="22" s="1"/>
  <c r="I213" i="22" s="1"/>
  <c r="K215" i="22" l="1"/>
  <c r="F229" i="22"/>
  <c r="F230" i="22" s="1"/>
  <c r="D230" i="75"/>
  <c r="B230" i="22" s="1"/>
  <c r="B231" i="75"/>
  <c r="BJ216" i="22"/>
  <c r="BM215" i="22"/>
  <c r="BL215" i="22" s="1"/>
  <c r="G214" i="22"/>
  <c r="H214" i="22" s="1"/>
  <c r="I214" i="22" s="1"/>
  <c r="C214" i="22"/>
  <c r="K216" i="22" l="1"/>
  <c r="B232" i="75"/>
  <c r="D231" i="75"/>
  <c r="B231" i="22" s="1"/>
  <c r="BJ217" i="22"/>
  <c r="BM216" i="22"/>
  <c r="BL216" i="22" s="1"/>
  <c r="G215" i="22"/>
  <c r="H215" i="22" s="1"/>
  <c r="I215" i="22" s="1"/>
  <c r="C215" i="22"/>
  <c r="K217" i="22" l="1"/>
  <c r="F231" i="22"/>
  <c r="F232" i="22" s="1"/>
  <c r="D232" i="75"/>
  <c r="B232" i="22" s="1"/>
  <c r="B233" i="75"/>
  <c r="BJ218" i="22"/>
  <c r="BM217" i="22"/>
  <c r="BL217" i="22" s="1"/>
  <c r="G216" i="22"/>
  <c r="H216" i="22" s="1"/>
  <c r="I216" i="22" s="1"/>
  <c r="C216" i="22"/>
  <c r="K218" i="22" l="1"/>
  <c r="D233" i="75"/>
  <c r="B233" i="22" s="1"/>
  <c r="B234" i="75"/>
  <c r="BJ219" i="22"/>
  <c r="BM218" i="22"/>
  <c r="BL218" i="22" s="1"/>
  <c r="G217" i="22"/>
  <c r="H217" i="22" s="1"/>
  <c r="I217" i="22" s="1"/>
  <c r="C217" i="22"/>
  <c r="K219" i="22" l="1"/>
  <c r="F233" i="22"/>
  <c r="D234" i="75"/>
  <c r="B234" i="22" s="1"/>
  <c r="B235" i="75"/>
  <c r="BJ220" i="22"/>
  <c r="BM219" i="22"/>
  <c r="BL219" i="22" s="1"/>
  <c r="G218" i="22"/>
  <c r="H218" i="22" s="1"/>
  <c r="I218" i="22" s="1"/>
  <c r="C218" i="22"/>
  <c r="F234" i="22" l="1"/>
  <c r="K220" i="22"/>
  <c r="B236" i="75"/>
  <c r="D235" i="75"/>
  <c r="B235" i="22" s="1"/>
  <c r="BJ221" i="22"/>
  <c r="BM220" i="22"/>
  <c r="BL220" i="22" s="1"/>
  <c r="C219" i="22"/>
  <c r="G219" i="22"/>
  <c r="H219" i="22" s="1"/>
  <c r="I219" i="22" s="1"/>
  <c r="K221" i="22" l="1"/>
  <c r="F235" i="22"/>
  <c r="F236" i="22" s="1"/>
  <c r="D236" i="75"/>
  <c r="B236" i="22" s="1"/>
  <c r="B237" i="75"/>
  <c r="BJ222" i="22"/>
  <c r="BM221" i="22"/>
  <c r="BL221" i="22" s="1"/>
  <c r="C220" i="22"/>
  <c r="G220" i="22"/>
  <c r="H220" i="22" s="1"/>
  <c r="I220" i="22" s="1"/>
  <c r="K222" i="22" l="1"/>
  <c r="D237" i="75"/>
  <c r="B237" i="22" s="1"/>
  <c r="B238" i="75"/>
  <c r="BJ223" i="22"/>
  <c r="BM222" i="22"/>
  <c r="BL222" i="22" s="1"/>
  <c r="G221" i="22"/>
  <c r="H221" i="22" s="1"/>
  <c r="I221" i="22" s="1"/>
  <c r="C221" i="22"/>
  <c r="K223" i="22" l="1"/>
  <c r="F237" i="22"/>
  <c r="D238" i="75"/>
  <c r="B238" i="22" s="1"/>
  <c r="B239" i="75"/>
  <c r="BJ224" i="22"/>
  <c r="BM223" i="22"/>
  <c r="BL223" i="22" s="1"/>
  <c r="C222" i="22"/>
  <c r="G222" i="22"/>
  <c r="H222" i="22" s="1"/>
  <c r="I222" i="22" s="1"/>
  <c r="K224" i="22" l="1"/>
  <c r="F238" i="22"/>
  <c r="D239" i="75"/>
  <c r="B239" i="22" s="1"/>
  <c r="B240" i="75"/>
  <c r="BJ225" i="22"/>
  <c r="BM224" i="22"/>
  <c r="BL224" i="22" s="1"/>
  <c r="C223" i="22"/>
  <c r="G223" i="22"/>
  <c r="H223" i="22" s="1"/>
  <c r="I223" i="22" s="1"/>
  <c r="K225" i="22" l="1"/>
  <c r="F239" i="22"/>
  <c r="F240" i="22" s="1"/>
  <c r="D240" i="75"/>
  <c r="B240" i="22" s="1"/>
  <c r="B241" i="75"/>
  <c r="BJ226" i="22"/>
  <c r="BM225" i="22"/>
  <c r="BL225" i="22" s="1"/>
  <c r="C224" i="22"/>
  <c r="G224" i="22"/>
  <c r="H224" i="22" s="1"/>
  <c r="I224" i="22" s="1"/>
  <c r="K226" i="22" l="1"/>
  <c r="B242" i="75"/>
  <c r="D241" i="75"/>
  <c r="B241" i="22" s="1"/>
  <c r="BJ227" i="22"/>
  <c r="BM226" i="22"/>
  <c r="BL226" i="22" s="1"/>
  <c r="C225" i="22"/>
  <c r="G225" i="22"/>
  <c r="H225" i="22" s="1"/>
  <c r="I225" i="22" s="1"/>
  <c r="K227" i="22" l="1"/>
  <c r="F241" i="22"/>
  <c r="F242" i="22" s="1"/>
  <c r="D242" i="75"/>
  <c r="B242" i="22" s="1"/>
  <c r="B243" i="75"/>
  <c r="BJ228" i="22"/>
  <c r="BM227" i="22"/>
  <c r="BL227" i="22" s="1"/>
  <c r="C226" i="22"/>
  <c r="G226" i="22"/>
  <c r="H226" i="22" s="1"/>
  <c r="I226" i="22" s="1"/>
  <c r="K228" i="22" l="1"/>
  <c r="D243" i="75"/>
  <c r="B243" i="22" s="1"/>
  <c r="B244" i="75"/>
  <c r="BJ229" i="22"/>
  <c r="BM228" i="22"/>
  <c r="BL228" i="22" s="1"/>
  <c r="C227" i="22"/>
  <c r="G227" i="22"/>
  <c r="H227" i="22" s="1"/>
  <c r="I227" i="22" s="1"/>
  <c r="K229" i="22" l="1"/>
  <c r="F243" i="22"/>
  <c r="F244" i="22" s="1"/>
  <c r="D244" i="75"/>
  <c r="B244" i="22" s="1"/>
  <c r="B245" i="75"/>
  <c r="BJ230" i="22"/>
  <c r="BM229" i="22"/>
  <c r="BL229" i="22" s="1"/>
  <c r="C228" i="22"/>
  <c r="G228" i="22"/>
  <c r="H228" i="22" s="1"/>
  <c r="I228" i="22" s="1"/>
  <c r="K230" i="22" l="1"/>
  <c r="D245" i="75"/>
  <c r="B245" i="22" s="1"/>
  <c r="B246" i="75"/>
  <c r="BJ231" i="22"/>
  <c r="BM230" i="22"/>
  <c r="BL230" i="22" s="1"/>
  <c r="G229" i="22"/>
  <c r="H229" i="22" s="1"/>
  <c r="I229" i="22" s="1"/>
  <c r="C229" i="22"/>
  <c r="K231" i="22" l="1"/>
  <c r="F245" i="22"/>
  <c r="F246" i="22" s="1"/>
  <c r="D246" i="75"/>
  <c r="B246" i="22" s="1"/>
  <c r="B247" i="75"/>
  <c r="BJ232" i="22"/>
  <c r="BM231" i="22"/>
  <c r="BL231" i="22" s="1"/>
  <c r="C230" i="22"/>
  <c r="G230" i="22"/>
  <c r="H230" i="22" s="1"/>
  <c r="I230" i="22" s="1"/>
  <c r="K232" i="22" l="1"/>
  <c r="D247" i="75"/>
  <c r="B247" i="22" s="1"/>
  <c r="B248" i="75"/>
  <c r="BJ233" i="22"/>
  <c r="BM232" i="22"/>
  <c r="BL232" i="22" s="1"/>
  <c r="G231" i="22"/>
  <c r="H231" i="22" s="1"/>
  <c r="I231" i="22" s="1"/>
  <c r="C231" i="22"/>
  <c r="K233" i="22" l="1"/>
  <c r="F247" i="22"/>
  <c r="F248" i="22" s="1"/>
  <c r="D248" i="75"/>
  <c r="B248" i="22" s="1"/>
  <c r="B249" i="75"/>
  <c r="BJ234" i="22"/>
  <c r="BM233" i="22"/>
  <c r="BL233" i="22" s="1"/>
  <c r="G232" i="22"/>
  <c r="H232" i="22" s="1"/>
  <c r="I232" i="22" s="1"/>
  <c r="C232" i="22"/>
  <c r="K234" i="22" l="1"/>
  <c r="D249" i="75"/>
  <c r="B249" i="22" s="1"/>
  <c r="B250" i="75"/>
  <c r="BJ235" i="22"/>
  <c r="BM234" i="22"/>
  <c r="BL234" i="22" s="1"/>
  <c r="G233" i="22"/>
  <c r="H233" i="22" s="1"/>
  <c r="I233" i="22" s="1"/>
  <c r="C233" i="22"/>
  <c r="K235" i="22" l="1"/>
  <c r="F249" i="22"/>
  <c r="F250" i="22" s="1"/>
  <c r="D250" i="75"/>
  <c r="B250" i="22" s="1"/>
  <c r="B251" i="75"/>
  <c r="BJ236" i="22"/>
  <c r="BM235" i="22"/>
  <c r="BL235" i="22" s="1"/>
  <c r="G234" i="22"/>
  <c r="H234" i="22" s="1"/>
  <c r="I234" i="22" s="1"/>
  <c r="C234" i="22"/>
  <c r="K236" i="22" l="1"/>
  <c r="B252" i="75"/>
  <c r="D251" i="75"/>
  <c r="B251" i="22" s="1"/>
  <c r="BJ237" i="22"/>
  <c r="BM236" i="22"/>
  <c r="BL236" i="22" s="1"/>
  <c r="C235" i="22"/>
  <c r="G235" i="22"/>
  <c r="H235" i="22" s="1"/>
  <c r="I235" i="22" s="1"/>
  <c r="K237" i="22" l="1"/>
  <c r="F251" i="22"/>
  <c r="F252" i="22" s="1"/>
  <c r="D252" i="75"/>
  <c r="B252" i="22" s="1"/>
  <c r="B253" i="75"/>
  <c r="BJ238" i="22"/>
  <c r="BM237" i="22"/>
  <c r="BL237" i="22" s="1"/>
  <c r="C236" i="22"/>
  <c r="G236" i="22"/>
  <c r="H236" i="22" s="1"/>
  <c r="I236" i="22" s="1"/>
  <c r="K238" i="22" l="1"/>
  <c r="D253" i="75"/>
  <c r="B253" i="22" s="1"/>
  <c r="B254" i="75"/>
  <c r="BJ239" i="22"/>
  <c r="BM238" i="22"/>
  <c r="BL238" i="22" s="1"/>
  <c r="G237" i="22"/>
  <c r="H237" i="22" s="1"/>
  <c r="I237" i="22" s="1"/>
  <c r="C237" i="22"/>
  <c r="K239" i="22" l="1"/>
  <c r="F253" i="22"/>
  <c r="F254" i="22" s="1"/>
  <c r="D254" i="75"/>
  <c r="B254" i="22" s="1"/>
  <c r="B255" i="75"/>
  <c r="BJ240" i="22"/>
  <c r="BM239" i="22"/>
  <c r="BL239" i="22" s="1"/>
  <c r="C238" i="22"/>
  <c r="G238" i="22"/>
  <c r="H238" i="22" s="1"/>
  <c r="I238" i="22" s="1"/>
  <c r="K240" i="22" l="1"/>
  <c r="D255" i="75"/>
  <c r="B255" i="22" s="1"/>
  <c r="B256" i="75"/>
  <c r="BJ241" i="22"/>
  <c r="BM240" i="22"/>
  <c r="BL240" i="22" s="1"/>
  <c r="G239" i="22"/>
  <c r="H239" i="22" s="1"/>
  <c r="I239" i="22" s="1"/>
  <c r="C239" i="22"/>
  <c r="K241" i="22" l="1"/>
  <c r="F255" i="22"/>
  <c r="F256" i="22" s="1"/>
  <c r="D256" i="75"/>
  <c r="B256" i="22" s="1"/>
  <c r="B257" i="75"/>
  <c r="BJ242" i="22"/>
  <c r="BM241" i="22"/>
  <c r="BL241" i="22" s="1"/>
  <c r="G240" i="22"/>
  <c r="H240" i="22" s="1"/>
  <c r="I240" i="22" s="1"/>
  <c r="C240" i="22"/>
  <c r="K242" i="22" l="1"/>
  <c r="B258" i="75"/>
  <c r="D257" i="75"/>
  <c r="B257" i="22" s="1"/>
  <c r="BJ243" i="22"/>
  <c r="BM242" i="22"/>
  <c r="BL242" i="22" s="1"/>
  <c r="G241" i="22"/>
  <c r="H241" i="22" s="1"/>
  <c r="I241" i="22" s="1"/>
  <c r="C241" i="22"/>
  <c r="K243" i="22" l="1"/>
  <c r="F257" i="22"/>
  <c r="F258" i="22" s="1"/>
  <c r="D258" i="75"/>
  <c r="B258" i="22" s="1"/>
  <c r="B259" i="75"/>
  <c r="BJ244" i="22"/>
  <c r="BM243" i="22"/>
  <c r="BL243" i="22" s="1"/>
  <c r="G242" i="22"/>
  <c r="H242" i="22" s="1"/>
  <c r="I242" i="22" s="1"/>
  <c r="C242" i="22"/>
  <c r="K244" i="22" l="1"/>
  <c r="D259" i="75"/>
  <c r="B259" i="22" s="1"/>
  <c r="B260" i="75"/>
  <c r="BJ245" i="22"/>
  <c r="BM244" i="22"/>
  <c r="BL244" i="22" s="1"/>
  <c r="G243" i="22"/>
  <c r="H243" i="22" s="1"/>
  <c r="I243" i="22" s="1"/>
  <c r="C243" i="22"/>
  <c r="K245" i="22" l="1"/>
  <c r="F259" i="22"/>
  <c r="F260" i="22" s="1"/>
  <c r="D260" i="75"/>
  <c r="B260" i="22" s="1"/>
  <c r="B261" i="75"/>
  <c r="BJ246" i="22"/>
  <c r="BM245" i="22"/>
  <c r="BL245" i="22" s="1"/>
  <c r="G244" i="22"/>
  <c r="H244" i="22" s="1"/>
  <c r="I244" i="22" s="1"/>
  <c r="C244" i="22"/>
  <c r="K246" i="22" l="1"/>
  <c r="D261" i="75"/>
  <c r="B261" i="22" s="1"/>
  <c r="B262" i="75"/>
  <c r="BJ247" i="22"/>
  <c r="BM246" i="22"/>
  <c r="BL246" i="22" s="1"/>
  <c r="C245" i="22"/>
  <c r="G245" i="22"/>
  <c r="H245" i="22" s="1"/>
  <c r="I245" i="22" s="1"/>
  <c r="K247" i="22" l="1"/>
  <c r="F261" i="22"/>
  <c r="D262" i="75"/>
  <c r="B262" i="22" s="1"/>
  <c r="B263" i="75"/>
  <c r="BJ248" i="22"/>
  <c r="BM247" i="22"/>
  <c r="BL247" i="22" s="1"/>
  <c r="G246" i="22"/>
  <c r="H246" i="22" s="1"/>
  <c r="I246" i="22" s="1"/>
  <c r="C246" i="22"/>
  <c r="F262" i="22" l="1"/>
  <c r="K248" i="22"/>
  <c r="D263" i="75"/>
  <c r="B263" i="22" s="1"/>
  <c r="B264" i="75"/>
  <c r="BJ249" i="22"/>
  <c r="BM248" i="22"/>
  <c r="BL248" i="22" s="1"/>
  <c r="G247" i="22"/>
  <c r="H247" i="22" s="1"/>
  <c r="I247" i="22" s="1"/>
  <c r="C247" i="22"/>
  <c r="K249" i="22" l="1"/>
  <c r="F263" i="22"/>
  <c r="F264" i="22" s="1"/>
  <c r="D264" i="75"/>
  <c r="B264" i="22" s="1"/>
  <c r="B265" i="75"/>
  <c r="BJ250" i="22"/>
  <c r="BM249" i="22"/>
  <c r="BL249" i="22" s="1"/>
  <c r="G248" i="22"/>
  <c r="H248" i="22" s="1"/>
  <c r="I248" i="22" s="1"/>
  <c r="C248" i="22"/>
  <c r="K250" i="22" l="1"/>
  <c r="D265" i="75"/>
  <c r="B265" i="22" s="1"/>
  <c r="B266" i="75"/>
  <c r="BJ251" i="22"/>
  <c r="BM250" i="22"/>
  <c r="BL250" i="22" s="1"/>
  <c r="G249" i="22"/>
  <c r="H249" i="22" s="1"/>
  <c r="I249" i="22" s="1"/>
  <c r="C249" i="22"/>
  <c r="K251" i="22" l="1"/>
  <c r="F265" i="22"/>
  <c r="D266" i="75"/>
  <c r="B266" i="22" s="1"/>
  <c r="B267" i="75"/>
  <c r="BJ252" i="22"/>
  <c r="BM251" i="22"/>
  <c r="BL251" i="22" s="1"/>
  <c r="G250" i="22"/>
  <c r="H250" i="22" s="1"/>
  <c r="I250" i="22" s="1"/>
  <c r="C250" i="22"/>
  <c r="F266" i="22" l="1"/>
  <c r="K252" i="22"/>
  <c r="B268" i="75"/>
  <c r="D267" i="75"/>
  <c r="B267" i="22" s="1"/>
  <c r="BM252" i="22"/>
  <c r="BL252" i="22" s="1"/>
  <c r="BJ253" i="22"/>
  <c r="C251" i="22"/>
  <c r="G251" i="22"/>
  <c r="H251" i="22" s="1"/>
  <c r="I251" i="22" s="1"/>
  <c r="K253" i="22" l="1"/>
  <c r="F267" i="22"/>
  <c r="F268" i="22" s="1"/>
  <c r="D268" i="75"/>
  <c r="B268" i="22" s="1"/>
  <c r="B269" i="75"/>
  <c r="BJ254" i="22"/>
  <c r="BM253" i="22"/>
  <c r="BL253" i="22" s="1"/>
  <c r="C252" i="22"/>
  <c r="G252" i="22"/>
  <c r="H252" i="22" s="1"/>
  <c r="I252" i="22" s="1"/>
  <c r="K254" i="22" l="1"/>
  <c r="D269" i="75"/>
  <c r="B269" i="22" s="1"/>
  <c r="B270" i="75"/>
  <c r="BJ255" i="22"/>
  <c r="BM254" i="22"/>
  <c r="BL254" i="22" s="1"/>
  <c r="G253" i="22"/>
  <c r="H253" i="22" s="1"/>
  <c r="I253" i="22" s="1"/>
  <c r="C253" i="22"/>
  <c r="K255" i="22" l="1"/>
  <c r="F269" i="22"/>
  <c r="F270" i="22" s="1"/>
  <c r="D270" i="75"/>
  <c r="B270" i="22" s="1"/>
  <c r="B271" i="75"/>
  <c r="BJ256" i="22"/>
  <c r="BM255" i="22"/>
  <c r="BL255" i="22" s="1"/>
  <c r="C254" i="22"/>
  <c r="G254" i="22"/>
  <c r="H254" i="22" s="1"/>
  <c r="I254" i="22" s="1"/>
  <c r="K256" i="22" l="1"/>
  <c r="D271" i="75"/>
  <c r="B271" i="22" s="1"/>
  <c r="B272" i="75"/>
  <c r="BJ257" i="22"/>
  <c r="BM256" i="22"/>
  <c r="BL256" i="22" s="1"/>
  <c r="C255" i="22"/>
  <c r="G255" i="22"/>
  <c r="H255" i="22" s="1"/>
  <c r="I255" i="22" s="1"/>
  <c r="K257" i="22" l="1"/>
  <c r="F271" i="22"/>
  <c r="F272" i="22" s="1"/>
  <c r="D272" i="75"/>
  <c r="B272" i="22" s="1"/>
  <c r="B273" i="75"/>
  <c r="BJ258" i="22"/>
  <c r="BM257" i="22"/>
  <c r="BL257" i="22" s="1"/>
  <c r="C256" i="22"/>
  <c r="G256" i="22"/>
  <c r="H256" i="22" s="1"/>
  <c r="I256" i="22" s="1"/>
  <c r="K258" i="22" l="1"/>
  <c r="B274" i="75"/>
  <c r="D273" i="75"/>
  <c r="B273" i="22" s="1"/>
  <c r="BJ259" i="22"/>
  <c r="BM258" i="22"/>
  <c r="BL258" i="22" s="1"/>
  <c r="C257" i="22"/>
  <c r="G257" i="22"/>
  <c r="H257" i="22" s="1"/>
  <c r="I257" i="22" s="1"/>
  <c r="K259" i="22" l="1"/>
  <c r="F273" i="22"/>
  <c r="F274" i="22" s="1"/>
  <c r="D274" i="75"/>
  <c r="B274" i="22" s="1"/>
  <c r="B275" i="75"/>
  <c r="BJ260" i="22"/>
  <c r="BM259" i="22"/>
  <c r="BL259" i="22" s="1"/>
  <c r="C258" i="22"/>
  <c r="G258" i="22"/>
  <c r="H258" i="22" s="1"/>
  <c r="I258" i="22" s="1"/>
  <c r="K260" i="22" l="1"/>
  <c r="D275" i="75"/>
  <c r="B275" i="22" s="1"/>
  <c r="B276" i="75"/>
  <c r="BJ261" i="22"/>
  <c r="BM260" i="22"/>
  <c r="BL260" i="22" s="1"/>
  <c r="C259" i="22"/>
  <c r="G259" i="22"/>
  <c r="H259" i="22" s="1"/>
  <c r="I259" i="22" s="1"/>
  <c r="K261" i="22" l="1"/>
  <c r="F275" i="22"/>
  <c r="F276" i="22" s="1"/>
  <c r="D276" i="75"/>
  <c r="B276" i="22" s="1"/>
  <c r="B277" i="75"/>
  <c r="BJ262" i="22"/>
  <c r="BM261" i="22"/>
  <c r="BL261" i="22" s="1"/>
  <c r="C260" i="22"/>
  <c r="G260" i="22"/>
  <c r="H260" i="22" s="1"/>
  <c r="I260" i="22" s="1"/>
  <c r="K262" i="22" l="1"/>
  <c r="D277" i="75"/>
  <c r="B277" i="22" s="1"/>
  <c r="B278" i="75"/>
  <c r="BJ263" i="22"/>
  <c r="BM262" i="22"/>
  <c r="BL262" i="22" s="1"/>
  <c r="C261" i="22"/>
  <c r="G261" i="22"/>
  <c r="H261" i="22" s="1"/>
  <c r="I261" i="22" s="1"/>
  <c r="K263" i="22" l="1"/>
  <c r="F277" i="22"/>
  <c r="F278" i="22" s="1"/>
  <c r="D278" i="75"/>
  <c r="B278" i="22" s="1"/>
  <c r="B279" i="75"/>
  <c r="BJ264" i="22"/>
  <c r="BM263" i="22"/>
  <c r="BL263" i="22" s="1"/>
  <c r="G262" i="22"/>
  <c r="H262" i="22" s="1"/>
  <c r="I262" i="22" s="1"/>
  <c r="C262" i="22"/>
  <c r="K264" i="22" l="1"/>
  <c r="D279" i="75"/>
  <c r="B279" i="22" s="1"/>
  <c r="B280" i="75"/>
  <c r="BJ265" i="22"/>
  <c r="BM264" i="22"/>
  <c r="BL264" i="22" s="1"/>
  <c r="G263" i="22"/>
  <c r="H263" i="22" s="1"/>
  <c r="I263" i="22" s="1"/>
  <c r="C263" i="22"/>
  <c r="K265" i="22" l="1"/>
  <c r="F279" i="22"/>
  <c r="F280" i="22" s="1"/>
  <c r="D280" i="75"/>
  <c r="B280" i="22" s="1"/>
  <c r="B281" i="75"/>
  <c r="BJ266" i="22"/>
  <c r="BM265" i="22"/>
  <c r="BL265" i="22" s="1"/>
  <c r="G264" i="22"/>
  <c r="H264" i="22" s="1"/>
  <c r="I264" i="22" s="1"/>
  <c r="C264" i="22"/>
  <c r="K266" i="22" l="1"/>
  <c r="D281" i="75"/>
  <c r="B281" i="22" s="1"/>
  <c r="B282" i="75"/>
  <c r="BJ267" i="22"/>
  <c r="BM266" i="22"/>
  <c r="BL266" i="22" s="1"/>
  <c r="C265" i="22"/>
  <c r="G265" i="22"/>
  <c r="H265" i="22" s="1"/>
  <c r="I265" i="22" s="1"/>
  <c r="K267" i="22" l="1"/>
  <c r="F281" i="22"/>
  <c r="D282" i="75"/>
  <c r="B282" i="22" s="1"/>
  <c r="B283" i="75"/>
  <c r="BJ268" i="22"/>
  <c r="BM267" i="22"/>
  <c r="BL267" i="22" s="1"/>
  <c r="G266" i="22"/>
  <c r="H266" i="22" s="1"/>
  <c r="I266" i="22" s="1"/>
  <c r="C266" i="22"/>
  <c r="F282" i="22" l="1"/>
  <c r="K268" i="22"/>
  <c r="D283" i="75"/>
  <c r="B283" i="22" s="1"/>
  <c r="B284" i="75"/>
  <c r="BJ269" i="22"/>
  <c r="BM268" i="22"/>
  <c r="BL268" i="22" s="1"/>
  <c r="G267" i="22"/>
  <c r="H267" i="22" s="1"/>
  <c r="I267" i="22" s="1"/>
  <c r="C267" i="22"/>
  <c r="K269" i="22" l="1"/>
  <c r="F283" i="22"/>
  <c r="D284" i="75"/>
  <c r="B284" i="22" s="1"/>
  <c r="B285" i="75"/>
  <c r="BJ270" i="22"/>
  <c r="BM269" i="22"/>
  <c r="BL269" i="22" s="1"/>
  <c r="G268" i="22"/>
  <c r="H268" i="22" s="1"/>
  <c r="I268" i="22" s="1"/>
  <c r="C268" i="22"/>
  <c r="F284" i="22" l="1"/>
  <c r="K270" i="22"/>
  <c r="D285" i="75"/>
  <c r="B285" i="22" s="1"/>
  <c r="B286" i="75"/>
  <c r="BJ271" i="22"/>
  <c r="BM270" i="22"/>
  <c r="BL270" i="22" s="1"/>
  <c r="G269" i="22"/>
  <c r="H269" i="22" s="1"/>
  <c r="I269" i="22" s="1"/>
  <c r="C269" i="22"/>
  <c r="K271" i="22" l="1"/>
  <c r="F285" i="22"/>
  <c r="B287" i="75"/>
  <c r="D286" i="75"/>
  <c r="B286" i="22" s="1"/>
  <c r="BJ272" i="22"/>
  <c r="BM271" i="22"/>
  <c r="BL271" i="22" s="1"/>
  <c r="G270" i="22"/>
  <c r="H270" i="22" s="1"/>
  <c r="I270" i="22" s="1"/>
  <c r="C270" i="22"/>
  <c r="F286" i="22" l="1"/>
  <c r="K272" i="22"/>
  <c r="D287" i="75"/>
  <c r="B287" i="22" s="1"/>
  <c r="B288" i="75"/>
  <c r="BJ273" i="22"/>
  <c r="BM272" i="22"/>
  <c r="BL272" i="22" s="1"/>
  <c r="G271" i="22"/>
  <c r="H271" i="22" s="1"/>
  <c r="I271" i="22" s="1"/>
  <c r="C271" i="22"/>
  <c r="K273" i="22" l="1"/>
  <c r="F287" i="22"/>
  <c r="F288" i="22" s="1"/>
  <c r="D288" i="75"/>
  <c r="B288" i="22" s="1"/>
  <c r="B289" i="75"/>
  <c r="BJ274" i="22"/>
  <c r="BM273" i="22"/>
  <c r="BL273" i="22" s="1"/>
  <c r="G272" i="22"/>
  <c r="H272" i="22" s="1"/>
  <c r="I272" i="22" s="1"/>
  <c r="C272" i="22"/>
  <c r="K274" i="22" l="1"/>
  <c r="D289" i="75"/>
  <c r="B289" i="22" s="1"/>
  <c r="B290" i="75"/>
  <c r="BJ275" i="22"/>
  <c r="BM274" i="22"/>
  <c r="BL274" i="22" s="1"/>
  <c r="C273" i="22"/>
  <c r="G273" i="22"/>
  <c r="H273" i="22" s="1"/>
  <c r="I273" i="22" s="1"/>
  <c r="K275" i="22" l="1"/>
  <c r="F289" i="22"/>
  <c r="D290" i="75"/>
  <c r="B290" i="22" s="1"/>
  <c r="B291" i="75"/>
  <c r="BJ276" i="22"/>
  <c r="BM275" i="22"/>
  <c r="BL275" i="22" s="1"/>
  <c r="G274" i="22"/>
  <c r="H274" i="22" s="1"/>
  <c r="I274" i="22" s="1"/>
  <c r="C274" i="22"/>
  <c r="F290" i="22" l="1"/>
  <c r="K276" i="22"/>
  <c r="D291" i="75"/>
  <c r="B291" i="22" s="1"/>
  <c r="B292" i="75"/>
  <c r="BJ277" i="22"/>
  <c r="BM276" i="22"/>
  <c r="BL276" i="22" s="1"/>
  <c r="C275" i="22"/>
  <c r="G275" i="22"/>
  <c r="H275" i="22" s="1"/>
  <c r="I275" i="22" s="1"/>
  <c r="K277" i="22" l="1"/>
  <c r="F291" i="22"/>
  <c r="D292" i="75"/>
  <c r="B292" i="22" s="1"/>
  <c r="B293" i="75"/>
  <c r="BJ278" i="22"/>
  <c r="BM277" i="22"/>
  <c r="BL277" i="22" s="1"/>
  <c r="C276" i="22"/>
  <c r="G276" i="22"/>
  <c r="H276" i="22" s="1"/>
  <c r="I276" i="22" s="1"/>
  <c r="F292" i="22" l="1"/>
  <c r="K278" i="22"/>
  <c r="D293" i="75"/>
  <c r="B293" i="22" s="1"/>
  <c r="B294" i="75"/>
  <c r="BJ279" i="22"/>
  <c r="BM278" i="22"/>
  <c r="BL278" i="22" s="1"/>
  <c r="C277" i="22"/>
  <c r="G277" i="22"/>
  <c r="H277" i="22" s="1"/>
  <c r="I277" i="22" s="1"/>
  <c r="K279" i="22" l="1"/>
  <c r="F293" i="22"/>
  <c r="B295" i="75"/>
  <c r="D294" i="75"/>
  <c r="B294" i="22" s="1"/>
  <c r="BJ280" i="22"/>
  <c r="BM279" i="22"/>
  <c r="BL279" i="22" s="1"/>
  <c r="C278" i="22"/>
  <c r="G278" i="22"/>
  <c r="H278" i="22" s="1"/>
  <c r="I278" i="22" s="1"/>
  <c r="F294" i="22" l="1"/>
  <c r="K280" i="22"/>
  <c r="D295" i="75"/>
  <c r="B295" i="22" s="1"/>
  <c r="B296" i="75"/>
  <c r="BJ281" i="22"/>
  <c r="BM280" i="22"/>
  <c r="BL280" i="22" s="1"/>
  <c r="G279" i="22"/>
  <c r="H279" i="22" s="1"/>
  <c r="I279" i="22" s="1"/>
  <c r="C279" i="22"/>
  <c r="K281" i="22" l="1"/>
  <c r="F295" i="22"/>
  <c r="F296" i="22" s="1"/>
  <c r="D296" i="75"/>
  <c r="B296" i="22" s="1"/>
  <c r="B297" i="75"/>
  <c r="BJ282" i="22"/>
  <c r="BM281" i="22"/>
  <c r="BL281" i="22" s="1"/>
  <c r="G280" i="22"/>
  <c r="H280" i="22" s="1"/>
  <c r="I280" i="22" s="1"/>
  <c r="C280" i="22"/>
  <c r="K282" i="22" l="1"/>
  <c r="D297" i="75"/>
  <c r="B297" i="22" s="1"/>
  <c r="B298" i="75"/>
  <c r="BJ283" i="22"/>
  <c r="BM282" i="22"/>
  <c r="BL282" i="22" s="1"/>
  <c r="C281" i="22"/>
  <c r="G281" i="22"/>
  <c r="H281" i="22" s="1"/>
  <c r="I281" i="22" s="1"/>
  <c r="K283" i="22" l="1"/>
  <c r="F297" i="22"/>
  <c r="D298" i="75"/>
  <c r="B298" i="22" s="1"/>
  <c r="B299" i="75"/>
  <c r="BJ284" i="22"/>
  <c r="BM283" i="22"/>
  <c r="BL283" i="22" s="1"/>
  <c r="G282" i="22"/>
  <c r="H282" i="22" s="1"/>
  <c r="I282" i="22" s="1"/>
  <c r="C282" i="22"/>
  <c r="F298" i="22" l="1"/>
  <c r="K284" i="22"/>
  <c r="D299" i="75"/>
  <c r="B299" i="22" s="1"/>
  <c r="B300" i="75"/>
  <c r="BJ285" i="22"/>
  <c r="BM284" i="22"/>
  <c r="BL284" i="22" s="1"/>
  <c r="C283" i="22"/>
  <c r="G283" i="22"/>
  <c r="H283" i="22" s="1"/>
  <c r="I283" i="22" s="1"/>
  <c r="K285" i="22" l="1"/>
  <c r="F299" i="22"/>
  <c r="D300" i="75"/>
  <c r="B300" i="22" s="1"/>
  <c r="B301" i="75"/>
  <c r="BJ286" i="22"/>
  <c r="BM285" i="22"/>
  <c r="BL285" i="22" s="1"/>
  <c r="C284" i="22"/>
  <c r="G284" i="22"/>
  <c r="H284" i="22" s="1"/>
  <c r="I284" i="22" s="1"/>
  <c r="F300" i="22" l="1"/>
  <c r="K286" i="22"/>
  <c r="D301" i="75"/>
  <c r="B301" i="22" s="1"/>
  <c r="B302" i="75"/>
  <c r="BJ287" i="22"/>
  <c r="BM286" i="22"/>
  <c r="BL286" i="22" s="1"/>
  <c r="C285" i="22"/>
  <c r="G285" i="22"/>
  <c r="H285" i="22" s="1"/>
  <c r="I285" i="22" s="1"/>
  <c r="K287" i="22" l="1"/>
  <c r="F301" i="22"/>
  <c r="B303" i="75"/>
  <c r="D302" i="75"/>
  <c r="B302" i="22" s="1"/>
  <c r="BJ288" i="22"/>
  <c r="BM287" i="22"/>
  <c r="BL287" i="22" s="1"/>
  <c r="C286" i="22"/>
  <c r="G286" i="22"/>
  <c r="H286" i="22" s="1"/>
  <c r="I286" i="22" s="1"/>
  <c r="F302" i="22" l="1"/>
  <c r="K288" i="22"/>
  <c r="D303" i="75"/>
  <c r="B303" i="22" s="1"/>
  <c r="B304" i="75"/>
  <c r="BJ289" i="22"/>
  <c r="BM288" i="22"/>
  <c r="BL288" i="22" s="1"/>
  <c r="C287" i="22"/>
  <c r="G287" i="22"/>
  <c r="H287" i="22" s="1"/>
  <c r="I287" i="22" s="1"/>
  <c r="K289" i="22" l="1"/>
  <c r="F303" i="22"/>
  <c r="F304" i="22" s="1"/>
  <c r="D304" i="75"/>
  <c r="B304" i="22" s="1"/>
  <c r="B305" i="75"/>
  <c r="BJ290" i="22"/>
  <c r="BM289" i="22"/>
  <c r="BL289" i="22" s="1"/>
  <c r="C288" i="22"/>
  <c r="G288" i="22"/>
  <c r="H288" i="22" s="1"/>
  <c r="I288" i="22" s="1"/>
  <c r="K290" i="22" l="1"/>
  <c r="D305" i="75"/>
  <c r="B305" i="22" s="1"/>
  <c r="B306" i="75"/>
  <c r="BJ291" i="22"/>
  <c r="BM290" i="22"/>
  <c r="BL290" i="22" s="1"/>
  <c r="G289" i="22"/>
  <c r="H289" i="22" s="1"/>
  <c r="I289" i="22" s="1"/>
  <c r="C289" i="22"/>
  <c r="K291" i="22" l="1"/>
  <c r="F305" i="22"/>
  <c r="F306" i="22" s="1"/>
  <c r="D306" i="75"/>
  <c r="B306" i="22" s="1"/>
  <c r="B307" i="75"/>
  <c r="BJ292" i="22"/>
  <c r="BM291" i="22"/>
  <c r="BL291" i="22" s="1"/>
  <c r="C290" i="22"/>
  <c r="G290" i="22"/>
  <c r="H290" i="22" s="1"/>
  <c r="I290" i="22" s="1"/>
  <c r="K292" i="22" l="1"/>
  <c r="D307" i="75"/>
  <c r="B307" i="22" s="1"/>
  <c r="B308" i="75"/>
  <c r="BJ293" i="22"/>
  <c r="BM292" i="22"/>
  <c r="BL292" i="22" s="1"/>
  <c r="C291" i="22"/>
  <c r="G291" i="22"/>
  <c r="H291" i="22" s="1"/>
  <c r="I291" i="22" s="1"/>
  <c r="K293" i="22" l="1"/>
  <c r="F307" i="22"/>
  <c r="F308" i="22" s="1"/>
  <c r="D308" i="75"/>
  <c r="B308" i="22" s="1"/>
  <c r="B309" i="75"/>
  <c r="BJ294" i="22"/>
  <c r="BM293" i="22"/>
  <c r="BL293" i="22" s="1"/>
  <c r="C292" i="22"/>
  <c r="G292" i="22"/>
  <c r="H292" i="22" s="1"/>
  <c r="I292" i="22" s="1"/>
  <c r="K294" i="22" l="1"/>
  <c r="D309" i="75"/>
  <c r="B309" i="22" s="1"/>
  <c r="B310" i="75"/>
  <c r="BJ295" i="22"/>
  <c r="BM294" i="22"/>
  <c r="BL294" i="22" s="1"/>
  <c r="C293" i="22"/>
  <c r="G293" i="22"/>
  <c r="H293" i="22" s="1"/>
  <c r="I293" i="22" s="1"/>
  <c r="K295" i="22" l="1"/>
  <c r="F309" i="22"/>
  <c r="B311" i="75"/>
  <c r="D310" i="75"/>
  <c r="B310" i="22" s="1"/>
  <c r="BJ296" i="22"/>
  <c r="BM295" i="22"/>
  <c r="BL295" i="22" s="1"/>
  <c r="C294" i="22"/>
  <c r="G294" i="22"/>
  <c r="H294" i="22" s="1"/>
  <c r="I294" i="22" s="1"/>
  <c r="F310" i="22" l="1"/>
  <c r="K296" i="22"/>
  <c r="D311" i="75"/>
  <c r="B311" i="22" s="1"/>
  <c r="B312" i="75"/>
  <c r="BJ297" i="22"/>
  <c r="BM296" i="22"/>
  <c r="BL296" i="22" s="1"/>
  <c r="G295" i="22"/>
  <c r="H295" i="22" s="1"/>
  <c r="I295" i="22" s="1"/>
  <c r="C295" i="22"/>
  <c r="K297" i="22" l="1"/>
  <c r="F311" i="22"/>
  <c r="F312" i="22" s="1"/>
  <c r="D312" i="75"/>
  <c r="B312" i="22" s="1"/>
  <c r="B313" i="75"/>
  <c r="BJ298" i="22"/>
  <c r="BM297" i="22"/>
  <c r="BL297" i="22" s="1"/>
  <c r="G296" i="22"/>
  <c r="H296" i="22" s="1"/>
  <c r="I296" i="22" s="1"/>
  <c r="C296" i="22"/>
  <c r="K298" i="22" l="1"/>
  <c r="D313" i="75"/>
  <c r="B313" i="22" s="1"/>
  <c r="B314" i="75"/>
  <c r="BJ299" i="22"/>
  <c r="BM298" i="22"/>
  <c r="BL298" i="22" s="1"/>
  <c r="C297" i="22"/>
  <c r="G297" i="22"/>
  <c r="H297" i="22" s="1"/>
  <c r="I297" i="22" s="1"/>
  <c r="K299" i="22" l="1"/>
  <c r="F313" i="22"/>
  <c r="F314" i="22" s="1"/>
  <c r="D314" i="75"/>
  <c r="B314" i="22" s="1"/>
  <c r="B315" i="75"/>
  <c r="BJ300" i="22"/>
  <c r="BM299" i="22"/>
  <c r="BL299" i="22" s="1"/>
  <c r="G298" i="22"/>
  <c r="H298" i="22" s="1"/>
  <c r="I298" i="22" s="1"/>
  <c r="C298" i="22"/>
  <c r="K300" i="22" l="1"/>
  <c r="D315" i="75"/>
  <c r="B315" i="22" s="1"/>
  <c r="B316" i="75"/>
  <c r="BJ301" i="22"/>
  <c r="BM300" i="22"/>
  <c r="BL300" i="22" s="1"/>
  <c r="G299" i="22"/>
  <c r="H299" i="22" s="1"/>
  <c r="I299" i="22" s="1"/>
  <c r="C299" i="22"/>
  <c r="K301" i="22" l="1"/>
  <c r="F315" i="22"/>
  <c r="F316" i="22" s="1"/>
  <c r="D316" i="75"/>
  <c r="B316" i="22" s="1"/>
  <c r="B317" i="75"/>
  <c r="BJ302" i="22"/>
  <c r="BM301" i="22"/>
  <c r="BL301" i="22" s="1"/>
  <c r="G300" i="22"/>
  <c r="H300" i="22" s="1"/>
  <c r="I300" i="22" s="1"/>
  <c r="C300" i="22"/>
  <c r="K302" i="22" l="1"/>
  <c r="D317" i="75"/>
  <c r="B317" i="22" s="1"/>
  <c r="B318" i="75"/>
  <c r="BJ303" i="22"/>
  <c r="BM302" i="22"/>
  <c r="BL302" i="22" s="1"/>
  <c r="G301" i="22"/>
  <c r="H301" i="22" s="1"/>
  <c r="I301" i="22" s="1"/>
  <c r="C301" i="22"/>
  <c r="K303" i="22" l="1"/>
  <c r="F317" i="22"/>
  <c r="B319" i="75"/>
  <c r="D318" i="75"/>
  <c r="B318" i="22" s="1"/>
  <c r="BJ304" i="22"/>
  <c r="BM303" i="22"/>
  <c r="BL303" i="22" s="1"/>
  <c r="G302" i="22"/>
  <c r="H302" i="22" s="1"/>
  <c r="I302" i="22" s="1"/>
  <c r="C302" i="22"/>
  <c r="F318" i="22" l="1"/>
  <c r="K304" i="22"/>
  <c r="D319" i="75"/>
  <c r="B319" i="22" s="1"/>
  <c r="B320" i="75"/>
  <c r="BJ305" i="22"/>
  <c r="BM304" i="22"/>
  <c r="BL304" i="22" s="1"/>
  <c r="G303" i="22"/>
  <c r="H303" i="22" s="1"/>
  <c r="I303" i="22" s="1"/>
  <c r="C303" i="22"/>
  <c r="K305" i="22" l="1"/>
  <c r="F319" i="22"/>
  <c r="D320" i="75"/>
  <c r="B320" i="22" s="1"/>
  <c r="B321" i="75"/>
  <c r="BJ306" i="22"/>
  <c r="BM305" i="22"/>
  <c r="BL305" i="22" s="1"/>
  <c r="C304" i="22"/>
  <c r="G304" i="22"/>
  <c r="H304" i="22" s="1"/>
  <c r="I304" i="22" s="1"/>
  <c r="K306" i="22" l="1"/>
  <c r="F320" i="22"/>
  <c r="D321" i="75"/>
  <c r="B321" i="22" s="1"/>
  <c r="B322" i="75"/>
  <c r="BJ307" i="22"/>
  <c r="BM306" i="22"/>
  <c r="BL306" i="22" s="1"/>
  <c r="C305" i="22"/>
  <c r="G305" i="22"/>
  <c r="H305" i="22" s="1"/>
  <c r="I305" i="22" s="1"/>
  <c r="K307" i="22" l="1"/>
  <c r="F321" i="22"/>
  <c r="F322" i="22" s="1"/>
  <c r="D322" i="75"/>
  <c r="B322" i="22" s="1"/>
  <c r="B323" i="75"/>
  <c r="BJ308" i="22"/>
  <c r="BM307" i="22"/>
  <c r="BL307" i="22" s="1"/>
  <c r="G306" i="22"/>
  <c r="H306" i="22" s="1"/>
  <c r="I306" i="22" s="1"/>
  <c r="C306" i="22"/>
  <c r="K308" i="22" l="1"/>
  <c r="D323" i="75"/>
  <c r="B323" i="22" s="1"/>
  <c r="B324" i="75"/>
  <c r="BJ309" i="22"/>
  <c r="BM308" i="22"/>
  <c r="BL308" i="22" s="1"/>
  <c r="G307" i="22"/>
  <c r="H307" i="22" s="1"/>
  <c r="I307" i="22" s="1"/>
  <c r="C307" i="22"/>
  <c r="K309" i="22" l="1"/>
  <c r="F323" i="22"/>
  <c r="F324" i="22" s="1"/>
  <c r="D324" i="75"/>
  <c r="B324" i="22" s="1"/>
  <c r="B325" i="75"/>
  <c r="BJ310" i="22"/>
  <c r="BM309" i="22"/>
  <c r="BL309" i="22" s="1"/>
  <c r="C308" i="22"/>
  <c r="G308" i="22"/>
  <c r="H308" i="22" s="1"/>
  <c r="I308" i="22" s="1"/>
  <c r="K310" i="22" l="1"/>
  <c r="D325" i="75"/>
  <c r="B325" i="22" s="1"/>
  <c r="B326" i="75"/>
  <c r="BJ311" i="22"/>
  <c r="BM310" i="22"/>
  <c r="BL310" i="22" s="1"/>
  <c r="G309" i="22"/>
  <c r="H309" i="22" s="1"/>
  <c r="I309" i="22" s="1"/>
  <c r="C309" i="22"/>
  <c r="K311" i="22" l="1"/>
  <c r="F325" i="22"/>
  <c r="F326" i="22" s="1"/>
  <c r="D326" i="75"/>
  <c r="B326" i="22" s="1"/>
  <c r="BJ312" i="22"/>
  <c r="BM311" i="22"/>
  <c r="BL311" i="22" s="1"/>
  <c r="G310" i="22"/>
  <c r="H310" i="22" s="1"/>
  <c r="I310" i="22" s="1"/>
  <c r="C310" i="22"/>
  <c r="K312" i="22" l="1"/>
  <c r="BJ313" i="22"/>
  <c r="BM312" i="22"/>
  <c r="BL312" i="22" s="1"/>
  <c r="C311" i="22"/>
  <c r="G311" i="22"/>
  <c r="H311" i="22" s="1"/>
  <c r="I311" i="22" s="1"/>
  <c r="K313" i="22" l="1"/>
  <c r="BJ314" i="22"/>
  <c r="BM313" i="22"/>
  <c r="BL313" i="22" s="1"/>
  <c r="C312" i="22"/>
  <c r="G312" i="22"/>
  <c r="H312" i="22" s="1"/>
  <c r="I312" i="22" s="1"/>
  <c r="K314" i="22" l="1"/>
  <c r="BJ315" i="22"/>
  <c r="BM314" i="22"/>
  <c r="BL314" i="22" s="1"/>
  <c r="G313" i="22"/>
  <c r="H313" i="22" s="1"/>
  <c r="I313" i="22" s="1"/>
  <c r="C313" i="22"/>
  <c r="K315" i="22" l="1"/>
  <c r="BJ316" i="22"/>
  <c r="BM315" i="22"/>
  <c r="BL315" i="22" s="1"/>
  <c r="G314" i="22"/>
  <c r="H314" i="22" s="1"/>
  <c r="I314" i="22" s="1"/>
  <c r="C314" i="22"/>
  <c r="K316" i="22" l="1"/>
  <c r="BJ317" i="22"/>
  <c r="BM316" i="22"/>
  <c r="BL316" i="22" s="1"/>
  <c r="C315" i="22"/>
  <c r="G315" i="22"/>
  <c r="H315" i="22" s="1"/>
  <c r="I315" i="22" s="1"/>
  <c r="K317" i="22" l="1"/>
  <c r="BJ318" i="22"/>
  <c r="BM317" i="22"/>
  <c r="BL317" i="22" s="1"/>
  <c r="G316" i="22"/>
  <c r="H316" i="22" s="1"/>
  <c r="I316" i="22" s="1"/>
  <c r="C316" i="22"/>
  <c r="K318" i="22" l="1"/>
  <c r="BJ319" i="22"/>
  <c r="BM318" i="22"/>
  <c r="BL318" i="22" s="1"/>
  <c r="G317" i="22"/>
  <c r="H317" i="22" s="1"/>
  <c r="I317" i="22" s="1"/>
  <c r="C317" i="22"/>
  <c r="K319" i="22" l="1"/>
  <c r="BJ320" i="22"/>
  <c r="BM319" i="22"/>
  <c r="BL319" i="22" s="1"/>
  <c r="G318" i="22"/>
  <c r="H318" i="22" s="1"/>
  <c r="I318" i="22" s="1"/>
  <c r="C318" i="22"/>
  <c r="K320" i="22" l="1"/>
  <c r="BJ321" i="22"/>
  <c r="BM320" i="22"/>
  <c r="BL320" i="22" s="1"/>
  <c r="C319" i="22"/>
  <c r="G319" i="22"/>
  <c r="H319" i="22" s="1"/>
  <c r="I319" i="22" s="1"/>
  <c r="K321" i="22" l="1"/>
  <c r="BJ322" i="22"/>
  <c r="BM321" i="22"/>
  <c r="BL321" i="22" s="1"/>
  <c r="C320" i="22"/>
  <c r="G320" i="22"/>
  <c r="H320" i="22" s="1"/>
  <c r="I320" i="22" s="1"/>
  <c r="K322" i="22" l="1"/>
  <c r="BJ323" i="22"/>
  <c r="BM322" i="22"/>
  <c r="BL322" i="22" s="1"/>
  <c r="G321" i="22"/>
  <c r="H321" i="22" s="1"/>
  <c r="I321" i="22" s="1"/>
  <c r="C321" i="22"/>
  <c r="K323" i="22" l="1"/>
  <c r="BJ324" i="22"/>
  <c r="BM323" i="22"/>
  <c r="BL323" i="22" s="1"/>
  <c r="C322" i="22"/>
  <c r="G322" i="22"/>
  <c r="H322" i="22" s="1"/>
  <c r="I322" i="22" s="1"/>
  <c r="K324" i="22" l="1"/>
  <c r="BJ325" i="22"/>
  <c r="BM324" i="22"/>
  <c r="BL324" i="22" s="1"/>
  <c r="C323" i="22"/>
  <c r="G323" i="22"/>
  <c r="H323" i="22" s="1"/>
  <c r="I323" i="22" s="1"/>
  <c r="K325" i="22" l="1"/>
  <c r="BJ326" i="22"/>
  <c r="BM325" i="22"/>
  <c r="BL325" i="22" s="1"/>
  <c r="C324" i="22"/>
  <c r="G324" i="22"/>
  <c r="H324" i="22" s="1"/>
  <c r="I324" i="22" s="1"/>
  <c r="K326" i="22" l="1"/>
  <c r="BJ327" i="22"/>
  <c r="BM326" i="22"/>
  <c r="BL326" i="22" s="1"/>
  <c r="G325" i="22"/>
  <c r="H325" i="22" s="1"/>
  <c r="I325" i="22" s="1"/>
  <c r="C325" i="22"/>
  <c r="BM327" i="22" l="1"/>
  <c r="BL327" i="22" s="1"/>
  <c r="G326" i="22"/>
  <c r="H326" i="22" s="1"/>
  <c r="I326" i="22" s="1"/>
  <c r="C326" i="22"/>
  <c r="D11" i="48" l="1"/>
  <c r="M19" i="70" l="1"/>
  <c r="M18" i="70"/>
  <c r="M17" i="70"/>
  <c r="M16" i="70"/>
  <c r="CJ4" i="22"/>
  <c r="M22" i="70"/>
  <c r="M20" i="70"/>
  <c r="M21" i="70"/>
  <c r="B27" i="72" l="1"/>
  <c r="E27" i="72" s="1"/>
  <c r="F27" i="72" s="1"/>
  <c r="B19" i="48"/>
  <c r="J24" i="70" l="1"/>
  <c r="E19" i="48"/>
  <c r="G19" i="48" s="1"/>
  <c r="P19" i="48" l="1"/>
  <c r="O24" i="70"/>
  <c r="AD2" i="22" l="1"/>
  <c r="W6" i="22"/>
  <c r="W4" i="22"/>
  <c r="W2" i="22"/>
  <c r="W3" i="22"/>
  <c r="W5" i="22"/>
  <c r="W12" i="22"/>
  <c r="W15" i="22"/>
  <c r="W22" i="22"/>
  <c r="W16" i="22"/>
  <c r="W17" i="22"/>
  <c r="W23" i="22"/>
  <c r="W25" i="22"/>
  <c r="W14" i="22"/>
  <c r="W10" i="22"/>
  <c r="W21" i="22"/>
  <c r="W8" i="22"/>
  <c r="W13" i="22"/>
  <c r="W24" i="22"/>
  <c r="W18" i="22"/>
  <c r="W20" i="22"/>
  <c r="W19" i="22"/>
  <c r="W7" i="22"/>
  <c r="W11" i="22"/>
  <c r="W26" i="22"/>
  <c r="W9" i="22"/>
  <c r="AU168" i="22"/>
  <c r="AU11" i="22"/>
  <c r="AU277" i="22"/>
  <c r="AU255" i="22"/>
  <c r="AT255" i="22" s="1"/>
  <c r="AU256" i="22"/>
  <c r="AT256" i="22" s="1"/>
  <c r="AU127" i="22"/>
  <c r="AT127" i="22" s="1"/>
  <c r="AU204" i="22"/>
  <c r="AU35" i="22"/>
  <c r="AU112" i="22"/>
  <c r="AT112" i="22" s="1"/>
  <c r="AU154" i="22"/>
  <c r="AU102" i="22"/>
  <c r="AT102" i="22" s="1"/>
  <c r="AU263" i="22"/>
  <c r="AT263" i="22" s="1"/>
  <c r="AU294" i="22"/>
  <c r="AT294" i="22" s="1"/>
  <c r="AU187" i="22"/>
  <c r="AT187" i="22" s="1"/>
  <c r="AU40" i="22"/>
  <c r="AU205" i="22"/>
  <c r="AU266" i="22"/>
  <c r="AU312" i="22"/>
  <c r="AT312" i="22" s="1"/>
  <c r="AU56" i="22"/>
  <c r="AT56" i="22" s="1"/>
  <c r="AU83" i="22"/>
  <c r="AT83" i="22" s="1"/>
  <c r="AU181" i="22"/>
  <c r="AT181" i="22" s="1"/>
  <c r="AU250" i="22"/>
  <c r="AT250" i="22" s="1"/>
  <c r="AU190" i="22"/>
  <c r="AU239" i="22"/>
  <c r="AU316" i="22"/>
  <c r="AT316" i="22" s="1"/>
  <c r="AU55" i="22"/>
  <c r="AU136" i="22"/>
  <c r="AT136" i="22" s="1"/>
  <c r="AU18" i="22"/>
  <c r="AU139" i="22"/>
  <c r="AU100" i="22"/>
  <c r="AU235" i="22"/>
  <c r="AT235" i="22" s="1"/>
  <c r="AU130" i="22"/>
  <c r="AU150" i="22"/>
  <c r="AU87" i="22"/>
  <c r="AT87" i="22" s="1"/>
  <c r="AU164" i="22"/>
  <c r="AU321" i="22"/>
  <c r="AT321" i="22" s="1"/>
  <c r="AU201" i="22"/>
  <c r="AT201" i="22" s="1"/>
  <c r="AU156" i="22"/>
  <c r="AT156" i="22" s="1"/>
  <c r="AU221" i="22"/>
  <c r="AU53" i="22"/>
  <c r="AT53" i="22" s="1"/>
  <c r="AU29" i="22"/>
  <c r="AT29" i="22" s="1"/>
  <c r="AU313" i="22"/>
  <c r="AT313" i="22" s="1"/>
  <c r="AU42" i="22"/>
  <c r="AU302" i="22"/>
  <c r="AT302" i="22" s="1"/>
  <c r="AU222" i="22"/>
  <c r="AU162" i="22"/>
  <c r="AT162" i="22" s="1"/>
  <c r="AU207" i="22"/>
  <c r="AU305" i="22"/>
  <c r="AU103" i="22"/>
  <c r="AU272" i="22"/>
  <c r="AT272" i="22" s="1"/>
  <c r="AU180" i="22"/>
  <c r="AU75" i="22"/>
  <c r="AT75" i="22" s="1"/>
  <c r="AU39" i="22"/>
  <c r="AU116" i="22"/>
  <c r="AT116" i="22" s="1"/>
  <c r="AU167" i="22"/>
  <c r="AU244" i="22"/>
  <c r="AT244" i="22" s="1"/>
  <c r="AU238" i="22"/>
  <c r="AT238" i="22" s="1"/>
  <c r="AU304" i="22"/>
  <c r="AU158" i="22"/>
  <c r="AU105" i="22"/>
  <c r="AT105" i="22" s="1"/>
  <c r="AU301" i="22"/>
  <c r="AU262" i="22"/>
  <c r="AT262" i="22" s="1"/>
  <c r="AU285" i="22"/>
  <c r="AT285" i="22" s="1"/>
  <c r="AU224" i="22"/>
  <c r="AT224" i="22" s="1"/>
  <c r="AU137" i="22"/>
  <c r="AT137" i="22" s="1"/>
  <c r="AU152" i="22"/>
  <c r="AU194" i="22"/>
  <c r="AU155" i="22"/>
  <c r="AT155" i="22" s="1"/>
  <c r="AU138" i="22"/>
  <c r="AU74" i="22"/>
  <c r="AT74" i="22" s="1"/>
  <c r="AU144" i="22"/>
  <c r="AU279" i="22"/>
  <c r="AU249" i="22"/>
  <c r="AU314" i="22"/>
  <c r="AU326" i="22"/>
  <c r="AT326" i="22" s="1"/>
  <c r="AU68" i="22"/>
  <c r="AT68" i="22" s="1"/>
  <c r="AU198" i="22"/>
  <c r="AU20" i="22"/>
  <c r="AT20" i="22" s="1"/>
  <c r="AU129" i="22"/>
  <c r="AT129" i="22" s="1"/>
  <c r="AU146" i="22"/>
  <c r="AU33" i="22"/>
  <c r="AT33" i="22" s="1"/>
  <c r="AU7" i="22"/>
  <c r="AU84" i="22"/>
  <c r="AU214" i="22"/>
  <c r="AT214" i="22" s="1"/>
  <c r="AU296" i="22"/>
  <c r="AT296" i="22" s="1"/>
  <c r="AU48" i="22"/>
  <c r="AT48" i="22" s="1"/>
  <c r="AU258" i="22"/>
  <c r="AT258" i="22" s="1"/>
  <c r="AU133" i="22"/>
  <c r="AU163" i="22"/>
  <c r="AU229" i="22"/>
  <c r="AU114" i="22"/>
  <c r="AU14" i="22"/>
  <c r="AU94" i="22"/>
  <c r="AT94" i="22" s="1"/>
  <c r="AU76" i="22"/>
  <c r="AT76" i="22" s="1"/>
  <c r="AU185" i="22"/>
  <c r="AT185" i="22" s="1"/>
  <c r="AU21" i="22"/>
  <c r="AT21" i="22" s="1"/>
  <c r="AU124" i="22"/>
  <c r="AU267" i="22"/>
  <c r="AT267" i="22" s="1"/>
  <c r="AU101" i="22"/>
  <c r="AT101" i="22" s="1"/>
  <c r="AU232" i="22"/>
  <c r="AT232" i="22" s="1"/>
  <c r="AU140" i="22"/>
  <c r="AT140" i="22" s="1"/>
  <c r="AU289" i="22"/>
  <c r="AT289" i="22" s="1"/>
  <c r="AU46" i="22"/>
  <c r="AU28" i="22"/>
  <c r="AU126" i="22"/>
  <c r="AU79" i="22"/>
  <c r="AT79" i="22" s="1"/>
  <c r="AU274" i="22"/>
  <c r="AU70" i="22"/>
  <c r="AT70" i="22" s="1"/>
  <c r="AU52" i="22"/>
  <c r="AU171" i="22"/>
  <c r="AT171" i="22" s="1"/>
  <c r="AU37" i="22"/>
  <c r="AU254" i="22"/>
  <c r="AU184" i="22"/>
  <c r="AT184" i="22" s="1"/>
  <c r="AU145" i="22"/>
  <c r="AT145" i="22" s="1"/>
  <c r="AU64" i="22"/>
  <c r="AU104" i="22"/>
  <c r="AT104" i="22" s="1"/>
  <c r="AU217" i="22"/>
  <c r="AU282" i="22"/>
  <c r="AT282" i="22" s="1"/>
  <c r="AU246" i="22"/>
  <c r="AT246" i="22" s="1"/>
  <c r="AU159" i="22"/>
  <c r="AU236" i="22"/>
  <c r="AU88" i="22"/>
  <c r="AU16" i="22"/>
  <c r="AU226" i="22"/>
  <c r="AT226" i="22" s="1"/>
  <c r="AU91" i="22"/>
  <c r="AU275" i="22"/>
  <c r="AT275" i="22" s="1"/>
  <c r="AU121" i="22"/>
  <c r="AU25" i="22"/>
  <c r="AT25" i="22" s="1"/>
  <c r="AU199" i="22"/>
  <c r="AT199" i="22" s="1"/>
  <c r="AU276" i="22"/>
  <c r="AU142" i="22"/>
  <c r="AU15" i="22"/>
  <c r="AU225" i="22"/>
  <c r="AT225" i="22" s="1"/>
  <c r="AU234" i="22"/>
  <c r="AT234" i="22" s="1"/>
  <c r="AU23" i="22"/>
  <c r="AT23" i="22" s="1"/>
  <c r="AU160" i="22"/>
  <c r="AU248" i="22"/>
  <c r="AT248" i="22" s="1"/>
  <c r="AU77" i="22"/>
  <c r="AT77" i="22" s="1"/>
  <c r="AU251" i="22"/>
  <c r="AU170" i="22"/>
  <c r="AT170" i="22" s="1"/>
  <c r="AU264" i="22"/>
  <c r="AT264" i="22" s="1"/>
  <c r="AU195" i="22"/>
  <c r="AT195" i="22" s="1"/>
  <c r="AU261" i="22"/>
  <c r="AU215" i="22"/>
  <c r="AT215" i="22" s="1"/>
  <c r="AU292" i="22"/>
  <c r="AT292" i="22" s="1"/>
  <c r="AU110" i="22"/>
  <c r="AU176" i="22"/>
  <c r="AU303" i="22"/>
  <c r="AT303" i="22" s="1"/>
  <c r="AU281" i="22"/>
  <c r="AU50" i="22"/>
  <c r="AT50" i="22" s="1"/>
  <c r="AU57" i="22"/>
  <c r="AU119" i="22"/>
  <c r="AT119" i="22" s="1"/>
  <c r="AU59" i="22"/>
  <c r="AU13" i="22"/>
  <c r="AU253" i="22"/>
  <c r="AT253" i="22" s="1"/>
  <c r="AU49" i="22"/>
  <c r="AT49" i="22" s="1"/>
  <c r="AU66" i="22"/>
  <c r="AU186" i="22"/>
  <c r="AT186" i="22" s="1"/>
  <c r="AU240" i="22"/>
  <c r="AT240" i="22" s="1"/>
  <c r="AU93" i="22"/>
  <c r="AU9" i="22"/>
  <c r="AU149" i="22"/>
  <c r="AU320" i="22"/>
  <c r="AT320" i="22" s="1"/>
  <c r="AU166" i="22"/>
  <c r="AT166" i="22" s="1"/>
  <c r="AU192" i="22"/>
  <c r="AU293" i="22"/>
  <c r="AT293" i="22" s="1"/>
  <c r="AU147" i="22"/>
  <c r="AT147" i="22" s="1"/>
  <c r="AU73" i="22"/>
  <c r="AU26" i="22"/>
  <c r="AU318" i="22"/>
  <c r="AU284" i="22"/>
  <c r="AT284" i="22" s="1"/>
  <c r="AU218" i="22"/>
  <c r="AT218" i="22" s="1"/>
  <c r="AU67" i="22"/>
  <c r="AT67" i="22" s="1"/>
  <c r="AU295" i="22"/>
  <c r="AT295" i="22" s="1"/>
  <c r="AU220" i="22"/>
  <c r="AU99" i="22"/>
  <c r="AU27" i="22"/>
  <c r="AT27" i="22" s="1"/>
  <c r="AU213" i="22"/>
  <c r="AT213" i="22" s="1"/>
  <c r="AU259" i="22"/>
  <c r="AT259" i="22" s="1"/>
  <c r="AU325" i="22"/>
  <c r="AT325" i="22" s="1"/>
  <c r="AU319" i="22"/>
  <c r="AT319" i="22" s="1"/>
  <c r="AU4" i="22"/>
  <c r="AU113" i="22"/>
  <c r="AT113" i="22" s="1"/>
  <c r="AU183" i="22"/>
  <c r="AU286" i="22"/>
  <c r="AU216" i="22"/>
  <c r="AT216" i="22" s="1"/>
  <c r="AU177" i="22"/>
  <c r="AU189" i="22"/>
  <c r="AT189" i="22" s="1"/>
  <c r="AU169" i="22"/>
  <c r="AU19" i="22"/>
  <c r="AT19" i="22" s="1"/>
  <c r="AU322" i="22"/>
  <c r="AT322" i="22" s="1"/>
  <c r="AU283" i="22"/>
  <c r="AU288" i="22"/>
  <c r="AU309" i="22"/>
  <c r="AU233" i="22"/>
  <c r="AT233" i="22" s="1"/>
  <c r="AU280" i="22"/>
  <c r="AT280" i="22" s="1"/>
  <c r="AU117" i="22"/>
  <c r="AU22" i="22"/>
  <c r="AT22" i="22" s="1"/>
  <c r="AU135" i="22"/>
  <c r="AU212" i="22"/>
  <c r="AU86" i="22"/>
  <c r="AT86" i="22" s="1"/>
  <c r="AU32" i="22"/>
  <c r="AU125" i="22"/>
  <c r="AT125" i="22" s="1"/>
  <c r="AU43" i="22"/>
  <c r="AT43" i="22" s="1"/>
  <c r="AU47" i="22"/>
  <c r="AT47" i="22" s="1"/>
  <c r="AU97" i="22"/>
  <c r="AT97" i="22" s="1"/>
  <c r="AU98" i="22"/>
  <c r="AT98" i="22" s="1"/>
  <c r="AU323" i="22"/>
  <c r="AU173" i="22"/>
  <c r="AT173" i="22" s="1"/>
  <c r="AU134" i="22"/>
  <c r="AT134" i="22" s="1"/>
  <c r="AU269" i="22"/>
  <c r="AT269" i="22" s="1"/>
  <c r="AU230" i="22"/>
  <c r="AT230" i="22" s="1"/>
  <c r="AU178" i="22"/>
  <c r="AT178" i="22" s="1"/>
  <c r="AU157" i="22"/>
  <c r="AT157" i="22" s="1"/>
  <c r="AU96" i="22"/>
  <c r="AT96" i="22" s="1"/>
  <c r="AU95" i="22"/>
  <c r="AU310" i="22"/>
  <c r="AU34" i="22"/>
  <c r="AU106" i="22"/>
  <c r="AT106" i="22" s="1"/>
  <c r="AU2" i="22"/>
  <c r="AT2" i="22" s="1"/>
  <c r="AU62" i="22"/>
  <c r="AU44" i="22"/>
  <c r="AT44" i="22" s="1"/>
  <c r="AU317" i="22"/>
  <c r="AT317" i="22" s="1"/>
  <c r="AU179" i="22"/>
  <c r="AU141" i="22"/>
  <c r="AU60" i="22"/>
  <c r="AU278" i="22"/>
  <c r="AT278" i="22" s="1"/>
  <c r="AU231" i="22"/>
  <c r="AT231" i="22" s="1"/>
  <c r="AU311" i="22"/>
  <c r="AT311" i="22" s="1"/>
  <c r="AU265" i="22"/>
  <c r="AT265" i="22" s="1"/>
  <c r="AU92" i="22"/>
  <c r="AT92" i="22" s="1"/>
  <c r="AU243" i="22"/>
  <c r="AU306" i="22"/>
  <c r="AU72" i="22"/>
  <c r="AU182" i="22"/>
  <c r="AT182" i="22" s="1"/>
  <c r="AU58" i="22"/>
  <c r="AT58" i="22" s="1"/>
  <c r="AU38" i="22"/>
  <c r="AT38" i="22" s="1"/>
  <c r="AU69" i="22"/>
  <c r="AT69" i="22" s="1"/>
  <c r="AU65" i="22"/>
  <c r="AT65" i="22" s="1"/>
  <c r="AU219" i="22"/>
  <c r="AU115" i="22"/>
  <c r="AT115" i="22" s="1"/>
  <c r="AU206" i="22"/>
  <c r="AT206" i="22" s="1"/>
  <c r="AU30" i="22"/>
  <c r="AT30" i="22" s="1"/>
  <c r="AU12" i="22"/>
  <c r="AU118" i="22"/>
  <c r="AU209" i="22"/>
  <c r="AT209" i="22" s="1"/>
  <c r="AU268" i="22"/>
  <c r="AU80" i="22"/>
  <c r="AU8" i="22"/>
  <c r="AU298" i="22"/>
  <c r="AT298" i="22" s="1"/>
  <c r="AU85" i="22"/>
  <c r="AU324" i="22"/>
  <c r="AT324" i="22" s="1"/>
  <c r="AU5" i="22"/>
  <c r="AU242" i="22"/>
  <c r="AT242" i="22" s="1"/>
  <c r="AU299" i="22"/>
  <c r="AT299" i="22" s="1"/>
  <c r="AU143" i="22"/>
  <c r="AU260" i="22"/>
  <c r="AT260" i="22" s="1"/>
  <c r="AU132" i="22"/>
  <c r="AU89" i="22"/>
  <c r="AU315" i="22"/>
  <c r="AT315" i="22" s="1"/>
  <c r="AU223" i="22"/>
  <c r="AT223" i="22" s="1"/>
  <c r="AU6" i="22"/>
  <c r="AU51" i="22"/>
  <c r="AT51" i="22" s="1"/>
  <c r="AU24" i="22"/>
  <c r="AT24" i="22" s="1"/>
  <c r="AU245" i="22"/>
  <c r="AU165" i="22"/>
  <c r="AU54" i="22"/>
  <c r="AT54" i="22" s="1"/>
  <c r="AU41" i="22"/>
  <c r="AT41" i="22" s="1"/>
  <c r="AU227" i="22"/>
  <c r="AT227" i="22" s="1"/>
  <c r="AU228" i="22"/>
  <c r="AT228" i="22" s="1"/>
  <c r="AU109" i="22"/>
  <c r="AT109" i="22" s="1"/>
  <c r="AU208" i="22"/>
  <c r="AU297" i="22"/>
  <c r="AT297" i="22" s="1"/>
  <c r="AU81" i="22"/>
  <c r="AU210" i="22"/>
  <c r="AT210" i="22" s="1"/>
  <c r="AU175" i="22"/>
  <c r="AT175" i="22" s="1"/>
  <c r="AU78" i="22"/>
  <c r="AU108" i="22"/>
  <c r="AT108" i="22" s="1"/>
  <c r="AU128" i="22"/>
  <c r="AT128" i="22" s="1"/>
  <c r="AU61" i="22"/>
  <c r="AT61" i="22" s="1"/>
  <c r="AU63" i="22"/>
  <c r="AT63" i="22" s="1"/>
  <c r="AU90" i="22"/>
  <c r="AU290" i="22"/>
  <c r="AU202" i="22"/>
  <c r="AT202" i="22" s="1"/>
  <c r="AU197" i="22"/>
  <c r="AT197" i="22" s="1"/>
  <c r="AU123" i="22"/>
  <c r="AT123" i="22" s="1"/>
  <c r="AU287" i="22"/>
  <c r="AT287" i="22" s="1"/>
  <c r="AU193" i="22"/>
  <c r="AT193" i="22" s="1"/>
  <c r="AU17" i="22"/>
  <c r="AU291" i="22"/>
  <c r="AU151" i="22"/>
  <c r="AT151" i="22" s="1"/>
  <c r="AU308" i="22"/>
  <c r="AT308" i="22" s="1"/>
  <c r="AU131" i="22"/>
  <c r="AT131" i="22" s="1"/>
  <c r="AU111" i="22"/>
  <c r="AT111" i="22" s="1"/>
  <c r="AU188" i="22"/>
  <c r="AT188" i="22" s="1"/>
  <c r="AU241" i="22"/>
  <c r="AT241" i="22" s="1"/>
  <c r="AU172" i="22"/>
  <c r="AT172" i="22" s="1"/>
  <c r="AU196" i="22"/>
  <c r="AT196" i="22" s="1"/>
  <c r="AU273" i="22"/>
  <c r="AT273" i="22" s="1"/>
  <c r="AU36" i="22"/>
  <c r="AT36" i="22" s="1"/>
  <c r="AU257" i="22"/>
  <c r="AU203" i="22"/>
  <c r="AT203" i="22" s="1"/>
  <c r="AU307" i="22"/>
  <c r="AT307" i="22" s="1"/>
  <c r="AU10" i="22"/>
  <c r="AU237" i="22"/>
  <c r="AT237" i="22" s="1"/>
  <c r="AU161" i="22"/>
  <c r="AT161" i="22" s="1"/>
  <c r="AU82" i="22"/>
  <c r="AT82" i="22" s="1"/>
  <c r="AU247" i="22"/>
  <c r="AT247" i="22" s="1"/>
  <c r="AU191" i="22"/>
  <c r="AT191" i="22" s="1"/>
  <c r="AU71" i="22"/>
  <c r="AT71" i="22" s="1"/>
  <c r="AU31" i="22"/>
  <c r="AT31" i="22" s="1"/>
  <c r="AU148" i="22"/>
  <c r="AT148" i="22" s="1"/>
  <c r="AU122" i="22"/>
  <c r="AT122" i="22" s="1"/>
  <c r="AU153" i="22"/>
  <c r="AT153" i="22" s="1"/>
  <c r="AU45" i="22"/>
  <c r="AU120" i="22"/>
  <c r="AT120" i="22" s="1"/>
  <c r="AU300" i="22"/>
  <c r="AT300" i="22" s="1"/>
  <c r="AU200" i="22"/>
  <c r="AT200" i="22" s="1"/>
  <c r="AU252" i="22"/>
  <c r="AT252" i="22" s="1"/>
  <c r="AU211" i="22"/>
  <c r="AT211" i="22" s="1"/>
  <c r="AU174" i="22"/>
  <c r="AT174" i="22" s="1"/>
  <c r="AU271" i="22"/>
  <c r="AT271" i="22" s="1"/>
  <c r="AU270" i="22"/>
  <c r="AT270" i="22" s="1"/>
  <c r="AU107" i="22"/>
  <c r="AT107" i="22" s="1"/>
  <c r="AB3" i="22"/>
  <c r="AB23" i="22"/>
  <c r="AB22" i="22"/>
  <c r="AB20" i="22"/>
  <c r="AB21" i="22"/>
  <c r="AB10" i="22"/>
  <c r="AB25" i="22"/>
  <c r="AB8" i="22"/>
  <c r="AB19" i="22"/>
  <c r="AB5" i="22"/>
  <c r="AB26" i="22"/>
  <c r="AB2" i="22"/>
  <c r="AB17" i="22"/>
  <c r="AB16" i="22"/>
  <c r="AB9" i="22"/>
  <c r="AB7" i="22"/>
  <c r="AB6" i="22"/>
  <c r="AB14" i="22"/>
  <c r="AB13" i="22"/>
  <c r="AB4" i="22"/>
  <c r="AB11" i="22"/>
  <c r="AB24" i="22"/>
  <c r="AB15" i="22"/>
  <c r="AB18" i="22"/>
  <c r="AB12" i="22"/>
  <c r="AA6" i="22"/>
  <c r="AA5" i="22"/>
  <c r="AA19" i="22"/>
  <c r="AA26" i="22"/>
  <c r="AA13" i="22"/>
  <c r="AA22" i="22"/>
  <c r="AA2" i="22"/>
  <c r="AA10" i="22"/>
  <c r="AA8" i="22"/>
  <c r="AA12" i="22"/>
  <c r="AA7" i="22"/>
  <c r="AA9" i="22"/>
  <c r="AA17" i="22"/>
  <c r="AA18" i="22"/>
  <c r="AA14" i="22"/>
  <c r="AA24" i="22"/>
  <c r="AA16" i="22"/>
  <c r="AA4" i="22"/>
  <c r="AA25" i="22"/>
  <c r="AA15" i="22"/>
  <c r="AA3" i="22"/>
  <c r="AA23" i="22"/>
  <c r="AA20" i="22"/>
  <c r="AA11" i="22"/>
  <c r="AA21" i="22"/>
  <c r="B15" i="48"/>
  <c r="B11" i="48"/>
  <c r="E11" i="48" s="1"/>
  <c r="B17" i="48"/>
  <c r="B16" i="48"/>
  <c r="B12" i="48"/>
  <c r="E12" i="48" s="1"/>
  <c r="B13" i="48"/>
  <c r="B14" i="48"/>
  <c r="AT290" i="22"/>
  <c r="AT222" i="22"/>
  <c r="AT126" i="22"/>
  <c r="AT40" i="22"/>
  <c r="AT72" i="22"/>
  <c r="AT154" i="22"/>
  <c r="AT219" i="22"/>
  <c r="AT60" i="22"/>
  <c r="AT194" i="22"/>
  <c r="AT139" i="22"/>
  <c r="AT276" i="22"/>
  <c r="AT180" i="22"/>
  <c r="AT99" i="22"/>
  <c r="AT90" i="22"/>
  <c r="AT114" i="22"/>
  <c r="AT35" i="22"/>
  <c r="AT208" i="22"/>
  <c r="AT207" i="22"/>
  <c r="AT229" i="22"/>
  <c r="AT236" i="22"/>
  <c r="AT169" i="22"/>
  <c r="AT52" i="22"/>
  <c r="AT168" i="22"/>
  <c r="AT59" i="22"/>
  <c r="AT279" i="22"/>
  <c r="AT80" i="22"/>
  <c r="AT95" i="22"/>
  <c r="AT91" i="22"/>
  <c r="AT217" i="22"/>
  <c r="AT283" i="22"/>
  <c r="AT121" i="22"/>
  <c r="AT34" i="22"/>
  <c r="AT73" i="22"/>
  <c r="AT158" i="22"/>
  <c r="AT89" i="22"/>
  <c r="AT198" i="22"/>
  <c r="AT261" i="22"/>
  <c r="AT142" i="22"/>
  <c r="AT288" i="22"/>
  <c r="AT165" i="22"/>
  <c r="AT239" i="22"/>
  <c r="AT291" i="22"/>
  <c r="AT266" i="22"/>
  <c r="AT176" i="22"/>
  <c r="AT39" i="22"/>
  <c r="AT304" i="22"/>
  <c r="AT144" i="22"/>
  <c r="AT57" i="22"/>
  <c r="AT306" i="22"/>
  <c r="AT149" i="22"/>
  <c r="AT45" i="22"/>
  <c r="AT245" i="22"/>
  <c r="AT251" i="22"/>
  <c r="AT268" i="22"/>
  <c r="AT93" i="22"/>
  <c r="AT212" i="22"/>
  <c r="AT323" i="22"/>
  <c r="AT141" i="22"/>
  <c r="AT118" i="22"/>
  <c r="AT85" i="22"/>
  <c r="AT167" i="22"/>
  <c r="AT286" i="22"/>
  <c r="AT254" i="22"/>
  <c r="AT133" i="22"/>
  <c r="AT26" i="22"/>
  <c r="AT103" i="22"/>
  <c r="AT314" i="22"/>
  <c r="AT130" i="22"/>
  <c r="AT150" i="22"/>
  <c r="AT183" i="22"/>
  <c r="AT274" i="22"/>
  <c r="AT205" i="22"/>
  <c r="AT42" i="22"/>
  <c r="AT309" i="22"/>
  <c r="AT81" i="22"/>
  <c r="AT132" i="22"/>
  <c r="AT204" i="22"/>
  <c r="AT160" i="22"/>
  <c r="AT190" i="22"/>
  <c r="AT305" i="22"/>
  <c r="AT146" i="22"/>
  <c r="AT66" i="22"/>
  <c r="AT159" i="22"/>
  <c r="AT243" i="22"/>
  <c r="AT179" i="22"/>
  <c r="AT46" i="22"/>
  <c r="AT318" i="22"/>
  <c r="AT192" i="22"/>
  <c r="AT110" i="22"/>
  <c r="AT135" i="22"/>
  <c r="AT138" i="22"/>
  <c r="AT124" i="22"/>
  <c r="AT152" i="22"/>
  <c r="AT277" i="22"/>
  <c r="AT220" i="22"/>
  <c r="AT249" i="22"/>
  <c r="AT37" i="22"/>
  <c r="AT78" i="22"/>
  <c r="AT163" i="22"/>
  <c r="AT64" i="22"/>
  <c r="AT62" i="22"/>
  <c r="AT310" i="22"/>
  <c r="AT164" i="22"/>
  <c r="AT301" i="22"/>
  <c r="AT28" i="22"/>
  <c r="AT55" i="22"/>
  <c r="AT221" i="22"/>
  <c r="AT100" i="22"/>
  <c r="AT84" i="22"/>
  <c r="AT257" i="22"/>
  <c r="AT88" i="22"/>
  <c r="AT281" i="22"/>
  <c r="AT143" i="22"/>
  <c r="AT177" i="22"/>
  <c r="AT32" i="22"/>
  <c r="A259" i="74" l="1"/>
  <c r="A112" i="74"/>
  <c r="A49" i="74"/>
  <c r="A189" i="74"/>
  <c r="A397" i="74"/>
  <c r="A247" i="74"/>
  <c r="A111" i="74"/>
  <c r="A361" i="74"/>
  <c r="A34" i="74"/>
  <c r="A107" i="74"/>
  <c r="A333" i="74"/>
  <c r="A343" i="74"/>
  <c r="A314" i="74"/>
  <c r="A155" i="74"/>
  <c r="A274" i="74"/>
  <c r="A358" i="74"/>
  <c r="A193" i="74"/>
  <c r="A83" i="74"/>
  <c r="A244" i="74"/>
  <c r="A329" i="74"/>
  <c r="A192" i="74"/>
  <c r="A366" i="74"/>
  <c r="A55" i="74"/>
  <c r="A31" i="74"/>
  <c r="A29" i="2"/>
  <c r="A328" i="74"/>
  <c r="A20" i="74"/>
  <c r="A18" i="2"/>
  <c r="A114" i="74"/>
  <c r="A68" i="74"/>
  <c r="A289" i="74"/>
  <c r="A53" i="74"/>
  <c r="A248" i="74"/>
  <c r="A157" i="74"/>
  <c r="A373" i="74"/>
  <c r="A197" i="74"/>
  <c r="A272" i="74"/>
  <c r="A190" i="74"/>
  <c r="A276" i="74"/>
  <c r="A306" i="74"/>
  <c r="A152" i="74"/>
  <c r="A217" i="74"/>
  <c r="A293" i="74"/>
  <c r="A39" i="74"/>
  <c r="A285" i="74"/>
  <c r="A185" i="74"/>
  <c r="A269" i="74"/>
  <c r="A398" i="74"/>
  <c r="A393" i="74"/>
  <c r="A22" i="74"/>
  <c r="A20" i="2"/>
  <c r="A271" i="74"/>
  <c r="A206" i="74"/>
  <c r="A173" i="74"/>
  <c r="A369" i="74"/>
  <c r="A106" i="74"/>
  <c r="A211" i="74"/>
  <c r="A264" i="74"/>
  <c r="A102" i="74"/>
  <c r="A139" i="74"/>
  <c r="A145" i="74"/>
  <c r="A89" i="74"/>
  <c r="A380" i="74"/>
  <c r="A351" i="74"/>
  <c r="A142" i="74"/>
  <c r="A85" i="74"/>
  <c r="A212" i="74"/>
  <c r="A379" i="74"/>
  <c r="A134" i="74"/>
  <c r="A120" i="74"/>
  <c r="A103" i="74"/>
  <c r="A146" i="74"/>
  <c r="A125" i="74"/>
  <c r="A277" i="74"/>
  <c r="A59" i="74"/>
  <c r="A404" i="74"/>
  <c r="A265" i="74"/>
  <c r="A357" i="74"/>
  <c r="A263" i="74"/>
  <c r="A340" i="74"/>
  <c r="A141" i="74"/>
  <c r="A172" i="74"/>
  <c r="A177" i="74"/>
  <c r="A165" i="74"/>
  <c r="A385" i="74"/>
  <c r="A54" i="74"/>
  <c r="A117" i="74"/>
  <c r="A376" i="74"/>
  <c r="A300" i="74"/>
  <c r="A62" i="74"/>
  <c r="A199" i="74"/>
  <c r="A182" i="74"/>
  <c r="A282" i="74"/>
  <c r="A232" i="74"/>
  <c r="A202" i="74"/>
  <c r="A208" i="74"/>
  <c r="A137" i="74"/>
  <c r="A387" i="74"/>
  <c r="A295" i="74"/>
  <c r="A296" i="74"/>
  <c r="A338" i="74"/>
  <c r="A69" i="74"/>
  <c r="A73" i="74"/>
  <c r="A130" i="74"/>
  <c r="A213" i="74"/>
  <c r="A352" i="74"/>
  <c r="A162" i="74"/>
  <c r="A346" i="74"/>
  <c r="A257" i="74"/>
  <c r="A252" i="74"/>
  <c r="A262" i="74"/>
  <c r="A392" i="74"/>
  <c r="A127" i="74"/>
  <c r="A222" i="74"/>
  <c r="A90" i="74"/>
  <c r="A246" i="74"/>
  <c r="A65" i="74"/>
  <c r="A320" i="74"/>
  <c r="A191" i="74"/>
  <c r="A261" i="74"/>
  <c r="A201" i="74"/>
  <c r="A209" i="74"/>
  <c r="A71" i="74"/>
  <c r="A334" i="74"/>
  <c r="A395" i="74"/>
  <c r="A313" i="74"/>
  <c r="A381" i="74"/>
  <c r="A319" i="74"/>
  <c r="A78" i="74"/>
  <c r="A254" i="74"/>
  <c r="A93" i="74"/>
  <c r="A384" i="74"/>
  <c r="A180" i="74"/>
  <c r="A378" i="74"/>
  <c r="A256" i="74"/>
  <c r="A84" i="74"/>
  <c r="A368" i="74"/>
  <c r="A17" i="74"/>
  <c r="A15" i="2"/>
  <c r="A372" i="74"/>
  <c r="A129" i="74"/>
  <c r="A251" i="74"/>
  <c r="A260" i="74"/>
  <c r="A100" i="74"/>
  <c r="A24" i="74"/>
  <c r="A22" i="2"/>
  <c r="A353" i="74"/>
  <c r="A287" i="74"/>
  <c r="A60" i="74"/>
  <c r="A225" i="74"/>
  <c r="A400" i="74"/>
  <c r="A66" i="74"/>
  <c r="A42" i="74"/>
  <c r="A273" i="74"/>
  <c r="A12" i="74"/>
  <c r="A10" i="2"/>
  <c r="A16" i="74"/>
  <c r="A14" i="2"/>
  <c r="A339" i="74"/>
  <c r="A88" i="74"/>
  <c r="A40" i="74"/>
  <c r="A131" i="74"/>
  <c r="A406" i="74"/>
  <c r="A374" i="74"/>
  <c r="A241" i="74"/>
  <c r="A175" i="74"/>
  <c r="A302" i="74"/>
  <c r="A383" i="74"/>
  <c r="A64" i="74"/>
  <c r="A281" i="74"/>
  <c r="A278" i="74"/>
  <c r="A270" i="74"/>
  <c r="A169" i="74"/>
  <c r="A179" i="74"/>
  <c r="A394" i="74"/>
  <c r="A136" i="74"/>
  <c r="A229" i="74"/>
  <c r="A405" i="74"/>
  <c r="A97" i="74"/>
  <c r="A76" i="74"/>
  <c r="A104" i="74"/>
  <c r="A166" i="74"/>
  <c r="A242" i="74"/>
  <c r="A41" i="74"/>
  <c r="A75" i="74"/>
  <c r="A347" i="74"/>
  <c r="A163" i="74"/>
  <c r="A200" i="74"/>
  <c r="A362" i="74"/>
  <c r="A113" i="74"/>
  <c r="A110" i="74"/>
  <c r="A205" i="74"/>
  <c r="A195" i="74"/>
  <c r="A292" i="74"/>
  <c r="A147" i="74"/>
  <c r="A30" i="74"/>
  <c r="A28" i="2"/>
  <c r="A407" i="74"/>
  <c r="A312" i="74"/>
  <c r="A354" i="74"/>
  <c r="A164" i="74"/>
  <c r="A181" i="74"/>
  <c r="A359" i="74"/>
  <c r="A249" i="74"/>
  <c r="A95" i="74"/>
  <c r="A153" i="74"/>
  <c r="A335" i="74"/>
  <c r="A10" i="74"/>
  <c r="A8" i="2"/>
  <c r="A140" i="74"/>
  <c r="A360" i="74"/>
  <c r="A52" i="74"/>
  <c r="A116" i="74"/>
  <c r="A238" i="74"/>
  <c r="A227" i="74"/>
  <c r="A235" i="74"/>
  <c r="A87" i="74"/>
  <c r="A348" i="74"/>
  <c r="A149" i="74"/>
  <c r="A50" i="74"/>
  <c r="A61" i="74"/>
  <c r="A148" i="74"/>
  <c r="A280" i="74"/>
  <c r="A99" i="74"/>
  <c r="A77" i="74"/>
  <c r="A364" i="74"/>
  <c r="A48" i="74"/>
  <c r="A382" i="74"/>
  <c r="A38" i="74"/>
  <c r="A207" i="74"/>
  <c r="A401" i="74"/>
  <c r="A138" i="74"/>
  <c r="A367" i="74"/>
  <c r="A283" i="74"/>
  <c r="A119" i="74"/>
  <c r="A390" i="74"/>
  <c r="A72" i="74"/>
  <c r="A326" i="74"/>
  <c r="A325" i="74"/>
  <c r="A115" i="74"/>
  <c r="A240" i="74"/>
  <c r="A150" i="74"/>
  <c r="A203" i="74"/>
  <c r="A323" i="74"/>
  <c r="A80" i="74"/>
  <c r="A45" i="74"/>
  <c r="A105" i="74"/>
  <c r="A304" i="74"/>
  <c r="A324" i="74"/>
  <c r="A35" i="74"/>
  <c r="A43" i="74"/>
  <c r="A286" i="74"/>
  <c r="A23" i="74"/>
  <c r="A21" i="2"/>
  <c r="A268" i="74"/>
  <c r="A377" i="74"/>
  <c r="A303" i="74"/>
  <c r="A350" i="74"/>
  <c r="A133" i="74"/>
  <c r="A9" i="74"/>
  <c r="A7" i="2"/>
  <c r="A215" i="74"/>
  <c r="A299" i="74"/>
  <c r="A318" i="74"/>
  <c r="A234" i="74"/>
  <c r="A288" i="74"/>
  <c r="A14" i="74"/>
  <c r="A12" i="2"/>
  <c r="A184" i="74"/>
  <c r="A327" i="74"/>
  <c r="A309" i="74"/>
  <c r="A82" i="74"/>
  <c r="A194" i="74"/>
  <c r="A156" i="74"/>
  <c r="A178" i="74"/>
  <c r="A216" i="74"/>
  <c r="A122" i="74"/>
  <c r="A67" i="74"/>
  <c r="A298" i="74"/>
  <c r="A330" i="74"/>
  <c r="A187" i="74"/>
  <c r="A158" i="74"/>
  <c r="A123" i="74"/>
  <c r="A27" i="74"/>
  <c r="A25" i="2"/>
  <c r="A25" i="74"/>
  <c r="A23" i="2"/>
  <c r="A230" i="74"/>
  <c r="A198" i="74"/>
  <c r="A349" i="74"/>
  <c r="A70" i="74"/>
  <c r="A151" i="74"/>
  <c r="A321" i="74"/>
  <c r="A15" i="74"/>
  <c r="A13" i="2"/>
  <c r="A255" i="74"/>
  <c r="A396" i="74"/>
  <c r="A363" i="74"/>
  <c r="A236" i="74"/>
  <c r="A109" i="74"/>
  <c r="A21" i="74"/>
  <c r="A19" i="2"/>
  <c r="A81" i="74"/>
  <c r="A337" i="74"/>
  <c r="A170" i="74"/>
  <c r="A124" i="74"/>
  <c r="A279" i="74"/>
  <c r="A218" i="74"/>
  <c r="A391" i="74"/>
  <c r="A344" i="74"/>
  <c r="A214" i="74"/>
  <c r="A176" i="74"/>
  <c r="A291" i="74"/>
  <c r="A183" i="74"/>
  <c r="A345" i="74"/>
  <c r="A11" i="74"/>
  <c r="A9" i="2"/>
  <c r="A94" i="74"/>
  <c r="A154" i="74"/>
  <c r="A171" i="74"/>
  <c r="A18" i="74"/>
  <c r="A16" i="2"/>
  <c r="A233" i="74"/>
  <c r="A305" i="74"/>
  <c r="A126" i="74"/>
  <c r="A355" i="74"/>
  <c r="A121" i="74"/>
  <c r="A228" i="74"/>
  <c r="A253" i="74"/>
  <c r="A371" i="74"/>
  <c r="A403" i="74"/>
  <c r="A294" i="74"/>
  <c r="A308" i="74"/>
  <c r="A36" i="74"/>
  <c r="A226" i="74"/>
  <c r="A322" i="74"/>
  <c r="A86" i="74"/>
  <c r="A297" i="74"/>
  <c r="A56" i="74"/>
  <c r="A57" i="74"/>
  <c r="A160" i="74"/>
  <c r="A332" i="74"/>
  <c r="A356" i="74"/>
  <c r="A196" i="74"/>
  <c r="A341" i="74"/>
  <c r="A310" i="74"/>
  <c r="A101" i="74"/>
  <c r="A408" i="74"/>
  <c r="A51" i="74"/>
  <c r="A167" i="74"/>
  <c r="A174" i="74"/>
  <c r="A37" i="74"/>
  <c r="A204" i="74"/>
  <c r="A44" i="74"/>
  <c r="A32" i="74"/>
  <c r="A30" i="2"/>
  <c r="A375" i="74"/>
  <c r="A128" i="74"/>
  <c r="A46" i="74"/>
  <c r="A311" i="74"/>
  <c r="A220" i="74"/>
  <c r="A243" i="74"/>
  <c r="A250" i="74"/>
  <c r="A98" i="74"/>
  <c r="A63" i="74"/>
  <c r="A47" i="74"/>
  <c r="A168" i="74"/>
  <c r="A331" i="74"/>
  <c r="A13" i="74"/>
  <c r="A11" i="2"/>
  <c r="A290" i="74"/>
  <c r="A33" i="74"/>
  <c r="A31" i="2"/>
  <c r="A336" i="74"/>
  <c r="A316" i="74"/>
  <c r="A275" i="74"/>
  <c r="A143" i="74"/>
  <c r="A159" i="74"/>
  <c r="A26" i="74"/>
  <c r="A24" i="2"/>
  <c r="A365" i="74"/>
  <c r="A161" i="74"/>
  <c r="A210" i="74"/>
  <c r="A342" i="74"/>
  <c r="A79" i="74"/>
  <c r="A284" i="74"/>
  <c r="A370" i="74"/>
  <c r="A186" i="74"/>
  <c r="A231" i="74"/>
  <c r="A267" i="74"/>
  <c r="A58" i="74"/>
  <c r="A239" i="74"/>
  <c r="A386" i="74"/>
  <c r="A307" i="74"/>
  <c r="A258" i="74"/>
  <c r="A237" i="74"/>
  <c r="A399" i="74"/>
  <c r="A92" i="74"/>
  <c r="A223" i="74"/>
  <c r="A74" i="74"/>
  <c r="A135" i="74"/>
  <c r="A315" i="74"/>
  <c r="A317" i="74"/>
  <c r="A108" i="74"/>
  <c r="A301" i="74"/>
  <c r="A28" i="74"/>
  <c r="A26" i="2"/>
  <c r="A132" i="74"/>
  <c r="A91" i="74"/>
  <c r="A224" i="74"/>
  <c r="A144" i="74"/>
  <c r="A188" i="74"/>
  <c r="A219" i="74"/>
  <c r="A221" i="74"/>
  <c r="A388" i="74"/>
  <c r="A118" i="74"/>
  <c r="A245" i="74"/>
  <c r="A402" i="74"/>
  <c r="A389" i="74"/>
  <c r="A29" i="74"/>
  <c r="A27" i="2"/>
  <c r="A96" i="74"/>
  <c r="A19" i="74"/>
  <c r="A17" i="2"/>
  <c r="A266" i="74"/>
  <c r="AD328" i="22"/>
  <c r="AC328" i="22" s="1"/>
  <c r="AD336" i="22"/>
  <c r="AC336" i="22" s="1"/>
  <c r="AD330" i="22"/>
  <c r="AC330" i="22" s="1"/>
  <c r="AD13" i="22"/>
  <c r="AC13" i="22" s="1"/>
  <c r="AD338" i="22"/>
  <c r="AC338" i="22" s="1"/>
  <c r="AD340" i="22"/>
  <c r="AD153" i="22"/>
  <c r="AD322" i="22"/>
  <c r="AD310" i="22"/>
  <c r="AC310" i="22" s="1"/>
  <c r="AD162" i="22"/>
  <c r="AD271" i="22"/>
  <c r="AC271" i="22" s="1"/>
  <c r="AD90" i="22"/>
  <c r="AD214" i="22"/>
  <c r="AD68" i="22"/>
  <c r="AD180" i="22"/>
  <c r="AD272" i="22"/>
  <c r="AC272" i="22" s="1"/>
  <c r="AD300" i="22"/>
  <c r="AD94" i="22"/>
  <c r="AC94" i="22" s="1"/>
  <c r="AD164" i="22"/>
  <c r="AD150" i="22"/>
  <c r="AD259" i="22"/>
  <c r="AD64" i="22"/>
  <c r="AD307" i="22"/>
  <c r="AD85" i="22"/>
  <c r="AD241" i="22"/>
  <c r="AD158" i="22"/>
  <c r="AD195" i="22"/>
  <c r="AC195" i="22" s="1"/>
  <c r="AD186" i="22"/>
  <c r="AD223" i="22"/>
  <c r="AD341" i="22"/>
  <c r="AC341" i="22" s="1"/>
  <c r="AD226" i="22"/>
  <c r="AD227" i="22"/>
  <c r="AD58" i="22"/>
  <c r="AC58" i="22" s="1"/>
  <c r="AD288" i="22"/>
  <c r="AC288" i="22" s="1"/>
  <c r="AD178" i="22"/>
  <c r="AC178" i="22" s="1"/>
  <c r="AD115" i="22"/>
  <c r="AD98" i="22"/>
  <c r="AD114" i="22"/>
  <c r="AD21" i="22"/>
  <c r="AD261" i="22"/>
  <c r="AD168" i="22"/>
  <c r="AC168" i="22" s="1"/>
  <c r="AD258" i="22"/>
  <c r="AD96" i="22"/>
  <c r="AD321" i="22"/>
  <c r="AD188" i="22"/>
  <c r="AC188" i="22" s="1"/>
  <c r="AD37" i="22"/>
  <c r="AC37" i="22" s="1"/>
  <c r="AD179" i="22"/>
  <c r="AD268" i="22"/>
  <c r="AD123" i="22"/>
  <c r="AD161" i="22"/>
  <c r="AD208" i="22"/>
  <c r="AD66" i="22"/>
  <c r="AC66" i="22" s="1"/>
  <c r="AD190" i="22"/>
  <c r="AC190" i="22" s="1"/>
  <c r="AD343" i="22"/>
  <c r="AD202" i="22"/>
  <c r="AD302" i="22"/>
  <c r="AD249" i="22"/>
  <c r="AD8" i="22"/>
  <c r="AE92" i="22" s="1"/>
  <c r="A107" i="39" s="1"/>
  <c r="AD174" i="22"/>
  <c r="AD138" i="22"/>
  <c r="AC138" i="22" s="1"/>
  <c r="AD12" i="22"/>
  <c r="AC12" i="22" s="1"/>
  <c r="AD285" i="22"/>
  <c r="AC285" i="22" s="1"/>
  <c r="AD216" i="22"/>
  <c r="AD122" i="22"/>
  <c r="AD206" i="22"/>
  <c r="AC206" i="22" s="1"/>
  <c r="AD172" i="22"/>
  <c r="AD219" i="22"/>
  <c r="AC219" i="22" s="1"/>
  <c r="AD327" i="22"/>
  <c r="AC327" i="22" s="1"/>
  <c r="AD332" i="22"/>
  <c r="AC332" i="22" s="1"/>
  <c r="AD294" i="22"/>
  <c r="AD149" i="22"/>
  <c r="AD33" i="22"/>
  <c r="AD210" i="22"/>
  <c r="AC210" i="22" s="1"/>
  <c r="AD3" i="22"/>
  <c r="AE23" i="22" s="1"/>
  <c r="A38" i="39" s="1"/>
  <c r="AD152" i="22"/>
  <c r="AD104" i="22"/>
  <c r="AD329" i="22"/>
  <c r="AC329" i="22" s="1"/>
  <c r="AD80" i="22"/>
  <c r="AD51" i="22"/>
  <c r="AD83" i="22"/>
  <c r="AD100" i="22"/>
  <c r="AD55" i="22"/>
  <c r="AD326" i="22"/>
  <c r="AD50" i="22"/>
  <c r="AD198" i="22"/>
  <c r="AD257" i="22"/>
  <c r="AD14" i="22"/>
  <c r="AE178" i="22" s="1"/>
  <c r="A193" i="39" s="1"/>
  <c r="AD126" i="22"/>
  <c r="AD274" i="22"/>
  <c r="AC274" i="22" s="1"/>
  <c r="AD245" i="22"/>
  <c r="AD30" i="22"/>
  <c r="AC30" i="22" s="1"/>
  <c r="AD62" i="22"/>
  <c r="AD4" i="22"/>
  <c r="AE30" i="22" s="1"/>
  <c r="A45" i="39" s="1"/>
  <c r="AD102" i="22"/>
  <c r="AC102" i="22" s="1"/>
  <c r="AD78" i="22"/>
  <c r="AD209" i="22"/>
  <c r="AC209" i="22" s="1"/>
  <c r="AD323" i="22"/>
  <c r="AD82" i="22"/>
  <c r="AC82" i="22" s="1"/>
  <c r="AD277" i="22"/>
  <c r="AC277" i="22" s="1"/>
  <c r="AD52" i="22"/>
  <c r="AC52" i="22" s="1"/>
  <c r="AD200" i="22"/>
  <c r="AD182" i="22"/>
  <c r="AD20" i="22"/>
  <c r="AE266" i="22" s="1"/>
  <c r="A281" i="39" s="1"/>
  <c r="AD292" i="22"/>
  <c r="AD176" i="22"/>
  <c r="AD253" i="22"/>
  <c r="AC253" i="22" s="1"/>
  <c r="AD192" i="22"/>
  <c r="AD238" i="22"/>
  <c r="AC238" i="22" s="1"/>
  <c r="AD296" i="22"/>
  <c r="AD148" i="22"/>
  <c r="AD124" i="22"/>
  <c r="AD74" i="22"/>
  <c r="AC74" i="22" s="1"/>
  <c r="AD108" i="22"/>
  <c r="AD196" i="22"/>
  <c r="AD170" i="22"/>
  <c r="AC170" i="22" s="1"/>
  <c r="AD23" i="22"/>
  <c r="AE309" i="22" s="1"/>
  <c r="A324" i="39" s="1"/>
  <c r="AD275" i="22"/>
  <c r="AD34" i="22"/>
  <c r="AD283" i="22"/>
  <c r="AC283" i="22" s="1"/>
  <c r="AD154" i="22"/>
  <c r="AC154" i="22" s="1"/>
  <c r="AD233" i="22"/>
  <c r="AD194" i="22"/>
  <c r="AC194" i="22" s="1"/>
  <c r="AD204" i="22"/>
  <c r="AD157" i="22"/>
  <c r="AC157" i="22" s="1"/>
  <c r="AD41" i="22"/>
  <c r="AD19" i="22"/>
  <c r="AE252" i="22" s="1"/>
  <c r="A267" i="39" s="1"/>
  <c r="AD119" i="22"/>
  <c r="AD75" i="22"/>
  <c r="AC75" i="22" s="1"/>
  <c r="AD344" i="22"/>
  <c r="AC344" i="22" s="1"/>
  <c r="AD262" i="22"/>
  <c r="AD185" i="22"/>
  <c r="AC185" i="22" s="1"/>
  <c r="AD47" i="22"/>
  <c r="AD242" i="22"/>
  <c r="AD224" i="22"/>
  <c r="AD269" i="22"/>
  <c r="AC269" i="22" s="1"/>
  <c r="AD92" i="22"/>
  <c r="AD308" i="22"/>
  <c r="AC308" i="22" s="1"/>
  <c r="AD25" i="22"/>
  <c r="AD205" i="22"/>
  <c r="AC205" i="22" s="1"/>
  <c r="AD171" i="22"/>
  <c r="AC171" i="22" s="1"/>
  <c r="AD212" i="22"/>
  <c r="AD325" i="22"/>
  <c r="AD284" i="22"/>
  <c r="AD15" i="22"/>
  <c r="AE184" i="22" s="1"/>
  <c r="A199" i="39" s="1"/>
  <c r="AD26" i="22"/>
  <c r="AE341" i="22" s="1"/>
  <c r="A356" i="39" s="1"/>
  <c r="AD267" i="22"/>
  <c r="AD346" i="22"/>
  <c r="AD116" i="22"/>
  <c r="AD239" i="22"/>
  <c r="AD225" i="22"/>
  <c r="AD345" i="22"/>
  <c r="AD17" i="22"/>
  <c r="AC17" i="22" s="1"/>
  <c r="AD99" i="22"/>
  <c r="AD36" i="22"/>
  <c r="AD266" i="22"/>
  <c r="AD260" i="22"/>
  <c r="AC260" i="22" s="1"/>
  <c r="AD65" i="22"/>
  <c r="AD141" i="22"/>
  <c r="AD89" i="22"/>
  <c r="AC89" i="22" s="1"/>
  <c r="AD265" i="22"/>
  <c r="AD67" i="22"/>
  <c r="AC67" i="22" s="1"/>
  <c r="AD305" i="22"/>
  <c r="AD146" i="22"/>
  <c r="AC146" i="22" s="1"/>
  <c r="AD110" i="22"/>
  <c r="AD349" i="22"/>
  <c r="AC349" i="22" s="1"/>
  <c r="AD39" i="22"/>
  <c r="AC39" i="22" s="1"/>
  <c r="AD197" i="22"/>
  <c r="AD291" i="22"/>
  <c r="AC291" i="22" s="1"/>
  <c r="AD184" i="22"/>
  <c r="AD135" i="22"/>
  <c r="AD280" i="22"/>
  <c r="AD276" i="22"/>
  <c r="AC276" i="22" s="1"/>
  <c r="AD282" i="22"/>
  <c r="AD252" i="22"/>
  <c r="AC252" i="22" s="1"/>
  <c r="AD301" i="22"/>
  <c r="AC301" i="22" s="1"/>
  <c r="AD60" i="22"/>
  <c r="AC60" i="22" s="1"/>
  <c r="AD250" i="22"/>
  <c r="AD156" i="22"/>
  <c r="AD130" i="22"/>
  <c r="AD347" i="22"/>
  <c r="AD16" i="22"/>
  <c r="AC16" i="22" s="1"/>
  <c r="AD213" i="22"/>
  <c r="AD201" i="22"/>
  <c r="AC201" i="22" s="1"/>
  <c r="AD42" i="22"/>
  <c r="AD134" i="22"/>
  <c r="AC134" i="22" s="1"/>
  <c r="AD187" i="22"/>
  <c r="AD221" i="22"/>
  <c r="AD319" i="22"/>
  <c r="AC319" i="22" s="1"/>
  <c r="AD6" i="22"/>
  <c r="AE59" i="22" s="1"/>
  <c r="A74" i="39" s="1"/>
  <c r="AD107" i="22"/>
  <c r="AC107" i="22" s="1"/>
  <c r="AD317" i="22"/>
  <c r="AC317" i="22" s="1"/>
  <c r="AD295" i="22"/>
  <c r="AD236" i="22"/>
  <c r="AD289" i="22"/>
  <c r="AC289" i="22" s="1"/>
  <c r="AD145" i="22"/>
  <c r="AC145" i="22" s="1"/>
  <c r="AD101" i="22"/>
  <c r="AC101" i="22" s="1"/>
  <c r="AD240" i="22"/>
  <c r="AC240" i="22" s="1"/>
  <c r="AD243" i="22"/>
  <c r="AD56" i="22"/>
  <c r="AD29" i="22"/>
  <c r="AD211" i="22"/>
  <c r="AD44" i="22"/>
  <c r="AD222" i="22"/>
  <c r="AC222" i="22" s="1"/>
  <c r="AD70" i="22"/>
  <c r="AD232" i="22"/>
  <c r="AD46" i="22"/>
  <c r="AD234" i="22"/>
  <c r="AD160" i="22"/>
  <c r="AD314" i="22"/>
  <c r="AD217" i="22"/>
  <c r="AD22" i="22"/>
  <c r="AE288" i="22" s="1"/>
  <c r="A303" i="39" s="1"/>
  <c r="AD155" i="22"/>
  <c r="AC155" i="22" s="1"/>
  <c r="AD45" i="22"/>
  <c r="AC45" i="22" s="1"/>
  <c r="AD248" i="22"/>
  <c r="AD237" i="22"/>
  <c r="AC237" i="22" s="1"/>
  <c r="AD43" i="22"/>
  <c r="AC43" i="22" s="1"/>
  <c r="AD255" i="22"/>
  <c r="AD169" i="22"/>
  <c r="AD335" i="22"/>
  <c r="AD264" i="22"/>
  <c r="AD207" i="22"/>
  <c r="AC207" i="22" s="1"/>
  <c r="AD278" i="22"/>
  <c r="AD143" i="22"/>
  <c r="AD286" i="22"/>
  <c r="AC286" i="22" s="1"/>
  <c r="AD91" i="22"/>
  <c r="AC91" i="22" s="1"/>
  <c r="AD144" i="22"/>
  <c r="AD324" i="22"/>
  <c r="AC324" i="22" s="1"/>
  <c r="AD147" i="22"/>
  <c r="AD203" i="22"/>
  <c r="AD166" i="22"/>
  <c r="AD304" i="22"/>
  <c r="AD306" i="22"/>
  <c r="AC306" i="22" s="1"/>
  <c r="AD137" i="22"/>
  <c r="AD106" i="22"/>
  <c r="AC106" i="22" s="1"/>
  <c r="AD120" i="22"/>
  <c r="AD48" i="22"/>
  <c r="AD231" i="22"/>
  <c r="AD218" i="22"/>
  <c r="AD76" i="22"/>
  <c r="AD279" i="22"/>
  <c r="AD167" i="22"/>
  <c r="AC167" i="22" s="1"/>
  <c r="AD121" i="22"/>
  <c r="AD40" i="22"/>
  <c r="AD220" i="22"/>
  <c r="AC220" i="22" s="1"/>
  <c r="AD181" i="22"/>
  <c r="AC181" i="22" s="1"/>
  <c r="AD290" i="22"/>
  <c r="AD7" i="22"/>
  <c r="AC7" i="22" s="1"/>
  <c r="AD342" i="22"/>
  <c r="AC342" i="22" s="1"/>
  <c r="AD111" i="22"/>
  <c r="AD333" i="22"/>
  <c r="AD316" i="22"/>
  <c r="AD142" i="22"/>
  <c r="AD293" i="22"/>
  <c r="AD175" i="22"/>
  <c r="AD72" i="22"/>
  <c r="AD215" i="22"/>
  <c r="AD140" i="22"/>
  <c r="AD151" i="22"/>
  <c r="AC151" i="22" s="1"/>
  <c r="AD27" i="22"/>
  <c r="AC27" i="22" s="1"/>
  <c r="AD311" i="22"/>
  <c r="AC311" i="22" s="1"/>
  <c r="AD31" i="22"/>
  <c r="AC31" i="22" s="1"/>
  <c r="AD139" i="22"/>
  <c r="AC139" i="22" s="1"/>
  <c r="AD334" i="22"/>
  <c r="AD10" i="22"/>
  <c r="AE116" i="22" s="1"/>
  <c r="A131" i="39" s="1"/>
  <c r="AD112" i="22"/>
  <c r="AC112" i="22" s="1"/>
  <c r="AD77" i="22"/>
  <c r="AD281" i="22"/>
  <c r="AC281" i="22" s="1"/>
  <c r="AD244" i="22"/>
  <c r="AC244" i="22" s="1"/>
  <c r="AD128" i="22"/>
  <c r="AD38" i="22"/>
  <c r="AC38" i="22" s="1"/>
  <c r="AD254" i="22"/>
  <c r="AD189" i="22"/>
  <c r="AD86" i="22"/>
  <c r="AC86" i="22" s="1"/>
  <c r="AD117" i="22"/>
  <c r="AD350" i="22"/>
  <c r="AC350" i="22" s="1"/>
  <c r="AD59" i="22"/>
  <c r="AD113" i="22"/>
  <c r="AD81" i="22"/>
  <c r="AD177" i="22"/>
  <c r="AD49" i="22"/>
  <c r="AC49" i="22" s="1"/>
  <c r="AD315" i="22"/>
  <c r="AD163" i="22"/>
  <c r="AD230" i="22"/>
  <c r="AD11" i="22"/>
  <c r="AD136" i="22"/>
  <c r="AD191" i="22"/>
  <c r="AD84" i="22"/>
  <c r="AC84" i="22" s="1"/>
  <c r="AD351" i="22"/>
  <c r="AD256" i="22"/>
  <c r="AC256" i="22" s="1"/>
  <c r="AD71" i="22"/>
  <c r="AC71" i="22" s="1"/>
  <c r="AD263" i="22"/>
  <c r="AD251" i="22"/>
  <c r="AD53" i="22"/>
  <c r="AD97" i="22"/>
  <c r="AC97" i="22" s="1"/>
  <c r="AD9" i="22"/>
  <c r="AC9" i="22" s="1"/>
  <c r="AD309" i="22"/>
  <c r="AD105" i="22"/>
  <c r="AD95" i="22"/>
  <c r="AD235" i="22"/>
  <c r="AC235" i="22" s="1"/>
  <c r="AD73" i="22"/>
  <c r="AD320" i="22"/>
  <c r="AD118" i="22"/>
  <c r="AD69" i="22"/>
  <c r="AC69" i="22" s="1"/>
  <c r="AD24" i="22"/>
  <c r="AC24" i="22" s="1"/>
  <c r="AD273" i="22"/>
  <c r="AC273" i="22" s="1"/>
  <c r="AD35" i="22"/>
  <c r="AD183" i="22"/>
  <c r="AC183" i="22" s="1"/>
  <c r="AD298" i="22"/>
  <c r="AC298" i="22" s="1"/>
  <c r="AD246" i="22"/>
  <c r="AD57" i="22"/>
  <c r="AC57" i="22" s="1"/>
  <c r="AD28" i="22"/>
  <c r="AC28" i="22" s="1"/>
  <c r="AD63" i="22"/>
  <c r="AD132" i="22"/>
  <c r="AC132" i="22" s="1"/>
  <c r="AD348" i="22"/>
  <c r="AC348" i="22" s="1"/>
  <c r="AD54" i="22"/>
  <c r="AD287" i="22"/>
  <c r="AC287" i="22" s="1"/>
  <c r="AD312" i="22"/>
  <c r="AC312" i="22" s="1"/>
  <c r="AD229" i="22"/>
  <c r="AC229" i="22" s="1"/>
  <c r="AD303" i="22"/>
  <c r="AC303" i="22" s="1"/>
  <c r="AD299" i="22"/>
  <c r="AC299" i="22" s="1"/>
  <c r="AD165" i="22"/>
  <c r="AC165" i="22" s="1"/>
  <c r="AD131" i="22"/>
  <c r="AD313" i="22"/>
  <c r="AC313" i="22" s="1"/>
  <c r="AD79" i="22"/>
  <c r="AD93" i="22"/>
  <c r="AC93" i="22" s="1"/>
  <c r="AD297" i="22"/>
  <c r="AC297" i="22" s="1"/>
  <c r="AD318" i="22"/>
  <c r="AC318" i="22" s="1"/>
  <c r="AD129" i="22"/>
  <c r="AC129" i="22" s="1"/>
  <c r="AD18" i="22"/>
  <c r="AE231" i="22" s="1"/>
  <c r="A246" i="39" s="1"/>
  <c r="AD133" i="22"/>
  <c r="AC133" i="22" s="1"/>
  <c r="AD270" i="22"/>
  <c r="AC270" i="22" s="1"/>
  <c r="AD125" i="22"/>
  <c r="AC125" i="22" s="1"/>
  <c r="AD199" i="22"/>
  <c r="AC199" i="22" s="1"/>
  <c r="AD159" i="22"/>
  <c r="AC159" i="22" s="1"/>
  <c r="AD173" i="22"/>
  <c r="AC173" i="22" s="1"/>
  <c r="AD61" i="22"/>
  <c r="AC61" i="22" s="1"/>
  <c r="AD88" i="22"/>
  <c r="AC88" i="22" s="1"/>
  <c r="AD5" i="22"/>
  <c r="AD109" i="22"/>
  <c r="AC109" i="22" s="1"/>
  <c r="AD127" i="22"/>
  <c r="AC127" i="22" s="1"/>
  <c r="AD331" i="22"/>
  <c r="AC331" i="22" s="1"/>
  <c r="AD103" i="22"/>
  <c r="AC103" i="22" s="1"/>
  <c r="AD193" i="22"/>
  <c r="AC193" i="22" s="1"/>
  <c r="AD32" i="22"/>
  <c r="AC32" i="22" s="1"/>
  <c r="AD87" i="22"/>
  <c r="AD337" i="22"/>
  <c r="AD228" i="22"/>
  <c r="AD339" i="22"/>
  <c r="AC339" i="22" s="1"/>
  <c r="AD247" i="22"/>
  <c r="AC247" i="22" s="1"/>
  <c r="AC2" i="22"/>
  <c r="AE2" i="22"/>
  <c r="A17" i="39" s="1"/>
  <c r="AE13" i="22"/>
  <c r="A28" i="39" s="1"/>
  <c r="AE12" i="22"/>
  <c r="A27" i="39" s="1"/>
  <c r="AE6" i="22"/>
  <c r="A21" i="39" s="1"/>
  <c r="AE15" i="22"/>
  <c r="A30" i="39" s="1"/>
  <c r="AE14" i="22"/>
  <c r="A29" i="39" s="1"/>
  <c r="AE3" i="22"/>
  <c r="A18" i="39" s="1"/>
  <c r="AE7" i="22"/>
  <c r="A22" i="39" s="1"/>
  <c r="AE4" i="22"/>
  <c r="A19" i="39" s="1"/>
  <c r="AE10" i="22"/>
  <c r="A25" i="39" s="1"/>
  <c r="AE8" i="22"/>
  <c r="A23" i="39" s="1"/>
  <c r="AE9" i="22"/>
  <c r="A24" i="39" s="1"/>
  <c r="AE5" i="22"/>
  <c r="A20" i="39" s="1"/>
  <c r="AE11" i="22"/>
  <c r="A26" i="39" s="1"/>
  <c r="AL275" i="22"/>
  <c r="AL283" i="22"/>
  <c r="AL276" i="22"/>
  <c r="AL284" i="22"/>
  <c r="AL277" i="22"/>
  <c r="AL285" i="22"/>
  <c r="AL278" i="22"/>
  <c r="AL286" i="22"/>
  <c r="AL279" i="22"/>
  <c r="AL287" i="22"/>
  <c r="AL280" i="22"/>
  <c r="AL281" i="22"/>
  <c r="AL282" i="22"/>
  <c r="AL177" i="22"/>
  <c r="AL172" i="22"/>
  <c r="AL180" i="22"/>
  <c r="AL178" i="22"/>
  <c r="AL179" i="22"/>
  <c r="AL181" i="22"/>
  <c r="AL171" i="22"/>
  <c r="AL182" i="22"/>
  <c r="AL173" i="22"/>
  <c r="AL183" i="22"/>
  <c r="AL174" i="22"/>
  <c r="AL175" i="22"/>
  <c r="AL176" i="22"/>
  <c r="AL291" i="22"/>
  <c r="AL299" i="22"/>
  <c r="AL292" i="22"/>
  <c r="AL300" i="22"/>
  <c r="AL293" i="22"/>
  <c r="AL294" i="22"/>
  <c r="AL295" i="22"/>
  <c r="AL288" i="22"/>
  <c r="AL296" i="22"/>
  <c r="AL289" i="22"/>
  <c r="AL297" i="22"/>
  <c r="AL290" i="22"/>
  <c r="AL298" i="22"/>
  <c r="AL9" i="22"/>
  <c r="AL4" i="22"/>
  <c r="AL12" i="22"/>
  <c r="AL7" i="22"/>
  <c r="AL8" i="22"/>
  <c r="AL10" i="22"/>
  <c r="AL11" i="22"/>
  <c r="AL13" i="22"/>
  <c r="AL3" i="22"/>
  <c r="AL14" i="22"/>
  <c r="AL5" i="22"/>
  <c r="AL6" i="22"/>
  <c r="AL2" i="22"/>
  <c r="AL227" i="22"/>
  <c r="AL235" i="22"/>
  <c r="AL228" i="22"/>
  <c r="AL229" i="22"/>
  <c r="AL230" i="22"/>
  <c r="AL223" i="22"/>
  <c r="AL231" i="22"/>
  <c r="AL224" i="22"/>
  <c r="AL232" i="22"/>
  <c r="AL225" i="22"/>
  <c r="AL233" i="22"/>
  <c r="AL226" i="22"/>
  <c r="AL234" i="22"/>
  <c r="AL243" i="22"/>
  <c r="AL236" i="22"/>
  <c r="AL244" i="22"/>
  <c r="AL237" i="22"/>
  <c r="AL245" i="22"/>
  <c r="AL238" i="22"/>
  <c r="AL246" i="22"/>
  <c r="AL239" i="22"/>
  <c r="AL247" i="22"/>
  <c r="AL240" i="22"/>
  <c r="AL248" i="22"/>
  <c r="AL241" i="22"/>
  <c r="AL242" i="22"/>
  <c r="AL17" i="22"/>
  <c r="AL25" i="22"/>
  <c r="AL20" i="22"/>
  <c r="AL18" i="22"/>
  <c r="AL19" i="22"/>
  <c r="AL21" i="22"/>
  <c r="AL22" i="22"/>
  <c r="AL23" i="22"/>
  <c r="AL24" i="22"/>
  <c r="AL15" i="22"/>
  <c r="AL26" i="22"/>
  <c r="AL16" i="22"/>
  <c r="AL27" i="22"/>
  <c r="AL201" i="22"/>
  <c r="AL209" i="22"/>
  <c r="AL204" i="22"/>
  <c r="AL199" i="22"/>
  <c r="AL200" i="22"/>
  <c r="AL202" i="22"/>
  <c r="AL203" i="22"/>
  <c r="AL205" i="22"/>
  <c r="AL206" i="22"/>
  <c r="AL197" i="22"/>
  <c r="AL207" i="22"/>
  <c r="AL198" i="22"/>
  <c r="AL208" i="22"/>
  <c r="AL73" i="22"/>
  <c r="AL68" i="22"/>
  <c r="AL76" i="22"/>
  <c r="AL71" i="22"/>
  <c r="AL72" i="22"/>
  <c r="AL74" i="22"/>
  <c r="AL75" i="22"/>
  <c r="AL77" i="22"/>
  <c r="AL67" i="22"/>
  <c r="AL78" i="22"/>
  <c r="AL69" i="22"/>
  <c r="AL79" i="22"/>
  <c r="AL70" i="22"/>
  <c r="AL81" i="22"/>
  <c r="AL89" i="22"/>
  <c r="AL84" i="22"/>
  <c r="AL92" i="22"/>
  <c r="AL82" i="22"/>
  <c r="AL83" i="22"/>
  <c r="AL85" i="22"/>
  <c r="AL86" i="22"/>
  <c r="AL87" i="22"/>
  <c r="AL88" i="22"/>
  <c r="AL90" i="22"/>
  <c r="AL80" i="22"/>
  <c r="AL91" i="22"/>
  <c r="AL267" i="22"/>
  <c r="AL268" i="22"/>
  <c r="AL269" i="22"/>
  <c r="AL262" i="22"/>
  <c r="AL270" i="22"/>
  <c r="AL263" i="22"/>
  <c r="AL271" i="22"/>
  <c r="AL264" i="22"/>
  <c r="AL272" i="22"/>
  <c r="AL265" i="22"/>
  <c r="AL273" i="22"/>
  <c r="AL266" i="22"/>
  <c r="AL274" i="22"/>
  <c r="AL33" i="22"/>
  <c r="AL28" i="22"/>
  <c r="AL36" i="22"/>
  <c r="AL29" i="22"/>
  <c r="AL39" i="22"/>
  <c r="AL30" i="22"/>
  <c r="AL40" i="22"/>
  <c r="AL31" i="22"/>
  <c r="AL32" i="22"/>
  <c r="AL34" i="22"/>
  <c r="AL35" i="22"/>
  <c r="AL37" i="22"/>
  <c r="AL38" i="22"/>
  <c r="AL185" i="22"/>
  <c r="AL193" i="22"/>
  <c r="AL188" i="22"/>
  <c r="AL196" i="22"/>
  <c r="AL189" i="22"/>
  <c r="AL190" i="22"/>
  <c r="AL191" i="22"/>
  <c r="AL192" i="22"/>
  <c r="AL194" i="22"/>
  <c r="AL184" i="22"/>
  <c r="AL195" i="22"/>
  <c r="AL186" i="22"/>
  <c r="AL187" i="22"/>
  <c r="AL212" i="22"/>
  <c r="AL210" i="22"/>
  <c r="AL219" i="22"/>
  <c r="AL211" i="22"/>
  <c r="AL220" i="22"/>
  <c r="AL213" i="22"/>
  <c r="AL221" i="22"/>
  <c r="AL214" i="22"/>
  <c r="AL222" i="22"/>
  <c r="AL215" i="22"/>
  <c r="AL216" i="22"/>
  <c r="AL217" i="22"/>
  <c r="AL218" i="22"/>
  <c r="AL137" i="22"/>
  <c r="AL132" i="22"/>
  <c r="AL140" i="22"/>
  <c r="AL135" i="22"/>
  <c r="AL136" i="22"/>
  <c r="AL138" i="22"/>
  <c r="AL139" i="22"/>
  <c r="AL141" i="22"/>
  <c r="AL142" i="22"/>
  <c r="AL133" i="22"/>
  <c r="AL143" i="22"/>
  <c r="AL134" i="22"/>
  <c r="AL144" i="22"/>
  <c r="AL161" i="22"/>
  <c r="AL169" i="22"/>
  <c r="AL164" i="22"/>
  <c r="AL167" i="22"/>
  <c r="AL158" i="22"/>
  <c r="AL168" i="22"/>
  <c r="AL159" i="22"/>
  <c r="AL170" i="22"/>
  <c r="AL160" i="22"/>
  <c r="AL162" i="22"/>
  <c r="AL163" i="22"/>
  <c r="AL165" i="22"/>
  <c r="AL166" i="22"/>
  <c r="AL57" i="22"/>
  <c r="AL65" i="22"/>
  <c r="AL60" i="22"/>
  <c r="AL61" i="22"/>
  <c r="AL62" i="22"/>
  <c r="AL63" i="22"/>
  <c r="AL54" i="22"/>
  <c r="AL64" i="22"/>
  <c r="AL55" i="22"/>
  <c r="AL66" i="22"/>
  <c r="AL56" i="22"/>
  <c r="AL58" i="22"/>
  <c r="AL59" i="22"/>
  <c r="AL251" i="22"/>
  <c r="AL259" i="22"/>
  <c r="AL252" i="22"/>
  <c r="AL260" i="22"/>
  <c r="AL253" i="22"/>
  <c r="AL261" i="22"/>
  <c r="AL254" i="22"/>
  <c r="AL255" i="22"/>
  <c r="AL256" i="22"/>
  <c r="AL249" i="22"/>
  <c r="AL257" i="22"/>
  <c r="AL250" i="22"/>
  <c r="AL258" i="22"/>
  <c r="AL307" i="22"/>
  <c r="AL308" i="22"/>
  <c r="AL301" i="22"/>
  <c r="AL309" i="22"/>
  <c r="AL302" i="22"/>
  <c r="AL310" i="22"/>
  <c r="AL303" i="22"/>
  <c r="AL311" i="22"/>
  <c r="AL304" i="22"/>
  <c r="AL312" i="22"/>
  <c r="AL305" i="22"/>
  <c r="AL313" i="22"/>
  <c r="AL306" i="22"/>
  <c r="AL97" i="22"/>
  <c r="AL105" i="22"/>
  <c r="AL100" i="22"/>
  <c r="AL93" i="22"/>
  <c r="AL103" i="22"/>
  <c r="AL94" i="22"/>
  <c r="AL104" i="22"/>
  <c r="AL95" i="22"/>
  <c r="AL96" i="22"/>
  <c r="AL98" i="22"/>
  <c r="AL99" i="22"/>
  <c r="AL101" i="22"/>
  <c r="AL102" i="22"/>
  <c r="AL113" i="22"/>
  <c r="AL108" i="22"/>
  <c r="AL116" i="22"/>
  <c r="AL114" i="22"/>
  <c r="AL115" i="22"/>
  <c r="AL106" i="22"/>
  <c r="AL117" i="22"/>
  <c r="AL107" i="22"/>
  <c r="AL118" i="22"/>
  <c r="AL109" i="22"/>
  <c r="AL110" i="22"/>
  <c r="AL111" i="22"/>
  <c r="AL112" i="22"/>
  <c r="AL315" i="22"/>
  <c r="AL323" i="22"/>
  <c r="AL316" i="22"/>
  <c r="AL324" i="22"/>
  <c r="AL317" i="22"/>
  <c r="AL325" i="22"/>
  <c r="AL318" i="22"/>
  <c r="AL326" i="22"/>
  <c r="AL319" i="22"/>
  <c r="AL320" i="22"/>
  <c r="AL321" i="22"/>
  <c r="AL314" i="22"/>
  <c r="AL322" i="22"/>
  <c r="AL41" i="22"/>
  <c r="AL49" i="22"/>
  <c r="AL44" i="22"/>
  <c r="AL52" i="22"/>
  <c r="AL50" i="22"/>
  <c r="AL51" i="22"/>
  <c r="AL42" i="22"/>
  <c r="AL53" i="22"/>
  <c r="AL43" i="22"/>
  <c r="AL45" i="22"/>
  <c r="AL46" i="22"/>
  <c r="AL47" i="22"/>
  <c r="AL48" i="22"/>
  <c r="AL145" i="22"/>
  <c r="AL153" i="22"/>
  <c r="AL148" i="22"/>
  <c r="AL156" i="22"/>
  <c r="AL146" i="22"/>
  <c r="AL157" i="22"/>
  <c r="AL147" i="22"/>
  <c r="AL149" i="22"/>
  <c r="AL150" i="22"/>
  <c r="AL151" i="22"/>
  <c r="AL152" i="22"/>
  <c r="AL154" i="22"/>
  <c r="AL155" i="22"/>
  <c r="AL121" i="22"/>
  <c r="AL129" i="22"/>
  <c r="AL124" i="22"/>
  <c r="AL125" i="22"/>
  <c r="AL126" i="22"/>
  <c r="AL127" i="22"/>
  <c r="AL128" i="22"/>
  <c r="AL119" i="22"/>
  <c r="AL130" i="22"/>
  <c r="AL120" i="22"/>
  <c r="AL131" i="22"/>
  <c r="AL122" i="22"/>
  <c r="AL123" i="22"/>
  <c r="Z10" i="22"/>
  <c r="Z11" i="22" s="1"/>
  <c r="Z2" i="22"/>
  <c r="Z3" i="22" s="1"/>
  <c r="Z4" i="22" s="1"/>
  <c r="Z14" i="22"/>
  <c r="Z15" i="22"/>
  <c r="Z20" i="22"/>
  <c r="Z21" i="22" s="1"/>
  <c r="Z22" i="22" s="1"/>
  <c r="Z23" i="22" s="1"/>
  <c r="Z24" i="22" s="1"/>
  <c r="Z25" i="22" s="1"/>
  <c r="Z26" i="22" s="1"/>
  <c r="Z12" i="22"/>
  <c r="Z13" i="22" s="1"/>
  <c r="Z16" i="22"/>
  <c r="Z17" i="22" s="1"/>
  <c r="Z18" i="22" s="1"/>
  <c r="Z19" i="22" s="1"/>
  <c r="J19" i="70"/>
  <c r="E14" i="48"/>
  <c r="J22" i="70"/>
  <c r="E17" i="48"/>
  <c r="J16" i="70"/>
  <c r="J18" i="70"/>
  <c r="E13" i="48"/>
  <c r="J17" i="70"/>
  <c r="J21" i="70"/>
  <c r="E16" i="48"/>
  <c r="J20" i="70"/>
  <c r="E15" i="48"/>
  <c r="AT3" i="22"/>
  <c r="G12" i="48" l="1"/>
  <c r="P12" i="48" s="1"/>
  <c r="G14" i="48"/>
  <c r="P14" i="48" s="1"/>
  <c r="G13" i="48"/>
  <c r="P13" i="48" s="1"/>
  <c r="AE163" i="22"/>
  <c r="A178" i="39" s="1"/>
  <c r="AE167" i="22"/>
  <c r="A182" i="39" s="1"/>
  <c r="AE152" i="22"/>
  <c r="A167" i="39" s="1"/>
  <c r="AE68" i="22"/>
  <c r="A83" i="39" s="1"/>
  <c r="AE27" i="22"/>
  <c r="A42" i="39" s="1"/>
  <c r="AE255" i="22"/>
  <c r="A270" i="39" s="1"/>
  <c r="AE60" i="22"/>
  <c r="A75" i="39" s="1"/>
  <c r="AE61" i="22"/>
  <c r="A76" i="39" s="1"/>
  <c r="AE162" i="22"/>
  <c r="A177" i="39" s="1"/>
  <c r="AE166" i="22"/>
  <c r="A181" i="39" s="1"/>
  <c r="AE264" i="22"/>
  <c r="A279" i="39" s="1"/>
  <c r="AE344" i="22"/>
  <c r="A359" i="39" s="1"/>
  <c r="AE161" i="22"/>
  <c r="A176" i="39" s="1"/>
  <c r="AE158" i="22"/>
  <c r="A173" i="39" s="1"/>
  <c r="AE261" i="22"/>
  <c r="A276" i="39" s="1"/>
  <c r="AE351" i="22"/>
  <c r="A366" i="39" s="1"/>
  <c r="AE160" i="22"/>
  <c r="A175" i="39" s="1"/>
  <c r="AE165" i="22"/>
  <c r="A180" i="39" s="1"/>
  <c r="AE339" i="22"/>
  <c r="A354" i="39" s="1"/>
  <c r="AE169" i="22"/>
  <c r="A184" i="39" s="1"/>
  <c r="AE157" i="22"/>
  <c r="A172" i="39" s="1"/>
  <c r="AE350" i="22"/>
  <c r="A365" i="39" s="1"/>
  <c r="AE159" i="22"/>
  <c r="A174" i="39" s="1"/>
  <c r="AE260" i="22"/>
  <c r="A275" i="39" s="1"/>
  <c r="AE168" i="22"/>
  <c r="A183" i="39" s="1"/>
  <c r="AE259" i="22"/>
  <c r="A274" i="39" s="1"/>
  <c r="AE164" i="22"/>
  <c r="A179" i="39" s="1"/>
  <c r="AE156" i="22"/>
  <c r="A171" i="39" s="1"/>
  <c r="AE154" i="22"/>
  <c r="A169" i="39" s="1"/>
  <c r="AE147" i="22"/>
  <c r="A162" i="39" s="1"/>
  <c r="AE146" i="22"/>
  <c r="A161" i="39" s="1"/>
  <c r="AE142" i="22"/>
  <c r="A157" i="39" s="1"/>
  <c r="AE67" i="22"/>
  <c r="A82" i="39" s="1"/>
  <c r="AE70" i="22"/>
  <c r="A85" i="39" s="1"/>
  <c r="AE297" i="22"/>
  <c r="A312" i="39" s="1"/>
  <c r="AE94" i="22"/>
  <c r="A109" i="39" s="1"/>
  <c r="AE208" i="22"/>
  <c r="A223" i="39" s="1"/>
  <c r="AE203" i="22"/>
  <c r="A218" i="39" s="1"/>
  <c r="AE200" i="22"/>
  <c r="A215" i="39" s="1"/>
  <c r="AE206" i="22"/>
  <c r="A221" i="39" s="1"/>
  <c r="AE99" i="22"/>
  <c r="A114" i="39" s="1"/>
  <c r="AE96" i="22"/>
  <c r="A111" i="39" s="1"/>
  <c r="AE58" i="22"/>
  <c r="A73" i="39" s="1"/>
  <c r="AE69" i="22"/>
  <c r="A84" i="39" s="1"/>
  <c r="AE300" i="22"/>
  <c r="A315" i="39" s="1"/>
  <c r="AE65" i="22"/>
  <c r="A80" i="39" s="1"/>
  <c r="AE306" i="22"/>
  <c r="A321" i="39" s="1"/>
  <c r="AE64" i="22"/>
  <c r="A79" i="39" s="1"/>
  <c r="AE71" i="22"/>
  <c r="A86" i="39" s="1"/>
  <c r="AE74" i="22"/>
  <c r="A89" i="39" s="1"/>
  <c r="AE151" i="22"/>
  <c r="A166" i="39" s="1"/>
  <c r="AE149" i="22"/>
  <c r="A164" i="39" s="1"/>
  <c r="AE79" i="22"/>
  <c r="A94" i="39" s="1"/>
  <c r="AE148" i="22"/>
  <c r="A163" i="39" s="1"/>
  <c r="AE76" i="22"/>
  <c r="A91" i="39" s="1"/>
  <c r="AE72" i="22"/>
  <c r="A87" i="39" s="1"/>
  <c r="AE144" i="22"/>
  <c r="A159" i="39" s="1"/>
  <c r="AE155" i="22"/>
  <c r="A170" i="39" s="1"/>
  <c r="AE81" i="22"/>
  <c r="A96" i="39" s="1"/>
  <c r="AE153" i="22"/>
  <c r="A168" i="39" s="1"/>
  <c r="AE145" i="22"/>
  <c r="A160" i="39" s="1"/>
  <c r="AE215" i="22"/>
  <c r="A230" i="39" s="1"/>
  <c r="AE77" i="22"/>
  <c r="A92" i="39" s="1"/>
  <c r="AE143" i="22"/>
  <c r="A158" i="39" s="1"/>
  <c r="AE150" i="22"/>
  <c r="A165" i="39" s="1"/>
  <c r="AE221" i="22"/>
  <c r="A236" i="39" s="1"/>
  <c r="AE292" i="22"/>
  <c r="A307" i="39" s="1"/>
  <c r="AE119" i="22"/>
  <c r="A134" i="39" s="1"/>
  <c r="AE295" i="22"/>
  <c r="A310" i="39" s="1"/>
  <c r="AE118" i="22"/>
  <c r="A133" i="39" s="1"/>
  <c r="AE204" i="22"/>
  <c r="A219" i="39" s="1"/>
  <c r="AE199" i="22"/>
  <c r="A214" i="39" s="1"/>
  <c r="AE126" i="22"/>
  <c r="A141" i="39" s="1"/>
  <c r="AE91" i="22"/>
  <c r="A106" i="39" s="1"/>
  <c r="AE289" i="22"/>
  <c r="A304" i="39" s="1"/>
  <c r="AE202" i="22"/>
  <c r="A217" i="39" s="1"/>
  <c r="AE198" i="22"/>
  <c r="A213" i="39" s="1"/>
  <c r="AE89" i="22"/>
  <c r="A104" i="39" s="1"/>
  <c r="AE211" i="22"/>
  <c r="A226" i="39" s="1"/>
  <c r="AE205" i="22"/>
  <c r="A220" i="39" s="1"/>
  <c r="AE98" i="22"/>
  <c r="A113" i="39" s="1"/>
  <c r="AE285" i="22"/>
  <c r="A300" i="39" s="1"/>
  <c r="AE201" i="22"/>
  <c r="A216" i="39" s="1"/>
  <c r="AE97" i="22"/>
  <c r="A112" i="39" s="1"/>
  <c r="AE93" i="22"/>
  <c r="A108" i="39" s="1"/>
  <c r="AE293" i="22"/>
  <c r="A308" i="39" s="1"/>
  <c r="AE210" i="22"/>
  <c r="A225" i="39" s="1"/>
  <c r="AE122" i="22"/>
  <c r="A137" i="39" s="1"/>
  <c r="AE87" i="22"/>
  <c r="A102" i="39" s="1"/>
  <c r="AE207" i="22"/>
  <c r="A222" i="39" s="1"/>
  <c r="AE209" i="22"/>
  <c r="A224" i="39" s="1"/>
  <c r="AE115" i="22"/>
  <c r="A130" i="39" s="1"/>
  <c r="AE291" i="22"/>
  <c r="A306" i="39" s="1"/>
  <c r="AC73" i="22"/>
  <c r="AC251" i="22"/>
  <c r="AC113" i="22"/>
  <c r="AC279" i="22"/>
  <c r="AC160" i="22"/>
  <c r="AC232" i="22"/>
  <c r="AC56" i="22"/>
  <c r="AC236" i="22"/>
  <c r="AC42" i="22"/>
  <c r="AC213" i="22"/>
  <c r="AC130" i="22"/>
  <c r="AC156" i="22"/>
  <c r="AC250" i="22"/>
  <c r="AC184" i="22"/>
  <c r="AC305" i="22"/>
  <c r="AC36" i="22"/>
  <c r="AC284" i="22"/>
  <c r="AC262" i="22"/>
  <c r="AC19" i="22"/>
  <c r="AE242" i="22"/>
  <c r="A257" i="39" s="1"/>
  <c r="AE250" i="22"/>
  <c r="A265" i="39" s="1"/>
  <c r="AC233" i="22"/>
  <c r="AC275" i="22"/>
  <c r="AC292" i="22"/>
  <c r="AC62" i="22"/>
  <c r="AC126" i="22"/>
  <c r="AC51" i="22"/>
  <c r="AC33" i="22"/>
  <c r="AC202" i="22"/>
  <c r="AC208" i="22"/>
  <c r="AC161" i="22"/>
  <c r="AC261" i="22"/>
  <c r="AC227" i="22"/>
  <c r="AC158" i="22"/>
  <c r="AC180" i="22"/>
  <c r="AC140" i="22"/>
  <c r="AC175" i="22"/>
  <c r="AC335" i="22"/>
  <c r="AC6" i="22"/>
  <c r="AE63" i="22"/>
  <c r="A78" i="39" s="1"/>
  <c r="AE62" i="22"/>
  <c r="A77" i="39" s="1"/>
  <c r="AE66" i="22"/>
  <c r="A81" i="39" s="1"/>
  <c r="AC221" i="22"/>
  <c r="AC347" i="22"/>
  <c r="AC135" i="22"/>
  <c r="AC116" i="22"/>
  <c r="AE304" i="22"/>
  <c r="A319" i="39" s="1"/>
  <c r="AE305" i="22"/>
  <c r="A320" i="39" s="1"/>
  <c r="AE308" i="22"/>
  <c r="A323" i="39" s="1"/>
  <c r="AC192" i="22"/>
  <c r="AC50" i="22"/>
  <c r="AC152" i="22"/>
  <c r="AE16" i="22"/>
  <c r="A31" i="39" s="1"/>
  <c r="AE29" i="22"/>
  <c r="A44" i="39" s="1"/>
  <c r="AC149" i="22"/>
  <c r="AC321" i="22"/>
  <c r="AC98" i="22"/>
  <c r="AC164" i="22"/>
  <c r="AE36" i="22"/>
  <c r="A51" i="39" s="1"/>
  <c r="AE75" i="22"/>
  <c r="A90" i="39" s="1"/>
  <c r="AE78" i="22"/>
  <c r="A93" i="39" s="1"/>
  <c r="AE34" i="22"/>
  <c r="A49" i="39" s="1"/>
  <c r="AE84" i="22"/>
  <c r="A99" i="39" s="1"/>
  <c r="AE85" i="22"/>
  <c r="A100" i="39" s="1"/>
  <c r="AE40" i="22"/>
  <c r="A55" i="39" s="1"/>
  <c r="AC131" i="22"/>
  <c r="AC246" i="22"/>
  <c r="AC72" i="22"/>
  <c r="AC111" i="22"/>
  <c r="AC40" i="22"/>
  <c r="AC120" i="22"/>
  <c r="AC143" i="22"/>
  <c r="AC264" i="22"/>
  <c r="AC44" i="22"/>
  <c r="AC239" i="22"/>
  <c r="AC41" i="22"/>
  <c r="AC196" i="22"/>
  <c r="AE180" i="22"/>
  <c r="A195" i="39" s="1"/>
  <c r="AE172" i="22"/>
  <c r="A187" i="39" s="1"/>
  <c r="AE173" i="22"/>
  <c r="A188" i="39" s="1"/>
  <c r="AE182" i="22"/>
  <c r="A197" i="39" s="1"/>
  <c r="AC122" i="22"/>
  <c r="AC268" i="22"/>
  <c r="AC179" i="22"/>
  <c r="AC96" i="22"/>
  <c r="AC68" i="22"/>
  <c r="AC90" i="22"/>
  <c r="AE196" i="22"/>
  <c r="A211" i="39" s="1"/>
  <c r="AE83" i="22"/>
  <c r="A98" i="39" s="1"/>
  <c r="AE176" i="22"/>
  <c r="A191" i="39" s="1"/>
  <c r="AE73" i="22"/>
  <c r="A88" i="39" s="1"/>
  <c r="AE170" i="22"/>
  <c r="A185" i="39" s="1"/>
  <c r="AE333" i="22"/>
  <c r="A348" i="39" s="1"/>
  <c r="AE337" i="22"/>
  <c r="A352" i="39" s="1"/>
  <c r="AE80" i="22"/>
  <c r="A95" i="39" s="1"/>
  <c r="AE82" i="22"/>
  <c r="A97" i="39" s="1"/>
  <c r="AC79" i="22"/>
  <c r="AC54" i="22"/>
  <c r="AC63" i="22"/>
  <c r="AC95" i="22"/>
  <c r="AC309" i="22"/>
  <c r="AC316" i="22"/>
  <c r="AC218" i="22"/>
  <c r="AC144" i="22"/>
  <c r="AC234" i="22"/>
  <c r="AC29" i="22"/>
  <c r="AC187" i="22"/>
  <c r="AC345" i="22"/>
  <c r="AC346" i="22"/>
  <c r="AC26" i="22"/>
  <c r="AE349" i="22"/>
  <c r="A364" i="39" s="1"/>
  <c r="AE340" i="22"/>
  <c r="A355" i="39" s="1"/>
  <c r="AE342" i="22"/>
  <c r="A357" i="39" s="1"/>
  <c r="AE343" i="22"/>
  <c r="A358" i="39" s="1"/>
  <c r="AE347" i="22"/>
  <c r="A362" i="39" s="1"/>
  <c r="AE345" i="22"/>
  <c r="A360" i="39" s="1"/>
  <c r="AE338" i="22"/>
  <c r="A353" i="39" s="1"/>
  <c r="AE346" i="22"/>
  <c r="A361" i="39" s="1"/>
  <c r="AE348" i="22"/>
  <c r="A363" i="39" s="1"/>
  <c r="AC325" i="22"/>
  <c r="AC212" i="22"/>
  <c r="AC47" i="22"/>
  <c r="AC124" i="22"/>
  <c r="AC296" i="22"/>
  <c r="AC176" i="22"/>
  <c r="AC20" i="22"/>
  <c r="AE265" i="22"/>
  <c r="A280" i="39" s="1"/>
  <c r="AE256" i="22"/>
  <c r="A271" i="39" s="1"/>
  <c r="AE254" i="22"/>
  <c r="A269" i="39" s="1"/>
  <c r="AE257" i="22"/>
  <c r="A272" i="39" s="1"/>
  <c r="AE262" i="22"/>
  <c r="A277" i="39" s="1"/>
  <c r="AE267" i="22"/>
  <c r="A282" i="39" s="1"/>
  <c r="AE263" i="22"/>
  <c r="A278" i="39" s="1"/>
  <c r="AE258" i="22"/>
  <c r="A273" i="39" s="1"/>
  <c r="AC200" i="22"/>
  <c r="AC245" i="22"/>
  <c r="AC257" i="22"/>
  <c r="AC198" i="22"/>
  <c r="AC100" i="22"/>
  <c r="AC343" i="22"/>
  <c r="AC228" i="22"/>
  <c r="AC320" i="22"/>
  <c r="AC263" i="22"/>
  <c r="AC191" i="22"/>
  <c r="AC230" i="22"/>
  <c r="AC315" i="22"/>
  <c r="AC81" i="22"/>
  <c r="AC117" i="22"/>
  <c r="AC254" i="22"/>
  <c r="AC334" i="22"/>
  <c r="AC142" i="22"/>
  <c r="AC333" i="22"/>
  <c r="AC121" i="22"/>
  <c r="AC231" i="22"/>
  <c r="AC48" i="22"/>
  <c r="AC166" i="22"/>
  <c r="AC278" i="22"/>
  <c r="AC255" i="22"/>
  <c r="AC243" i="22"/>
  <c r="AC295" i="22"/>
  <c r="AC280" i="22"/>
  <c r="AC197" i="22"/>
  <c r="AC265" i="22"/>
  <c r="AC141" i="22"/>
  <c r="AC65" i="22"/>
  <c r="AC15" i="22"/>
  <c r="AE197" i="22"/>
  <c r="A212" i="39" s="1"/>
  <c r="AE194" i="22"/>
  <c r="A209" i="39" s="1"/>
  <c r="AE187" i="22"/>
  <c r="A202" i="39" s="1"/>
  <c r="AE195" i="22"/>
  <c r="A210" i="39" s="1"/>
  <c r="AE188" i="22"/>
  <c r="A203" i="39" s="1"/>
  <c r="AE186" i="22"/>
  <c r="A201" i="39" s="1"/>
  <c r="AE193" i="22"/>
  <c r="A208" i="39" s="1"/>
  <c r="AC25" i="22"/>
  <c r="AE325" i="22"/>
  <c r="A340" i="39" s="1"/>
  <c r="AE330" i="22"/>
  <c r="A345" i="39" s="1"/>
  <c r="AE326" i="22"/>
  <c r="A341" i="39" s="1"/>
  <c r="AE332" i="22"/>
  <c r="A347" i="39" s="1"/>
  <c r="AE334" i="22"/>
  <c r="A349" i="39" s="1"/>
  <c r="AE335" i="22"/>
  <c r="A350" i="39" s="1"/>
  <c r="AE328" i="22"/>
  <c r="A343" i="39" s="1"/>
  <c r="AC224" i="22"/>
  <c r="AC119" i="22"/>
  <c r="AC108" i="22"/>
  <c r="AC78" i="22"/>
  <c r="AE38" i="22"/>
  <c r="A53" i="39" s="1"/>
  <c r="AE43" i="22"/>
  <c r="A58" i="39" s="1"/>
  <c r="AC326" i="22"/>
  <c r="AC80" i="22"/>
  <c r="AC104" i="22"/>
  <c r="AC294" i="22"/>
  <c r="AC216" i="22"/>
  <c r="AC123" i="22"/>
  <c r="AC21" i="22"/>
  <c r="AE275" i="22"/>
  <c r="A290" i="39" s="1"/>
  <c r="AE270" i="22"/>
  <c r="A285" i="39" s="1"/>
  <c r="AE280" i="22"/>
  <c r="A295" i="39" s="1"/>
  <c r="AE273" i="22"/>
  <c r="A288" i="39" s="1"/>
  <c r="AE274" i="22"/>
  <c r="A289" i="39" s="1"/>
  <c r="AE276" i="22"/>
  <c r="A291" i="39" s="1"/>
  <c r="AE279" i="22"/>
  <c r="A294" i="39" s="1"/>
  <c r="AE268" i="22"/>
  <c r="A283" i="39" s="1"/>
  <c r="AE277" i="22"/>
  <c r="A292" i="39" s="1"/>
  <c r="AE281" i="22"/>
  <c r="A296" i="39" s="1"/>
  <c r="AC226" i="22"/>
  <c r="AC223" i="22"/>
  <c r="AC241" i="22"/>
  <c r="AC162" i="22"/>
  <c r="AE35" i="22"/>
  <c r="A50" i="39" s="1"/>
  <c r="AE39" i="22"/>
  <c r="A54" i="39" s="1"/>
  <c r="AE327" i="22"/>
  <c r="A342" i="39" s="1"/>
  <c r="AE185" i="22"/>
  <c r="A200" i="39" s="1"/>
  <c r="AC337" i="22"/>
  <c r="AE192" i="22"/>
  <c r="A207" i="39" s="1"/>
  <c r="AE33" i="22"/>
  <c r="A48" i="39" s="1"/>
  <c r="AE37" i="22"/>
  <c r="A52" i="39" s="1"/>
  <c r="AE42" i="22"/>
  <c r="A57" i="39" s="1"/>
  <c r="AE336" i="22"/>
  <c r="A351" i="39" s="1"/>
  <c r="AE191" i="22"/>
  <c r="A206" i="39" s="1"/>
  <c r="AE272" i="22"/>
  <c r="A287" i="39" s="1"/>
  <c r="AE32" i="22"/>
  <c r="A47" i="39" s="1"/>
  <c r="AE324" i="22"/>
  <c r="A339" i="39" s="1"/>
  <c r="AE190" i="22"/>
  <c r="A205" i="39" s="1"/>
  <c r="AE271" i="22"/>
  <c r="A286" i="39" s="1"/>
  <c r="AE41" i="22"/>
  <c r="A56" i="39" s="1"/>
  <c r="AE331" i="22"/>
  <c r="A346" i="39" s="1"/>
  <c r="AE189" i="22"/>
  <c r="A204" i="39" s="1"/>
  <c r="AE278" i="22"/>
  <c r="A293" i="39" s="1"/>
  <c r="AE31" i="22"/>
  <c r="A46" i="39" s="1"/>
  <c r="AE329" i="22"/>
  <c r="A344" i="39" s="1"/>
  <c r="AE269" i="22"/>
  <c r="A284" i="39" s="1"/>
  <c r="AC118" i="22"/>
  <c r="AC351" i="22"/>
  <c r="AC163" i="22"/>
  <c r="AC59" i="22"/>
  <c r="AC189" i="22"/>
  <c r="AC128" i="22"/>
  <c r="AC10" i="22"/>
  <c r="AE124" i="22"/>
  <c r="A139" i="39" s="1"/>
  <c r="AE125" i="22"/>
  <c r="A140" i="39" s="1"/>
  <c r="AE120" i="22"/>
  <c r="A135" i="39" s="1"/>
  <c r="AC215" i="22"/>
  <c r="AC169" i="22"/>
  <c r="AC248" i="22"/>
  <c r="AC22" i="22"/>
  <c r="AE286" i="22"/>
  <c r="A301" i="39" s="1"/>
  <c r="AE290" i="22"/>
  <c r="A305" i="39" s="1"/>
  <c r="AE283" i="22"/>
  <c r="A298" i="39" s="1"/>
  <c r="AE282" i="22"/>
  <c r="A297" i="39" s="1"/>
  <c r="AE284" i="22"/>
  <c r="A299" i="39" s="1"/>
  <c r="AE287" i="22"/>
  <c r="A302" i="39" s="1"/>
  <c r="AC314" i="22"/>
  <c r="AC282" i="22"/>
  <c r="AC55" i="22"/>
  <c r="AC83" i="22"/>
  <c r="AC172" i="22"/>
  <c r="AC8" i="22"/>
  <c r="AE95" i="22"/>
  <c r="A110" i="39" s="1"/>
  <c r="AE90" i="22"/>
  <c r="A105" i="39" s="1"/>
  <c r="AE86" i="22"/>
  <c r="A101" i="39" s="1"/>
  <c r="AE88" i="22"/>
  <c r="A103" i="39" s="1"/>
  <c r="AC258" i="22"/>
  <c r="AC115" i="22"/>
  <c r="AC307" i="22"/>
  <c r="AC64" i="22"/>
  <c r="AC300" i="22"/>
  <c r="AC214" i="22"/>
  <c r="AE114" i="22"/>
  <c r="A129" i="39" s="1"/>
  <c r="AE294" i="22"/>
  <c r="A309" i="39" s="1"/>
  <c r="AE237" i="22"/>
  <c r="A252" i="39" s="1"/>
  <c r="AE217" i="22"/>
  <c r="A232" i="39" s="1"/>
  <c r="AE219" i="22"/>
  <c r="A234" i="39" s="1"/>
  <c r="AE216" i="22"/>
  <c r="A231" i="39" s="1"/>
  <c r="AE222" i="22"/>
  <c r="A237" i="39" s="1"/>
  <c r="AE225" i="22"/>
  <c r="A240" i="39" s="1"/>
  <c r="AE214" i="22"/>
  <c r="A229" i="39" s="1"/>
  <c r="AE224" i="22"/>
  <c r="A239" i="39" s="1"/>
  <c r="AE213" i="22"/>
  <c r="A228" i="39" s="1"/>
  <c r="AE212" i="22"/>
  <c r="A227" i="39" s="1"/>
  <c r="AE223" i="22"/>
  <c r="A238" i="39" s="1"/>
  <c r="AE218" i="22"/>
  <c r="A233" i="39" s="1"/>
  <c r="AE220" i="22"/>
  <c r="A235" i="39" s="1"/>
  <c r="AE243" i="22"/>
  <c r="A258" i="39" s="1"/>
  <c r="AE240" i="22"/>
  <c r="A255" i="39" s="1"/>
  <c r="AE251" i="22"/>
  <c r="A266" i="39" s="1"/>
  <c r="AE249" i="22"/>
  <c r="A264" i="39" s="1"/>
  <c r="AE241" i="22"/>
  <c r="A256" i="39" s="1"/>
  <c r="AE248" i="22"/>
  <c r="A263" i="39" s="1"/>
  <c r="AE246" i="22"/>
  <c r="A261" i="39" s="1"/>
  <c r="AE247" i="22"/>
  <c r="A262" i="39" s="1"/>
  <c r="AE253" i="22"/>
  <c r="A268" i="39" s="1"/>
  <c r="AE244" i="22"/>
  <c r="A259" i="39" s="1"/>
  <c r="AE245" i="22"/>
  <c r="A260" i="39" s="1"/>
  <c r="AC87" i="22"/>
  <c r="AC18" i="22"/>
  <c r="AE235" i="22"/>
  <c r="A250" i="39" s="1"/>
  <c r="AE239" i="22"/>
  <c r="A254" i="39" s="1"/>
  <c r="AE229" i="22"/>
  <c r="A244" i="39" s="1"/>
  <c r="AE238" i="22"/>
  <c r="A253" i="39" s="1"/>
  <c r="AC35" i="22"/>
  <c r="AC53" i="22"/>
  <c r="AC136" i="22"/>
  <c r="AC77" i="22"/>
  <c r="AC290" i="22"/>
  <c r="AC76" i="22"/>
  <c r="AC137" i="22"/>
  <c r="AC304" i="22"/>
  <c r="AC46" i="22"/>
  <c r="AC70" i="22"/>
  <c r="AC211" i="22"/>
  <c r="AC110" i="22"/>
  <c r="AC148" i="22"/>
  <c r="AC182" i="22"/>
  <c r="AC323" i="22"/>
  <c r="AC14" i="22"/>
  <c r="AE179" i="22"/>
  <c r="A194" i="39" s="1"/>
  <c r="AE181" i="22"/>
  <c r="A196" i="39" s="1"/>
  <c r="AE171" i="22"/>
  <c r="A186" i="39" s="1"/>
  <c r="AE174" i="22"/>
  <c r="A189" i="39" s="1"/>
  <c r="AE183" i="22"/>
  <c r="A198" i="39" s="1"/>
  <c r="AE177" i="22"/>
  <c r="A192" i="39" s="1"/>
  <c r="AE175" i="22"/>
  <c r="A190" i="39" s="1"/>
  <c r="AC249" i="22"/>
  <c r="AC114" i="22"/>
  <c r="AC186" i="22"/>
  <c r="AC85" i="22"/>
  <c r="AC150" i="22"/>
  <c r="AC322" i="22"/>
  <c r="AC340" i="22"/>
  <c r="AC105" i="22"/>
  <c r="AC11" i="22"/>
  <c r="AE131" i="22"/>
  <c r="A146" i="39" s="1"/>
  <c r="AC177" i="22"/>
  <c r="AC293" i="22"/>
  <c r="AC203" i="22"/>
  <c r="AC147" i="22"/>
  <c r="AC217" i="22"/>
  <c r="AC266" i="22"/>
  <c r="AC99" i="22"/>
  <c r="AC225" i="22"/>
  <c r="AC267" i="22"/>
  <c r="AC92" i="22"/>
  <c r="AC242" i="22"/>
  <c r="AC204" i="22"/>
  <c r="AC34" i="22"/>
  <c r="AC23" i="22"/>
  <c r="AE296" i="22"/>
  <c r="A311" i="39" s="1"/>
  <c r="AE303" i="22"/>
  <c r="A318" i="39" s="1"/>
  <c r="AE307" i="22"/>
  <c r="A322" i="39" s="1"/>
  <c r="AE301" i="22"/>
  <c r="A316" i="39" s="1"/>
  <c r="AE298" i="22"/>
  <c r="A313" i="39" s="1"/>
  <c r="AE302" i="22"/>
  <c r="A317" i="39" s="1"/>
  <c r="AE299" i="22"/>
  <c r="A314" i="39" s="1"/>
  <c r="AE17" i="22"/>
  <c r="A32" i="39" s="1"/>
  <c r="AE19" i="22"/>
  <c r="A34" i="39" s="1"/>
  <c r="AE25" i="22"/>
  <c r="A40" i="39" s="1"/>
  <c r="AE21" i="22"/>
  <c r="A36" i="39" s="1"/>
  <c r="AE18" i="22"/>
  <c r="A33" i="39" s="1"/>
  <c r="AE24" i="22"/>
  <c r="A39" i="39" s="1"/>
  <c r="AE26" i="22"/>
  <c r="A41" i="39" s="1"/>
  <c r="AE28" i="22"/>
  <c r="A43" i="39" s="1"/>
  <c r="AE20" i="22"/>
  <c r="A35" i="39" s="1"/>
  <c r="AE22" i="22"/>
  <c r="A37" i="39" s="1"/>
  <c r="AC174" i="22"/>
  <c r="AC302" i="22"/>
  <c r="AC259" i="22"/>
  <c r="AC153" i="22"/>
  <c r="AE227" i="22"/>
  <c r="A242" i="39" s="1"/>
  <c r="AE226" i="22"/>
  <c r="A241" i="39" s="1"/>
  <c r="AE228" i="22"/>
  <c r="A243" i="39" s="1"/>
  <c r="AE232" i="22"/>
  <c r="A247" i="39" s="1"/>
  <c r="AE236" i="22"/>
  <c r="A251" i="39" s="1"/>
  <c r="AE230" i="22"/>
  <c r="A245" i="39" s="1"/>
  <c r="AE234" i="22"/>
  <c r="A249" i="39" s="1"/>
  <c r="AE233" i="22"/>
  <c r="A248" i="39" s="1"/>
  <c r="AE314" i="22"/>
  <c r="A329" i="39" s="1"/>
  <c r="AE137" i="22"/>
  <c r="A152" i="39" s="1"/>
  <c r="AE311" i="22"/>
  <c r="A326" i="39" s="1"/>
  <c r="AE132" i="22"/>
  <c r="A147" i="39" s="1"/>
  <c r="AE110" i="22"/>
  <c r="A125" i="39" s="1"/>
  <c r="AE57" i="22"/>
  <c r="A72" i="39" s="1"/>
  <c r="AE113" i="22"/>
  <c r="A128" i="39" s="1"/>
  <c r="AE104" i="22"/>
  <c r="A119" i="39" s="1"/>
  <c r="AE318" i="22"/>
  <c r="A333" i="39" s="1"/>
  <c r="AE139" i="22"/>
  <c r="A154" i="39" s="1"/>
  <c r="AE112" i="22"/>
  <c r="A127" i="39" s="1"/>
  <c r="AE109" i="22"/>
  <c r="A124" i="39" s="1"/>
  <c r="AE313" i="22"/>
  <c r="A328" i="39" s="1"/>
  <c r="AE138" i="22"/>
  <c r="A153" i="39" s="1"/>
  <c r="AE111" i="22"/>
  <c r="A126" i="39" s="1"/>
  <c r="AE101" i="22"/>
  <c r="A116" i="39" s="1"/>
  <c r="AE322" i="22"/>
  <c r="A337" i="39" s="1"/>
  <c r="AE107" i="22"/>
  <c r="A122" i="39" s="1"/>
  <c r="AE136" i="22"/>
  <c r="A151" i="39" s="1"/>
  <c r="AE106" i="22"/>
  <c r="A121" i="39" s="1"/>
  <c r="AE319" i="22"/>
  <c r="A334" i="39" s="1"/>
  <c r="AE141" i="22"/>
  <c r="A156" i="39" s="1"/>
  <c r="AE105" i="22"/>
  <c r="A120" i="39" s="1"/>
  <c r="AE315" i="22"/>
  <c r="A330" i="39" s="1"/>
  <c r="AE108" i="22"/>
  <c r="A123" i="39" s="1"/>
  <c r="AE102" i="22"/>
  <c r="A117" i="39" s="1"/>
  <c r="AE100" i="22"/>
  <c r="A115" i="39" s="1"/>
  <c r="AE103" i="22"/>
  <c r="A118" i="39" s="1"/>
  <c r="AE49" i="22"/>
  <c r="A64" i="39" s="1"/>
  <c r="AE121" i="22"/>
  <c r="A136" i="39" s="1"/>
  <c r="AE123" i="22"/>
  <c r="A138" i="39" s="1"/>
  <c r="AE127" i="22"/>
  <c r="A142" i="39" s="1"/>
  <c r="AE117" i="22"/>
  <c r="A132" i="39" s="1"/>
  <c r="AE52" i="22"/>
  <c r="A67" i="39" s="1"/>
  <c r="AE128" i="22"/>
  <c r="A143" i="39" s="1"/>
  <c r="AE323" i="22"/>
  <c r="A338" i="39" s="1"/>
  <c r="AE316" i="22"/>
  <c r="A331" i="39" s="1"/>
  <c r="AE140" i="22"/>
  <c r="A155" i="39" s="1"/>
  <c r="AE135" i="22"/>
  <c r="A150" i="39" s="1"/>
  <c r="AE312" i="22"/>
  <c r="A327" i="39" s="1"/>
  <c r="AE310" i="22"/>
  <c r="A325" i="39" s="1"/>
  <c r="AE130" i="22"/>
  <c r="A145" i="39" s="1"/>
  <c r="AE134" i="22"/>
  <c r="A149" i="39" s="1"/>
  <c r="AE321" i="22"/>
  <c r="A336" i="39" s="1"/>
  <c r="AE317" i="22"/>
  <c r="A332" i="39" s="1"/>
  <c r="AE129" i="22"/>
  <c r="A144" i="39" s="1"/>
  <c r="AE133" i="22"/>
  <c r="A148" i="39" s="1"/>
  <c r="AE320" i="22"/>
  <c r="A335" i="39" s="1"/>
  <c r="AC3" i="22"/>
  <c r="AC4" i="22" s="1"/>
  <c r="AE48" i="22"/>
  <c r="A63" i="39" s="1"/>
  <c r="AE50" i="22"/>
  <c r="A65" i="39" s="1"/>
  <c r="AE47" i="22"/>
  <c r="A62" i="39" s="1"/>
  <c r="AE56" i="22"/>
  <c r="A71" i="39" s="1"/>
  <c r="AE46" i="22"/>
  <c r="A61" i="39" s="1"/>
  <c r="AE54" i="22"/>
  <c r="A69" i="39" s="1"/>
  <c r="AE44" i="22"/>
  <c r="A59" i="39" s="1"/>
  <c r="AE53" i="22"/>
  <c r="A68" i="39" s="1"/>
  <c r="AE55" i="22"/>
  <c r="A70" i="39" s="1"/>
  <c r="AE45" i="22"/>
  <c r="A60" i="39" s="1"/>
  <c r="AE51" i="22"/>
  <c r="A66" i="39" s="1"/>
  <c r="AN125" i="22"/>
  <c r="C131" i="79" s="1"/>
  <c r="D131" i="79" s="1"/>
  <c r="AM125" i="22"/>
  <c r="B131" i="79" s="1"/>
  <c r="AN119" i="22"/>
  <c r="C125" i="79" s="1"/>
  <c r="D125" i="79" s="1"/>
  <c r="AM119" i="22"/>
  <c r="B125" i="79" s="1"/>
  <c r="AN150" i="22"/>
  <c r="C156" i="79" s="1"/>
  <c r="D156" i="79" s="1"/>
  <c r="AM150" i="22"/>
  <c r="B156" i="79" s="1"/>
  <c r="AN145" i="22"/>
  <c r="C151" i="79" s="1"/>
  <c r="D151" i="79" s="1"/>
  <c r="AM145" i="22"/>
  <c r="B151" i="79" s="1"/>
  <c r="AN48" i="22"/>
  <c r="C54" i="79" s="1"/>
  <c r="D54" i="79" s="1"/>
  <c r="AM48" i="22"/>
  <c r="B54" i="79" s="1"/>
  <c r="AN50" i="22"/>
  <c r="C56" i="79" s="1"/>
  <c r="D56" i="79" s="1"/>
  <c r="AM50" i="22"/>
  <c r="B56" i="79" s="1"/>
  <c r="AN320" i="22"/>
  <c r="C326" i="79" s="1"/>
  <c r="D326" i="79" s="1"/>
  <c r="AM320" i="22"/>
  <c r="B326" i="79" s="1"/>
  <c r="AN323" i="22"/>
  <c r="C329" i="79" s="1"/>
  <c r="D329" i="79" s="1"/>
  <c r="AM323" i="22"/>
  <c r="B329" i="79" s="1"/>
  <c r="AN109" i="22"/>
  <c r="C115" i="79" s="1"/>
  <c r="D115" i="79" s="1"/>
  <c r="AM109" i="22"/>
  <c r="B115" i="79" s="1"/>
  <c r="AN108" i="22"/>
  <c r="C114" i="79" s="1"/>
  <c r="D114" i="79" s="1"/>
  <c r="AM108" i="22"/>
  <c r="B114" i="79" s="1"/>
  <c r="AN98" i="22"/>
  <c r="C104" i="79" s="1"/>
  <c r="D104" i="79" s="1"/>
  <c r="AM98" i="22"/>
  <c r="B104" i="79" s="1"/>
  <c r="AN105" i="22"/>
  <c r="C111" i="79" s="1"/>
  <c r="D111" i="79" s="1"/>
  <c r="AM105" i="22"/>
  <c r="B111" i="79" s="1"/>
  <c r="AN312" i="22"/>
  <c r="C318" i="79" s="1"/>
  <c r="D318" i="79" s="1"/>
  <c r="AM312" i="22"/>
  <c r="B318" i="79" s="1"/>
  <c r="AN308" i="22"/>
  <c r="C314" i="79" s="1"/>
  <c r="D314" i="79" s="1"/>
  <c r="AM308" i="22"/>
  <c r="B314" i="79" s="1"/>
  <c r="AN257" i="22"/>
  <c r="C263" i="79" s="1"/>
  <c r="D263" i="79" s="1"/>
  <c r="AM257" i="22"/>
  <c r="B263" i="79" s="1"/>
  <c r="AN252" i="22"/>
  <c r="C258" i="79" s="1"/>
  <c r="D258" i="79" s="1"/>
  <c r="AM252" i="22"/>
  <c r="B258" i="79" s="1"/>
  <c r="AN54" i="22"/>
  <c r="C60" i="79" s="1"/>
  <c r="D60" i="79" s="1"/>
  <c r="AM54" i="22"/>
  <c r="B60" i="79" s="1"/>
  <c r="AN168" i="22"/>
  <c r="C174" i="79" s="1"/>
  <c r="D174" i="79" s="1"/>
  <c r="AM168" i="22"/>
  <c r="B174" i="79" s="1"/>
  <c r="AN133" i="22"/>
  <c r="C139" i="79" s="1"/>
  <c r="D139" i="79" s="1"/>
  <c r="AM133" i="22"/>
  <c r="B139" i="79" s="1"/>
  <c r="AN132" i="22"/>
  <c r="C138" i="79" s="1"/>
  <c r="D138" i="79" s="1"/>
  <c r="AM132" i="22"/>
  <c r="B138" i="79" s="1"/>
  <c r="AN216" i="22"/>
  <c r="C222" i="79" s="1"/>
  <c r="D222" i="79" s="1"/>
  <c r="AM216" i="22"/>
  <c r="B222" i="79" s="1"/>
  <c r="AN219" i="22"/>
  <c r="C225" i="79" s="1"/>
  <c r="D225" i="79" s="1"/>
  <c r="AM219" i="22"/>
  <c r="B225" i="79" s="1"/>
  <c r="AN187" i="22"/>
  <c r="C193" i="79" s="1"/>
  <c r="D193" i="79" s="1"/>
  <c r="AM187" i="22"/>
  <c r="B193" i="79" s="1"/>
  <c r="AN189" i="22"/>
  <c r="C195" i="79" s="1"/>
  <c r="D195" i="79" s="1"/>
  <c r="AM189" i="22"/>
  <c r="B195" i="79" s="1"/>
  <c r="AN34" i="22"/>
  <c r="C40" i="79" s="1"/>
  <c r="D40" i="79" s="1"/>
  <c r="AM34" i="22"/>
  <c r="B40" i="79" s="1"/>
  <c r="AN28" i="22"/>
  <c r="C34" i="79" s="1"/>
  <c r="D34" i="79" s="1"/>
  <c r="AM28" i="22"/>
  <c r="B34" i="79" s="1"/>
  <c r="AN273" i="22"/>
  <c r="C279" i="79" s="1"/>
  <c r="D279" i="79" s="1"/>
  <c r="AM273" i="22"/>
  <c r="B279" i="79" s="1"/>
  <c r="AN269" i="22"/>
  <c r="C275" i="79" s="1"/>
  <c r="D275" i="79" s="1"/>
  <c r="AM269" i="22"/>
  <c r="B275" i="79" s="1"/>
  <c r="AN86" i="22"/>
  <c r="C92" i="79" s="1"/>
  <c r="D92" i="79" s="1"/>
  <c r="AM86" i="22"/>
  <c r="B92" i="79" s="1"/>
  <c r="AN74" i="22"/>
  <c r="C80" i="79" s="1"/>
  <c r="D80" i="79" s="1"/>
  <c r="AM74" i="22"/>
  <c r="B80" i="79" s="1"/>
  <c r="AN205" i="22"/>
  <c r="C211" i="79" s="1"/>
  <c r="D211" i="79" s="1"/>
  <c r="AM205" i="22"/>
  <c r="B211" i="79" s="1"/>
  <c r="AN24" i="22"/>
  <c r="C30" i="79" s="1"/>
  <c r="D30" i="79" s="1"/>
  <c r="AM24" i="22"/>
  <c r="B30" i="79" s="1"/>
  <c r="AN17" i="22"/>
  <c r="C23" i="79" s="1"/>
  <c r="D23" i="79" s="1"/>
  <c r="AM17" i="22"/>
  <c r="B23" i="79" s="1"/>
  <c r="AN238" i="22"/>
  <c r="C244" i="79" s="1"/>
  <c r="D244" i="79" s="1"/>
  <c r="AM238" i="22"/>
  <c r="B244" i="79" s="1"/>
  <c r="AN233" i="22"/>
  <c r="C239" i="79" s="1"/>
  <c r="D239" i="79" s="1"/>
  <c r="AM233" i="22"/>
  <c r="B239" i="79" s="1"/>
  <c r="AN228" i="22"/>
  <c r="C234" i="79" s="1"/>
  <c r="D234" i="79" s="1"/>
  <c r="AM228" i="22"/>
  <c r="B234" i="79" s="1"/>
  <c r="AN13" i="22"/>
  <c r="C19" i="79" s="1"/>
  <c r="D19" i="79" s="1"/>
  <c r="AM13" i="22"/>
  <c r="B19" i="79" s="1"/>
  <c r="AN298" i="22"/>
  <c r="C304" i="79" s="1"/>
  <c r="D304" i="79" s="1"/>
  <c r="AM298" i="22"/>
  <c r="B304" i="79" s="1"/>
  <c r="AN293" i="22"/>
  <c r="C299" i="79" s="1"/>
  <c r="D299" i="79" s="1"/>
  <c r="AM293" i="22"/>
  <c r="B299" i="79" s="1"/>
  <c r="AN174" i="22"/>
  <c r="C180" i="79" s="1"/>
  <c r="D180" i="79" s="1"/>
  <c r="AM174" i="22"/>
  <c r="B180" i="79" s="1"/>
  <c r="AN180" i="22"/>
  <c r="C186" i="79" s="1"/>
  <c r="D186" i="79" s="1"/>
  <c r="AM180" i="22"/>
  <c r="B186" i="79" s="1"/>
  <c r="AN279" i="22"/>
  <c r="C285" i="79" s="1"/>
  <c r="D285" i="79" s="1"/>
  <c r="AM279" i="22"/>
  <c r="B285" i="79" s="1"/>
  <c r="AN275" i="22"/>
  <c r="C281" i="79" s="1"/>
  <c r="D281" i="79" s="1"/>
  <c r="AM275" i="22"/>
  <c r="B281" i="79" s="1"/>
  <c r="AN128" i="22"/>
  <c r="C134" i="79" s="1"/>
  <c r="D134" i="79" s="1"/>
  <c r="AM128" i="22"/>
  <c r="B134" i="79" s="1"/>
  <c r="AN149" i="22"/>
  <c r="C155" i="79" s="1"/>
  <c r="D155" i="79" s="1"/>
  <c r="AM149" i="22"/>
  <c r="B155" i="79" s="1"/>
  <c r="AN47" i="22"/>
  <c r="C53" i="79" s="1"/>
  <c r="D53" i="79" s="1"/>
  <c r="AM47" i="22"/>
  <c r="B53" i="79" s="1"/>
  <c r="AN52" i="22"/>
  <c r="C58" i="79" s="1"/>
  <c r="D58" i="79" s="1"/>
  <c r="AM52" i="22"/>
  <c r="B58" i="79" s="1"/>
  <c r="AN319" i="22"/>
  <c r="C325" i="79" s="1"/>
  <c r="D325" i="79" s="1"/>
  <c r="AM319" i="22"/>
  <c r="B325" i="79" s="1"/>
  <c r="AN315" i="22"/>
  <c r="C321" i="79" s="1"/>
  <c r="D321" i="79" s="1"/>
  <c r="AM315" i="22"/>
  <c r="B321" i="79" s="1"/>
  <c r="AN118" i="22"/>
  <c r="C124" i="79" s="1"/>
  <c r="D124" i="79" s="1"/>
  <c r="AM118" i="22"/>
  <c r="B124" i="79" s="1"/>
  <c r="AN113" i="22"/>
  <c r="C119" i="79" s="1"/>
  <c r="D119" i="79" s="1"/>
  <c r="AM113" i="22"/>
  <c r="B119" i="79" s="1"/>
  <c r="AN96" i="22"/>
  <c r="C102" i="79" s="1"/>
  <c r="D102" i="79" s="1"/>
  <c r="AM96" i="22"/>
  <c r="B102" i="79" s="1"/>
  <c r="AN97" i="22"/>
  <c r="C103" i="79" s="1"/>
  <c r="D103" i="79" s="1"/>
  <c r="AM97" i="22"/>
  <c r="B103" i="79" s="1"/>
  <c r="AN304" i="22"/>
  <c r="C310" i="79" s="1"/>
  <c r="D310" i="79" s="1"/>
  <c r="AM304" i="22"/>
  <c r="B310" i="79" s="1"/>
  <c r="AN307" i="22"/>
  <c r="C313" i="79" s="1"/>
  <c r="D313" i="79" s="1"/>
  <c r="AM307" i="22"/>
  <c r="B313" i="79" s="1"/>
  <c r="AN249" i="22"/>
  <c r="C255" i="79" s="1"/>
  <c r="D255" i="79" s="1"/>
  <c r="AM249" i="22"/>
  <c r="B255" i="79" s="1"/>
  <c r="AN259" i="22"/>
  <c r="C265" i="79" s="1"/>
  <c r="D265" i="79" s="1"/>
  <c r="AM259" i="22"/>
  <c r="B265" i="79" s="1"/>
  <c r="AN63" i="22"/>
  <c r="C69" i="79" s="1"/>
  <c r="D69" i="79" s="1"/>
  <c r="AM63" i="22"/>
  <c r="B69" i="79" s="1"/>
  <c r="AN166" i="22"/>
  <c r="C172" i="79" s="1"/>
  <c r="D172" i="79" s="1"/>
  <c r="AM166" i="22"/>
  <c r="B172" i="79" s="1"/>
  <c r="AN158" i="22"/>
  <c r="C164" i="79" s="1"/>
  <c r="D164" i="79" s="1"/>
  <c r="AM158" i="22"/>
  <c r="B164" i="79" s="1"/>
  <c r="AN142" i="22"/>
  <c r="C148" i="79" s="1"/>
  <c r="D148" i="79" s="1"/>
  <c r="AM142" i="22"/>
  <c r="B148" i="79" s="1"/>
  <c r="AN137" i="22"/>
  <c r="C143" i="79" s="1"/>
  <c r="D143" i="79" s="1"/>
  <c r="AM137" i="22"/>
  <c r="B143" i="79" s="1"/>
  <c r="AN215" i="22"/>
  <c r="C221" i="79" s="1"/>
  <c r="D221" i="79" s="1"/>
  <c r="AM215" i="22"/>
  <c r="B221" i="79" s="1"/>
  <c r="AN210" i="22"/>
  <c r="C216" i="79" s="1"/>
  <c r="D216" i="79" s="1"/>
  <c r="AM210" i="22"/>
  <c r="B216" i="79" s="1"/>
  <c r="AN186" i="22"/>
  <c r="C192" i="79" s="1"/>
  <c r="D192" i="79" s="1"/>
  <c r="AM186" i="22"/>
  <c r="B192" i="79" s="1"/>
  <c r="AN196" i="22"/>
  <c r="C202" i="79" s="1"/>
  <c r="D202" i="79" s="1"/>
  <c r="AM196" i="22"/>
  <c r="B202" i="79" s="1"/>
  <c r="AN32" i="22"/>
  <c r="C38" i="79" s="1"/>
  <c r="D38" i="79" s="1"/>
  <c r="AM32" i="22"/>
  <c r="B38" i="79" s="1"/>
  <c r="AN33" i="22"/>
  <c r="C39" i="79" s="1"/>
  <c r="D39" i="79" s="1"/>
  <c r="AM33" i="22"/>
  <c r="B39" i="79" s="1"/>
  <c r="AN265" i="22"/>
  <c r="C271" i="79" s="1"/>
  <c r="D271" i="79" s="1"/>
  <c r="AM265" i="22"/>
  <c r="B271" i="79" s="1"/>
  <c r="AN268" i="22"/>
  <c r="C274" i="79" s="1"/>
  <c r="D274" i="79" s="1"/>
  <c r="AM268" i="22"/>
  <c r="B274" i="79" s="1"/>
  <c r="AN85" i="22"/>
  <c r="C91" i="79" s="1"/>
  <c r="D91" i="79" s="1"/>
  <c r="AM85" i="22"/>
  <c r="B91" i="79" s="1"/>
  <c r="AN70" i="22"/>
  <c r="C76" i="79" s="1"/>
  <c r="D76" i="79" s="1"/>
  <c r="AM70" i="22"/>
  <c r="B76" i="79" s="1"/>
  <c r="AN72" i="22"/>
  <c r="C78" i="79" s="1"/>
  <c r="D78" i="79" s="1"/>
  <c r="AM72" i="22"/>
  <c r="B78" i="79" s="1"/>
  <c r="AN203" i="22"/>
  <c r="C209" i="79" s="1"/>
  <c r="D209" i="79" s="1"/>
  <c r="AM203" i="22"/>
  <c r="B209" i="79" s="1"/>
  <c r="AN23" i="22"/>
  <c r="C29" i="79" s="1"/>
  <c r="D29" i="79" s="1"/>
  <c r="AM23" i="22"/>
  <c r="B29" i="79" s="1"/>
  <c r="AN242" i="22"/>
  <c r="C248" i="79" s="1"/>
  <c r="D248" i="79" s="1"/>
  <c r="AM242" i="22"/>
  <c r="B248" i="79" s="1"/>
  <c r="AN245" i="22"/>
  <c r="C251" i="79" s="1"/>
  <c r="D251" i="79" s="1"/>
  <c r="AM245" i="22"/>
  <c r="B251" i="79" s="1"/>
  <c r="AN225" i="22"/>
  <c r="C231" i="79" s="1"/>
  <c r="D231" i="79" s="1"/>
  <c r="AM225" i="22"/>
  <c r="B231" i="79" s="1"/>
  <c r="AN235" i="22"/>
  <c r="C241" i="79" s="1"/>
  <c r="D241" i="79" s="1"/>
  <c r="AM235" i="22"/>
  <c r="B241" i="79" s="1"/>
  <c r="AN11" i="22"/>
  <c r="C17" i="79" s="1"/>
  <c r="D17" i="79" s="1"/>
  <c r="AM11" i="22"/>
  <c r="B17" i="79" s="1"/>
  <c r="AN290" i="22"/>
  <c r="C296" i="79" s="1"/>
  <c r="D296" i="79" s="1"/>
  <c r="AM290" i="22"/>
  <c r="B296" i="79" s="1"/>
  <c r="AN300" i="22"/>
  <c r="C306" i="79" s="1"/>
  <c r="D306" i="79" s="1"/>
  <c r="AM300" i="22"/>
  <c r="B306" i="79" s="1"/>
  <c r="AN183" i="22"/>
  <c r="C189" i="79" s="1"/>
  <c r="D189" i="79" s="1"/>
  <c r="AM183" i="22"/>
  <c r="B189" i="79" s="1"/>
  <c r="AN172" i="22"/>
  <c r="C178" i="79" s="1"/>
  <c r="D178" i="79" s="1"/>
  <c r="AM172" i="22"/>
  <c r="B178" i="79" s="1"/>
  <c r="AN286" i="22"/>
  <c r="C292" i="79" s="1"/>
  <c r="D292" i="79" s="1"/>
  <c r="AM286" i="22"/>
  <c r="B292" i="79" s="1"/>
  <c r="AN127" i="22"/>
  <c r="C133" i="79" s="1"/>
  <c r="D133" i="79" s="1"/>
  <c r="AM127" i="22"/>
  <c r="B133" i="79" s="1"/>
  <c r="AN147" i="22"/>
  <c r="C153" i="79" s="1"/>
  <c r="D153" i="79" s="1"/>
  <c r="AM147" i="22"/>
  <c r="B153" i="79" s="1"/>
  <c r="AN46" i="22"/>
  <c r="C52" i="79" s="1"/>
  <c r="D52" i="79" s="1"/>
  <c r="AM46" i="22"/>
  <c r="B52" i="79" s="1"/>
  <c r="AN44" i="22"/>
  <c r="C50" i="79" s="1"/>
  <c r="D50" i="79" s="1"/>
  <c r="AM44" i="22"/>
  <c r="B50" i="79" s="1"/>
  <c r="AN326" i="22"/>
  <c r="C332" i="79" s="1"/>
  <c r="D332" i="79" s="1"/>
  <c r="AM326" i="22"/>
  <c r="B332" i="79" s="1"/>
  <c r="AN107" i="22"/>
  <c r="C113" i="79" s="1"/>
  <c r="D113" i="79" s="1"/>
  <c r="AM107" i="22"/>
  <c r="B113" i="79" s="1"/>
  <c r="AN95" i="22"/>
  <c r="C101" i="79" s="1"/>
  <c r="D101" i="79" s="1"/>
  <c r="AM95" i="22"/>
  <c r="B101" i="79" s="1"/>
  <c r="AN311" i="22"/>
  <c r="C317" i="79" s="1"/>
  <c r="D317" i="79" s="1"/>
  <c r="AM311" i="22"/>
  <c r="B317" i="79" s="1"/>
  <c r="AN256" i="22"/>
  <c r="C262" i="79" s="1"/>
  <c r="D262" i="79" s="1"/>
  <c r="AM256" i="22"/>
  <c r="B262" i="79" s="1"/>
  <c r="AN251" i="22"/>
  <c r="C257" i="79" s="1"/>
  <c r="D257" i="79" s="1"/>
  <c r="AM251" i="22"/>
  <c r="B257" i="79" s="1"/>
  <c r="AN59" i="22"/>
  <c r="C65" i="79" s="1"/>
  <c r="D65" i="79" s="1"/>
  <c r="AM59" i="22"/>
  <c r="B65" i="79" s="1"/>
  <c r="AN62" i="22"/>
  <c r="C68" i="79" s="1"/>
  <c r="D68" i="79" s="1"/>
  <c r="AM62" i="22"/>
  <c r="B68" i="79" s="1"/>
  <c r="AN165" i="22"/>
  <c r="C171" i="79" s="1"/>
  <c r="D171" i="79" s="1"/>
  <c r="AM165" i="22"/>
  <c r="B171" i="79" s="1"/>
  <c r="AN167" i="22"/>
  <c r="C173" i="79" s="1"/>
  <c r="D173" i="79" s="1"/>
  <c r="AM167" i="22"/>
  <c r="B173" i="79" s="1"/>
  <c r="AN141" i="22"/>
  <c r="C147" i="79" s="1"/>
  <c r="D147" i="79" s="1"/>
  <c r="AM141" i="22"/>
  <c r="B147" i="79" s="1"/>
  <c r="AN222" i="22"/>
  <c r="C228" i="79" s="1"/>
  <c r="D228" i="79" s="1"/>
  <c r="AM222" i="22"/>
  <c r="B228" i="79" s="1"/>
  <c r="AN212" i="22"/>
  <c r="C218" i="79" s="1"/>
  <c r="D218" i="79" s="1"/>
  <c r="AM212" i="22"/>
  <c r="B218" i="79" s="1"/>
  <c r="AN195" i="22"/>
  <c r="C201" i="79" s="1"/>
  <c r="D201" i="79" s="1"/>
  <c r="AM195" i="22"/>
  <c r="B201" i="79" s="1"/>
  <c r="AN188" i="22"/>
  <c r="C194" i="79" s="1"/>
  <c r="D194" i="79" s="1"/>
  <c r="AM188" i="22"/>
  <c r="B194" i="79" s="1"/>
  <c r="AN31" i="22"/>
  <c r="C37" i="79" s="1"/>
  <c r="D37" i="79" s="1"/>
  <c r="AM31" i="22"/>
  <c r="B37" i="79" s="1"/>
  <c r="AN272" i="22"/>
  <c r="C278" i="79" s="1"/>
  <c r="D278" i="79" s="1"/>
  <c r="AM272" i="22"/>
  <c r="B278" i="79" s="1"/>
  <c r="AN267" i="22"/>
  <c r="C273" i="79" s="1"/>
  <c r="D273" i="79" s="1"/>
  <c r="AM267" i="22"/>
  <c r="B273" i="79" s="1"/>
  <c r="AN83" i="22"/>
  <c r="C89" i="79" s="1"/>
  <c r="D89" i="79" s="1"/>
  <c r="AM83" i="22"/>
  <c r="B89" i="79" s="1"/>
  <c r="AN79" i="22"/>
  <c r="C85" i="79" s="1"/>
  <c r="D85" i="79" s="1"/>
  <c r="AM79" i="22"/>
  <c r="B85" i="79" s="1"/>
  <c r="AN71" i="22"/>
  <c r="C77" i="79" s="1"/>
  <c r="D77" i="79" s="1"/>
  <c r="AM71" i="22"/>
  <c r="B77" i="79" s="1"/>
  <c r="AN202" i="22"/>
  <c r="C208" i="79" s="1"/>
  <c r="D208" i="79" s="1"/>
  <c r="AM202" i="22"/>
  <c r="B208" i="79" s="1"/>
  <c r="AN22" i="22"/>
  <c r="C28" i="79" s="1"/>
  <c r="D28" i="79" s="1"/>
  <c r="AM22" i="22"/>
  <c r="B28" i="79" s="1"/>
  <c r="AN241" i="22"/>
  <c r="C247" i="79" s="1"/>
  <c r="D247" i="79" s="1"/>
  <c r="AM241" i="22"/>
  <c r="B247" i="79" s="1"/>
  <c r="AN237" i="22"/>
  <c r="C243" i="79" s="1"/>
  <c r="D243" i="79" s="1"/>
  <c r="AM237" i="22"/>
  <c r="B243" i="79" s="1"/>
  <c r="AN232" i="22"/>
  <c r="C238" i="79" s="1"/>
  <c r="D238" i="79" s="1"/>
  <c r="AM232" i="22"/>
  <c r="B238" i="79" s="1"/>
  <c r="AN227" i="22"/>
  <c r="C233" i="79" s="1"/>
  <c r="D233" i="79" s="1"/>
  <c r="AM227" i="22"/>
  <c r="B233" i="79" s="1"/>
  <c r="AN10" i="22"/>
  <c r="C16" i="79" s="1"/>
  <c r="D16" i="79" s="1"/>
  <c r="AM10" i="22"/>
  <c r="B16" i="79" s="1"/>
  <c r="AN297" i="22"/>
  <c r="C303" i="79" s="1"/>
  <c r="D303" i="79" s="1"/>
  <c r="AM297" i="22"/>
  <c r="B303" i="79" s="1"/>
  <c r="AN292" i="22"/>
  <c r="C298" i="79" s="1"/>
  <c r="D298" i="79" s="1"/>
  <c r="AM292" i="22"/>
  <c r="B298" i="79" s="1"/>
  <c r="AN173" i="22"/>
  <c r="C179" i="79" s="1"/>
  <c r="D179" i="79" s="1"/>
  <c r="AM173" i="22"/>
  <c r="B179" i="79" s="1"/>
  <c r="AN177" i="22"/>
  <c r="C183" i="79" s="1"/>
  <c r="D183" i="79" s="1"/>
  <c r="AM177" i="22"/>
  <c r="B183" i="79" s="1"/>
  <c r="AN278" i="22"/>
  <c r="C284" i="79" s="1"/>
  <c r="D284" i="79" s="1"/>
  <c r="AM278" i="22"/>
  <c r="B284" i="79" s="1"/>
  <c r="AN122" i="22"/>
  <c r="C128" i="79" s="1"/>
  <c r="D128" i="79" s="1"/>
  <c r="AM122" i="22"/>
  <c r="B128" i="79" s="1"/>
  <c r="AN146" i="22"/>
  <c r="C152" i="79" s="1"/>
  <c r="D152" i="79" s="1"/>
  <c r="AM146" i="22"/>
  <c r="B152" i="79" s="1"/>
  <c r="AN123" i="22"/>
  <c r="C129" i="79" s="1"/>
  <c r="D129" i="79" s="1"/>
  <c r="AM123" i="22"/>
  <c r="B129" i="79" s="1"/>
  <c r="AN126" i="22"/>
  <c r="C132" i="79" s="1"/>
  <c r="D132" i="79" s="1"/>
  <c r="AM126" i="22"/>
  <c r="B132" i="79" s="1"/>
  <c r="AN157" i="22"/>
  <c r="C163" i="79" s="1"/>
  <c r="D163" i="79" s="1"/>
  <c r="AM157" i="22"/>
  <c r="B163" i="79" s="1"/>
  <c r="AN45" i="22"/>
  <c r="C51" i="79" s="1"/>
  <c r="D51" i="79" s="1"/>
  <c r="AM45" i="22"/>
  <c r="B51" i="79" s="1"/>
  <c r="AN49" i="22"/>
  <c r="C55" i="79" s="1"/>
  <c r="D55" i="79" s="1"/>
  <c r="AM49" i="22"/>
  <c r="B55" i="79" s="1"/>
  <c r="AN318" i="22"/>
  <c r="C324" i="79" s="1"/>
  <c r="D324" i="79" s="1"/>
  <c r="AM318" i="22"/>
  <c r="B324" i="79" s="1"/>
  <c r="AN117" i="22"/>
  <c r="C123" i="79" s="1"/>
  <c r="D123" i="79" s="1"/>
  <c r="AM117" i="22"/>
  <c r="B123" i="79" s="1"/>
  <c r="AN104" i="22"/>
  <c r="C110" i="79" s="1"/>
  <c r="D110" i="79" s="1"/>
  <c r="AM104" i="22"/>
  <c r="B110" i="79" s="1"/>
  <c r="AN303" i="22"/>
  <c r="C309" i="79" s="1"/>
  <c r="D309" i="79" s="1"/>
  <c r="AM303" i="22"/>
  <c r="B309" i="79" s="1"/>
  <c r="AN255" i="22"/>
  <c r="C261" i="79" s="1"/>
  <c r="D261" i="79" s="1"/>
  <c r="AM255" i="22"/>
  <c r="B261" i="79" s="1"/>
  <c r="AN58" i="22"/>
  <c r="C64" i="79" s="1"/>
  <c r="D64" i="79" s="1"/>
  <c r="AM58" i="22"/>
  <c r="B64" i="79" s="1"/>
  <c r="AN61" i="22"/>
  <c r="C67" i="79" s="1"/>
  <c r="D67" i="79" s="1"/>
  <c r="AM61" i="22"/>
  <c r="B67" i="79" s="1"/>
  <c r="AN163" i="22"/>
  <c r="C169" i="79" s="1"/>
  <c r="D169" i="79" s="1"/>
  <c r="AM163" i="22"/>
  <c r="B169" i="79" s="1"/>
  <c r="AN164" i="22"/>
  <c r="C170" i="79" s="1"/>
  <c r="D170" i="79" s="1"/>
  <c r="AM164" i="22"/>
  <c r="B170" i="79" s="1"/>
  <c r="AN139" i="22"/>
  <c r="C145" i="79" s="1"/>
  <c r="D145" i="79" s="1"/>
  <c r="AM139" i="22"/>
  <c r="B145" i="79" s="1"/>
  <c r="AN214" i="22"/>
  <c r="C220" i="79" s="1"/>
  <c r="D220" i="79" s="1"/>
  <c r="AM214" i="22"/>
  <c r="B220" i="79" s="1"/>
  <c r="AN184" i="22"/>
  <c r="C190" i="79" s="1"/>
  <c r="D190" i="79" s="1"/>
  <c r="AM184" i="22"/>
  <c r="B190" i="79" s="1"/>
  <c r="AN193" i="22"/>
  <c r="C199" i="79" s="1"/>
  <c r="D199" i="79" s="1"/>
  <c r="AM193" i="22"/>
  <c r="B199" i="79" s="1"/>
  <c r="AN40" i="22"/>
  <c r="C46" i="79" s="1"/>
  <c r="D46" i="79" s="1"/>
  <c r="AM40" i="22"/>
  <c r="B46" i="79" s="1"/>
  <c r="AN264" i="22"/>
  <c r="C270" i="79" s="1"/>
  <c r="D270" i="79" s="1"/>
  <c r="AM264" i="22"/>
  <c r="B270" i="79" s="1"/>
  <c r="AN91" i="22"/>
  <c r="C97" i="79" s="1"/>
  <c r="D97" i="79" s="1"/>
  <c r="AM91" i="22"/>
  <c r="B97" i="79" s="1"/>
  <c r="AN82" i="22"/>
  <c r="C88" i="79" s="1"/>
  <c r="D88" i="79" s="1"/>
  <c r="AM82" i="22"/>
  <c r="B88" i="79" s="1"/>
  <c r="AN69" i="22"/>
  <c r="C75" i="79" s="1"/>
  <c r="D75" i="79" s="1"/>
  <c r="AM69" i="22"/>
  <c r="B75" i="79" s="1"/>
  <c r="AN76" i="22"/>
  <c r="C82" i="79" s="1"/>
  <c r="D82" i="79" s="1"/>
  <c r="AM76" i="22"/>
  <c r="B82" i="79" s="1"/>
  <c r="AN208" i="22"/>
  <c r="C214" i="79" s="1"/>
  <c r="D214" i="79" s="1"/>
  <c r="AM208" i="22"/>
  <c r="B214" i="79" s="1"/>
  <c r="AN200" i="22"/>
  <c r="C206" i="79" s="1"/>
  <c r="D206" i="79" s="1"/>
  <c r="AM200" i="22"/>
  <c r="B206" i="79" s="1"/>
  <c r="AN21" i="22"/>
  <c r="C27" i="79" s="1"/>
  <c r="D27" i="79" s="1"/>
  <c r="AM21" i="22"/>
  <c r="B27" i="79" s="1"/>
  <c r="AN248" i="22"/>
  <c r="C254" i="79" s="1"/>
  <c r="D254" i="79" s="1"/>
  <c r="AM248" i="22"/>
  <c r="B254" i="79" s="1"/>
  <c r="AN244" i="22"/>
  <c r="C250" i="79" s="1"/>
  <c r="D250" i="79" s="1"/>
  <c r="AM244" i="22"/>
  <c r="B250" i="79" s="1"/>
  <c r="AN224" i="22"/>
  <c r="C230" i="79" s="1"/>
  <c r="D230" i="79" s="1"/>
  <c r="AM224" i="22"/>
  <c r="B230" i="79" s="1"/>
  <c r="AM2" i="22"/>
  <c r="B8" i="79" s="1"/>
  <c r="AN2" i="22"/>
  <c r="C8" i="79" s="1"/>
  <c r="AN8" i="22"/>
  <c r="C14" i="79" s="1"/>
  <c r="D14" i="79" s="1"/>
  <c r="AM8" i="22"/>
  <c r="B14" i="79" s="1"/>
  <c r="AN289" i="22"/>
  <c r="C295" i="79" s="1"/>
  <c r="D295" i="79" s="1"/>
  <c r="AM289" i="22"/>
  <c r="B295" i="79" s="1"/>
  <c r="AN299" i="22"/>
  <c r="C305" i="79" s="1"/>
  <c r="D305" i="79" s="1"/>
  <c r="AM299" i="22"/>
  <c r="B305" i="79" s="1"/>
  <c r="AN182" i="22"/>
  <c r="C188" i="79" s="1"/>
  <c r="D188" i="79" s="1"/>
  <c r="AM182" i="22"/>
  <c r="B188" i="79" s="1"/>
  <c r="AN285" i="22"/>
  <c r="C291" i="79" s="1"/>
  <c r="D291" i="79" s="1"/>
  <c r="AM285" i="22"/>
  <c r="B291" i="79" s="1"/>
  <c r="AN43" i="22"/>
  <c r="C49" i="79" s="1"/>
  <c r="D49" i="79" s="1"/>
  <c r="AM43" i="22"/>
  <c r="B49" i="79" s="1"/>
  <c r="AN41" i="22"/>
  <c r="C47" i="79" s="1"/>
  <c r="D47" i="79" s="1"/>
  <c r="AM41" i="22"/>
  <c r="B47" i="79" s="1"/>
  <c r="AN325" i="22"/>
  <c r="C331" i="79" s="1"/>
  <c r="D331" i="79" s="1"/>
  <c r="AM325" i="22"/>
  <c r="B331" i="79" s="1"/>
  <c r="AN106" i="22"/>
  <c r="C112" i="79" s="1"/>
  <c r="D112" i="79" s="1"/>
  <c r="AM106" i="22"/>
  <c r="B112" i="79" s="1"/>
  <c r="AN94" i="22"/>
  <c r="C100" i="79" s="1"/>
  <c r="D100" i="79" s="1"/>
  <c r="AM94" i="22"/>
  <c r="B100" i="79" s="1"/>
  <c r="AN310" i="22"/>
  <c r="C316" i="79" s="1"/>
  <c r="D316" i="79" s="1"/>
  <c r="AM310" i="22"/>
  <c r="B316" i="79" s="1"/>
  <c r="AN254" i="22"/>
  <c r="C260" i="79" s="1"/>
  <c r="D260" i="79" s="1"/>
  <c r="AM254" i="22"/>
  <c r="B260" i="79" s="1"/>
  <c r="AN56" i="22"/>
  <c r="C62" i="79" s="1"/>
  <c r="D62" i="79" s="1"/>
  <c r="AM56" i="22"/>
  <c r="B62" i="79" s="1"/>
  <c r="AN60" i="22"/>
  <c r="C66" i="79" s="1"/>
  <c r="D66" i="79" s="1"/>
  <c r="AM60" i="22"/>
  <c r="B66" i="79" s="1"/>
  <c r="AN162" i="22"/>
  <c r="C168" i="79" s="1"/>
  <c r="D168" i="79" s="1"/>
  <c r="AM162" i="22"/>
  <c r="B168" i="79" s="1"/>
  <c r="AN169" i="22"/>
  <c r="C175" i="79" s="1"/>
  <c r="D175" i="79" s="1"/>
  <c r="AM169" i="22"/>
  <c r="B175" i="79" s="1"/>
  <c r="AN138" i="22"/>
  <c r="C144" i="79" s="1"/>
  <c r="D144" i="79" s="1"/>
  <c r="AM138" i="22"/>
  <c r="B144" i="79" s="1"/>
  <c r="AN221" i="22"/>
  <c r="C227" i="79" s="1"/>
  <c r="D227" i="79" s="1"/>
  <c r="AM221" i="22"/>
  <c r="B227" i="79" s="1"/>
  <c r="AN194" i="22"/>
  <c r="C200" i="79" s="1"/>
  <c r="D200" i="79" s="1"/>
  <c r="AM194" i="22"/>
  <c r="B200" i="79" s="1"/>
  <c r="AN185" i="22"/>
  <c r="C191" i="79" s="1"/>
  <c r="D191" i="79" s="1"/>
  <c r="AM185" i="22"/>
  <c r="B191" i="79" s="1"/>
  <c r="AN30" i="22"/>
  <c r="C36" i="79" s="1"/>
  <c r="D36" i="79" s="1"/>
  <c r="AM30" i="22"/>
  <c r="B36" i="79" s="1"/>
  <c r="AN271" i="22"/>
  <c r="C277" i="79" s="1"/>
  <c r="D277" i="79" s="1"/>
  <c r="AM271" i="22"/>
  <c r="B277" i="79" s="1"/>
  <c r="AN80" i="22"/>
  <c r="C86" i="79" s="1"/>
  <c r="D86" i="79" s="1"/>
  <c r="AM80" i="22"/>
  <c r="B86" i="79" s="1"/>
  <c r="AN92" i="22"/>
  <c r="C98" i="79" s="1"/>
  <c r="D98" i="79" s="1"/>
  <c r="AM92" i="22"/>
  <c r="B98" i="79" s="1"/>
  <c r="AN78" i="22"/>
  <c r="C84" i="79" s="1"/>
  <c r="D84" i="79" s="1"/>
  <c r="AM78" i="22"/>
  <c r="B84" i="79" s="1"/>
  <c r="AN68" i="22"/>
  <c r="C74" i="79" s="1"/>
  <c r="D74" i="79" s="1"/>
  <c r="AM68" i="22"/>
  <c r="B74" i="79" s="1"/>
  <c r="AN198" i="22"/>
  <c r="C204" i="79" s="1"/>
  <c r="D204" i="79" s="1"/>
  <c r="AM198" i="22"/>
  <c r="B204" i="79" s="1"/>
  <c r="AN199" i="22"/>
  <c r="C205" i="79" s="1"/>
  <c r="D205" i="79" s="1"/>
  <c r="AM199" i="22"/>
  <c r="B205" i="79" s="1"/>
  <c r="AN27" i="22"/>
  <c r="C33" i="79" s="1"/>
  <c r="D33" i="79" s="1"/>
  <c r="AM27" i="22"/>
  <c r="B33" i="79" s="1"/>
  <c r="AN19" i="22"/>
  <c r="C25" i="79" s="1"/>
  <c r="D25" i="79" s="1"/>
  <c r="AM19" i="22"/>
  <c r="B25" i="79" s="1"/>
  <c r="AN240" i="22"/>
  <c r="C246" i="79" s="1"/>
  <c r="D246" i="79" s="1"/>
  <c r="AM240" i="22"/>
  <c r="B246" i="79" s="1"/>
  <c r="AN236" i="22"/>
  <c r="C242" i="79" s="1"/>
  <c r="D242" i="79" s="1"/>
  <c r="AM236" i="22"/>
  <c r="B242" i="79" s="1"/>
  <c r="AN231" i="22"/>
  <c r="C237" i="79" s="1"/>
  <c r="D237" i="79" s="1"/>
  <c r="AM231" i="22"/>
  <c r="B237" i="79" s="1"/>
  <c r="AN6" i="22"/>
  <c r="C12" i="79" s="1"/>
  <c r="D12" i="79" s="1"/>
  <c r="AM6" i="22"/>
  <c r="B12" i="79" s="1"/>
  <c r="AN7" i="22"/>
  <c r="C13" i="79" s="1"/>
  <c r="D13" i="79" s="1"/>
  <c r="AM7" i="22"/>
  <c r="B13" i="79" s="1"/>
  <c r="AN296" i="22"/>
  <c r="C302" i="79" s="1"/>
  <c r="D302" i="79" s="1"/>
  <c r="AM296" i="22"/>
  <c r="B302" i="79" s="1"/>
  <c r="AN291" i="22"/>
  <c r="C297" i="79" s="1"/>
  <c r="D297" i="79" s="1"/>
  <c r="AM291" i="22"/>
  <c r="B297" i="79" s="1"/>
  <c r="AN171" i="22"/>
  <c r="C177" i="79" s="1"/>
  <c r="D177" i="79" s="1"/>
  <c r="AM171" i="22"/>
  <c r="B177" i="79" s="1"/>
  <c r="AN282" i="22"/>
  <c r="C288" i="79" s="1"/>
  <c r="D288" i="79" s="1"/>
  <c r="AM282" i="22"/>
  <c r="B288" i="79" s="1"/>
  <c r="AN277" i="22"/>
  <c r="C283" i="79" s="1"/>
  <c r="D283" i="79" s="1"/>
  <c r="AM277" i="22"/>
  <c r="B283" i="79" s="1"/>
  <c r="AN131" i="22"/>
  <c r="C137" i="79" s="1"/>
  <c r="D137" i="79" s="1"/>
  <c r="AM131" i="22"/>
  <c r="B137" i="79" s="1"/>
  <c r="AN124" i="22"/>
  <c r="C130" i="79" s="1"/>
  <c r="D130" i="79" s="1"/>
  <c r="AM124" i="22"/>
  <c r="B130" i="79" s="1"/>
  <c r="AN154" i="22"/>
  <c r="C160" i="79" s="1"/>
  <c r="D160" i="79" s="1"/>
  <c r="AM154" i="22"/>
  <c r="B160" i="79" s="1"/>
  <c r="AN156" i="22"/>
  <c r="C162" i="79" s="1"/>
  <c r="D162" i="79" s="1"/>
  <c r="AM156" i="22"/>
  <c r="B162" i="79" s="1"/>
  <c r="AN53" i="22"/>
  <c r="C59" i="79" s="1"/>
  <c r="D59" i="79" s="1"/>
  <c r="AM53" i="22"/>
  <c r="B59" i="79" s="1"/>
  <c r="AN322" i="22"/>
  <c r="C328" i="79" s="1"/>
  <c r="D328" i="79" s="1"/>
  <c r="AM322" i="22"/>
  <c r="B328" i="79" s="1"/>
  <c r="AN317" i="22"/>
  <c r="C323" i="79" s="1"/>
  <c r="D323" i="79" s="1"/>
  <c r="AM317" i="22"/>
  <c r="B323" i="79" s="1"/>
  <c r="AN112" i="22"/>
  <c r="C118" i="79" s="1"/>
  <c r="D118" i="79" s="1"/>
  <c r="AM112" i="22"/>
  <c r="B118" i="79" s="1"/>
  <c r="AN115" i="22"/>
  <c r="C121" i="79" s="1"/>
  <c r="D121" i="79" s="1"/>
  <c r="AM115" i="22"/>
  <c r="B121" i="79" s="1"/>
  <c r="AN102" i="22"/>
  <c r="C108" i="79" s="1"/>
  <c r="D108" i="79" s="1"/>
  <c r="AM102" i="22"/>
  <c r="B108" i="79" s="1"/>
  <c r="AN103" i="22"/>
  <c r="C109" i="79" s="1"/>
  <c r="D109" i="79" s="1"/>
  <c r="AM103" i="22"/>
  <c r="B109" i="79" s="1"/>
  <c r="AN306" i="22"/>
  <c r="C312" i="79" s="1"/>
  <c r="D312" i="79" s="1"/>
  <c r="AM306" i="22"/>
  <c r="B312" i="79" s="1"/>
  <c r="AN302" i="22"/>
  <c r="C308" i="79" s="1"/>
  <c r="D308" i="79" s="1"/>
  <c r="AM302" i="22"/>
  <c r="B308" i="79" s="1"/>
  <c r="AN261" i="22"/>
  <c r="C267" i="79" s="1"/>
  <c r="D267" i="79" s="1"/>
  <c r="AM261" i="22"/>
  <c r="B267" i="79" s="1"/>
  <c r="AN66" i="22"/>
  <c r="C72" i="79" s="1"/>
  <c r="D72" i="79" s="1"/>
  <c r="AM66" i="22"/>
  <c r="B72" i="79" s="1"/>
  <c r="AN65" i="22"/>
  <c r="C71" i="79" s="1"/>
  <c r="D71" i="79" s="1"/>
  <c r="AM65" i="22"/>
  <c r="B71" i="79" s="1"/>
  <c r="AN160" i="22"/>
  <c r="C166" i="79" s="1"/>
  <c r="D166" i="79" s="1"/>
  <c r="AM160" i="22"/>
  <c r="B166" i="79" s="1"/>
  <c r="AN161" i="22"/>
  <c r="C167" i="79" s="1"/>
  <c r="D167" i="79" s="1"/>
  <c r="AM161" i="22"/>
  <c r="B167" i="79" s="1"/>
  <c r="AN144" i="22"/>
  <c r="C150" i="79" s="1"/>
  <c r="D150" i="79" s="1"/>
  <c r="AM144" i="22"/>
  <c r="B150" i="79" s="1"/>
  <c r="AN136" i="22"/>
  <c r="C142" i="79" s="1"/>
  <c r="D142" i="79" s="1"/>
  <c r="AM136" i="22"/>
  <c r="B142" i="79" s="1"/>
  <c r="AN213" i="22"/>
  <c r="C219" i="79" s="1"/>
  <c r="D219" i="79" s="1"/>
  <c r="AM213" i="22"/>
  <c r="B219" i="79" s="1"/>
  <c r="AN192" i="22"/>
  <c r="C198" i="79" s="1"/>
  <c r="D198" i="79" s="1"/>
  <c r="AM192" i="22"/>
  <c r="B198" i="79" s="1"/>
  <c r="AN38" i="22"/>
  <c r="C44" i="79" s="1"/>
  <c r="D44" i="79" s="1"/>
  <c r="AM38" i="22"/>
  <c r="B44" i="79" s="1"/>
  <c r="AN39" i="22"/>
  <c r="C45" i="79" s="1"/>
  <c r="D45" i="79" s="1"/>
  <c r="AM39" i="22"/>
  <c r="B45" i="79" s="1"/>
  <c r="AN263" i="22"/>
  <c r="C269" i="79" s="1"/>
  <c r="D269" i="79" s="1"/>
  <c r="AM263" i="22"/>
  <c r="B269" i="79" s="1"/>
  <c r="AN90" i="22"/>
  <c r="C96" i="79" s="1"/>
  <c r="D96" i="79" s="1"/>
  <c r="AM90" i="22"/>
  <c r="B96" i="79" s="1"/>
  <c r="AN84" i="22"/>
  <c r="C90" i="79" s="1"/>
  <c r="D90" i="79" s="1"/>
  <c r="AM84" i="22"/>
  <c r="B90" i="79" s="1"/>
  <c r="AN67" i="22"/>
  <c r="C73" i="79" s="1"/>
  <c r="D73" i="79" s="1"/>
  <c r="AM67" i="22"/>
  <c r="B73" i="79" s="1"/>
  <c r="AN73" i="22"/>
  <c r="C79" i="79" s="1"/>
  <c r="D79" i="79" s="1"/>
  <c r="AM73" i="22"/>
  <c r="B79" i="79" s="1"/>
  <c r="AN207" i="22"/>
  <c r="C213" i="79" s="1"/>
  <c r="D213" i="79" s="1"/>
  <c r="AM207" i="22"/>
  <c r="B213" i="79" s="1"/>
  <c r="AN204" i="22"/>
  <c r="C210" i="79" s="1"/>
  <c r="D210" i="79" s="1"/>
  <c r="AM204" i="22"/>
  <c r="B210" i="79" s="1"/>
  <c r="AN16" i="22"/>
  <c r="C22" i="79" s="1"/>
  <c r="D22" i="79" s="1"/>
  <c r="AM16" i="22"/>
  <c r="B22" i="79" s="1"/>
  <c r="AN18" i="22"/>
  <c r="C24" i="79" s="1"/>
  <c r="D24" i="79" s="1"/>
  <c r="AM18" i="22"/>
  <c r="B24" i="79" s="1"/>
  <c r="AN247" i="22"/>
  <c r="C253" i="79" s="1"/>
  <c r="D253" i="79" s="1"/>
  <c r="AM247" i="22"/>
  <c r="B253" i="79" s="1"/>
  <c r="AN243" i="22"/>
  <c r="C249" i="79" s="1"/>
  <c r="D249" i="79" s="1"/>
  <c r="AM243" i="22"/>
  <c r="B249" i="79" s="1"/>
  <c r="AN223" i="22"/>
  <c r="C229" i="79" s="1"/>
  <c r="D229" i="79" s="1"/>
  <c r="AM223" i="22"/>
  <c r="B229" i="79" s="1"/>
  <c r="AN5" i="22"/>
  <c r="C11" i="79" s="1"/>
  <c r="D11" i="79" s="1"/>
  <c r="AM5" i="22"/>
  <c r="B11" i="79" s="1"/>
  <c r="AN12" i="22"/>
  <c r="C18" i="79" s="1"/>
  <c r="D18" i="79" s="1"/>
  <c r="AM12" i="22"/>
  <c r="B18" i="79" s="1"/>
  <c r="AN288" i="22"/>
  <c r="C294" i="79" s="1"/>
  <c r="D294" i="79" s="1"/>
  <c r="AM288" i="22"/>
  <c r="B294" i="79" s="1"/>
  <c r="AN181" i="22"/>
  <c r="C187" i="79" s="1"/>
  <c r="D187" i="79" s="1"/>
  <c r="AM181" i="22"/>
  <c r="B187" i="79" s="1"/>
  <c r="AN281" i="22"/>
  <c r="C287" i="79" s="1"/>
  <c r="D287" i="79" s="1"/>
  <c r="AM281" i="22"/>
  <c r="B287" i="79" s="1"/>
  <c r="AN284" i="22"/>
  <c r="C290" i="79" s="1"/>
  <c r="D290" i="79" s="1"/>
  <c r="AM284" i="22"/>
  <c r="B290" i="79" s="1"/>
  <c r="AN120" i="22"/>
  <c r="C126" i="79" s="1"/>
  <c r="D126" i="79" s="1"/>
  <c r="AM120" i="22"/>
  <c r="B126" i="79" s="1"/>
  <c r="AN129" i="22"/>
  <c r="C135" i="79" s="1"/>
  <c r="D135" i="79" s="1"/>
  <c r="AM129" i="22"/>
  <c r="B135" i="79" s="1"/>
  <c r="AN152" i="22"/>
  <c r="C158" i="79" s="1"/>
  <c r="D158" i="79" s="1"/>
  <c r="AM152" i="22"/>
  <c r="B158" i="79" s="1"/>
  <c r="AN148" i="22"/>
  <c r="C154" i="79" s="1"/>
  <c r="D154" i="79" s="1"/>
  <c r="AM148" i="22"/>
  <c r="B154" i="79" s="1"/>
  <c r="AN42" i="22"/>
  <c r="C48" i="79" s="1"/>
  <c r="D48" i="79" s="1"/>
  <c r="AM42" i="22"/>
  <c r="B48" i="79" s="1"/>
  <c r="AN314" i="22"/>
  <c r="C320" i="79" s="1"/>
  <c r="D320" i="79" s="1"/>
  <c r="AM314" i="22"/>
  <c r="B320" i="79" s="1"/>
  <c r="AN324" i="22"/>
  <c r="C330" i="79" s="1"/>
  <c r="D330" i="79" s="1"/>
  <c r="AM324" i="22"/>
  <c r="B330" i="79" s="1"/>
  <c r="AN111" i="22"/>
  <c r="C117" i="79" s="1"/>
  <c r="D117" i="79" s="1"/>
  <c r="AM111" i="22"/>
  <c r="B117" i="79" s="1"/>
  <c r="AN114" i="22"/>
  <c r="C120" i="79" s="1"/>
  <c r="D120" i="79" s="1"/>
  <c r="AM114" i="22"/>
  <c r="B120" i="79" s="1"/>
  <c r="AN101" i="22"/>
  <c r="C107" i="79" s="1"/>
  <c r="D107" i="79" s="1"/>
  <c r="AM101" i="22"/>
  <c r="B107" i="79" s="1"/>
  <c r="AN93" i="22"/>
  <c r="C99" i="79" s="1"/>
  <c r="D99" i="79" s="1"/>
  <c r="AM93" i="22"/>
  <c r="B99" i="79" s="1"/>
  <c r="AN313" i="22"/>
  <c r="C319" i="79" s="1"/>
  <c r="D319" i="79" s="1"/>
  <c r="AM313" i="22"/>
  <c r="B319" i="79" s="1"/>
  <c r="AN309" i="22"/>
  <c r="C315" i="79" s="1"/>
  <c r="D315" i="79" s="1"/>
  <c r="AM309" i="22"/>
  <c r="B315" i="79" s="1"/>
  <c r="AN258" i="22"/>
  <c r="C264" i="79" s="1"/>
  <c r="D264" i="79" s="1"/>
  <c r="AM258" i="22"/>
  <c r="B264" i="79" s="1"/>
  <c r="AN253" i="22"/>
  <c r="C259" i="79" s="1"/>
  <c r="D259" i="79" s="1"/>
  <c r="AM253" i="22"/>
  <c r="B259" i="79" s="1"/>
  <c r="AN55" i="22"/>
  <c r="C61" i="79" s="1"/>
  <c r="D61" i="79" s="1"/>
  <c r="AM55" i="22"/>
  <c r="B61" i="79" s="1"/>
  <c r="AN57" i="22"/>
  <c r="C63" i="79" s="1"/>
  <c r="D63" i="79" s="1"/>
  <c r="AM57" i="22"/>
  <c r="B63" i="79" s="1"/>
  <c r="AN170" i="22"/>
  <c r="C176" i="79" s="1"/>
  <c r="D176" i="79" s="1"/>
  <c r="AM170" i="22"/>
  <c r="B176" i="79" s="1"/>
  <c r="AN134" i="22"/>
  <c r="C140" i="79" s="1"/>
  <c r="D140" i="79" s="1"/>
  <c r="AM134" i="22"/>
  <c r="B140" i="79" s="1"/>
  <c r="AN135" i="22"/>
  <c r="C141" i="79" s="1"/>
  <c r="D141" i="79" s="1"/>
  <c r="AM135" i="22"/>
  <c r="B141" i="79" s="1"/>
  <c r="AN218" i="22"/>
  <c r="C224" i="79" s="1"/>
  <c r="D224" i="79" s="1"/>
  <c r="AM218" i="22"/>
  <c r="B224" i="79" s="1"/>
  <c r="AN220" i="22"/>
  <c r="C226" i="79" s="1"/>
  <c r="D226" i="79" s="1"/>
  <c r="AM220" i="22"/>
  <c r="B226" i="79" s="1"/>
  <c r="AN191" i="22"/>
  <c r="C197" i="79" s="1"/>
  <c r="D197" i="79" s="1"/>
  <c r="AM191" i="22"/>
  <c r="B197" i="79" s="1"/>
  <c r="AN37" i="22"/>
  <c r="C43" i="79" s="1"/>
  <c r="D43" i="79" s="1"/>
  <c r="AM37" i="22"/>
  <c r="B43" i="79" s="1"/>
  <c r="AN29" i="22"/>
  <c r="C35" i="79" s="1"/>
  <c r="D35" i="79" s="1"/>
  <c r="AM29" i="22"/>
  <c r="B35" i="79" s="1"/>
  <c r="AN274" i="22"/>
  <c r="C280" i="79" s="1"/>
  <c r="D280" i="79" s="1"/>
  <c r="AM274" i="22"/>
  <c r="B280" i="79" s="1"/>
  <c r="AN270" i="22"/>
  <c r="C276" i="79" s="1"/>
  <c r="D276" i="79" s="1"/>
  <c r="AM270" i="22"/>
  <c r="B276" i="79" s="1"/>
  <c r="AN88" i="22"/>
  <c r="C94" i="79" s="1"/>
  <c r="D94" i="79" s="1"/>
  <c r="AM88" i="22"/>
  <c r="B94" i="79" s="1"/>
  <c r="AN89" i="22"/>
  <c r="C95" i="79" s="1"/>
  <c r="D95" i="79" s="1"/>
  <c r="AM89" i="22"/>
  <c r="B95" i="79" s="1"/>
  <c r="AN77" i="22"/>
  <c r="C83" i="79" s="1"/>
  <c r="D83" i="79" s="1"/>
  <c r="AM77" i="22"/>
  <c r="B83" i="79" s="1"/>
  <c r="AN197" i="22"/>
  <c r="C203" i="79" s="1"/>
  <c r="D203" i="79" s="1"/>
  <c r="AM197" i="22"/>
  <c r="B203" i="79" s="1"/>
  <c r="AN209" i="22"/>
  <c r="C215" i="79" s="1"/>
  <c r="D215" i="79" s="1"/>
  <c r="AM209" i="22"/>
  <c r="B215" i="79" s="1"/>
  <c r="AN26" i="22"/>
  <c r="C32" i="79" s="1"/>
  <c r="D32" i="79" s="1"/>
  <c r="AM26" i="22"/>
  <c r="B32" i="79" s="1"/>
  <c r="AN20" i="22"/>
  <c r="C26" i="79" s="1"/>
  <c r="D26" i="79" s="1"/>
  <c r="AM20" i="22"/>
  <c r="B26" i="79" s="1"/>
  <c r="AN239" i="22"/>
  <c r="C245" i="79" s="1"/>
  <c r="D245" i="79" s="1"/>
  <c r="AM239" i="22"/>
  <c r="B245" i="79" s="1"/>
  <c r="AN234" i="22"/>
  <c r="C240" i="79" s="1"/>
  <c r="D240" i="79" s="1"/>
  <c r="AM234" i="22"/>
  <c r="B240" i="79" s="1"/>
  <c r="AN230" i="22"/>
  <c r="C236" i="79" s="1"/>
  <c r="D236" i="79" s="1"/>
  <c r="AM230" i="22"/>
  <c r="B236" i="79" s="1"/>
  <c r="AN14" i="22"/>
  <c r="C20" i="79" s="1"/>
  <c r="D20" i="79" s="1"/>
  <c r="AM14" i="22"/>
  <c r="B20" i="79" s="1"/>
  <c r="AN4" i="22"/>
  <c r="C10" i="79" s="1"/>
  <c r="D10" i="79" s="1"/>
  <c r="AM4" i="22"/>
  <c r="B10" i="79" s="1"/>
  <c r="AN295" i="22"/>
  <c r="C301" i="79" s="1"/>
  <c r="D301" i="79" s="1"/>
  <c r="AM295" i="22"/>
  <c r="B301" i="79" s="1"/>
  <c r="AN176" i="22"/>
  <c r="C182" i="79" s="1"/>
  <c r="D182" i="79" s="1"/>
  <c r="AM176" i="22"/>
  <c r="B182" i="79" s="1"/>
  <c r="AN179" i="22"/>
  <c r="C185" i="79" s="1"/>
  <c r="D185" i="79" s="1"/>
  <c r="AM179" i="22"/>
  <c r="B185" i="79" s="1"/>
  <c r="AN280" i="22"/>
  <c r="C286" i="79" s="1"/>
  <c r="D286" i="79" s="1"/>
  <c r="AM280" i="22"/>
  <c r="B286" i="79" s="1"/>
  <c r="AN276" i="22"/>
  <c r="C282" i="79" s="1"/>
  <c r="D282" i="79" s="1"/>
  <c r="AM276" i="22"/>
  <c r="B282" i="79" s="1"/>
  <c r="AN155" i="22"/>
  <c r="C161" i="79" s="1"/>
  <c r="D161" i="79" s="1"/>
  <c r="AM155" i="22"/>
  <c r="B161" i="79" s="1"/>
  <c r="AN130" i="22"/>
  <c r="C136" i="79" s="1"/>
  <c r="D136" i="79" s="1"/>
  <c r="AM130" i="22"/>
  <c r="B136" i="79" s="1"/>
  <c r="AN121" i="22"/>
  <c r="C127" i="79" s="1"/>
  <c r="D127" i="79" s="1"/>
  <c r="AM121" i="22"/>
  <c r="B127" i="79" s="1"/>
  <c r="AN151" i="22"/>
  <c r="C157" i="79" s="1"/>
  <c r="D157" i="79" s="1"/>
  <c r="AM151" i="22"/>
  <c r="B157" i="79" s="1"/>
  <c r="AN153" i="22"/>
  <c r="C159" i="79" s="1"/>
  <c r="D159" i="79" s="1"/>
  <c r="AM153" i="22"/>
  <c r="B159" i="79" s="1"/>
  <c r="AN51" i="22"/>
  <c r="C57" i="79" s="1"/>
  <c r="D57" i="79" s="1"/>
  <c r="AM51" i="22"/>
  <c r="B57" i="79" s="1"/>
  <c r="AN321" i="22"/>
  <c r="C327" i="79" s="1"/>
  <c r="D327" i="79" s="1"/>
  <c r="AM321" i="22"/>
  <c r="B327" i="79" s="1"/>
  <c r="AN316" i="22"/>
  <c r="C322" i="79" s="1"/>
  <c r="D322" i="79" s="1"/>
  <c r="AM316" i="22"/>
  <c r="B322" i="79" s="1"/>
  <c r="AN110" i="22"/>
  <c r="C116" i="79" s="1"/>
  <c r="D116" i="79" s="1"/>
  <c r="AM110" i="22"/>
  <c r="B116" i="79" s="1"/>
  <c r="AN116" i="22"/>
  <c r="C122" i="79" s="1"/>
  <c r="D122" i="79" s="1"/>
  <c r="AM116" i="22"/>
  <c r="B122" i="79" s="1"/>
  <c r="AN99" i="22"/>
  <c r="C105" i="79" s="1"/>
  <c r="D105" i="79" s="1"/>
  <c r="AM99" i="22"/>
  <c r="B105" i="79" s="1"/>
  <c r="AN100" i="22"/>
  <c r="C106" i="79" s="1"/>
  <c r="D106" i="79" s="1"/>
  <c r="AM100" i="22"/>
  <c r="B106" i="79" s="1"/>
  <c r="AN305" i="22"/>
  <c r="C311" i="79" s="1"/>
  <c r="D311" i="79" s="1"/>
  <c r="AM305" i="22"/>
  <c r="B311" i="79" s="1"/>
  <c r="AN301" i="22"/>
  <c r="C307" i="79" s="1"/>
  <c r="D307" i="79" s="1"/>
  <c r="AM301" i="22"/>
  <c r="B307" i="79" s="1"/>
  <c r="AN250" i="22"/>
  <c r="C256" i="79" s="1"/>
  <c r="D256" i="79" s="1"/>
  <c r="AM250" i="22"/>
  <c r="B256" i="79" s="1"/>
  <c r="AN260" i="22"/>
  <c r="C266" i="79" s="1"/>
  <c r="D266" i="79" s="1"/>
  <c r="AM260" i="22"/>
  <c r="B266" i="79" s="1"/>
  <c r="AN64" i="22"/>
  <c r="C70" i="79" s="1"/>
  <c r="D70" i="79" s="1"/>
  <c r="AM64" i="22"/>
  <c r="B70" i="79" s="1"/>
  <c r="AN159" i="22"/>
  <c r="C165" i="79" s="1"/>
  <c r="D165" i="79" s="1"/>
  <c r="AM159" i="22"/>
  <c r="B165" i="79" s="1"/>
  <c r="AN143" i="22"/>
  <c r="C149" i="79" s="1"/>
  <c r="D149" i="79" s="1"/>
  <c r="AM143" i="22"/>
  <c r="B149" i="79" s="1"/>
  <c r="AN140" i="22"/>
  <c r="C146" i="79" s="1"/>
  <c r="D146" i="79" s="1"/>
  <c r="AM140" i="22"/>
  <c r="B146" i="79" s="1"/>
  <c r="AN217" i="22"/>
  <c r="C223" i="79" s="1"/>
  <c r="D223" i="79" s="1"/>
  <c r="AM217" i="22"/>
  <c r="B223" i="79" s="1"/>
  <c r="AN211" i="22"/>
  <c r="C217" i="79" s="1"/>
  <c r="D217" i="79" s="1"/>
  <c r="AM211" i="22"/>
  <c r="B217" i="79" s="1"/>
  <c r="AN190" i="22"/>
  <c r="C196" i="79" s="1"/>
  <c r="D196" i="79" s="1"/>
  <c r="AM190" i="22"/>
  <c r="B196" i="79" s="1"/>
  <c r="AN35" i="22"/>
  <c r="C41" i="79" s="1"/>
  <c r="D41" i="79" s="1"/>
  <c r="AM35" i="22"/>
  <c r="B41" i="79" s="1"/>
  <c r="AN36" i="22"/>
  <c r="C42" i="79" s="1"/>
  <c r="D42" i="79" s="1"/>
  <c r="AM36" i="22"/>
  <c r="B42" i="79" s="1"/>
  <c r="AN266" i="22"/>
  <c r="C272" i="79" s="1"/>
  <c r="D272" i="79" s="1"/>
  <c r="AM266" i="22"/>
  <c r="B272" i="79" s="1"/>
  <c r="AN262" i="22"/>
  <c r="C268" i="79" s="1"/>
  <c r="D268" i="79" s="1"/>
  <c r="AM262" i="22"/>
  <c r="B268" i="79" s="1"/>
  <c r="AN87" i="22"/>
  <c r="C93" i="79" s="1"/>
  <c r="D93" i="79" s="1"/>
  <c r="AM87" i="22"/>
  <c r="B93" i="79" s="1"/>
  <c r="AN81" i="22"/>
  <c r="C87" i="79" s="1"/>
  <c r="D87" i="79" s="1"/>
  <c r="AM81" i="22"/>
  <c r="B87" i="79" s="1"/>
  <c r="AN75" i="22"/>
  <c r="C81" i="79" s="1"/>
  <c r="D81" i="79" s="1"/>
  <c r="AM75" i="22"/>
  <c r="B81" i="79" s="1"/>
  <c r="AN206" i="22"/>
  <c r="C212" i="79" s="1"/>
  <c r="D212" i="79" s="1"/>
  <c r="AM206" i="22"/>
  <c r="B212" i="79" s="1"/>
  <c r="AN201" i="22"/>
  <c r="C207" i="79" s="1"/>
  <c r="D207" i="79" s="1"/>
  <c r="AM201" i="22"/>
  <c r="B207" i="79" s="1"/>
  <c r="AN15" i="22"/>
  <c r="C21" i="79" s="1"/>
  <c r="AM15" i="22"/>
  <c r="B21" i="79" s="1"/>
  <c r="AN25" i="22"/>
  <c r="C31" i="79" s="1"/>
  <c r="D31" i="79" s="1"/>
  <c r="AM25" i="22"/>
  <c r="B31" i="79" s="1"/>
  <c r="AN246" i="22"/>
  <c r="C252" i="79" s="1"/>
  <c r="D252" i="79" s="1"/>
  <c r="AM246" i="22"/>
  <c r="B252" i="79" s="1"/>
  <c r="AN226" i="22"/>
  <c r="C232" i="79" s="1"/>
  <c r="D232" i="79" s="1"/>
  <c r="AM226" i="22"/>
  <c r="B232" i="79" s="1"/>
  <c r="AN229" i="22"/>
  <c r="C235" i="79" s="1"/>
  <c r="D235" i="79" s="1"/>
  <c r="AM229" i="22"/>
  <c r="B235" i="79" s="1"/>
  <c r="AN3" i="22"/>
  <c r="C9" i="79" s="1"/>
  <c r="D9" i="79" s="1"/>
  <c r="AM3" i="22"/>
  <c r="B9" i="79" s="1"/>
  <c r="AN9" i="22"/>
  <c r="C15" i="79" s="1"/>
  <c r="D15" i="79" s="1"/>
  <c r="AM9" i="22"/>
  <c r="B15" i="79" s="1"/>
  <c r="AN294" i="22"/>
  <c r="C300" i="79" s="1"/>
  <c r="D300" i="79" s="1"/>
  <c r="AM294" i="22"/>
  <c r="B300" i="79" s="1"/>
  <c r="AN175" i="22"/>
  <c r="C181" i="79" s="1"/>
  <c r="D181" i="79" s="1"/>
  <c r="AM175" i="22"/>
  <c r="B181" i="79" s="1"/>
  <c r="AN178" i="22"/>
  <c r="C184" i="79" s="1"/>
  <c r="D184" i="79" s="1"/>
  <c r="AM178" i="22"/>
  <c r="B184" i="79" s="1"/>
  <c r="AN287" i="22"/>
  <c r="C293" i="79" s="1"/>
  <c r="D293" i="79" s="1"/>
  <c r="AM287" i="22"/>
  <c r="B293" i="79" s="1"/>
  <c r="AN283" i="22"/>
  <c r="C289" i="79" s="1"/>
  <c r="D289" i="79" s="1"/>
  <c r="AM283" i="22"/>
  <c r="B289" i="79" s="1"/>
  <c r="Z5" i="22"/>
  <c r="Z6" i="22" s="1"/>
  <c r="Z7" i="22" s="1"/>
  <c r="AT4" i="22"/>
  <c r="AT5" i="22" s="1"/>
  <c r="O16" i="70"/>
  <c r="G11" i="48"/>
  <c r="G17" i="48"/>
  <c r="P17" i="48" s="1"/>
  <c r="O22" i="70"/>
  <c r="O19" i="70"/>
  <c r="G15" i="48"/>
  <c r="P15" i="48" s="1"/>
  <c r="O20" i="70"/>
  <c r="O21" i="70"/>
  <c r="G16" i="48"/>
  <c r="P16" i="48" s="1"/>
  <c r="O17" i="70"/>
  <c r="O18" i="70"/>
  <c r="B42" i="48" l="1"/>
  <c r="P11" i="48"/>
  <c r="D21" i="79"/>
  <c r="D8" i="79"/>
  <c r="AC5" i="22"/>
  <c r="Z8" i="22"/>
  <c r="Z9" i="22" s="1"/>
  <c r="AT6" i="22"/>
  <c r="D41" i="72" l="1"/>
  <c r="N42" i="48"/>
  <c r="AT7" i="22"/>
  <c r="D41" i="70"/>
  <c r="O43" i="48" l="1"/>
  <c r="P42" i="48"/>
  <c r="O72" i="48"/>
  <c r="O105" i="48"/>
  <c r="O106" i="48"/>
  <c r="O107" i="48" s="1"/>
  <c r="O108" i="48" s="1"/>
  <c r="O102" i="48"/>
  <c r="O103" i="48"/>
  <c r="O104" i="48"/>
  <c r="O109" i="48"/>
  <c r="O110" i="48"/>
  <c r="O111" i="48"/>
  <c r="O112" i="48"/>
  <c r="O113" i="48"/>
  <c r="O114" i="48"/>
  <c r="O115" i="48"/>
  <c r="O101" i="48"/>
  <c r="O79"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3" i="48"/>
  <c r="O74" i="48"/>
  <c r="O75" i="48"/>
  <c r="O76" i="48"/>
  <c r="O78" i="48"/>
  <c r="O116" i="48"/>
  <c r="O77" i="48"/>
  <c r="AT8" i="22"/>
  <c r="O93" i="48" l="1"/>
  <c r="O85" i="48"/>
  <c r="O92" i="48"/>
  <c r="O97" i="48"/>
  <c r="O95" i="48"/>
  <c r="O80" i="48"/>
  <c r="S99" i="48"/>
  <c r="T99" i="48" s="1"/>
  <c r="O91" i="48"/>
  <c r="O84" i="48"/>
  <c r="O98" i="48"/>
  <c r="O90" i="48"/>
  <c r="O83" i="48"/>
  <c r="O89" i="48"/>
  <c r="O82" i="48"/>
  <c r="O87" i="48"/>
  <c r="O94" i="48"/>
  <c r="O96" i="48"/>
  <c r="O88" i="48"/>
  <c r="O81" i="48"/>
  <c r="O86" i="48"/>
  <c r="AT9" i="22"/>
  <c r="AT18" i="22"/>
  <c r="AT10" i="22" l="1"/>
  <c r="AT117" i="22"/>
  <c r="AT11" i="22" l="1"/>
  <c r="AT12" i="22" l="1"/>
  <c r="AT13" i="22" l="1"/>
  <c r="AT14" i="22" l="1"/>
  <c r="AT15" i="22" l="1"/>
  <c r="AT16" i="22" l="1"/>
  <c r="AT17" i="22" l="1"/>
  <c r="Y11" i="22" l="1"/>
  <c r="Y17" i="22"/>
  <c r="Y4" i="22"/>
  <c r="Y15" i="22"/>
  <c r="Y3" i="22"/>
  <c r="Y14" i="22"/>
  <c r="Y12" i="22"/>
  <c r="Y13" i="22"/>
  <c r="Y2" i="22"/>
  <c r="Y25" i="22"/>
  <c r="Y22" i="22"/>
  <c r="Y26" i="22"/>
  <c r="Y8" i="22"/>
  <c r="Y16" i="22"/>
  <c r="Y7" i="22"/>
  <c r="Y6" i="22"/>
  <c r="C2" i="22"/>
  <c r="Y20" i="22"/>
  <c r="Y9" i="22"/>
  <c r="Y5" i="22"/>
  <c r="Y24" i="22"/>
  <c r="Y23" i="22"/>
  <c r="Y21" i="22"/>
  <c r="Y10" i="22"/>
  <c r="Y18" i="22"/>
  <c r="Y19" i="22"/>
  <c r="D2" i="22" l="1"/>
  <c r="D3" i="22" s="1"/>
  <c r="D32" i="22"/>
  <c r="E32" i="22" s="1"/>
  <c r="D33" i="22"/>
  <c r="E33" i="22" s="1"/>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AF311" i="22"/>
  <c r="B326" i="39" s="1"/>
  <c r="AI289" i="22"/>
  <c r="A295" i="79" s="1"/>
  <c r="AI298" i="22"/>
  <c r="A304" i="79" s="1"/>
  <c r="AI290" i="22"/>
  <c r="A296" i="79" s="1"/>
  <c r="AI293" i="22"/>
  <c r="A299" i="79" s="1"/>
  <c r="AI294" i="22"/>
  <c r="A300" i="79" s="1"/>
  <c r="AI295" i="22"/>
  <c r="A301" i="79" s="1"/>
  <c r="AI299" i="22"/>
  <c r="A305" i="79" s="1"/>
  <c r="AI291" i="22"/>
  <c r="A297" i="79" s="1"/>
  <c r="AI296" i="22"/>
  <c r="A302" i="79" s="1"/>
  <c r="AI300" i="22"/>
  <c r="A306" i="79" s="1"/>
  <c r="AI288" i="22"/>
  <c r="A294" i="79" s="1"/>
  <c r="AI292" i="22"/>
  <c r="A298" i="79" s="1"/>
  <c r="AI297" i="22"/>
  <c r="A303" i="79" s="1"/>
  <c r="AF46" i="22"/>
  <c r="B61" i="39" s="1"/>
  <c r="AI45" i="22"/>
  <c r="A51" i="79" s="1"/>
  <c r="AI41" i="22"/>
  <c r="A47" i="79" s="1"/>
  <c r="AI46" i="22"/>
  <c r="A52" i="79" s="1"/>
  <c r="AI51" i="22"/>
  <c r="A57" i="79" s="1"/>
  <c r="AI42" i="22"/>
  <c r="A48" i="79" s="1"/>
  <c r="AI47" i="22"/>
  <c r="A53" i="79" s="1"/>
  <c r="AI52" i="22"/>
  <c r="A58" i="79" s="1"/>
  <c r="AI53" i="22"/>
  <c r="A59" i="79" s="1"/>
  <c r="AI48" i="22"/>
  <c r="A54" i="79" s="1"/>
  <c r="AI43" i="22"/>
  <c r="A49" i="79" s="1"/>
  <c r="AI49" i="22"/>
  <c r="A55" i="79" s="1"/>
  <c r="AI44" i="22"/>
  <c r="A50" i="79" s="1"/>
  <c r="AI50" i="22"/>
  <c r="A56" i="79" s="1"/>
  <c r="AI195" i="22"/>
  <c r="A201" i="79" s="1"/>
  <c r="AI187" i="22"/>
  <c r="A193" i="79" s="1"/>
  <c r="AI191" i="22"/>
  <c r="A197" i="79" s="1"/>
  <c r="AI196" i="22"/>
  <c r="A202" i="79" s="1"/>
  <c r="AI188" i="22"/>
  <c r="A194" i="79" s="1"/>
  <c r="AI192" i="22"/>
  <c r="A198" i="79" s="1"/>
  <c r="AI184" i="22"/>
  <c r="A190" i="79" s="1"/>
  <c r="AI193" i="22"/>
  <c r="A199" i="79" s="1"/>
  <c r="AI185" i="22"/>
  <c r="A191" i="79" s="1"/>
  <c r="AI189" i="22"/>
  <c r="A195" i="79" s="1"/>
  <c r="AI194" i="22"/>
  <c r="A200" i="79" s="1"/>
  <c r="AI186" i="22"/>
  <c r="A192" i="79" s="1"/>
  <c r="AI190" i="22"/>
  <c r="A196" i="79" s="1"/>
  <c r="AI301" i="22"/>
  <c r="A307" i="79" s="1"/>
  <c r="AI310" i="22"/>
  <c r="A316" i="79" s="1"/>
  <c r="AI302" i="22"/>
  <c r="A308" i="79" s="1"/>
  <c r="AI311" i="22"/>
  <c r="A317" i="79" s="1"/>
  <c r="AI303" i="22"/>
  <c r="A309" i="79" s="1"/>
  <c r="AI307" i="22"/>
  <c r="A313" i="79" s="1"/>
  <c r="AI304" i="22"/>
  <c r="A310" i="79" s="1"/>
  <c r="AI312" i="22"/>
  <c r="A318" i="79" s="1"/>
  <c r="AI308" i="22"/>
  <c r="A314" i="79" s="1"/>
  <c r="AI305" i="22"/>
  <c r="A311" i="79" s="1"/>
  <c r="AI313" i="22"/>
  <c r="A319" i="79" s="1"/>
  <c r="AI306" i="22"/>
  <c r="A312" i="79" s="1"/>
  <c r="AI309" i="22"/>
  <c r="A315" i="79" s="1"/>
  <c r="AF150" i="22"/>
  <c r="AI142" i="22"/>
  <c r="A148" i="79" s="1"/>
  <c r="AI135" i="22"/>
  <c r="A141" i="79" s="1"/>
  <c r="AI139" i="22"/>
  <c r="A145" i="79" s="1"/>
  <c r="AI140" i="22"/>
  <c r="A146" i="79" s="1"/>
  <c r="AI143" i="22"/>
  <c r="A149" i="79" s="1"/>
  <c r="AI132" i="22"/>
  <c r="A138" i="79" s="1"/>
  <c r="AI136" i="22"/>
  <c r="A142" i="79" s="1"/>
  <c r="AI144" i="22"/>
  <c r="A150" i="79" s="1"/>
  <c r="AI137" i="22"/>
  <c r="A143" i="79" s="1"/>
  <c r="AI141" i="22"/>
  <c r="A147" i="79" s="1"/>
  <c r="AI133" i="22"/>
  <c r="A139" i="79" s="1"/>
  <c r="AI138" i="22"/>
  <c r="A144" i="79" s="1"/>
  <c r="AI134" i="22"/>
  <c r="A140" i="79" s="1"/>
  <c r="AF306" i="22"/>
  <c r="B321" i="39" s="1"/>
  <c r="AI275" i="22"/>
  <c r="A281" i="79" s="1"/>
  <c r="AI284" i="22"/>
  <c r="A290" i="79" s="1"/>
  <c r="AI279" i="22"/>
  <c r="A285" i="79" s="1"/>
  <c r="AI276" i="22"/>
  <c r="A282" i="79" s="1"/>
  <c r="AI280" i="22"/>
  <c r="A286" i="79" s="1"/>
  <c r="AI281" i="22"/>
  <c r="A287" i="79" s="1"/>
  <c r="AI285" i="22"/>
  <c r="A291" i="79" s="1"/>
  <c r="AI282" i="22"/>
  <c r="A288" i="79" s="1"/>
  <c r="AI286" i="22"/>
  <c r="A292" i="79" s="1"/>
  <c r="AI277" i="22"/>
  <c r="A283" i="79" s="1"/>
  <c r="AI287" i="22"/>
  <c r="A293" i="79" s="1"/>
  <c r="AI278" i="22"/>
  <c r="A284" i="79" s="1"/>
  <c r="AI283" i="22"/>
  <c r="A289" i="79" s="1"/>
  <c r="AF110" i="22"/>
  <c r="B125" i="39" s="1"/>
  <c r="AI103" i="22"/>
  <c r="A109" i="79" s="1"/>
  <c r="AI95" i="22"/>
  <c r="A101" i="79" s="1"/>
  <c r="AI99" i="22"/>
  <c r="A105" i="79" s="1"/>
  <c r="AI100" i="22"/>
  <c r="A106" i="79" s="1"/>
  <c r="AI104" i="22"/>
  <c r="A110" i="79" s="1"/>
  <c r="AI96" i="22"/>
  <c r="A102" i="79" s="1"/>
  <c r="AI105" i="22"/>
  <c r="A111" i="79" s="1"/>
  <c r="AI97" i="22"/>
  <c r="A103" i="79" s="1"/>
  <c r="AI101" i="22"/>
  <c r="A107" i="79" s="1"/>
  <c r="AI93" i="22"/>
  <c r="A99" i="79" s="1"/>
  <c r="AI98" i="22"/>
  <c r="A104" i="79" s="1"/>
  <c r="AI102" i="22"/>
  <c r="A108" i="79" s="1"/>
  <c r="AI94" i="22"/>
  <c r="A100" i="79" s="1"/>
  <c r="AF84" i="22"/>
  <c r="AI70" i="22"/>
  <c r="A76" i="79" s="1"/>
  <c r="AI78" i="22"/>
  <c r="A84" i="79" s="1"/>
  <c r="AI71" i="22"/>
  <c r="A77" i="79" s="1"/>
  <c r="AI75" i="22"/>
  <c r="A81" i="79" s="1"/>
  <c r="AI67" i="22"/>
  <c r="A73" i="79" s="1"/>
  <c r="AI76" i="22"/>
  <c r="A82" i="79" s="1"/>
  <c r="AI79" i="22"/>
  <c r="A85" i="79" s="1"/>
  <c r="AI68" i="22"/>
  <c r="A74" i="79" s="1"/>
  <c r="AI72" i="22"/>
  <c r="A78" i="79" s="1"/>
  <c r="AI69" i="22"/>
  <c r="A75" i="79" s="1"/>
  <c r="AI73" i="22"/>
  <c r="A79" i="79" s="1"/>
  <c r="AI77" i="22"/>
  <c r="A83" i="79" s="1"/>
  <c r="AI74" i="22"/>
  <c r="A80" i="79" s="1"/>
  <c r="AI237" i="22"/>
  <c r="A243" i="79" s="1"/>
  <c r="AI242" i="22"/>
  <c r="A248" i="79" s="1"/>
  <c r="AI246" i="22"/>
  <c r="A252" i="79" s="1"/>
  <c r="AI238" i="22"/>
  <c r="A244" i="79" s="1"/>
  <c r="AI247" i="22"/>
  <c r="A253" i="79" s="1"/>
  <c r="AI243" i="22"/>
  <c r="A249" i="79" s="1"/>
  <c r="AI239" i="22"/>
  <c r="A245" i="79" s="1"/>
  <c r="AI244" i="22"/>
  <c r="A250" i="79" s="1"/>
  <c r="AI248" i="22"/>
  <c r="A254" i="79" s="1"/>
  <c r="AI236" i="22"/>
  <c r="A242" i="79" s="1"/>
  <c r="AI240" i="22"/>
  <c r="A246" i="79" s="1"/>
  <c r="AI241" i="22"/>
  <c r="A247" i="79" s="1"/>
  <c r="AI245" i="22"/>
  <c r="A251" i="79" s="1"/>
  <c r="AF67" i="22"/>
  <c r="B82" i="39" s="1"/>
  <c r="AI56" i="22"/>
  <c r="A62" i="79" s="1"/>
  <c r="AI61" i="22"/>
  <c r="A67" i="79" s="1"/>
  <c r="AI57" i="22"/>
  <c r="A63" i="79" s="1"/>
  <c r="AI62" i="22"/>
  <c r="A68" i="79" s="1"/>
  <c r="AI58" i="22"/>
  <c r="A64" i="79" s="1"/>
  <c r="AI63" i="22"/>
  <c r="A69" i="79" s="1"/>
  <c r="AI54" i="22"/>
  <c r="A60" i="79" s="1"/>
  <c r="AI64" i="22"/>
  <c r="A70" i="79" s="1"/>
  <c r="AI55" i="22"/>
  <c r="A61" i="79" s="1"/>
  <c r="AI59" i="22"/>
  <c r="A65" i="79" s="1"/>
  <c r="AI65" i="22"/>
  <c r="A71" i="79" s="1"/>
  <c r="AI60" i="22"/>
  <c r="A66" i="79" s="1"/>
  <c r="AI66" i="22"/>
  <c r="A72" i="79" s="1"/>
  <c r="AI314" i="22"/>
  <c r="A320" i="79" s="1"/>
  <c r="AI317" i="22"/>
  <c r="A323" i="79" s="1"/>
  <c r="AI326" i="22"/>
  <c r="A332" i="79" s="1"/>
  <c r="AI322" i="22"/>
  <c r="A328" i="79" s="1"/>
  <c r="AI315" i="22"/>
  <c r="A321" i="79" s="1"/>
  <c r="AI318" i="22"/>
  <c r="A324" i="79" s="1"/>
  <c r="AI323" i="22"/>
  <c r="A329" i="79" s="1"/>
  <c r="AI319" i="22"/>
  <c r="A325" i="79" s="1"/>
  <c r="AI324" i="22"/>
  <c r="A330" i="79" s="1"/>
  <c r="AI316" i="22"/>
  <c r="A322" i="79" s="1"/>
  <c r="AI320" i="22"/>
  <c r="A326" i="79" s="1"/>
  <c r="AI321" i="22"/>
  <c r="A327" i="79" s="1"/>
  <c r="AI325" i="22"/>
  <c r="A331" i="79" s="1"/>
  <c r="AF125" i="22"/>
  <c r="B140" i="39" s="1"/>
  <c r="AI108" i="22"/>
  <c r="A114" i="79" s="1"/>
  <c r="AI112" i="22"/>
  <c r="A118" i="79" s="1"/>
  <c r="AI113" i="22"/>
  <c r="A119" i="79" s="1"/>
  <c r="AI117" i="22"/>
  <c r="A123" i="79" s="1"/>
  <c r="AI114" i="22"/>
  <c r="A120" i="79" s="1"/>
  <c r="AI118" i="22"/>
  <c r="A124" i="79" s="1"/>
  <c r="AI109" i="22"/>
  <c r="A115" i="79" s="1"/>
  <c r="AI106" i="22"/>
  <c r="A112" i="79" s="1"/>
  <c r="AI110" i="22"/>
  <c r="A116" i="79" s="1"/>
  <c r="AI115" i="22"/>
  <c r="A121" i="79" s="1"/>
  <c r="AI111" i="22"/>
  <c r="A117" i="79" s="1"/>
  <c r="AI116" i="22"/>
  <c r="A122" i="79" s="1"/>
  <c r="AI107" i="22"/>
  <c r="A113" i="79" s="1"/>
  <c r="AI4" i="22"/>
  <c r="A10" i="79" s="1"/>
  <c r="AI9" i="22"/>
  <c r="A15" i="79" s="1"/>
  <c r="AI5" i="22"/>
  <c r="A11" i="79" s="1"/>
  <c r="AI10" i="22"/>
  <c r="A16" i="79" s="1"/>
  <c r="AI6" i="22"/>
  <c r="A12" i="79" s="1"/>
  <c r="AI11" i="22"/>
  <c r="A17" i="79" s="1"/>
  <c r="AI3" i="22"/>
  <c r="A9" i="79" s="1"/>
  <c r="AI7" i="22"/>
  <c r="A13" i="79" s="1"/>
  <c r="AI12" i="22"/>
  <c r="A18" i="79" s="1"/>
  <c r="AI13" i="22"/>
  <c r="A19" i="79" s="1"/>
  <c r="AI8" i="22"/>
  <c r="A14" i="79" s="1"/>
  <c r="AI14" i="22"/>
  <c r="A20" i="79" s="1"/>
  <c r="AI2" i="22"/>
  <c r="A8" i="79" s="1"/>
  <c r="AI151" i="22"/>
  <c r="A157" i="79" s="1"/>
  <c r="AI155" i="22"/>
  <c r="A161" i="79" s="1"/>
  <c r="AI147" i="22"/>
  <c r="A153" i="79" s="1"/>
  <c r="AI156" i="22"/>
  <c r="A162" i="79" s="1"/>
  <c r="AI148" i="22"/>
  <c r="A154" i="79" s="1"/>
  <c r="AI152" i="22"/>
  <c r="A158" i="79" s="1"/>
  <c r="AI153" i="22"/>
  <c r="A159" i="79" s="1"/>
  <c r="AI157" i="22"/>
  <c r="A163" i="79" s="1"/>
  <c r="AI145" i="22"/>
  <c r="A151" i="79" s="1"/>
  <c r="AI149" i="22"/>
  <c r="A155" i="79" s="1"/>
  <c r="AI154" i="22"/>
  <c r="A160" i="79" s="1"/>
  <c r="AI146" i="22"/>
  <c r="A152" i="79" s="1"/>
  <c r="AI150" i="22"/>
  <c r="A156" i="79" s="1"/>
  <c r="AF231" i="22"/>
  <c r="B246" i="39" s="1"/>
  <c r="AI212" i="22"/>
  <c r="A218" i="79" s="1"/>
  <c r="AI216" i="22"/>
  <c r="A222" i="79" s="1"/>
  <c r="AI217" i="22"/>
  <c r="A223" i="79" s="1"/>
  <c r="AI221" i="22"/>
  <c r="A227" i="79" s="1"/>
  <c r="AI213" i="22"/>
  <c r="A219" i="79" s="1"/>
  <c r="AI218" i="22"/>
  <c r="A224" i="79" s="1"/>
  <c r="AI222" i="22"/>
  <c r="A228" i="79" s="1"/>
  <c r="AI210" i="22"/>
  <c r="A216" i="79" s="1"/>
  <c r="AI214" i="22"/>
  <c r="A220" i="79" s="1"/>
  <c r="AI215" i="22"/>
  <c r="A221" i="79" s="1"/>
  <c r="AI219" i="22"/>
  <c r="A225" i="79" s="1"/>
  <c r="AI211" i="22"/>
  <c r="A217" i="79" s="1"/>
  <c r="AI220" i="22"/>
  <c r="A226" i="79" s="1"/>
  <c r="AF276" i="22"/>
  <c r="AI250" i="22"/>
  <c r="A256" i="79" s="1"/>
  <c r="AI254" i="22"/>
  <c r="A260" i="79" s="1"/>
  <c r="AI259" i="22"/>
  <c r="A265" i="79" s="1"/>
  <c r="AI255" i="22"/>
  <c r="A261" i="79" s="1"/>
  <c r="AI251" i="22"/>
  <c r="A257" i="79" s="1"/>
  <c r="AI256" i="22"/>
  <c r="A262" i="79" s="1"/>
  <c r="AI260" i="22"/>
  <c r="A266" i="79" s="1"/>
  <c r="AI252" i="22"/>
  <c r="A258" i="79" s="1"/>
  <c r="AI257" i="22"/>
  <c r="A263" i="79" s="1"/>
  <c r="AI249" i="22"/>
  <c r="A255" i="79" s="1"/>
  <c r="AI258" i="22"/>
  <c r="A264" i="79" s="1"/>
  <c r="AI261" i="22"/>
  <c r="A267" i="79" s="1"/>
  <c r="AI253" i="22"/>
  <c r="A259" i="79" s="1"/>
  <c r="AF195" i="22"/>
  <c r="B210" i="39" s="1"/>
  <c r="AI173" i="22"/>
  <c r="A179" i="79" s="1"/>
  <c r="AI178" i="22"/>
  <c r="A184" i="79" s="1"/>
  <c r="AI182" i="22"/>
  <c r="A188" i="79" s="1"/>
  <c r="AI174" i="22"/>
  <c r="A180" i="79" s="1"/>
  <c r="AI183" i="22"/>
  <c r="A189" i="79" s="1"/>
  <c r="AI179" i="22"/>
  <c r="A185" i="79" s="1"/>
  <c r="AI171" i="22"/>
  <c r="A177" i="79" s="1"/>
  <c r="AI175" i="22"/>
  <c r="A181" i="79" s="1"/>
  <c r="AI180" i="22"/>
  <c r="A186" i="79" s="1"/>
  <c r="AI172" i="22"/>
  <c r="A178" i="79" s="1"/>
  <c r="AI176" i="22"/>
  <c r="A182" i="79" s="1"/>
  <c r="AI177" i="22"/>
  <c r="A183" i="79" s="1"/>
  <c r="AI181" i="22"/>
  <c r="A187" i="79" s="1"/>
  <c r="AI204" i="22"/>
  <c r="A210" i="79" s="1"/>
  <c r="AI207" i="22"/>
  <c r="A213" i="79" s="1"/>
  <c r="AI200" i="22"/>
  <c r="A206" i="79" s="1"/>
  <c r="AI208" i="22"/>
  <c r="A214" i="79" s="1"/>
  <c r="AI201" i="22"/>
  <c r="A207" i="79" s="1"/>
  <c r="AI205" i="22"/>
  <c r="A211" i="79" s="1"/>
  <c r="AI209" i="22"/>
  <c r="A215" i="79" s="1"/>
  <c r="AI197" i="22"/>
  <c r="A203" i="79" s="1"/>
  <c r="AI202" i="22"/>
  <c r="A208" i="79" s="1"/>
  <c r="AI198" i="22"/>
  <c r="A204" i="79" s="1"/>
  <c r="AI206" i="22"/>
  <c r="A212" i="79" s="1"/>
  <c r="AI199" i="22"/>
  <c r="A205" i="79" s="1"/>
  <c r="AI203" i="22"/>
  <c r="A209" i="79" s="1"/>
  <c r="AI270" i="22"/>
  <c r="A276" i="79" s="1"/>
  <c r="AI263" i="22"/>
  <c r="A269" i="79" s="1"/>
  <c r="AI267" i="22"/>
  <c r="A273" i="79" s="1"/>
  <c r="AI268" i="22"/>
  <c r="A274" i="79" s="1"/>
  <c r="AI271" i="22"/>
  <c r="A277" i="79" s="1"/>
  <c r="AI264" i="22"/>
  <c r="A270" i="79" s="1"/>
  <c r="AI272" i="22"/>
  <c r="A278" i="79" s="1"/>
  <c r="AI265" i="22"/>
  <c r="A271" i="79" s="1"/>
  <c r="AI273" i="22"/>
  <c r="A279" i="79" s="1"/>
  <c r="AI269" i="22"/>
  <c r="A275" i="79" s="1"/>
  <c r="AI274" i="22"/>
  <c r="A280" i="79" s="1"/>
  <c r="AI266" i="22"/>
  <c r="A272" i="79" s="1"/>
  <c r="AI262" i="22"/>
  <c r="A268" i="79" s="1"/>
  <c r="AI169" i="22"/>
  <c r="A175" i="79" s="1"/>
  <c r="AI160" i="22"/>
  <c r="A166" i="79" s="1"/>
  <c r="AI170" i="22"/>
  <c r="A176" i="79" s="1"/>
  <c r="AI161" i="22"/>
  <c r="A167" i="79" s="1"/>
  <c r="AI165" i="22"/>
  <c r="A171" i="79" s="1"/>
  <c r="AI162" i="22"/>
  <c r="A168" i="79" s="1"/>
  <c r="AI166" i="22"/>
  <c r="A172" i="79" s="1"/>
  <c r="AI158" i="22"/>
  <c r="A164" i="79" s="1"/>
  <c r="AI167" i="22"/>
  <c r="A173" i="79" s="1"/>
  <c r="AI163" i="22"/>
  <c r="A169" i="79" s="1"/>
  <c r="AI159" i="22"/>
  <c r="A165" i="79" s="1"/>
  <c r="AI164" i="22"/>
  <c r="A170" i="79" s="1"/>
  <c r="AI168" i="22"/>
  <c r="A174" i="79" s="1"/>
  <c r="AF38" i="22"/>
  <c r="B53" i="39" s="1"/>
  <c r="AI30" i="22"/>
  <c r="A36" i="79" s="1"/>
  <c r="AI40" i="22"/>
  <c r="A46" i="79" s="1"/>
  <c r="AI31" i="22"/>
  <c r="A37" i="79" s="1"/>
  <c r="AI35" i="22"/>
  <c r="A41" i="79" s="1"/>
  <c r="AI36" i="22"/>
  <c r="A42" i="79" s="1"/>
  <c r="AI32" i="22"/>
  <c r="A38" i="79" s="1"/>
  <c r="AI37" i="22"/>
  <c r="A43" i="79" s="1"/>
  <c r="AI28" i="22"/>
  <c r="A34" i="79" s="1"/>
  <c r="AI29" i="22"/>
  <c r="A35" i="79" s="1"/>
  <c r="AI33" i="22"/>
  <c r="A39" i="79" s="1"/>
  <c r="AI38" i="22"/>
  <c r="A44" i="79" s="1"/>
  <c r="AI34" i="22"/>
  <c r="A40" i="79" s="1"/>
  <c r="AI39" i="22"/>
  <c r="A45" i="79" s="1"/>
  <c r="AI122" i="22"/>
  <c r="A128" i="79" s="1"/>
  <c r="AI126" i="22"/>
  <c r="A132" i="79" s="1"/>
  <c r="AI131" i="22"/>
  <c r="A137" i="79" s="1"/>
  <c r="AI123" i="22"/>
  <c r="A129" i="79" s="1"/>
  <c r="AI127" i="22"/>
  <c r="A133" i="79" s="1"/>
  <c r="AI119" i="22"/>
  <c r="A125" i="79" s="1"/>
  <c r="AI124" i="22"/>
  <c r="A130" i="79" s="1"/>
  <c r="AI128" i="22"/>
  <c r="A134" i="79" s="1"/>
  <c r="AI120" i="22"/>
  <c r="A126" i="79" s="1"/>
  <c r="AI129" i="22"/>
  <c r="A135" i="79" s="1"/>
  <c r="AI121" i="22"/>
  <c r="A127" i="79" s="1"/>
  <c r="AI125" i="22"/>
  <c r="A131" i="79" s="1"/>
  <c r="AI130" i="22"/>
  <c r="A136" i="79" s="1"/>
  <c r="AF241" i="22"/>
  <c r="B256" i="39" s="1"/>
  <c r="AI225" i="22"/>
  <c r="A231" i="79" s="1"/>
  <c r="AI229" i="22"/>
  <c r="A235" i="79" s="1"/>
  <c r="AI234" i="22"/>
  <c r="A240" i="79" s="1"/>
  <c r="AI226" i="22"/>
  <c r="A232" i="79" s="1"/>
  <c r="AI230" i="22"/>
  <c r="A236" i="79" s="1"/>
  <c r="AI235" i="22"/>
  <c r="A241" i="79" s="1"/>
  <c r="AI227" i="22"/>
  <c r="A233" i="79" s="1"/>
  <c r="AI231" i="22"/>
  <c r="A237" i="79" s="1"/>
  <c r="AI223" i="22"/>
  <c r="A229" i="79" s="1"/>
  <c r="AI228" i="22"/>
  <c r="A234" i="79" s="1"/>
  <c r="AI232" i="22"/>
  <c r="A238" i="79" s="1"/>
  <c r="AI224" i="22"/>
  <c r="A230" i="79" s="1"/>
  <c r="AI233" i="22"/>
  <c r="A239" i="79" s="1"/>
  <c r="AF94" i="22"/>
  <c r="AI86" i="22"/>
  <c r="A92" i="79" s="1"/>
  <c r="AI83" i="22"/>
  <c r="A89" i="79" s="1"/>
  <c r="AI84" i="22"/>
  <c r="A90" i="79" s="1"/>
  <c r="AI87" i="22"/>
  <c r="A93" i="79" s="1"/>
  <c r="AI91" i="22"/>
  <c r="A97" i="79" s="1"/>
  <c r="AI92" i="22"/>
  <c r="A98" i="79" s="1"/>
  <c r="AI80" i="22"/>
  <c r="A86" i="79" s="1"/>
  <c r="AI88" i="22"/>
  <c r="A94" i="79" s="1"/>
  <c r="AI81" i="22"/>
  <c r="A87" i="79" s="1"/>
  <c r="AI85" i="22"/>
  <c r="A91" i="79" s="1"/>
  <c r="AI82" i="22"/>
  <c r="A88" i="79" s="1"/>
  <c r="AI89" i="22"/>
  <c r="A95" i="79" s="1"/>
  <c r="AI90" i="22"/>
  <c r="A96" i="79" s="1"/>
  <c r="AF23" i="22"/>
  <c r="AI15" i="22"/>
  <c r="A21" i="79" s="1"/>
  <c r="AI20" i="22"/>
  <c r="A26" i="79" s="1"/>
  <c r="AI26" i="22"/>
  <c r="A32" i="79" s="1"/>
  <c r="AI21" i="22"/>
  <c r="A27" i="79" s="1"/>
  <c r="AI16" i="22"/>
  <c r="A22" i="79" s="1"/>
  <c r="AI22" i="22"/>
  <c r="A28" i="79" s="1"/>
  <c r="AI17" i="22"/>
  <c r="A23" i="79" s="1"/>
  <c r="AI23" i="22"/>
  <c r="A29" i="79" s="1"/>
  <c r="AI27" i="22"/>
  <c r="A33" i="79" s="1"/>
  <c r="AI18" i="22"/>
  <c r="A24" i="79" s="1"/>
  <c r="AI24" i="22"/>
  <c r="A30" i="79" s="1"/>
  <c r="AI19" i="22"/>
  <c r="A25" i="79" s="1"/>
  <c r="AI25" i="22"/>
  <c r="A31" i="79" s="1"/>
  <c r="E2" i="22"/>
  <c r="AF242" i="22"/>
  <c r="X2" i="22"/>
  <c r="X3" i="22" s="1"/>
  <c r="AF14" i="22"/>
  <c r="AF9" i="22"/>
  <c r="AF4" i="22"/>
  <c r="AF8" i="22"/>
  <c r="AF2" i="22"/>
  <c r="AF7" i="22"/>
  <c r="AF15" i="22"/>
  <c r="AF11" i="22"/>
  <c r="AF6" i="22"/>
  <c r="AF3" i="22"/>
  <c r="AF156" i="22"/>
  <c r="X13" i="22"/>
  <c r="AF166" i="22"/>
  <c r="AF159" i="22"/>
  <c r="AF160" i="22"/>
  <c r="AF162" i="22"/>
  <c r="AF168" i="22"/>
  <c r="AF158" i="22"/>
  <c r="AF167" i="22"/>
  <c r="AF157" i="22"/>
  <c r="AF169" i="22"/>
  <c r="AF164" i="22"/>
  <c r="AF165" i="22"/>
  <c r="AF163" i="22"/>
  <c r="AF161" i="22"/>
  <c r="AF70" i="22"/>
  <c r="X12" i="22"/>
  <c r="AF143" i="22"/>
  <c r="AF233" i="22"/>
  <c r="AF238" i="22"/>
  <c r="AF190" i="22"/>
  <c r="AF120" i="22"/>
  <c r="AF117" i="22"/>
  <c r="AF101" i="22"/>
  <c r="AF113" i="22"/>
  <c r="AF281" i="22"/>
  <c r="AF272" i="22"/>
  <c r="AF322" i="22"/>
  <c r="AF314" i="22"/>
  <c r="AF300" i="22"/>
  <c r="AF299" i="22"/>
  <c r="AF48" i="22"/>
  <c r="AF73" i="22"/>
  <c r="AF77" i="22"/>
  <c r="AF95" i="22"/>
  <c r="AF42" i="22"/>
  <c r="AF214" i="22"/>
  <c r="AF215" i="22"/>
  <c r="AF222" i="22"/>
  <c r="AF212" i="22"/>
  <c r="AF225" i="22"/>
  <c r="AF221" i="22"/>
  <c r="AF219" i="22"/>
  <c r="AF220" i="22"/>
  <c r="AF216" i="22"/>
  <c r="AF224" i="22"/>
  <c r="AF217" i="22"/>
  <c r="AF223" i="22"/>
  <c r="AF218" i="22"/>
  <c r="AF213" i="22"/>
  <c r="X17" i="22"/>
  <c r="AF68" i="22"/>
  <c r="AF62" i="22"/>
  <c r="AF155" i="22"/>
  <c r="AF144" i="22"/>
  <c r="AF228" i="22"/>
  <c r="AF239" i="22"/>
  <c r="X15" i="22"/>
  <c r="AF185" i="22"/>
  <c r="AF123" i="22"/>
  <c r="AF102" i="22"/>
  <c r="AF279" i="22"/>
  <c r="AF280" i="22"/>
  <c r="AF313" i="22"/>
  <c r="AF312" i="22"/>
  <c r="AF305" i="22"/>
  <c r="AF296" i="22"/>
  <c r="AF57" i="22"/>
  <c r="AF52" i="22"/>
  <c r="AF82" i="22"/>
  <c r="AF83" i="22"/>
  <c r="AF90" i="22"/>
  <c r="AF98" i="22"/>
  <c r="AF5" i="22"/>
  <c r="AF243" i="22"/>
  <c r="AF295" i="22"/>
  <c r="AF293" i="22"/>
  <c r="AF285" i="22"/>
  <c r="AF290" i="22"/>
  <c r="AF294" i="22"/>
  <c r="AF283" i="22"/>
  <c r="AF292" i="22"/>
  <c r="AF291" i="22"/>
  <c r="AF288" i="22"/>
  <c r="X22" i="22"/>
  <c r="AF282" i="22"/>
  <c r="AF284" i="22"/>
  <c r="AF287" i="22"/>
  <c r="AF286" i="22"/>
  <c r="AF289" i="22"/>
  <c r="AF170" i="22"/>
  <c r="AF179" i="22"/>
  <c r="AF171" i="22"/>
  <c r="AF183" i="22"/>
  <c r="AF174" i="22"/>
  <c r="AF180" i="22"/>
  <c r="AF177" i="22"/>
  <c r="X14" i="22"/>
  <c r="AF178" i="22"/>
  <c r="AF176" i="22"/>
  <c r="AF182" i="22"/>
  <c r="AF172" i="22"/>
  <c r="AF175" i="22"/>
  <c r="AF181" i="22"/>
  <c r="AF173" i="22"/>
  <c r="AF41" i="22"/>
  <c r="AF34" i="22"/>
  <c r="AF32" i="22"/>
  <c r="AF39" i="22"/>
  <c r="AF31" i="22"/>
  <c r="AF33" i="22"/>
  <c r="AF40" i="22"/>
  <c r="AF30" i="22"/>
  <c r="AF37" i="22"/>
  <c r="AF35" i="22"/>
  <c r="AF141" i="22"/>
  <c r="X11" i="22"/>
  <c r="AF138" i="22"/>
  <c r="AF134" i="22"/>
  <c r="AF129" i="22"/>
  <c r="AF130" i="22"/>
  <c r="AF133" i="22"/>
  <c r="AF139" i="22"/>
  <c r="AF131" i="22"/>
  <c r="AF136" i="22"/>
  <c r="AF128" i="22"/>
  <c r="AF135" i="22"/>
  <c r="AF140" i="22"/>
  <c r="AF137" i="22"/>
  <c r="AF132" i="22"/>
  <c r="AF61" i="22"/>
  <c r="AF64" i="22"/>
  <c r="AF151" i="22"/>
  <c r="AF146" i="22"/>
  <c r="AF229" i="22"/>
  <c r="AF234" i="22"/>
  <c r="AF188" i="22"/>
  <c r="AF189" i="22"/>
  <c r="X10" i="22"/>
  <c r="AF115" i="22"/>
  <c r="X9" i="22"/>
  <c r="AF108" i="22"/>
  <c r="AF271" i="22"/>
  <c r="AF269" i="22"/>
  <c r="AF323" i="22"/>
  <c r="AF302" i="22"/>
  <c r="AF53" i="22"/>
  <c r="AF47" i="22"/>
  <c r="AF74" i="22"/>
  <c r="AF99" i="22"/>
  <c r="AF92" i="22"/>
  <c r="AF10" i="22"/>
  <c r="AF245" i="22"/>
  <c r="X19" i="22"/>
  <c r="AF26" i="22"/>
  <c r="AF25" i="22"/>
  <c r="AF27" i="22"/>
  <c r="AF24" i="22"/>
  <c r="AF29" i="22"/>
  <c r="AF28" i="22"/>
  <c r="AF22" i="22"/>
  <c r="AF21" i="22"/>
  <c r="AF16" i="22"/>
  <c r="AF17" i="22"/>
  <c r="AF58" i="22"/>
  <c r="AF60" i="22"/>
  <c r="AF153" i="22"/>
  <c r="AF147" i="22"/>
  <c r="X18" i="22"/>
  <c r="AF235" i="22"/>
  <c r="AF196" i="22"/>
  <c r="AF197" i="22"/>
  <c r="AF122" i="22"/>
  <c r="AF127" i="22"/>
  <c r="AF112" i="22"/>
  <c r="AF107" i="22"/>
  <c r="AF275" i="22"/>
  <c r="AF270" i="22"/>
  <c r="X24" i="22"/>
  <c r="AF318" i="22"/>
  <c r="X23" i="22"/>
  <c r="AF308" i="22"/>
  <c r="AF55" i="22"/>
  <c r="AF51" i="22"/>
  <c r="AF80" i="22"/>
  <c r="AF96" i="22"/>
  <c r="AF18" i="22"/>
  <c r="AF252" i="22"/>
  <c r="AF248" i="22"/>
  <c r="AF253" i="22"/>
  <c r="AF240" i="22"/>
  <c r="AF249" i="22"/>
  <c r="AF206" i="22"/>
  <c r="X16" i="22"/>
  <c r="AF208" i="22"/>
  <c r="AF205" i="22"/>
  <c r="AF199" i="22"/>
  <c r="AF211" i="22"/>
  <c r="AF202" i="22"/>
  <c r="AF204" i="22"/>
  <c r="AF207" i="22"/>
  <c r="AF198" i="22"/>
  <c r="AF210" i="22"/>
  <c r="AF203" i="22"/>
  <c r="AF200" i="22"/>
  <c r="AF201" i="22"/>
  <c r="AF209" i="22"/>
  <c r="AF65" i="22"/>
  <c r="AF145" i="22"/>
  <c r="AF232" i="22"/>
  <c r="AF230" i="22"/>
  <c r="AF187" i="22"/>
  <c r="AF192" i="22"/>
  <c r="AF116" i="22"/>
  <c r="AF121" i="22"/>
  <c r="AF111" i="22"/>
  <c r="AF100" i="22"/>
  <c r="AF268" i="22"/>
  <c r="AF321" i="22"/>
  <c r="AF316" i="22"/>
  <c r="AF303" i="22"/>
  <c r="AF297" i="22"/>
  <c r="AF54" i="22"/>
  <c r="AF44" i="22"/>
  <c r="AF85" i="22"/>
  <c r="AF76" i="22"/>
  <c r="AF89" i="22"/>
  <c r="AF91" i="22"/>
  <c r="AF13" i="22"/>
  <c r="AF20" i="22"/>
  <c r="AF43" i="22"/>
  <c r="AF250" i="22"/>
  <c r="AF324" i="22"/>
  <c r="AF329" i="22"/>
  <c r="AF333" i="22"/>
  <c r="AF331" i="22"/>
  <c r="AF327" i="22"/>
  <c r="AF325" i="22"/>
  <c r="AF326" i="22"/>
  <c r="AF335" i="22"/>
  <c r="AF336" i="22"/>
  <c r="AF334" i="22"/>
  <c r="AF332" i="22"/>
  <c r="AF337" i="22"/>
  <c r="AF328" i="22"/>
  <c r="AF330" i="22"/>
  <c r="X25" i="22"/>
  <c r="AF63" i="22"/>
  <c r="AF66" i="22"/>
  <c r="AF142" i="22"/>
  <c r="AF154" i="22"/>
  <c r="AF237" i="22"/>
  <c r="AF226" i="22"/>
  <c r="AF193" i="22"/>
  <c r="AF191" i="22"/>
  <c r="AF114" i="22"/>
  <c r="AF118" i="22"/>
  <c r="AF104" i="22"/>
  <c r="AF109" i="22"/>
  <c r="X21" i="22"/>
  <c r="AF277" i="22"/>
  <c r="AF320" i="22"/>
  <c r="AF317" i="22"/>
  <c r="AF304" i="22"/>
  <c r="AF301" i="22"/>
  <c r="AF50" i="22"/>
  <c r="AF49" i="22"/>
  <c r="AF78" i="22"/>
  <c r="AF79" i="22"/>
  <c r="AF86" i="22"/>
  <c r="AF97" i="22"/>
  <c r="AF251" i="22"/>
  <c r="AF246" i="22"/>
  <c r="AF247" i="22"/>
  <c r="AF254" i="22"/>
  <c r="X20" i="22"/>
  <c r="AF261" i="22"/>
  <c r="AF266" i="22"/>
  <c r="AF260" i="22"/>
  <c r="AF263" i="22"/>
  <c r="AF257" i="22"/>
  <c r="AF262" i="22"/>
  <c r="AF255" i="22"/>
  <c r="AF259" i="22"/>
  <c r="AF258" i="22"/>
  <c r="AF256" i="22"/>
  <c r="AF267" i="22"/>
  <c r="AF265" i="22"/>
  <c r="AF264" i="22"/>
  <c r="AF338" i="22"/>
  <c r="AF349" i="22"/>
  <c r="AF339" i="22"/>
  <c r="AF350" i="22"/>
  <c r="AF341" i="22"/>
  <c r="AF351" i="22"/>
  <c r="AF348" i="22"/>
  <c r="AF342" i="22"/>
  <c r="AF343" i="22"/>
  <c r="AF346" i="22"/>
  <c r="AF347" i="22"/>
  <c r="X26" i="22"/>
  <c r="AF344" i="22"/>
  <c r="AF345" i="22"/>
  <c r="AF340" i="22"/>
  <c r="AF69" i="22"/>
  <c r="AF59" i="22"/>
  <c r="AF152" i="22"/>
  <c r="AF148" i="22"/>
  <c r="AF227" i="22"/>
  <c r="AF184" i="22"/>
  <c r="AF194" i="22"/>
  <c r="AF119" i="22"/>
  <c r="AF126" i="22"/>
  <c r="AF103" i="22"/>
  <c r="AF106" i="22"/>
  <c r="AF278" i="22"/>
  <c r="AF273" i="22"/>
  <c r="AF310" i="22"/>
  <c r="AF315" i="22"/>
  <c r="AF309" i="22"/>
  <c r="AF298" i="22"/>
  <c r="AF56" i="22"/>
  <c r="AF45" i="22"/>
  <c r="AF75" i="22"/>
  <c r="AF72" i="22"/>
  <c r="AF88" i="22"/>
  <c r="AF93" i="22"/>
  <c r="AF12" i="22"/>
  <c r="AF19" i="22"/>
  <c r="AF244" i="22"/>
  <c r="AF71" i="22"/>
  <c r="AF149" i="22"/>
  <c r="AF236" i="22"/>
  <c r="AF186" i="22"/>
  <c r="AF124" i="22"/>
  <c r="AF105" i="22"/>
  <c r="AF274" i="22"/>
  <c r="AF319" i="22"/>
  <c r="AF307" i="22"/>
  <c r="AF81" i="22"/>
  <c r="AF87" i="22"/>
  <c r="AF36" i="22"/>
  <c r="D4" i="22" l="1"/>
  <c r="AG81" i="22"/>
  <c r="C96" i="39" s="1"/>
  <c r="AH244" i="22"/>
  <c r="AG244" i="22"/>
  <c r="C259" i="39" s="1"/>
  <c r="AG19" i="22"/>
  <c r="C34" i="39" s="1"/>
  <c r="AG56" i="22"/>
  <c r="C71" i="39" s="1"/>
  <c r="AH103" i="22"/>
  <c r="AG103" i="22"/>
  <c r="C118" i="39" s="1"/>
  <c r="AH340" i="22"/>
  <c r="AG340" i="22"/>
  <c r="C355" i="39" s="1"/>
  <c r="AG348" i="22"/>
  <c r="C363" i="39" s="1"/>
  <c r="AH348" i="22"/>
  <c r="AH258" i="22"/>
  <c r="AG258" i="22"/>
  <c r="C273" i="39" s="1"/>
  <c r="AH261" i="22"/>
  <c r="AG261" i="22"/>
  <c r="C276" i="39" s="1"/>
  <c r="AH246" i="22"/>
  <c r="AG246" i="22"/>
  <c r="C261" i="39" s="1"/>
  <c r="AG78" i="22"/>
  <c r="C93" i="39" s="1"/>
  <c r="AH118" i="22"/>
  <c r="AG118" i="22"/>
  <c r="C133" i="39" s="1"/>
  <c r="AH142" i="22"/>
  <c r="AG142" i="22"/>
  <c r="C157" i="39" s="1"/>
  <c r="AH334" i="22"/>
  <c r="AG334" i="22"/>
  <c r="C349" i="39" s="1"/>
  <c r="AH329" i="22"/>
  <c r="AG329" i="22"/>
  <c r="C344" i="39" s="1"/>
  <c r="AH297" i="22"/>
  <c r="AG297" i="22"/>
  <c r="C312" i="39" s="1"/>
  <c r="AG65" i="22"/>
  <c r="C80" i="39" s="1"/>
  <c r="AH209" i="22"/>
  <c r="AG209" i="22"/>
  <c r="C224" i="39" s="1"/>
  <c r="AH202" i="22"/>
  <c r="AG202" i="22"/>
  <c r="C217" i="39" s="1"/>
  <c r="AG51" i="22"/>
  <c r="C66" i="39" s="1"/>
  <c r="AH318" i="22"/>
  <c r="AG318" i="22"/>
  <c r="C333" i="39" s="1"/>
  <c r="AH122" i="22"/>
  <c r="AG122" i="22"/>
  <c r="C137" i="39" s="1"/>
  <c r="AH197" i="22"/>
  <c r="AG197" i="22"/>
  <c r="C212" i="39" s="1"/>
  <c r="AG16" i="22"/>
  <c r="C31" i="39" s="1"/>
  <c r="AG26" i="22"/>
  <c r="C41" i="39" s="1"/>
  <c r="AG53" i="22"/>
  <c r="C68" i="39" s="1"/>
  <c r="AH323" i="22"/>
  <c r="AG323" i="22"/>
  <c r="C338" i="39" s="1"/>
  <c r="AH189" i="22"/>
  <c r="AG189" i="22"/>
  <c r="C204" i="39" s="1"/>
  <c r="AH140" i="22"/>
  <c r="AG140" i="22"/>
  <c r="C155" i="39" s="1"/>
  <c r="AH129" i="22"/>
  <c r="AG129" i="22"/>
  <c r="C144" i="39" s="1"/>
  <c r="AG33" i="22"/>
  <c r="C48" i="39" s="1"/>
  <c r="AH175" i="22"/>
  <c r="AG175" i="22"/>
  <c r="C190" i="39" s="1"/>
  <c r="AH174" i="22"/>
  <c r="AG174" i="22"/>
  <c r="C189" i="39" s="1"/>
  <c r="AH289" i="22"/>
  <c r="AG289" i="22"/>
  <c r="C304" i="39" s="1"/>
  <c r="AH292" i="22"/>
  <c r="AG292" i="22"/>
  <c r="C307" i="39" s="1"/>
  <c r="AG52" i="22"/>
  <c r="C67" i="39" s="1"/>
  <c r="AH313" i="22"/>
  <c r="AG313" i="22"/>
  <c r="C328" i="39" s="1"/>
  <c r="AH123" i="22"/>
  <c r="AG123" i="22"/>
  <c r="C138" i="39" s="1"/>
  <c r="AH185" i="22"/>
  <c r="AG185" i="22"/>
  <c r="C200" i="39" s="1"/>
  <c r="AH223" i="22"/>
  <c r="AG223" i="22"/>
  <c r="C238" i="39" s="1"/>
  <c r="AH212" i="22"/>
  <c r="AG212" i="22"/>
  <c r="C227" i="39" s="1"/>
  <c r="AH113" i="22"/>
  <c r="AG113" i="22"/>
  <c r="C128" i="39" s="1"/>
  <c r="AH120" i="22"/>
  <c r="AG120" i="22"/>
  <c r="C135" i="39" s="1"/>
  <c r="AH190" i="22"/>
  <c r="AG190" i="22"/>
  <c r="C205" i="39" s="1"/>
  <c r="AH158" i="22"/>
  <c r="AG158" i="22"/>
  <c r="C173" i="39" s="1"/>
  <c r="AG6" i="22"/>
  <c r="C21" i="39" s="1"/>
  <c r="AG14" i="22"/>
  <c r="C29" i="39" s="1"/>
  <c r="AG23" i="22"/>
  <c r="C38" i="39" s="1"/>
  <c r="B99" i="39"/>
  <c r="AG84" i="22"/>
  <c r="C99" i="39" s="1"/>
  <c r="AH150" i="22"/>
  <c r="D165" i="39" s="1"/>
  <c r="E165" i="39" s="1"/>
  <c r="AG150" i="22"/>
  <c r="C165" i="39" s="1"/>
  <c r="AH105" i="22"/>
  <c r="AG105" i="22"/>
  <c r="C120" i="39" s="1"/>
  <c r="AH71" i="22"/>
  <c r="AG71" i="22"/>
  <c r="C86" i="39" s="1"/>
  <c r="AH93" i="22"/>
  <c r="AG93" i="22"/>
  <c r="C108" i="39" s="1"/>
  <c r="AH273" i="22"/>
  <c r="AG273" i="22"/>
  <c r="C288" i="39" s="1"/>
  <c r="AH227" i="22"/>
  <c r="AG227" i="22"/>
  <c r="C242" i="39" s="1"/>
  <c r="AG59" i="22"/>
  <c r="C74" i="39" s="1"/>
  <c r="AH345" i="22"/>
  <c r="AG345" i="22"/>
  <c r="C360" i="39" s="1"/>
  <c r="AH351" i="22"/>
  <c r="AG351" i="22"/>
  <c r="C366" i="39" s="1"/>
  <c r="AH259" i="22"/>
  <c r="AG259" i="22"/>
  <c r="C274" i="39" s="1"/>
  <c r="AG49" i="22"/>
  <c r="C64" i="39" s="1"/>
  <c r="AH317" i="22"/>
  <c r="AG317" i="22"/>
  <c r="C332" i="39" s="1"/>
  <c r="AH114" i="22"/>
  <c r="AG114" i="22"/>
  <c r="C129" i="39" s="1"/>
  <c r="AH191" i="22"/>
  <c r="AG191" i="22"/>
  <c r="C206" i="39" s="1"/>
  <c r="AH336" i="22"/>
  <c r="AG336" i="22"/>
  <c r="C351" i="39" s="1"/>
  <c r="AH324" i="22"/>
  <c r="AG324" i="22"/>
  <c r="C339" i="39" s="1"/>
  <c r="AH303" i="22"/>
  <c r="AG303" i="22"/>
  <c r="C318" i="39" s="1"/>
  <c r="AH145" i="22"/>
  <c r="AG145" i="22"/>
  <c r="C160" i="39" s="1"/>
  <c r="AH201" i="22"/>
  <c r="AG201" i="22"/>
  <c r="C216" i="39" s="1"/>
  <c r="AH211" i="22"/>
  <c r="AG211" i="22"/>
  <c r="C226" i="39" s="1"/>
  <c r="AG18" i="22"/>
  <c r="C33" i="39" s="1"/>
  <c r="AG55" i="22"/>
  <c r="C70" i="39" s="1"/>
  <c r="AH107" i="22"/>
  <c r="AG107" i="22"/>
  <c r="C122" i="39" s="1"/>
  <c r="AH196" i="22"/>
  <c r="AG196" i="22"/>
  <c r="C211" i="39" s="1"/>
  <c r="AG21" i="22"/>
  <c r="C36" i="39" s="1"/>
  <c r="AG10" i="22"/>
  <c r="C25" i="39" s="1"/>
  <c r="AH92" i="22"/>
  <c r="AG92" i="22"/>
  <c r="C107" i="39" s="1"/>
  <c r="AH108" i="22"/>
  <c r="AG108" i="22"/>
  <c r="C123" i="39" s="1"/>
  <c r="AH188" i="22"/>
  <c r="AG188" i="22"/>
  <c r="C203" i="39" s="1"/>
  <c r="AH135" i="22"/>
  <c r="AG135" i="22"/>
  <c r="C150" i="39" s="1"/>
  <c r="AH134" i="22"/>
  <c r="AG134" i="22"/>
  <c r="C149" i="39" s="1"/>
  <c r="AG31" i="22"/>
  <c r="C46" i="39" s="1"/>
  <c r="AH172" i="22"/>
  <c r="AG172" i="22"/>
  <c r="C187" i="39" s="1"/>
  <c r="AH183" i="22"/>
  <c r="AG183" i="22"/>
  <c r="C198" i="39" s="1"/>
  <c r="AH286" i="22"/>
  <c r="AG286" i="22"/>
  <c r="C301" i="39" s="1"/>
  <c r="AH283" i="22"/>
  <c r="AG283" i="22"/>
  <c r="C298" i="39" s="1"/>
  <c r="AH57" i="22"/>
  <c r="AG57" i="22"/>
  <c r="C72" i="39" s="1"/>
  <c r="AH217" i="22"/>
  <c r="AG217" i="22"/>
  <c r="C232" i="39" s="1"/>
  <c r="AH222" i="22"/>
  <c r="AG222" i="22"/>
  <c r="C237" i="39" s="1"/>
  <c r="AH95" i="22"/>
  <c r="AG95" i="22"/>
  <c r="C110" i="39" s="1"/>
  <c r="AH272" i="22"/>
  <c r="AG272" i="22"/>
  <c r="C287" i="39" s="1"/>
  <c r="AH101" i="22"/>
  <c r="AG101" i="22"/>
  <c r="C116" i="39" s="1"/>
  <c r="AH161" i="22"/>
  <c r="AG161" i="22"/>
  <c r="C176" i="39" s="1"/>
  <c r="AH168" i="22"/>
  <c r="AG168" i="22"/>
  <c r="C183" i="39" s="1"/>
  <c r="AG11" i="22"/>
  <c r="C26" i="39" s="1"/>
  <c r="AH242" i="22"/>
  <c r="AG242" i="22"/>
  <c r="C257" i="39" s="1"/>
  <c r="B291" i="39"/>
  <c r="AH276" i="22"/>
  <c r="AG276" i="22"/>
  <c r="C291" i="39" s="1"/>
  <c r="AH149" i="22"/>
  <c r="AG149" i="22"/>
  <c r="C164" i="39" s="1"/>
  <c r="AH88" i="22"/>
  <c r="AG88" i="22"/>
  <c r="C103" i="39" s="1"/>
  <c r="AH278" i="22"/>
  <c r="AG278" i="22"/>
  <c r="C293" i="39" s="1"/>
  <c r="AH148" i="22"/>
  <c r="AG148" i="22"/>
  <c r="C163" i="39" s="1"/>
  <c r="AG69" i="22"/>
  <c r="C84" i="39" s="1"/>
  <c r="AH344" i="22"/>
  <c r="AG344" i="22"/>
  <c r="C359" i="39" s="1"/>
  <c r="AH341" i="22"/>
  <c r="AG341" i="22"/>
  <c r="C356" i="39" s="1"/>
  <c r="AH255" i="22"/>
  <c r="AG255" i="22"/>
  <c r="C270" i="39" s="1"/>
  <c r="AH254" i="22"/>
  <c r="AG254" i="22"/>
  <c r="C269" i="39" s="1"/>
  <c r="AH97" i="22"/>
  <c r="AG97" i="22"/>
  <c r="C112" i="39" s="1"/>
  <c r="AG50" i="22"/>
  <c r="C65" i="39" s="1"/>
  <c r="AH320" i="22"/>
  <c r="AG320" i="22"/>
  <c r="C335" i="39" s="1"/>
  <c r="AH109" i="22"/>
  <c r="AG109" i="22"/>
  <c r="C124" i="39" s="1"/>
  <c r="AH193" i="22"/>
  <c r="AG193" i="22"/>
  <c r="C208" i="39" s="1"/>
  <c r="AH335" i="22"/>
  <c r="AG335" i="22"/>
  <c r="C350" i="39" s="1"/>
  <c r="AH250" i="22"/>
  <c r="AG250" i="22"/>
  <c r="C265" i="39" s="1"/>
  <c r="AG76" i="22"/>
  <c r="C91" i="39" s="1"/>
  <c r="AH121" i="22"/>
  <c r="AG121" i="22"/>
  <c r="C136" i="39" s="1"/>
  <c r="AH192" i="22"/>
  <c r="AG192" i="22"/>
  <c r="C207" i="39" s="1"/>
  <c r="AH200" i="22"/>
  <c r="AG200" i="22"/>
  <c r="C215" i="39" s="1"/>
  <c r="AH199" i="22"/>
  <c r="AG199" i="22"/>
  <c r="C214" i="39" s="1"/>
  <c r="AH249" i="22"/>
  <c r="AG249" i="22"/>
  <c r="C264" i="39" s="1"/>
  <c r="AH253" i="22"/>
  <c r="AG253" i="22"/>
  <c r="C268" i="39" s="1"/>
  <c r="AH270" i="22"/>
  <c r="AG270" i="22"/>
  <c r="C285" i="39" s="1"/>
  <c r="AG112" i="22"/>
  <c r="C127" i="39" s="1"/>
  <c r="AH112" i="22"/>
  <c r="AG22" i="22"/>
  <c r="C37" i="39" s="1"/>
  <c r="AH99" i="22"/>
  <c r="AG99" i="22"/>
  <c r="C114" i="39" s="1"/>
  <c r="AH269" i="22"/>
  <c r="AG269" i="22"/>
  <c r="C284" i="39" s="1"/>
  <c r="AH128" i="22"/>
  <c r="AG128" i="22"/>
  <c r="C143" i="39" s="1"/>
  <c r="AH138" i="22"/>
  <c r="AG138" i="22"/>
  <c r="C153" i="39" s="1"/>
  <c r="AG39" i="22"/>
  <c r="C54" i="39" s="1"/>
  <c r="AH182" i="22"/>
  <c r="AG182" i="22"/>
  <c r="C197" i="39" s="1"/>
  <c r="AH171" i="22"/>
  <c r="AG171" i="22"/>
  <c r="C186" i="39" s="1"/>
  <c r="AH287" i="22"/>
  <c r="AG287" i="22"/>
  <c r="C302" i="39" s="1"/>
  <c r="AH294" i="22"/>
  <c r="AG294" i="22"/>
  <c r="C309" i="39" s="1"/>
  <c r="AH98" i="22"/>
  <c r="AG98" i="22"/>
  <c r="C113" i="39" s="1"/>
  <c r="AH280" i="22"/>
  <c r="AG280" i="22"/>
  <c r="C295" i="39" s="1"/>
  <c r="AH102" i="22"/>
  <c r="AG102" i="22"/>
  <c r="C117" i="39" s="1"/>
  <c r="AH224" i="22"/>
  <c r="AG224" i="22"/>
  <c r="C239" i="39" s="1"/>
  <c r="AH215" i="22"/>
  <c r="AG215" i="22"/>
  <c r="C230" i="39" s="1"/>
  <c r="AH299" i="22"/>
  <c r="AG299" i="22"/>
  <c r="C314" i="39" s="1"/>
  <c r="AH281" i="22"/>
  <c r="AG281" i="22"/>
  <c r="C296" i="39" s="1"/>
  <c r="AH163" i="22"/>
  <c r="AG163" i="22"/>
  <c r="C178" i="39" s="1"/>
  <c r="AH162" i="22"/>
  <c r="AG162" i="22"/>
  <c r="C177" i="39" s="1"/>
  <c r="AH15" i="22"/>
  <c r="AG15" i="22"/>
  <c r="C30" i="39" s="1"/>
  <c r="AH195" i="22"/>
  <c r="D210" i="39" s="1"/>
  <c r="E210" i="39" s="1"/>
  <c r="AG195" i="22"/>
  <c r="C210" i="39" s="1"/>
  <c r="AH306" i="22"/>
  <c r="D321" i="39" s="1"/>
  <c r="E321" i="39" s="1"/>
  <c r="AG306" i="22"/>
  <c r="C321" i="39" s="1"/>
  <c r="AH311" i="22"/>
  <c r="D326" i="39" s="1"/>
  <c r="E326" i="39" s="1"/>
  <c r="AG311" i="22"/>
  <c r="C326" i="39" s="1"/>
  <c r="AG36" i="22"/>
  <c r="C51" i="39" s="1"/>
  <c r="AH87" i="22"/>
  <c r="AG87" i="22"/>
  <c r="C102" i="39" s="1"/>
  <c r="AH124" i="22"/>
  <c r="AG124" i="22"/>
  <c r="C139" i="39" s="1"/>
  <c r="AH298" i="22"/>
  <c r="AG298" i="22"/>
  <c r="C313" i="39" s="1"/>
  <c r="AH152" i="22"/>
  <c r="AG152" i="22"/>
  <c r="C167" i="39" s="1"/>
  <c r="AH350" i="22"/>
  <c r="AG350" i="22"/>
  <c r="C365" i="39" s="1"/>
  <c r="AH262" i="22"/>
  <c r="AG262" i="22"/>
  <c r="C277" i="39" s="1"/>
  <c r="AH251" i="22"/>
  <c r="AG251" i="22"/>
  <c r="C266" i="39" s="1"/>
  <c r="AH86" i="22"/>
  <c r="AG86" i="22"/>
  <c r="C101" i="39" s="1"/>
  <c r="AH104" i="22"/>
  <c r="AG104" i="22"/>
  <c r="C119" i="39" s="1"/>
  <c r="AH326" i="22"/>
  <c r="AG326" i="22"/>
  <c r="C341" i="39" s="1"/>
  <c r="AH43" i="22"/>
  <c r="AG43" i="22"/>
  <c r="C58" i="39" s="1"/>
  <c r="AH85" i="22"/>
  <c r="AG85" i="22"/>
  <c r="C100" i="39" s="1"/>
  <c r="AH316" i="22"/>
  <c r="AG316" i="22"/>
  <c r="C331" i="39" s="1"/>
  <c r="AH116" i="22"/>
  <c r="AG116" i="22"/>
  <c r="C131" i="39" s="1"/>
  <c r="AH187" i="22"/>
  <c r="AG187" i="22"/>
  <c r="C202" i="39" s="1"/>
  <c r="AH203" i="22"/>
  <c r="AG203" i="22"/>
  <c r="C218" i="39" s="1"/>
  <c r="AH205" i="22"/>
  <c r="AG205" i="22"/>
  <c r="C220" i="39" s="1"/>
  <c r="AG240" i="22"/>
  <c r="C255" i="39" s="1"/>
  <c r="AH240" i="22"/>
  <c r="AH248" i="22"/>
  <c r="AG248" i="22"/>
  <c r="C263" i="39" s="1"/>
  <c r="AH275" i="22"/>
  <c r="AG275" i="22"/>
  <c r="C290" i="39" s="1"/>
  <c r="AH235" i="22"/>
  <c r="AG235" i="22"/>
  <c r="C250" i="39" s="1"/>
  <c r="AG28" i="22"/>
  <c r="C43" i="39" s="1"/>
  <c r="AH302" i="22"/>
  <c r="AG302" i="22"/>
  <c r="C317" i="39" s="1"/>
  <c r="AH271" i="22"/>
  <c r="AG271" i="22"/>
  <c r="C286" i="39" s="1"/>
  <c r="AH234" i="22"/>
  <c r="AG234" i="22"/>
  <c r="C249" i="39" s="1"/>
  <c r="AH136" i="22"/>
  <c r="AG136" i="22"/>
  <c r="C151" i="39" s="1"/>
  <c r="AG32" i="22"/>
  <c r="C47" i="39" s="1"/>
  <c r="AG176" i="22"/>
  <c r="C191" i="39" s="1"/>
  <c r="AH176" i="22"/>
  <c r="AH179" i="22"/>
  <c r="AG179" i="22"/>
  <c r="C194" i="39" s="1"/>
  <c r="AH284" i="22"/>
  <c r="AG284" i="22"/>
  <c r="C299" i="39" s="1"/>
  <c r="AH290" i="22"/>
  <c r="AG290" i="22"/>
  <c r="C305" i="39" s="1"/>
  <c r="AH90" i="22"/>
  <c r="AG90" i="22"/>
  <c r="C105" i="39" s="1"/>
  <c r="AH296" i="22"/>
  <c r="AG296" i="22"/>
  <c r="C311" i="39" s="1"/>
  <c r="AH279" i="22"/>
  <c r="AG279" i="22"/>
  <c r="C294" i="39" s="1"/>
  <c r="AH239" i="22"/>
  <c r="AG239" i="22"/>
  <c r="C254" i="39" s="1"/>
  <c r="AG62" i="22"/>
  <c r="C77" i="39" s="1"/>
  <c r="AH216" i="22"/>
  <c r="AG216" i="22"/>
  <c r="C231" i="39" s="1"/>
  <c r="AH214" i="22"/>
  <c r="AG214" i="22"/>
  <c r="C229" i="39" s="1"/>
  <c r="AH300" i="22"/>
  <c r="AG300" i="22"/>
  <c r="C315" i="39" s="1"/>
  <c r="AH238" i="22"/>
  <c r="AG238" i="22"/>
  <c r="C253" i="39" s="1"/>
  <c r="AG70" i="22"/>
  <c r="C85" i="39" s="1"/>
  <c r="AH165" i="22"/>
  <c r="AG165" i="22"/>
  <c r="C180" i="39" s="1"/>
  <c r="AH160" i="22"/>
  <c r="AG160" i="22"/>
  <c r="C175" i="39" s="1"/>
  <c r="AG7" i="22"/>
  <c r="C22" i="39" s="1"/>
  <c r="B109" i="39"/>
  <c r="AH94" i="22"/>
  <c r="AG94" i="22"/>
  <c r="C109" i="39" s="1"/>
  <c r="AH236" i="22"/>
  <c r="AG236" i="22"/>
  <c r="C251" i="39" s="1"/>
  <c r="AH309" i="22"/>
  <c r="AG309" i="22"/>
  <c r="C324" i="39" s="1"/>
  <c r="AH126" i="22"/>
  <c r="AG126" i="22"/>
  <c r="C141" i="39" s="1"/>
  <c r="AH347" i="22"/>
  <c r="AG347" i="22"/>
  <c r="C362" i="39" s="1"/>
  <c r="AH339" i="22"/>
  <c r="AG339" i="22"/>
  <c r="C354" i="39" s="1"/>
  <c r="AH264" i="22"/>
  <c r="AG264" i="22"/>
  <c r="C279" i="39" s="1"/>
  <c r="AH257" i="22"/>
  <c r="AG257" i="22"/>
  <c r="C272" i="39" s="1"/>
  <c r="AH277" i="22"/>
  <c r="AG277" i="22"/>
  <c r="C292" i="39" s="1"/>
  <c r="AH226" i="22"/>
  <c r="AG226" i="22"/>
  <c r="C241" i="39" s="1"/>
  <c r="AH330" i="22"/>
  <c r="AG330" i="22"/>
  <c r="C345" i="39" s="1"/>
  <c r="AH325" i="22"/>
  <c r="AG325" i="22"/>
  <c r="C340" i="39" s="1"/>
  <c r="AG20" i="22"/>
  <c r="C35" i="39" s="1"/>
  <c r="AH91" i="22"/>
  <c r="AG91" i="22"/>
  <c r="C106" i="39" s="1"/>
  <c r="AG44" i="22"/>
  <c r="C59" i="39" s="1"/>
  <c r="AH321" i="22"/>
  <c r="AG321" i="22"/>
  <c r="C336" i="39" s="1"/>
  <c r="AH100" i="22"/>
  <c r="AG100" i="22"/>
  <c r="C115" i="39" s="1"/>
  <c r="AH210" i="22"/>
  <c r="AG210" i="22"/>
  <c r="C225" i="39" s="1"/>
  <c r="AH208" i="22"/>
  <c r="AG208" i="22"/>
  <c r="C223" i="39" s="1"/>
  <c r="AH96" i="22"/>
  <c r="AG96" i="22"/>
  <c r="C111" i="39" s="1"/>
  <c r="AH308" i="22"/>
  <c r="AG308" i="22"/>
  <c r="C323" i="39" s="1"/>
  <c r="AH29" i="22"/>
  <c r="AG29" i="22"/>
  <c r="C44" i="39" s="1"/>
  <c r="AH245" i="22"/>
  <c r="AG245" i="22"/>
  <c r="C260" i="39" s="1"/>
  <c r="AH229" i="22"/>
  <c r="AG229" i="22"/>
  <c r="C244" i="39" s="1"/>
  <c r="AG64" i="22"/>
  <c r="C79" i="39" s="1"/>
  <c r="AH131" i="22"/>
  <c r="AG131" i="22"/>
  <c r="C146" i="39" s="1"/>
  <c r="AH141" i="22"/>
  <c r="AG141" i="22"/>
  <c r="C156" i="39" s="1"/>
  <c r="AG35" i="22"/>
  <c r="C50" i="39" s="1"/>
  <c r="AG34" i="22"/>
  <c r="C49" i="39" s="1"/>
  <c r="AH178" i="22"/>
  <c r="AG178" i="22"/>
  <c r="C193" i="39" s="1"/>
  <c r="AH170" i="22"/>
  <c r="AG170" i="22"/>
  <c r="C185" i="39" s="1"/>
  <c r="AH282" i="22"/>
  <c r="AG282" i="22"/>
  <c r="C297" i="39" s="1"/>
  <c r="AH285" i="22"/>
  <c r="AG285" i="22"/>
  <c r="C300" i="39" s="1"/>
  <c r="AH305" i="22"/>
  <c r="AG305" i="22"/>
  <c r="C320" i="39" s="1"/>
  <c r="AH228" i="22"/>
  <c r="AG228" i="22"/>
  <c r="C243" i="39" s="1"/>
  <c r="AH144" i="22"/>
  <c r="AG144" i="22"/>
  <c r="C159" i="39" s="1"/>
  <c r="AG68" i="22"/>
  <c r="C83" i="39" s="1"/>
  <c r="AH220" i="22"/>
  <c r="AG220" i="22"/>
  <c r="C235" i="39" s="1"/>
  <c r="AG42" i="22"/>
  <c r="C57" i="39" s="1"/>
  <c r="AG77" i="22"/>
  <c r="C92" i="39" s="1"/>
  <c r="AH233" i="22"/>
  <c r="AG233" i="22"/>
  <c r="C248" i="39" s="1"/>
  <c r="AH143" i="22"/>
  <c r="AG143" i="22"/>
  <c r="C158" i="39" s="1"/>
  <c r="AH164" i="22"/>
  <c r="AG164" i="22"/>
  <c r="C179" i="39" s="1"/>
  <c r="AH159" i="22"/>
  <c r="AG159" i="22"/>
  <c r="C174" i="39" s="1"/>
  <c r="AG2" i="22"/>
  <c r="C17" i="39" s="1"/>
  <c r="AH241" i="22"/>
  <c r="D256" i="39" s="1"/>
  <c r="E256" i="39" s="1"/>
  <c r="AG241" i="22"/>
  <c r="C256" i="39" s="1"/>
  <c r="AH307" i="22"/>
  <c r="AG307" i="22"/>
  <c r="C322" i="39" s="1"/>
  <c r="AG72" i="22"/>
  <c r="C87" i="39" s="1"/>
  <c r="AH119" i="22"/>
  <c r="AG119" i="22"/>
  <c r="C134" i="39" s="1"/>
  <c r="AH194" i="22"/>
  <c r="AG194" i="22"/>
  <c r="C209" i="39" s="1"/>
  <c r="AH346" i="22"/>
  <c r="AG346" i="22"/>
  <c r="C361" i="39" s="1"/>
  <c r="AH349" i="22"/>
  <c r="AG349" i="22"/>
  <c r="C364" i="39" s="1"/>
  <c r="AH265" i="22"/>
  <c r="AG265" i="22"/>
  <c r="C280" i="39" s="1"/>
  <c r="AH263" i="22"/>
  <c r="AG263" i="22"/>
  <c r="C278" i="39" s="1"/>
  <c r="AH301" i="22"/>
  <c r="AG301" i="22"/>
  <c r="C316" i="39" s="1"/>
  <c r="AH237" i="22"/>
  <c r="AG237" i="22"/>
  <c r="C252" i="39" s="1"/>
  <c r="AH328" i="22"/>
  <c r="AG328" i="22"/>
  <c r="C343" i="39" s="1"/>
  <c r="AH327" i="22"/>
  <c r="AG327" i="22"/>
  <c r="C342" i="39" s="1"/>
  <c r="AH89" i="22"/>
  <c r="AG89" i="22"/>
  <c r="C104" i="39" s="1"/>
  <c r="AG54" i="22"/>
  <c r="C69" i="39" s="1"/>
  <c r="AH111" i="22"/>
  <c r="AG111" i="22"/>
  <c r="C126" i="39" s="1"/>
  <c r="AH230" i="22"/>
  <c r="AG230" i="22"/>
  <c r="C245" i="39" s="1"/>
  <c r="AH198" i="22"/>
  <c r="AG198" i="22"/>
  <c r="C213" i="39" s="1"/>
  <c r="AG60" i="22"/>
  <c r="C75" i="39" s="1"/>
  <c r="AG24" i="22"/>
  <c r="C39" i="39" s="1"/>
  <c r="AG74" i="22"/>
  <c r="C89" i="39" s="1"/>
  <c r="AH146" i="22"/>
  <c r="AG146" i="22"/>
  <c r="C161" i="39" s="1"/>
  <c r="AG61" i="22"/>
  <c r="C76" i="39" s="1"/>
  <c r="AH139" i="22"/>
  <c r="AG139" i="22"/>
  <c r="C154" i="39" s="1"/>
  <c r="AG37" i="22"/>
  <c r="C52" i="39" s="1"/>
  <c r="AG41" i="22"/>
  <c r="C56" i="39" s="1"/>
  <c r="AH293" i="22"/>
  <c r="AG293" i="22"/>
  <c r="C308" i="39" s="1"/>
  <c r="AH243" i="22"/>
  <c r="AG243" i="22"/>
  <c r="C258" i="39" s="1"/>
  <c r="AG83" i="22"/>
  <c r="C98" i="39" s="1"/>
  <c r="AH155" i="22"/>
  <c r="AG155" i="22"/>
  <c r="C170" i="39" s="1"/>
  <c r="AH219" i="22"/>
  <c r="AG219" i="22"/>
  <c r="C234" i="39" s="1"/>
  <c r="AG73" i="22"/>
  <c r="C88" i="39" s="1"/>
  <c r="AH169" i="22"/>
  <c r="AG169" i="22"/>
  <c r="C184" i="39" s="1"/>
  <c r="AH166" i="22"/>
  <c r="AG166" i="22"/>
  <c r="C181" i="39" s="1"/>
  <c r="AG8" i="22"/>
  <c r="C23" i="39" s="1"/>
  <c r="AH319" i="22"/>
  <c r="AG319" i="22"/>
  <c r="C334" i="39" s="1"/>
  <c r="AH186" i="22"/>
  <c r="AG186" i="22"/>
  <c r="C201" i="39" s="1"/>
  <c r="AG75" i="22"/>
  <c r="C90" i="39" s="1"/>
  <c r="AH315" i="22"/>
  <c r="AG315" i="22"/>
  <c r="C330" i="39" s="1"/>
  <c r="AH184" i="22"/>
  <c r="AG184" i="22"/>
  <c r="C199" i="39" s="1"/>
  <c r="AH343" i="22"/>
  <c r="AG343" i="22"/>
  <c r="C358" i="39" s="1"/>
  <c r="AH338" i="22"/>
  <c r="AG338" i="22"/>
  <c r="C353" i="39" s="1"/>
  <c r="AH267" i="22"/>
  <c r="AG267" i="22"/>
  <c r="C282" i="39" s="1"/>
  <c r="AH260" i="22"/>
  <c r="AG260" i="22"/>
  <c r="C275" i="39" s="1"/>
  <c r="AG304" i="22"/>
  <c r="C319" i="39" s="1"/>
  <c r="AH304" i="22"/>
  <c r="AG66" i="22"/>
  <c r="C81" i="39" s="1"/>
  <c r="AH337" i="22"/>
  <c r="AG337" i="22"/>
  <c r="C352" i="39" s="1"/>
  <c r="AH331" i="22"/>
  <c r="AG331" i="22"/>
  <c r="C346" i="39" s="1"/>
  <c r="AH268" i="22"/>
  <c r="AG268" i="22"/>
  <c r="C283" i="39" s="1"/>
  <c r="AH232" i="22"/>
  <c r="AG232" i="22"/>
  <c r="C247" i="39" s="1"/>
  <c r="AH207" i="22"/>
  <c r="AG207" i="22"/>
  <c r="C222" i="39" s="1"/>
  <c r="AH206" i="22"/>
  <c r="AG206" i="22"/>
  <c r="C221" i="39" s="1"/>
  <c r="AH147" i="22"/>
  <c r="AG147" i="22"/>
  <c r="C162" i="39" s="1"/>
  <c r="AG58" i="22"/>
  <c r="C73" i="39" s="1"/>
  <c r="AG27" i="22"/>
  <c r="C42" i="39" s="1"/>
  <c r="AH151" i="22"/>
  <c r="AG151" i="22"/>
  <c r="C166" i="39" s="1"/>
  <c r="AH132" i="22"/>
  <c r="AG132" i="22"/>
  <c r="C147" i="39" s="1"/>
  <c r="AH133" i="22"/>
  <c r="AG133" i="22"/>
  <c r="C148" i="39" s="1"/>
  <c r="AG30" i="22"/>
  <c r="C45" i="39" s="1"/>
  <c r="AH173" i="22"/>
  <c r="AG173" i="22"/>
  <c r="C188" i="39" s="1"/>
  <c r="AH177" i="22"/>
  <c r="AG177" i="22"/>
  <c r="C192" i="39" s="1"/>
  <c r="AH288" i="22"/>
  <c r="AG288" i="22"/>
  <c r="C303" i="39" s="1"/>
  <c r="AH295" i="22"/>
  <c r="AG295" i="22"/>
  <c r="C310" i="39" s="1"/>
  <c r="AG82" i="22"/>
  <c r="C97" i="39" s="1"/>
  <c r="AH213" i="22"/>
  <c r="AG213" i="22"/>
  <c r="C228" i="39" s="1"/>
  <c r="AH221" i="22"/>
  <c r="AG221" i="22"/>
  <c r="C236" i="39" s="1"/>
  <c r="AH314" i="22"/>
  <c r="AG314" i="22"/>
  <c r="C329" i="39" s="1"/>
  <c r="AH157" i="22"/>
  <c r="AG157" i="22"/>
  <c r="C172" i="39" s="1"/>
  <c r="AG4" i="22"/>
  <c r="C19" i="39" s="1"/>
  <c r="AH125" i="22"/>
  <c r="D140" i="39" s="1"/>
  <c r="E140" i="39" s="1"/>
  <c r="AG125" i="22"/>
  <c r="C140" i="39" s="1"/>
  <c r="AH110" i="22"/>
  <c r="D125" i="39" s="1"/>
  <c r="E125" i="39" s="1"/>
  <c r="AG110" i="22"/>
  <c r="C125" i="39" s="1"/>
  <c r="AH274" i="22"/>
  <c r="AG274" i="22"/>
  <c r="C289" i="39" s="1"/>
  <c r="AG12" i="22"/>
  <c r="C27" i="39" s="1"/>
  <c r="AG45" i="22"/>
  <c r="C60" i="39" s="1"/>
  <c r="AH310" i="22"/>
  <c r="AG310" i="22"/>
  <c r="C325" i="39" s="1"/>
  <c r="AH106" i="22"/>
  <c r="AG106" i="22"/>
  <c r="C121" i="39" s="1"/>
  <c r="AH342" i="22"/>
  <c r="AG342" i="22"/>
  <c r="C357" i="39" s="1"/>
  <c r="AH256" i="22"/>
  <c r="AG256" i="22"/>
  <c r="C271" i="39" s="1"/>
  <c r="AH266" i="22"/>
  <c r="AG266" i="22"/>
  <c r="C281" i="39" s="1"/>
  <c r="AH247" i="22"/>
  <c r="AG247" i="22"/>
  <c r="C262" i="39" s="1"/>
  <c r="AG79" i="22"/>
  <c r="C94" i="39" s="1"/>
  <c r="AH154" i="22"/>
  <c r="AG154" i="22"/>
  <c r="C169" i="39" s="1"/>
  <c r="AG63" i="22"/>
  <c r="C78" i="39" s="1"/>
  <c r="AH332" i="22"/>
  <c r="AG332" i="22"/>
  <c r="C347" i="39" s="1"/>
  <c r="AH333" i="22"/>
  <c r="AG333" i="22"/>
  <c r="C348" i="39" s="1"/>
  <c r="AG13" i="22"/>
  <c r="C28" i="39" s="1"/>
  <c r="AH204" i="22"/>
  <c r="AG204" i="22"/>
  <c r="C219" i="39" s="1"/>
  <c r="AH252" i="22"/>
  <c r="AG252" i="22"/>
  <c r="C267" i="39" s="1"/>
  <c r="AG80" i="22"/>
  <c r="C95" i="39" s="1"/>
  <c r="AH127" i="22"/>
  <c r="AG127" i="22"/>
  <c r="C142" i="39" s="1"/>
  <c r="AH153" i="22"/>
  <c r="AG153" i="22"/>
  <c r="C168" i="39" s="1"/>
  <c r="AG17" i="22"/>
  <c r="C32" i="39" s="1"/>
  <c r="AG25" i="22"/>
  <c r="C40" i="39" s="1"/>
  <c r="AG47" i="22"/>
  <c r="C62" i="39" s="1"/>
  <c r="AH115" i="22"/>
  <c r="AG115" i="22"/>
  <c r="C130" i="39" s="1"/>
  <c r="AH137" i="22"/>
  <c r="AG137" i="22"/>
  <c r="C152" i="39" s="1"/>
  <c r="AH130" i="22"/>
  <c r="AG130" i="22"/>
  <c r="C145" i="39" s="1"/>
  <c r="AG40" i="22"/>
  <c r="C55" i="39" s="1"/>
  <c r="AH181" i="22"/>
  <c r="AG181" i="22"/>
  <c r="C196" i="39" s="1"/>
  <c r="AH180" i="22"/>
  <c r="AG180" i="22"/>
  <c r="C195" i="39" s="1"/>
  <c r="AH291" i="22"/>
  <c r="AG291" i="22"/>
  <c r="C306" i="39" s="1"/>
  <c r="AG5" i="22"/>
  <c r="C20" i="39" s="1"/>
  <c r="AH312" i="22"/>
  <c r="AG312" i="22"/>
  <c r="C327" i="39" s="1"/>
  <c r="AH218" i="22"/>
  <c r="AG218" i="22"/>
  <c r="C233" i="39" s="1"/>
  <c r="AH225" i="22"/>
  <c r="AG225" i="22"/>
  <c r="C240" i="39" s="1"/>
  <c r="AG48" i="22"/>
  <c r="C63" i="39" s="1"/>
  <c r="AH322" i="22"/>
  <c r="AG322" i="22"/>
  <c r="C337" i="39" s="1"/>
  <c r="AH117" i="22"/>
  <c r="AG117" i="22"/>
  <c r="C132" i="39" s="1"/>
  <c r="AH167" i="22"/>
  <c r="AG167" i="22"/>
  <c r="C182" i="39" s="1"/>
  <c r="AG156" i="22"/>
  <c r="C171" i="39" s="1"/>
  <c r="AH156" i="22"/>
  <c r="B18" i="39"/>
  <c r="AG3" i="22"/>
  <c r="C18" i="39" s="1"/>
  <c r="AG9" i="22"/>
  <c r="C24" i="39" s="1"/>
  <c r="AG38" i="22"/>
  <c r="C53" i="39" s="1"/>
  <c r="AH231" i="22"/>
  <c r="D246" i="39" s="1"/>
  <c r="E246" i="39" s="1"/>
  <c r="AG231" i="22"/>
  <c r="C246" i="39" s="1"/>
  <c r="AG67" i="22"/>
  <c r="C82" i="39" s="1"/>
  <c r="AG46" i="22"/>
  <c r="C61" i="39" s="1"/>
  <c r="B165" i="39"/>
  <c r="B38" i="39"/>
  <c r="AJ23" i="22"/>
  <c r="AK23" i="22"/>
  <c r="AK82" i="22"/>
  <c r="AJ82" i="22"/>
  <c r="AJ84" i="22"/>
  <c r="AK84" i="22"/>
  <c r="AK224" i="22"/>
  <c r="AJ224" i="22"/>
  <c r="AJ226" i="22"/>
  <c r="AK226" i="22"/>
  <c r="AJ124" i="22"/>
  <c r="AK124" i="22"/>
  <c r="AK37" i="22"/>
  <c r="AJ37" i="22"/>
  <c r="AJ159" i="22"/>
  <c r="AK159" i="22"/>
  <c r="AJ170" i="22"/>
  <c r="AK170" i="22"/>
  <c r="AJ269" i="22"/>
  <c r="AK269" i="22"/>
  <c r="AJ263" i="22"/>
  <c r="AK263" i="22"/>
  <c r="AJ209" i="22"/>
  <c r="AK209" i="22"/>
  <c r="AJ172" i="22"/>
  <c r="AK172" i="22"/>
  <c r="AJ178" i="22"/>
  <c r="AK178" i="22"/>
  <c r="AJ257" i="22"/>
  <c r="AK257" i="22"/>
  <c r="AJ250" i="22"/>
  <c r="AK250" i="22"/>
  <c r="AK222" i="22"/>
  <c r="AJ222" i="22"/>
  <c r="AJ153" i="22"/>
  <c r="AK153" i="22"/>
  <c r="AJ12" i="22"/>
  <c r="AK12" i="22"/>
  <c r="AJ4" i="22"/>
  <c r="AK4" i="22"/>
  <c r="AK118" i="22"/>
  <c r="AJ118" i="22"/>
  <c r="AK318" i="22"/>
  <c r="AJ318" i="22"/>
  <c r="AJ54" i="22"/>
  <c r="AK54" i="22"/>
  <c r="AJ244" i="22"/>
  <c r="AK244" i="22"/>
  <c r="AK68" i="22"/>
  <c r="AJ68" i="22"/>
  <c r="AK96" i="22"/>
  <c r="AJ96" i="22"/>
  <c r="AJ277" i="22"/>
  <c r="AK277" i="22"/>
  <c r="AJ284" i="22"/>
  <c r="AK284" i="22"/>
  <c r="AK144" i="22"/>
  <c r="AJ144" i="22"/>
  <c r="AJ306" i="22"/>
  <c r="AK306" i="22"/>
  <c r="AK311" i="22"/>
  <c r="AJ311" i="22"/>
  <c r="AK189" i="22"/>
  <c r="AJ189" i="22"/>
  <c r="AK187" i="22"/>
  <c r="AJ187" i="22"/>
  <c r="AJ52" i="22"/>
  <c r="AK52" i="22"/>
  <c r="AJ300" i="22"/>
  <c r="AK300" i="22"/>
  <c r="AJ298" i="22"/>
  <c r="AK298" i="22"/>
  <c r="AJ17" i="22"/>
  <c r="AK17" i="22"/>
  <c r="AJ85" i="22"/>
  <c r="AK85" i="22"/>
  <c r="AJ83" i="22"/>
  <c r="AK83" i="22"/>
  <c r="AK232" i="22"/>
  <c r="AJ232" i="22"/>
  <c r="AJ234" i="22"/>
  <c r="AK234" i="22"/>
  <c r="AJ119" i="22"/>
  <c r="AK119" i="22"/>
  <c r="AK32" i="22"/>
  <c r="AJ32" i="22"/>
  <c r="AJ163" i="22"/>
  <c r="AK163" i="22"/>
  <c r="AK160" i="22"/>
  <c r="AJ160" i="22"/>
  <c r="AJ273" i="22"/>
  <c r="AK273" i="22"/>
  <c r="AK270" i="22"/>
  <c r="AJ270" i="22"/>
  <c r="AJ205" i="22"/>
  <c r="AK205" i="22"/>
  <c r="AJ180" i="22"/>
  <c r="AK180" i="22"/>
  <c r="AK173" i="22"/>
  <c r="AJ173" i="22"/>
  <c r="AJ252" i="22"/>
  <c r="AK252" i="22"/>
  <c r="AJ218" i="22"/>
  <c r="AK218" i="22"/>
  <c r="AK152" i="22"/>
  <c r="AJ152" i="22"/>
  <c r="AJ7" i="22"/>
  <c r="AK7" i="22"/>
  <c r="AJ107" i="22"/>
  <c r="AK107" i="22"/>
  <c r="AJ114" i="22"/>
  <c r="AK114" i="22"/>
  <c r="AJ325" i="22"/>
  <c r="AK325" i="22"/>
  <c r="AJ315" i="22"/>
  <c r="AK315" i="22"/>
  <c r="AJ63" i="22"/>
  <c r="AK63" i="22"/>
  <c r="AJ239" i="22"/>
  <c r="AK239" i="22"/>
  <c r="AJ79" i="22"/>
  <c r="AK79" i="22"/>
  <c r="AK94" i="22"/>
  <c r="AJ94" i="22"/>
  <c r="AK104" i="22"/>
  <c r="AJ104" i="22"/>
  <c r="AJ286" i="22"/>
  <c r="AK286" i="22"/>
  <c r="AJ275" i="22"/>
  <c r="AK275" i="22"/>
  <c r="AK136" i="22"/>
  <c r="AJ136" i="22"/>
  <c r="AJ313" i="22"/>
  <c r="AK313" i="22"/>
  <c r="AJ302" i="22"/>
  <c r="AK302" i="22"/>
  <c r="AJ185" i="22"/>
  <c r="AK185" i="22"/>
  <c r="AK195" i="22"/>
  <c r="AJ195" i="22"/>
  <c r="AJ47" i="22"/>
  <c r="AK47" i="22"/>
  <c r="AK296" i="22"/>
  <c r="AJ296" i="22"/>
  <c r="AJ289" i="22"/>
  <c r="AK289" i="22"/>
  <c r="AJ22" i="22"/>
  <c r="AK22" i="22"/>
  <c r="AJ81" i="22"/>
  <c r="AK81" i="22"/>
  <c r="AK86" i="22"/>
  <c r="AJ86" i="22"/>
  <c r="AJ228" i="22"/>
  <c r="AK228" i="22"/>
  <c r="AJ229" i="22"/>
  <c r="AK229" i="22"/>
  <c r="AJ130" i="22"/>
  <c r="AK130" i="22"/>
  <c r="AJ127" i="22"/>
  <c r="AK127" i="22"/>
  <c r="AJ39" i="22"/>
  <c r="AK39" i="22"/>
  <c r="AJ36" i="22"/>
  <c r="AK36" i="22"/>
  <c r="AJ167" i="22"/>
  <c r="AK167" i="22"/>
  <c r="AJ169" i="22"/>
  <c r="AK169" i="22"/>
  <c r="AJ265" i="22"/>
  <c r="AK265" i="22"/>
  <c r="AJ203" i="22"/>
  <c r="AK203" i="22"/>
  <c r="AJ201" i="22"/>
  <c r="AK201" i="22"/>
  <c r="AJ175" i="22"/>
  <c r="AK175" i="22"/>
  <c r="AJ260" i="22"/>
  <c r="AK260" i="22"/>
  <c r="AJ220" i="22"/>
  <c r="AK220" i="22"/>
  <c r="AJ213" i="22"/>
  <c r="AK213" i="22"/>
  <c r="AK150" i="22"/>
  <c r="AJ150" i="22"/>
  <c r="AJ148" i="22"/>
  <c r="AK148" i="22"/>
  <c r="AJ3" i="22"/>
  <c r="AK3" i="22"/>
  <c r="AK116" i="22"/>
  <c r="AJ116" i="22"/>
  <c r="AJ117" i="22"/>
  <c r="AK117" i="22"/>
  <c r="AJ321" i="22"/>
  <c r="AK321" i="22"/>
  <c r="AK322" i="22"/>
  <c r="AJ322" i="22"/>
  <c r="AJ66" i="22"/>
  <c r="AK66" i="22"/>
  <c r="AJ58" i="22"/>
  <c r="AK58" i="22"/>
  <c r="AJ243" i="22"/>
  <c r="AK243" i="22"/>
  <c r="AJ76" i="22"/>
  <c r="AK76" i="22"/>
  <c r="AK102" i="22"/>
  <c r="AJ102" i="22"/>
  <c r="AJ100" i="22"/>
  <c r="AK100" i="22"/>
  <c r="AJ282" i="22"/>
  <c r="AK282" i="22"/>
  <c r="AJ132" i="22"/>
  <c r="AK132" i="22"/>
  <c r="AJ305" i="22"/>
  <c r="AK305" i="22"/>
  <c r="AK310" i="22"/>
  <c r="AJ310" i="22"/>
  <c r="AJ193" i="22"/>
  <c r="AK193" i="22"/>
  <c r="AJ50" i="22"/>
  <c r="AK50" i="22"/>
  <c r="AJ42" i="22"/>
  <c r="AK42" i="22"/>
  <c r="AJ291" i="22"/>
  <c r="AK291" i="22"/>
  <c r="AJ25" i="22"/>
  <c r="AK25" i="22"/>
  <c r="AK16" i="22"/>
  <c r="AJ16" i="22"/>
  <c r="AK88" i="22"/>
  <c r="AJ88" i="22"/>
  <c r="AJ223" i="22"/>
  <c r="AK223" i="22"/>
  <c r="AJ225" i="22"/>
  <c r="AK225" i="22"/>
  <c r="AK125" i="22"/>
  <c r="AJ125" i="22"/>
  <c r="AJ123" i="22"/>
  <c r="AK123" i="22"/>
  <c r="AK34" i="22"/>
  <c r="AJ34" i="22"/>
  <c r="AJ35" i="22"/>
  <c r="AK35" i="22"/>
  <c r="AK158" i="22"/>
  <c r="AJ158" i="22"/>
  <c r="AJ272" i="22"/>
  <c r="AK272" i="22"/>
  <c r="AJ199" i="22"/>
  <c r="AK199" i="22"/>
  <c r="AK208" i="22"/>
  <c r="AJ208" i="22"/>
  <c r="AJ171" i="22"/>
  <c r="AK171" i="22"/>
  <c r="AK256" i="22"/>
  <c r="AJ256" i="22"/>
  <c r="AJ211" i="22"/>
  <c r="AK211" i="22"/>
  <c r="AJ221" i="22"/>
  <c r="AK221" i="22"/>
  <c r="AK146" i="22"/>
  <c r="AJ146" i="22"/>
  <c r="AJ156" i="22"/>
  <c r="AK156" i="22"/>
  <c r="AJ11" i="22"/>
  <c r="AK11" i="22"/>
  <c r="AJ111" i="22"/>
  <c r="AK111" i="22"/>
  <c r="AJ113" i="22"/>
  <c r="AK113" i="22"/>
  <c r="AJ320" i="22"/>
  <c r="AK320" i="22"/>
  <c r="AK326" i="22"/>
  <c r="AJ326" i="22"/>
  <c r="AK60" i="22"/>
  <c r="AJ60" i="22"/>
  <c r="AJ62" i="22"/>
  <c r="AK62" i="22"/>
  <c r="AJ245" i="22"/>
  <c r="AK245" i="22"/>
  <c r="AJ247" i="22"/>
  <c r="AK247" i="22"/>
  <c r="AK74" i="22"/>
  <c r="AJ74" i="22"/>
  <c r="AK67" i="22"/>
  <c r="AJ67" i="22"/>
  <c r="AK98" i="22"/>
  <c r="AJ98" i="22"/>
  <c r="AJ99" i="22"/>
  <c r="AK99" i="22"/>
  <c r="AK285" i="22"/>
  <c r="AJ285" i="22"/>
  <c r="AK134" i="22"/>
  <c r="AJ134" i="22"/>
  <c r="AJ143" i="22"/>
  <c r="AK143" i="22"/>
  <c r="AJ308" i="22"/>
  <c r="AK308" i="22"/>
  <c r="AK301" i="22"/>
  <c r="AJ301" i="22"/>
  <c r="AK184" i="22"/>
  <c r="AJ184" i="22"/>
  <c r="AJ44" i="22"/>
  <c r="AK44" i="22"/>
  <c r="AJ51" i="22"/>
  <c r="AK51" i="22"/>
  <c r="AK299" i="22"/>
  <c r="AJ299" i="22"/>
  <c r="AJ19" i="22"/>
  <c r="AK19" i="22"/>
  <c r="AJ21" i="22"/>
  <c r="AK21" i="22"/>
  <c r="AK80" i="22"/>
  <c r="AJ80" i="22"/>
  <c r="AJ231" i="22"/>
  <c r="AK231" i="22"/>
  <c r="AJ121" i="22"/>
  <c r="AK121" i="22"/>
  <c r="AJ131" i="22"/>
  <c r="AK131" i="22"/>
  <c r="AJ38" i="22"/>
  <c r="AK38" i="22"/>
  <c r="AJ31" i="22"/>
  <c r="AK31" i="22"/>
  <c r="AK166" i="22"/>
  <c r="AJ166" i="22"/>
  <c r="AK264" i="22"/>
  <c r="AJ264" i="22"/>
  <c r="AK206" i="22"/>
  <c r="AJ206" i="22"/>
  <c r="AK200" i="22"/>
  <c r="AJ200" i="22"/>
  <c r="AJ179" i="22"/>
  <c r="AK179" i="22"/>
  <c r="AJ253" i="22"/>
  <c r="AK253" i="22"/>
  <c r="AJ251" i="22"/>
  <c r="AK251" i="22"/>
  <c r="AJ219" i="22"/>
  <c r="AK219" i="22"/>
  <c r="AJ217" i="22"/>
  <c r="AK217" i="22"/>
  <c r="AJ154" i="22"/>
  <c r="AK154" i="22"/>
  <c r="AK147" i="22"/>
  <c r="AJ147" i="22"/>
  <c r="AJ2" i="22"/>
  <c r="AK2" i="22"/>
  <c r="AJ6" i="22"/>
  <c r="AK6" i="22"/>
  <c r="AJ115" i="22"/>
  <c r="AK115" i="22"/>
  <c r="AK112" i="22"/>
  <c r="AJ112" i="22"/>
  <c r="AJ316" i="22"/>
  <c r="AK316" i="22"/>
  <c r="AJ317" i="22"/>
  <c r="AK317" i="22"/>
  <c r="AJ65" i="22"/>
  <c r="AK65" i="22"/>
  <c r="AJ57" i="22"/>
  <c r="AK57" i="22"/>
  <c r="AJ241" i="22"/>
  <c r="AK241" i="22"/>
  <c r="AK238" i="22"/>
  <c r="AJ238" i="22"/>
  <c r="AJ77" i="22"/>
  <c r="AK77" i="22"/>
  <c r="AJ75" i="22"/>
  <c r="AK75" i="22"/>
  <c r="AK93" i="22"/>
  <c r="AJ93" i="22"/>
  <c r="AJ95" i="22"/>
  <c r="AK95" i="22"/>
  <c r="AJ281" i="22"/>
  <c r="AK281" i="22"/>
  <c r="AK138" i="22"/>
  <c r="AJ138" i="22"/>
  <c r="AJ140" i="22"/>
  <c r="AK140" i="22"/>
  <c r="AJ312" i="22"/>
  <c r="AK312" i="22"/>
  <c r="AK192" i="22"/>
  <c r="AJ192" i="22"/>
  <c r="AJ49" i="22"/>
  <c r="AK49" i="22"/>
  <c r="AJ46" i="22"/>
  <c r="AK46" i="22"/>
  <c r="AJ295" i="22"/>
  <c r="AK295" i="22"/>
  <c r="AK24" i="22"/>
  <c r="AJ24" i="22"/>
  <c r="AJ26" i="22"/>
  <c r="AK26" i="22"/>
  <c r="AJ92" i="22"/>
  <c r="AK92" i="22"/>
  <c r="AJ227" i="22"/>
  <c r="AK227" i="22"/>
  <c r="AJ129" i="22"/>
  <c r="AK129" i="22"/>
  <c r="AK126" i="22"/>
  <c r="AJ126" i="22"/>
  <c r="AJ33" i="22"/>
  <c r="AK33" i="22"/>
  <c r="AK40" i="22"/>
  <c r="AJ40" i="22"/>
  <c r="AJ162" i="22"/>
  <c r="AK162" i="22"/>
  <c r="AK262" i="22"/>
  <c r="AJ262" i="22"/>
  <c r="AJ271" i="22"/>
  <c r="AK271" i="22"/>
  <c r="AK198" i="22"/>
  <c r="AJ198" i="22"/>
  <c r="AJ207" i="22"/>
  <c r="AK207" i="22"/>
  <c r="AJ181" i="22"/>
  <c r="AK181" i="22"/>
  <c r="AJ183" i="22"/>
  <c r="AK183" i="22"/>
  <c r="AJ261" i="22"/>
  <c r="AK261" i="22"/>
  <c r="AJ255" i="22"/>
  <c r="AK255" i="22"/>
  <c r="AJ215" i="22"/>
  <c r="AK215" i="22"/>
  <c r="AK216" i="22"/>
  <c r="AJ216" i="22"/>
  <c r="AJ149" i="22"/>
  <c r="AK149" i="22"/>
  <c r="AJ155" i="22"/>
  <c r="AK155" i="22"/>
  <c r="AJ14" i="22"/>
  <c r="AK14" i="22"/>
  <c r="AJ10" i="22"/>
  <c r="AK10" i="22"/>
  <c r="AK110" i="22"/>
  <c r="AJ110" i="22"/>
  <c r="AJ108" i="22"/>
  <c r="AK108" i="22"/>
  <c r="AJ324" i="22"/>
  <c r="AK324" i="22"/>
  <c r="AK314" i="22"/>
  <c r="AJ314" i="22"/>
  <c r="AJ59" i="22"/>
  <c r="AK59" i="22"/>
  <c r="AJ61" i="22"/>
  <c r="AK61" i="22"/>
  <c r="AK240" i="22"/>
  <c r="AJ240" i="22"/>
  <c r="AK246" i="22"/>
  <c r="AJ246" i="22"/>
  <c r="AJ73" i="22"/>
  <c r="AK73" i="22"/>
  <c r="AJ71" i="22"/>
  <c r="AK71" i="22"/>
  <c r="AJ101" i="22"/>
  <c r="AK101" i="22"/>
  <c r="AJ103" i="22"/>
  <c r="AK103" i="22"/>
  <c r="AK283" i="22"/>
  <c r="AJ283" i="22"/>
  <c r="AK280" i="22"/>
  <c r="AJ280" i="22"/>
  <c r="AJ133" i="22"/>
  <c r="AK133" i="22"/>
  <c r="AJ139" i="22"/>
  <c r="AK139" i="22"/>
  <c r="AK304" i="22"/>
  <c r="AJ304" i="22"/>
  <c r="AK190" i="22"/>
  <c r="AJ190" i="22"/>
  <c r="AJ188" i="22"/>
  <c r="AK188" i="22"/>
  <c r="AK43" i="22"/>
  <c r="AJ43" i="22"/>
  <c r="AJ41" i="22"/>
  <c r="AK41" i="22"/>
  <c r="AJ297" i="22"/>
  <c r="AK297" i="22"/>
  <c r="AK294" i="22"/>
  <c r="AJ294" i="22"/>
  <c r="AJ18" i="22"/>
  <c r="AK18" i="22"/>
  <c r="AJ20" i="22"/>
  <c r="AK20" i="22"/>
  <c r="AJ90" i="22"/>
  <c r="AK90" i="22"/>
  <c r="AJ91" i="22"/>
  <c r="AK91" i="22"/>
  <c r="AJ235" i="22"/>
  <c r="AK235" i="22"/>
  <c r="AK120" i="22"/>
  <c r="AJ120" i="22"/>
  <c r="AJ122" i="22"/>
  <c r="AK122" i="22"/>
  <c r="AJ29" i="22"/>
  <c r="AK29" i="22"/>
  <c r="AJ30" i="22"/>
  <c r="AK30" i="22"/>
  <c r="AK168" i="22"/>
  <c r="AJ168" i="22"/>
  <c r="AJ165" i="22"/>
  <c r="AK165" i="22"/>
  <c r="AK266" i="22"/>
  <c r="AJ266" i="22"/>
  <c r="AJ268" i="22"/>
  <c r="AK268" i="22"/>
  <c r="AJ202" i="22"/>
  <c r="AK202" i="22"/>
  <c r="AJ204" i="22"/>
  <c r="AK204" i="22"/>
  <c r="AJ177" i="22"/>
  <c r="AK177" i="22"/>
  <c r="AK174" i="22"/>
  <c r="AJ174" i="22"/>
  <c r="AK258" i="22"/>
  <c r="AJ258" i="22"/>
  <c r="AJ259" i="22"/>
  <c r="AK259" i="22"/>
  <c r="AK214" i="22"/>
  <c r="AJ214" i="22"/>
  <c r="AJ212" i="22"/>
  <c r="AK212" i="22"/>
  <c r="AJ145" i="22"/>
  <c r="AK145" i="22"/>
  <c r="AJ151" i="22"/>
  <c r="AK151" i="22"/>
  <c r="AK8" i="22"/>
  <c r="AJ8" i="22"/>
  <c r="AJ5" i="22"/>
  <c r="AK5" i="22"/>
  <c r="AJ106" i="22"/>
  <c r="AK106" i="22"/>
  <c r="AJ319" i="22"/>
  <c r="AK319" i="22"/>
  <c r="AJ55" i="22"/>
  <c r="AK55" i="22"/>
  <c r="AK56" i="22"/>
  <c r="AJ56" i="22"/>
  <c r="AJ236" i="22"/>
  <c r="AK236" i="22"/>
  <c r="AJ242" i="22"/>
  <c r="AK242" i="22"/>
  <c r="AJ69" i="22"/>
  <c r="AK69" i="22"/>
  <c r="AK78" i="22"/>
  <c r="AJ78" i="22"/>
  <c r="AJ97" i="22"/>
  <c r="AK97" i="22"/>
  <c r="AK278" i="22"/>
  <c r="AJ278" i="22"/>
  <c r="AJ276" i="22"/>
  <c r="AK276" i="22"/>
  <c r="AJ141" i="22"/>
  <c r="AK141" i="22"/>
  <c r="AJ135" i="22"/>
  <c r="AK135" i="22"/>
  <c r="AK307" i="22"/>
  <c r="AJ307" i="22"/>
  <c r="AK186" i="22"/>
  <c r="AJ186" i="22"/>
  <c r="AJ196" i="22"/>
  <c r="AK196" i="22"/>
  <c r="AK48" i="22"/>
  <c r="AJ48" i="22"/>
  <c r="AK45" i="22"/>
  <c r="AJ45" i="22"/>
  <c r="AK292" i="22"/>
  <c r="AJ292" i="22"/>
  <c r="AJ293" i="22"/>
  <c r="AK293" i="22"/>
  <c r="AJ27" i="22"/>
  <c r="AK27" i="22"/>
  <c r="AJ15" i="22"/>
  <c r="AK15" i="22"/>
  <c r="AJ89" i="22"/>
  <c r="AK89" i="22"/>
  <c r="AJ87" i="22"/>
  <c r="AK87" i="22"/>
  <c r="AJ233" i="22"/>
  <c r="AK233" i="22"/>
  <c r="AK230" i="22"/>
  <c r="AJ230" i="22"/>
  <c r="AK128" i="22"/>
  <c r="AJ128" i="22"/>
  <c r="AJ28" i="22"/>
  <c r="AK28" i="22"/>
  <c r="AJ164" i="22"/>
  <c r="AK164" i="22"/>
  <c r="AJ161" i="22"/>
  <c r="AK161" i="22"/>
  <c r="AJ274" i="22"/>
  <c r="AK274" i="22"/>
  <c r="AJ267" i="22"/>
  <c r="AK267" i="22"/>
  <c r="AJ197" i="22"/>
  <c r="AK197" i="22"/>
  <c r="AK176" i="22"/>
  <c r="AJ176" i="22"/>
  <c r="AK182" i="22"/>
  <c r="AJ182" i="22"/>
  <c r="AJ249" i="22"/>
  <c r="AK249" i="22"/>
  <c r="AK254" i="22"/>
  <c r="AJ254" i="22"/>
  <c r="AJ210" i="22"/>
  <c r="AK210" i="22"/>
  <c r="AJ157" i="22"/>
  <c r="AK157" i="22"/>
  <c r="AJ13" i="22"/>
  <c r="AK13" i="22"/>
  <c r="AJ9" i="22"/>
  <c r="AK9" i="22"/>
  <c r="AK109" i="22"/>
  <c r="AJ109" i="22"/>
  <c r="AJ323" i="22"/>
  <c r="AK323" i="22"/>
  <c r="AK64" i="22"/>
  <c r="AJ64" i="22"/>
  <c r="AK248" i="22"/>
  <c r="AJ248" i="22"/>
  <c r="AJ237" i="22"/>
  <c r="AK237" i="22"/>
  <c r="AK72" i="22"/>
  <c r="AJ72" i="22"/>
  <c r="AJ70" i="22"/>
  <c r="AK70" i="22"/>
  <c r="AJ105" i="22"/>
  <c r="AK105" i="22"/>
  <c r="AJ287" i="22"/>
  <c r="AK287" i="22"/>
  <c r="AJ279" i="22"/>
  <c r="AK279" i="22"/>
  <c r="AJ137" i="22"/>
  <c r="AK137" i="22"/>
  <c r="AK142" i="22"/>
  <c r="AJ142" i="22"/>
  <c r="AK309" i="22"/>
  <c r="AJ309" i="22"/>
  <c r="AJ303" i="22"/>
  <c r="AK303" i="22"/>
  <c r="AJ194" i="22"/>
  <c r="AK194" i="22"/>
  <c r="AJ191" i="22"/>
  <c r="AK191" i="22"/>
  <c r="AJ53" i="22"/>
  <c r="AK53" i="22"/>
  <c r="AJ288" i="22"/>
  <c r="AK288" i="22"/>
  <c r="AJ290" i="22"/>
  <c r="AK290" i="22"/>
  <c r="X4" i="22"/>
  <c r="E3" i="22"/>
  <c r="B322" i="39"/>
  <c r="B334" i="39"/>
  <c r="B288" i="39"/>
  <c r="B121" i="39"/>
  <c r="B357" i="39"/>
  <c r="B271" i="39"/>
  <c r="B281" i="39"/>
  <c r="B262" i="39"/>
  <c r="B119" i="39"/>
  <c r="B206" i="39"/>
  <c r="A149" i="72"/>
  <c r="B350" i="39"/>
  <c r="B265" i="39"/>
  <c r="B312" i="39"/>
  <c r="B202" i="39"/>
  <c r="A151" i="72"/>
  <c r="B213" i="39"/>
  <c r="B267" i="39"/>
  <c r="B70" i="39"/>
  <c r="B285" i="39"/>
  <c r="A146" i="72"/>
  <c r="B31" i="39"/>
  <c r="B40" i="39"/>
  <c r="B204" i="39"/>
  <c r="B151" i="39"/>
  <c r="B54" i="39"/>
  <c r="B193" i="39"/>
  <c r="B185" i="39"/>
  <c r="B303" i="39"/>
  <c r="B310" i="39"/>
  <c r="B294" i="39"/>
  <c r="B117" i="39"/>
  <c r="B234" i="39"/>
  <c r="B92" i="39"/>
  <c r="B158" i="39"/>
  <c r="B179" i="39"/>
  <c r="B174" i="39"/>
  <c r="B17" i="39"/>
  <c r="B289" i="39"/>
  <c r="B139" i="39"/>
  <c r="B293" i="39"/>
  <c r="B118" i="39"/>
  <c r="B209" i="39"/>
  <c r="B355" i="39"/>
  <c r="B363" i="39"/>
  <c r="B273" i="39"/>
  <c r="B276" i="39"/>
  <c r="B261" i="39"/>
  <c r="B316" i="39"/>
  <c r="B208" i="39"/>
  <c r="B341" i="39"/>
  <c r="B58" i="39"/>
  <c r="B318" i="39"/>
  <c r="B80" i="39"/>
  <c r="A145" i="72"/>
  <c r="B222" i="39"/>
  <c r="B221" i="39"/>
  <c r="B290" i="39"/>
  <c r="B122" i="39"/>
  <c r="B36" i="39"/>
  <c r="B41" i="39"/>
  <c r="B317" i="39"/>
  <c r="B203" i="39"/>
  <c r="B79" i="39"/>
  <c r="B146" i="39"/>
  <c r="B156" i="39"/>
  <c r="B47" i="39"/>
  <c r="B306" i="39"/>
  <c r="B20" i="39"/>
  <c r="B311" i="39"/>
  <c r="B200" i="39"/>
  <c r="B228" i="39"/>
  <c r="B236" i="39"/>
  <c r="B110" i="39"/>
  <c r="B88" i="39"/>
  <c r="B329" i="39"/>
  <c r="B132" i="39"/>
  <c r="B253" i="39"/>
  <c r="B184" i="39"/>
  <c r="B181" i="39"/>
  <c r="B23" i="39"/>
  <c r="B51" i="39"/>
  <c r="A148" i="72"/>
  <c r="B259" i="39"/>
  <c r="B27" i="39"/>
  <c r="B313" i="39"/>
  <c r="B199" i="39"/>
  <c r="B360" i="39"/>
  <c r="B366" i="39"/>
  <c r="B274" i="39"/>
  <c r="B319" i="39"/>
  <c r="B81" i="39"/>
  <c r="B345" i="39"/>
  <c r="B340" i="39"/>
  <c r="B35" i="39"/>
  <c r="B106" i="39"/>
  <c r="B91" i="39"/>
  <c r="B245" i="39"/>
  <c r="B160" i="39"/>
  <c r="B219" i="39"/>
  <c r="B33" i="39"/>
  <c r="B127" i="39"/>
  <c r="B212" i="39"/>
  <c r="B37" i="39"/>
  <c r="B25" i="39"/>
  <c r="B161" i="39"/>
  <c r="B76" i="39"/>
  <c r="B154" i="39"/>
  <c r="B50" i="39"/>
  <c r="B49" i="39"/>
  <c r="B188" i="39"/>
  <c r="B192" i="39"/>
  <c r="B304" i="39"/>
  <c r="B307" i="39"/>
  <c r="B320" i="39"/>
  <c r="B77" i="39"/>
  <c r="B233" i="39"/>
  <c r="B240" i="39"/>
  <c r="B337" i="39"/>
  <c r="B135" i="39"/>
  <c r="B248" i="39"/>
  <c r="B172" i="39"/>
  <c r="B19" i="39"/>
  <c r="B102" i="39"/>
  <c r="B34" i="39"/>
  <c r="B324" i="39"/>
  <c r="B74" i="39"/>
  <c r="B359" i="39"/>
  <c r="B356" i="39"/>
  <c r="B270" i="39"/>
  <c r="B269" i="39"/>
  <c r="B112" i="39"/>
  <c r="B94" i="39"/>
  <c r="B241" i="39"/>
  <c r="B169" i="39"/>
  <c r="B78" i="39"/>
  <c r="B343" i="39"/>
  <c r="B342" i="39"/>
  <c r="B104" i="39"/>
  <c r="B100" i="39"/>
  <c r="B331" i="39"/>
  <c r="B136" i="39"/>
  <c r="B247" i="39"/>
  <c r="B224" i="39"/>
  <c r="B217" i="39"/>
  <c r="B264" i="39"/>
  <c r="B268" i="39"/>
  <c r="B323" i="39"/>
  <c r="B211" i="39"/>
  <c r="B75" i="39"/>
  <c r="B43" i="39"/>
  <c r="B107" i="39"/>
  <c r="B89" i="39"/>
  <c r="B249" i="39"/>
  <c r="B166" i="39"/>
  <c r="B147" i="39"/>
  <c r="B148" i="39"/>
  <c r="B52" i="39"/>
  <c r="B56" i="39"/>
  <c r="B196" i="39"/>
  <c r="B195" i="39"/>
  <c r="B301" i="39"/>
  <c r="B298" i="39"/>
  <c r="B98" i="39"/>
  <c r="B159" i="39"/>
  <c r="B83" i="39"/>
  <c r="B238" i="39"/>
  <c r="B227" i="39"/>
  <c r="B63" i="39"/>
  <c r="B182" i="39"/>
  <c r="B171" i="39"/>
  <c r="B24" i="39"/>
  <c r="B257" i="39"/>
  <c r="B120" i="39"/>
  <c r="B251" i="39"/>
  <c r="B86" i="39"/>
  <c r="B108" i="39"/>
  <c r="B87" i="39"/>
  <c r="B163" i="39"/>
  <c r="B84" i="39"/>
  <c r="B365" i="39"/>
  <c r="B277" i="39"/>
  <c r="B266" i="39"/>
  <c r="B101" i="39"/>
  <c r="B93" i="39"/>
  <c r="B332" i="39"/>
  <c r="B133" i="39"/>
  <c r="B252" i="39"/>
  <c r="B157" i="39"/>
  <c r="B352" i="39"/>
  <c r="B346" i="39"/>
  <c r="B59" i="39"/>
  <c r="B336" i="39"/>
  <c r="B131" i="39"/>
  <c r="B216" i="39"/>
  <c r="B226" i="39"/>
  <c r="B255" i="39"/>
  <c r="B263" i="39"/>
  <c r="B162" i="39"/>
  <c r="B73" i="39"/>
  <c r="B44" i="39"/>
  <c r="B114" i="39"/>
  <c r="B338" i="39"/>
  <c r="B130" i="39"/>
  <c r="B244" i="39"/>
  <c r="B152" i="39"/>
  <c r="B145" i="39"/>
  <c r="B45" i="39"/>
  <c r="B190" i="39"/>
  <c r="B189" i="39"/>
  <c r="B302" i="39"/>
  <c r="B309" i="39"/>
  <c r="B113" i="39"/>
  <c r="B97" i="39"/>
  <c r="B327" i="39"/>
  <c r="B254" i="39"/>
  <c r="B170" i="39"/>
  <c r="A147" i="72"/>
  <c r="B232" i="39"/>
  <c r="B237" i="39"/>
  <c r="B57" i="39"/>
  <c r="B287" i="39"/>
  <c r="B128" i="39"/>
  <c r="B173" i="39"/>
  <c r="B21" i="39"/>
  <c r="B29" i="39"/>
  <c r="B164" i="39"/>
  <c r="B103" i="39"/>
  <c r="B90" i="39"/>
  <c r="B330" i="39"/>
  <c r="B141" i="39"/>
  <c r="B242" i="39"/>
  <c r="B167" i="39"/>
  <c r="B362" i="39"/>
  <c r="B354" i="39"/>
  <c r="B279" i="39"/>
  <c r="B272" i="39"/>
  <c r="B64" i="39"/>
  <c r="B335" i="39"/>
  <c r="B129" i="39"/>
  <c r="B347" i="39"/>
  <c r="B348" i="39"/>
  <c r="B28" i="39"/>
  <c r="B69" i="39"/>
  <c r="B215" i="39"/>
  <c r="B214" i="39"/>
  <c r="B111" i="39"/>
  <c r="B95" i="39"/>
  <c r="B250" i="39"/>
  <c r="B168" i="39"/>
  <c r="B39" i="39"/>
  <c r="B260" i="39"/>
  <c r="B62" i="39"/>
  <c r="A150" i="72"/>
  <c r="B155" i="39"/>
  <c r="B144" i="39"/>
  <c r="B55" i="39"/>
  <c r="B187" i="39"/>
  <c r="B198" i="39"/>
  <c r="B299" i="39"/>
  <c r="B305" i="39"/>
  <c r="B105" i="39"/>
  <c r="B328" i="39"/>
  <c r="B138" i="39"/>
  <c r="B243" i="39"/>
  <c r="B239" i="39"/>
  <c r="B230" i="39"/>
  <c r="B296" i="39"/>
  <c r="B116" i="39"/>
  <c r="B176" i="39"/>
  <c r="B183" i="39"/>
  <c r="B26" i="39"/>
  <c r="B201" i="39"/>
  <c r="B60" i="39"/>
  <c r="B325" i="39"/>
  <c r="B134" i="39"/>
  <c r="B361" i="39"/>
  <c r="B364" i="39"/>
  <c r="B280" i="39"/>
  <c r="B278" i="39"/>
  <c r="B65" i="39"/>
  <c r="B349" i="39"/>
  <c r="B344" i="39"/>
  <c r="B283" i="39"/>
  <c r="B115" i="39"/>
  <c r="B218" i="39"/>
  <c r="B220" i="39"/>
  <c r="B333" i="39"/>
  <c r="B142" i="39"/>
  <c r="B42" i="39"/>
  <c r="B68" i="39"/>
  <c r="B284" i="39"/>
  <c r="B150" i="39"/>
  <c r="B149" i="39"/>
  <c r="B48" i="39"/>
  <c r="B197" i="39"/>
  <c r="B186" i="39"/>
  <c r="B297" i="39"/>
  <c r="B300" i="39"/>
  <c r="B67" i="39"/>
  <c r="B231" i="39"/>
  <c r="B229" i="39"/>
  <c r="B314" i="39"/>
  <c r="B205" i="39"/>
  <c r="B178" i="39"/>
  <c r="B177" i="39"/>
  <c r="B30" i="39"/>
  <c r="B96" i="39"/>
  <c r="B71" i="39"/>
  <c r="B358" i="39"/>
  <c r="B353" i="39"/>
  <c r="B282" i="39"/>
  <c r="B275" i="39"/>
  <c r="B292" i="39"/>
  <c r="B124" i="39"/>
  <c r="B351" i="39"/>
  <c r="B339" i="39"/>
  <c r="B126" i="39"/>
  <c r="B207" i="39"/>
  <c r="B225" i="39"/>
  <c r="B223" i="39"/>
  <c r="B66" i="39"/>
  <c r="B137" i="39"/>
  <c r="B32" i="39"/>
  <c r="B286" i="39"/>
  <c r="B123" i="39"/>
  <c r="B143" i="39"/>
  <c r="B153" i="39"/>
  <c r="B46" i="39"/>
  <c r="B191" i="39"/>
  <c r="B194" i="39"/>
  <c r="B308" i="39"/>
  <c r="B258" i="39"/>
  <c r="B72" i="39"/>
  <c r="B295" i="39"/>
  <c r="B235" i="39"/>
  <c r="B315" i="39"/>
  <c r="B85" i="39"/>
  <c r="B180" i="39"/>
  <c r="B175" i="39"/>
  <c r="B22" i="39"/>
  <c r="D5" i="22" l="1"/>
  <c r="D123" i="39"/>
  <c r="E123" i="39" s="1"/>
  <c r="D207" i="39"/>
  <c r="E207" i="39" s="1"/>
  <c r="D351" i="39"/>
  <c r="E351" i="39" s="1"/>
  <c r="D333" i="39"/>
  <c r="E333" i="39" s="1"/>
  <c r="D115" i="39"/>
  <c r="E115" i="39" s="1"/>
  <c r="D283" i="39"/>
  <c r="E283" i="39" s="1"/>
  <c r="D344" i="39"/>
  <c r="E344" i="39" s="1"/>
  <c r="D305" i="39"/>
  <c r="E305" i="39" s="1"/>
  <c r="D198" i="39"/>
  <c r="E198" i="39" s="1"/>
  <c r="D168" i="39"/>
  <c r="E168" i="39" s="1"/>
  <c r="D164" i="39"/>
  <c r="E164" i="39" s="1"/>
  <c r="D237" i="39"/>
  <c r="E237" i="39" s="1"/>
  <c r="D170" i="39"/>
  <c r="E170" i="39" s="1"/>
  <c r="D263" i="39"/>
  <c r="E263" i="39" s="1"/>
  <c r="D182" i="39"/>
  <c r="E182" i="39" s="1"/>
  <c r="D148" i="39"/>
  <c r="E148" i="39" s="1"/>
  <c r="D169" i="39"/>
  <c r="E169" i="39" s="1"/>
  <c r="D241" i="39"/>
  <c r="E241" i="39" s="1"/>
  <c r="D356" i="39"/>
  <c r="E356" i="39" s="1"/>
  <c r="D188" i="39"/>
  <c r="E188" i="39" s="1"/>
  <c r="D366" i="39"/>
  <c r="E366" i="39" s="1"/>
  <c r="D156" i="39"/>
  <c r="E156" i="39" s="1"/>
  <c r="D209" i="39"/>
  <c r="E209" i="39" s="1"/>
  <c r="D193" i="39"/>
  <c r="E193" i="39" s="1"/>
  <c r="D271" i="39"/>
  <c r="E271" i="39" s="1"/>
  <c r="D175" i="39"/>
  <c r="E175" i="39" s="1"/>
  <c r="D143" i="39"/>
  <c r="E143" i="39" s="1"/>
  <c r="D126" i="39"/>
  <c r="E126" i="39" s="1"/>
  <c r="D124" i="39"/>
  <c r="E124" i="39" s="1"/>
  <c r="D353" i="39"/>
  <c r="E353" i="39" s="1"/>
  <c r="D30" i="39"/>
  <c r="E30" i="39" s="1"/>
  <c r="D205" i="39"/>
  <c r="E205" i="39" s="1"/>
  <c r="D297" i="39"/>
  <c r="E297" i="39" s="1"/>
  <c r="D186" i="39"/>
  <c r="E186" i="39" s="1"/>
  <c r="D150" i="39"/>
  <c r="E150" i="39" s="1"/>
  <c r="D220" i="39"/>
  <c r="E220" i="39" s="1"/>
  <c r="D138" i="39"/>
  <c r="E138" i="39" s="1"/>
  <c r="D354" i="39"/>
  <c r="E354" i="39" s="1"/>
  <c r="D242" i="39"/>
  <c r="E242" i="39" s="1"/>
  <c r="D232" i="39"/>
  <c r="E232" i="39" s="1"/>
  <c r="D327" i="39"/>
  <c r="E327" i="39" s="1"/>
  <c r="D302" i="39"/>
  <c r="E302" i="39" s="1"/>
  <c r="D145" i="39"/>
  <c r="E145" i="39" s="1"/>
  <c r="D244" i="39"/>
  <c r="E244" i="39" s="1"/>
  <c r="D114" i="39"/>
  <c r="E114" i="39" s="1"/>
  <c r="D44" i="39"/>
  <c r="E44" i="39" s="1"/>
  <c r="D365" i="39"/>
  <c r="E365" i="39" s="1"/>
  <c r="D257" i="39"/>
  <c r="E257" i="39" s="1"/>
  <c r="D227" i="39"/>
  <c r="E227" i="39" s="1"/>
  <c r="D264" i="39"/>
  <c r="E264" i="39" s="1"/>
  <c r="D224" i="39"/>
  <c r="E224" i="39" s="1"/>
  <c r="D307" i="39"/>
  <c r="E307" i="39" s="1"/>
  <c r="D340" i="39"/>
  <c r="E340" i="39" s="1"/>
  <c r="D329" i="39"/>
  <c r="E329" i="39" s="1"/>
  <c r="D318" i="39"/>
  <c r="E318" i="39" s="1"/>
  <c r="D316" i="39"/>
  <c r="E316" i="39" s="1"/>
  <c r="D273" i="39"/>
  <c r="E273" i="39" s="1"/>
  <c r="D139" i="39"/>
  <c r="E139" i="39" s="1"/>
  <c r="D117" i="39"/>
  <c r="E117" i="39" s="1"/>
  <c r="D204" i="39"/>
  <c r="E204" i="39" s="1"/>
  <c r="D206" i="39"/>
  <c r="E206" i="39" s="1"/>
  <c r="D334" i="39"/>
  <c r="E334" i="39" s="1"/>
  <c r="D322" i="39"/>
  <c r="E322" i="39" s="1"/>
  <c r="D291" i="39"/>
  <c r="E291" i="39" s="1"/>
  <c r="D191" i="39"/>
  <c r="E191" i="39" s="1"/>
  <c r="D275" i="39"/>
  <c r="E275" i="39" s="1"/>
  <c r="D142" i="39"/>
  <c r="E142" i="39" s="1"/>
  <c r="D364" i="39"/>
  <c r="E364" i="39" s="1"/>
  <c r="D116" i="39"/>
  <c r="E116" i="39" s="1"/>
  <c r="D239" i="39"/>
  <c r="E239" i="39" s="1"/>
  <c r="D243" i="39"/>
  <c r="E243" i="39" s="1"/>
  <c r="D214" i="39"/>
  <c r="E214" i="39" s="1"/>
  <c r="D348" i="39"/>
  <c r="E348" i="39" s="1"/>
  <c r="D335" i="39"/>
  <c r="E335" i="39" s="1"/>
  <c r="D189" i="39"/>
  <c r="E189" i="39" s="1"/>
  <c r="D130" i="39"/>
  <c r="E130" i="39" s="1"/>
  <c r="D332" i="39"/>
  <c r="E332" i="39" s="1"/>
  <c r="D277" i="39"/>
  <c r="E277" i="39" s="1"/>
  <c r="D268" i="39"/>
  <c r="E268" i="39" s="1"/>
  <c r="D100" i="39"/>
  <c r="E100" i="39" s="1"/>
  <c r="D324" i="39"/>
  <c r="E324" i="39" s="1"/>
  <c r="D233" i="39"/>
  <c r="E233" i="39" s="1"/>
  <c r="D154" i="39"/>
  <c r="E154" i="39" s="1"/>
  <c r="D160" i="39"/>
  <c r="E160" i="39" s="1"/>
  <c r="D345" i="39"/>
  <c r="E345" i="39" s="1"/>
  <c r="D360" i="39"/>
  <c r="E360" i="39" s="1"/>
  <c r="D228" i="39"/>
  <c r="E228" i="39" s="1"/>
  <c r="D311" i="39"/>
  <c r="E311" i="39" s="1"/>
  <c r="D146" i="39"/>
  <c r="E146" i="39" s="1"/>
  <c r="D261" i="39"/>
  <c r="E261" i="39" s="1"/>
  <c r="D355" i="39"/>
  <c r="E355" i="39" s="1"/>
  <c r="D174" i="39"/>
  <c r="E174" i="39" s="1"/>
  <c r="D310" i="39"/>
  <c r="E310" i="39" s="1"/>
  <c r="D285" i="39"/>
  <c r="E285" i="39" s="1"/>
  <c r="D258" i="39"/>
  <c r="E258" i="39" s="1"/>
  <c r="D358" i="39"/>
  <c r="E358" i="39" s="1"/>
  <c r="D177" i="39"/>
  <c r="E177" i="39" s="1"/>
  <c r="D229" i="39"/>
  <c r="E229" i="39" s="1"/>
  <c r="D197" i="39"/>
  <c r="E197" i="39" s="1"/>
  <c r="D349" i="39"/>
  <c r="E349" i="39" s="1"/>
  <c r="D278" i="39"/>
  <c r="E278" i="39" s="1"/>
  <c r="D361" i="39"/>
  <c r="E361" i="39" s="1"/>
  <c r="D183" i="39"/>
  <c r="E183" i="39" s="1"/>
  <c r="D296" i="39"/>
  <c r="E296" i="39" s="1"/>
  <c r="D299" i="39"/>
  <c r="E299" i="39" s="1"/>
  <c r="D187" i="39"/>
  <c r="E187" i="39" s="1"/>
  <c r="D250" i="39"/>
  <c r="E250" i="39" s="1"/>
  <c r="D330" i="39"/>
  <c r="E330" i="39" s="1"/>
  <c r="D173" i="39"/>
  <c r="E173" i="39" s="1"/>
  <c r="D226" i="39"/>
  <c r="E226" i="39" s="1"/>
  <c r="D336" i="39"/>
  <c r="E336" i="39" s="1"/>
  <c r="D163" i="39"/>
  <c r="E163" i="39" s="1"/>
  <c r="D120" i="39"/>
  <c r="E120" i="39" s="1"/>
  <c r="D238" i="39"/>
  <c r="E238" i="39" s="1"/>
  <c r="D195" i="39"/>
  <c r="E195" i="39" s="1"/>
  <c r="D269" i="39"/>
  <c r="E269" i="39" s="1"/>
  <c r="D359" i="39"/>
  <c r="E359" i="39" s="1"/>
  <c r="D320" i="39"/>
  <c r="E320" i="39" s="1"/>
  <c r="D127" i="39"/>
  <c r="E127" i="39" s="1"/>
  <c r="D219" i="39"/>
  <c r="E219" i="39" s="1"/>
  <c r="D259" i="39"/>
  <c r="E259" i="39" s="1"/>
  <c r="D181" i="39"/>
  <c r="E181" i="39" s="1"/>
  <c r="D253" i="39"/>
  <c r="E253" i="39" s="1"/>
  <c r="D132" i="39"/>
  <c r="E132" i="39" s="1"/>
  <c r="D317" i="39"/>
  <c r="E317" i="39" s="1"/>
  <c r="D234" i="39"/>
  <c r="E234" i="39" s="1"/>
  <c r="D213" i="39"/>
  <c r="E213" i="39" s="1"/>
  <c r="D202" i="39"/>
  <c r="E202" i="39" s="1"/>
  <c r="D265" i="39"/>
  <c r="E265" i="39" s="1"/>
  <c r="D357" i="39"/>
  <c r="E357" i="39" s="1"/>
  <c r="D315" i="39"/>
  <c r="E315" i="39" s="1"/>
  <c r="D235" i="39"/>
  <c r="E235" i="39" s="1"/>
  <c r="D295" i="39"/>
  <c r="E295" i="39" s="1"/>
  <c r="D308" i="39"/>
  <c r="E308" i="39" s="1"/>
  <c r="D339" i="39"/>
  <c r="E339" i="39" s="1"/>
  <c r="D218" i="39"/>
  <c r="E218" i="39" s="1"/>
  <c r="D279" i="39"/>
  <c r="E279" i="39" s="1"/>
  <c r="D167" i="39"/>
  <c r="E167" i="39" s="1"/>
  <c r="D309" i="39"/>
  <c r="E309" i="39" s="1"/>
  <c r="D133" i="39"/>
  <c r="E133" i="39" s="1"/>
  <c r="D171" i="39"/>
  <c r="E171" i="39" s="1"/>
  <c r="D159" i="39"/>
  <c r="E159" i="39" s="1"/>
  <c r="D298" i="39"/>
  <c r="E298" i="39" s="1"/>
  <c r="D166" i="39"/>
  <c r="E166" i="39" s="1"/>
  <c r="D249" i="39"/>
  <c r="E249" i="39" s="1"/>
  <c r="D217" i="39"/>
  <c r="E217" i="39" s="1"/>
  <c r="D136" i="39"/>
  <c r="E136" i="39" s="1"/>
  <c r="D342" i="39"/>
  <c r="E342" i="39" s="1"/>
  <c r="D135" i="39"/>
  <c r="E135" i="39" s="1"/>
  <c r="D337" i="39"/>
  <c r="E337" i="39" s="1"/>
  <c r="D313" i="39"/>
  <c r="E313" i="39" s="1"/>
  <c r="D184" i="39"/>
  <c r="E184" i="39" s="1"/>
  <c r="D221" i="39"/>
  <c r="E221" i="39" s="1"/>
  <c r="D151" i="39"/>
  <c r="E151" i="39" s="1"/>
  <c r="D119" i="39"/>
  <c r="E119" i="39" s="1"/>
  <c r="D281" i="39"/>
  <c r="E281" i="39" s="1"/>
  <c r="D288" i="39"/>
  <c r="E288" i="39" s="1"/>
  <c r="D180" i="39"/>
  <c r="E180" i="39" s="1"/>
  <c r="D72" i="39"/>
  <c r="E72" i="39" s="1"/>
  <c r="D153" i="39"/>
  <c r="E153" i="39" s="1"/>
  <c r="D223" i="39"/>
  <c r="E223" i="39" s="1"/>
  <c r="D178" i="39"/>
  <c r="E178" i="39" s="1"/>
  <c r="D314" i="39"/>
  <c r="E314" i="39" s="1"/>
  <c r="D300" i="39"/>
  <c r="E300" i="39" s="1"/>
  <c r="D144" i="39"/>
  <c r="E144" i="39" s="1"/>
  <c r="D215" i="39"/>
  <c r="E215" i="39" s="1"/>
  <c r="D152" i="39"/>
  <c r="E152" i="39" s="1"/>
  <c r="D162" i="39"/>
  <c r="E162" i="39" s="1"/>
  <c r="D255" i="39"/>
  <c r="E255" i="39" s="1"/>
  <c r="D216" i="39"/>
  <c r="E216" i="39" s="1"/>
  <c r="D346" i="39"/>
  <c r="E346" i="39" s="1"/>
  <c r="D252" i="39"/>
  <c r="E252" i="39" s="1"/>
  <c r="D266" i="39"/>
  <c r="E266" i="39" s="1"/>
  <c r="D251" i="39"/>
  <c r="E251" i="39" s="1"/>
  <c r="D196" i="39"/>
  <c r="E196" i="39" s="1"/>
  <c r="D147" i="39"/>
  <c r="E147" i="39" s="1"/>
  <c r="D247" i="39"/>
  <c r="E247" i="39" s="1"/>
  <c r="D331" i="39"/>
  <c r="E331" i="39" s="1"/>
  <c r="D172" i="39"/>
  <c r="E172" i="39" s="1"/>
  <c r="D304" i="39"/>
  <c r="E304" i="39" s="1"/>
  <c r="D192" i="39"/>
  <c r="E192" i="39" s="1"/>
  <c r="D212" i="39"/>
  <c r="E212" i="39" s="1"/>
  <c r="D274" i="39"/>
  <c r="E274" i="39" s="1"/>
  <c r="D200" i="39"/>
  <c r="E200" i="39" s="1"/>
  <c r="D306" i="39"/>
  <c r="E306" i="39" s="1"/>
  <c r="D122" i="39"/>
  <c r="E122" i="39" s="1"/>
  <c r="D290" i="39"/>
  <c r="E290" i="39" s="1"/>
  <c r="D276" i="39"/>
  <c r="E276" i="39" s="1"/>
  <c r="D363" i="39"/>
  <c r="E363" i="39" s="1"/>
  <c r="D118" i="39"/>
  <c r="E118" i="39" s="1"/>
  <c r="D179" i="39"/>
  <c r="E179" i="39" s="1"/>
  <c r="D158" i="39"/>
  <c r="E158" i="39" s="1"/>
  <c r="D267" i="39"/>
  <c r="E267" i="39" s="1"/>
  <c r="D194" i="39"/>
  <c r="E194" i="39" s="1"/>
  <c r="D286" i="39"/>
  <c r="E286" i="39" s="1"/>
  <c r="D137" i="39"/>
  <c r="E137" i="39" s="1"/>
  <c r="D231" i="39"/>
  <c r="E231" i="39" s="1"/>
  <c r="D284" i="39"/>
  <c r="E284" i="39" s="1"/>
  <c r="D201" i="39"/>
  <c r="E201" i="39" s="1"/>
  <c r="D176" i="39"/>
  <c r="E176" i="39" s="1"/>
  <c r="D328" i="39"/>
  <c r="E328" i="39" s="1"/>
  <c r="D129" i="39"/>
  <c r="E129" i="39" s="1"/>
  <c r="D362" i="39"/>
  <c r="E362" i="39" s="1"/>
  <c r="D128" i="39"/>
  <c r="E128" i="39" s="1"/>
  <c r="D287" i="39"/>
  <c r="E287" i="39" s="1"/>
  <c r="D190" i="39"/>
  <c r="E190" i="39" s="1"/>
  <c r="D157" i="39"/>
  <c r="E157" i="39" s="1"/>
  <c r="D86" i="39"/>
  <c r="E86" i="39" s="1"/>
  <c r="D301" i="39"/>
  <c r="E301" i="39" s="1"/>
  <c r="D343" i="39"/>
  <c r="E343" i="39" s="1"/>
  <c r="D248" i="39"/>
  <c r="E248" i="39" s="1"/>
  <c r="D240" i="39"/>
  <c r="E240" i="39" s="1"/>
  <c r="D161" i="39"/>
  <c r="E161" i="39" s="1"/>
  <c r="D245" i="39"/>
  <c r="E245" i="39" s="1"/>
  <c r="D319" i="39"/>
  <c r="E319" i="39" s="1"/>
  <c r="D199" i="39"/>
  <c r="E199" i="39" s="1"/>
  <c r="D236" i="39"/>
  <c r="E236" i="39" s="1"/>
  <c r="D222" i="39"/>
  <c r="E222" i="39" s="1"/>
  <c r="D58" i="39"/>
  <c r="E58" i="39" s="1"/>
  <c r="D208" i="39"/>
  <c r="E208" i="39" s="1"/>
  <c r="D293" i="39"/>
  <c r="E293" i="39" s="1"/>
  <c r="D303" i="39"/>
  <c r="E303" i="39" s="1"/>
  <c r="D185" i="39"/>
  <c r="E185" i="39" s="1"/>
  <c r="D312" i="39"/>
  <c r="E312" i="39" s="1"/>
  <c r="D350" i="39"/>
  <c r="E350" i="39" s="1"/>
  <c r="D262" i="39"/>
  <c r="E262" i="39" s="1"/>
  <c r="D121" i="39"/>
  <c r="E121" i="39" s="1"/>
  <c r="D225" i="39"/>
  <c r="E225" i="39" s="1"/>
  <c r="D292" i="39"/>
  <c r="E292" i="39" s="1"/>
  <c r="D282" i="39"/>
  <c r="E282" i="39" s="1"/>
  <c r="D149" i="39"/>
  <c r="E149" i="39" s="1"/>
  <c r="D280" i="39"/>
  <c r="E280" i="39" s="1"/>
  <c r="D134" i="39"/>
  <c r="E134" i="39" s="1"/>
  <c r="D325" i="39"/>
  <c r="E325" i="39" s="1"/>
  <c r="D230" i="39"/>
  <c r="E230" i="39" s="1"/>
  <c r="D155" i="39"/>
  <c r="E155" i="39" s="1"/>
  <c r="D260" i="39"/>
  <c r="E260" i="39" s="1"/>
  <c r="D347" i="39"/>
  <c r="E347" i="39" s="1"/>
  <c r="D272" i="39"/>
  <c r="E272" i="39" s="1"/>
  <c r="D141" i="39"/>
  <c r="E141" i="39" s="1"/>
  <c r="D254" i="39"/>
  <c r="E254" i="39" s="1"/>
  <c r="D338" i="39"/>
  <c r="E338" i="39" s="1"/>
  <c r="D131" i="39"/>
  <c r="E131" i="39" s="1"/>
  <c r="D352" i="39"/>
  <c r="E352" i="39" s="1"/>
  <c r="D211" i="39"/>
  <c r="E211" i="39" s="1"/>
  <c r="D323" i="39"/>
  <c r="E323" i="39" s="1"/>
  <c r="D270" i="39"/>
  <c r="E270" i="39" s="1"/>
  <c r="D203" i="39"/>
  <c r="E203" i="39" s="1"/>
  <c r="D341" i="39"/>
  <c r="E341" i="39" s="1"/>
  <c r="D289" i="39"/>
  <c r="E289" i="39" s="1"/>
  <c r="D294" i="39"/>
  <c r="E294" i="39" s="1"/>
  <c r="X5" i="22"/>
  <c r="E4" i="22"/>
  <c r="D6" i="22" l="1"/>
  <c r="AW3" i="22"/>
  <c r="AW6" i="22"/>
  <c r="AV6" i="22" s="1"/>
  <c r="AW10" i="22"/>
  <c r="AV10" i="22" s="1"/>
  <c r="AW35" i="22"/>
  <c r="AV35" i="22" s="1"/>
  <c r="AW30" i="22"/>
  <c r="AV30" i="22" s="1"/>
  <c r="AW13" i="22"/>
  <c r="AV13" i="22" s="1"/>
  <c r="AW39" i="22"/>
  <c r="AV39" i="22" s="1"/>
  <c r="AW34" i="22"/>
  <c r="AW12" i="22"/>
  <c r="AV12" i="22" s="1"/>
  <c r="AW41" i="22"/>
  <c r="AV41" i="22" s="1"/>
  <c r="AW20" i="22"/>
  <c r="AV20" i="22" s="1"/>
  <c r="AW14" i="22"/>
  <c r="AV14" i="22" s="1"/>
  <c r="AW23" i="22"/>
  <c r="AV23" i="22" s="1"/>
  <c r="AW19" i="22"/>
  <c r="AV19" i="22" s="1"/>
  <c r="AW9" i="22"/>
  <c r="AV9" i="22" s="1"/>
  <c r="AW5" i="22"/>
  <c r="AW16" i="22"/>
  <c r="AV16" i="22" s="1"/>
  <c r="AW40" i="22"/>
  <c r="AW29" i="22"/>
  <c r="AV29" i="22" s="1"/>
  <c r="AW32" i="22"/>
  <c r="AV32" i="22" s="1"/>
  <c r="AW28" i="22"/>
  <c r="AV28" i="22" s="1"/>
  <c r="AW36" i="22"/>
  <c r="AV36" i="22" s="1"/>
  <c r="AW25" i="22"/>
  <c r="AV25" i="22" s="1"/>
  <c r="AW8" i="22"/>
  <c r="AV8" i="22" s="1"/>
  <c r="AW17" i="22"/>
  <c r="AV17" i="22" s="1"/>
  <c r="AW18" i="22"/>
  <c r="AV18" i="22" s="1"/>
  <c r="AW33" i="22"/>
  <c r="AV33" i="22" s="1"/>
  <c r="AW11" i="22"/>
  <c r="AV11" i="22" s="1"/>
  <c r="AW31" i="22"/>
  <c r="AV31" i="22" s="1"/>
  <c r="AW21" i="22"/>
  <c r="AV21" i="22" s="1"/>
  <c r="AW7" i="22"/>
  <c r="AV7" i="22" s="1"/>
  <c r="AW26" i="22"/>
  <c r="AV26" i="22" s="1"/>
  <c r="AW38" i="22"/>
  <c r="AV38" i="22" s="1"/>
  <c r="AW27" i="22"/>
  <c r="AV27" i="22" s="1"/>
  <c r="AW24" i="22"/>
  <c r="AV24" i="22" s="1"/>
  <c r="AW22" i="22"/>
  <c r="AV22" i="22" s="1"/>
  <c r="AW2" i="22"/>
  <c r="AV2" i="22" s="1"/>
  <c r="AW4" i="22"/>
  <c r="AV4" i="22" s="1"/>
  <c r="AW37" i="22"/>
  <c r="AV37" i="22" s="1"/>
  <c r="AW15" i="22"/>
  <c r="AV15" i="22" s="1"/>
  <c r="AV40" i="22"/>
  <c r="AV34" i="22"/>
  <c r="D7" i="22"/>
  <c r="DC17" i="22"/>
  <c r="DC10" i="22"/>
  <c r="DC26" i="22"/>
  <c r="DC25" i="22"/>
  <c r="DC22" i="22"/>
  <c r="DC19" i="22"/>
  <c r="DC16" i="22"/>
  <c r="DC14" i="22"/>
  <c r="DC15" i="22"/>
  <c r="DC24" i="22"/>
  <c r="DC12" i="22"/>
  <c r="DC21" i="22"/>
  <c r="DC13" i="22"/>
  <c r="DC20" i="22"/>
  <c r="DC11" i="22"/>
  <c r="DC23" i="22"/>
  <c r="DC9" i="22"/>
  <c r="DC18" i="22"/>
  <c r="E5" i="22"/>
  <c r="X6" i="22"/>
  <c r="AV3" i="22" l="1"/>
  <c r="AV5" i="22"/>
  <c r="AX2" i="22" s="1"/>
  <c r="AX3" i="22" s="1"/>
  <c r="D8" i="22"/>
  <c r="E6" i="22"/>
  <c r="X7" i="22"/>
  <c r="X8" i="22" s="1"/>
  <c r="A144" i="72" s="1"/>
  <c r="AX4" i="22" l="1"/>
  <c r="AX5" i="22" s="1"/>
  <c r="AX6" i="22" s="1"/>
  <c r="AX7" i="22" s="1"/>
  <c r="D9" i="22"/>
  <c r="E7" i="22"/>
  <c r="AX8" i="22" l="1"/>
  <c r="AX9" i="22" s="1"/>
  <c r="D10" i="22"/>
  <c r="E8" i="22"/>
  <c r="AX10" i="22" l="1"/>
  <c r="AX11" i="22" s="1"/>
  <c r="AX12" i="22" s="1"/>
  <c r="D11" i="22"/>
  <c r="D101" i="39"/>
  <c r="E101" i="39" s="1"/>
  <c r="D103" i="39"/>
  <c r="E103" i="39" s="1"/>
  <c r="D102" i="39"/>
  <c r="E102" i="39" s="1"/>
  <c r="D12" i="22" l="1"/>
  <c r="D14" i="22"/>
  <c r="E14" i="22" s="1"/>
  <c r="E9" i="22"/>
  <c r="D104" i="39"/>
  <c r="E104" i="39" s="1"/>
  <c r="D105" i="39"/>
  <c r="E105" i="39" s="1"/>
  <c r="AX13" i="22"/>
  <c r="D155" i="72" s="1"/>
  <c r="D13" i="22" l="1"/>
  <c r="D15" i="22"/>
  <c r="E15" i="22" s="1"/>
  <c r="E11" i="22"/>
  <c r="E12" i="22"/>
  <c r="E10" i="22"/>
  <c r="AH72" i="22"/>
  <c r="D87" i="39" s="1"/>
  <c r="E87" i="39" s="1"/>
  <c r="AH73" i="22"/>
  <c r="D16" i="22" l="1"/>
  <c r="D17" i="22" s="1"/>
  <c r="E13" i="22"/>
  <c r="D113" i="39"/>
  <c r="E113" i="39" s="1"/>
  <c r="D106" i="39"/>
  <c r="E106" i="39" s="1"/>
  <c r="D108" i="39"/>
  <c r="E108" i="39" s="1"/>
  <c r="D111" i="39"/>
  <c r="E111" i="39" s="1"/>
  <c r="D107" i="39"/>
  <c r="E107" i="39" s="1"/>
  <c r="D109" i="39"/>
  <c r="E109" i="39" s="1"/>
  <c r="D112" i="39"/>
  <c r="E112" i="39" s="1"/>
  <c r="D88" i="39"/>
  <c r="E88" i="39" s="1"/>
  <c r="D110" i="39"/>
  <c r="E110" i="39" s="1"/>
  <c r="AH67" i="22"/>
  <c r="D82" i="39" s="1"/>
  <c r="E82" i="39" s="1"/>
  <c r="E16" i="22" l="1"/>
  <c r="E17" i="22"/>
  <c r="D18" i="22"/>
  <c r="AH82" i="22"/>
  <c r="D97" i="39" s="1"/>
  <c r="E97" i="39" s="1"/>
  <c r="AH76" i="22"/>
  <c r="D91" i="39" s="1"/>
  <c r="E91" i="39" s="1"/>
  <c r="AH81" i="22"/>
  <c r="D96" i="39" s="1"/>
  <c r="E96" i="39" s="1"/>
  <c r="AH74" i="22"/>
  <c r="D89" i="39" s="1"/>
  <c r="E89" i="39" s="1"/>
  <c r="AH78" i="22"/>
  <c r="D93" i="39" s="1"/>
  <c r="E93" i="39" s="1"/>
  <c r="AH77" i="22"/>
  <c r="D92" i="39" s="1"/>
  <c r="E92" i="39" s="1"/>
  <c r="AH79" i="22"/>
  <c r="D94" i="39" s="1"/>
  <c r="E94" i="39" s="1"/>
  <c r="AH80" i="22"/>
  <c r="D95" i="39" s="1"/>
  <c r="E95" i="39" s="1"/>
  <c r="AH84" i="22"/>
  <c r="D99" i="39" s="1"/>
  <c r="E99" i="39" s="1"/>
  <c r="AH75" i="22"/>
  <c r="D90" i="39" s="1"/>
  <c r="E90" i="39" s="1"/>
  <c r="AH83" i="22"/>
  <c r="D98" i="39" s="1"/>
  <c r="E98" i="39" s="1"/>
  <c r="AH65" i="22"/>
  <c r="D80" i="39" s="1"/>
  <c r="E80" i="39" s="1"/>
  <c r="AH58" i="22"/>
  <c r="D73" i="39" s="1"/>
  <c r="E73" i="39" s="1"/>
  <c r="AH66" i="22"/>
  <c r="D81" i="39" s="1"/>
  <c r="E81" i="39" s="1"/>
  <c r="AH60" i="22"/>
  <c r="D75" i="39" s="1"/>
  <c r="E75" i="39" s="1"/>
  <c r="AH59" i="22"/>
  <c r="D74" i="39" s="1"/>
  <c r="E74" i="39" s="1"/>
  <c r="AH68" i="22"/>
  <c r="D83" i="39" s="1"/>
  <c r="E83" i="39" s="1"/>
  <c r="AH61" i="22"/>
  <c r="D76" i="39" s="1"/>
  <c r="E76" i="39" s="1"/>
  <c r="AH63" i="22"/>
  <c r="D78" i="39" s="1"/>
  <c r="E78" i="39" s="1"/>
  <c r="AH64" i="22"/>
  <c r="D79" i="39" s="1"/>
  <c r="E79" i="39" s="1"/>
  <c r="AH70" i="22"/>
  <c r="D85" i="39" s="1"/>
  <c r="E85" i="39" s="1"/>
  <c r="AH69" i="22"/>
  <c r="D84" i="39" s="1"/>
  <c r="E84" i="39" s="1"/>
  <c r="AH62" i="22"/>
  <c r="D77" i="39" s="1"/>
  <c r="E77" i="39" s="1"/>
  <c r="DC8" i="22"/>
  <c r="E18" i="22" l="1"/>
  <c r="D19" i="22"/>
  <c r="DC7" i="22"/>
  <c r="DC6" i="22"/>
  <c r="F61" i="72" s="1"/>
  <c r="E19" i="22" l="1"/>
  <c r="D20" i="22"/>
  <c r="F58" i="72"/>
  <c r="F59" i="72"/>
  <c r="F62" i="72"/>
  <c r="F122" i="72"/>
  <c r="F60" i="72"/>
  <c r="E20" i="22" l="1"/>
  <c r="D21" i="22"/>
  <c r="E21" i="22" l="1"/>
  <c r="D22" i="22"/>
  <c r="E22" i="22" l="1"/>
  <c r="D23" i="22"/>
  <c r="E23" i="22" l="1"/>
  <c r="D24" i="22"/>
  <c r="E24" i="22" l="1"/>
  <c r="D25" i="22"/>
  <c r="E25" i="22" l="1"/>
  <c r="D26" i="22"/>
  <c r="E26" i="22" l="1"/>
  <c r="D27" i="22"/>
  <c r="E27" i="22" l="1"/>
  <c r="D28" i="22"/>
  <c r="E28" i="22" l="1"/>
  <c r="D29" i="22"/>
  <c r="E29" i="22" l="1"/>
  <c r="D30" i="22"/>
  <c r="E30" i="22" l="1"/>
  <c r="D31" i="22"/>
  <c r="AH44" i="22"/>
  <c r="D59" i="39" s="1"/>
  <c r="E59" i="39" s="1"/>
  <c r="AH45" i="22"/>
  <c r="D60" i="39" s="1"/>
  <c r="E60" i="39" s="1"/>
  <c r="E31" i="22" l="1"/>
  <c r="D34" i="22"/>
  <c r="AH46" i="22" l="1"/>
  <c r="D61" i="39" s="1"/>
  <c r="E61" i="39" s="1"/>
  <c r="E34" i="22"/>
  <c r="D35" i="22"/>
  <c r="E35" i="22" l="1"/>
  <c r="D36" i="22"/>
  <c r="E36" i="22" l="1"/>
  <c r="D37" i="22"/>
  <c r="E37" i="22" l="1"/>
  <c r="D38" i="22"/>
  <c r="AH51" i="22" l="1"/>
  <c r="D66" i="39" s="1"/>
  <c r="E66" i="39" s="1"/>
  <c r="AH48" i="22"/>
  <c r="D63" i="39" s="1"/>
  <c r="E63" i="39" s="1"/>
  <c r="AH53" i="22"/>
  <c r="D68" i="39" s="1"/>
  <c r="E68" i="39" s="1"/>
  <c r="AH50" i="22"/>
  <c r="D65" i="39" s="1"/>
  <c r="E65" i="39" s="1"/>
  <c r="AH55" i="22"/>
  <c r="D70" i="39" s="1"/>
  <c r="E70" i="39" s="1"/>
  <c r="AH52" i="22"/>
  <c r="D67" i="39" s="1"/>
  <c r="E67" i="39" s="1"/>
  <c r="AH56" i="22"/>
  <c r="D71" i="39" s="1"/>
  <c r="E71" i="39" s="1"/>
  <c r="AH49" i="22"/>
  <c r="D64" i="39" s="1"/>
  <c r="E64" i="39" s="1"/>
  <c r="AH54" i="22"/>
  <c r="D69" i="39" s="1"/>
  <c r="E69" i="39" s="1"/>
  <c r="AH47" i="22"/>
  <c r="D62" i="39" s="1"/>
  <c r="E62" i="39" s="1"/>
  <c r="DC5" i="22" l="1"/>
  <c r="AH2" i="22" l="1"/>
  <c r="D17" i="39" s="1"/>
  <c r="E17" i="39" s="1"/>
  <c r="AH20" i="22"/>
  <c r="D35" i="39" s="1"/>
  <c r="E35" i="39" s="1"/>
  <c r="AH18" i="22"/>
  <c r="D33" i="39" s="1"/>
  <c r="E33" i="39" s="1"/>
  <c r="AH32" i="22"/>
  <c r="D47" i="39" s="1"/>
  <c r="E47" i="39" s="1"/>
  <c r="AH16" i="22"/>
  <c r="D31" i="39" s="1"/>
  <c r="E31" i="39" s="1"/>
  <c r="AH22" i="22"/>
  <c r="D37" i="39" s="1"/>
  <c r="E37" i="39" s="1"/>
  <c r="AH19" i="22"/>
  <c r="D34" i="39" s="1"/>
  <c r="E34" i="39" s="1"/>
  <c r="AH21" i="22"/>
  <c r="D36" i="39" s="1"/>
  <c r="E36" i="39" s="1"/>
  <c r="AH17" i="22"/>
  <c r="D32" i="39" s="1"/>
  <c r="E32" i="39" s="1"/>
  <c r="AH31" i="22"/>
  <c r="D46" i="39" s="1"/>
  <c r="E46" i="39" s="1"/>
  <c r="AH30" i="22"/>
  <c r="D45" i="39" s="1"/>
  <c r="E45" i="39" s="1"/>
  <c r="AH33" i="22"/>
  <c r="D48" i="39" s="1"/>
  <c r="E48" i="39" s="1"/>
  <c r="AH35" i="22"/>
  <c r="D50" i="39" s="1"/>
  <c r="E50" i="39" s="1"/>
  <c r="AH36" i="22"/>
  <c r="D51" i="39" s="1"/>
  <c r="E51" i="39" s="1"/>
  <c r="AH34" i="22"/>
  <c r="D49" i="39" s="1"/>
  <c r="E49" i="39" s="1"/>
  <c r="AH4" i="22"/>
  <c r="D19" i="39" s="1"/>
  <c r="E19" i="39" s="1"/>
  <c r="AH42" i="22"/>
  <c r="D57" i="39" s="1"/>
  <c r="E57" i="39" s="1"/>
  <c r="AH3" i="22"/>
  <c r="D18" i="39" s="1"/>
  <c r="E18" i="39" s="1"/>
  <c r="AH40" i="22"/>
  <c r="D55" i="39" s="1"/>
  <c r="E55" i="39" s="1"/>
  <c r="AH25" i="22"/>
  <c r="D40" i="39" s="1"/>
  <c r="E40" i="39" s="1"/>
  <c r="AH9" i="22"/>
  <c r="D24" i="39" s="1"/>
  <c r="E24" i="39" s="1"/>
  <c r="AH23" i="22"/>
  <c r="D38" i="39" s="1"/>
  <c r="E38" i="39" s="1"/>
  <c r="AH10" i="22"/>
  <c r="D25" i="39" s="1"/>
  <c r="E25" i="39" s="1"/>
  <c r="AH5" i="22"/>
  <c r="D20" i="39" s="1"/>
  <c r="E20" i="39" s="1"/>
  <c r="AH38" i="22"/>
  <c r="D53" i="39" s="1"/>
  <c r="E53" i="39" s="1"/>
  <c r="AH12" i="22"/>
  <c r="D27" i="39" s="1"/>
  <c r="E27" i="39" s="1"/>
  <c r="AH11" i="22"/>
  <c r="D26" i="39" s="1"/>
  <c r="E26" i="39" s="1"/>
  <c r="AH6" i="22"/>
  <c r="D21" i="39" s="1"/>
  <c r="E21" i="39" s="1"/>
  <c r="AH27" i="22"/>
  <c r="D42" i="39" s="1"/>
  <c r="E42" i="39" s="1"/>
  <c r="AH37" i="22"/>
  <c r="D52" i="39" s="1"/>
  <c r="E52" i="39" s="1"/>
  <c r="AH39" i="22"/>
  <c r="D54" i="39" s="1"/>
  <c r="E54" i="39" s="1"/>
  <c r="AH8" i="22"/>
  <c r="D23" i="39" s="1"/>
  <c r="E23" i="39" s="1"/>
  <c r="AH28" i="22"/>
  <c r="D43" i="39" s="1"/>
  <c r="E43" i="39" s="1"/>
  <c r="AH14" i="22"/>
  <c r="D29" i="39" s="1"/>
  <c r="E29" i="39" s="1"/>
  <c r="AH41" i="22"/>
  <c r="D56" i="39" s="1"/>
  <c r="E56" i="39" s="1"/>
  <c r="AH7" i="22"/>
  <c r="D22" i="39" s="1"/>
  <c r="E22" i="39" s="1"/>
  <c r="AH26" i="22"/>
  <c r="D41" i="39" s="1"/>
  <c r="E41" i="39" s="1"/>
  <c r="AH24" i="22"/>
  <c r="D39" i="39" s="1"/>
  <c r="E39" i="39" s="1"/>
  <c r="AH13" i="22"/>
  <c r="D28" i="39" s="1"/>
  <c r="E28" i="39" s="1"/>
  <c r="DC3" i="22" l="1"/>
  <c r="DC4" i="22"/>
  <c r="D160" i="72"/>
  <c r="DC2" i="22"/>
</calcChain>
</file>

<file path=xl/sharedStrings.xml><?xml version="1.0" encoding="utf-8"?>
<sst xmlns="http://schemas.openxmlformats.org/spreadsheetml/2006/main" count="18095" uniqueCount="3344">
  <si>
    <t>Form PI-1 General Application</t>
  </si>
  <si>
    <t>Air Permits Division</t>
  </si>
  <si>
    <t>Texas Commission on Environmental Quality</t>
  </si>
  <si>
    <r>
      <t xml:space="preserve">The Form PI-1 General Application is a tool available for almost all action types for case-by-case NSR permits (see list below) to streamline the review process.
Please check our website to be sure you </t>
    </r>
    <r>
      <rPr>
        <b/>
        <sz val="11"/>
        <color rgb="FFC00000"/>
        <rFont val="Arial"/>
        <family val="2"/>
      </rPr>
      <t>use the latest version of the PI-1</t>
    </r>
    <r>
      <rPr>
        <sz val="11"/>
        <color rgb="FF000000"/>
        <rFont val="Arial"/>
        <family val="2"/>
      </rPr>
      <t xml:space="preserve"> for all the features and accurate information.</t>
    </r>
  </si>
  <si>
    <r>
      <rPr>
        <b/>
        <sz val="11"/>
        <color rgb="FFC00000"/>
        <rFont val="Arial"/>
        <family val="2"/>
      </rPr>
      <t>Complete the PI-1 in order of the sheets.</t>
    </r>
    <r>
      <rPr>
        <sz val="11"/>
        <color rgb="FF000000"/>
        <rFont val="Arial"/>
        <family val="2"/>
      </rPr>
      <t xml:space="preserve"> Responses and data entered on previous sheets are used throughout the following sheets. The recommended zoom setting is 100%. Adjusting the zoom may affect the visibility of instructions.
Accessibility disclaimer: the last column of each sheet contains intentionally blank cells.</t>
    </r>
  </si>
  <si>
    <t>Under Texas Government Code 559.003(a), Individuals are entitled to receive and review any information collected by TCEQ about the individual by means of a form that that is completed and filed with TCEQ in a paper or electronic format on the TCEQ website consistent with Texas Government Code sec., 559.003(b). The individual is also entitled to have TCEQ correct information about the individual that is incorrect.
If you have questions on how to fill out this form or about the Air Permits Division, please contact us at 512-239-1250.</t>
  </si>
  <si>
    <t>This cell intentionally left blank.</t>
  </si>
  <si>
    <r>
      <rPr>
        <b/>
        <sz val="14"/>
        <rFont val="Arial"/>
        <family val="2"/>
      </rPr>
      <t>Types of Permits and Actions Included</t>
    </r>
    <r>
      <rPr>
        <sz val="11"/>
        <rFont val="Arial"/>
        <family val="2"/>
      </rPr>
      <t xml:space="preserve">
The following permit and actions types are included in the Form PI-1 General Application. Using it will streamline the review process and is required for all applications listed below received on or after June 1, 2019.</t>
    </r>
  </si>
  <si>
    <t>Permit Type</t>
  </si>
  <si>
    <t>Action Type</t>
  </si>
  <si>
    <t>NSR Minor Construction Permit*</t>
  </si>
  <si>
    <t>Initial</t>
  </si>
  <si>
    <t>(can be a Title V major source)</t>
  </si>
  <si>
    <t>Amendment</t>
  </si>
  <si>
    <t>NSR Minor Permit (can be a Title V major source)*</t>
  </si>
  <si>
    <t>Renewal</t>
  </si>
  <si>
    <t>NSR Minor Permit (can be a Title V major source)NSR Minor Permit (can be a Title V major source)*</t>
  </si>
  <si>
    <t>Renewal Certification</t>
  </si>
  <si>
    <t>Renewal/Amendment</t>
  </si>
  <si>
    <t>Change of location</t>
  </si>
  <si>
    <t>Relocation</t>
  </si>
  <si>
    <t>Alteration</t>
  </si>
  <si>
    <t>NSR Minor Permit (can be a Title V major source)(</t>
  </si>
  <si>
    <t>Extension to Start of Construction (submit as alteration in STEERS)</t>
  </si>
  <si>
    <t>Special Construction Permit**</t>
  </si>
  <si>
    <t>De Minimis</t>
  </si>
  <si>
    <t>Flexible Permit</t>
  </si>
  <si>
    <t>PSD</t>
  </si>
  <si>
    <t>Major Modification</t>
  </si>
  <si>
    <t>GHG PSD</t>
  </si>
  <si>
    <t>Voluntary Update</t>
  </si>
  <si>
    <t>Nonattainment</t>
  </si>
  <si>
    <t>HAP (112 g)</t>
  </si>
  <si>
    <t>PAL</t>
  </si>
  <si>
    <t>* Excludes initial action type, includes construction operating permits.</t>
  </si>
  <si>
    <t>** Includes special operating permits.</t>
  </si>
  <si>
    <r>
      <rPr>
        <b/>
        <sz val="14"/>
        <rFont val="Arial"/>
        <family val="2"/>
      </rPr>
      <t>Types of Permits and Actions Indirectly Included</t>
    </r>
    <r>
      <rPr>
        <sz val="11"/>
        <rFont val="Arial"/>
        <family val="2"/>
      </rPr>
      <t xml:space="preserve">
These permit types are past the due dates for submitting initial projects. Renewals, amendments, and alteration projects can be submitted and follow the same requirements for the “NSR Minor Construction Permits” listed above (Subchapter D for renewals and Subchapter B for amendments and alterations.) There are no specific questions using the terms below, i.e. no question “Is this a grandfathered facility?” Using the Form PI-1 General Application for these projects will streamline the review process and is required for all applications listed below received on or after June 1, 2019.</t>
    </r>
  </si>
  <si>
    <r>
      <rPr>
        <b/>
        <sz val="11"/>
        <color rgb="FF000000"/>
        <rFont val="Arial"/>
        <family val="2"/>
      </rPr>
      <t>Grandfathered Facilities (Chapter 116, Subchapter H):</t>
    </r>
    <r>
      <rPr>
        <sz val="11"/>
        <color rgb="FF000000"/>
        <rFont val="Arial"/>
        <family val="2"/>
      </rPr>
      <t xml:space="preserve"> Amendment, Alteration, Renewal</t>
    </r>
  </si>
  <si>
    <r>
      <rPr>
        <b/>
        <sz val="11"/>
        <color rgb="FF000000"/>
        <rFont val="Arial"/>
        <family val="2"/>
      </rPr>
      <t xml:space="preserve">Electric Generating Facility (Chapter 116, Subchapter I): </t>
    </r>
    <r>
      <rPr>
        <sz val="11"/>
        <color rgb="FF000000"/>
        <rFont val="Arial"/>
        <family val="2"/>
      </rPr>
      <t>Amendment, Alteration, Renewal</t>
    </r>
  </si>
  <si>
    <r>
      <rPr>
        <b/>
        <sz val="11"/>
        <color rgb="FF000000"/>
        <rFont val="Arial"/>
        <family val="2"/>
      </rPr>
      <t xml:space="preserve">Permits for Specific Designed Facilities (Chapter 116, Subchapter L): </t>
    </r>
    <r>
      <rPr>
        <sz val="11"/>
        <color rgb="FF000000"/>
        <rFont val="Arial"/>
        <family val="2"/>
      </rPr>
      <t>Amendment, Alteration, Renewal</t>
    </r>
  </si>
  <si>
    <r>
      <rPr>
        <b/>
        <sz val="14"/>
        <rFont val="Arial"/>
        <family val="2"/>
      </rPr>
      <t>Types of Permits and Actions Not Included</t>
    </r>
    <r>
      <rPr>
        <sz val="11"/>
        <rFont val="Arial"/>
        <family val="2"/>
      </rPr>
      <t xml:space="preserve">
The following permit and actions types are not included in the Form PI-1 General Application. Submit these project types in accordance with the applicable rules and guidance. Many of these projects are required to be submitted through STEERS (link below).</t>
    </r>
  </si>
  <si>
    <t>https://www3.tceq.texas.gov/steers/</t>
  </si>
  <si>
    <r>
      <rPr>
        <b/>
        <sz val="11"/>
        <color rgb="FF000000"/>
        <rFont val="Arial"/>
        <family val="2"/>
      </rPr>
      <t>Standard Permit Registrations</t>
    </r>
    <r>
      <rPr>
        <sz val="11"/>
        <color rgb="FF000000"/>
        <rFont val="Arial"/>
        <family val="2"/>
      </rPr>
      <t xml:space="preserve"> (Chapter 116, Subchapter F)</t>
    </r>
  </si>
  <si>
    <r>
      <rPr>
        <b/>
        <sz val="11"/>
        <color rgb="FF000000"/>
        <rFont val="Arial"/>
        <family val="2"/>
      </rPr>
      <t>Permit by Rule Registration and Certification</t>
    </r>
    <r>
      <rPr>
        <sz val="11"/>
        <color rgb="FF000000"/>
        <rFont val="Arial"/>
        <family val="2"/>
      </rPr>
      <t xml:space="preserve"> (Chapter 106)</t>
    </r>
  </si>
  <si>
    <r>
      <rPr>
        <b/>
        <sz val="11"/>
        <color rgb="FF000000"/>
        <rFont val="Arial"/>
        <family val="2"/>
      </rPr>
      <t>Federal Operating Permits</t>
    </r>
    <r>
      <rPr>
        <sz val="11"/>
        <color rgb="FF000000"/>
        <rFont val="Arial"/>
        <family val="2"/>
      </rPr>
      <t xml:space="preserve"> (Chapter 122)</t>
    </r>
  </si>
  <si>
    <r>
      <rPr>
        <b/>
        <sz val="11"/>
        <color rgb="FF000000"/>
        <rFont val="Arial"/>
        <family val="2"/>
      </rPr>
      <t>Multiple Plant Permits</t>
    </r>
    <r>
      <rPr>
        <sz val="11"/>
        <color rgb="FF000000"/>
        <rFont val="Arial"/>
        <family val="2"/>
      </rPr>
      <t xml:space="preserve"> (Chapter 116, Subchapter J)</t>
    </r>
  </si>
  <si>
    <r>
      <rPr>
        <b/>
        <sz val="11"/>
        <color rgb="FF000000"/>
        <rFont val="Arial"/>
        <family val="2"/>
      </rPr>
      <t>NSR Permit Qualified Facility Changes</t>
    </r>
    <r>
      <rPr>
        <sz val="11"/>
        <color rgb="FF000000"/>
        <rFont val="Arial"/>
        <family val="2"/>
      </rPr>
      <t xml:space="preserve"> (30 TAC </t>
    </r>
    <r>
      <rPr>
        <sz val="11"/>
        <color rgb="FF000000"/>
        <rFont val="Calibri"/>
        <family val="2"/>
      </rPr>
      <t>§</t>
    </r>
    <r>
      <rPr>
        <sz val="11"/>
        <color rgb="FF000000"/>
        <rFont val="Arial"/>
        <family val="2"/>
      </rPr>
      <t xml:space="preserve"> 116.116(e))</t>
    </r>
  </si>
  <si>
    <r>
      <rPr>
        <b/>
        <sz val="11"/>
        <color rgb="FF000000"/>
        <rFont val="Arial"/>
        <family val="2"/>
      </rPr>
      <t>NSR Permit Alternate Means of Compliance</t>
    </r>
    <r>
      <rPr>
        <sz val="11"/>
        <color rgb="FF000000"/>
        <rFont val="Arial"/>
        <family val="2"/>
      </rPr>
      <t xml:space="preserve"> (AMOC) (Chapter 115, Subchapter J)</t>
    </r>
  </si>
  <si>
    <r>
      <rPr>
        <b/>
        <sz val="14"/>
        <color rgb="FF000000"/>
        <rFont val="Arial"/>
        <family val="2"/>
      </rPr>
      <t>To Submit:</t>
    </r>
    <r>
      <rPr>
        <sz val="11"/>
        <color rgb="FF000000"/>
        <rFont val="Arial"/>
        <family val="2"/>
      </rPr>
      <t xml:space="preserve">
1.   Complete all required sections leaving no blanks unless the question is optional. You may use the "tab" button or the arrow
      keys to move to the next available cell. Use "enter" to move down a line. Note: dropdowns are case-sensitive.
2.   Sections of the PI-1 which are not applicable for this project will be blocked out as data is entered. For example,
      answering "No" to "Is this a project for a concrete batch plant?" will remove sections of the PI-1 required only for
      concrete batch plants. </t>
    </r>
    <r>
      <rPr>
        <b/>
        <sz val="11"/>
        <color rgb="FFC00000"/>
        <rFont val="Arial"/>
        <family val="2"/>
      </rPr>
      <t>Note: if you can see the sheet title, there are applicable questions.</t>
    </r>
    <r>
      <rPr>
        <sz val="11"/>
        <color rgb="FFC00000"/>
        <rFont val="Arial"/>
        <family val="2"/>
      </rPr>
      <t xml:space="preserve">
</t>
    </r>
    <r>
      <rPr>
        <sz val="11"/>
        <color rgb="FF000000"/>
        <rFont val="Arial"/>
        <family val="2"/>
      </rPr>
      <t>3.   Greyed out data entry cells should be empty. Verify this before submittal, particularly if you have changed responses during
      the application preparation process.
4.   Follow the directions below to create the required header.</t>
    </r>
  </si>
  <si>
    <r>
      <t xml:space="preserve">5.   </t>
    </r>
    <r>
      <rPr>
        <b/>
        <sz val="11"/>
        <color rgb="FFC00000"/>
        <rFont val="Arial"/>
        <family val="2"/>
      </rPr>
      <t xml:space="preserve">All NSR permit applications must be submitted through STEERS as an ePermit application, except for:
</t>
    </r>
    <r>
      <rPr>
        <sz val="11"/>
        <color rgb="FF000000"/>
        <rFont val="Arial"/>
        <family val="2"/>
      </rPr>
      <t xml:space="preserve">      - GHG PSD initial or major modification applications not submitted concurrently with a minor NSR application,
      - all HAP applications not submitted concurrently with a minor NSR application,
      - all PAL applications not submitted concurrently with a minor NSR application, and
      - all De Minimis applications.
6.   When submitting through STEERS:
      A. An original signature is not needed.
      B. The system notifies the appropriate regional office and local program of the application materials. You do not need
           to send anything submitted through STEERS.
      C. You will need a hard copy for the public viewing location if notice is required and for other applicable program areas
           listed on the Copies sheet, such as Federal Land Managers.
      D. You can submit attachments with the original submittal.
      E. Confidential information can be submitted without encryption.</t>
    </r>
  </si>
  <si>
    <t>7.   If the project type is one of the four exceptions listed in step 5 above, the Form PI-1 General Application must be submitted 
      through email. Email the workbook electronic file to the Air Permits Initial Review Team. The subject line should read 
      "Company Name_Permit Number (don't include if unknown)_NSR Permit Application". The file name should be: 
      Date_ApplicationWorkbook_Company name_Permit number (YYYYMMDD_Application Workbook_Company_Permit#). 
      Email address is below.</t>
  </si>
  <si>
    <t>apirt@tceq.texas.gov</t>
  </si>
  <si>
    <r>
      <t xml:space="preserve">8.  </t>
    </r>
    <r>
      <rPr>
        <b/>
        <sz val="11"/>
        <color theme="5"/>
        <rFont val="Arial"/>
        <family val="2"/>
      </rPr>
      <t xml:space="preserve"> </t>
    </r>
    <r>
      <rPr>
        <b/>
        <sz val="11"/>
        <color rgb="FFC00000"/>
        <rFont val="Arial"/>
        <family val="2"/>
      </rPr>
      <t>This step is only required for applications that cannot be submitted through STEERS, which are listed in step 5
      above.</t>
    </r>
    <r>
      <rPr>
        <sz val="11"/>
        <color rgb="FF000000"/>
        <rFont val="Arial"/>
        <family val="2"/>
      </rPr>
      <t xml:space="preserve"> Print and sign the "General" sheet. Note, this is the only part of this PI-1 that is needed by the Air Permits
      Division as a hard copy. Follow the guide on the "Copies" guidance sheet for where to send application materials.
9.   If the project is a permit amendment, refer to 30 </t>
    </r>
    <r>
      <rPr>
        <sz val="11"/>
        <color rgb="FF000000"/>
        <rFont val="Calibri"/>
        <family val="2"/>
      </rPr>
      <t>§</t>
    </r>
    <r>
      <rPr>
        <sz val="11"/>
        <color rgb="FF000000"/>
        <rFont val="Arial"/>
        <family val="2"/>
      </rPr>
      <t xml:space="preserve"> TAC 116.118 to determine if and when construction may begin during the 
      application process. For other project types, do not begin construction until notified by the TCEQ.
10. Updates may be required throughout the review process. Updated files must be submitted electronically. Be sure to
      change the headers accordingly.</t>
    </r>
  </si>
  <si>
    <r>
      <rPr>
        <b/>
        <sz val="14"/>
        <color rgb="FF000000"/>
        <rFont val="Arial"/>
        <family val="2"/>
      </rPr>
      <t xml:space="preserve">Renewal Projects: </t>
    </r>
    <r>
      <rPr>
        <b/>
        <sz val="11"/>
        <color rgb="FF000000"/>
        <rFont val="Arial"/>
        <family val="2"/>
      </rPr>
      <t xml:space="preserve">
</t>
    </r>
    <r>
      <rPr>
        <sz val="11"/>
        <color rgb="FF000000"/>
        <rFont val="Arial"/>
        <family val="2"/>
      </rPr>
      <t>Send the application to the TCEQ at least six months but no earlier than 18 months prior to permit expiration. A renewal application may accompany a permit amendment application if the permit is within three years of its expiration date and if the permit amendment is subject to public notice requirements. Facility operation may continue as long as the application and fee are received within the specified deadlines.
Consolidating a Permit within 6 years of expiration requires a Form PI-1 General Application and fee for each permit and will require Public Notice.</t>
    </r>
  </si>
  <si>
    <r>
      <t xml:space="preserve">If you are requesting to </t>
    </r>
    <r>
      <rPr>
        <b/>
        <sz val="11"/>
        <color rgb="FF000000"/>
        <rFont val="Arial"/>
        <family val="2"/>
      </rPr>
      <t>split one permit into multiple</t>
    </r>
    <r>
      <rPr>
        <sz val="11"/>
        <color rgb="FF000000"/>
        <rFont val="Arial"/>
        <family val="2"/>
      </rPr>
      <t xml:space="preserve"> (move FINs from Permit A to Permit B):
1. Submit two applications: one as an alteration to Permit A to remove the sources and one as an initial project to create
    Permit B.
2. The Permit A alteration application should contain all the FIN's from the current permit. Those moving to Permit B should
    be listed as "remove" in column A of the  "Unit Types - Emission Rates" sheet.
3. The Permit B initial application should list all the sources to be in the new permit. Those moving from Permit A should be
    listed as "not new/modified" in column A of the "Unit Types - Emission Rates" sheet (unless you are also requesting changes
    to those FINs).</t>
    </r>
  </si>
  <si>
    <r>
      <rPr>
        <b/>
        <sz val="14"/>
        <rFont val="Arial"/>
        <family val="2"/>
      </rPr>
      <t>To Submit Other Application Materials:</t>
    </r>
    <r>
      <rPr>
        <sz val="11"/>
        <rFont val="Arial"/>
        <family val="2"/>
      </rPr>
      <t xml:space="preserve">
</t>
    </r>
    <r>
      <rPr>
        <b/>
        <sz val="11"/>
        <color rgb="FFC00000"/>
        <rFont val="Arial"/>
        <family val="2"/>
      </rPr>
      <t>All application attachments must be submitted electronically.</t>
    </r>
    <r>
      <rPr>
        <b/>
        <sz val="11"/>
        <color theme="5"/>
        <rFont val="Arial"/>
        <family val="2"/>
      </rPr>
      <t xml:space="preserve"> </t>
    </r>
    <r>
      <rPr>
        <sz val="11"/>
        <rFont val="Arial"/>
        <family val="2"/>
      </rPr>
      <t>Hard copy courtesy copies are not needed by APD. Here are some tips:
1. You must submit all attachments through STEERS as part of your ePermit application unless:
    a) the application cannot be submitted in STEERS (see step 5 of "To Submit" section of this sheet),
    b) the file size of an attachment exceeds 50 MB, or
    c) the file type is not accepted (accepted file types are xls, xlsm, xlsx, txt, pdf, doc, docx, wpd, csv, xml, jpg, gif, tif, and jpeg).</t>
    </r>
  </si>
  <si>
    <t>2. Submit all spreadsheet files as an electronic workbook (such as Excel) with all formulas viewable for review (rather than a 
    PDF, for example).
3. If the attachment cannot be submitted through STEERS for one of the reasons listed above, submit through email or 
    TCEQ FTPS. All non-spreadsheet and non-modeling files should be combined into a single PDF. For the initial submittal, you 
    must share the files with APIRT@tceq.texas.gov. Once your project has been assigned, you will share files directly with your 
    reviewer. If confidential files will be submitted, follow the additional instructions in tip four.</t>
  </si>
  <si>
    <r>
      <t xml:space="preserve">4. </t>
    </r>
    <r>
      <rPr>
        <b/>
        <sz val="11"/>
        <color rgb="FFC00000"/>
        <rFont val="Arial"/>
        <family val="2"/>
      </rPr>
      <t>Confidential files</t>
    </r>
    <r>
      <rPr>
        <sz val="11"/>
        <rFont val="Arial"/>
        <family val="2"/>
      </rPr>
      <t xml:space="preserve"> must be submitted through STEERS or the TCEQ FTPS. All pages must be marked confidential and
    have confidential in the file name. Confidential submittals must be separate from non-confidential application materials.
    Note: emails sent to the agency are not encryption protected via Secure Sockets Layers by our server and may be
    subject to interception by common third-party internet tools. Anything marked as confidential will be treated as such by APD
    staff upon receipt.
See the link below for additional information about submitting via FTPS:</t>
    </r>
  </si>
  <si>
    <t>https://ftps.tceq.texas.gov/help/</t>
  </si>
  <si>
    <r>
      <rPr>
        <b/>
        <sz val="14"/>
        <rFont val="Arial"/>
        <family val="2"/>
      </rPr>
      <t>Create Headers:</t>
    </r>
    <r>
      <rPr>
        <b/>
        <sz val="10"/>
        <rFont val="Arial"/>
        <family val="2"/>
      </rPr>
      <t xml:space="preserve">
</t>
    </r>
    <r>
      <rPr>
        <sz val="11"/>
        <rFont val="Arial"/>
        <family val="2"/>
      </rPr>
      <t>1. Right-click one of the sheet tabs and "Select All Sheets."
2. Enter the "Page Layout View" by using the navigation ribbon's View &gt; Workbook Views &gt; Page Layout, or by clicking the page layout icon in the lower-left corner of Excel.
3. Add the date, permit number (if known), and company name to the upper-right header. Note that this may take up to a minute to update your spreadsheet. Use a second line if the company name is more than 30 characters.</t>
    </r>
  </si>
  <si>
    <r>
      <rPr>
        <b/>
        <sz val="14"/>
        <rFont val="Arial"/>
        <family val="2"/>
      </rPr>
      <t>Printing Tips:</t>
    </r>
    <r>
      <rPr>
        <sz val="11"/>
        <rFont val="Arial"/>
        <family val="2"/>
      </rPr>
      <t xml:space="preserve">
1.</t>
    </r>
    <r>
      <rPr>
        <sz val="11"/>
        <color rgb="FFC00000"/>
        <rFont val="Arial"/>
        <family val="2"/>
      </rPr>
      <t xml:space="preserve"> </t>
    </r>
    <r>
      <rPr>
        <b/>
        <sz val="11"/>
        <color rgb="FFC00000"/>
        <rFont val="Arial"/>
        <family val="2"/>
      </rPr>
      <t>APD does not need a hard copy of the full PI-1 for any reason.</t>
    </r>
    <r>
      <rPr>
        <sz val="11"/>
        <rFont val="Arial"/>
        <family val="2"/>
      </rPr>
      <t xml:space="preserve">
2. A hard copy of the General sheet is needed for projects that cannot be submitted through STEERS and require an original 
    (ink) signature.
3. If public notice is required, you will need to print the PI-1 for public access.</t>
    </r>
  </si>
  <si>
    <t>4. Under certain circumstances explained on the Copies sheet, you will need to print the PI-1 for TCEQ regional offices 
    and/or local programs.
5. Do not print any sheets or pages without data entry. For example, do not print the renewal sheet if you are not submitting a
    renewal project. Also, do not print the entire Unit Types-Emission Rates sheet, only the pages showing the data you have
    entered.</t>
  </si>
  <si>
    <t>6. The default printing setup for each sheet in the PI-1 is set for all columns on one sheet of paper. This will make the
    printout easier to review for future reference. We have also set the print areas to not include the instructions on each sheet.
7. You have access to change all printing settings to fit your needs and printed font size. Some common options include:
    -Change what area you are printing (whole active sheet or a selection);
    -Change the orientation (portrait or landscape);
    -Change the margin size;
    -Change the scaling (all columns on one sheet, full size, your own custom selection, etc.).</t>
  </si>
  <si>
    <r>
      <t xml:space="preserve">Table of Contents:
</t>
    </r>
    <r>
      <rPr>
        <sz val="11"/>
        <color rgb="FF000000"/>
        <rFont val="Arial"/>
        <family val="2"/>
      </rPr>
      <t>Click to jump to that sheet.</t>
    </r>
  </si>
  <si>
    <t>Application Materials</t>
  </si>
  <si>
    <t>General</t>
  </si>
  <si>
    <t>General Information for All Projects</t>
  </si>
  <si>
    <t>Renewals</t>
  </si>
  <si>
    <t>General Information for Renewal Projects</t>
  </si>
  <si>
    <t>Technical</t>
  </si>
  <si>
    <t>Technical Information for Initial, Amendment, and Change of Location Projects</t>
  </si>
  <si>
    <t>Example</t>
  </si>
  <si>
    <t>Table 1(a) example entries (this does not need to be printed)</t>
  </si>
  <si>
    <t>Unit Types - Emissions Rates</t>
  </si>
  <si>
    <t>Details for units in this permit, including unit type, EPNs, current and proposed emission rates</t>
  </si>
  <si>
    <t>Flex Permits</t>
  </si>
  <si>
    <t>Indicates capped pollutants and the cap contributions of each FIN for flexible permits</t>
  </si>
  <si>
    <t>Stack Parameters</t>
  </si>
  <si>
    <t>Stack parameter information for each EPN in this permit</t>
  </si>
  <si>
    <t>Public Notice</t>
  </si>
  <si>
    <t>Public Notice Applicability, Required Information, and Small Business Classification</t>
  </si>
  <si>
    <t>Federal Applicability</t>
  </si>
  <si>
    <t>A summary of PSD, GHG PSD, and nonattainment applicability</t>
  </si>
  <si>
    <t>Fees</t>
  </si>
  <si>
    <t>Estimated Capital Cost and Fee Verification</t>
  </si>
  <si>
    <t>Impacts</t>
  </si>
  <si>
    <t>Summary sheet of the impacts analysis conducted for this project</t>
  </si>
  <si>
    <t>BACT</t>
  </si>
  <si>
    <t>Minimum Tier I BACT requirements are listed, additional information may be required</t>
  </si>
  <si>
    <t>Monitoring</t>
  </si>
  <si>
    <t>Minimum monitoring requirements are listed, additional information may be required</t>
  </si>
  <si>
    <t>Materials</t>
  </si>
  <si>
    <t>List of application materials attached to the PI-1</t>
  </si>
  <si>
    <r>
      <t>Guidance for completing the PI-1</t>
    </r>
    <r>
      <rPr>
        <b/>
        <sz val="11"/>
        <color rgb="FFFF0000"/>
        <rFont val="Arial"/>
        <family val="2"/>
      </rPr>
      <t xml:space="preserve"> </t>
    </r>
    <r>
      <rPr>
        <b/>
        <sz val="11"/>
        <color rgb="FFAF0000"/>
        <rFont val="Arial"/>
        <family val="2"/>
      </rPr>
      <t>(these do not need to be printed with your application)</t>
    </r>
  </si>
  <si>
    <t>Copies</t>
  </si>
  <si>
    <t>Requirements for submitting the original and copies of the complete application</t>
  </si>
  <si>
    <t>Glossary</t>
  </si>
  <si>
    <t>Key terms and additional instructions for completing the PI-1</t>
  </si>
  <si>
    <t>Acronyms</t>
  </si>
  <si>
    <t>Key to acronyms used throughout the PI-1</t>
  </si>
  <si>
    <t>Unit Types</t>
  </si>
  <si>
    <t>List of unit types included in the PI-1</t>
  </si>
  <si>
    <t>Blank Table</t>
  </si>
  <si>
    <t>A blank Unit Types-Emission Rates sheet to help you organize your list of sources.</t>
  </si>
  <si>
    <t>Summary</t>
  </si>
  <si>
    <t>A summary sheet of the project</t>
  </si>
  <si>
    <t>end of sheet</t>
  </si>
  <si>
    <t>General Information</t>
  </si>
  <si>
    <t>Applicant Internal Comments</t>
  </si>
  <si>
    <t>HELPER</t>
  </si>
  <si>
    <r>
      <t xml:space="preserve">This sheet provides administrative information needed by the TCEQ.
</t>
    </r>
    <r>
      <rPr>
        <b/>
        <sz val="11"/>
        <color theme="1"/>
        <rFont val="Arial"/>
        <family val="2"/>
      </rPr>
      <t xml:space="preserve">
Instructions:
</t>
    </r>
    <r>
      <rPr>
        <sz val="11"/>
        <color theme="1"/>
        <rFont val="Arial"/>
        <family val="2"/>
      </rPr>
      <t>1. Complete all applicable sections below.
2. An original signature on this sheet is only required for applications that cannot be submitted through STEERS.
    For these specific application types, follow the instructions on the "Copies" sheet to submit a hard copy of
    this worksheet with the original signature.</t>
    </r>
  </si>
  <si>
    <t>All comments must be deleted prior to application submittal.</t>
  </si>
  <si>
    <t>Click here to return to Cover Sheet.</t>
  </si>
  <si>
    <t>I. Applicant Information</t>
  </si>
  <si>
    <t>I acknowledge that I am submitting an authorized TCEQ application workbook and any necessary attachments. Except for inputting the requested data and adjusting row height and column width, I have not changed the TCEQ application workbook in any way, including but not limited to changing formulas, formatting, content, or protections.</t>
  </si>
  <si>
    <t>A. Company Information</t>
  </si>
  <si>
    <t>Company or Legal Name:</t>
  </si>
  <si>
    <t>https://www.sos.state.tx.us</t>
  </si>
  <si>
    <t>Texas Secretary of State Charter/Registration Number (if given):</t>
  </si>
  <si>
    <r>
      <t xml:space="preserve">B. Company Official Contact Information: </t>
    </r>
    <r>
      <rPr>
        <sz val="11"/>
        <color theme="1"/>
        <rFont val="Arial"/>
        <family val="2"/>
      </rPr>
      <t>must not be a consultant</t>
    </r>
  </si>
  <si>
    <t>Prefix (Mr., Ms., Dr., etc.):</t>
  </si>
  <si>
    <t>First Name:</t>
  </si>
  <si>
    <t>Last Name:</t>
  </si>
  <si>
    <t>Title:</t>
  </si>
  <si>
    <t>Mailing Address:</t>
  </si>
  <si>
    <t>Address Line 2:</t>
  </si>
  <si>
    <t>City:</t>
  </si>
  <si>
    <t>State:</t>
  </si>
  <si>
    <t>ZIP Code:</t>
  </si>
  <si>
    <t>Telephone Number:</t>
  </si>
  <si>
    <t>Fax Number:</t>
  </si>
  <si>
    <t>Email Address:</t>
  </si>
  <si>
    <r>
      <t xml:space="preserve">C. Technical Contact Information: </t>
    </r>
    <r>
      <rPr>
        <sz val="11"/>
        <color theme="1"/>
        <rFont val="Arial"/>
        <family val="2"/>
      </rPr>
      <t>This person must have the authority to make binding agreements and representations on behalf of the applicant and may be a consultant.</t>
    </r>
    <r>
      <rPr>
        <b/>
        <sz val="11"/>
        <color theme="1"/>
        <rFont val="Arial"/>
        <family val="2"/>
      </rPr>
      <t xml:space="preserve"> Additional technical contact(s) can be provided in a cover letter.</t>
    </r>
  </si>
  <si>
    <t xml:space="preserve">D. Assigned Numbers </t>
  </si>
  <si>
    <t>The CN and RN below are assigned when a Core Data Form is initially submitted to the Central Registry. The RN is also assigned if the agency has conducted an investigation or if the agency has issued an enforcement action. If these numbers have not yet been assigned, leave these questions blank and include a Core Data Form with your application submittal. See Section VI.B. below for additional information.</t>
  </si>
  <si>
    <t>Enter the CN. The CN is a unique number given to each business, governmental body, association, individual, or other entity that owns, operates, is responsible for, or is affiliated with a regulated entity.</t>
  </si>
  <si>
    <t>Enter the RN. The RN is a unique agency assigned number given to each person, organization, place, or thing that is of environmental interest to us and where regulated activities will occur. The RN replaces existing air account numbers. The RN for portable units is assigned to the unit itself, and that same RN should be used when applying for authorization at a different location.</t>
  </si>
  <si>
    <t>II. Delinquent Fees and Penalties</t>
  </si>
  <si>
    <t>Does the applicant have unpaid delinquent fees and/or penalties owed to the TCEQ?
This form will not be processed until all delinquent fees and/or penalties owed to the TCEQ or the Office of the Attorney General on behalf of the TCEQ are paid in accordance with the Delinquent Fee and Penalty Protocol. For more information regarding Delinquent Fees and Penalties, go to the TCEQ Web site at the link below:</t>
  </si>
  <si>
    <t>https://www.tceq.texas.gov/agency/financial/fees/delin</t>
  </si>
  <si>
    <t>III. Permit Information</t>
  </si>
  <si>
    <r>
      <t>A. Permit and Action Type</t>
    </r>
    <r>
      <rPr>
        <b/>
        <sz val="11"/>
        <color rgb="FFC00000"/>
        <rFont val="Arial"/>
        <family val="2"/>
      </rPr>
      <t xml:space="preserve"> (multiple may be selected, leave no blanks)</t>
    </r>
  </si>
  <si>
    <t>Additional information regarding the different NSR authorizations can be found at the link below:</t>
  </si>
  <si>
    <t>https://www.tceq.texas.gov/permitting/air/guidance/authorize.html</t>
  </si>
  <si>
    <r>
      <t>Select from the dropdown the type of action being requested for each permit type.</t>
    </r>
    <r>
      <rPr>
        <b/>
        <sz val="11"/>
        <color theme="1"/>
        <rFont val="Arial"/>
        <family val="2"/>
      </rPr>
      <t xml:space="preserve"> If that permit type does not apply, you MUST select "Not applicable".
</t>
    </r>
    <r>
      <rPr>
        <sz val="11"/>
        <color theme="1"/>
        <rFont val="Arial"/>
        <family val="2"/>
      </rPr>
      <t>Provide all assigned permit numbers relevant for the project. Leave blank if the permit number has not yet been assigned.</t>
    </r>
  </si>
  <si>
    <r>
      <t xml:space="preserve">Action Type Requested
</t>
    </r>
    <r>
      <rPr>
        <b/>
        <sz val="11"/>
        <color rgb="FFC00000"/>
        <rFont val="Arial"/>
        <family val="2"/>
      </rPr>
      <t>(do not leave blank)</t>
    </r>
  </si>
  <si>
    <t>Permit Number (if assigned)</t>
  </si>
  <si>
    <r>
      <t xml:space="preserve">Minor NSR (can be a Title V major source): </t>
    </r>
    <r>
      <rPr>
        <i/>
        <sz val="11"/>
        <color theme="1"/>
        <rFont val="Arial"/>
        <family val="2"/>
      </rPr>
      <t>Not applicable, Initial, Amendment, Renewal, Renewal Certification, Renewal/Amendment, Relocation/Alteration, Change of Location, Alteration, Extension to Start of Construction</t>
    </r>
  </si>
  <si>
    <r>
      <t>Special Permit:</t>
    </r>
    <r>
      <rPr>
        <i/>
        <sz val="11"/>
        <color theme="1"/>
        <rFont val="Arial"/>
        <family val="2"/>
      </rPr>
      <t xml:space="preserve"> Not applicable, Amendment, Renewal, Renewal Certification, Renewal/Amendment, Alteration, Extension to Start of Construction</t>
    </r>
  </si>
  <si>
    <t>Not applicable</t>
  </si>
  <si>
    <r>
      <t xml:space="preserve">De Minimis: </t>
    </r>
    <r>
      <rPr>
        <i/>
        <sz val="11"/>
        <color theme="1"/>
        <rFont val="Arial"/>
        <family val="2"/>
      </rPr>
      <t>Not applicable, Initial</t>
    </r>
  </si>
  <si>
    <r>
      <t>Flexible:</t>
    </r>
    <r>
      <rPr>
        <i/>
        <sz val="11"/>
        <color theme="1"/>
        <rFont val="Arial"/>
        <family val="2"/>
      </rPr>
      <t xml:space="preserve"> Not applicable, Initial, Amendment, Renewal, Renewal Certification, Renewal/Amendment, Alteration, Extension to Start of Construction</t>
    </r>
  </si>
  <si>
    <r>
      <t xml:space="preserve">PSD: </t>
    </r>
    <r>
      <rPr>
        <i/>
        <sz val="11"/>
        <color theme="1"/>
        <rFont val="Arial"/>
        <family val="2"/>
      </rPr>
      <t>Not applicable, Initial, Major Modification</t>
    </r>
  </si>
  <si>
    <r>
      <t xml:space="preserve">Nonattainment: </t>
    </r>
    <r>
      <rPr>
        <i/>
        <sz val="11"/>
        <color theme="1"/>
        <rFont val="Arial"/>
        <family val="2"/>
      </rPr>
      <t>Not applicable, Initial, Major Modification</t>
    </r>
  </si>
  <si>
    <r>
      <t>HAP Major Source [FCAA § 112(g)]:</t>
    </r>
    <r>
      <rPr>
        <i/>
        <sz val="11"/>
        <color theme="1"/>
        <rFont val="Arial"/>
        <family val="2"/>
      </rPr>
      <t xml:space="preserve"> Not applicable, Initial, Major Modification</t>
    </r>
  </si>
  <si>
    <r>
      <t>PAL:</t>
    </r>
    <r>
      <rPr>
        <i/>
        <sz val="11"/>
        <color theme="1"/>
        <rFont val="Arial"/>
        <family val="2"/>
      </rPr>
      <t xml:space="preserve"> Not applicable, Initial, Amendment, Renewal, Renewal/Amendment, Alteration</t>
    </r>
  </si>
  <si>
    <r>
      <t xml:space="preserve">GHG PSD: </t>
    </r>
    <r>
      <rPr>
        <i/>
        <sz val="11"/>
        <color theme="1"/>
        <rFont val="Arial"/>
        <family val="2"/>
      </rPr>
      <t>Not applicable, Initial, Major Modification, Voluntary Update</t>
    </r>
  </si>
  <si>
    <r>
      <rPr>
        <b/>
        <sz val="11"/>
        <color theme="1"/>
        <rFont val="Arial"/>
        <family val="2"/>
      </rPr>
      <t>GHG projects:</t>
    </r>
    <r>
      <rPr>
        <sz val="11"/>
        <color theme="1"/>
        <rFont val="Arial"/>
        <family val="2"/>
      </rPr>
      <t xml:space="preserve"> List the non-GHG applications (pending or being submitted) that are associated with the project. Note: All preconstruction authorizations (including authorization for emissions of greenhouse gases, if applicable) must be obtained prior to start of construction.</t>
    </r>
  </si>
  <si>
    <t>B.  MSS Activities</t>
  </si>
  <si>
    <t>How are/will MSS activities for sources associated with this project be authorized?</t>
  </si>
  <si>
    <t>List the permit number, registration number, and/or PBR number.</t>
  </si>
  <si>
    <t>C. Consolidating NSR Permits</t>
  </si>
  <si>
    <t>Will this permit be consolidated into another NSR permit with this action?</t>
  </si>
  <si>
    <t>Is the renewal date of this permit in six years or less?</t>
  </si>
  <si>
    <t>List the pollutants authorized by this permit to be included in the public notice.</t>
  </si>
  <si>
    <t>What is the permit number this permit will be consolidated into?</t>
  </si>
  <si>
    <t>Submit a separate Form PI-1 General Application for the surviving permit. Include this permit's sources on the Unit Types-Emission Rates sheet of the surviving permit's Form PI-1 General Application.</t>
  </si>
  <si>
    <t>Will NSR permits be consolidated into this permit with this action?</t>
  </si>
  <si>
    <t>If Yes, list the permit numbers to be consolidated.</t>
  </si>
  <si>
    <t>Include all sources from consolidated permits in this surviving Form PI-1 General Application. If the permit to be consolidated into this one has a renewal date in six years or less, submit a separate Form PI-1 General Application for that permit's renewal.</t>
  </si>
  <si>
    <t>D. Incorporation of Standard Permits, Standard Exemptions, and/or Permits By Rule (PBR)</t>
  </si>
  <si>
    <r>
      <t>To ensure protectiveness, previously issued authorizations (standard permits, standard exemptions, or PBRs) including those for MSS, are incorporated into a permit either by consolidation or by reference.
     -Authorizations entirely incorporated by consolidation will be voided when the project is complete, and the
      sources and allowable emissions will be added to the NSR permit's MAERT.
     -Authorizations incorporated by reference will be referenced with the final action for this project but will not be
      voided. Sources will continue to be authorized in the current manner.
At the time of renewal and/or amendment, consolidation (in some cases) may be voluntary and referencing is mandatory.</t>
    </r>
    <r>
      <rPr>
        <sz val="11"/>
        <color rgb="FFFF0000"/>
        <rFont val="Arial"/>
        <family val="2"/>
      </rPr>
      <t xml:space="preserve"> </t>
    </r>
    <r>
      <rPr>
        <sz val="11"/>
        <color theme="1"/>
        <rFont val="Arial"/>
        <family val="2"/>
      </rPr>
      <t>More guidance regarding incorporation can be found in:
     - 30 TAC § 116.116(d)(2), 
     - 30 TAC § 116.615(3),
     - and the memo titled "Revised Permits by Rule and Standard Permit Consolidation Into Permits - September 
       2006" which can be found at the link below.</t>
    </r>
  </si>
  <si>
    <t>https://www.tceq.texas.gov/permitting/air/memos/nsr_memos.html</t>
  </si>
  <si>
    <t>Are there any standard permits, standard exemptions, or PBRs to be incorporated by reference?</t>
  </si>
  <si>
    <t>If yes, list registration number of any PBRs, standard exemptions, or standard permits that need to be referenced. For unregistered PBRs, list the rule citation.</t>
  </si>
  <si>
    <r>
      <t xml:space="preserve">Are there any PBR, standard exemptions, or standard permits associated to be incorporated by consolidation? </t>
    </r>
    <r>
      <rPr>
        <b/>
        <sz val="11"/>
        <color theme="1"/>
        <rFont val="Arial"/>
        <family val="2"/>
      </rPr>
      <t>Note:</t>
    </r>
    <r>
      <rPr>
        <sz val="11"/>
        <color theme="1"/>
        <rFont val="Arial"/>
        <family val="2"/>
      </rPr>
      <t xml:space="preserve"> Emission calculations, a BACT analysis, and an impacts analysis must be attached to this application at the time of submittal for any authorization to be incorporated by consolidation.</t>
    </r>
  </si>
  <si>
    <t>If yes, list any PBR, standard exemptions, or standard permits that need to be consolidated:</t>
  </si>
  <si>
    <r>
      <t xml:space="preserve">If yes, are emission calculations, BACT analysis, an impacts analysis, and a table of FINs and EPNs with authorization identifiers (registration number or rule citation) included for each authorization to be consolidated? </t>
    </r>
    <r>
      <rPr>
        <b/>
        <sz val="11"/>
        <color theme="1"/>
        <rFont val="Arial"/>
        <family val="2"/>
      </rPr>
      <t xml:space="preserve">If any required information is not provided, the authorization will be incorporated by reference. </t>
    </r>
  </si>
  <si>
    <t>E. Associated Federal Operating Permits</t>
  </si>
  <si>
    <r>
      <t xml:space="preserve">Is this facility located at a site required to obtain a </t>
    </r>
    <r>
      <rPr>
        <b/>
        <sz val="11"/>
        <color theme="1"/>
        <rFont val="Arial"/>
        <family val="2"/>
      </rPr>
      <t>site operating permit (SOP)</t>
    </r>
    <r>
      <rPr>
        <sz val="11"/>
        <color theme="1"/>
        <rFont val="Arial"/>
        <family val="2"/>
      </rPr>
      <t xml:space="preserve"> or </t>
    </r>
    <r>
      <rPr>
        <b/>
        <sz val="11"/>
        <color theme="1"/>
        <rFont val="Arial"/>
        <family val="2"/>
      </rPr>
      <t>general operating permit (GOP)?</t>
    </r>
  </si>
  <si>
    <r>
      <t xml:space="preserve">Is a </t>
    </r>
    <r>
      <rPr>
        <b/>
        <sz val="11"/>
        <color theme="1"/>
        <rFont val="Arial"/>
        <family val="2"/>
      </rPr>
      <t>SOP</t>
    </r>
    <r>
      <rPr>
        <sz val="11"/>
        <color theme="1"/>
        <rFont val="Arial"/>
        <family val="2"/>
      </rPr>
      <t xml:space="preserve"> or </t>
    </r>
    <r>
      <rPr>
        <b/>
        <sz val="11"/>
        <color theme="1"/>
        <rFont val="Arial"/>
        <family val="2"/>
      </rPr>
      <t>GOP</t>
    </r>
    <r>
      <rPr>
        <sz val="11"/>
        <color theme="1"/>
        <rFont val="Arial"/>
        <family val="2"/>
      </rPr>
      <t xml:space="preserve"> review pending for this source, area, or site?</t>
    </r>
  </si>
  <si>
    <r>
      <t xml:space="preserve">If required to obtain a </t>
    </r>
    <r>
      <rPr>
        <b/>
        <sz val="11"/>
        <color theme="1"/>
        <rFont val="Arial"/>
        <family val="2"/>
      </rPr>
      <t>SOP</t>
    </r>
    <r>
      <rPr>
        <sz val="11"/>
        <color theme="1"/>
        <rFont val="Arial"/>
        <family val="2"/>
      </rPr>
      <t xml:space="preserve"> or </t>
    </r>
    <r>
      <rPr>
        <b/>
        <sz val="11"/>
        <color theme="1"/>
        <rFont val="Arial"/>
        <family val="2"/>
      </rPr>
      <t>GOP</t>
    </r>
    <r>
      <rPr>
        <sz val="11"/>
        <color theme="1"/>
        <rFont val="Arial"/>
        <family val="2"/>
      </rPr>
      <t>, list all associated permit number(s). If no associated permit number has been assigned yet, enter "TBD":</t>
    </r>
  </si>
  <si>
    <t>IV. Facility Location and General Information</t>
  </si>
  <si>
    <t>A. Location</t>
  </si>
  <si>
    <t xml:space="preserve">County: Enter the county where the facility is physically located. </t>
  </si>
  <si>
    <t>TCEQ Region:</t>
  </si>
  <si>
    <t>County attainment status:</t>
  </si>
  <si>
    <t>Street Address:</t>
  </si>
  <si>
    <t>City: If the address is not located in a city, then enter the city or town closest to the facility, even if it is not in the same county as the facility.</t>
  </si>
  <si>
    <t xml:space="preserve">ZIP Code: Include the ZIP Code of the physical facility site, not the ZIP Code of the applicant's mailing address. </t>
  </si>
  <si>
    <t>Site Location Description: If there is no street address, provide written driving directions to the site. Identify the location by distance and direction from well-known landmarks such as major highway intersections.</t>
  </si>
  <si>
    <t>Is this a project for a lead smelter, concrete crushing facility, and/or a hazardous waste management facility?</t>
  </si>
  <si>
    <r>
      <t xml:space="preserve">If yes, does the project meet the distance limitations listed in 30 TAC </t>
    </r>
    <r>
      <rPr>
        <sz val="11"/>
        <color theme="1"/>
        <rFont val="Calibri"/>
        <family val="2"/>
      </rPr>
      <t>§</t>
    </r>
    <r>
      <rPr>
        <sz val="11"/>
        <color theme="1"/>
        <rFont val="Arial"/>
        <family val="2"/>
      </rPr>
      <t xml:space="preserve"> 116.112?</t>
    </r>
  </si>
  <si>
    <t>B. General Information</t>
  </si>
  <si>
    <t>Site Name:</t>
  </si>
  <si>
    <t>Area Name: Must indicate the general type of operation, process, equipment or facility. Include numerical designations, if appropriate. Examples are Sulfuric Acid Plant and No. 5 Steam Boiler. Vague names such as Chemical Plant are not acceptable.</t>
  </si>
  <si>
    <t>Are there any schools located within 3,000 feet of the site boundary?</t>
  </si>
  <si>
    <t>C. Portable Facility</t>
  </si>
  <si>
    <t>Permanent or portable facility?</t>
  </si>
  <si>
    <t>Serial number of the equipment to be authorized:</t>
  </si>
  <si>
    <t>D. Industry Type</t>
  </si>
  <si>
    <t>Principal Company Product/Business:</t>
  </si>
  <si>
    <t>A list of SIC codes can be found at the link below:</t>
  </si>
  <si>
    <t>https://www.naics.com/sic-codes-industry-drilldown/</t>
  </si>
  <si>
    <t>Principal SIC code:</t>
  </si>
  <si>
    <t>NAICS codes and conversions between NAICS and SIC Codes are available at the link below:</t>
  </si>
  <si>
    <t>https://www.census.gov/naics/</t>
  </si>
  <si>
    <t>Principal NAICS code:</t>
  </si>
  <si>
    <t>E. State Senator and Representative for this site</t>
  </si>
  <si>
    <t>This information can be found at the link below (note, the website is not compatible to Internet Explorer):</t>
  </si>
  <si>
    <t>https://wrm.capitol.texas.gov/</t>
  </si>
  <si>
    <t>State Senator:</t>
  </si>
  <si>
    <t>District:</t>
  </si>
  <si>
    <t>State Representative:</t>
  </si>
  <si>
    <t>V. Project Information</t>
  </si>
  <si>
    <t>A. Description</t>
  </si>
  <si>
    <r>
      <t xml:space="preserve">Provide a </t>
    </r>
    <r>
      <rPr>
        <b/>
        <sz val="11"/>
        <color theme="1"/>
        <rFont val="Arial"/>
        <family val="2"/>
      </rPr>
      <t>brief</t>
    </r>
    <r>
      <rPr>
        <sz val="11"/>
        <color theme="1"/>
        <rFont val="Arial"/>
        <family val="2"/>
      </rPr>
      <t xml:space="preserve"> description of the project that is requested (describe the what, not the how and why). Limited to 500 characters. </t>
    </r>
  </si>
  <si>
    <t>B. Project Timing</t>
  </si>
  <si>
    <t>Authorization must be obtained for many projects before beginning construction. Construction is broadly interpreted as anything other than site clearance or site preparation. Enter the date as "Month Date, Year" (e.g. July 4, 1776).</t>
  </si>
  <si>
    <t>Projected Start of Construction:</t>
  </si>
  <si>
    <t>Projected Start of Operation:</t>
  </si>
  <si>
    <t>C. Enforcement Projects</t>
  </si>
  <si>
    <t>Is this application in response to, or related to, an agency investigation, notice of violation, or enforcement action?</t>
  </si>
  <si>
    <t>If yes, did you attach copies of any correspondence from the agency and provide the RN associated with the investigation, notice of violation, or enforcement action?</t>
  </si>
  <si>
    <t>D. Operating Schedule</t>
  </si>
  <si>
    <t>Will sources in this project be authorized to operate 8760 hours per year?</t>
  </si>
  <si>
    <t xml:space="preserve"> If no, provide details in your permit application materials.</t>
  </si>
  <si>
    <t>Does this facility operate seasonally?</t>
  </si>
  <si>
    <t>If yes, describe the operating schedule.</t>
  </si>
  <si>
    <t>VI. Application Materials</t>
  </si>
  <si>
    <t>All representations regarding construction plans and operation procedures contained in the permit application shall be conditions upon which the permit is issued. (30 TAC § 116.116)</t>
  </si>
  <si>
    <t>A. Confidential Application Materials</t>
  </si>
  <si>
    <t>Is confidential information submitted with this application?</t>
  </si>
  <si>
    <r>
      <t>If yes, is each confidential page marked "</t>
    </r>
    <r>
      <rPr>
        <b/>
        <i/>
        <sz val="11"/>
        <color rgb="FFC00000"/>
        <rFont val="Arial"/>
        <family val="2"/>
      </rPr>
      <t>CONFIDENTIAL</t>
    </r>
    <r>
      <rPr>
        <i/>
        <sz val="11"/>
        <color theme="1"/>
        <rFont val="Arial"/>
        <family val="2"/>
      </rPr>
      <t>" in large red letters?</t>
    </r>
  </si>
  <si>
    <t>https://www.tceq.texas.gov/permitting/air/confidential.html</t>
  </si>
  <si>
    <r>
      <t>B. Is the Core Data Form (Form 10400) attached?</t>
    </r>
    <r>
      <rPr>
        <sz val="11"/>
        <color theme="1"/>
        <rFont val="Arial"/>
        <family val="2"/>
      </rPr>
      <t xml:space="preserve"> Link to form and instructions below.</t>
    </r>
  </si>
  <si>
    <t>https://www.tceq.texas.gov/permitting/central_registry/guidance.html</t>
  </si>
  <si>
    <t>C. Is a current area map attached?</t>
  </si>
  <si>
    <t>Is the area map a current map with a true north arrow, an accurate graduated scale, the entire plant property, the location of the property relative to prominent geographical features including, but not limited to, highways, roads, streams, and significant landmarks such as buildings, residences, schools, parks, hospitals, day care centers, and churches?</t>
  </si>
  <si>
    <t>Does the map show a 3,000-foot radius from the property boundary?</t>
  </si>
  <si>
    <t>D. Is a plot plan attached?</t>
  </si>
  <si>
    <t>Does your plot plan clearly show a north arrow, an accurate graduated scale, all property lines, all emission points, buildings, tanks, process vessels, other process equipment, and two bench mark locations?</t>
  </si>
  <si>
    <t>Does your plot plan identify all emission points on the affected property, including all emission points authorized by other air authorizations, construction permits, PBRs, special permits, and standard permits?</t>
  </si>
  <si>
    <t>Did you include a table of emission points indicating the authorization type and authorization identifier, such as a permit number, registration number, or rule citation under which each emission point is currently authorized?</t>
  </si>
  <si>
    <t>E. Is a process flow diagram attached?</t>
  </si>
  <si>
    <t>Is the process flow diagram sufficiently descriptive so the permit reviewer can determine the raw materials to be used in the process; all major processing steps and major equipment items; individual emission points associated with each process step; the location and identification of all emission abatement devices; and the location and identification of all waste streams (including wastewater streams that may have associated air emissions)?</t>
  </si>
  <si>
    <t>F. Is a process description attached?</t>
  </si>
  <si>
    <t>Does the process description emphasize where the emissions are generated, why the emissions must be generated, what air pollution controls are used (including process design features that minimize emissions), and where the emissions enter the atmosphere?</t>
  </si>
  <si>
    <t>Does the process description also explain how the facility or facilities will be operating when the maximum possible emissions are produced?</t>
  </si>
  <si>
    <r>
      <t xml:space="preserve">G. Is a detailed list of requested actions included in the application? </t>
    </r>
    <r>
      <rPr>
        <sz val="11"/>
        <color theme="1"/>
        <rFont val="Arial"/>
        <family val="2"/>
      </rPr>
      <t>This list can be included in the project description.</t>
    </r>
  </si>
  <si>
    <r>
      <t xml:space="preserve">H. Are detailed calculations attached? Calculations must be provided for each source with new or changing emission rates. For example, a new source, changing emission factors, decreasing emissions, consolidated sources, etc. Calculations do not need to be submitted for sources without any proposed emission rate changes. </t>
    </r>
    <r>
      <rPr>
        <b/>
        <sz val="11"/>
        <color rgb="FFC00000"/>
        <rFont val="Arial"/>
        <family val="2"/>
      </rPr>
      <t>Note: the preferred format is an electronic workbook (such as Excel) with all formulas viewable for review.</t>
    </r>
  </si>
  <si>
    <t>Are emission rates and associated calculations for planned MSS facilities and related activities attached?</t>
  </si>
  <si>
    <t>I. Is a material balance (Table 2, Form 10155) attached?</t>
  </si>
  <si>
    <t xml:space="preserve">Table 2 (Form 10155), entitled Material Balance:  A material balance representation may be required for all applications to confirm technical emissions information. Typically this is required  for refining and chemical manufacturing processes involving reactions, separations, and blending.  It may also be requested by the permit reviewer for other applications. Table 2 should represent the total material balance; that is, all streams into the system and all streams out. Additional sheets may be attached if necessary. Complex material balances may be presented on spreadsheets or indicated using process flow diagrams. All materials in the process should be addressed whether or not they directly result in the emission of an air contaminant. All production rates must be based on maximum operating conditions. </t>
  </si>
  <si>
    <t>J. Is a list of MSS activities attached?</t>
  </si>
  <si>
    <t>Are the MSS activities listed and discussed separately, each complete with the authorization mechanism or emission rates, frequency, duration, and supporting information if authorized by this permit?</t>
  </si>
  <si>
    <t>K. Is a discussion of state regulatory requirements attached, addressing 30 TAC Chapters 101, 111, 112, 113, 115, and 117?</t>
  </si>
  <si>
    <t>For all applicable chapters, does the discussion include how the facility will comply with the requirements of the chapter?</t>
  </si>
  <si>
    <t>For all not applicable chapters, does the discussion include why the chapter is not applicable?</t>
  </si>
  <si>
    <t>https://www.tceq.texas.gov/permitting/air#pip</t>
  </si>
  <si>
    <t>Is the PIP Form (TCEQ Form 20960) attached?</t>
  </si>
  <si>
    <t>N. Are all other required tables, calculations, and descriptions attached?</t>
  </si>
  <si>
    <t>If any of these are true, then application can't be submitted in STEERS &amp; therefore the signature section is needed. Otherwise, this section is grayed out.</t>
  </si>
  <si>
    <t>VII. Signature</t>
  </si>
  <si>
    <t>GHG PSD initial or major modification applications not submitted concurrently with a minor NSR application</t>
  </si>
  <si>
    <t>all HAP applications not submitted concurrently with a minor NSR application</t>
  </si>
  <si>
    <t>all PAL applications not submitted concurrently with a minor NSR application</t>
  </si>
  <si>
    <t>all De Minimis applications</t>
  </si>
  <si>
    <t>The owner or operator of the facility must apply for authority to construct. The appropriate company official (owner, plant manager, president, vice president, or environmental director) must sign all copies of the application. The applicant’s consultant cannot sign the application.</t>
  </si>
  <si>
    <t xml:space="preserve">The signature below confirms that I have knowledge of the facts included in this application and that these facts are true and correct to the best of my knowledge and belief. I further state that to the best of my knowledge and belief, the project for which application is made will not in any way violate any provision of the Texas Water Code (TWC), Chapter 7; the Texas Health and Safety Code, Chapter 382; the Texas Clean Air Act (TCAA); the air quality rules of the Texas Commission on Environmental Quality; or any local governmental ordinance or resolution enacted pursuant to the TCAA. I further state that I understand my signature indicates that this application meets all applicable nonattainment, prevention of significant deterioration, or major source of hazardous air pollutant permitting requirements. The signature further signifies awareness that intentionally or knowingly making or causing to be made false material statements or representations in the application is a criminal offense subject to criminal penalties. </t>
  </si>
  <si>
    <t>Name:</t>
  </si>
  <si>
    <t>Signature:</t>
  </si>
  <si>
    <t>Date:</t>
  </si>
  <si>
    <t>Click here to go to the Renewal sheet.</t>
  </si>
  <si>
    <t>Click here to go to the Technical sheet (non-renewal projects).</t>
  </si>
  <si>
    <t>End of worksheet</t>
  </si>
  <si>
    <t>Additional Information for Renewal Projects</t>
  </si>
  <si>
    <r>
      <t xml:space="preserve">This sheet must be completed for all renewal projects. </t>
    </r>
    <r>
      <rPr>
        <b/>
        <sz val="11"/>
        <color theme="1"/>
        <rFont val="Arial"/>
        <family val="2"/>
      </rPr>
      <t xml:space="preserve">If you can see the page header, there are questions applicable to your project on this sheet.
Instructions:
</t>
    </r>
    <r>
      <rPr>
        <sz val="11"/>
        <color theme="1"/>
        <rFont val="Arial"/>
        <family val="2"/>
      </rPr>
      <t xml:space="preserve">1. Complete all applicable sections below.
2. Continue to the Technical sheet for additional questions.
</t>
    </r>
  </si>
  <si>
    <t>I. Type of Permit Renewal and Associated Actions</t>
  </si>
  <si>
    <t>A. Current Operations</t>
  </si>
  <si>
    <t>Do all dockside vessel emissions associated with the facility comply with all rules and regulations of the commission and with the intent of the TCAA, including protection of the health and property of the public and minimization of emissions to the extent possible, consistent with good air pollution practices? (30 TAC § 116.311(a)(1))</t>
  </si>
  <si>
    <t>Is the facility being operated in accordance with all requirements and conditions of the existing permit, including representations in the application for permit to construct and subsequent amendments, and any previously granted renewal, unless otherwise authorized for a qualified facility?</t>
  </si>
  <si>
    <t>If No, describe potential or pending authorization(s):</t>
  </si>
  <si>
    <t>Are there any permit actions pending before the TCEQ?</t>
  </si>
  <si>
    <t>If Yes, list actions and dates of submittal:</t>
  </si>
  <si>
    <t>Permit Action:</t>
  </si>
  <si>
    <t>Date Submitted:</t>
  </si>
  <si>
    <t>Have any qualified facility changes under 30 TAC § 116.116(e) occurred since originally issued or last renewed?</t>
  </si>
  <si>
    <t>Have emission factors changed since the last permitting action?</t>
  </si>
  <si>
    <r>
      <t>B. Changes Made Since Last Amendment or Renewal</t>
    </r>
    <r>
      <rPr>
        <sz val="11"/>
        <color theme="1"/>
        <rFont val="Arial"/>
        <family val="2"/>
      </rPr>
      <t xml:space="preserve">
Have any of the following changes been made to or proposed for the facilities covered by this permit since it was last amended or renewed and are not currently authorized by a PBR, standard permit, or other authorization? </t>
    </r>
    <r>
      <rPr>
        <i/>
        <sz val="11"/>
        <color theme="1"/>
        <rFont val="Arial"/>
        <family val="2"/>
      </rPr>
      <t>Select "Yes" or "No" to answer each question.</t>
    </r>
  </si>
  <si>
    <t>Construction of a new emission source?</t>
  </si>
  <si>
    <t>The emission of new chemical species or a change in character of emissions?</t>
  </si>
  <si>
    <t>An increase in emission rates on a short term or annual basis? (This includes increases of a criteria pollutant as well as increases of a chemical species.)</t>
  </si>
  <si>
    <t>A change in the method of emission control if the emission control is a source itself, such as a thermal oxidizer or flare?</t>
  </si>
  <si>
    <t>Are new pollutants being added in the renewal process, not currently listed in the permit?</t>
  </si>
  <si>
    <t>If "yes" to any question in Section B above is selected, a concurrent permit amendment is required before the permit can be renewed.</t>
  </si>
  <si>
    <t>II. Federal Regulatory Questions</t>
  </si>
  <si>
    <t>Indicate if any of the following requirements apply to the proposed facility. Note that some federal regulations apply to minor sources. Enter all applicable Subparts.</t>
  </si>
  <si>
    <t>A. Title 40 CFR Part 60</t>
  </si>
  <si>
    <t>Do NSPS subpart(s) apply to a facility in this application?</t>
  </si>
  <si>
    <t>If applicable, list applicable subparts you will demonstrate compliance with (e.g. Subpart M)</t>
  </si>
  <si>
    <t>B. Title 40 CFR Part 61</t>
  </si>
  <si>
    <t>Do NESHAP subpart(s) apply to a facility in this application?</t>
  </si>
  <si>
    <t>If applicable, list applicable subparts you will demonstrate compliance with  (e.g. Subpart BB)</t>
  </si>
  <si>
    <t>C. Title 40 CFR Part 63</t>
  </si>
  <si>
    <t>Do MACT subpart(s) apply to a facility in this application?</t>
  </si>
  <si>
    <t>If applicable, list applicable subparts  you will demonstrate compliance with (e.g. Subpart VVVV)</t>
  </si>
  <si>
    <t>III. Renewal Certification</t>
  </si>
  <si>
    <r>
      <t>A. Renewal Certification Eligibility Determination</t>
    </r>
    <r>
      <rPr>
        <sz val="11"/>
        <color theme="1"/>
        <rFont val="Arial"/>
        <family val="2"/>
      </rPr>
      <t xml:space="preserve">
</t>
    </r>
    <r>
      <rPr>
        <i/>
        <sz val="11"/>
        <color theme="1"/>
        <rFont val="Arial"/>
        <family val="2"/>
      </rPr>
      <t>Select "Yes" or "No" to answer each question.</t>
    </r>
  </si>
  <si>
    <t>Does the permitted facility emit an air contaminant on the watch list and is the permitted facility located in the area on the watch list?</t>
  </si>
  <si>
    <t>Is the permitted facility required to participate in the Houston/Galveston Area (HGA) cap and trade program for highly reactive VOCs? In addition, do the HRVOCs need to be speciated on the maximum allowable emission rates table (MAERT)?</t>
  </si>
  <si>
    <r>
      <t xml:space="preserve">Does the company have an </t>
    </r>
    <r>
      <rPr>
        <b/>
        <sz val="11"/>
        <color theme="1"/>
        <rFont val="Arial"/>
        <family val="2"/>
      </rPr>
      <t>unsatisfactory</t>
    </r>
    <r>
      <rPr>
        <sz val="11"/>
        <color theme="1"/>
        <rFont val="Arial"/>
        <family val="2"/>
      </rPr>
      <t xml:space="preserve"> compliance history?</t>
    </r>
  </si>
  <si>
    <t>Is the permit a Flexible Permit or an Existing Facilities Flexible Permit?</t>
  </si>
  <si>
    <t>Does this permit require the inclusion of marine loading emissions?</t>
  </si>
  <si>
    <t>Is there a concurrent amendment application being submitted for this permit?</t>
  </si>
  <si>
    <t>Is there a permit amendment application currently under review for this permit?</t>
  </si>
  <si>
    <t>Is the addition of Compliance Assurance Monitoring conditions required with this renewal?</t>
  </si>
  <si>
    <t>Are scheduled MSS emissions not authorized by PBR or standard permit, required to be newly authorized or modified in the permit? (30 TAC 101.222(h))</t>
  </si>
  <si>
    <t>Are there any facilities that have been shutdown that are proposed to be removed from the permit at the time of renewal?</t>
  </si>
  <si>
    <t>Have the emissions factors changed for any source or have the emissions calculation methodology changed for any source?</t>
  </si>
  <si>
    <t>Is this permit being consolidated into another permit or are other NSR permits being consolidated into this permit as part of this renewal?</t>
  </si>
  <si>
    <t>Is there inclusion of any sources never before identified but always present and previously represented?</t>
  </si>
  <si>
    <t>Are there any changes whatsoever to the current permit special conditions or MAERT being proposed?</t>
  </si>
  <si>
    <t>Are there any Permit by Rule authorizations (30 TAC Chapter 106) or Pollution Control Project Standard Permit authorizations that need or are proposed to be incorporated by consolidation into the permit?</t>
  </si>
  <si>
    <t>Please note, these authorizations can be incorporated by reference and still qualify for the Renewal Certification option.
     -If you would like to change your response above to incorporate by reference instead of by consolidation,
      please also update General Sheet, Section III.D.
     -If you would like to continue to incorporate by consolidation, complete the remaining applicable questions.</t>
  </si>
  <si>
    <t>B. Renewal Certification Option</t>
  </si>
  <si>
    <r>
      <t xml:space="preserve">I acknowledge that my project meets all renewal requirements of 30 TAC § 116.311 and is eligible for Renewal Certification. I choose the Renewal Certification Option. </t>
    </r>
    <r>
      <rPr>
        <i/>
        <sz val="11"/>
        <color theme="1"/>
        <rFont val="Arial"/>
        <family val="2"/>
      </rPr>
      <t>Select "I agree." or "I do not agree."</t>
    </r>
  </si>
  <si>
    <t>When submitting the renewal certification application, enclose a copy of the current permit special conditions and maximum allowable emission rates tables.</t>
  </si>
  <si>
    <t>Note: If comments are received during the public notice comment period, the Renewal Certification Option is no longer available.</t>
  </si>
  <si>
    <t>Click here to go to the next page.</t>
  </si>
  <si>
    <t>Technical Information</t>
  </si>
  <si>
    <r>
      <t xml:space="preserve">This sheet provides technical information needed by the TCEQ. </t>
    </r>
    <r>
      <rPr>
        <b/>
        <sz val="11"/>
        <color theme="1"/>
        <rFont val="Arial"/>
        <family val="2"/>
      </rPr>
      <t xml:space="preserve">If you can see the page header, there are questions applicable to your project on this sheet.
Instructions:
</t>
    </r>
    <r>
      <rPr>
        <sz val="11"/>
        <color theme="1"/>
        <rFont val="Arial"/>
        <family val="2"/>
      </rPr>
      <t xml:space="preserve">1. Complete all applicable sections below.
2. Be sure to </t>
    </r>
    <r>
      <rPr>
        <b/>
        <sz val="11"/>
        <color rgb="FFC00000"/>
        <rFont val="Arial"/>
        <family val="2"/>
      </rPr>
      <t>scroll all the way down</t>
    </r>
    <r>
      <rPr>
        <sz val="11"/>
        <color theme="1"/>
        <rFont val="Arial"/>
        <family val="2"/>
      </rPr>
      <t xml:space="preserve"> to the bottom of the sheet to confirm all applicable areas have been completed.
</t>
    </r>
  </si>
  <si>
    <t>A. NSR Minor Permit Relocation Requests</t>
  </si>
  <si>
    <t>Is a permitted portable facility and associated equipment moving to a site for support of a public works project in which the proposed site is located in or contiguous to the right-of-way of the public works project?</t>
  </si>
  <si>
    <t>Is a  portable facility moving to a site in which a portable facility has been located at the site at any time during the previous two years and the site was subject to public notice as required under Chapter 39 of this title (relating to Public Notice), the Air Quality Standard Permit for Concrete Batch Plants, or the concrete batch plant permits by rule?</t>
  </si>
  <si>
    <t>If no to both questions, this project does not qualify for a relocation.</t>
  </si>
  <si>
    <t>Provide the permit or registration number of the portable facility that was located at the proposed site any time during the last two years, and the date the facility was last located there. (116.178(c)(10))</t>
  </si>
  <si>
    <t>Attach proof that the proposed site had accomplished public notice, as required by Chapter 39 of this title to your application. (116.178(c)(11))</t>
  </si>
  <si>
    <t>Does the application contain a detailed plot plan?</t>
  </si>
  <si>
    <t>Does the application contain an area map?</t>
  </si>
  <si>
    <t>Does the application contain a copy of the current permit?</t>
  </si>
  <si>
    <r>
      <t xml:space="preserve">Note: The permit holder shall obtain written approval before the start of construction and commencement of operations at the new site and shall not assume approval within 12 business days. (30 TAC </t>
    </r>
    <r>
      <rPr>
        <sz val="11"/>
        <color theme="1"/>
        <rFont val="Calibri"/>
        <family val="2"/>
      </rPr>
      <t xml:space="preserve">§ </t>
    </r>
    <r>
      <rPr>
        <sz val="11"/>
        <color theme="1"/>
        <rFont val="Arial"/>
        <family val="2"/>
      </rPr>
      <t>116.178(e))</t>
    </r>
  </si>
  <si>
    <t>B. NSR Minor Permit Change of Location Request</t>
  </si>
  <si>
    <t>Note: If you are requesting to relocate a portable facility and associated sources and cannot meet the relocation conditions of your portable facility permit, a change of location is required, as specified in 30 TAC Chapter § 116.178(f).</t>
  </si>
  <si>
    <t>Is this a request to convert a permanent facility permit number to a portable designation?</t>
  </si>
  <si>
    <r>
      <t xml:space="preserve">Provide the </t>
    </r>
    <r>
      <rPr>
        <b/>
        <sz val="11"/>
        <color theme="1"/>
        <rFont val="Arial"/>
        <family val="2"/>
      </rPr>
      <t>Current Address:</t>
    </r>
  </si>
  <si>
    <t>County:</t>
  </si>
  <si>
    <r>
      <rPr>
        <sz val="11"/>
        <color theme="1"/>
        <rFont val="Arial"/>
        <family val="2"/>
      </rPr>
      <t xml:space="preserve">Provide the </t>
    </r>
    <r>
      <rPr>
        <b/>
        <sz val="11"/>
        <color theme="1"/>
        <rFont val="Arial"/>
        <family val="2"/>
      </rPr>
      <t>Proposed Address:</t>
    </r>
  </si>
  <si>
    <r>
      <t xml:space="preserve">Will the proposed facility, site, and plot plan meet all current technical requirements of the permit special conditions? </t>
    </r>
    <r>
      <rPr>
        <i/>
        <sz val="11"/>
        <color theme="1"/>
        <rFont val="Arial"/>
        <family val="2"/>
      </rPr>
      <t>If not, attach detailed information.</t>
    </r>
  </si>
  <si>
    <t>Is the location where the facility is moving considered to be a major source? Note: Moving a facility to a major source will require special consideration and may involve additional permitting actions.</t>
  </si>
  <si>
    <t>C. NSR Minor Permit Alterations</t>
  </si>
  <si>
    <t>Does this project cause a change in the method of control of emissions?</t>
  </si>
  <si>
    <t>Does this project cause a change in the character of emissions?</t>
  </si>
  <si>
    <t>Does this project cause an increase in the emission rate of any air contaminant?</t>
  </si>
  <si>
    <r>
      <t xml:space="preserve">If yes to any of the above questions in this section, this project does not meet the criteria of a permit alteration. (30 TAC </t>
    </r>
    <r>
      <rPr>
        <sz val="11"/>
        <color theme="1"/>
        <rFont val="Calibri"/>
        <family val="2"/>
      </rPr>
      <t>§</t>
    </r>
    <r>
      <rPr>
        <sz val="11"/>
        <color theme="1"/>
        <rFont val="Arial"/>
        <family val="2"/>
      </rPr>
      <t xml:space="preserve"> 116.116(c)(1)(B))</t>
    </r>
  </si>
  <si>
    <t>Does the alteration request change values on the current MAERT, stack parameter representations (including location), and/or is being submitted with a GHG voluntary update?</t>
  </si>
  <si>
    <r>
      <t xml:space="preserve">Any change that results in an increase in off-property concentrations of air contaminants requires an air quality impacts demonstration. </t>
    </r>
    <r>
      <rPr>
        <b/>
        <sz val="11"/>
        <color theme="1"/>
        <rFont val="Arial"/>
        <family val="2"/>
      </rPr>
      <t>This includes all stack parameter changes including location</t>
    </r>
    <r>
      <rPr>
        <sz val="11"/>
        <color theme="1"/>
        <rFont val="Arial"/>
        <family val="2"/>
      </rPr>
      <t>. Information regarding the air quality impacts demonstration must be provided with the application and show compliance with all state and federal requirements. Detailed requirements for the information necessary to make the demonstration are listed on the Impacts sheet.</t>
    </r>
  </si>
  <si>
    <t>Does this project require an impacts analysis?</t>
  </si>
  <si>
    <r>
      <t xml:space="preserve">Is information sufficient to demonstrate that the change does not interfere with the owner or operator's previous demonstrations of compliance with the BACT requirements of the permit? (30 TAC </t>
    </r>
    <r>
      <rPr>
        <sz val="11"/>
        <color theme="1"/>
        <rFont val="Calibri"/>
        <family val="2"/>
      </rPr>
      <t>§</t>
    </r>
    <r>
      <rPr>
        <sz val="11"/>
        <color theme="1"/>
        <rFont val="Arial"/>
        <family val="2"/>
      </rPr>
      <t xml:space="preserve"> 116.116(c)(4))</t>
    </r>
  </si>
  <si>
    <t>D. NSR Minor Permit Extension to Start of Construction Requests</t>
  </si>
  <si>
    <t>What type of extension is being requested?
-First request (30 TAC § 116.120(b))
-Second request: the permit holder is a party to litigation not of the permit holder's initiation regarding the issuance of the permit (30 TAC § 116.120(b)(1))
-Second request: the permit holder has spent, or committed to spend, at least 10% of the estimated total cost of the project up to a maximum of $5 million (30 TAC § 116.120(b)(2))
-Third request: the permit holder received their second request under 30 TAC § 116.120(b)(1) and now has spent, or committed to spend at least 10% of the estimated total cost of the project up to a maximum of $5 million (30 § TAC 116.120(c))</t>
  </si>
  <si>
    <t>Do the authorized facilities meet current BACT and/or LAER?</t>
  </si>
  <si>
    <t>Do emissions from the facility comply with all rules and regulations of the commission and the intent of the TCAA?</t>
  </si>
  <si>
    <t>Does the impacts analysis completed when this project was issued continue to demonstrate that emissions from the facility are protective of the public's health and physical property?</t>
  </si>
  <si>
    <t>Does the application contain documentation of the expenses paid?</t>
  </si>
  <si>
    <t>If no to any of the above items, the project does not qualify for an extension to start of construction.</t>
  </si>
  <si>
    <t>E. Agricultural Facilities (THSC § 382.020)</t>
  </si>
  <si>
    <t>Do the facilities handle, load, unload, dry, manufacture, or process grain, seed, legumes, or vegetable fibers (agricultural facilities)?</t>
  </si>
  <si>
    <t>F. Concrete Batch Plants</t>
  </si>
  <si>
    <t>Is this a project for a concrete batch plant?</t>
  </si>
  <si>
    <t>We must notify the applicable county judge and presiding officer when a permit, amendment, renewal, and/or change of location application for a concrete batch plant is received. Obtain this information using the official website of the entity or person, such as the county's website. If unavailable, use the link below.</t>
  </si>
  <si>
    <t>https://www.txdirectory.com</t>
  </si>
  <si>
    <r>
      <t xml:space="preserve">Provide the information for the </t>
    </r>
    <r>
      <rPr>
        <b/>
        <sz val="11"/>
        <color theme="1"/>
        <rFont val="Arial"/>
        <family val="2"/>
      </rPr>
      <t>County Judge</t>
    </r>
    <r>
      <rPr>
        <sz val="11"/>
        <color theme="1"/>
        <rFont val="Arial"/>
        <family val="2"/>
      </rPr>
      <t xml:space="preserve"> for the location where the facility is or will be located:</t>
    </r>
  </si>
  <si>
    <t>The Honorable:</t>
  </si>
  <si>
    <t>Is the facility located in a municipality or an extraterritorial jurisdiction of a municipality?</t>
  </si>
  <si>
    <t>If so, provide the information for the Presiding Officer(s) of the municipality. This is frequently the Mayor. An attachment may be used for multiple.</t>
  </si>
  <si>
    <t>II. Special Permits</t>
  </si>
  <si>
    <t>A. Special Permit Amendment</t>
  </si>
  <si>
    <t>Will emissions from the facility be less than 250 tpy of CO or NOx or 25 tpy of any other air contaminant except CO2, water, nitrogen, methane, ethane, hydrogen, and oxygen?</t>
  </si>
  <si>
    <t>III. De Minimis Registrations</t>
  </si>
  <si>
    <t>A. Type of De Minimis Review</t>
  </si>
  <si>
    <t>Note: subsections 1, 2, and 3 do not require registration. If you would like to receive a response from the TCEQ, you may submit this PI-1. Attach a discussion of how the site meets the applicable de minimis subsection.</t>
  </si>
  <si>
    <t>Are any of the facilities in this project in violation of any commission rule, permit, order, or statute within the commission's jurisdiction? If so, the source(s) are not considered de minimis. (30 TAC § 116.119(b))</t>
  </si>
  <si>
    <t>B. De Minimis Source Information</t>
  </si>
  <si>
    <t>Are there other facilities or sources at the site which emit the same air contaminants?</t>
  </si>
  <si>
    <t>If “Yes,” attach description of the facilities and how they are authorized. Also complete the "Unit Types - Emission Rates" sheet following the instructions on that sheet to describe emission rates of each source at the site and proposed with this project.
If "No", follow these steps to prepare the rest of your PI-1.
1. In the "Unit Types - Emission Rates" sheet, enter or select "New/Modified" in cell A10.
2. Vertically list all pollutants found at this facility in column F. Step 1 does not have to be repeated for each pollutant.
3. Continue to the "Impacts" sheet and follow the instructions on that sheet.</t>
  </si>
  <si>
    <t>C. De Minimis Federal Applicability Information</t>
  </si>
  <si>
    <r>
      <t xml:space="preserve">Is the proposed or existing facility located at a site or is it a source designated as major under the following:
</t>
    </r>
    <r>
      <rPr>
        <i/>
        <sz val="11"/>
        <color theme="1"/>
        <rFont val="Arial"/>
        <family val="2"/>
      </rPr>
      <t>If “YES,” to any part below, you cannot apply for a de minimis registration.</t>
    </r>
  </si>
  <si>
    <t>Title 30 TAC § 116.150 Nonattainment</t>
  </si>
  <si>
    <t>30 TAC § 116.160 Prevention of Significant Deterioration</t>
  </si>
  <si>
    <t>30 TAC § 116.180, FCAA §112(g) Hazardous Air Pollutants (HAPs)</t>
  </si>
  <si>
    <t>30 TAC § 122.10(13) Federal Operating Permit</t>
  </si>
  <si>
    <t>D. De Minimis Attachments</t>
  </si>
  <si>
    <t>An impacts analysis is required for all case by case de minimis requests submitted under 30 TAC 116.119(a)(4). Is screen modeling attached?</t>
  </si>
  <si>
    <r>
      <t xml:space="preserve">Is a facility description and emissions information attached? </t>
    </r>
    <r>
      <rPr>
        <i/>
        <sz val="11"/>
        <color theme="1"/>
        <rFont val="Arial"/>
        <family val="2"/>
      </rPr>
      <t>Note: since de minimis registration is intended to exempt a facility from having to obtain any air authorization, all emissions associated with the facility, or any group of facilities, must meet de minimis criteria.</t>
    </r>
  </si>
  <si>
    <t>IV. Flexible Permits</t>
  </si>
  <si>
    <t>A. Initial and Amendment</t>
  </si>
  <si>
    <r>
      <t xml:space="preserve">For initial projects: Does this account already have a flexible permit authorized? If yes, an additional flexible permit cannot be authorized. (30 TAC </t>
    </r>
    <r>
      <rPr>
        <sz val="11"/>
        <color theme="1"/>
        <rFont val="Calibri"/>
        <family val="2"/>
      </rPr>
      <t>§</t>
    </r>
    <r>
      <rPr>
        <sz val="9.9"/>
        <color theme="1"/>
        <rFont val="Arial"/>
        <family val="2"/>
      </rPr>
      <t xml:space="preserve"> </t>
    </r>
    <r>
      <rPr>
        <sz val="11"/>
        <color theme="1"/>
        <rFont val="Arial"/>
        <family val="2"/>
      </rPr>
      <t>116.710(a)(1) However, an existing flexible permit may be amended.</t>
    </r>
  </si>
  <si>
    <t>Does the application include facilities currently authorized by a permit issued under 30 TAC Subchapter B (relating to New Source Review Permits)?</t>
  </si>
  <si>
    <r>
      <t xml:space="preserve">If yes, does the application identify any terms, conditions, and representations in the Subchapter B permit or permits which will be superseded by or incorporated into the flexible permit? For example, any emission sources, conditions, or representations that are currently authorized in a Subchapter B permit that will be affected by this proposed action. (30 TAC </t>
    </r>
    <r>
      <rPr>
        <sz val="11"/>
        <color theme="1"/>
        <rFont val="Calibri"/>
        <family val="2"/>
      </rPr>
      <t>§</t>
    </r>
    <r>
      <rPr>
        <sz val="9.9"/>
        <color theme="1"/>
        <rFont val="Arial"/>
        <family val="2"/>
      </rPr>
      <t xml:space="preserve"> </t>
    </r>
    <r>
      <rPr>
        <sz val="11"/>
        <color theme="1"/>
        <rFont val="Arial"/>
        <family val="2"/>
      </rPr>
      <t>116.711(2)(M)(vi))</t>
    </r>
  </si>
  <si>
    <t>If yes, does the application include an analysis of how the conditions and control requirements of Subchapter B permits will be carried forward in the proposed flexible permit?</t>
  </si>
  <si>
    <t>B. Alteration</t>
  </si>
  <si>
    <t>Will this request cause a change in the method of control of emissions?</t>
  </si>
  <si>
    <t>Will this request cause a change to the character of the emissions?</t>
  </si>
  <si>
    <t>Will this request cause a change that will relax emission controls?</t>
  </si>
  <si>
    <t>Will this request cause a change that will result in a significant increase in emissions?</t>
  </si>
  <si>
    <r>
      <t xml:space="preserve">If yes to any of the above questions in this section, this project does not meet the criteria of a flexible permit alteration. (30 TAC </t>
    </r>
    <r>
      <rPr>
        <sz val="11"/>
        <color theme="1"/>
        <rFont val="Calibri"/>
        <family val="2"/>
      </rPr>
      <t>§</t>
    </r>
    <r>
      <rPr>
        <sz val="11"/>
        <color theme="1"/>
        <rFont val="Arial"/>
        <family val="2"/>
      </rPr>
      <t xml:space="preserve"> 116.721(b))</t>
    </r>
  </si>
  <si>
    <t>Does the alteration request change values on the current MAERT, cap contributions, stack parameter representations (including location), and/or is being submitted with a GHG voluntary update?</t>
  </si>
  <si>
    <t>V. Nonattainment Permits</t>
  </si>
  <si>
    <t>Complete the offsets section of the Federal Applicability sheet.</t>
  </si>
  <si>
    <t>Does the application contain a detailed LAER analysis? (attachment or as notes on the BACT sheet)</t>
  </si>
  <si>
    <t>Does the application contain an analysis of alternative sites, sizes, production processes, and control techniques for the proposed source? The analysis must demonstrate that the benefits of the proposed location and source configuration significantly outweigh the environmental and social costs of that location.</t>
  </si>
  <si>
    <t>VI. PAL Permits</t>
  </si>
  <si>
    <t>A. Initial</t>
  </si>
  <si>
    <t>Does the existing major stationary source already have a PAL for a pollutant included in this application?</t>
  </si>
  <si>
    <t>Does this proposed PAL permit cover facilities or emissions units at more than one existing major stationary source?</t>
  </si>
  <si>
    <t>Is this proposed PAL for a new major stationary source as defined in 40 Code of Federal Regulations §51.165(a)(1)(iv)(A) and §51.166(b)(1)(i)?</t>
  </si>
  <si>
    <t>If yes to any of the above questions in this section, this project does not qualify for a PAL permit.</t>
  </si>
  <si>
    <t>Does the application include a list of all facilities, or emissions units at a major stationary source, that emit the PAL pollutant, including their registration or permit number, their potential to emit, and the expected maximum capacity?</t>
  </si>
  <si>
    <t>Does the application indicate which, if any, federal or state applicable requirements, emission limitations, or work practices apply to each unit?</t>
  </si>
  <si>
    <t>Does the application include calculations of the baseline actual emissions with supporting documentation? Note: When establishing the PAL level for a PAL pollutant, only one consecutive 24-month period must be used to determine the baseline actual emissions for all existing facilities. However, a different consecutive 24-month period may be used for each different PAL pollutant.</t>
  </si>
  <si>
    <t>Does the application include the calculation procedures that the permit holder proposes to use to convert the monitoring system data to monthly emissions and annual emissions based on a 12-month rolling total for each month?</t>
  </si>
  <si>
    <t>B. Amendment</t>
  </si>
  <si>
    <t>Does this amendment involve emission increases?</t>
  </si>
  <si>
    <t>As part of this application, the major stationary source owner or operator shall demonstrate that the sum of the baseline actual emissions of the small facilities, plus the sum of the baseline actual emissions of the significant and major facilities assuming application of federal best available control technology (BACT) (as identified in §116.160(c)(1)(A) of this title (relating to Prevention of Significant Deterioration Requirements)) equivalent controls, plus the sum of the allowable emissions of the new or modified facilities exceeds the PAL</t>
  </si>
  <si>
    <t>C. Alterations</t>
  </si>
  <si>
    <t>Do the requested changes require the PAL to be increased? If so, this project does not qualify as an alteration.</t>
  </si>
  <si>
    <t>D. Renewals</t>
  </si>
  <si>
    <t>Does the application include a proposed PAL level and a written rationale for the proposed PAL level?</t>
  </si>
  <si>
    <t>Is the emissions level calculated in accordance with 30 TAC § 116.188 equal to or greater than 80% of the PAL level?</t>
  </si>
  <si>
    <t>VII. Greenhouse Gas Permits</t>
  </si>
  <si>
    <t>A. Voluntary Updates</t>
  </si>
  <si>
    <t>Does the request involve a change to a BACT determination?</t>
  </si>
  <si>
    <t>Yes</t>
  </si>
  <si>
    <t>If yes, combined public notice is required. If no, then notice for GHG is not required.</t>
  </si>
  <si>
    <t>Does the request change values on the current MAERT, stack parameter representations (including location), and/or changes to monitoring requirements?</t>
  </si>
  <si>
    <t>VIII. Federal Regulatory Questions</t>
  </si>
  <si>
    <t>List applicable subparts you will demonstrate compliance with (e.g. Subpart M)</t>
  </si>
  <si>
    <t>List applicable subparts you will demonstrate compliance with  (e.g. Subpart BB)</t>
  </si>
  <si>
    <t>List applicable subparts you will demonstrate compliance with (e.g. Subpart VVVV)</t>
  </si>
  <si>
    <t>IX. Emissions Review</t>
  </si>
  <si>
    <t>A. Impacts Analysis</t>
  </si>
  <si>
    <t>Any change that may result in an increase in off-property concentrations of air contaminants requires an air quality impacts demonstration, which may include a qualitative analysis, the MERA, and/or modeling. Information regarding the air quality impacts demonstration must be provided with the application and show compliance with all state and federal requirements. Detailed requirements for the information necessary to make the demonstration are listed on the Impacts sheet.</t>
  </si>
  <si>
    <t>Are there any increases in short-term and/or long-term allowable emission rates?</t>
  </si>
  <si>
    <t>Can all the emission rate increases be attributed to speciation of currently authorized PM emissions and/or revisions of AP-42 or TCEQ guidance?</t>
  </si>
  <si>
    <t>Are there any new or modified control devices or emission sources?</t>
  </si>
  <si>
    <t>Are there any changes to emission point discharge parameters? Consider all parameters on the Stack Parameters sheet, including location.</t>
  </si>
  <si>
    <t>Will any PBR registrations, standard permit, or standard exemptions be incorporated by consolidation?</t>
  </si>
  <si>
    <t>Conditional formatting formulas for Impacts Analysis subsection</t>
  </si>
  <si>
    <t>Will off property impacts for any of the pollutants require Tier III Toxicology Effects Evaluation as defined in Appendix D of MERA?</t>
  </si>
  <si>
    <t>Describe the land use and zoning authority for the area surrounding the site. (Limited to 500 characters.)</t>
  </si>
  <si>
    <t>B. Disaster Review</t>
  </si>
  <si>
    <t>If the proposed facility will handle sufficient quantities of certain chemicals which, if released accidentally, would cause off-property impacts that could be immediately dangerous to life and health, a disaster review analysis may be required as part of the application. Contact the appropriate NSR permitting section for assistance at (512) 239-1250. For additional guidance, see "Disaster Review Fact Sheet" at the webpage linked below.</t>
  </si>
  <si>
    <t>https://www.tceq.texas.gov/permitting/air/nav/air_docs_newsource.html</t>
  </si>
  <si>
    <t>Does this application involve any air contaminants for which a disaster review is required?</t>
  </si>
  <si>
    <t>If Yes, list which air contaminants require a disaster review.</t>
  </si>
  <si>
    <t>C. Air Pollutant Watch List</t>
  </si>
  <si>
    <t>Certain areas of the state have concentrations of specific pollutants that are of concern. The TCEQ has designated these portions of the state as watch list areas. Location of a facility in a watch list area could result in additional restrictions on emissions of the affected air pollutant(s) or additional permit requirements. The location of the areas and pollutants of interest can be found at the link below:</t>
  </si>
  <si>
    <t>https://www.tceq.texas.gov/toxicology/apwl/apwl.html</t>
  </si>
  <si>
    <t>Is the proposed facility located in a watch list area?</t>
  </si>
  <si>
    <t>Does this application include a pollutant of concern for the applicable area on the APWL?</t>
  </si>
  <si>
    <t>If Yes, list the pollutants that are on the APWL.</t>
  </si>
  <si>
    <t>D. Mass Emissions Cap and Trade</t>
  </si>
  <si>
    <t>Is this facility located at a site within the Houston/Galveston nonattainment area (Brazoria, Chambers, Fort Bend, Galveston, Harris, Liberty, Montgomery, and Waller Counties)?</t>
  </si>
  <si>
    <t>Is Mass Emissions Cap and Trade applicable to the new or modified facilities?</t>
  </si>
  <si>
    <t>If MECT is applicable, the site will require an EBT account with sufficient allowances to cover the NOx emissions from the affected facilities. Will an EBT account be established and the required allowances identified, in accordance with 30 TAC Chapter 101, Subchapter H, Division 3? For assistance, email the EBT Programs at the address below.</t>
  </si>
  <si>
    <t>ebt@tceq.texas.gov</t>
  </si>
  <si>
    <t>X. Additional Requirements</t>
  </si>
  <si>
    <t>A. Bulk Fuel Terminals</t>
  </si>
  <si>
    <t>Is this project for a bulk fuel terminal?</t>
  </si>
  <si>
    <t>If yes, what type of fuel is processed?</t>
  </si>
  <si>
    <t>If yes, what type of fuel is processed? Leave blank if only one fuel type is processed.</t>
  </si>
  <si>
    <t>If yes, what type of fuel is processed? Leave blank if only two fuel types are processed.</t>
  </si>
  <si>
    <t>If yes, what type of fuel is processed? Leave blank if only three fuel types are processed.</t>
  </si>
  <si>
    <t>If yes, what type of fuel is processed? Leave blank if only four fuel types are processed.</t>
  </si>
  <si>
    <t>B. Plant Fuel Gas Facilities</t>
  </si>
  <si>
    <t>Does this site utilize plant fuel gas?</t>
  </si>
  <si>
    <t>Example Unit Types and Emission Rates</t>
  </si>
  <si>
    <r>
      <rPr>
        <b/>
        <sz val="11"/>
        <color rgb="FF000000"/>
        <rFont val="Arial"/>
        <family val="2"/>
      </rPr>
      <t xml:space="preserve">This worksheet is for informational purposes only. No data is required and you do not need to print this sheet.
</t>
    </r>
    <r>
      <rPr>
        <sz val="11"/>
        <color rgb="FF000000"/>
        <rFont val="Arial"/>
        <family val="2"/>
      </rPr>
      <t xml:space="preserve">This sheet contains examples for completing the "Unit Types and Emission Rates" sheet. This example is not included in any of your facility's calculations.
</t>
    </r>
  </si>
  <si>
    <t>Click on the following links to jump to that example below (the start of the example will be at the bottom of your Excel window).</t>
  </si>
  <si>
    <t>Example 1: Multiple operating scenarios with separate tpy emissions</t>
  </si>
  <si>
    <t>Example 5: Grouped emission points</t>
  </si>
  <si>
    <t>Example 9: Quantifying existing and previously represented particulate matter emissions</t>
  </si>
  <si>
    <t>Example 13: MSS operating scenario</t>
  </si>
  <si>
    <t>Example 17: Flexible Permit</t>
  </si>
  <si>
    <t>Example 2: Multiple operating scenarios</t>
  </si>
  <si>
    <t>Example 6: Multiple FINs with one EPN</t>
  </si>
  <si>
    <t>Example 10: Consolidating emissions for a source to be added to this permit</t>
  </si>
  <si>
    <t>Example 14: Renewal/amendment with some modified sources and some sources being renewed only</t>
  </si>
  <si>
    <t>Example 18: GHG Emissions</t>
  </si>
  <si>
    <t>Example 3: Cap</t>
  </si>
  <si>
    <t>Example 7: Change in AP-42 emission factors</t>
  </si>
  <si>
    <t>Example 11: Consolidating emissions for a source already included in the permit</t>
  </si>
  <si>
    <t>Example 15: Consolidating emissions authorized by a PCP for a source already included in the permit</t>
  </si>
  <si>
    <t>Cell intentionally left blank.</t>
  </si>
  <si>
    <t>Example 4: Unit Type not listed</t>
  </si>
  <si>
    <t>Example 8: Change in emission factors (not AP-42 changes)</t>
  </si>
  <si>
    <t>Example 12: Consolidating emissions for a source already included in the permit and increasing the emission rates</t>
  </si>
  <si>
    <t>Example 16: Consolidating emissions authorized by a PCP for a source already included in the permit and increasing the emission rates</t>
  </si>
  <si>
    <t>There is one boiler with different lb/hr emission rates depending on the fuel fired. The operating scenarios are listed as separate items so both scenario lb/hr limits can be 
represented in the application and included in the MAERT. Both items have annual emissions and neither supersedes the other, so both items should be included in the 
summary (column B).</t>
  </si>
  <si>
    <t>Action Requested (only 1 action per FIN)</t>
  </si>
  <si>
    <t>Include these emissions in annual (tpy) summary?</t>
  </si>
  <si>
    <t>Facility ID Number (FIN)</t>
  </si>
  <si>
    <t>Emission Point Number (EPN)</t>
  </si>
  <si>
    <t>Source Name</t>
  </si>
  <si>
    <t>Pollutant</t>
  </si>
  <si>
    <t>Current Short-Term (lb/hr)</t>
  </si>
  <si>
    <t>Current Long-Term (tpy)</t>
  </si>
  <si>
    <t>Consolidated
Current Short-Term (lb/hr)</t>
  </si>
  <si>
    <t>Consolidated Current Long-Term (tpy)</t>
  </si>
  <si>
    <t>Proposed Short-Term (lb/hr)</t>
  </si>
  <si>
    <t>Proposed Long-Term (tpy)</t>
  </si>
  <si>
    <t>Short-Term Difference (lb/hr)</t>
  </si>
  <si>
    <t>Long-Term Difference (tpy)</t>
  </si>
  <si>
    <t>Unit Type (Used for reviewing BACT and Monitoring Requirements)</t>
  </si>
  <si>
    <t>Unit Type Notes (only if "other" unit type in Column O)</t>
  </si>
  <si>
    <t>New/Modified</t>
  </si>
  <si>
    <t>Boiler1</t>
  </si>
  <si>
    <t>BLR1</t>
  </si>
  <si>
    <t>Boiler 1 - Natural Gas</t>
  </si>
  <si>
    <t>NOx</t>
  </si>
  <si>
    <t>Boiler: liquid and gas fuel, ≤ 40 MMBtu/hr</t>
  </si>
  <si>
    <t>VOC</t>
  </si>
  <si>
    <t>PM</t>
  </si>
  <si>
    <t>SO2</t>
  </si>
  <si>
    <t>CO</t>
  </si>
  <si>
    <t>Boiler 1 - Fuel Oil</t>
  </si>
  <si>
    <t>PM10</t>
  </si>
  <si>
    <t>PM2.5</t>
  </si>
  <si>
    <t>There is one boiler with different lb/hr emission rates depending on the fuel fired and a combined annual emission limit. The operating scenarios are listed as separate items so 
both scenario lb/hr limits can be represented in the application and included in the MAERT. The annual limits are listed as a third item so they are not connected to either of the 
fuel types. The short term emission rates do not need to be included in the summary (column B) because the summary is only for annual limits.</t>
  </si>
  <si>
    <t>No</t>
  </si>
  <si>
    <t>Boiler 1 - Annual Emissions</t>
  </si>
  <si>
    <t>Throughput is being increased to four tanks which share an emissions cap for both short term and long term limits. The cap should be listed as a separate line item. Since the 
cap is more restrictive than the individual limits, the cap limits should be included in the emission summary (column B). The tanks do not need to be included in the emission 
summary.</t>
  </si>
  <si>
    <t>Tank1</t>
  </si>
  <si>
    <t>TANK1</t>
  </si>
  <si>
    <t>Tank Flare</t>
  </si>
  <si>
    <t>Storage Tank (3): Fixed roof with capacity TVP ≥ 11.0 psia</t>
  </si>
  <si>
    <t>Tank2</t>
  </si>
  <si>
    <t>TANK2</t>
  </si>
  <si>
    <t>Tank3</t>
  </si>
  <si>
    <t>TANK3</t>
  </si>
  <si>
    <t>Tank4</t>
  </si>
  <si>
    <t>TANK4</t>
  </si>
  <si>
    <t>Tank Cap</t>
  </si>
  <si>
    <t>Control: flare</t>
  </si>
  <si>
    <t>This application is for a new silver foundry. This is not a unit type commonly seen, so it is not listed in the Unit Type dropdown list. The applicant should select "Other" as the unit 
type (column O) which un-greys the notes column (column P). The applicant should define the unit type in the notes column. Note, because the unit type's BACT and monitoring 
information is not defined in this PI-1 for "Other" unit types, the applicant will propose this information for APD review on those sheets.</t>
  </si>
  <si>
    <t>Vent1</t>
  </si>
  <si>
    <t>VENT1</t>
  </si>
  <si>
    <t>Foundry Vent</t>
  </si>
  <si>
    <t>Other</t>
  </si>
  <si>
    <t>Silver Foundry</t>
  </si>
  <si>
    <t>Multiple emission points are grouped into one EPN for the MAERT. This is frequently seen with miscellaneous MSS emissions and fugitives.</t>
  </si>
  <si>
    <t>MISCMSS</t>
  </si>
  <si>
    <t>Miscellaneous MSS Activities</t>
  </si>
  <si>
    <t>MSS activities</t>
  </si>
  <si>
    <t>Two new tanks and the associated loading are all routed to one flare. The EPN (column D) for all sources is the flare because that is where the emissions will reach the 
atmosphere. The individual FINs routed to the flare are listed separately with the post-control emission rates. The last item shows the products of combustion generated from 
the combustion of the VOCs generated by the tanks and loading.</t>
  </si>
  <si>
    <t>FLARE1</t>
  </si>
  <si>
    <t>Tank 1</t>
  </si>
  <si>
    <t>Storage Tank (2): Fixed roof with capacity ≥ 25 Mgal and 0.50 psia &lt; TVP &lt; 11.0 psia</t>
  </si>
  <si>
    <t>Tank 2</t>
  </si>
  <si>
    <t>Load</t>
  </si>
  <si>
    <t>Loading</t>
  </si>
  <si>
    <t>Loading: Railcar</t>
  </si>
  <si>
    <t>Flare1</t>
  </si>
  <si>
    <t>Flare pilot</t>
  </si>
  <si>
    <t>POC from Tank 1, Tank 2, Loading</t>
  </si>
  <si>
    <t>The AP-42 emission factor was increased for SO2 emissions from a boiler. TCEQ policy does not consider this update a modification (column A). TCEQ policy does not 
consider this increase for public notice applicability and the increase does not need to be in the emissions summary (column B). The application representation and the MAERT 
must also be updated, so the increase should be represented in the current and proposed emission rate columns. Note, these increases are not included in the federal 
applicability analysis.</t>
  </si>
  <si>
    <t>Not New/Modified</t>
  </si>
  <si>
    <t>Boiler 1</t>
  </si>
  <si>
    <t>Testing determined a boiler's emissions were actually higher than previously represented. TCEQ policy does consider this update a modification (column A). TCEQ policy does 
consider this increase for public notice applicability and the increase does need to be in the emissions summary (column B). The application representation and the MAERT must 
also be updated, so the increase should be represented in the current and proposed emission rate columns. Note, these increases are included in the federal applicability analysis.</t>
  </si>
  <si>
    <t>A boiler's permit previously only listed PM10 emissions. APD policy requires permits to speciate PM, PM10, and PM2.5 for each permitted source. There will also be an increase 
in NOx emissions. This is a modified source (column A). The boiler should be included in the emission summary table since it is modified and there are new NOx emissions 
(column B). The current permit does not have PM or PM2.5 listed, so leave those pollutants blank in columns G and H. The newly listed existing emissions of PM and PM2.5 
should not contribute to the determination for public notice applicability and you should provide this explanation on the "Public Notice" sheet.</t>
  </si>
  <si>
    <t>The project will incorporate by consolidation one tank currently authorized by a PBR. The tank is listed as consolidated (column A). The emissions should be included in the 
summary (column B). Note, consolidated emissions are not included in the calculations on the Public Notice sheet. Columns G and H are empty because this permit does not 
currently authorize any emissions for this source. Columns I and J are used to show the consolidated emissions. Columns K and L show that the proposed emissions are the 
same as authorized by the PBR (no increases).</t>
  </si>
  <si>
    <t>Consolidated</t>
  </si>
  <si>
    <t>TANK</t>
  </si>
  <si>
    <t>Tank</t>
  </si>
  <si>
    <t>A NSR permit currently authorizes one tank at 5 lb/hr and 10 tpy. The applicant authorized 1 lb/hr and 2 tpy via PBR and now wishes to consolidate the PBR into this permit. 
The tank is not modified, and there are consolidated emissions (column A). The emissions should be included in the summary (column B). Note, consolidated emissions are not 
included in the calculations on the Public Notice sheet. Columns I and J are used to show consolidated emissions.</t>
  </si>
  <si>
    <t>Consolidate</t>
  </si>
  <si>
    <t>A NSR permit currently authorizes one tank at 5 lb/hr and 10 tpy. The applicant authorized 1 lb/hr and 2 tpy via PBR and now wishes to consolidate the PBR into this permit. 
They also want to increase the emission rates above is currently authorized by the PBR and this permit. The tank is modified (column A). The emissions should be included in 
the summary (column B). Note, consolidated emissions are not included in the calculations on the Public Notice sheet. Columns I and J are used to show consolidated 
emissions. Columns K and L show the proposed emissions including the existing emissions, the consolidated emissions, and the proposed emissions.</t>
  </si>
  <si>
    <t>This is an application for a new turbine with different lb/hr emission rates. The MSS operating scenario should be entered as a separate line item with the same FIN and EPN. 
Column B can be "no" since the annual emissions are included in the normal operation entry. Since the emissions are generated from the same source and are entering the 
atmosphere at the same point, columns c and d should have the same FIN and EPN as for normal operation. Entering this operating scenario in this format allows the 
representation of the different emission rates for normal and MSS operation, the project emission rates to be calculated correctly, and for the FIN to be listed only once on the 
BACT and monitoring sheets.</t>
  </si>
  <si>
    <t>CTG1</t>
  </si>
  <si>
    <t>Turbine 1</t>
  </si>
  <si>
    <t>NOX</t>
  </si>
  <si>
    <t>Turbine: Simple Cycle, Natural Gas</t>
  </si>
  <si>
    <t>Turbine 1 MSS</t>
  </si>
  <si>
    <t>This is a renewal/amendment application to be reviewed together. The permit currently has two paint booths. Paint Booth 1 is being modified with this project to increase 
production. Paint Booth 2 is only being renewed and will continue to operate in the same way as is already authorized. The column A dropdown list changes for projects 
involving renewals, allowing the applicant to indicate sources which are not changing. Both booths will be included in the emissions summary and will be included on the BACT 
and monitoring sheet. For the renewed only Paint Booth 2, current BACT is not required (additional instructions are included on the BACT sheet.)</t>
  </si>
  <si>
    <t>PB1</t>
  </si>
  <si>
    <t>Paint Booth 1</t>
  </si>
  <si>
    <t>Painting/Surface Coating (Enclosed)</t>
  </si>
  <si>
    <t>Renew only</t>
  </si>
  <si>
    <t>PB2</t>
  </si>
  <si>
    <t>Paint Booth 2</t>
  </si>
  <si>
    <t>An NSR permit currently authorizes a boiler. The applicant authorized the installation of low-NOx burners through a Pollution Control Project Standard Permit (PCP), resulting in 
the reduction of NOx emissions. The applicant now wishes to incorporate the PCP by consolidation into this permit. The boiler is not modified, and there are consolidated 
emissions (column A). The emissions should be included in the summary (column B). Note, since the NOx emission rates are currently authorized by the PCP, no emissions 
should be entered in the current emission rate columns (columns G and H). Columns I and J are used to show consolidated emissions. Consolidated emissions are not included 
in the calculations on the Public Notice sheet.</t>
  </si>
  <si>
    <t>An NSR permit currently authorizes a boiler. The applicant authorized the installation of low-NOx burners through a Pollution Control Project Standard Permit (PCP), resulting in 
the reduction of NOx emissions. The applicant now wishes to incorporate the PCP by consolidation into this permit. They also want to increase the firing rate of the boiler 
resulting in an increase in emission rates above the emission limits authorized by the PCP and this permit.  The boiler is modified (column A). The emissions should be included 
in the summary (column B). Note, since the NOx emission rates are currently authorized by the PCP, no emissions should be entered in the current emission rate columns 
(columns G and H). Columns I and J are used to show consolidated emissions. Columns K and L show the proposed emissions including the existing emissions, the consolidated 
emissions, and the proposed emissions.</t>
  </si>
  <si>
    <t>Example 17: Flexible permit</t>
  </si>
  <si>
    <t>A flexible permit authorizing three heaters, two are included in a NOx cap and one is not. For the FINs included in the cap (HEAT1 and HEAT2), all pollutants are listed. For the 
pollutants not included in a cap, the emission rates are completed. For the pollutants in a cap (NOx), no emission rates are completed. The contributions of these heaters to the 
NOx cap total will be listed on the Flex Permits sheet. The FIN not included in the cap (HEAT3)  has all pollutants and emission rates listed. The cap limits are listed as a 
separate line item.</t>
  </si>
  <si>
    <t>HEAT1</t>
  </si>
  <si>
    <t>Heater 1</t>
  </si>
  <si>
    <t>Heater</t>
  </si>
  <si>
    <t>HEAT2</t>
  </si>
  <si>
    <t>Heater 2</t>
  </si>
  <si>
    <t>HEAT3</t>
  </si>
  <si>
    <t>Heater 3</t>
  </si>
  <si>
    <t>CAP</t>
  </si>
  <si>
    <t>Heater Cap</t>
  </si>
  <si>
    <t>To report GHG emissions, add CO2e to pollutant list as seen below. You must include individual GHG pollutant emissions and calculations (CH2, NO2, CO2, etc.) among the 
application attachments.</t>
  </si>
  <si>
    <t>Turbine1</t>
  </si>
  <si>
    <t>TRB1</t>
  </si>
  <si>
    <t>Turbine-1</t>
  </si>
  <si>
    <t>H2SO4</t>
  </si>
  <si>
    <t>H2S</t>
  </si>
  <si>
    <t>CO2e</t>
  </si>
  <si>
    <t>Unit Types and Emission Rates</t>
  </si>
  <si>
    <t>This sheet documents all units authorized and proposed to be authorized by this permit and the associated emission rates. Review the "Examples" sheet for additional guidance.</t>
  </si>
  <si>
    <r>
      <rPr>
        <b/>
        <sz val="10"/>
        <color rgb="FF000000"/>
        <rFont val="Arial"/>
        <family val="2"/>
      </rPr>
      <t xml:space="preserve">Instructions:
</t>
    </r>
    <r>
      <rPr>
        <sz val="10"/>
        <rFont val="Arial"/>
        <family val="2"/>
      </rPr>
      <t xml:space="preserve">1. </t>
    </r>
    <r>
      <rPr>
        <b/>
        <sz val="10"/>
        <color rgb="FFC00000"/>
        <rFont val="Arial"/>
        <family val="2"/>
      </rPr>
      <t xml:space="preserve">Select the primary industry for your permit.
</t>
    </r>
    <r>
      <rPr>
        <sz val="10"/>
        <color rgb="FF000000"/>
        <rFont val="Arial"/>
        <family val="2"/>
      </rPr>
      <t xml:space="preserve">
2. Enter the </t>
    </r>
    <r>
      <rPr>
        <b/>
        <sz val="10"/>
        <color rgb="FF000000"/>
        <rFont val="Arial"/>
        <family val="2"/>
      </rPr>
      <t>source information</t>
    </r>
    <r>
      <rPr>
        <sz val="10"/>
        <color rgb="FF000000"/>
        <rFont val="Arial"/>
        <family val="2"/>
      </rPr>
      <t xml:space="preserve"> (items in step 2 can be completed in any order).
    a. Column A: indicate the action requested for this FIN in this project. "Not new/modified" means the FIN is not new nor modified. The definition of
        "modification" can be found at 30 TAC </t>
    </r>
    <r>
      <rPr>
        <sz val="10"/>
        <color rgb="FF000000"/>
        <rFont val="Calibri"/>
        <family val="2"/>
      </rPr>
      <t>§</t>
    </r>
    <r>
      <rPr>
        <sz val="10"/>
        <color rgb="FF000000"/>
        <rFont val="Arial"/>
        <family val="2"/>
      </rPr>
      <t xml:space="preserve"> 116.10(9).
    b. Column B: Indicate if the emissions for that FIN should be included in the tpy project emission summary (on the "Public Notice" sheet).
        *Typically, this will be yes. It may be no if the emissions are part of a cap or if there are multiple operating scenarios.
    c. Columns C-E: Enter the FIN, EPN, and Source Name. You may have several FINs with the same EPN. For example, 10 tanks going to one flare.
3. In Column F, list </t>
    </r>
    <r>
      <rPr>
        <b/>
        <sz val="10"/>
        <color rgb="FF000000"/>
        <rFont val="Arial"/>
        <family val="2"/>
      </rPr>
      <t>all pollutants</t>
    </r>
    <r>
      <rPr>
        <sz val="10"/>
        <color rgb="FF000000"/>
        <rFont val="Arial"/>
        <family val="2"/>
      </rPr>
      <t xml:space="preserve"> currently and proposed to be emitted from the FIN, including hazardous air pollutants.
        *Include all pollutants, even if not changing. (For example, if the project is to increase a boiler's NOx lb/hr, still include CO, SO2, PMs, VOC, etc.)
        *The drop down includes common pollutants, you can type any additional pollutants as well.
        *Do not enter more than 13 pollutants for one FIN.
        *The cells in columns A-E will grey out as you enter new pollutants. You do not need to  enter data in those cells.
4. Enter the </t>
    </r>
    <r>
      <rPr>
        <b/>
        <sz val="10"/>
        <color rgb="FF000000"/>
        <rFont val="Arial"/>
        <family val="2"/>
      </rPr>
      <t>emission rate information</t>
    </r>
    <r>
      <rPr>
        <sz val="10"/>
        <color rgb="FF000000"/>
        <rFont val="Arial"/>
        <family val="2"/>
      </rPr>
      <t xml:space="preserve">.
    a. Columns G-H: List the currently authorized allowable emission rates for sources currently in the permit.
        *If these are new sources, leave these cells blank.
        *If another permit action is pending, please use the currently authorized rates. If that pending permit action is issued during the review of this project,
         you will need to update your PI-1 and application materials with regard to the newly authorized permit.
    b. Columns I-J: If this FIN is to be incorporated by consolidation from an existing authorization (PBR, Standard Permit, etc.), enter the currently authorized
        allowable emission rates.
    c. Columns K-L: Enter the proposed emission rates (what will be represented on the MAERT when this project is complete).   
</t>
    </r>
  </si>
  <si>
    <r>
      <rPr>
        <b/>
        <sz val="10"/>
        <color rgb="FF000000"/>
        <rFont val="Arial"/>
        <family val="2"/>
      </rPr>
      <t>There are several alternative methods for entering source, pollutant, and emission rates on this sheet.</t>
    </r>
    <r>
      <rPr>
        <sz val="10"/>
        <color rgb="FF000000"/>
        <rFont val="Arial"/>
        <family val="2"/>
      </rPr>
      <t xml:space="preserve">
Do not cut, insert, or delete rows. </t>
    </r>
    <r>
      <rPr>
        <b/>
        <sz val="10"/>
        <color rgb="FF000000"/>
        <rFont val="Arial"/>
        <family val="2"/>
      </rPr>
      <t xml:space="preserve">When pasting, always use Excel's "Match Destination Formatting" or "Paste as Values" option from the right-clicking menu.
</t>
    </r>
    <r>
      <rPr>
        <sz val="10"/>
        <color rgb="FF000000"/>
        <rFont val="Arial"/>
        <family val="2"/>
      </rPr>
      <t xml:space="preserve">
1. Use an existing MAERT to copy-paste EPNs, source names, pollutants, and current emission rates.
    a. Copy the source MAERT from a Microsoft Word document and paste as text to cell D9. Use Excel's "Match Destination Formatting" or "Paste as Values" option from the right-clicking menu.
    b. When copying from the source MAERT, make sure all of each EPN and Source Name are on the same row. If the Source Name takes up two rows, it may cause errors.
    c. Footnote numbers should be removed from the pollutant names and emission rates, but can remain in the Source Name. Leaving footnote numbers in the pollutant name and emission rates may cause errors.
    d. Verify there are no empty rows.
2. Use the Blank Table sheet.
    a. Complete the Blank Table data entry.
    b. Copy the data and paste as text to this sheet. Use Excel's "Match Destination Formatting" or "Paste as Values" option from the right-clicking menu.
    c. More detailed instructions are available on the Blank Table sheet.
</t>
    </r>
    <r>
      <rPr>
        <b/>
        <sz val="10"/>
        <color rgb="FF000000"/>
        <rFont val="Arial"/>
        <family val="2"/>
      </rPr>
      <t>Notes:</t>
    </r>
    <r>
      <rPr>
        <sz val="10"/>
        <color rgb="FF000000"/>
        <rFont val="Arial"/>
        <family val="2"/>
      </rPr>
      <t xml:space="preserve">
1. Emissions of PM, PM10, and/or PM2.5 may have been previously quantified and authorized as PM, PM10,and/or PM2.5. These emissions will be speciated based on current guidance and policy to demonstrate compliance with current standards. PM, PM10, and PM2.5 must all be listed for all New/Modified, Consolidate, and Renew sources with particulate emissions. These should be listed as separate line items.
2. Use consistent labeling to identify information such as emission points, buildings, and tanks throughout the entire application. In addition, the technical information submitted must agree with the separately filed TCEQ emissions inventory, if required. Emissions inventory requirements are located in 30 TAC Chapter § 101.10.</t>
    </r>
  </si>
  <si>
    <r>
      <t xml:space="preserve">5. Select the unit type from the dropdown list. You only need to do this for the first line of each FIN.
        *If the correct unit type is not listed, select "Other" and fill in the "Unit Type Notes."
        *The "Unit Types" column will be used to pre-populate BACT and monitoring requirements.
        *The "Unit Types" sheet provides a full list of the options available.
6. Repeat Steps 3 and 4 for each pollutant from this first source. </t>
    </r>
    <r>
      <rPr>
        <b/>
        <sz val="10"/>
        <rFont val="Arial"/>
        <family val="2"/>
      </rPr>
      <t>Do not enter data in Columns A-E for the same FIN.</t>
    </r>
    <r>
      <rPr>
        <sz val="10"/>
        <rFont val="Arial"/>
        <family val="2"/>
      </rPr>
      <t xml:space="preserve"> </t>
    </r>
    <r>
      <rPr>
        <sz val="10"/>
        <color rgb="FF000000"/>
        <rFont val="Arial"/>
        <family val="2"/>
      </rPr>
      <t xml:space="preserve">They will grey out automatically.
</t>
    </r>
    <r>
      <rPr>
        <sz val="10"/>
        <rFont val="Arial"/>
        <family val="2"/>
      </rPr>
      <t xml:space="preserve">7. </t>
    </r>
    <r>
      <rPr>
        <b/>
        <sz val="10"/>
        <color rgb="FFC00000"/>
        <rFont val="Arial"/>
        <family val="2"/>
      </rPr>
      <t>Repeat steps 2-6 for each unit authorized by this permit (not just those in this project). Do not skip any rows.</t>
    </r>
  </si>
  <si>
    <t>3. Common scenarios: (see the examples page for more information on these and other scenarios)
    a. Caps should be listed as separate line items. For example, you may have 10 rows for 10 tanks and then one row that is the Tank Cap.
        *You do not need to select the unit type for the cap line item.
    b. Multiple operating scenarios should be listed as separate line items with the same EPN.
    c. For flexible permits, list all sources separately. Enter a separate item for each cap listing the emission rates.
        *Each source should have a Unit Type selected in Column O so stack parameters, BACT, and monitoring are addressed individually.
        *For sources with capped pollutants, list the pollutants emitted. Leave columns G-L blank. You will be listing the contributions to the cap on the Flex Permits sheet.
        *For pollutants that are not part of a cap, but sure to list the emission rates on this sheet. For example, if a heater's NOx is in a cap but the other pollutants are not: enter the other pollutants' emission rates on this
         sheet and the NOx contributions on the Flex Permits sheet.</t>
  </si>
  <si>
    <t>Click here to see examples of how to complete this sheet.</t>
  </si>
  <si>
    <t>Permit primary industry (must be selected for workbook to function)</t>
  </si>
  <si>
    <t>this cell is intentionally left blank</t>
  </si>
  <si>
    <t>CO2 Equivalent</t>
  </si>
  <si>
    <t>Click here to go to the Flex Permits sheet.</t>
  </si>
  <si>
    <t>Click here to go to the Stack Parameters sheet.</t>
  </si>
  <si>
    <t>Press TAB to move input areas. Press UP or DOWN ARROW in column A to read through the document.</t>
  </si>
  <si>
    <t>Draft MAERT</t>
  </si>
  <si>
    <r>
      <t xml:space="preserve">This sheet provides a draft MAERT based on entries on the Unit Types-Emission Rates sheet. </t>
    </r>
    <r>
      <rPr>
        <b/>
        <sz val="11"/>
        <color theme="1"/>
        <rFont val="Arial"/>
        <family val="2"/>
      </rPr>
      <t xml:space="preserve">If you can see the page header, there are questions applicable to your project on this sheet.
Instructions:
</t>
    </r>
    <r>
      <rPr>
        <sz val="11"/>
        <color theme="1"/>
        <rFont val="Arial"/>
        <family val="2"/>
      </rPr>
      <t xml:space="preserve">1. Use the dropdown in Column A to indicate which EPNs and pollutants should  be included on your draft MAERT in column A. Examples of when an entry should not be listed on the MAERT may include caps, flexible permits, multiple operating scenarios, some speciated emissions, etc. The default response is yes but you can change it to no.
2. If applicable, enter the current and/or proposed footnotes for each source. Note, footnotes one through four are standard for all applications so do not use those values.
3. If the same footnote s needed for multiple line, just enter the footnote number in column G. You do not need to enter the footnote text more than once.
</t>
    </r>
    <r>
      <rPr>
        <b/>
        <sz val="11"/>
        <color theme="1"/>
        <rFont val="Arial"/>
        <family val="2"/>
      </rPr>
      <t>Notes:</t>
    </r>
    <r>
      <rPr>
        <sz val="11"/>
        <color theme="1"/>
        <rFont val="Arial"/>
        <family val="2"/>
      </rPr>
      <t xml:space="preserve">
1. The standard footnotes have already been entered as footnotes one through four.</t>
    </r>
  </si>
  <si>
    <t>Include in the MAERT?</t>
  </si>
  <si>
    <t>MAERT Information</t>
  </si>
  <si>
    <t>Footnote number(s)</t>
  </si>
  <si>
    <t>Footnote text</t>
  </si>
  <si>
    <t>EPN</t>
  </si>
  <si>
    <t>Proposed Long-Term
(tpy)</t>
  </si>
  <si>
    <t>1, 2, 3, 4</t>
  </si>
  <si>
    <t>1. Emission point identification - either specific equipment designation or emission point number from plot plan.
2. Specific point source name. For fugitive sources, use area name or fugitive source name.
3. Compliance with annual emission limits (tons per year) is based on a 12-month rolling period.
4. Optional: Emission rate is an estimate and is enforceable through compliance with the applicable special condition(s) and permit application representations.</t>
  </si>
  <si>
    <t>All emission points at the site</t>
  </si>
  <si>
    <t>All sources at the site</t>
  </si>
  <si>
    <t>Individual HAP</t>
  </si>
  <si>
    <t>&lt;10.00</t>
  </si>
  <si>
    <t>Combined HAP</t>
  </si>
  <si>
    <t>&lt;25.00</t>
  </si>
  <si>
    <t>Flexible Permit - Cap Sources</t>
  </si>
  <si>
    <t>Source Information</t>
  </si>
  <si>
    <t>Normal Operation Emissions (lb/hr)</t>
  </si>
  <si>
    <t>Normal Operation Emissions (tpy)</t>
  </si>
  <si>
    <t>MSS Operation Emissions (lb/hr)</t>
  </si>
  <si>
    <t>MSS Operation Emissions (tpy)</t>
  </si>
  <si>
    <t>FIN</t>
  </si>
  <si>
    <t>FIN has a pollutant in any cap?</t>
  </si>
  <si>
    <t>Current</t>
  </si>
  <si>
    <t>Proposed</t>
  </si>
  <si>
    <t>Change</t>
  </si>
  <si>
    <t>Total</t>
  </si>
  <si>
    <t>end of worksheet</t>
  </si>
  <si>
    <r>
      <rPr>
        <sz val="11"/>
        <color rgb="FF000000"/>
        <rFont val="Arial"/>
        <family val="2"/>
      </rPr>
      <t xml:space="preserve">This sheet documents the stack parameters for each EPN. </t>
    </r>
    <r>
      <rPr>
        <b/>
        <sz val="11"/>
        <color rgb="FF000000"/>
        <rFont val="Arial"/>
        <family val="2"/>
      </rPr>
      <t>You do not need to complete this sheet for sources included in an EMEW for this project.</t>
    </r>
    <r>
      <rPr>
        <sz val="11"/>
        <color rgb="FF000000"/>
        <rFont val="Arial"/>
        <family val="2"/>
      </rPr>
      <t xml:space="preserve">
</t>
    </r>
    <r>
      <rPr>
        <b/>
        <sz val="11"/>
        <color rgb="FF000000"/>
        <rFont val="Arial"/>
        <family val="2"/>
      </rPr>
      <t xml:space="preserve">
Instructions:
</t>
    </r>
    <r>
      <rPr>
        <sz val="11"/>
        <color rgb="FF000000"/>
        <rFont val="Arial"/>
        <family val="2"/>
      </rPr>
      <t>1. The EPN list is automatically populated from the "Unit Types - Emission Rates" sheet.
2. Indicate if the source is included in an EMEW. If it is, you do not need to complete the additional information.
3. Enter the stack parameters that apply for each EPN.
4. Cap EPNs do not need stack parameters (leave those rows blank).</t>
    </r>
  </si>
  <si>
    <t>Emission Point Discharge Parameters</t>
  </si>
  <si>
    <t>Included in EMEW?</t>
  </si>
  <si>
    <t>UTM Coordinates
Zone</t>
  </si>
  <si>
    <t>East 
(meters)</t>
  </si>
  <si>
    <t>North 
(meters)</t>
  </si>
  <si>
    <t>Building
Height (ft)</t>
  </si>
  <si>
    <t>Height Above Ground (ft)</t>
  </si>
  <si>
    <t>Stack Exit Diameter (ft)</t>
  </si>
  <si>
    <t>Velocity (FPS)</t>
  </si>
  <si>
    <t>Temperature (°F)</t>
  </si>
  <si>
    <t>Fugitives - Length (ft)</t>
  </si>
  <si>
    <t>Fugitives - Width (ft)</t>
  </si>
  <si>
    <t>Fugitives - Axis 
Degrees</t>
  </si>
  <si>
    <t>FORMULA</t>
  </si>
  <si>
    <t>GRAY</t>
  </si>
  <si>
    <t>RED</t>
  </si>
  <si>
    <t>https://www.tceq.texas.gov/permitting/air/bilingual/how1_2_pn.html</t>
  </si>
  <si>
    <t>I. Public Notice Applicability</t>
  </si>
  <si>
    <r>
      <t xml:space="preserve">For public notice applicability, the agency does not include consolidation or incorporation of any previously authorized facility or activity (PBR, standard permits, etc.), changes to permitted allowable emission rates when exclusively due to changes to standardized emission factors, or reductions in emissions which are not enforceable through the amended permit. Thus, the total emissions increase would be the sum of emissions increases under the amended permit and the emissions decreases under the amended permit for each air contaminant.
The table below will generate emission increases based on the values represented on the "Unit Types - Emission Rates" sheet. Use the "yes" and "no" options in column B of the "Unit Types - Emission Rates" worksheet to indicate if a unit's proposed change of emissions should be included in these totals.
</t>
    </r>
    <r>
      <rPr>
        <b/>
        <sz val="11"/>
        <color rgb="FF000000"/>
        <rFont val="Arial"/>
        <family val="2"/>
      </rPr>
      <t>Notes:</t>
    </r>
    <r>
      <rPr>
        <sz val="11"/>
        <color rgb="FF000000"/>
        <rFont val="Arial"/>
        <family val="2"/>
      </rPr>
      <t xml:space="preserve">
1. Emissions of PM, PM10, and/or PM2.5 may have been previously quantified and authorized as PM, PM10,and/or PM2.5. These emissions will be speciated based on current guidance and policy to demonstrate compliance with current standards and public notice requirements may change during the permit review.
</t>
    </r>
  </si>
  <si>
    <t>Current Long-Term
(tpy)</t>
  </si>
  <si>
    <t>Consolidated Emissions
(tpy)</t>
  </si>
  <si>
    <t>Project Change in Allowable
(tpy)</t>
  </si>
  <si>
    <t>PN Threshold</t>
  </si>
  <si>
    <t>Notice required?</t>
  </si>
  <si>
    <t>Is this an application for a GHG voluntary update with a change to a BACT determination?</t>
  </si>
  <si>
    <t>Is this an application for an initial permit?</t>
  </si>
  <si>
    <t>Is this an application for a change of location?</t>
  </si>
  <si>
    <r>
      <t>PM</t>
    </r>
    <r>
      <rPr>
        <vertAlign val="subscript"/>
        <sz val="11"/>
        <color theme="1"/>
        <rFont val="Arial"/>
        <family val="2"/>
      </rPr>
      <t>10</t>
    </r>
  </si>
  <si>
    <t>Is this an application for a renewal?
Note: all renewals require public notice for all pollutants on the permit.</t>
  </si>
  <si>
    <r>
      <t>PM</t>
    </r>
    <r>
      <rPr>
        <vertAlign val="subscript"/>
        <sz val="11"/>
        <color theme="1"/>
        <rFont val="Arial"/>
        <family val="2"/>
      </rPr>
      <t>2.5</t>
    </r>
  </si>
  <si>
    <t>Is this an application for a new or major modification of a PSD (including GHG), Nonattainment, or HAP permit?</t>
  </si>
  <si>
    <r>
      <t>NO</t>
    </r>
    <r>
      <rPr>
        <vertAlign val="subscript"/>
        <sz val="11"/>
        <color theme="1"/>
        <rFont val="Arial"/>
        <family val="2"/>
      </rPr>
      <t>x</t>
    </r>
  </si>
  <si>
    <r>
      <t>SO</t>
    </r>
    <r>
      <rPr>
        <vertAlign val="subscript"/>
        <sz val="11"/>
        <color theme="1"/>
        <rFont val="Arial"/>
        <family val="2"/>
      </rPr>
      <t>2</t>
    </r>
  </si>
  <si>
    <t>Pb</t>
  </si>
  <si>
    <t>* Notice is required for PM, PM10, and PM2.5 if one of these pollutants is above the threshold.</t>
  </si>
  <si>
    <t>** Notice of a GHG action is determined by action type. Initial and major modification always require notice. Voluntary updates require a consolidated notice if there is a change to BACT. Project emission increases of CO2e (CO2 equivalent) are not relevant for determining public notice of GHG permit actions.</t>
  </si>
  <si>
    <t>B. Application Type</t>
  </si>
  <si>
    <t>To help determine whether public notice is required, answer the following questions.</t>
  </si>
  <si>
    <t>Question</t>
  </si>
  <si>
    <t>Response</t>
  </si>
  <si>
    <t>Notes</t>
  </si>
  <si>
    <t>Is there a new air contaminant or any change in character of emissions in this application (such as a new criteria pollutant or new category on the MAERT [i.e., inorganic, exempt solvent, etc.])?</t>
  </si>
  <si>
    <t>-</t>
  </si>
  <si>
    <t>Are any HAPs to be authorized/re-authorized with this project?</t>
  </si>
  <si>
    <t>The category "HAPs" must be specifically listed in the public notice if the project authorizes (reauthorizes for renewals) any HAP pollutants.</t>
  </si>
  <si>
    <t>List all pollutants listed on your current MAERT including any HAPs.</t>
  </si>
  <si>
    <t>These pollutants may be included in the Public Notice.</t>
  </si>
  <si>
    <t>C. Applicability Determination</t>
  </si>
  <si>
    <t>Read the determination and provide a discussion if you disagree with the results or the table above.</t>
  </si>
  <si>
    <t>Is public notice required for this project as represented in this PI-1?</t>
  </si>
  <si>
    <t>Public notice applicability for this project may change throughout the technical review.</t>
  </si>
  <si>
    <t>This row is optional. If you do not think the table above accurately represents public notice applicability increases for your project, provide discussion here.</t>
  </si>
  <si>
    <t>1000 characters maximum.</t>
  </si>
  <si>
    <t>II. Public Notice Information</t>
  </si>
  <si>
    <t>Complete this section to provide critical administrative information for the public notice process.</t>
  </si>
  <si>
    <t>A. Contact Information</t>
  </si>
  <si>
    <t>Person Responsible for Publishing</t>
  </si>
  <si>
    <t>Technical Contact</t>
  </si>
  <si>
    <t>Company Name:</t>
  </si>
  <si>
    <t>Name of Public Place:</t>
  </si>
  <si>
    <t>Physical Address:</t>
  </si>
  <si>
    <t>Has the public place granted authorization to place the application for public viewing and copying?</t>
  </si>
  <si>
    <t>Does the public place have Internet access available for the public?</t>
  </si>
  <si>
    <r>
      <rPr>
        <b/>
        <sz val="11"/>
        <color theme="1"/>
        <rFont val="Arial"/>
        <family val="2"/>
      </rPr>
      <t>C. Alternate Language Publication</t>
    </r>
    <r>
      <rPr>
        <sz val="11"/>
        <color theme="1"/>
        <rFont val="Arial"/>
        <family val="2"/>
      </rPr>
      <t xml:space="preserve">
In some cases, public notice in an alternate language is required. If an elementary or middle school nearest to the facility is in a school district required by the Texas Education Code to have a bilingual program, a bilingual notice will be required. If there is no bilingual program required in the school nearest the facility, but children who would normally attend those schools are eligible to attend bilingual programs elsewhere in the school district, the bilingual notice will also be required. If it is determined that alternate language notice is required, you are responsible for ensuring that the publication in the alternate language is complete and accurate in that language.</t>
    </r>
  </si>
  <si>
    <t>Is a bilingual program required by the Texas Education Code in the School District?</t>
  </si>
  <si>
    <t>Are the children who attend either the elementary school or the middle school closest to your facility eligible to be enrolled in a bilingual program provided by the district?</t>
  </si>
  <si>
    <r>
      <t xml:space="preserve">If yes to either question above, list </t>
    </r>
    <r>
      <rPr>
        <b/>
        <sz val="11"/>
        <color rgb="FFC00000"/>
        <rFont val="Arial"/>
        <family val="2"/>
      </rPr>
      <t>all languages</t>
    </r>
    <r>
      <rPr>
        <sz val="11"/>
        <color theme="1"/>
        <rFont val="Arial"/>
        <family val="2"/>
      </rPr>
      <t xml:space="preserve"> required by the bilingual program.</t>
    </r>
  </si>
  <si>
    <t>III. Public Notice Information for PSD and Nonattainment Permits</t>
  </si>
  <si>
    <r>
      <rPr>
        <b/>
        <sz val="11"/>
        <color theme="1"/>
        <rFont val="Arial"/>
        <family val="2"/>
      </rPr>
      <t>A. How will public notice be published for the GHG PSD permit?</t>
    </r>
    <r>
      <rPr>
        <sz val="11"/>
        <color theme="1"/>
        <rFont val="Arial"/>
        <family val="2"/>
      </rPr>
      <t xml:space="preserve"> Select either "Separate" or "Combined". Note: separate public notices require separate applications.</t>
    </r>
  </si>
  <si>
    <t>B. Contact Information</t>
  </si>
  <si>
    <t>https://txregionalcouncil.org/regional-councils/</t>
  </si>
  <si>
    <t>County Judge</t>
  </si>
  <si>
    <t>Presiding Officer</t>
  </si>
  <si>
    <t>Regional Council of Government</t>
  </si>
  <si>
    <t>n/a</t>
  </si>
  <si>
    <t>Council of Government Name:</t>
  </si>
  <si>
    <t>C. Affected States and Class I Areas</t>
  </si>
  <si>
    <t>A map of all Class I areas can be found at the link below:</t>
  </si>
  <si>
    <t>https://www.nps.gov/subjects/air/class1.htm</t>
  </si>
  <si>
    <t xml:space="preserve">Affected State or Class I Area </t>
  </si>
  <si>
    <t>Affected State or Class I Area</t>
  </si>
  <si>
    <t>Remaining affected states and/or Class I areas</t>
  </si>
  <si>
    <t>IV. Small Business Classification</t>
  </si>
  <si>
    <t>Complete this section to determine small business classification. If a small business requests a permit, agency rules (30 TAC § 39.603(f)(1)(A)) allow for alternative public notification requirements if all of the following criteria are met. If these requirements are met, public notice does not have to include publication of the prominent (12 square inch) newspaper notice.</t>
  </si>
  <si>
    <t>Does the company (including parent companies and subsidiary companies) have fewer than 100 employees or less than $6 million in annual gross receipts?</t>
  </si>
  <si>
    <t>Is the site a major source under 30 TAC Chapter 122, Federal Operating Permit Program?</t>
  </si>
  <si>
    <t>Are the site emissions of any individual air contaminant greater than or equal to 50 tpy?</t>
  </si>
  <si>
    <t>Are the site emissions of all air contaminants combined greater than or equal to 75 tpy?</t>
  </si>
  <si>
    <t>Small business classification:</t>
  </si>
  <si>
    <t>V. Plain Language Summary</t>
  </si>
  <si>
    <t>https://www.tceq.texas.gov/permitting/air/guidance/newsourcereview/nsrapp-tools.html</t>
  </si>
  <si>
    <r>
      <t xml:space="preserve">Is a Plain Language Summary as required by 30 TAC </t>
    </r>
    <r>
      <rPr>
        <sz val="11"/>
        <color rgb="FF000000"/>
        <rFont val="Calibri"/>
        <family val="2"/>
      </rPr>
      <t>§</t>
    </r>
    <r>
      <rPr>
        <sz val="11"/>
        <color rgb="FF000000"/>
        <rFont val="Arial"/>
        <family val="2"/>
      </rPr>
      <t xml:space="preserve"> 39.405(k) provided with the application?</t>
    </r>
  </si>
  <si>
    <t>Is a Plain Language Summary in an alternative language as required by 30 TAC § 39.426(c) provided with the application?</t>
  </si>
  <si>
    <t>Federal Applicability Determination Summary</t>
  </si>
  <si>
    <t>This sheet provides a summary of nonattainment, PSD, and GHG PSD permitting applicability. If nonattainment is required, offset information is included. If you can see the page header, there are questions applicable to your project on this sheet.</t>
  </si>
  <si>
    <r>
      <rPr>
        <b/>
        <sz val="11"/>
        <color theme="1"/>
        <rFont val="Arial"/>
        <family val="2"/>
      </rPr>
      <t>Instructions:</t>
    </r>
    <r>
      <rPr>
        <sz val="11"/>
        <color theme="1"/>
        <rFont val="Arial"/>
        <family val="2"/>
      </rPr>
      <t xml:space="preserve">
1. Section I: Provide general information about the federal applicability analysis for this project, including the nature of any retrospective analysis necessary.
    a. If more than one federal applicability analysis is necessary for this project, submit additional TCEQ Tables 1F through 4F as application attachments.
    b. A retrospective federal applicability analysis looks back at the analysis/analyses of past project(s) as though the physical change(s) or change(s) in the method
       of operation had not yet been authorized for the new or modified unit(s). For these retrospective analyses, the thresholds in place at the time of the original 
       project(s) apply. If results of the retrospective analysis determine nonattainment NSR or PSD review are required, then current modeling, BACT, LAER, and 
       offsets must be applied as applicable.</t>
    </r>
  </si>
  <si>
    <t>2. Section II: complete the nonattainment NSR applicability analysis. For each step, read the step description, enter the requested information, and read the step 
    determination.
    a. If the site is located in a county that is partially nonattainment for a pollutant, indicate if the site is in that portion of the county.
    b. Use the dropdown menu to indicate whether a different nonattainment designation should be used and the reason why. Reasons include retrospective review, 
        pending nonattainment designation change, and other. If "retrospective review" is not listed in the drop-down, it is because "No" is selected in Section I.B or the 
        county has always been designated attainment for all pollutants.
    c. In step 2, you may enter "&gt;" for the Current Sitewide PTE to indicate the site exceeds the pollutant's major source threshold.
    d. Prior to step 4 (netting), you may indicate if the project is proceeding with nonattainment review without contemporaneous netting.</t>
  </si>
  <si>
    <t>3. Section III: if visible, complete the offset summary section. The offset ratio and quantity will be listed in this section.
    a. Enter total emissions (tpy) that should be used to calculate the required quantity of offsets for each pollutant that requires nonattainment NSR.
    b. Provide details of where the offsets will be coming from. If inter-pollutant use of credits will be utilized to offset the project, ensure all required information is
        submitted to the EBT Team. The technical analysis for any site-specific inter-pollutant use of credits must be approved prior to the date that the permit 
        application is deemed technically complete.</t>
  </si>
  <si>
    <t>4. Sections IV and V: complete the PSD and GHG PSD applicability analyses. 
    a. For each step, read the step description, enter the requested information, and read the step determination.
    b. In step 2, enter "&gt;" for at least one pollutant to indicate that the site is major for PSD.
5. Section VI: read the determination summary for nonattainment NSR, PSD review, and GHG PSD review.</t>
  </si>
  <si>
    <r>
      <t xml:space="preserve">6. </t>
    </r>
    <r>
      <rPr>
        <b/>
        <sz val="11"/>
        <color rgb="FFC00000"/>
        <rFont val="Arial"/>
        <family val="2"/>
      </rPr>
      <t>If represented in this sheet, you must submit documentation showing calculation of the following.</t>
    </r>
    <r>
      <rPr>
        <sz val="11"/>
        <rFont val="Arial"/>
        <family val="2"/>
      </rPr>
      <t xml:space="preserve">
   - Project Emissions Increase (nonattainment and PSD determinations step 3) --- attach Table 2F for each pollutant
   - Net Emissions Increase (nonattainment and PSD determinations step 4) --- attach Table 3F and 4F for each pollutant
   - Total Emissions Used to Calculate Required Quantity of Offsets (section III of this sheet)
   - CO2e Net Emissions Increase, Proposed Potential to Emit, and/or Net Emissions Increase (section V of this sheet) --- attach Table 2F</t>
    </r>
  </si>
  <si>
    <t>Guidance for determining project increases, see "Federal New Source Review Guidance Document"</t>
  </si>
  <si>
    <t>30 TAC § 116.12(32) - Definition of "project emissions increase", effective July 1, 2021 (not yet SIP-approved)</t>
  </si>
  <si>
    <t>https://texreg.sos.state.tx.us/public/readtac$ext.TacPage?sl=R&amp;app=9&amp;p_dir=&amp;p_rloc=&amp;p_tloc=&amp;p_ploc=&amp;pg=1&amp;p_tac=&amp;ti=30&amp;pt=1&amp;ch=116&amp;rl=12</t>
  </si>
  <si>
    <t>Guidance for determining federal applicability thresholds, see "Fact Sheet - PSD and Nonattainment Significant Emissions"</t>
  </si>
  <si>
    <t>https://www.tceq.texas.gov/permitting/air/guidance/permit-factsheets.html</t>
  </si>
  <si>
    <t>TCEQ Tables 1F through 4F (note: 1F only necessary if answering "Yes" in Subsection 1.A.)</t>
  </si>
  <si>
    <t>https://www.tceq.texas.gov/permitting/air/forms/newsourcereview/tables/nsr_table8.html</t>
  </si>
  <si>
    <t>I. General Information</t>
  </si>
  <si>
    <t>A. Does this project require multiple federal applicability analyses that cannot be combined into one?</t>
  </si>
  <si>
    <t>Use this sheet for one of the analyses and submit separate materials (TCEQ Tables 1F through 4F) for the remaining analyses.</t>
  </si>
  <si>
    <t>B. Is a retrospective federal applicability analysis required for this project?</t>
  </si>
  <si>
    <t>What are the issuance date(s) of the project(s) being revisited? Multiple dates may be entered, use the date format "mm/dd/yy".</t>
  </si>
  <si>
    <r>
      <t>C. Did any pollutants require nonattainment NSR, PSD review, or GHG PSD review in the original project?</t>
    </r>
    <r>
      <rPr>
        <sz val="11"/>
        <rFont val="Arial"/>
        <family val="2"/>
      </rPr>
      <t xml:space="preserve"> (Pollutants are listed in table below.)</t>
    </r>
  </si>
  <si>
    <r>
      <t xml:space="preserve">In the table below, use the dropdown menu to indicate which pollutants required nonattainment NSR or PSD permitting in the original project. </t>
    </r>
    <r>
      <rPr>
        <b/>
        <sz val="11"/>
        <color rgb="FFC00000"/>
        <rFont val="Arial"/>
        <family val="2"/>
      </rPr>
      <t>Do not leave blank.</t>
    </r>
  </si>
  <si>
    <t>additional cf rules for this table</t>
  </si>
  <si>
    <t>Did the original project require nonattainment NSR for this pollutant?</t>
  </si>
  <si>
    <t>Did the original project require PSD permitting for this pollutant?</t>
  </si>
  <si>
    <t>Ozone (as VOC)</t>
  </si>
  <si>
    <t>Ozone (as NOx)</t>
  </si>
  <si>
    <t>intentionally blank, proceed downward</t>
  </si>
  <si>
    <t>TRS</t>
  </si>
  <si>
    <t>Reduced sulfur compounds (including H2S)</t>
  </si>
  <si>
    <t>Fluoride (excluding HF)</t>
  </si>
  <si>
    <t>GHGs</t>
  </si>
  <si>
    <t>II. Nonattainment NSR Applicability Summary</t>
  </si>
  <si>
    <t>Step 1: Determine if the site is in a nonattainment area for any criteria pollutant(s) or precursor(s).</t>
  </si>
  <si>
    <t>County (selected in General sheet section IV):</t>
  </si>
  <si>
    <t>Current nonattainment designation:</t>
  </si>
  <si>
    <t>Should the project be reviewed under a different nonattainment designation? If yes, select the correct reason.</t>
  </si>
  <si>
    <t>FOR STEP 1 DETERMINATION</t>
  </si>
  <si>
    <t>Describe why the project should be reviewed under a designation different than the current one. Limited to 300 characters.</t>
  </si>
  <si>
    <t>UNIQUE ID</t>
  </si>
  <si>
    <t>RAW</t>
  </si>
  <si>
    <t>CLEAN</t>
  </si>
  <si>
    <t>ALTERNATE DESIGNATION</t>
  </si>
  <si>
    <t>CURRENT DESIGNATION</t>
  </si>
  <si>
    <t>PSD REV NOT NEEDED?</t>
  </si>
  <si>
    <t>Has History of Nonattainment</t>
  </si>
  <si>
    <t>No History of Nonattainment</t>
  </si>
  <si>
    <t>DESIG FOR SUMMARY SHEET</t>
  </si>
  <si>
    <t>DESIG FOR OFFSETS</t>
  </si>
  <si>
    <t>OFFSET RATIO</t>
  </si>
  <si>
    <t>What ozone nonattainment classification should the project be reviewed under?</t>
  </si>
  <si>
    <t>ozone</t>
  </si>
  <si>
    <t>No - use current designation</t>
  </si>
  <si>
    <t xml:space="preserve">What SO2 nonattainment classification should the project be reviewed under?	</t>
  </si>
  <si>
    <t>Yes - retrospective review</t>
  </si>
  <si>
    <t>Yes - pending nonattainment designation change</t>
  </si>
  <si>
    <t>What CO nonattainment classification should the project be reviewed under?</t>
  </si>
  <si>
    <t>Yes - other reason</t>
  </si>
  <si>
    <t>What PM10 nonattainment classification should the project be reviewed under?</t>
  </si>
  <si>
    <t>What lead nonattainment classification should the project be reviewed under?</t>
  </si>
  <si>
    <t>Step 2: Determine if the site is an existing major source. Compare the current sitewide PTE, including fugitive emissions at named sources, to the major source threshold for each criteria pollutant or precursor for which the area is nonattainment.</t>
  </si>
  <si>
    <t>MAJOR</t>
  </si>
  <si>
    <t>MINOR</t>
  </si>
  <si>
    <t>Criteria Pollutant or Precursor</t>
  </si>
  <si>
    <r>
      <rPr>
        <b/>
        <sz val="11"/>
        <color theme="1"/>
        <rFont val="Arial"/>
        <family val="2"/>
      </rPr>
      <t>Current Sitewide PTE (tpy)</t>
    </r>
    <r>
      <rPr>
        <sz val="11"/>
        <color theme="1"/>
        <rFont val="Arial"/>
        <family val="2"/>
      </rPr>
      <t xml:space="preserve">
</t>
    </r>
    <r>
      <rPr>
        <b/>
        <sz val="11"/>
        <color rgb="FFC00000"/>
        <rFont val="Arial"/>
        <family val="2"/>
      </rPr>
      <t>enter "&gt;" to indicate sitewide PTE exceeds the threshold</t>
    </r>
  </si>
  <si>
    <t>Major Source Threshold (tpy)</t>
  </si>
  <si>
    <t>Current Sitewide PTE ≥ Major Source Threshold?</t>
  </si>
  <si>
    <t>MAJOR, requires netting</t>
  </si>
  <si>
    <t>MINOR --&gt; MAJOR, requires NNSR</t>
  </si>
  <si>
    <t>NNSR not required</t>
  </si>
  <si>
    <t>Project Emissions Increase (tpy)</t>
  </si>
  <si>
    <t>Threshold (tpy)</t>
  </si>
  <si>
    <t>Project Emissions Increase ≥ Threshold?</t>
  </si>
  <si>
    <t>NETTING, requires NNSR</t>
  </si>
  <si>
    <t>OVERALL, requires NNSR</t>
  </si>
  <si>
    <t>Net Emissions Increase (tpy)</t>
  </si>
  <si>
    <t>Major Modification Threshold (tpy)</t>
  </si>
  <si>
    <t>Net Emissions Increase ≥ Major Modification Threshold?</t>
  </si>
  <si>
    <t>reg</t>
  </si>
  <si>
    <t>retro</t>
  </si>
  <si>
    <t>III. Offset Summary for Nonattainment NSR</t>
  </si>
  <si>
    <t>A. Obtaining Offsets</t>
  </si>
  <si>
    <t>Does the retrospective federal applicability analysis indicate additional offsets must be obtained?</t>
  </si>
  <si>
    <t>Has operation of the changes begun?</t>
  </si>
  <si>
    <t>B. Quantity and Source</t>
  </si>
  <si>
    <t>Offset Ratio</t>
  </si>
  <si>
    <t>Total Emissions Used to Calculate Required Quantity of Offsets (tpy)</t>
  </si>
  <si>
    <t>Offset Quantity Required (tpy)</t>
  </si>
  <si>
    <t>Where is the offset coming from?</t>
  </si>
  <si>
    <t>IV. PSD Applicability Summary</t>
  </si>
  <si>
    <t>Step 1: Determine if the project is a named source.</t>
  </si>
  <si>
    <t>Select the source type that most closely matches the facility in this application. If no source type applies, select "Other/Not Listed". Note: This list is based on 40 CFR § 51.166(b)(1)(i)(a).</t>
  </si>
  <si>
    <t>Provide a short description of the facility, limited to 300 characters.</t>
  </si>
  <si>
    <t>Step 2: Determine if the site is currently major by comparing the current sitewide PTE to the major source threshold. Read the step 1 determination above for information about including or excluding fugitive emissions in the PTE calculation.</t>
  </si>
  <si>
    <r>
      <t xml:space="preserve">Current Sitewide PTE (tpy)
</t>
    </r>
    <r>
      <rPr>
        <b/>
        <sz val="11"/>
        <color rgb="FFC00000"/>
        <rFont val="Arial"/>
        <family val="2"/>
      </rPr>
      <t>enter "&gt;" to indicate the site is major for PSD</t>
    </r>
  </si>
  <si>
    <t>Major Source Threshold 
(tpy)</t>
  </si>
  <si>
    <t>Increase ≥ Threshold?</t>
  </si>
  <si>
    <t>Explanation of conditional formatting for PSD pollutants: 
     If new or minor source for PSD- all pollutants visible.
     If existing major for PSD- gray out pollutants that the area is nonattainment for considering the designation choices in step 1 of nonattainment section.</t>
  </si>
  <si>
    <t>doesn't consider nonattain.</t>
  </si>
  <si>
    <t>considers nonattain.</t>
  </si>
  <si>
    <t>if minor: is PSD required?
if major: is netting required?</t>
  </si>
  <si>
    <t>Significant Level 
(tpy)</t>
  </si>
  <si>
    <t>V. GHG PSD Applicability Summary</t>
  </si>
  <si>
    <t>Step 1: Determine whether the project requires PSD permitting for a non-GHG regulated pollutant.</t>
  </si>
  <si>
    <t>Step 2: Determine whether this is an existing or a new major stationary source for PSD.</t>
  </si>
  <si>
    <t>Is the project emissions increase of GHGs greater than 0 tpy on a mass basis?</t>
  </si>
  <si>
    <t>Threshold 
(tpy)</t>
  </si>
  <si>
    <t>Step 4: Determine if the net emissions increase is significant. Compare the net emissions increase to the associated thresholds for GHG and CO2e. Include fugitive emissions in the net emissions increase calculation if this is a named source.</t>
  </si>
  <si>
    <t>Is the net emissions increase of GHGs greater than 0 tpy on a mass basis?</t>
  </si>
  <si>
    <t>Net Emissions Increase 
(tpy)</t>
  </si>
  <si>
    <t>NO RETRO</t>
  </si>
  <si>
    <t>RETRO</t>
  </si>
  <si>
    <t>GENERAL SHEET</t>
  </si>
  <si>
    <t>SUMMARY SHEET</t>
  </si>
  <si>
    <t>Nonattainment:</t>
  </si>
  <si>
    <r>
      <t xml:space="preserve">PSD:
</t>
    </r>
    <r>
      <rPr>
        <sz val="11"/>
        <color theme="1"/>
        <rFont val="Arial"/>
        <family val="2"/>
      </rPr>
      <t>(expand row height if needed)</t>
    </r>
  </si>
  <si>
    <t>GHG PSD:</t>
  </si>
  <si>
    <t>NNSR - OG</t>
  </si>
  <si>
    <t>PSD - OG</t>
  </si>
  <si>
    <t>NNSR - RETRO</t>
  </si>
  <si>
    <t>PSD - RETRO</t>
  </si>
  <si>
    <t>NNSR CLEAN UP, NEW MAJOR POLLUTANTS</t>
  </si>
  <si>
    <t>PSD CLEAN UP, NEW MAJOR POLLUTANTS -- NOT USED</t>
  </si>
  <si>
    <t>NNSR, NO CHANGE, BOTH REQUIRED</t>
  </si>
  <si>
    <t>PSD, NO CHANGE, BOTH REQUIRED</t>
  </si>
  <si>
    <t>GHG PSD - OG</t>
  </si>
  <si>
    <t>GHG PSD - RETRO</t>
  </si>
  <si>
    <t>GHG PSD - RESULT***</t>
  </si>
  <si>
    <t>RETRO COMPARISON</t>
  </si>
  <si>
    <t>NNSR - RESULT*</t>
  </si>
  <si>
    <t>PSD - RESULT**</t>
  </si>
  <si>
    <t>not used</t>
  </si>
  <si>
    <t>***KEY FOR GHG PSD - RESULT</t>
  </si>
  <si>
    <t>The result of the retrospective analysis is the same as the original project's federal applicability analysis. The original project required GHG PSD review, and the retrospective analysis indicates the same.</t>
  </si>
  <si>
    <t>The result of the retrospective analysis is the same as the original project's federal applicability analysis. The original project did not require GHG PSD review, and the retrospective analysis indicates the same.</t>
  </si>
  <si>
    <t>The result of the retrospective analysis is different than the original project's federal applicability analysis. The original project required GHG PSD review. The retrospective analysis indicates GHG PSD review is not required.</t>
  </si>
  <si>
    <t>The result of the retrospective analysis is different than the original project's federal applicability analysis. The original project did not require GHG PSD review. The retrospective analysis indicates GHG PSD review is required.</t>
  </si>
  <si>
    <t>The results of retrospective analysis are not clear. Compare the results of the original project and current project and submit a summary with the application materials.</t>
  </si>
  <si>
    <t>*KEY FOR NNSR - RESULT</t>
  </si>
  <si>
    <t>**KEY FOR PSD -RESULT</t>
  </si>
  <si>
    <t>3 - no change, neither require(d) NNSR</t>
  </si>
  <si>
    <t>18 - no change, neither require(d) PSD</t>
  </si>
  <si>
    <t>6 - original required NNSR, retro does not</t>
  </si>
  <si>
    <t>21 - original required PSD, retro does not</t>
  </si>
  <si>
    <t>9 - original did not require NNSR, retro does</t>
  </si>
  <si>
    <t>24 - original did not require PSD, retro does</t>
  </si>
  <si>
    <t>12 - no change, both require(d) NNSR</t>
  </si>
  <si>
    <t>27 - no change, both require(d) PSD</t>
  </si>
  <si>
    <t>15 - error response</t>
  </si>
  <si>
    <t>30 - error response</t>
  </si>
  <si>
    <t>BACT FIX: UT-ER, Action Requested cell</t>
  </si>
  <si>
    <t>BACT FIX: Fills blank Action Requested with prior above cell, makes complete list per pollutant</t>
  </si>
  <si>
    <t>BACT FIX: FIN UT-ER sheet cell C,D blank pulls Source Name, if UT-ER sheet cell C blank pulls EPN</t>
  </si>
  <si>
    <t>BACT FIX: Filters column C for Action Required: Change of location, Renew, Renew only, Consolidate, New/Modified</t>
  </si>
  <si>
    <t>PublicNotice Fix: Unit Types - Emission Rates Col B</t>
  </si>
  <si>
    <t>PublicNotice Fix: Unit Types - Emission Rates Col B Complete (Include Multi-pollutants)</t>
  </si>
  <si>
    <t>Impact Sheet Update: Distinct Counter for Pollutants</t>
  </si>
  <si>
    <t>Impact Sheet Update: RAW List of Pollutants from UT-ER</t>
  </si>
  <si>
    <t>Impact Sheet Update: Distinct Pollutants for Impact Sheet</t>
  </si>
  <si>
    <t>FlexPermits: Distinct Counter for FIN from UT-ER sheet</t>
  </si>
  <si>
    <t>FlexPermits: RAW UT-ER FIN</t>
  </si>
  <si>
    <t>FlexPermits: RAW UT-ER EPN</t>
  </si>
  <si>
    <t>FlexPermits: RAW UT-ER Source</t>
  </si>
  <si>
    <t>FlexPermits: Distinct UT-ER FIN Grp for FlexPermits</t>
  </si>
  <si>
    <t>FlexPermits: Distinct UT-ER EPN Grp for FlexPermits</t>
  </si>
  <si>
    <t>FlexPermits: Distinct UT-ER Source Grp for FlexPermits</t>
  </si>
  <si>
    <t># if Stack</t>
  </si>
  <si>
    <t># if BACT</t>
  </si>
  <si>
    <t>BACT Pol</t>
  </si>
  <si>
    <t>Pol #</t>
  </si>
  <si>
    <t>BACT Pollutant #</t>
  </si>
  <si>
    <t># if Monitoring</t>
  </si>
  <si>
    <t>Mon Pol</t>
  </si>
  <si>
    <t>Monitoring Pollutant #</t>
  </si>
  <si>
    <t>Unique FIN</t>
  </si>
  <si>
    <t>Unique EPN</t>
  </si>
  <si>
    <t>EPN List Raw</t>
  </si>
  <si>
    <t>AR Numbering</t>
  </si>
  <si>
    <t>AR Value</t>
  </si>
  <si>
    <t>Unit Type #</t>
  </si>
  <si>
    <t>Unit Type</t>
  </si>
  <si>
    <t>FIN/Unit Type</t>
  </si>
  <si>
    <t>EPN/Unit Type</t>
  </si>
  <si>
    <t>Pollutants</t>
  </si>
  <si>
    <t>last value</t>
  </si>
  <si>
    <t>EPNs All</t>
  </si>
  <si>
    <t>Check</t>
  </si>
  <si>
    <t>BACT FINs</t>
  </si>
  <si>
    <t>Monitoring EPNs</t>
  </si>
  <si>
    <t>Stack Param EPNs</t>
  </si>
  <si>
    <t>BACT FIN Action Requested</t>
  </si>
  <si>
    <t>BACT Requested Action</t>
  </si>
  <si>
    <t>BACT Unit Type</t>
  </si>
  <si>
    <t>BACT List</t>
  </si>
  <si>
    <t>Monitoring FIN</t>
  </si>
  <si>
    <t>Monitoring FIN Unit Type</t>
  </si>
  <si>
    <t>Monitoring FIN List</t>
  </si>
  <si>
    <t>Monitoring EPN List</t>
  </si>
  <si>
    <t>Monitoring EPN Unit Type</t>
  </si>
  <si>
    <t>Monitoring EPN Source Types</t>
  </si>
  <si>
    <t>Index</t>
  </si>
  <si>
    <t>Top 20 Contaminants</t>
  </si>
  <si>
    <t>Top 12</t>
  </si>
  <si>
    <t>MATH Columns</t>
  </si>
  <si>
    <t>LISTS</t>
  </si>
  <si>
    <t>Tonnage</t>
  </si>
  <si>
    <t>Fee</t>
  </si>
  <si>
    <t>Ton Price</t>
  </si>
  <si>
    <t>Verbiage</t>
  </si>
  <si>
    <t>Actual Tonnage:</t>
  </si>
  <si>
    <t>Conditional Formatting for Sheets</t>
  </si>
  <si>
    <t>HAPS List</t>
  </si>
  <si>
    <t>HAP Quantity</t>
  </si>
  <si>
    <t>GHG Pollutants</t>
  </si>
  <si>
    <t>Test Pollutant</t>
  </si>
  <si>
    <t>Top Contaminant Total</t>
  </si>
  <si>
    <t>BACT List:</t>
  </si>
  <si>
    <t>Bulk Fuel Terminal fuel types</t>
  </si>
  <si>
    <t>bulk fuel terminal requirement</t>
  </si>
  <si>
    <t>Prop LT Rounded</t>
  </si>
  <si>
    <t>Workbook Information</t>
  </si>
  <si>
    <t>Current ST</t>
  </si>
  <si>
    <t>Current LT</t>
  </si>
  <si>
    <t>Consolidated ST</t>
  </si>
  <si>
    <t>Consolidated LT</t>
  </si>
  <si>
    <t>Prop ST</t>
  </si>
  <si>
    <t>Prop LT</t>
  </si>
  <si>
    <t>Included?</t>
  </si>
  <si>
    <t>Consolidated?</t>
  </si>
  <si>
    <t>Removed?</t>
  </si>
  <si>
    <t>Modified</t>
  </si>
  <si>
    <t>Renewed?</t>
  </si>
  <si>
    <t>Mod Index</t>
  </si>
  <si>
    <t>Modified Pollutants</t>
  </si>
  <si>
    <t>Class I/Affected</t>
  </si>
  <si>
    <t>Counties</t>
  </si>
  <si>
    <t>Regions</t>
  </si>
  <si>
    <t>Region</t>
  </si>
  <si>
    <t>Address</t>
  </si>
  <si>
    <t>Yes/No</t>
  </si>
  <si>
    <t>MAC</t>
  </si>
  <si>
    <t>COMBUSTION</t>
  </si>
  <si>
    <t>CHEMICAL/ENERGY</t>
  </si>
  <si>
    <t>COATINGS</t>
  </si>
  <si>
    <t>Chosen Industry:</t>
  </si>
  <si>
    <t>HGB NA Counties</t>
  </si>
  <si>
    <t>UT-ER Menus</t>
  </si>
  <si>
    <t>Impacts Options</t>
  </si>
  <si>
    <t>Impacts Additional Notes</t>
  </si>
  <si>
    <t>Application type:</t>
  </si>
  <si>
    <t>Minimum fee ($600) applies.</t>
  </si>
  <si>
    <t>Named Sources</t>
  </si>
  <si>
    <t>GHG Sources</t>
  </si>
  <si>
    <t>Step</t>
  </si>
  <si>
    <t>Current Sitewide PTE &lt; Major Thresholds (Step 2)</t>
  </si>
  <si>
    <t>Current Sitewide + Proposed PTE &lt; Major Thresholds (Step 3)</t>
  </si>
  <si>
    <t>Total Proposed PTE &lt; Major Thresholds (Step 4)</t>
  </si>
  <si>
    <t>PEI &lt; SER (Step 5)</t>
  </si>
  <si>
    <t>Fee?</t>
  </si>
  <si>
    <t>1,1,1‑Trichloroethane</t>
  </si>
  <si>
    <t>CO2</t>
  </si>
  <si>
    <t>Diesel</t>
  </si>
  <si>
    <t>Submerged fill. 0.6 saturation factor (1.0 if dedicated vapor balance)</t>
  </si>
  <si>
    <t>Version:</t>
  </si>
  <si>
    <t>6.1</t>
  </si>
  <si>
    <t>Anderson</t>
  </si>
  <si>
    <t>Region 5</t>
  </si>
  <si>
    <t>Region 1</t>
  </si>
  <si>
    <t>3918 Canyon Dr., Amarillo, TX 79109-4933</t>
  </si>
  <si>
    <t>Brazoria</t>
  </si>
  <si>
    <t>StdMenu</t>
  </si>
  <si>
    <t>This pollutant is not a part of this project or does not require an impacts analysis.</t>
  </si>
  <si>
    <t>$600 fee + $35 / ton</t>
  </si>
  <si>
    <t>Projected Tonnage:</t>
  </si>
  <si>
    <t>Blanks</t>
  </si>
  <si>
    <t>1,1,2,2‑Tetrachloroethane</t>
  </si>
  <si>
    <t>N2O</t>
  </si>
  <si>
    <t>Ethanol</t>
  </si>
  <si>
    <t>Annual truck leak checking per NSPS XX with low back pressure. 98.7% collection efficiency.
In addition, specify control technique:
1. VRU, VCU, or flare meeting 40 CFR 60.18. 10 mg VOC/liter (0.083 lb VOC/1000 gal) fuel loaded
2. Carbon adsorption. 10 mg VOC/liter (0.083 lb VOC/1000 gal) fuel loaded
3. Submerged fill. 0.6 saturation factor (1.0 if dedicated vapor balance)</t>
  </si>
  <si>
    <t>Separate public notice</t>
  </si>
  <si>
    <t>Big Bend National Park</t>
  </si>
  <si>
    <t>Andrews</t>
  </si>
  <si>
    <t>Region 7</t>
  </si>
  <si>
    <t>Region 10</t>
  </si>
  <si>
    <t>3870 Eastex Fwy., Beaumont, TX 77703-1830</t>
  </si>
  <si>
    <t>Blowing Still</t>
  </si>
  <si>
    <t>Boiler: Hazardous Waste</t>
  </si>
  <si>
    <t>Boiler: Liquid and Gas Fuel, &gt; 40 MMBtu/hr</t>
  </si>
  <si>
    <t>Abrasive Blasting (Enclosed Booth / Building)</t>
  </si>
  <si>
    <t>List Name:</t>
  </si>
  <si>
    <t>Chambers</t>
  </si>
  <si>
    <t>Qualitative analysis</t>
  </si>
  <si>
    <t>Provide a detailed description of how the project meets all applicable impacts requirements using the Additional Notes column of this worksheet or as an attachment.</t>
  </si>
  <si>
    <t>Minor NSR</t>
  </si>
  <si>
    <t>$1,265 fee + $28 / ton</t>
  </si>
  <si>
    <t>Other/Not Listed</t>
  </si>
  <si>
    <t>Pass</t>
  </si>
  <si>
    <t>PN?</t>
  </si>
  <si>
    <t>1,1,2‑Trichloroethane</t>
  </si>
  <si>
    <t>CH4</t>
  </si>
  <si>
    <t>Gasoline</t>
  </si>
  <si>
    <t>Project Manager:</t>
  </si>
  <si>
    <t>Jett Koen</t>
  </si>
  <si>
    <t>Consolidated public notice</t>
  </si>
  <si>
    <t>Carlsbad National Park</t>
  </si>
  <si>
    <t>Angelina</t>
  </si>
  <si>
    <t>Region 11</t>
  </si>
  <si>
    <t>P.O. Box 13087, Austin, TX 78711-3087. Overnight delivery: 12100 Park 35 Circle, Austin, TX 78753</t>
  </si>
  <si>
    <t>Chromic Acid Anodizing</t>
  </si>
  <si>
    <t>Boiler: Liquid and Gas Fuel, ≤ 40 MMBtu/hr</t>
  </si>
  <si>
    <t>Abrasive Blasting (Non-Enclosed)</t>
  </si>
  <si>
    <t>Fort Bend</t>
  </si>
  <si>
    <t>MERA analysis, steps 0-2 only or using screening tables</t>
  </si>
  <si>
    <t>Attach a detailed description of which MERA step was met for each species in the project. Include speciated emission rates with the total VOC and/or PM species corresponding to the short-term and long-term differences represented on the Unit Types-Emission Rates sheet.</t>
  </si>
  <si>
    <t>Major NSR (NA/PSD/GHG)</t>
  </si>
  <si>
    <t>$3,365 fee + $12 / ton</t>
  </si>
  <si>
    <t>Rounded Tonnage:</t>
  </si>
  <si>
    <t>Carbon black plants (furnace process)</t>
  </si>
  <si>
    <t>Covered under Section 111 or 112 of Federal Clean Air Act</t>
  </si>
  <si>
    <t>1,1‑dichloro‑2,2‑bis(p‑chlorophenyl) ethylene</t>
  </si>
  <si>
    <t>HFC</t>
  </si>
  <si>
    <t>Jet fuel</t>
  </si>
  <si>
    <t>Workgroup Members:</t>
  </si>
  <si>
    <t>Jordyn Winter, Richard Suniga, Tan Nguyen, Vern Casal, Laura Gibson, Fara Samsudeen, David Reyna, Maria Flores, Victor Gonzalez, Max Lau</t>
  </si>
  <si>
    <t>N/A</t>
  </si>
  <si>
    <t>Guadalupe Mountains National Park</t>
  </si>
  <si>
    <t>Aransas</t>
  </si>
  <si>
    <t>Region 14</t>
  </si>
  <si>
    <t>Region 12</t>
  </si>
  <si>
    <t>5425 Polk St., Ste. H, Houston, TX 77023-1452</t>
  </si>
  <si>
    <t>Coal Loading</t>
  </si>
  <si>
    <t>Bulk Fuel Terminal: Diesel</t>
  </si>
  <si>
    <t>Permit Selection Made</t>
  </si>
  <si>
    <t>Galveston</t>
  </si>
  <si>
    <t>Remove</t>
  </si>
  <si>
    <t>MERA steps 0-2 AND Modeling (screen or refined)</t>
  </si>
  <si>
    <t>Attach both an "Electronic Modeling Evaluation Workbook" (EMEW) AND a detailed description of which MERA step was met. Include speciated emission rates with the total VOC and/or PM species corresponding to the short-term and long-term differences represented on the Unit Types-Emission Rates sheet.</t>
  </si>
  <si>
    <t>Maximum fee ($10,000) applies.</t>
  </si>
  <si>
    <t>Charcoal production plants</t>
  </si>
  <si>
    <t>Ammonium Sulfate Manufacture</t>
  </si>
  <si>
    <t>Baseline Emissions</t>
  </si>
  <si>
    <t>Current Sitewide PTE (tpy) (Baseline)</t>
  </si>
  <si>
    <t>Proposed Project Increase (tpy) - Reported</t>
  </si>
  <si>
    <t>Proposed Project Increase (tpy): Calculated (Current +  Increase - Baseline)</t>
  </si>
  <si>
    <t>Current PROJECT PTE (tpy) (Emission Summary)</t>
  </si>
  <si>
    <t>Current SITEWIDE + Project PTE</t>
  </si>
  <si>
    <t>FedApp?</t>
  </si>
  <si>
    <t>1,1‑Dichloroethane</t>
  </si>
  <si>
    <t>HFCs</t>
  </si>
  <si>
    <t>Transmix</t>
  </si>
  <si>
    <t>Submerged fill. 0.6 saturation factor (1.0 dedicated vapor balance). Annual Truck leak checking per NSPS XX with low back pressure if vp &gt; 0.5 psia.  98.7% collection efficiency. Appropriate DRE for selected control device. Specify control device and DRE.</t>
  </si>
  <si>
    <t>Caney Creek Wilderness</t>
  </si>
  <si>
    <t>Archer</t>
  </si>
  <si>
    <t>Region 3</t>
  </si>
  <si>
    <t>Region 13</t>
  </si>
  <si>
    <t>14250 Judson Rd., San Antonio, TX 78233-4480</t>
  </si>
  <si>
    <t>Control: Bag Filter/Baghouse</t>
  </si>
  <si>
    <t>Boiler: Solid Fuel</t>
  </si>
  <si>
    <t>Bulk Fuel Terminal: Ethanol</t>
  </si>
  <si>
    <t>Cleaning: Railcar/Truck</t>
  </si>
  <si>
    <t>Harris</t>
  </si>
  <si>
    <t>Modeling: screen or refined</t>
  </si>
  <si>
    <t>Attach a completed "Electronic Modeling Evaluation Workbook" (EMEW).</t>
  </si>
  <si>
    <t>Fee Exemption/Reduction</t>
  </si>
  <si>
    <t>Fee:</t>
  </si>
  <si>
    <t>Chemical process plants (other than ethanol by fermentation)</t>
  </si>
  <si>
    <t>Asphalt Processing and Asphalt Roofing Manufacture</t>
  </si>
  <si>
    <t>1,1‑Dichloroethylene</t>
  </si>
  <si>
    <t>PFC</t>
  </si>
  <si>
    <t>Wichita Mountains National Wildlife</t>
  </si>
  <si>
    <t>Armstrong</t>
  </si>
  <si>
    <t>NRC Bldg., Ste. 1200, 6300 Ocean Dr., Unit 5839, Corpus Christi, TX 78412-5839</t>
  </si>
  <si>
    <t>Cooker</t>
  </si>
  <si>
    <t>Bulk Fuel Terminal: Gasoline</t>
  </si>
  <si>
    <t>Control: Absorber (I.E., Scrubber)</t>
  </si>
  <si>
    <t>Renewal Cert Available</t>
  </si>
  <si>
    <t>Liberty</t>
  </si>
  <si>
    <t>RenewAmend</t>
  </si>
  <si>
    <t>Protocol (required for all PSD projects, excluding GHG PSD)</t>
  </si>
  <si>
    <t>Attach a protocol meeting all requirements listed on the TCEQ website.</t>
  </si>
  <si>
    <t>Coal cleaning plants (with thermal dryers)</t>
  </si>
  <si>
    <t>Automobile and Light Duty Truck Surface Coating Operations</t>
  </si>
  <si>
    <t>BACT?</t>
  </si>
  <si>
    <t>1,1‑Dimethyl hydrazine</t>
  </si>
  <si>
    <t>PFCs</t>
  </si>
  <si>
    <t>Arkansas</t>
  </si>
  <si>
    <t>Atascosa</t>
  </si>
  <si>
    <t>Region 15</t>
  </si>
  <si>
    <t>1804 W. Jefferson Ave., Harlingen, TX 78550-5247</t>
  </si>
  <si>
    <t>Cooler</t>
  </si>
  <si>
    <t>Bulk Fuel Terminal: Jet Fuel</t>
  </si>
  <si>
    <t>Control: Adsorption System (Disposable)</t>
  </si>
  <si>
    <t>Montgomery</t>
  </si>
  <si>
    <t>None (GHG-PSD Only)</t>
  </si>
  <si>
    <t>An air quality analysis for GHGs (i.e., air dispersion modeling, ambient air monitoring, additional impacts, or Class I area impacts) is not required.</t>
  </si>
  <si>
    <t>Ton Price:</t>
  </si>
  <si>
    <t>Coke oven batteries</t>
  </si>
  <si>
    <t>Basic Oxygen Process Furnaces</t>
  </si>
  <si>
    <t>1,2,4‑Trichlorobenzene</t>
  </si>
  <si>
    <t>Hydrofluorocarbon</t>
  </si>
  <si>
    <t>Colorado</t>
  </si>
  <si>
    <t>Austin</t>
  </si>
  <si>
    <t>Region 16</t>
  </si>
  <si>
    <t>707 E. Calton Rd., Ste. 304, Laredo, TX 78041-3887</t>
  </si>
  <si>
    <t>Cooling Tower</t>
  </si>
  <si>
    <t>Control: Flare</t>
  </si>
  <si>
    <t>Bulk Fuel Terminal: Transmix</t>
  </si>
  <si>
    <t>Control: Adsorption System (Regenerative)</t>
  </si>
  <si>
    <t>UT-ER Menu</t>
  </si>
  <si>
    <t>Waller</t>
  </si>
  <si>
    <t>Fossil fuel-fired steam electric plants &gt; 250 million BTUs per hour heat input</t>
  </si>
  <si>
    <t>Beverage Can Surface Coating Industry</t>
  </si>
  <si>
    <t>Monitoring?</t>
  </si>
  <si>
    <t>1,2‑Dibromo‑3‑chloropropane</t>
  </si>
  <si>
    <t>Perfluorocarbon</t>
  </si>
  <si>
    <t>Kansas</t>
  </si>
  <si>
    <t>Bailey</t>
  </si>
  <si>
    <t>Region 2</t>
  </si>
  <si>
    <t>5012 50th St., Ste. 100, Lubbock, TX 79414-3426</t>
  </si>
  <si>
    <t>Cotton Gin</t>
  </si>
  <si>
    <t>Control: Vapor Combustor</t>
  </si>
  <si>
    <t>Cleaning: Railcar</t>
  </si>
  <si>
    <t>Control: Baghouse, Cartridge Filter System, Bin Vent Filter</t>
  </si>
  <si>
    <t>Total Fee:</t>
  </si>
  <si>
    <t>Fossil-fuel boilers (or combinations) totaling &gt; 250 million BTUs per hour heat input</t>
  </si>
  <si>
    <t>Bulk Gasoline Terminals</t>
  </si>
  <si>
    <t>1,2‑Dichloroethane</t>
  </si>
  <si>
    <t>Hydrofluorocarbons</t>
  </si>
  <si>
    <t>Louisiana</t>
  </si>
  <si>
    <t>Bandera</t>
  </si>
  <si>
    <t>1977 Industrial Blvd., Abilene, TX 79602-7833</t>
  </si>
  <si>
    <t>Crusher</t>
  </si>
  <si>
    <t>Cleaning: Truck</t>
  </si>
  <si>
    <t>Control: Oxidizer (Catalytic)</t>
  </si>
  <si>
    <t>Fuel conversion plants</t>
  </si>
  <si>
    <t>Calciners and Dryers in Mineral Industries</t>
  </si>
  <si>
    <t>New line character (for BACT list - do not delete)</t>
  </si>
  <si>
    <t>1,2‑Dichloropropane</t>
  </si>
  <si>
    <t>Perfluorocarbons</t>
  </si>
  <si>
    <t>New Mexico</t>
  </si>
  <si>
    <t>Bastrop</t>
  </si>
  <si>
    <t>Region 4</t>
  </si>
  <si>
    <t>2309 Gravel Dr., Fort Worth, TX 76118-6951</t>
  </si>
  <si>
    <t>Die Cast Machine</t>
  </si>
  <si>
    <t>Control: Absorber</t>
  </si>
  <si>
    <t>Control: Oxidizer (Thermal)</t>
  </si>
  <si>
    <t>Glass fiber processing plants</t>
  </si>
  <si>
    <t>Coal Preparation and Processing Plants</t>
  </si>
  <si>
    <t xml:space="preserve"> 
</t>
  </si>
  <si>
    <t>1,2-Diphenylhydrazine</t>
  </si>
  <si>
    <t>SF6</t>
  </si>
  <si>
    <t xml:space="preserve">Oklahoma </t>
  </si>
  <si>
    <t>Baylor</t>
  </si>
  <si>
    <t>2916 Teague Dr., Tyler, TX 75701-3734</t>
  </si>
  <si>
    <t>Disperser</t>
  </si>
  <si>
    <t>Dryer</t>
  </si>
  <si>
    <t>Control: Adsorption System: Disposable</t>
  </si>
  <si>
    <t>Control: Particulate Scrubber</t>
  </si>
  <si>
    <t>Renew</t>
  </si>
  <si>
    <t>Hydrofluoric, sulfuric, or nitric acid plants</t>
  </si>
  <si>
    <t>Crude Oil and Natural Gas Facilities</t>
  </si>
  <si>
    <t>1,2‑Epoxybutane</t>
  </si>
  <si>
    <t>Bee</t>
  </si>
  <si>
    <t>Region 6</t>
  </si>
  <si>
    <t>401 E. Franklin Ave., Ste. 560, El Paso, TX 79901-1212</t>
  </si>
  <si>
    <t>Engine: Emergency, Diesel</t>
  </si>
  <si>
    <t>Control: Adsorption System: Regenerative</t>
  </si>
  <si>
    <t>Cultured Marble - Process</t>
  </si>
  <si>
    <t>Iron and steel mills</t>
  </si>
  <si>
    <t>Crude Oil and Natural Gas Production, Transmission and Distribution</t>
  </si>
  <si>
    <t>1,2‑Propylenimine (2‑Methyl aziridine)</t>
  </si>
  <si>
    <t>CO2-Equivalent</t>
  </si>
  <si>
    <t>Bell</t>
  </si>
  <si>
    <t>Region 9</t>
  </si>
  <si>
    <t>9900 W. IH-20, Ste. 100, Midland, TX 79706</t>
  </si>
  <si>
    <t>Engine</t>
  </si>
  <si>
    <t>Engine: Internal Combustion Engine, Spark Ignited</t>
  </si>
  <si>
    <t>Degreaser: Cold Solvent Cleaner</t>
  </si>
  <si>
    <t>Kraft pulp mills</t>
  </si>
  <si>
    <t>Electric Generating Units</t>
  </si>
  <si>
    <t>1,3‑Butadiene</t>
  </si>
  <si>
    <t>Bexar</t>
  </si>
  <si>
    <t>Region 8</t>
  </si>
  <si>
    <t>622 S. Oakes, Ste. K, San Angelo, TX 76903-7035</t>
  </si>
  <si>
    <t>Fugitives: Building</t>
  </si>
  <si>
    <t>Degreaser: Conveyorized</t>
  </si>
  <si>
    <t>ChangeLoc</t>
  </si>
  <si>
    <t>Lime plants</t>
  </si>
  <si>
    <t>Electric Utility Generating Units</t>
  </si>
  <si>
    <t>Red. Sulfur &amp; H2S</t>
  </si>
  <si>
    <t>1,3‑Dichloropropene</t>
  </si>
  <si>
    <t>CO2-e</t>
  </si>
  <si>
    <t>Blanco</t>
  </si>
  <si>
    <t>6801 Sanger Ave., Ste. 2500, Waco, TX 76710-7826</t>
  </si>
  <si>
    <t>Forehearth</t>
  </si>
  <si>
    <t>Fugitives: Piping and Equipment Leak</t>
  </si>
  <si>
    <t>Control: Oxidizer: Catalytic</t>
  </si>
  <si>
    <t>Degreaser: Hand Wipe</t>
  </si>
  <si>
    <t>Municipal incinerators capable of charging more than 250 tons of refuse per day</t>
  </si>
  <si>
    <t>Electric Utility Steam Generating Units</t>
  </si>
  <si>
    <t>1,3‑Propane sultone</t>
  </si>
  <si>
    <t>Borden</t>
  </si>
  <si>
    <t>Furnace: &gt; 40 MMBtu/hr</t>
  </si>
  <si>
    <t>Control: Oxidizer: Regenerative Thermal</t>
  </si>
  <si>
    <t>Degreaser: Open Top Vapor Degreaser</t>
  </si>
  <si>
    <t>Petroleum refineries</t>
  </si>
  <si>
    <t>Existing Sewage Sludge Incineration Units</t>
  </si>
  <si>
    <t>1,4‑Dichlorobenzene (p)</t>
  </si>
  <si>
    <t>Bosque</t>
  </si>
  <si>
    <t>Furnace: ≤ 40 MMBtu/hr</t>
  </si>
  <si>
    <t>Control: Oxidizer: Thermal</t>
  </si>
  <si>
    <t>Degreaser: Remote Reservoir Cleaning</t>
  </si>
  <si>
    <t>Petroleum storage and transfer units with total storage capacity above 300,000 barrels</t>
  </si>
  <si>
    <t>Ferroalloy Production Facilities</t>
  </si>
  <si>
    <t>1,4‑Dioxane (1,4‑Diethyleneoxide)</t>
  </si>
  <si>
    <t>Bowie</t>
  </si>
  <si>
    <t>Heater &gt; 40 MMBtu/hr</t>
  </si>
  <si>
    <t>Phosphate rock processing plants</t>
  </si>
  <si>
    <t>Flexible Vinyl and Urethane Coating and Printing</t>
  </si>
  <si>
    <t>1‑Chloro‑2,3‑epoxypropane</t>
  </si>
  <si>
    <t>Heater ≤ 40 MMBtu/hr</t>
  </si>
  <si>
    <t>Engine: Emergency (Diesel)</t>
  </si>
  <si>
    <t>Portland cement plants</t>
  </si>
  <si>
    <t>Fossil-Fuel-Fired Steam Generators</t>
  </si>
  <si>
    <t>2,2,4‑Trimethylpentane</t>
  </si>
  <si>
    <t>Brazos</t>
  </si>
  <si>
    <t>Grain Elevator: Loadout</t>
  </si>
  <si>
    <t>Hopper</t>
  </si>
  <si>
    <t>Fiber Reinforced Plastic (FRP) - Process</t>
  </si>
  <si>
    <t>Primary aluminum ore reduction plants</t>
  </si>
  <si>
    <t>Glass Manufacturing Plants</t>
  </si>
  <si>
    <t>2,3,7,8‑Tetrachlorodibenzo‑p‑dioxin</t>
  </si>
  <si>
    <t>Brewster</t>
  </si>
  <si>
    <t>Grinder</t>
  </si>
  <si>
    <t>Incinerator: Air Curtain</t>
  </si>
  <si>
    <t>Foam Manufacturing</t>
  </si>
  <si>
    <t>Primary copper smelters</t>
  </si>
  <si>
    <t>Grain Elevators</t>
  </si>
  <si>
    <t>2,4,5‑Trichlorophenol</t>
  </si>
  <si>
    <t>Briscoe</t>
  </si>
  <si>
    <t>Incinerator: Animal Carcass</t>
  </si>
  <si>
    <t>Furnace</t>
  </si>
  <si>
    <t>Primary lead smelters</t>
  </si>
  <si>
    <t>Graphic Arts Industry: Publication Rotogravure Printing</t>
  </si>
  <si>
    <t>Nonattainment Needed</t>
  </si>
  <si>
    <t>Baseline filled in (Step 4)</t>
  </si>
  <si>
    <t>Can Hide Baseline NA</t>
  </si>
  <si>
    <t>PSD Conditional Formatting</t>
  </si>
  <si>
    <t>2,4,6‑Trichlorophenol</t>
  </si>
  <si>
    <t>Brooks</t>
  </si>
  <si>
    <t>Incinerator: Hazardous Waste</t>
  </si>
  <si>
    <t>Primary zinc smelters</t>
  </si>
  <si>
    <t>Hospital/Medical/Infectious Waste Incinerators</t>
  </si>
  <si>
    <t>2,4‑D (2,4‑Dichlorophenoxyacetic Acid)</t>
  </si>
  <si>
    <t>Brown</t>
  </si>
  <si>
    <t>Incinerator: Medical Waste</t>
  </si>
  <si>
    <t>Fluid Catalytic Cracking Unit</t>
  </si>
  <si>
    <t>Secondary metal production plants</t>
  </si>
  <si>
    <t>Hot Mix Asphalt Facilities</t>
  </si>
  <si>
    <t>Can Hide Baseline</t>
  </si>
  <si>
    <t>In List</t>
  </si>
  <si>
    <t>Affected Sources</t>
  </si>
  <si>
    <t>County Selected:</t>
  </si>
  <si>
    <t>2,4‑Dinitrophenol</t>
  </si>
  <si>
    <t>Burleson</t>
  </si>
  <si>
    <t>Iron and Steel Ladles/Tundish Prep Area</t>
  </si>
  <si>
    <t>Incinerator: Municipal Solid Waste</t>
  </si>
  <si>
    <t>Letdown Tank</t>
  </si>
  <si>
    <t>Sintering plants</t>
  </si>
  <si>
    <t>Incinerators</t>
  </si>
  <si>
    <t>2,4‑Dinitrotoluene</t>
  </si>
  <si>
    <t>Burnet</t>
  </si>
  <si>
    <t>Iron and Steel Mill Mold Shakeout</t>
  </si>
  <si>
    <t>Kiln: Cement</t>
  </si>
  <si>
    <t>Loading / Unloading: Railcar</t>
  </si>
  <si>
    <t>Sulfur recovery plants</t>
  </si>
  <si>
    <t>Industrial Surface Coating: Large Appliances</t>
  </si>
  <si>
    <t>2,4‑Toluene diamine</t>
  </si>
  <si>
    <t>Caldwell</t>
  </si>
  <si>
    <t>Iron and Steel Mill Scale Processing</t>
  </si>
  <si>
    <t>Material Handling: Conveyor</t>
  </si>
  <si>
    <t>Glycol Dehydrator</t>
  </si>
  <si>
    <t>Loading / Unloading: Tote/Drum</t>
  </si>
  <si>
    <t>Taconite ore processing plants</t>
  </si>
  <si>
    <t>Industrial Surface Coating: Surface Coating of Plastic Parts for Business Machines</t>
  </si>
  <si>
    <t>NA County:</t>
  </si>
  <si>
    <t>NA Severity</t>
  </si>
  <si>
    <t>original formula pulled nonattainment classification from federal applicability sheet, considering if they want to use designation other than current</t>
  </si>
  <si>
    <t>NA Pollutant</t>
  </si>
  <si>
    <t>original formula pulled nonattainment pollutant from federal applicability sheet, considering if they want to use designation other than current</t>
  </si>
  <si>
    <t>2,4‑Toluene diisocyanate</t>
  </si>
  <si>
    <t>Calhoun</t>
  </si>
  <si>
    <t>Kiln: Aluminum Production</t>
  </si>
  <si>
    <t>Material Handling: Drop Point</t>
  </si>
  <si>
    <t>Loading / Unloading: Truck</t>
  </si>
  <si>
    <t>Industrial-Commercial-Institutional Steam Generating Units</t>
  </si>
  <si>
    <t>Combined</t>
  </si>
  <si>
    <t>Completed</t>
  </si>
  <si>
    <t>2-Acetylaminofluorene</t>
  </si>
  <si>
    <t>Callahan</t>
  </si>
  <si>
    <t>Kiln: Fiberglass</t>
  </si>
  <si>
    <t>Material Handling: Product Transfer/Dump</t>
  </si>
  <si>
    <t>Loading: Drum or Tote</t>
  </si>
  <si>
    <t>Material Saws</t>
  </si>
  <si>
    <t>Kraft Pulp Mills</t>
  </si>
  <si>
    <t>Step 2</t>
  </si>
  <si>
    <t>2‑Chloroacetophenone</t>
  </si>
  <si>
    <t>Cameron</t>
  </si>
  <si>
    <t>Lehr</t>
  </si>
  <si>
    <t>Material Handling: Receiving</t>
  </si>
  <si>
    <t>Loading: Marine Vessel</t>
  </si>
  <si>
    <t>Oven</t>
  </si>
  <si>
    <t>Lead Smelters (Primary or Secondary)</t>
  </si>
  <si>
    <t>Step 3</t>
  </si>
  <si>
    <t>2‑Nitropropane</t>
  </si>
  <si>
    <t>Camp</t>
  </si>
  <si>
    <t>Material Handling: Aggregate</t>
  </si>
  <si>
    <t>Material Handling: Screen</t>
  </si>
  <si>
    <t>Lead-Acid Battery Manufacturing Plants</t>
  </si>
  <si>
    <t>Step 4</t>
  </si>
  <si>
    <t>3,3‑Dichlorobenzidene</t>
  </si>
  <si>
    <t>Carson</t>
  </si>
  <si>
    <t>Material Handling: Bin</t>
  </si>
  <si>
    <t>MSS Activities</t>
  </si>
  <si>
    <t>Loading: Truck</t>
  </si>
  <si>
    <t>Painting/Surface Coating (Non-Enclosed / Outdoor)</t>
  </si>
  <si>
    <t>Lime Manufacturing Plants</t>
  </si>
  <si>
    <t>Step 5</t>
  </si>
  <si>
    <t>3,3‑Dimethoxybenzidine</t>
  </si>
  <si>
    <t>Cass</t>
  </si>
  <si>
    <t>Material Handling: Chipper</t>
  </si>
  <si>
    <t>Process Vent</t>
  </si>
  <si>
    <t>Printing Press: Flexographic</t>
  </si>
  <si>
    <t>Magnetic Tape Coating Facilities</t>
  </si>
  <si>
    <t>NA Pass</t>
  </si>
  <si>
    <t>3,3'‑Dimethyl benzidine</t>
  </si>
  <si>
    <t>Castro</t>
  </si>
  <si>
    <t>Material Handling: Chopper</t>
  </si>
  <si>
    <t>Roads</t>
  </si>
  <si>
    <t>MSS: Compressor Maintenance</t>
  </si>
  <si>
    <t>Printing Press: Offset/Heatset Lithographic</t>
  </si>
  <si>
    <t>Metal Coil Surface Coating</t>
  </si>
  <si>
    <t>4,4‑Methylene bis (2‑chloroaniline)</t>
  </si>
  <si>
    <t>Storage: Silo</t>
  </si>
  <si>
    <t>MSS: Pipe, Acid</t>
  </si>
  <si>
    <t>Printing Press: Offset/Non-Heatset Lithographic</t>
  </si>
  <si>
    <t>Metallic Mineral Processing Plants</t>
  </si>
  <si>
    <t>4,4'‑Methylenedianiline</t>
  </si>
  <si>
    <t>Cherokee</t>
  </si>
  <si>
    <t>Storage: Stockpile</t>
  </si>
  <si>
    <t>MSS: Pipe, Fuel Gas</t>
  </si>
  <si>
    <t>Printing Press: Rotogravure</t>
  </si>
  <si>
    <t>Municipal Solid Waste Landfills</t>
  </si>
  <si>
    <t>4,6‑Dinitro‑o‑ocresol</t>
  </si>
  <si>
    <t>Childress</t>
  </si>
  <si>
    <t>Material Handling: Mixing</t>
  </si>
  <si>
    <t>Storage Tank (1): Fixed roof with capacity &lt; 25 Mgal or TVP &lt; 0.50 psia</t>
  </si>
  <si>
    <t>MSS: Pipe, Sour Water</t>
  </si>
  <si>
    <t>Process Piping - Chemical Blending and Repackaging</t>
  </si>
  <si>
    <t>Municipal Waste Combustors</t>
  </si>
  <si>
    <t>4‑Aminobiphenyl</t>
  </si>
  <si>
    <t>Clay</t>
  </si>
  <si>
    <t>Material Handling: Packaging/Bagging</t>
  </si>
  <si>
    <t>MSS: Pipe, Sulfur</t>
  </si>
  <si>
    <t>Process Piping - Coating and Ink Manufacturing, Semiconductor, Cm/Frp</t>
  </si>
  <si>
    <t>New Residential Hydronic Heaters and Forced-Air Furnaces</t>
  </si>
  <si>
    <t>4‑Nitrobiphenyl</t>
  </si>
  <si>
    <t>Cochran</t>
  </si>
  <si>
    <t>Material Handling: Product Cleaning</t>
  </si>
  <si>
    <t>Storage Tank (3): Fixed roof with TVP ≥ 11.0 psia</t>
  </si>
  <si>
    <t>MSS: Pipe, VOC &lt; 0.5 PSIa</t>
  </si>
  <si>
    <t>Process Tank - Chemical Blending</t>
  </si>
  <si>
    <t>New Residential Wood Heaters</t>
  </si>
  <si>
    <t>4‑Nitrophenol</t>
  </si>
  <si>
    <t>Coke</t>
  </si>
  <si>
    <t>Material Handling: Product Collector/Recapture</t>
  </si>
  <si>
    <t>Storage Tank (4): Floating roof with TVP &lt;11.0 psia</t>
  </si>
  <si>
    <t>MSS: Pipe, VOC &gt; 0.5 PSIa</t>
  </si>
  <si>
    <t>Process Tank - Coating Manufacturing</t>
  </si>
  <si>
    <t>New Sewage Sludge Incineration Units</t>
  </si>
  <si>
    <t>Acetaldehyde</t>
  </si>
  <si>
    <t>Coleman</t>
  </si>
  <si>
    <t>Material Handling: Product Handling</t>
  </si>
  <si>
    <t>Turbine: Combined Cycle, Natural Gas</t>
  </si>
  <si>
    <t>MSS: Pump, Acid</t>
  </si>
  <si>
    <t>Product Packaging - Coating Mfg.</t>
  </si>
  <si>
    <t>Nitric Acid Plants</t>
  </si>
  <si>
    <t>Acetamide</t>
  </si>
  <si>
    <t>Collin</t>
  </si>
  <si>
    <t>MSS: Pump, Sour Water</t>
  </si>
  <si>
    <t>Sand Mill</t>
  </si>
  <si>
    <t>Nonmetallic Mineral Processing Plants</t>
  </si>
  <si>
    <t>Acetonitrile</t>
  </si>
  <si>
    <t>Collingsworth</t>
  </si>
  <si>
    <t>Material Handling: Raw Materials</t>
  </si>
  <si>
    <t>MSS: Pump, Sulfur</t>
  </si>
  <si>
    <t>Storage Silo</t>
  </si>
  <si>
    <t>Onshore Natural Gas Processing Plants (VOC only)</t>
  </si>
  <si>
    <t>Acetophenone</t>
  </si>
  <si>
    <t>MSS: Pump, VOC &lt; 0.5 PSIa</t>
  </si>
  <si>
    <t>Storage Tank: Capacity &gt; 1000 Gallons and &lt; 25,000 gal or &gt; 1000 Gallons and TVP &lt; 0.50 PSIa</t>
  </si>
  <si>
    <t>Petroleum Dry Cleaners</t>
  </si>
  <si>
    <t>Acrolein</t>
  </si>
  <si>
    <t>Comal</t>
  </si>
  <si>
    <t>Material Handling: Sand</t>
  </si>
  <si>
    <t>MSS: Pump, VOC &gt; 0.5 PSIa</t>
  </si>
  <si>
    <t>Storage Tank: Capacity ≤ 1000 Gallons</t>
  </si>
  <si>
    <t>Petroleum Refineries</t>
  </si>
  <si>
    <t>Acrylamide</t>
  </si>
  <si>
    <t>Comanche</t>
  </si>
  <si>
    <t>Material Handling: Sanding</t>
  </si>
  <si>
    <t>MSS: Valve, Sour Water</t>
  </si>
  <si>
    <t>Storage Tank: Capacity ≥ 25,000 gal and 0.50 PSIa &lt; TVP &lt; 11.0 PSIa</t>
  </si>
  <si>
    <t>Phosphate Fertilizer Industry</t>
  </si>
  <si>
    <t>Acrylic acid</t>
  </si>
  <si>
    <t>Concho</t>
  </si>
  <si>
    <t>Material Handling: Saw</t>
  </si>
  <si>
    <t>MSS: Valve, Sulfur</t>
  </si>
  <si>
    <t>Storage Tank: Capacity ≥ 25,000 gal and TVP ≥ 11.0 PSIa</t>
  </si>
  <si>
    <t>Phosphate Rock Plants</t>
  </si>
  <si>
    <t>Acrylonitrile</t>
  </si>
  <si>
    <t>Cooke</t>
  </si>
  <si>
    <t>Material Handling: Treatment</t>
  </si>
  <si>
    <t>MSS: Valve, VOC &lt; 0.5 PSIa</t>
  </si>
  <si>
    <t>Trimming/Hole Punching</t>
  </si>
  <si>
    <t>Polymer Manufacturing Industry (VOC only)</t>
  </si>
  <si>
    <t>Allyl chloride</t>
  </si>
  <si>
    <t>Coryell</t>
  </si>
  <si>
    <t>Metal Spraying</t>
  </si>
  <si>
    <t>MSS: Valve, VOC &gt; 0.5 PSIa</t>
  </si>
  <si>
    <t>Polymeric Coating of Supporting Substrates Facilities</t>
  </si>
  <si>
    <t>Aniline</t>
  </si>
  <si>
    <t>Cottle</t>
  </si>
  <si>
    <t>Metalizing</t>
  </si>
  <si>
    <t>Petroleum Coke Storage and Transfer - Delayed Cokers</t>
  </si>
  <si>
    <t>Portland Cement Plants</t>
  </si>
  <si>
    <t>Antimony</t>
  </si>
  <si>
    <t>Crane</t>
  </si>
  <si>
    <t>Mixer</t>
  </si>
  <si>
    <t>Polyethylene Facilities</t>
  </si>
  <si>
    <t>Pressure Sensitive Tape and Label Surface Coating Operations</t>
  </si>
  <si>
    <t>Aroclors</t>
  </si>
  <si>
    <t>Crockett</t>
  </si>
  <si>
    <t>Polypropylene Unit</t>
  </si>
  <si>
    <t>Primary Aluminum Reduction Plants</t>
  </si>
  <si>
    <t>Arsenic</t>
  </si>
  <si>
    <t>Crosby</t>
  </si>
  <si>
    <t>Oriented Strandboard Mill: Debarker</t>
  </si>
  <si>
    <t>Primary Copper Smelters</t>
  </si>
  <si>
    <t>Arsine</t>
  </si>
  <si>
    <t>Culberson</t>
  </si>
  <si>
    <t>Oriented Strandboard Mill: Press</t>
  </si>
  <si>
    <t>SRU: Natural Gas Processing Plant</t>
  </si>
  <si>
    <t>Primary Zinc Smelters</t>
  </si>
  <si>
    <t>Asbestos</t>
  </si>
  <si>
    <t>Dallam</t>
  </si>
  <si>
    <t>Oriented Strandboard Mill: Trim Process</t>
  </si>
  <si>
    <t>SRU: Refinery</t>
  </si>
  <si>
    <t>Rubber Tire Manufacturing Industry</t>
  </si>
  <si>
    <t>Aziridine</t>
  </si>
  <si>
    <t>Dallas</t>
  </si>
  <si>
    <t>Storage Tank (1): Fixed roof with capacity &lt; 25,000 gal or TVP &lt; 0.50 psia</t>
  </si>
  <si>
    <t>Secondary Brass and Bronze Production Plants</t>
  </si>
  <si>
    <t>Baygon</t>
  </si>
  <si>
    <t>Dawson</t>
  </si>
  <si>
    <t>Storage Tank (2): Fixed roof with capacity ≥ 25,000 gal and 0.50 psia &lt; TVP &lt; 11.0 psia</t>
  </si>
  <si>
    <t>Sewage Treatment Plants</t>
  </si>
  <si>
    <t>Benzene</t>
  </si>
  <si>
    <t>Deaf Smith</t>
  </si>
  <si>
    <t>Process: Blending</t>
  </si>
  <si>
    <t>SO2 Emissions From Onshore Natural Gas Processing</t>
  </si>
  <si>
    <t>Benzidine</t>
  </si>
  <si>
    <t>Delta</t>
  </si>
  <si>
    <t>Process: Casting</t>
  </si>
  <si>
    <t>Stationary Combustion Turbines</t>
  </si>
  <si>
    <t>Benzotrichloride</t>
  </si>
  <si>
    <t>Denton</t>
  </si>
  <si>
    <t>Rendering: Boilers</t>
  </si>
  <si>
    <t>Stationary Compression Ignition Internal Combustion Engines</t>
  </si>
  <si>
    <t>Benzyl chloride</t>
  </si>
  <si>
    <t>DeWitt</t>
  </si>
  <si>
    <t>Rendering: High- Intensity Odors from Cookers and Pressers</t>
  </si>
  <si>
    <t>Stationary Gas Turbines</t>
  </si>
  <si>
    <t>Beryllium</t>
  </si>
  <si>
    <t>Dickens</t>
  </si>
  <si>
    <t>Rendering: Meal Storage Silo</t>
  </si>
  <si>
    <t>Stationary Spark Ignition Internal Combustion Engines</t>
  </si>
  <si>
    <t>beta‑Propiolactone</t>
  </si>
  <si>
    <t>Dimmit</t>
  </si>
  <si>
    <t>Wastewater Facilities</t>
  </si>
  <si>
    <t>Steel Plants: Argon-Oxygen Decarburization Vessels</t>
  </si>
  <si>
    <t>Biphenyl</t>
  </si>
  <si>
    <t>Donley</t>
  </si>
  <si>
    <t>Rock Crusher Work Area</t>
  </si>
  <si>
    <t>Steel Plants: Electric Arc Furnaces</t>
  </si>
  <si>
    <t>Bis (2‑ethylhexyl) phthalate</t>
  </si>
  <si>
    <t>Duval</t>
  </si>
  <si>
    <t>Storage Vessels for Petroleum Liquids</t>
  </si>
  <si>
    <t>Bis (chloromethyl) ether</t>
  </si>
  <si>
    <t>Eastland</t>
  </si>
  <si>
    <t>Saturator</t>
  </si>
  <si>
    <t>Sulfuric Acid Plants</t>
  </si>
  <si>
    <t>Bromoform</t>
  </si>
  <si>
    <t>Ector</t>
  </si>
  <si>
    <t>Screen</t>
  </si>
  <si>
    <t>Sulfuric Acid Production Units</t>
  </si>
  <si>
    <t>Bromomethane</t>
  </si>
  <si>
    <t>Edwards</t>
  </si>
  <si>
    <t>Separator/Sorter</t>
  </si>
  <si>
    <t>Surface Coating of Metal Furniture</t>
  </si>
  <si>
    <t>Cadmium</t>
  </si>
  <si>
    <t>Ellis</t>
  </si>
  <si>
    <t>Sterilization Unit</t>
  </si>
  <si>
    <t>Synthetic Fiber Production Facilities</t>
  </si>
  <si>
    <t>Calcium cyanamide</t>
  </si>
  <si>
    <t>El Paso</t>
  </si>
  <si>
    <t>Storage: Anhydrous Ammonia</t>
  </si>
  <si>
    <t>Synthetic Organic Chemicals Manufacturing Industry (VOC only)</t>
  </si>
  <si>
    <t>Captan</t>
  </si>
  <si>
    <t>Erath</t>
  </si>
  <si>
    <t>Volatile Organic Liquid Storage Vessels</t>
  </si>
  <si>
    <t>Carbaryl</t>
  </si>
  <si>
    <t>Falls</t>
  </si>
  <si>
    <t>Wool Fiberglass Insulation Manufacturing Plants</t>
  </si>
  <si>
    <t>Carbon disulfide</t>
  </si>
  <si>
    <t>Fannin</t>
  </si>
  <si>
    <t>Storage: Tank: Chrome</t>
  </si>
  <si>
    <t>Carbon tetrachloride</t>
  </si>
  <si>
    <t>Fayette</t>
  </si>
  <si>
    <t>Wastewater: Lagoon/Pond</t>
  </si>
  <si>
    <t>Carbonyl sulfide</t>
  </si>
  <si>
    <t>Fisher</t>
  </si>
  <si>
    <t>Zinc Kettle</t>
  </si>
  <si>
    <t>Partial Nonattainment Counties (10/2022)</t>
  </si>
  <si>
    <t>Partial County Description, from EPA Green Book</t>
  </si>
  <si>
    <t>Catechol</t>
  </si>
  <si>
    <t>Floyd</t>
  </si>
  <si>
    <t>Those portions of Freestone and Anderson Counties encompassed by the rectangle with the vertices using UTM coordinates in UTM zone 14 with datum NAD83 as follows: (1) Vertices - UTM Easting (m) 766752.69, UTM Northing (m) 3536333.0, (2) vertices - UTM Easting (m) 784752.69, UTM Northing (m) 3536333.0, (3) vertices - UTM Easting (m) 784752.69, UTM Northing (m) 3512333.0, (4) vertices - UTM Easting (m) 766752.69, UTM Northing (m) 3512333.0</t>
  </si>
  <si>
    <t>Chloramben</t>
  </si>
  <si>
    <t>Foard</t>
  </si>
  <si>
    <t>Freestone</t>
  </si>
  <si>
    <t>Chlordane</t>
  </si>
  <si>
    <t>Howard</t>
  </si>
  <si>
    <t>Those portions of Howard County encompassed by the rectangle with the vertices using UTM coordinates in UTM zone 14 with datum NAD83 as follows: (1) Vertices UTM Easting (m) 271177.6, UTM Northing (m) 3571453.5; (2) vertices UTM Easting (m) 274913.8, UTM Northing (m) 3571453.5; (3) vertices UTM Easting (m) 274913.8, UTM Northing (m) 3576035.9; (4) vertices UTM Easting (m) 271177.6, UTM Northing (m) 3576035.9</t>
  </si>
  <si>
    <t>chlorinated camphene</t>
  </si>
  <si>
    <t>Franklin</t>
  </si>
  <si>
    <t>Hutchinson</t>
  </si>
  <si>
    <t>Those portions of Hutchinson County encompassed by the rectangle with the vertices using UTM coordinates in UTM zone 14 with datum NAD83 as follows: (1) Vertices UTM Easting (m) 273540.5, UTM Northing (m) 3945147.6; (2) vertices UTM Easting (m) 296187.4, UTM Northing (m) 3944698.5; (3) vertices UTM Easting (m) 296187.4, UTM Northing (m) 3959485.8; (4) vertices UTM Easting (m) 273540.5, UTM Northing (m) 3959499.4</t>
  </si>
  <si>
    <t>Chlorine</t>
  </si>
  <si>
    <t>Navarro</t>
  </si>
  <si>
    <t>Those portions of Navarro County encompassed by the polygon with the vertices using UTM coordinates in UTM zone 14 with datum NAD83 as follows: (1) Vertices UTM Easting (m) 734940.8, UTM Northing (m) 3520745.2; (2) vertices UTM Easting (m) 737000.0, UTM Northing (m) 3520585.9; (3) vertices UTM Easting (m) 756678.9, UTM Northing (m) 3532601.9; (4) vertices UTM Easting (m) 756678.9, UTM Northing (m) 3542866.0; (5) vertices UTM Easting (m) 734940.8, UTM Northing (m) 3542866.0</t>
  </si>
  <si>
    <t>Chloroacetic acid</t>
  </si>
  <si>
    <t>Frio</t>
  </si>
  <si>
    <t>Panola</t>
  </si>
  <si>
    <t>Those portions of Rusk and Panola Counties encompassed by the rectangle with the vertices using UTM coordinates in UTM zone 15 with datum NAD83 as follows: (1) Vertices - UTM Easting (m) 340067.31, UTM Northing (m) 3575814.75 (2) vertices - UTM Easting (m) 356767.31, UTM Northing (m) 3575814.75 (3) vertices - UTM Easting (m) 356767.31, UTM Northing (m) 3564314.75 (4) vertices - UTM Easting (m) 340067.31, UTM Northing (m) 3564314.75</t>
  </si>
  <si>
    <t>Chlorobenzene</t>
  </si>
  <si>
    <t>Gaines</t>
  </si>
  <si>
    <t>Rusk</t>
  </si>
  <si>
    <t>Chlorobenzilate</t>
  </si>
  <si>
    <t>Titus</t>
  </si>
  <si>
    <t>That portion of Titus County encompassed by the rectangle with the vertices using UTM coordinates in UTM zone 15 with datum NAD83 as follows: (1) Vertices - UTM Easting (m) 304329.030, UTM Northing (m) 3666971.0, (2) vertices - UTM Easting (m) 311629.030, UTM Northing (m) 3666971.0, (3) vertices - UTM Easting (m) 311629.03, UTM Northing (m) 3661870.5, (4) vertices - UTM Easting (m) 304329.03, UTM Northing (m) 3661870.5</t>
  </si>
  <si>
    <t>Chloroethane</t>
  </si>
  <si>
    <t>Garza</t>
  </si>
  <si>
    <t>City of El Paso</t>
  </si>
  <si>
    <t>Chloroform</t>
  </si>
  <si>
    <t>Gillespie</t>
  </si>
  <si>
    <t>Chloromethane</t>
  </si>
  <si>
    <t>Glasscock</t>
  </si>
  <si>
    <t>Current Nonattainment Counties, including counties designated maintenance (10/2022)</t>
  </si>
  <si>
    <t>Counties with history of ozone nonattainment (10/2022)</t>
  </si>
  <si>
    <t>Chloromethyl methyl ether</t>
  </si>
  <si>
    <t>Goliad</t>
  </si>
  <si>
    <t>County</t>
  </si>
  <si>
    <t>Designation</t>
  </si>
  <si>
    <t>Designation Text</t>
  </si>
  <si>
    <t>Effective Date</t>
  </si>
  <si>
    <t>Chloroprene</t>
  </si>
  <si>
    <t>Gonzales</t>
  </si>
  <si>
    <t>nonattainment for SO2</t>
  </si>
  <si>
    <t>December 13, 2016</t>
  </si>
  <si>
    <t>Chromium</t>
  </si>
  <si>
    <t>Gray</t>
  </si>
  <si>
    <t>moderate</t>
  </si>
  <si>
    <t>moderate nonattainment for ozone</t>
  </si>
  <si>
    <t>November 7, 2022</t>
  </si>
  <si>
    <t>Cobalt</t>
  </si>
  <si>
    <t>Grayson</t>
  </si>
  <si>
    <t>severe</t>
  </si>
  <si>
    <t>severe nonattainment for ozone</t>
  </si>
  <si>
    <t xml:space="preserve">Coke Oven Emissions </t>
  </si>
  <si>
    <t>Gregg</t>
  </si>
  <si>
    <t>Cresol</t>
  </si>
  <si>
    <t>Grimes</t>
  </si>
  <si>
    <t>Cresylic acid</t>
  </si>
  <si>
    <t>Guadalupe</t>
  </si>
  <si>
    <t>Cumene</t>
  </si>
  <si>
    <t>Hale</t>
  </si>
  <si>
    <t>Cyanide</t>
  </si>
  <si>
    <t>Hall</t>
  </si>
  <si>
    <t>moderate nonattainment for PM10</t>
  </si>
  <si>
    <t>November 6, 1991</t>
  </si>
  <si>
    <t>** EL PASO ALSO MARGINAL FOR OZONE, SPECIAL FORMULAS IN FEDAPP SHEET ACCOUNT FOR THIS**</t>
  </si>
  <si>
    <t>DDE</t>
  </si>
  <si>
    <t>Hamilton</t>
  </si>
  <si>
    <t>DEHP</t>
  </si>
  <si>
    <t>Hansford</t>
  </si>
  <si>
    <t xml:space="preserve">Region 1 </t>
  </si>
  <si>
    <t>Hardin</t>
  </si>
  <si>
    <t>Diazomethane</t>
  </si>
  <si>
    <t>Hardeman</t>
  </si>
  <si>
    <t>Dibenzofuran</t>
  </si>
  <si>
    <t>Jefferson</t>
  </si>
  <si>
    <t>Dibromoethane</t>
  </si>
  <si>
    <t>Johnson</t>
  </si>
  <si>
    <t>Dibutylphthalate</t>
  </si>
  <si>
    <t>Harrison</t>
  </si>
  <si>
    <t>April 30, 2021</t>
  </si>
  <si>
    <t>Kaufman</t>
  </si>
  <si>
    <t>Dichloroethyl ether (Bis[2‑chloroethyl]ether)</t>
  </si>
  <si>
    <t>Hartley</t>
  </si>
  <si>
    <t>Dichloromethane</t>
  </si>
  <si>
    <t>Haskell</t>
  </si>
  <si>
    <t>Dichlorvos</t>
  </si>
  <si>
    <t>Hays</t>
  </si>
  <si>
    <t>Orange</t>
  </si>
  <si>
    <t>Diethanolamine</t>
  </si>
  <si>
    <t>Hemphill</t>
  </si>
  <si>
    <t>Parker</t>
  </si>
  <si>
    <t>Diethyl sulfate</t>
  </si>
  <si>
    <t>Henderson</t>
  </si>
  <si>
    <t>Rockwall</t>
  </si>
  <si>
    <t>Dimethyl aminoazobenzene</t>
  </si>
  <si>
    <t>Hidalgo</t>
  </si>
  <si>
    <t>Tarrant</t>
  </si>
  <si>
    <t>Dimethyl carbamoyl chloride</t>
  </si>
  <si>
    <t>Hill</t>
  </si>
  <si>
    <t>Victoria</t>
  </si>
  <si>
    <t>Dimethyl formamide</t>
  </si>
  <si>
    <t>Hockley</t>
  </si>
  <si>
    <t>Dimethyl phthalate</t>
  </si>
  <si>
    <t>Hood</t>
  </si>
  <si>
    <t>Wise</t>
  </si>
  <si>
    <t>Dimethyl sulfate</t>
  </si>
  <si>
    <t>Hopkins</t>
  </si>
  <si>
    <t>Epichlorohydrin</t>
  </si>
  <si>
    <t>Houston</t>
  </si>
  <si>
    <t>Ethyl acrylate</t>
  </si>
  <si>
    <t>Ethyl benzene</t>
  </si>
  <si>
    <t>Hudspeth</t>
  </si>
  <si>
    <t>Ethyl carbamate</t>
  </si>
  <si>
    <t>Hunt</t>
  </si>
  <si>
    <t>Ethyl chloride</t>
  </si>
  <si>
    <t>attainment</t>
  </si>
  <si>
    <t>attainment for ozone</t>
  </si>
  <si>
    <t>January 16, 2018</t>
  </si>
  <si>
    <t>Ethylene dibromide</t>
  </si>
  <si>
    <t>Irion</t>
  </si>
  <si>
    <t>Ethylene dichloride</t>
  </si>
  <si>
    <t>Jack</t>
  </si>
  <si>
    <t>Ethylene glycol</t>
  </si>
  <si>
    <t>Jackson</t>
  </si>
  <si>
    <t>March 7, 1995</t>
  </si>
  <si>
    <t>Ethylene imine</t>
  </si>
  <si>
    <t>Jasper</t>
  </si>
  <si>
    <t>Ethylene oxide</t>
  </si>
  <si>
    <t>Jeff Davis</t>
  </si>
  <si>
    <t>Ethylene thiourea</t>
  </si>
  <si>
    <t>Ethylidene dichloride</t>
  </si>
  <si>
    <t>Jim Hogg</t>
  </si>
  <si>
    <t>Current Nonattainment Designations (10/2022)</t>
  </si>
  <si>
    <t>Fine mineral fibers</t>
  </si>
  <si>
    <t>Jim Wells</t>
  </si>
  <si>
    <t>Formaldehyde</t>
  </si>
  <si>
    <t>nonattainment</t>
  </si>
  <si>
    <t>not in use</t>
  </si>
  <si>
    <t>Glycol ethers</t>
  </si>
  <si>
    <t>Jones</t>
  </si>
  <si>
    <t>Heptachlor</t>
  </si>
  <si>
    <t>Karnes</t>
  </si>
  <si>
    <t>Hexachlorobenzene</t>
  </si>
  <si>
    <t>Hexachlorobutadiene</t>
  </si>
  <si>
    <t>Kendall</t>
  </si>
  <si>
    <t>Hexachlorocyclopentadiene</t>
  </si>
  <si>
    <t>Kenedy</t>
  </si>
  <si>
    <t>Hexachloroethane</t>
  </si>
  <si>
    <t>Kent</t>
  </si>
  <si>
    <t>Hexamethylene‑1,6‑diisocyanate</t>
  </si>
  <si>
    <t>Kerr</t>
  </si>
  <si>
    <t>marginal</t>
  </si>
  <si>
    <t>Hexamethylphosphoramide</t>
  </si>
  <si>
    <t>Kimble</t>
  </si>
  <si>
    <t>Hexane</t>
  </si>
  <si>
    <t>King</t>
  </si>
  <si>
    <t>Hexone</t>
  </si>
  <si>
    <t>Kinney</t>
  </si>
  <si>
    <t>Hydrazine</t>
  </si>
  <si>
    <t>Kleberg</t>
  </si>
  <si>
    <t>Hydrochloric acid</t>
  </si>
  <si>
    <t>Knox</t>
  </si>
  <si>
    <t>Hydrofluoric acid</t>
  </si>
  <si>
    <t>Lamar</t>
  </si>
  <si>
    <t>Hydrogen fluoride</t>
  </si>
  <si>
    <t>Lamb</t>
  </si>
  <si>
    <t>Hydroquinone</t>
  </si>
  <si>
    <t>Lampasas</t>
  </si>
  <si>
    <t>Iodomethane</t>
  </si>
  <si>
    <t>La Salle</t>
  </si>
  <si>
    <t>Isophorone</t>
  </si>
  <si>
    <t>Lavaca</t>
  </si>
  <si>
    <t>Lead</t>
  </si>
  <si>
    <t>Lee</t>
  </si>
  <si>
    <t>Lindane</t>
  </si>
  <si>
    <t>Leon</t>
  </si>
  <si>
    <t>Maleic anhydride</t>
  </si>
  <si>
    <t>Manganese</t>
  </si>
  <si>
    <t>Limestone</t>
  </si>
  <si>
    <t>m‑Cresol</t>
  </si>
  <si>
    <t>Lipscomb</t>
  </si>
  <si>
    <t>MDI</t>
  </si>
  <si>
    <t>Live Oak</t>
  </si>
  <si>
    <t>Mercury</t>
  </si>
  <si>
    <t>Llano</t>
  </si>
  <si>
    <t>serious</t>
  </si>
  <si>
    <t>Methanol</t>
  </si>
  <si>
    <t>Loving</t>
  </si>
  <si>
    <t>Methoxychlor</t>
  </si>
  <si>
    <t>Lubbock</t>
  </si>
  <si>
    <t>Methyl bromide</t>
  </si>
  <si>
    <t>Lynn</t>
  </si>
  <si>
    <t>Methyl chloride</t>
  </si>
  <si>
    <t>McCulloch</t>
  </si>
  <si>
    <t>Methyl chloroform</t>
  </si>
  <si>
    <t>McLennan</t>
  </si>
  <si>
    <t>Methyl hydrazine</t>
  </si>
  <si>
    <t>McMullen</t>
  </si>
  <si>
    <t>Methyl iodide</t>
  </si>
  <si>
    <t>Madison</t>
  </si>
  <si>
    <t>Table for threshold and offset look ups</t>
  </si>
  <si>
    <t>Methyl isobutyl ketone</t>
  </si>
  <si>
    <t>Marion</t>
  </si>
  <si>
    <t>Ozone</t>
  </si>
  <si>
    <t>Methyl isocyanate</t>
  </si>
  <si>
    <t>Martin</t>
  </si>
  <si>
    <t>Major Source - nonattainment</t>
  </si>
  <si>
    <t>Methyl methacrylate</t>
  </si>
  <si>
    <t>Mason</t>
  </si>
  <si>
    <t>Major Source - marginal</t>
  </si>
  <si>
    <t>Methyl tert butyl ether</t>
  </si>
  <si>
    <t>Matagorda</t>
  </si>
  <si>
    <t>Major Source - moderate</t>
  </si>
  <si>
    <t>Methylene chloride</t>
  </si>
  <si>
    <t>Maverick</t>
  </si>
  <si>
    <t>Major Source - serious</t>
  </si>
  <si>
    <t>Methylene diphenyl diisocyanate</t>
  </si>
  <si>
    <t>Medina</t>
  </si>
  <si>
    <t>Major Source - severe</t>
  </si>
  <si>
    <t>m‑Xylene</t>
  </si>
  <si>
    <t>Menard</t>
  </si>
  <si>
    <t>Major Source - extreme</t>
  </si>
  <si>
    <t>N,N‑Diethyl aniline</t>
  </si>
  <si>
    <t>Midland</t>
  </si>
  <si>
    <t>Major Modification - nonattainment</t>
  </si>
  <si>
    <t>N,N‑Dimethylaniline</t>
  </si>
  <si>
    <t>Milam</t>
  </si>
  <si>
    <t>Major Modification - marginal</t>
  </si>
  <si>
    <t>Naphthalene</t>
  </si>
  <si>
    <t>Mills</t>
  </si>
  <si>
    <t>Major Modification - moderate</t>
  </si>
  <si>
    <t>Nickel</t>
  </si>
  <si>
    <t>Mitchell</t>
  </si>
  <si>
    <t>Major Modification - serious</t>
  </si>
  <si>
    <t>Nitrobenzene</t>
  </si>
  <si>
    <t>Montague</t>
  </si>
  <si>
    <t>Major Modification - severe</t>
  </si>
  <si>
    <t>N‑Nitrosodimethylamine</t>
  </si>
  <si>
    <t>Major Modification - extreme</t>
  </si>
  <si>
    <t>N‑Nitrosomorpholine</t>
  </si>
  <si>
    <t>Moore</t>
  </si>
  <si>
    <t>Netting Threshold - nonattainment</t>
  </si>
  <si>
    <t>N‑Nitroso‑N‑methylurea</t>
  </si>
  <si>
    <t>Morris</t>
  </si>
  <si>
    <t>Netting Threshold - marginal</t>
  </si>
  <si>
    <t>o‑Anisidine</t>
  </si>
  <si>
    <t>Motley</t>
  </si>
  <si>
    <t>Netting Threshold - moderate</t>
  </si>
  <si>
    <t>o‑Cresol</t>
  </si>
  <si>
    <t>Nacogdoches</t>
  </si>
  <si>
    <t>Netting Threshold - serious</t>
  </si>
  <si>
    <t>o-Toluidine</t>
  </si>
  <si>
    <t>Netting Threshold - severe</t>
  </si>
  <si>
    <t>o‑Xylene</t>
  </si>
  <si>
    <t>Newton</t>
  </si>
  <si>
    <t>Netting Threshold - extreme</t>
  </si>
  <si>
    <t>Parathion</t>
  </si>
  <si>
    <t>Nolan</t>
  </si>
  <si>
    <t>Offset Ratio - nonattainment</t>
  </si>
  <si>
    <t>1.00 to 1</t>
  </si>
  <si>
    <t>1.0 to 1</t>
  </si>
  <si>
    <t>p‑Cresol</t>
  </si>
  <si>
    <t>Nueces</t>
  </si>
  <si>
    <t>Offset Ratio - marginal</t>
  </si>
  <si>
    <t>1.10 to 1</t>
  </si>
  <si>
    <t>Pentachloronitrobenzene</t>
  </si>
  <si>
    <t>Ochiltree</t>
  </si>
  <si>
    <t>Offset Ratio - moderate</t>
  </si>
  <si>
    <t>1.15 to 1</t>
  </si>
  <si>
    <t>Pentachlorophenol</t>
  </si>
  <si>
    <t>Oldham</t>
  </si>
  <si>
    <t>Offset Ratio - serious</t>
  </si>
  <si>
    <t>1.20 to 1</t>
  </si>
  <si>
    <t>Perchloroethylene</t>
  </si>
  <si>
    <t>Offset Ratio - severe</t>
  </si>
  <si>
    <t>1.30 to 1</t>
  </si>
  <si>
    <t>Phenol</t>
  </si>
  <si>
    <t>Palo Pinto</t>
  </si>
  <si>
    <t>Offset Ratio - extreme</t>
  </si>
  <si>
    <t>1.50 to 1</t>
  </si>
  <si>
    <t>Phosgene</t>
  </si>
  <si>
    <t>Phosphine</t>
  </si>
  <si>
    <t>Phosphorus</t>
  </si>
  <si>
    <t>Parmer</t>
  </si>
  <si>
    <t>Phthalic anhydride</t>
  </si>
  <si>
    <t>Pecos</t>
  </si>
  <si>
    <t>Offset ratio lookup table</t>
  </si>
  <si>
    <t>Polychlorinated biphenyls</t>
  </si>
  <si>
    <t>Polk</t>
  </si>
  <si>
    <t>Polycyclic Organic Matter</t>
  </si>
  <si>
    <t>Potter</t>
  </si>
  <si>
    <t>p‑Phenylenediamine</t>
  </si>
  <si>
    <t>Presidio</t>
  </si>
  <si>
    <t>Propionaldehyde</t>
  </si>
  <si>
    <t>Rains</t>
  </si>
  <si>
    <t>Propoxur</t>
  </si>
  <si>
    <t>Randall</t>
  </si>
  <si>
    <t>Propylene dichloride</t>
  </si>
  <si>
    <t>Reagan</t>
  </si>
  <si>
    <t>Propylene oxide</t>
  </si>
  <si>
    <t>Real</t>
  </si>
  <si>
    <t>p‑Xylene</t>
  </si>
  <si>
    <t>Red River</t>
  </si>
  <si>
    <t>Quinoline</t>
  </si>
  <si>
    <t>Reeves</t>
  </si>
  <si>
    <t>Quinone</t>
  </si>
  <si>
    <t>Refugio</t>
  </si>
  <si>
    <t>Quintobenzene</t>
  </si>
  <si>
    <t>Roberts</t>
  </si>
  <si>
    <t>Radionuclides</t>
  </si>
  <si>
    <t>Robertson</t>
  </si>
  <si>
    <t>Radon</t>
  </si>
  <si>
    <t>Selenium</t>
  </si>
  <si>
    <t>Runnels</t>
  </si>
  <si>
    <t>Styrene</t>
  </si>
  <si>
    <t>Styrene oxide</t>
  </si>
  <si>
    <t>Sabine</t>
  </si>
  <si>
    <t>Tetrachloroethylene</t>
  </si>
  <si>
    <t>San Augustine</t>
  </si>
  <si>
    <t>Titanium tetrachloride</t>
  </si>
  <si>
    <t>San Jacinto</t>
  </si>
  <si>
    <t>Toluene</t>
  </si>
  <si>
    <t>San Patricio</t>
  </si>
  <si>
    <t>Toxaphene</t>
  </si>
  <si>
    <t>San Saba</t>
  </si>
  <si>
    <t>Trichloroethylene</t>
  </si>
  <si>
    <t>Schleicher</t>
  </si>
  <si>
    <t>Triethylamine</t>
  </si>
  <si>
    <t>Scurry</t>
  </si>
  <si>
    <t>Trifluralin</t>
  </si>
  <si>
    <t>Shackelford</t>
  </si>
  <si>
    <t>Urethane</t>
  </si>
  <si>
    <t>Shelby</t>
  </si>
  <si>
    <t>Vinyl acetate</t>
  </si>
  <si>
    <t>Sherman</t>
  </si>
  <si>
    <t>Vinyl bromide</t>
  </si>
  <si>
    <t>Smith</t>
  </si>
  <si>
    <t>Vinyl chloride</t>
  </si>
  <si>
    <t>Somervell</t>
  </si>
  <si>
    <t>Vinylidene chloride</t>
  </si>
  <si>
    <t>Starr</t>
  </si>
  <si>
    <t>Xylenes</t>
  </si>
  <si>
    <t>Stephens</t>
  </si>
  <si>
    <t>Sterling</t>
  </si>
  <si>
    <t>Stonewall</t>
  </si>
  <si>
    <t>Sutton</t>
  </si>
  <si>
    <t>Swisher</t>
  </si>
  <si>
    <t>Taylor</t>
  </si>
  <si>
    <t>Terrell</t>
  </si>
  <si>
    <t>Terry</t>
  </si>
  <si>
    <t>Throckmorton</t>
  </si>
  <si>
    <t>Tom Green</t>
  </si>
  <si>
    <t>Travis</t>
  </si>
  <si>
    <t>Trinity</t>
  </si>
  <si>
    <t>Tyler</t>
  </si>
  <si>
    <t>Upshur</t>
  </si>
  <si>
    <t>Upton</t>
  </si>
  <si>
    <t>Uvalde</t>
  </si>
  <si>
    <t>Val Verde</t>
  </si>
  <si>
    <t>Van Zandt</t>
  </si>
  <si>
    <t>Walker</t>
  </si>
  <si>
    <t>Ward</t>
  </si>
  <si>
    <t>Washington</t>
  </si>
  <si>
    <t>Webb</t>
  </si>
  <si>
    <t>Wharton</t>
  </si>
  <si>
    <t>Wheeler</t>
  </si>
  <si>
    <t>Wichita</t>
  </si>
  <si>
    <t>Wilbarger</t>
  </si>
  <si>
    <t>Willacy</t>
  </si>
  <si>
    <t>Williamson</t>
  </si>
  <si>
    <t>Wilson</t>
  </si>
  <si>
    <t>Winkler</t>
  </si>
  <si>
    <t>Wood</t>
  </si>
  <si>
    <t>Yoakum</t>
  </si>
  <si>
    <t>Young</t>
  </si>
  <si>
    <t>Zapata</t>
  </si>
  <si>
    <t>Zavala</t>
  </si>
  <si>
    <t>Step 4: Baseline Emission Information</t>
  </si>
  <si>
    <r>
      <t xml:space="preserve">This sheet compiles baseline emission information for sources in this project for use in the federal applicability determination.
</t>
    </r>
    <r>
      <rPr>
        <b/>
        <sz val="11"/>
        <color theme="1"/>
        <rFont val="Arial"/>
        <family val="2"/>
      </rPr>
      <t>Instructions:</t>
    </r>
    <r>
      <rPr>
        <sz val="11"/>
        <color theme="1"/>
        <rFont val="Arial"/>
        <family val="2"/>
      </rPr>
      <t xml:space="preserve">
1. Complete all applicable cells. Empty cells will be treated as 0. These values will be compiled into the Federal Applicability sheet.
2. If using baseline emissions in the federal applicabilty determination, attach a printout from Emissions Inventory showing the baseline emission years for the units in the project.
</t>
    </r>
    <r>
      <rPr>
        <b/>
        <sz val="11"/>
        <color theme="1"/>
        <rFont val="Arial"/>
        <family val="2"/>
      </rPr>
      <t>Notes:</t>
    </r>
    <r>
      <rPr>
        <sz val="11"/>
        <color theme="1"/>
        <rFont val="Arial"/>
        <family val="2"/>
      </rPr>
      <t xml:space="preserve">
1. Baseline emissions years:
   -The baseline period is determined by a consecutive 24-month period and is not required to be on a calendar year basis.
   -You must use the same 24 months for a single pollutant.
   -The selected baseline period must be in the contemporaneous period.
2. Baseline emissions:
   -Enter the average over the baseline period.
   -The values cannot exceed the currently authorized emission rate.
   -The values must be relatively consistent with data from emissions inventory.</t>
    </r>
  </si>
  <si>
    <t>This cell is intentionally blank.</t>
  </si>
  <si>
    <t>CO
(tpy)</t>
  </si>
  <si>
    <r>
      <t>NO</t>
    </r>
    <r>
      <rPr>
        <b/>
        <vertAlign val="subscript"/>
        <sz val="11"/>
        <color theme="1"/>
        <rFont val="Arial"/>
        <family val="2"/>
      </rPr>
      <t>X</t>
    </r>
    <r>
      <rPr>
        <b/>
        <sz val="11"/>
        <color theme="1"/>
        <rFont val="Arial"/>
        <family val="2"/>
      </rPr>
      <t xml:space="preserve">
(tpy)</t>
    </r>
  </si>
  <si>
    <t>PM
(tpy)</t>
  </si>
  <si>
    <r>
      <t>PM</t>
    </r>
    <r>
      <rPr>
        <b/>
        <vertAlign val="subscript"/>
        <sz val="11"/>
        <color theme="1"/>
        <rFont val="Arial"/>
        <family val="2"/>
      </rPr>
      <t>10</t>
    </r>
    <r>
      <rPr>
        <b/>
        <sz val="11"/>
        <color theme="1"/>
        <rFont val="Arial"/>
        <family val="2"/>
      </rPr>
      <t xml:space="preserve">
(tpy)</t>
    </r>
  </si>
  <si>
    <r>
      <t>PM</t>
    </r>
    <r>
      <rPr>
        <b/>
        <vertAlign val="subscript"/>
        <sz val="11"/>
        <color theme="1"/>
        <rFont val="Arial"/>
        <family val="2"/>
      </rPr>
      <t>2.5</t>
    </r>
    <r>
      <rPr>
        <b/>
        <sz val="11"/>
        <color theme="1"/>
        <rFont val="Arial"/>
        <family val="2"/>
      </rPr>
      <t xml:space="preserve">
(tpy)</t>
    </r>
  </si>
  <si>
    <r>
      <t>SO</t>
    </r>
    <r>
      <rPr>
        <b/>
        <vertAlign val="subscript"/>
        <sz val="11"/>
        <color theme="1"/>
        <rFont val="Arial"/>
        <family val="2"/>
      </rPr>
      <t>2</t>
    </r>
    <r>
      <rPr>
        <b/>
        <sz val="11"/>
        <color theme="1"/>
        <rFont val="Arial"/>
        <family val="2"/>
      </rPr>
      <t xml:space="preserve">
(tpy)</t>
    </r>
  </si>
  <si>
    <t>VOC
(tpy)</t>
  </si>
  <si>
    <t>Pb
(tpy)</t>
  </si>
  <si>
    <r>
      <t>H</t>
    </r>
    <r>
      <rPr>
        <b/>
        <vertAlign val="subscript"/>
        <sz val="11"/>
        <color theme="1"/>
        <rFont val="Arial"/>
        <family val="2"/>
      </rPr>
      <t>2</t>
    </r>
    <r>
      <rPr>
        <b/>
        <sz val="11"/>
        <color theme="1"/>
        <rFont val="Arial"/>
        <family val="2"/>
      </rPr>
      <t>S
(tpy)</t>
    </r>
  </si>
  <si>
    <t>TRS
(tpy)</t>
  </si>
  <si>
    <r>
      <t>Reduced sulfur compounds (including H</t>
    </r>
    <r>
      <rPr>
        <b/>
        <vertAlign val="subscript"/>
        <sz val="11"/>
        <color theme="1"/>
        <rFont val="Arial"/>
        <family val="2"/>
      </rPr>
      <t>2</t>
    </r>
    <r>
      <rPr>
        <b/>
        <sz val="11"/>
        <color theme="1"/>
        <rFont val="Arial"/>
        <family val="2"/>
      </rPr>
      <t>S)
(tpy)</t>
    </r>
  </si>
  <si>
    <r>
      <t>H</t>
    </r>
    <r>
      <rPr>
        <b/>
        <vertAlign val="subscript"/>
        <sz val="11"/>
        <color theme="1"/>
        <rFont val="Arial"/>
        <family val="2"/>
      </rPr>
      <t>2</t>
    </r>
    <r>
      <rPr>
        <b/>
        <sz val="11"/>
        <color theme="1"/>
        <rFont val="Arial"/>
        <family val="2"/>
      </rPr>
      <t>SO</t>
    </r>
    <r>
      <rPr>
        <b/>
        <vertAlign val="subscript"/>
        <sz val="11"/>
        <color theme="1"/>
        <rFont val="Arial"/>
        <family val="2"/>
      </rPr>
      <t>4</t>
    </r>
    <r>
      <rPr>
        <b/>
        <sz val="11"/>
        <color theme="1"/>
        <rFont val="Arial"/>
        <family val="2"/>
      </rPr>
      <t xml:space="preserve">
(tpy)</t>
    </r>
  </si>
  <si>
    <t>Fluoride (excluding HF)
(tpy)</t>
  </si>
  <si>
    <t>Current Sitewide PTE (tpy)</t>
  </si>
  <si>
    <t>Total Baseline Emissions (tpy)</t>
  </si>
  <si>
    <t>Baseline Emission Years (e.g. Sep 1992 - Aug 1994)</t>
  </si>
  <si>
    <t>Click here to return to the Federal Applicabilty review.</t>
  </si>
  <si>
    <t>End of worksheet.</t>
  </si>
  <si>
    <t>Technical Review Summary</t>
  </si>
  <si>
    <t>Notes and Pieces Missing</t>
  </si>
  <si>
    <t>This sheet is a summary of representations made in the workbook for this project and will be utilized by the permit reviewer when preparing the Technical Review Summary document. No additional information is required by the applicant.</t>
  </si>
  <si>
    <t>This cell left intentionally blank.</t>
  </si>
  <si>
    <t>Company</t>
  </si>
  <si>
    <t>Permit Number(s)</t>
  </si>
  <si>
    <t>Project Type</t>
  </si>
  <si>
    <t>City</t>
  </si>
  <si>
    <t>Site Name</t>
  </si>
  <si>
    <t>RN</t>
  </si>
  <si>
    <t>CN</t>
  </si>
  <si>
    <t>Project Overview</t>
  </si>
  <si>
    <t>Emission Summary</t>
  </si>
  <si>
    <t>Current Allowable Emission Rates (tpy)</t>
  </si>
  <si>
    <t>Consolidated Allowable Emissions (tpy)</t>
  </si>
  <si>
    <t>Proposed Allowable Emission Rates (tpy)</t>
  </si>
  <si>
    <t>Project Change in Allowable (tpy)</t>
  </si>
  <si>
    <t>Project Changes at Major Sources (Baseline Actual to Allowable)* (tpy)</t>
  </si>
  <si>
    <t>*Add discussion of netting results if netting is triggered.</t>
  </si>
  <si>
    <t>Is Public Notice Required?</t>
  </si>
  <si>
    <t>Public Notice Information - 30 TAC Chapter 39 Rules</t>
  </si>
  <si>
    <t>Rule Citation</t>
  </si>
  <si>
    <t>Requirement</t>
  </si>
  <si>
    <t>Result</t>
  </si>
  <si>
    <t>Small Business Source?</t>
  </si>
  <si>
    <t>Pollutants:</t>
  </si>
  <si>
    <t>Is bilingual notice required?</t>
  </si>
  <si>
    <t>Language(s)</t>
  </si>
  <si>
    <t>Construction Permit &amp; Amendment Requirements - 30 TAC Chapter 116 Rules</t>
  </si>
  <si>
    <t>116.111(a)(2)(G)</t>
  </si>
  <si>
    <t>Is the facility expected to perform as represented in the application?</t>
  </si>
  <si>
    <t>116.111(a)(2)(A)(i)</t>
  </si>
  <si>
    <t>Are emissions from this facility expected to comply with all TCEQ air quality Rules &amp; Regulations, and the intent of the Texas Clean Air Act?</t>
  </si>
  <si>
    <t>116.111(a)(2)(B)</t>
  </si>
  <si>
    <t>Emissions will be measured using the following method:</t>
  </si>
  <si>
    <t>Not sure how you want this displayed</t>
  </si>
  <si>
    <t>116.111(a)(2)(D)</t>
  </si>
  <si>
    <t>Applicable NSPS subparts</t>
  </si>
  <si>
    <t xml:space="preserve">116.111(a)(2)(E) </t>
  </si>
  <si>
    <t>Applicable NESHAP subparts</t>
  </si>
  <si>
    <t>116.111(a)(2)(F)</t>
  </si>
  <si>
    <t>Applicable NESHAP (MACT) for source category subparts</t>
  </si>
  <si>
    <t>116.111(a)(2)(H)</t>
  </si>
  <si>
    <t>Is nonattainment review required?</t>
  </si>
  <si>
    <t>Missing reference</t>
  </si>
  <si>
    <t>Is the site located in a nonattainment area?</t>
  </si>
  <si>
    <t>Is the site a federal major source for a nonattainment pollutant?</t>
  </si>
  <si>
    <t>Is the project a federal major source for a nonattainment pollutant by itself?</t>
  </si>
  <si>
    <t>Is the project a federal major modification for a nonattainment pollutant?</t>
  </si>
  <si>
    <t>Did the project emission increases for nonattainment pollutant minus the two-year average actual emissions trigger netting?</t>
  </si>
  <si>
    <t>Can be added later</t>
  </si>
  <si>
    <t>Is the contemporaneous increase significant?</t>
  </si>
  <si>
    <t>If the contemporaneous increase is significant a nonattainment review is required.</t>
  </si>
  <si>
    <t>116.111(a)(2)(I)</t>
  </si>
  <si>
    <t>Is PSD applicable?</t>
  </si>
  <si>
    <t>Is the site a federal major source (100/250 tons/yr of a non-GHG pollutant)?</t>
  </si>
  <si>
    <t>Is the project a federal major modification for non-GHG pollutants?</t>
  </si>
  <si>
    <t>Is the project a federal major source for non-GHG pollutants by itself?</t>
  </si>
  <si>
    <t>If yes to either of the two questions above, is the project a GHG major source or major modification (75,000 tpy CO2e)?</t>
  </si>
  <si>
    <t>Did project emission increases, without decreases, for pollutant of concern, minus the two-year average actual emissions trigger netting?</t>
  </si>
  <si>
    <t>Was the contemporaneous increase significant?</t>
  </si>
  <si>
    <t>Is the change excluded by 40 CFR 52.21(b)(2)(iii)?</t>
  </si>
  <si>
    <t>116.111(a)(2)(L)</t>
  </si>
  <si>
    <t>If yes, did the proposed facility, group of facilities, or account obtain allowances to operate?</t>
  </si>
  <si>
    <t>116.140 - 141</t>
  </si>
  <si>
    <t>PSD and GHG PSD Applicability Summary</t>
  </si>
  <si>
    <t>Project Increase</t>
  </si>
  <si>
    <t>Threshold</t>
  </si>
  <si>
    <t>PSD Review Required?</t>
  </si>
  <si>
    <r>
      <t>Ozone (as NO</t>
    </r>
    <r>
      <rPr>
        <vertAlign val="subscript"/>
        <sz val="11"/>
        <color theme="1"/>
        <rFont val="Arial"/>
        <family val="2"/>
      </rPr>
      <t>x</t>
    </r>
    <r>
      <rPr>
        <sz val="11"/>
        <color theme="1"/>
        <rFont val="Arial"/>
        <family val="2"/>
      </rPr>
      <t>)</t>
    </r>
  </si>
  <si>
    <r>
      <t>H</t>
    </r>
    <r>
      <rPr>
        <vertAlign val="subscript"/>
        <sz val="11"/>
        <color theme="1"/>
        <rFont val="Arial"/>
        <family val="2"/>
      </rPr>
      <t>2</t>
    </r>
    <r>
      <rPr>
        <sz val="11"/>
        <color theme="1"/>
        <rFont val="Arial"/>
        <family val="2"/>
      </rPr>
      <t>S</t>
    </r>
  </si>
  <si>
    <r>
      <t>Reduced sulfur compounds (including H</t>
    </r>
    <r>
      <rPr>
        <vertAlign val="subscript"/>
        <sz val="11"/>
        <color theme="1"/>
        <rFont val="Arial"/>
        <family val="2"/>
      </rPr>
      <t>2</t>
    </r>
    <r>
      <rPr>
        <sz val="11"/>
        <color theme="1"/>
        <rFont val="Arial"/>
        <family val="2"/>
      </rPr>
      <t>S)</t>
    </r>
  </si>
  <si>
    <r>
      <t>H</t>
    </r>
    <r>
      <rPr>
        <vertAlign val="subscript"/>
        <sz val="11"/>
        <color theme="1"/>
        <rFont val="Arial"/>
        <family val="2"/>
      </rPr>
      <t>2</t>
    </r>
    <r>
      <rPr>
        <sz val="11"/>
        <color theme="1"/>
        <rFont val="Arial"/>
        <family val="2"/>
      </rPr>
      <t>SO</t>
    </r>
    <r>
      <rPr>
        <vertAlign val="subscript"/>
        <sz val="11"/>
        <color theme="1"/>
        <rFont val="Arial"/>
        <family val="2"/>
      </rPr>
      <t>4</t>
    </r>
  </si>
  <si>
    <t>Nonattainment Applicability Summary</t>
  </si>
  <si>
    <t>NA Review Required?</t>
  </si>
  <si>
    <t>This cell intentionally left blank</t>
  </si>
  <si>
    <t>Offset Summary (for Nonattainment Permits)</t>
  </si>
  <si>
    <t>Offset Summary (for Nonattainment Permits doing Retrospective Review)</t>
  </si>
  <si>
    <t>Title V Applicability - 30 TAC Chapter 122 Rules</t>
  </si>
  <si>
    <t>122.10(14)(A)</t>
  </si>
  <si>
    <t>Is the site a major source under FCAA Section 112(b)?</t>
  </si>
  <si>
    <t>Does the site emit 10 tons or more of any single HAP?</t>
  </si>
  <si>
    <t>Does the site emit 25 tons or more of a combination?</t>
  </si>
  <si>
    <t>122.10(14)(C)</t>
  </si>
  <si>
    <t>Is the site a federal major source (100/250 tons/yr of a non-GHG pollutant)</t>
  </si>
  <si>
    <t>122.10(14)(D)</t>
  </si>
  <si>
    <t>Is the site a non-attainment major source?</t>
  </si>
  <si>
    <t>Periodic Monitoring (PM) applicability:</t>
  </si>
  <si>
    <t xml:space="preserve">Compliance Assurance Monitoring (CAM) applicability: </t>
  </si>
  <si>
    <t>Request for Comments</t>
  </si>
  <si>
    <t>Received From</t>
  </si>
  <si>
    <t>Program/Area Name</t>
  </si>
  <si>
    <t>Reviewed By/Date</t>
  </si>
  <si>
    <t>Comments</t>
  </si>
  <si>
    <t>Region:</t>
  </si>
  <si>
    <t>ADMT:</t>
  </si>
  <si>
    <t>EB&amp;T:</t>
  </si>
  <si>
    <t>Toxicology:</t>
  </si>
  <si>
    <t>Compliance:</t>
  </si>
  <si>
    <t>Legal:</t>
  </si>
  <si>
    <t>Comment resolution and/or unresolved issues:</t>
  </si>
  <si>
    <t>Process/Project Description</t>
  </si>
  <si>
    <t>Pollution Prevention, Sources, Controls and BACT- [30 TAC 116.111(a)(2)(C)]</t>
  </si>
  <si>
    <t>Impacts Evaluation</t>
  </si>
  <si>
    <t>How was impacts evaluated for this project?</t>
  </si>
  <si>
    <t>[§116.111(a)(2)(A)(ii)] Is the site within 3000 feet of any school?</t>
  </si>
  <si>
    <t>Permit Concurrence and Related Authorization Actions</t>
  </si>
  <si>
    <t>Is the applicant in agreement with special conditions?</t>
  </si>
  <si>
    <t>Press tab to move to input areas. Press UP or DOWN ARROW in column A to read through the document.</t>
  </si>
  <si>
    <t>Federal Applicability Determination: Netting</t>
  </si>
  <si>
    <t>I. Contemporaneous Period</t>
  </si>
  <si>
    <t>Proposed Start of Construction:</t>
  </si>
  <si>
    <t>Proposed Start of Operation:</t>
  </si>
  <si>
    <t>Contemporaneous Period Start:</t>
  </si>
  <si>
    <t>Contemporaneous Period End:</t>
  </si>
  <si>
    <r>
      <t>Is the source an Electric Generating Unit?</t>
    </r>
    <r>
      <rPr>
        <i/>
        <sz val="11"/>
        <color theme="1"/>
        <rFont val="Arial"/>
        <family val="2"/>
      </rPr>
      <t xml:space="preserve"> Select "Yes" or "No."</t>
    </r>
  </si>
  <si>
    <t>II. Creditable Increases &amp; Decreases</t>
  </si>
  <si>
    <r>
      <t xml:space="preserve">Instructions: </t>
    </r>
    <r>
      <rPr>
        <sz val="11"/>
        <color theme="1"/>
        <rFont val="Arial"/>
        <family val="2"/>
      </rPr>
      <t>Enter creditable increases and decreases that occurred within the contemporaneous period listed above. You may choose a baseline period of any consecutive 24-month period in the 120 months preceding the project. The baseline period must be the same 24-month period for all modified/affect facilities for a given pollutant. Different 24-month periods may be used for different pollutants.</t>
    </r>
  </si>
  <si>
    <t>III. Net Increases Calculation</t>
  </si>
  <si>
    <t>Source-Wide Increases (tpy)</t>
  </si>
  <si>
    <t>Source-Wide Decreases (tpy)</t>
  </si>
  <si>
    <t>Net Increases (tpy)</t>
  </si>
  <si>
    <t>Significant Emission Rate</t>
  </si>
  <si>
    <t>Pollutant: CO</t>
  </si>
  <si>
    <t>Project #:</t>
  </si>
  <si>
    <t>Project Name</t>
  </si>
  <si>
    <t>Project Date (e.g. 1/1/2012)</t>
  </si>
  <si>
    <t>Start of Emissions Period</t>
  </si>
  <si>
    <t>Permit Number</t>
  </si>
  <si>
    <t>Baseline Period Start</t>
  </si>
  <si>
    <t>Baseline Period End</t>
  </si>
  <si>
    <t>Baseline Actual Emission Rate (tpy)</t>
  </si>
  <si>
    <t>Project PTE (tpy)</t>
  </si>
  <si>
    <t>Difference (tpy)</t>
  </si>
  <si>
    <t>Creditable Decrease or Increase (tpy)</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</si>
  <si>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</si>
  <si>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</si>
  <si>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</si>
  <si>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</si>
  <si>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</si>
  <si>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</si>
  <si>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</si>
  <si>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</si>
  <si>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</si>
  <si>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</si>
  <si>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</si>
  <si>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</si>
  <si>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</si>
  <si>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</si>
  <si>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</si>
  <si>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</si>
  <si>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</si>
  <si>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</si>
  <si>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</si>
  <si>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</si>
  <si>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</si>
  <si>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</si>
  <si>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</si>
  <si>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</si>
  <si>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</si>
  <si>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26:</t>
  </si>
  <si>
    <t>Project 27:</t>
  </si>
  <si>
    <t>Project 28:</t>
  </si>
  <si>
    <t>Project 29:</t>
  </si>
  <si>
    <t>Project 30:</t>
  </si>
  <si>
    <t>Project 31:</t>
  </si>
  <si>
    <t>Project 32:</t>
  </si>
  <si>
    <t>Project 33:</t>
  </si>
  <si>
    <t>Project 34:</t>
  </si>
  <si>
    <t>Project 35:</t>
  </si>
  <si>
    <t>Project 36:</t>
  </si>
  <si>
    <t>Project 37:</t>
  </si>
  <si>
    <t>Project 38:</t>
  </si>
  <si>
    <t>Project 39:</t>
  </si>
  <si>
    <t>Project 40:</t>
  </si>
  <si>
    <t>Project 41:</t>
  </si>
  <si>
    <t>Project 42:</t>
  </si>
  <si>
    <t>Project 43:</t>
  </si>
  <si>
    <t>Project 44:</t>
  </si>
  <si>
    <t>Project 45:</t>
  </si>
  <si>
    <t>Project 46:</t>
  </si>
  <si>
    <t>Project 47:</t>
  </si>
  <si>
    <t>Project 48:</t>
  </si>
  <si>
    <t>Project 49:</t>
  </si>
  <si>
    <t>Project 50:</t>
  </si>
  <si>
    <t>Project 51:</t>
  </si>
  <si>
    <t>Project 52:</t>
  </si>
  <si>
    <t>Project 53:</t>
  </si>
  <si>
    <t>Project 54:</t>
  </si>
  <si>
    <t>Project 55:</t>
  </si>
  <si>
    <t>Project 56:</t>
  </si>
  <si>
    <t>Project 57:</t>
  </si>
  <si>
    <t>Project 58:</t>
  </si>
  <si>
    <t>Project 59:</t>
  </si>
  <si>
    <t>Project 60:</t>
  </si>
  <si>
    <t>Project 61:</t>
  </si>
  <si>
    <t>Project 62:</t>
  </si>
  <si>
    <t>Project 63:</t>
  </si>
  <si>
    <t>Project 64:</t>
  </si>
  <si>
    <t>Project 65:</t>
  </si>
  <si>
    <t>Project 66:</t>
  </si>
  <si>
    <t>Project 67:</t>
  </si>
  <si>
    <t>Project 68:</t>
  </si>
  <si>
    <t>Project 69:</t>
  </si>
  <si>
    <t>Project 70:</t>
  </si>
  <si>
    <t>Project 71:</t>
  </si>
  <si>
    <t>Project 72:</t>
  </si>
  <si>
    <t>Project 73:</t>
  </si>
  <si>
    <t>Project 74:</t>
  </si>
  <si>
    <t>Project 75:</t>
  </si>
  <si>
    <t>Project 76:</t>
  </si>
  <si>
    <t>Project 77:</t>
  </si>
  <si>
    <t>Project 78:</t>
  </si>
  <si>
    <t>Project 79:</t>
  </si>
  <si>
    <t>Project 80:</t>
  </si>
  <si>
    <t>Project 81:</t>
  </si>
  <si>
    <t>Project 82:</t>
  </si>
  <si>
    <t>Project 83:</t>
  </si>
  <si>
    <t>Project 84:</t>
  </si>
  <si>
    <t>Project 85:</t>
  </si>
  <si>
    <t>Project 86:</t>
  </si>
  <si>
    <t>Project 87:</t>
  </si>
  <si>
    <t>Project 88:</t>
  </si>
  <si>
    <t>Project 89:</t>
  </si>
  <si>
    <t>Project 90:</t>
  </si>
  <si>
    <t>Project 91:</t>
  </si>
  <si>
    <t>Project 92:</t>
  </si>
  <si>
    <t>Project 93:</t>
  </si>
  <si>
    <t>Project 94:</t>
  </si>
  <si>
    <t>Project 95:</t>
  </si>
  <si>
    <t>Project 96:</t>
  </si>
  <si>
    <t>Project 97:</t>
  </si>
  <si>
    <t>Project 98:</t>
  </si>
  <si>
    <t>Project 99:</t>
  </si>
  <si>
    <t>Project 100:</t>
  </si>
  <si>
    <t>Summary of Contemporaneous Changes:</t>
  </si>
  <si>
    <r>
      <t>Pollutant: NO</t>
    </r>
    <r>
      <rPr>
        <b/>
        <vertAlign val="subscript"/>
        <sz val="16"/>
        <color theme="1"/>
        <rFont val="Arial"/>
        <family val="2"/>
      </rPr>
      <t>X</t>
    </r>
  </si>
  <si>
    <t>Pollutant: Pb</t>
  </si>
  <si>
    <t>Pollutant: PM</t>
  </si>
  <si>
    <r>
      <t>Pollutant: PM</t>
    </r>
    <r>
      <rPr>
        <b/>
        <vertAlign val="subscript"/>
        <sz val="16"/>
        <color theme="1"/>
        <rFont val="Arial"/>
        <family val="2"/>
      </rPr>
      <t>10</t>
    </r>
  </si>
  <si>
    <r>
      <t>Pollutant: PM</t>
    </r>
    <r>
      <rPr>
        <b/>
        <vertAlign val="subscript"/>
        <sz val="16"/>
        <color theme="1"/>
        <rFont val="Arial"/>
        <family val="2"/>
      </rPr>
      <t>2.5</t>
    </r>
  </si>
  <si>
    <r>
      <t>Pollutant: SO</t>
    </r>
    <r>
      <rPr>
        <b/>
        <vertAlign val="subscript"/>
        <sz val="16"/>
        <color theme="1"/>
        <rFont val="Arial"/>
        <family val="2"/>
      </rPr>
      <t>2</t>
    </r>
  </si>
  <si>
    <t>Pollutant: VOCs</t>
  </si>
  <si>
    <t>End of Worksheet</t>
  </si>
  <si>
    <r>
      <t xml:space="preserve">This sheet is for determining application fee requirements for projects which require a fee and for requesting expedited permitting. </t>
    </r>
    <r>
      <rPr>
        <b/>
        <sz val="11"/>
        <color theme="1"/>
        <rFont val="Arial"/>
        <family val="2"/>
      </rPr>
      <t xml:space="preserve">If you can see the page header, there are questions applicable to your project on this sheet.
</t>
    </r>
    <r>
      <rPr>
        <sz val="11"/>
        <color theme="1"/>
        <rFont val="Arial"/>
        <family val="2"/>
      </rPr>
      <t>Fees are due and payable at the time an application is filed. Required fees must be received before the agency will consider an application to be complete.
For amendment/initial actions: Applications will not be considered for review nor will any time constraints required of TCEQ for application processing begin until a fee is received. (30 TAC § 116.143)
For renewal actions: No fee will be accepted before the permit holder has been notified by the commission that the permit is scheduled for review. 
All permit fees shall be remitted by credit card or ACH (electronic funds transfer). Instructions for online payment through the ePay system can be found at:</t>
    </r>
  </si>
  <si>
    <t>https://www3.tceq.texas.gov/epay/</t>
  </si>
  <si>
    <r>
      <rPr>
        <b/>
        <sz val="11"/>
        <color theme="1"/>
        <rFont val="Arial"/>
        <family val="2"/>
      </rPr>
      <t>Instructions:</t>
    </r>
    <r>
      <rPr>
        <sz val="11"/>
        <color theme="1"/>
        <rFont val="Arial"/>
        <family val="2"/>
      </rPr>
      <t xml:space="preserve">
1. Enter information related to the expedited permitting option.
2. Answer each of the questions.
3. Enter the amount of each cost in the associated box. Include estimated cost of equipment and 
    services that would normally be capitalized according to standard and generally accepted corporate 
    financing and accounting procedures (non-renewal actions only). If the amount is $0.00, enter a zero 
    (do not leave blank).
4. Enter the total annual allowable emissions from the permitted facility to be renewed (renewal actions 
    only).
5. Enter payment information.
6. If applicable, submit the application under the seal of a Texas Licensed P.E.</t>
    </r>
  </si>
  <si>
    <t>FORMULA HELP</t>
  </si>
  <si>
    <t>I. Expedited Permitting Request</t>
  </si>
  <si>
    <t>Are you requesting to expedite this project?</t>
  </si>
  <si>
    <t>Is this request being made at the time of initial application submittal, as opposed to part way through the project?</t>
  </si>
  <si>
    <t>Does the purpose of the application associated with this request to expedite benefit the economy of this state or an area of this state? If no, this project does not qualify for expedited permitting. (30 TAC § 101.600(a))</t>
  </si>
  <si>
    <t>Surcharge amount due:</t>
  </si>
  <si>
    <t>Enter the check, money order, ePay Voucher, or other transaction number.</t>
  </si>
  <si>
    <t>II. General Information - Non-Renewal</t>
  </si>
  <si>
    <t>Is this project for new facilities controlled and operated directly by the federal government? (30 TAC § 116.141(b)(1) and 30 TAC § 116.163(a))</t>
  </si>
  <si>
    <t>Does this project require PSD permitting?</t>
  </si>
  <si>
    <t>A fee of $75,000 shall be required if no estimate of capital project cost is included with the permit application. (30 TAC § 116.141(d)) Select "yes" here to use this option.</t>
  </si>
  <si>
    <t>Select Application Type</t>
  </si>
  <si>
    <t>III. Direct Costs - Non-Renewal</t>
  </si>
  <si>
    <t>Type of Cost</t>
  </si>
  <si>
    <t>Amount</t>
  </si>
  <si>
    <t>Process and control equipment not previously owned by the applicant and not currently authorized under this chapter.</t>
  </si>
  <si>
    <t>Auxiliary equipment, including exhaust hoods, ducting, fans, pumps, piping, conveyors, stacks, storage tanks, waste disposal facilities, and air pollution control equipment specifically needed to meet permit and regulation requirements.</t>
  </si>
  <si>
    <t>Freight charges.</t>
  </si>
  <si>
    <t>Site preparation, including demolition, construction of fences, outdoor lighting, road, and parking areas.</t>
  </si>
  <si>
    <t>Installation, including foundations, erection of supporting structures, enclosures or weather protection, insulation and painting, utilities and connections, process integration, and process control equipment.</t>
  </si>
  <si>
    <t>Auxiliary buildings, including materials storage, employee facilities, and changes to existing structures.</t>
  </si>
  <si>
    <t>Ambient air monitoring network.</t>
  </si>
  <si>
    <t>Sub-Total:</t>
  </si>
  <si>
    <t>IV. Indirect Costs - Non-Renewal</t>
  </si>
  <si>
    <t>Final engineering design and supervision, and administrative overhead.</t>
  </si>
  <si>
    <t>Construction expense, including construction liaison, securing local building permits, insurance, temporary construction facilities, and construction clean-up.</t>
  </si>
  <si>
    <t>Contractor's fee and overhead.</t>
  </si>
  <si>
    <t>V. Calculations - Non-Renewal</t>
  </si>
  <si>
    <t>For GHG permits: A single PSD fee (calculated on the capital cost of the project per 30 TAC § 116.163) will be required for all of the associated permitting actions for a GHG PSD project. Other NSR permit fees related to the project that have already been remitted to the TCEQ can be subtracted when determining the appropriate fee to submit with the GHG PSD application. Identify these other fees in the GHG PSD permit application.</t>
  </si>
  <si>
    <t>Estimated Capital Cost</t>
  </si>
  <si>
    <t>Minor Application Fee</t>
  </si>
  <si>
    <t>Major Application Fee</t>
  </si>
  <si>
    <t>Less than $300,000</t>
  </si>
  <si>
    <t>$900 (minimum fee)</t>
  </si>
  <si>
    <t>$3,000 (minimum fee)</t>
  </si>
  <si>
    <t>$300,000 - $7,500,000</t>
  </si>
  <si>
    <t>1.0% of capital cost</t>
  </si>
  <si>
    <t>$300,000 - $25,000,000</t>
  </si>
  <si>
    <t>0.30% of capital cost</t>
  </si>
  <si>
    <t>Greater than $7,500,000</t>
  </si>
  <si>
    <t>$75,000 (maximum fee)</t>
  </si>
  <si>
    <t>Greater than $25,000,000</t>
  </si>
  <si>
    <t>Your estimated capital cost:</t>
  </si>
  <si>
    <t>Permit Application Fee:</t>
  </si>
  <si>
    <t>If a fee exemption or reduction applies, describe how this facility qualifies for an exemption or reduction. Include the actual fee amount.</t>
  </si>
  <si>
    <t>VI. Renewal Fee</t>
  </si>
  <si>
    <t>The fee for renewal is based on the total annual allowable emissions from the permitted facility to be renewed. If this project includes an amendment, the amendment permit fee will be calculated separately.</t>
  </si>
  <si>
    <t>Enter the total allowable emissions (tons per year).  The total emissions must include those represented in any PBR or standard permits to be incorporated by consolidation into this permit.</t>
  </si>
  <si>
    <t>Permit fee due</t>
  </si>
  <si>
    <t>VII. Total Permit Fees</t>
  </si>
  <si>
    <t>Note: fees can be paid together with one payment or as two separate payments.</t>
  </si>
  <si>
    <t>Non-Renewal Fee</t>
  </si>
  <si>
    <t>Renewal Fee</t>
  </si>
  <si>
    <t>VIII. Payment Information</t>
  </si>
  <si>
    <t>A. Payment One (required)</t>
  </si>
  <si>
    <t>Was the fee paid online?</t>
  </si>
  <si>
    <t>Enter the fee amount:</t>
  </si>
  <si>
    <t>Enter the check, money order, ePay Voucher, or other transaction number (enter "STEERS" if submitting and paying through STEERS):</t>
  </si>
  <si>
    <t>Enter the Company name as it appears on the check:</t>
  </si>
  <si>
    <t>B. Payment Two (if paying renewal and non-renewal fees separately)</t>
  </si>
  <si>
    <t>C. Total Paid</t>
  </si>
  <si>
    <t>IX. Professional Engineer Seal Requirement</t>
  </si>
  <si>
    <t>Is the estimated capital cost of the project above $2 million?</t>
  </si>
  <si>
    <r>
      <t xml:space="preserve">Is this project subject to an exemption contained in the Texas Engineering Practice Act (TEPA)? (30 TAC </t>
    </r>
    <r>
      <rPr>
        <sz val="11"/>
        <color theme="1"/>
        <rFont val="Calibri"/>
        <family val="2"/>
      </rPr>
      <t>§</t>
    </r>
    <r>
      <rPr>
        <sz val="11"/>
        <color theme="1"/>
        <rFont val="Arial"/>
        <family val="2"/>
      </rPr>
      <t xml:space="preserve"> 116.110(f))</t>
    </r>
  </si>
  <si>
    <t>Is the application required to be submitted under the seal of a Texas licensed P.E.?
Note: an electronic PE seal is acceptable.</t>
  </si>
  <si>
    <t>Impacts Summary</t>
  </si>
  <si>
    <r>
      <t xml:space="preserve">This sheet provides a summary of how the impacts review was conducted for each pollutant. </t>
    </r>
    <r>
      <rPr>
        <b/>
        <sz val="11"/>
        <color rgb="FF000000"/>
        <rFont val="Arial"/>
        <family val="2"/>
      </rPr>
      <t>If you can see the page header, there are questions applicable to your project on this sheet.</t>
    </r>
    <r>
      <rPr>
        <sz val="11"/>
        <color rgb="FF000000"/>
        <rFont val="Arial"/>
        <family val="2"/>
      </rPr>
      <t xml:space="preserve">
</t>
    </r>
    <r>
      <rPr>
        <b/>
        <sz val="11"/>
        <color rgb="FF000000"/>
        <rFont val="Arial"/>
        <family val="2"/>
      </rPr>
      <t>Instructions:</t>
    </r>
    <r>
      <rPr>
        <sz val="11"/>
        <color rgb="FF000000"/>
        <rFont val="Arial"/>
        <family val="2"/>
      </rPr>
      <t xml:space="preserve">
1. Ozone, VOC, and all pollutants listed on the Unit Types-Emission Rates sheet are automatically listed below.
2. Select "yes" or "no" to indicate if the project requires PSD review for each pollutant.
3. Select the method used to demonstrate acceptable impacts for PSD or minor NSR review, whichever is applicable for the pollutant.
4. Read all information in the "Notes" column for additional instructions.
5. Add additional notes if desired, such as a short qualitative analysis or other note to your permit reviewer.
</t>
    </r>
    <r>
      <rPr>
        <b/>
        <sz val="11"/>
        <color rgb="FF000000"/>
        <rFont val="Arial"/>
        <family val="2"/>
      </rPr>
      <t>Notes:</t>
    </r>
    <r>
      <rPr>
        <sz val="11"/>
        <color rgb="FF000000"/>
        <rFont val="Arial"/>
        <family val="2"/>
      </rPr>
      <t xml:space="preserve">
1. An impacts analysis may include a qualitative analysis, MERA analysis, and/or modeling. Modeling is not always required to complete an impacts analysis.
2. An air quality impacts demonstration may be required for Change of Location requests to demonstrate protection of public health and welfare. (30 TAC § 116.178(f))
</t>
    </r>
  </si>
  <si>
    <t>Links to help with Impacts Analyses</t>
  </si>
  <si>
    <t>MERA guidance</t>
  </si>
  <si>
    <t>Modeling website</t>
  </si>
  <si>
    <t>https://www.tceq.texas.gov/permitting/air/nav/modeling_index.html</t>
  </si>
  <si>
    <t>Air Quality Modeling Guidelines</t>
  </si>
  <si>
    <t>https://www.tceq.texas.gov/permitting/air/guidance/newsourcereview/nsr_mod_guidance.html</t>
  </si>
  <si>
    <t>PSD protocol guidance</t>
  </si>
  <si>
    <t>GHG permitting guidance</t>
  </si>
  <si>
    <t>https://www.tceq.texas.gov/permitting/air/guidance/newsourcereview/ghg/ghg-permitting.html</t>
  </si>
  <si>
    <t>Does this pollutant require PSD review?</t>
  </si>
  <si>
    <t>How will you demonstrate that this project meets all applicable requirements?</t>
  </si>
  <si>
    <t>Additional Notes 
(optional)</t>
  </si>
  <si>
    <t>Best Available Control Technology (BACT)</t>
  </si>
  <si>
    <t>This sheet provides BACT for each source in the project as listed on the "Unit Type - Emission Rates" sheet.</t>
  </si>
  <si>
    <r>
      <rPr>
        <b/>
        <sz val="11"/>
        <color rgb="FF000000"/>
        <rFont val="Arial"/>
        <family val="2"/>
      </rPr>
      <t>Instructions for New, Modified, and/or Consolidated Sources</t>
    </r>
    <r>
      <rPr>
        <sz val="11"/>
        <color rgb="FF000000"/>
        <rFont val="Arial"/>
        <family val="2"/>
      </rPr>
      <t xml:space="preserve">
1. Current Tier I BACT is required for all new, modified, and/or consolidated sources, as well as for Change of Locations, (unless conducting a Tier II, Tier III, or LAER analysis).
2. The unit types listed in Unit Type (column C) include all new, modified, and/or consolidated sources as indicated on the "Unit Types - Emission Rates" sheet.
3. The pollutants listed in Pollutant (column D) include those indicated on the "Unit Types - Emission Rates" sheet.
4. Tier I BACT is automatically populated for each unit type and pollutant. If BACT is not yet defined for that unit type or that pollutant, a note will appear instructing you to propose BACT requirements for TCEQ review using the Additional Notes column.
5. Fully expand the Tier I BACT (column E) by increasing the row heights so all text is visible. (Place the cursor on the bottom of the number line to the far left of the screen, click and drag downward until all text is visible.) 
6. Confirm that you will meet all representations listed on the sheet and any additional attachments by entering or selecting "Yes" in Confirm (column F). If the BACT column instructs you to fill out the Additional Notes column, then the confirmation column can be left blank.
7. Add additional notes as necessary in Additional Notes (column G), limited to 500 characters or fewer. Examples of when you may have notes include the following:
     - Current Tier I BACT column requests details or instructs you to fill out the Additional Notes column;
     - Indicating there is an attached Tier II, Tier III, or LAER analysis;
     - Details about alternative controls you are proposing; and
     - Any additional information relevant to the minimization of emissions.
8. Cap EPNs do not need BACT (leave those rows blank).
</t>
    </r>
    <r>
      <rPr>
        <b/>
        <sz val="11"/>
        <color rgb="FF000000"/>
        <rFont val="Arial"/>
        <family val="2"/>
      </rPr>
      <t xml:space="preserve">Instructions for Renewed Only Sources (not modified with this project):
</t>
    </r>
    <r>
      <rPr>
        <sz val="11"/>
        <color rgb="FF000000"/>
        <rFont val="Arial"/>
        <family val="2"/>
      </rPr>
      <t xml:space="preserve">1. Current Tier I BACT is not required for sources that are only being renewed (not modified). However, units being renewed are required to meet requirements that are economically reasonable and technically practicable given the age of the facility and the impacts of its emissions on the surrounding area.
2. The unit types listed in Unit Type (column C) include all renewed sources too, as indicated on the "Unit Types - Emission Rates" sheet. Each of these sources should list what techniques are utilized to minimize emissions.
3. Follow steps 2 through 8 above.
4. If the source utilizes current Tier I BACT, select confirm.
5. If alternate techniques are used, list the techniques currently used to minimize emissions in the Additional Notes column.
</t>
    </r>
    <r>
      <rPr>
        <b/>
        <sz val="11"/>
        <color rgb="FF000000"/>
        <rFont val="Arial"/>
        <family val="2"/>
      </rPr>
      <t xml:space="preserve">Notes:
</t>
    </r>
    <r>
      <rPr>
        <sz val="11"/>
        <color rgb="FF000000"/>
        <rFont val="Arial"/>
        <family val="2"/>
      </rPr>
      <t>1. If a FIN was not provided on the Unit Types - Emission Rates sheet, a FIN will be created from the EPN.
2. Tier II, Tier III, PSD BACT review, and/or LAER analyses require additional justification which must be included in the application as an attachment. 
3. For federal review projects, review the RBLC and provide relevant data in the application. Additional requirements may be identified during the technical review. For additional details on control technology reviews, visit the link below:</t>
    </r>
  </si>
  <si>
    <t>https://www.tceq.texas.gov/permitting/air/nav/bact_index.html</t>
  </si>
  <si>
    <t>Plant Type</t>
  </si>
  <si>
    <t>Current Tier I BACT</t>
  </si>
  <si>
    <t>Confirm</t>
  </si>
  <si>
    <t>Additional Notes</t>
  </si>
  <si>
    <t>Action Requested</t>
  </si>
  <si>
    <t>FINs</t>
  </si>
  <si>
    <r>
      <t xml:space="preserve">This sheet provides the minimum acceptable requirements to demonstrate compliance through monitoring for each pollutant proposed to be emitted from each FIN. This sheet also includes Monitoring techniques for sources of significant emissions in the project.
</t>
    </r>
    <r>
      <rPr>
        <b/>
        <sz val="11"/>
        <rFont val="Arial"/>
        <family val="2"/>
      </rPr>
      <t>Instructions:</t>
    </r>
    <r>
      <rPr>
        <sz val="11"/>
        <rFont val="Arial"/>
        <family val="2"/>
      </rPr>
      <t xml:space="preserve">
1. The unit types listed under Unit Type (column B) include all new, modified, consolidated, and/or renewed sources as indicated on the "Unit Types - Emission Rates" sheet. Each new, modified, consolidated, and/or renewed source must address how compliance will be demonstrated. Note: If a FIN was not provided on the Unit Types - Emission Rates sheet, a FIN will be created from the EPN.
2. The pollutants listed in Pollutant (column C) include the pollutants indicated on the "Unit Types - Emission Rates" sheet.
</t>
    </r>
    <r>
      <rPr>
        <b/>
        <sz val="11"/>
        <rFont val="Arial"/>
        <family val="2"/>
      </rPr>
      <t>Monitoring (30 TAC § 116.111(a)(2)(G))</t>
    </r>
    <r>
      <rPr>
        <sz val="11"/>
        <rFont val="Arial"/>
        <family val="2"/>
      </rPr>
      <t xml:space="preserve">
3. The minimum acceptable monitoring is automatically populated for each unit type and pollutant.
    - Additional monitoring may be required and will be included in the NSR and/or Title V permits, when applicable.
4. Fully expand the Minimum Monitoring Requirements (column D) by increasing the row heights so all text is visible. (Place the cursor on the bottom of the number line to the far left of the screen, click and drag
    downward until all text is visible.) 
5. Review the monitoring and confirm that you will meet all representations listed on the sheet and any additional attachments by entering or selecting "Yes" in Confirm (column E).
6. Add additional notes as necessary in Additional Notes for Monitoring (column F), limited to 500 characters or fewer. Examples include the following:
     - Proposed monitoring for pollutants or units that instruct you to fill out the Additional Notes for Monitoring column;
     - Details requested in the populated data; 
     - Alternative monitoring you are proposing; and
     - Any additional information relevant to the minimization of emissions.
7. Cap EPNs do not need monitoring (leave those rows blank).
</t>
    </r>
    <r>
      <rPr>
        <b/>
        <sz val="11"/>
        <rFont val="Arial"/>
        <family val="2"/>
      </rPr>
      <t>Measurement of Emissions (30 TAC § 116.111(a)(2)(B))</t>
    </r>
    <r>
      <rPr>
        <sz val="11"/>
        <rFont val="Arial"/>
        <family val="2"/>
      </rPr>
      <t xml:space="preserve">
Note: this section will be greyed out if this project does not require PSD or nonattainment review, as represented on the General sheet.
7. For each pollutant with a project increase </t>
    </r>
    <r>
      <rPr>
        <b/>
        <sz val="11"/>
        <rFont val="Arial"/>
        <family val="2"/>
      </rPr>
      <t>greater</t>
    </r>
    <r>
      <rPr>
        <sz val="11"/>
        <rFont val="Arial"/>
        <family val="2"/>
      </rPr>
      <t xml:space="preserve"> than the PSD significant emission rate, select the proposed measurement technique using the dropdown (column G).
8. For each pollutant with a project increase </t>
    </r>
    <r>
      <rPr>
        <b/>
        <sz val="11"/>
        <rFont val="Arial"/>
        <family val="2"/>
      </rPr>
      <t>less</t>
    </r>
    <r>
      <rPr>
        <sz val="11"/>
        <rFont val="Arial"/>
        <family val="2"/>
      </rPr>
      <t xml:space="preserve"> than the PSD significant emission rate: leave blank.
9. If selecting "other", provide details in Additional Notes for Monitoring (column H).
10. You may also use the Additional Notes for Monitoring (column H) to provide more details on a selection.</t>
    </r>
  </si>
  <si>
    <r>
      <rPr>
        <b/>
        <sz val="11"/>
        <color theme="1"/>
        <rFont val="Arial"/>
        <family val="2"/>
      </rPr>
      <t xml:space="preserve">Important Note: </t>
    </r>
    <r>
      <rPr>
        <sz val="11"/>
        <color theme="1"/>
        <rFont val="Arial"/>
        <family val="2"/>
      </rPr>
      <t>The permit holder shall maintain a copy of the permit along with records containing the information and data sufficient to demonstrate compliance with the permit, including production records and operating hours. All required records must be maintained in a file at the plant site. If, however, the facility normally operates unattended, records shall be maintained at the nearest staffed location within Texas specified in the application. The site must make the records available at the request of personnel from the commission or any air pollution control program having jurisdiction in a timely manner. The applicant must comply with any additional recordkeeping requirements specified in special conditions in the permit. All records must be retained in the file for at least two years following the date that the information or data is obtained. Some permits are required to maintain records for five years. [30 TAC § 116.115(b)(2)(E)]</t>
    </r>
  </si>
  <si>
    <t>Minimum Monitoring Requirements</t>
  </si>
  <si>
    <t>Additional Notes for Monitoring</t>
  </si>
  <si>
    <t xml:space="preserve">Proposed Measurement Technique (only complete for pollutants with a project increase above the PSD threshold) </t>
  </si>
  <si>
    <t>Additional Notes for Measuring</t>
  </si>
  <si>
    <r>
      <t xml:space="preserve">This sheet provides a list of application materials and how they were submitted to the Air Permits Division. This also provides the preferred order of application materials in the application.
</t>
    </r>
    <r>
      <rPr>
        <b/>
        <sz val="11"/>
        <color theme="1"/>
        <rFont val="Arial"/>
        <family val="2"/>
      </rPr>
      <t xml:space="preserve">
Instructions:
</t>
    </r>
    <r>
      <rPr>
        <sz val="11"/>
        <color theme="1"/>
        <rFont val="Arial"/>
        <family val="2"/>
      </rPr>
      <t>1. Indicate the submittal method and date for each applicable part of the application.
2. Items are greyed out based on responses in the PI-1 to help guide you. There may be additional items listed below that are not greyed
    out and are not needed for this application. You can select "not applicable" for those items.
3. If needed, enter additional application materials in Section F.</t>
    </r>
  </si>
  <si>
    <t>This row is intentionally blank.</t>
  </si>
  <si>
    <t>Item</t>
  </si>
  <si>
    <t>How submitted</t>
  </si>
  <si>
    <t>Date submitted</t>
  </si>
  <si>
    <t>A. Administrative Information</t>
  </si>
  <si>
    <t>Hard copy of the General sheet with original (ink) signature</t>
  </si>
  <si>
    <t>Professional Engineer Seal</t>
  </si>
  <si>
    <t>Copy of current permit (both Special Conditions and MAERT)</t>
  </si>
  <si>
    <t>Core Data Form</t>
  </si>
  <si>
    <t>Area map</t>
  </si>
  <si>
    <t>Plot plan</t>
  </si>
  <si>
    <t>Process description</t>
  </si>
  <si>
    <t>Process flow diagram</t>
  </si>
  <si>
    <t>List of MSS activities</t>
  </si>
  <si>
    <t>State regulatory requirements discussion</t>
  </si>
  <si>
    <r>
      <t>C. Federal Applicability</t>
    </r>
    <r>
      <rPr>
        <sz val="11"/>
        <color theme="1"/>
        <rFont val="Arial"/>
        <family val="2"/>
      </rPr>
      <t xml:space="preserve"> (see step 6 of Federal Applicability sheet instructions)</t>
    </r>
  </si>
  <si>
    <t>Project emission increase determination - Table 2F</t>
  </si>
  <si>
    <t>Netting analysis (if applicable) - Tables 3F and 4F</t>
  </si>
  <si>
    <t>D. Technical Information</t>
  </si>
  <si>
    <t>BACT discussion, if additional details are attached</t>
  </si>
  <si>
    <t>Monitoring information, if additional details are attached</t>
  </si>
  <si>
    <t>Material Balance (if applicable)</t>
  </si>
  <si>
    <t>Calculations</t>
  </si>
  <si>
    <t>E. Impacts Analysis</t>
  </si>
  <si>
    <t>Qualitative impacts analysis</t>
  </si>
  <si>
    <t>MERA analysis</t>
  </si>
  <si>
    <t>EMEW: SCREEN3</t>
  </si>
  <si>
    <t>EMEW: NonSCREEN3</t>
  </si>
  <si>
    <t>PSD modeling protocol</t>
  </si>
  <si>
    <t>F. Additional Attachments</t>
  </si>
  <si>
    <t>Where to Submit this Application</t>
  </si>
  <si>
    <r>
      <rPr>
        <i/>
        <sz val="11"/>
        <color theme="1"/>
        <rFont val="Arial"/>
        <family val="2"/>
      </rPr>
      <t>This worksheet is for informational purposes only. No data is required and you do not need to print this sheet.</t>
    </r>
    <r>
      <rPr>
        <sz val="11"/>
        <color theme="1"/>
        <rFont val="Arial"/>
        <family val="2"/>
      </rPr>
      <t xml:space="preserve">
This worksheet provides guidance on where to send copies of the application materials. </t>
    </r>
    <r>
      <rPr>
        <b/>
        <sz val="11"/>
        <color theme="1"/>
        <rFont val="Arial"/>
        <family val="2"/>
      </rPr>
      <t xml:space="preserve">
Instructions:</t>
    </r>
    <r>
      <rPr>
        <sz val="11"/>
        <color theme="1"/>
        <rFont val="Arial"/>
        <family val="2"/>
      </rPr>
      <t xml:space="preserve">
1. Submit application materials as indicated below.
2. Retain a copy for your records.
3. Indicate to whom copies have been sent on the cover letter of any subsequent correspondence.
4. Indicate the assigned permit number(s), RN, CN, and permit reviewer, if known, on all subsequent correspondence.
</t>
    </r>
    <r>
      <rPr>
        <b/>
        <sz val="11"/>
        <color theme="1"/>
        <rFont val="Arial"/>
        <family val="2"/>
      </rPr>
      <t>Note</t>
    </r>
    <r>
      <rPr>
        <sz val="11"/>
        <color theme="1"/>
        <rFont val="Arial"/>
        <family val="2"/>
      </rPr>
      <t>: If submitting through STEERS, the application materials do not need to be separately submitted to APD, the TCEQ regional office, or the appropriate local program.</t>
    </r>
  </si>
  <si>
    <t>Who</t>
  </si>
  <si>
    <t>Where</t>
  </si>
  <si>
    <t>When</t>
  </si>
  <si>
    <t>What</t>
  </si>
  <si>
    <t>Air Permits Division Air Permits Initial Review Team (APIRT)</t>
  </si>
  <si>
    <t>Email the PI-1 to apirt@tceq.texas.gov following the instructions on the Cover sheet.
Regular, Certified, Priority Mail
MC 161, P.O. Box 13087, Austin, Texas 78711-3087
or
Hand Delivery, Overnight Mail
Mail Code 161, 12100 Park 35 Circle, Building C, Third Floor,
Room 300W, Austin, Texas 78753</t>
  </si>
  <si>
    <t>Applications that cannot be submitted through STEERS
(see "Cover" sheet for which applications cannot be submitted through STEERS)</t>
  </si>
  <si>
    <t>Hard copy of the General sheet if original signature is required, electronic full PI-1 and attachments, original Core Data Form if applicable</t>
  </si>
  <si>
    <t>Financial Administrative Division Revenue Operations Section</t>
  </si>
  <si>
    <t>Regular, Certified, Priority Mail
MC 214, P.O. Box 13088, Austin, Texas 78711-3088
or
Hand Delivery, Overnight Mail
Mail Code 214, 12100 Park 35 Circle, Building A, Third Floor,
Austin, Texas 78753
Note: The official application cannot be faxed</t>
  </si>
  <si>
    <t>Fee, copy of the "General" sheet, copy of the Core Data Form</t>
  </si>
  <si>
    <t>Copies of this PI-1, Core Data Form, and all attachments</t>
  </si>
  <si>
    <t>Local Air Pollution Control Program(s)</t>
  </si>
  <si>
    <t>To find your local air pollution control programs go to the link below.</t>
  </si>
  <si>
    <t>Alabama-Coushatta Tribe of Texas</t>
  </si>
  <si>
    <t>571 State Park Road 56, 
Livingston, Texas 77351</t>
  </si>
  <si>
    <t>If the proposed facilities are located within 100 km or less of the Indian Tribal Lands</t>
  </si>
  <si>
    <t>Copies of this PI-1, all attachments, public notice, and affidavit</t>
  </si>
  <si>
    <t>Kickapoo Traditional Tribe of Texas</t>
  </si>
  <si>
    <t>Box HC 1, 9700, 
Eagle Pass, Texas 78852</t>
  </si>
  <si>
    <t>Ysleta del Sur Pueblo of Texas</t>
  </si>
  <si>
    <t>119 S. Old Pueblo Rd., 
El Paso, Texas 79907</t>
  </si>
  <si>
    <t>EMD Division Chief International Boundary and Water Commission United States Section</t>
  </si>
  <si>
    <t>4171 N. Mesa, Suite C-100, 
El Paso, Texas 79902-1441</t>
  </si>
  <si>
    <t>If new construction is proposed within 100 km of the Rio Grande River</t>
  </si>
  <si>
    <t>Copies of this PI-1 and all attachments</t>
  </si>
  <si>
    <r>
      <t xml:space="preserve">U.S. Environmental Protection Agency
</t>
    </r>
    <r>
      <rPr>
        <b/>
        <sz val="11"/>
        <color theme="1"/>
        <rFont val="Arial"/>
        <family val="2"/>
      </rPr>
      <t>*See note below</t>
    </r>
  </si>
  <si>
    <t>For all applications, including any updates, submit via email: R6AirPermitsTX@EPA.gov
For all confidential information and readable media/CD/DVD/flash drive:
Environmental Protection Agency, Region 6
Air Permits Section (ARPE)
Renaissance Tower
1201 Elm Street, Suite 500
Dallas, Texas 75270-2102</t>
  </si>
  <si>
    <t>Federal permit and major
modification applications</t>
  </si>
  <si>
    <t>Copy of this PI-1, Core Data Form, and all attachments</t>
  </si>
  <si>
    <t>Federal Land Manager</t>
  </si>
  <si>
    <t>National Park Service
Air Resources Division
Environmental Protection Specialist
P.O. Box 25287
Denver, Colorado 80225-0287</t>
  </si>
  <si>
    <t>PSD applications within 100 km of a National Park Service Class I area boundary (Carlsbad Caverns, Guadalupe Mountains, or Big Bend)</t>
  </si>
  <si>
    <t>Copy of this PI-1, public notice, affidavit, and all attachments</t>
  </si>
  <si>
    <t>USFWS, National Wildlife Refuge System
Branch of Air Quality
Meteorologist/Modeler
7333 West Jefferson Avenue, Suite 375
Lakewood, Colorado 80235-2017</t>
  </si>
  <si>
    <t>PSD applications within 100 km of a National Wildlife Refuge Class I area boundary (Wichita Mountains)</t>
  </si>
  <si>
    <t>USDA Forest Service
National Air Modeling Coordinator
2150A Centre Avenue, Suite 368
Fort Collins, Colorado 80526-1891</t>
  </si>
  <si>
    <t>PSD applications within 100 km of a National Wilderness Class I area boundary (Caney Creek)</t>
  </si>
  <si>
    <t>Bureau of Land Management: Oklahoma, Texas, Kansas</t>
  </si>
  <si>
    <t>P.O. Box 27115, 
Santa Fe, New Mexico 87502-0115</t>
  </si>
  <si>
    <t>PSD applications within 100 km of the Oklahoma border</t>
  </si>
  <si>
    <t>Copy of this PI-1 and all attachments</t>
  </si>
  <si>
    <t>Oklahoma Department of Environmental Quality</t>
  </si>
  <si>
    <t>Air Quality Division
P.O. Box 1677
Oklahoma City, Oklahoma 73101-1677</t>
  </si>
  <si>
    <t>Bureau of Land Management: Eastern States (Arkansas)</t>
  </si>
  <si>
    <t>7450 Boston Boulevard, 
Springfield, Virginia 22153-3121</t>
  </si>
  <si>
    <t>PSD applications within 100 km of the Arkansas border</t>
  </si>
  <si>
    <t>Arkansas Department of Environmental Quality</t>
  </si>
  <si>
    <t>Air Division
5301 Northshore Drive
North Little Rock, Arkansas 72118-5317</t>
  </si>
  <si>
    <t>Colorado Department of Public Health and Environment</t>
  </si>
  <si>
    <t>Air Pollution Control Division
4300 Cherry Creek Drive South
Denver, Colorado 80246-1530</t>
  </si>
  <si>
    <t>PSD applications within 100 km of the Colorado border</t>
  </si>
  <si>
    <t>The Kansas Department of Health and Environment</t>
  </si>
  <si>
    <t>Bureau of Air and Radiation – Air Permit Section
Curtis State Office Building
1000 Southwest Jackson, Suite 330
Topeka, Kansas 66612-1366</t>
  </si>
  <si>
    <t>PSD applications within 100 km of the Kansas border</t>
  </si>
  <si>
    <t>Louisiana Department of Environmental Quality</t>
  </si>
  <si>
    <t>Air Permits Division
P.O. Box 4313
Baton Rouge, Louisiana 70821-4313</t>
  </si>
  <si>
    <t>PSD applications within 100 km of the Louisiana border</t>
  </si>
  <si>
    <t>New Mexico Environmental Department</t>
  </si>
  <si>
    <t>Air Quality Bureau
525 Camino de los Marquez, Ste 1
Santa Fe, New Mexico 87507-1816</t>
  </si>
  <si>
    <t>PSD applications within 100 km of the New Mexico border</t>
  </si>
  <si>
    <r>
      <rPr>
        <b/>
        <sz val="11"/>
        <color theme="1"/>
        <rFont val="Arial"/>
        <family val="2"/>
      </rPr>
      <t>*Important Note:</t>
    </r>
    <r>
      <rPr>
        <sz val="11"/>
        <color theme="1"/>
        <rFont val="Arial"/>
        <family val="2"/>
      </rPr>
      <t xml:space="preserve"> Region 6 office has requested that all applications, including any updates, submitted to EPA be provided in electronic format via email or as a readable media via CD, DVD, or flash drive by mail. Microsoft Word for text, Excel for spreadsheets, and searchable Adobe Acrobat (pdf) files are the preferred formats. Do not submit any compressed or zip files, or files with an “.exe” extension. Files that contain confidential information may be submitted by email or digital media, but those files must be sent as a separate file and clearly identified as confidential in the file name. Individual files larger than 10 megabytes cannot be submitted via email, and the total size of all attachments cannot exceed 25 megabytes per email. Larger files can be submitted to EPA through the FTP process which can be initiated by submitting an email requesting FTP transfer of large files. No hard copies should be submitted to EPA. Any application, including any updates, submitted via email should be submitted to EPA (email address below). Identify the associated permit number when submitting information. Contact Ms. Aimee Wilson (email address below) at (214) 665-7596 if you need to submit large files via FTP or have any questions pertaining to electronic submittals to the EPA.</t>
    </r>
  </si>
  <si>
    <t>Links</t>
  </si>
  <si>
    <t>Destination</t>
  </si>
  <si>
    <t>Link</t>
  </si>
  <si>
    <t>TCEQ Regional Offices</t>
  </si>
  <si>
    <t>https://www.tceq.texas.gov/agency/directory/region</t>
  </si>
  <si>
    <t>Local Air Pollution Control Programs</t>
  </si>
  <si>
    <t>https://www.tceq.texas.gov/permitting/air/local_programs.html</t>
  </si>
  <si>
    <t>EPA Region 6</t>
  </si>
  <si>
    <t>R6AirPermitsTX@epa.gov</t>
  </si>
  <si>
    <t>EPA Electronic Submittals</t>
  </si>
  <si>
    <t>wilson.aimee@epa.gov</t>
  </si>
  <si>
    <t>Glossary of Terms</t>
  </si>
  <si>
    <r>
      <rPr>
        <i/>
        <sz val="11"/>
        <rFont val="Arial"/>
        <family val="2"/>
      </rPr>
      <t>This worksheet is for informational purposes only. No data is required and you do not need to print this sheet.</t>
    </r>
    <r>
      <rPr>
        <sz val="11"/>
        <rFont val="Arial"/>
        <family val="2"/>
      </rPr>
      <t xml:space="preserve">
This sheet provides details for each field within this application.
</t>
    </r>
    <r>
      <rPr>
        <b/>
        <sz val="11"/>
        <rFont val="Arial"/>
        <family val="2"/>
      </rPr>
      <t>Tip</t>
    </r>
    <r>
      <rPr>
        <sz val="11"/>
        <rFont val="Arial"/>
        <family val="2"/>
      </rPr>
      <t>: Press ctrl+F and type in the base of the word you are looking for, for example "consolidat" to see all the locations consolidating, consolidate, consolidated, etc. are included.</t>
    </r>
  </si>
  <si>
    <t>Sheet: General</t>
  </si>
  <si>
    <t>Term:</t>
  </si>
  <si>
    <t>Description:</t>
  </si>
  <si>
    <t>Area Name</t>
  </si>
  <si>
    <t>You must indicate the general type of operation, process, equipment or facility. Include numerical designations, if appropriate. Examples are Sulfuric Acid Plant and No. 5 Steam Boiler. Vague names such as Chemical Plant are not acceptable.</t>
  </si>
  <si>
    <t>Change of Location</t>
  </si>
  <si>
    <t>Company Official Contact</t>
  </si>
  <si>
    <t>Provide the name, title, mailing address, telephone number, fax number, and e-mail address of the company official contact. The company official must not be a consultant. Please ensure that the e-mail address provided for the company official is the most appropriate to receive time-sensitive correspondence from the TCEQ.</t>
  </si>
  <si>
    <t>Company or Legal Name</t>
  </si>
  <si>
    <t>Permits are issued to either the facility owner or operator, commonly referred to as the applicant or permit holder. List the legal name of the company, corporation, partnership, or person who is applying for the permit. We will verify the legal name with the Texas Secretary of State.</t>
  </si>
  <si>
    <t>Customer Reference Number (CN)</t>
  </si>
  <si>
    <t>The CN is a unique number given to each business, governmental body, association, individual, or other entity that owns, operates, is responsible for, or is affiliated with a regulated entity. We assign the CN when a Core Data Form is initially submitted to the Central Registry.</t>
  </si>
  <si>
    <t>Federal Operating Permit</t>
  </si>
  <si>
    <t>A Federal Operating Permit (FOP) is a legally enforceable document that the TCEQ issues to certain air pollution sources. The 1990 FCAA Amendment includes requirements for states to implement a FOP program. The EPA promulgated these requirements in 40 CFR Part 70 Exit the TCEQ. The TCEQ met these Federal requirements and provided a road map in 30 TAC Chapter 122 to implement the FOP program in Texas. The EPA has delegated the implementation of the FOP program to the TCEQ and continues to maintain oversight of the program.</t>
  </si>
  <si>
    <t>A flexible permit allows an owner/operator more flexibility in managing the operations by staying under an overall emissions cap or individual emission limitation. The owner/operator is allowed to structure the flexible permit to best serve their needs. Flexible permits follow the same permitting requirements discussed above for NSR permits.</t>
  </si>
  <si>
    <t>Greenhouse Gases</t>
  </si>
  <si>
    <t>GHGs are the aggregate group of six greenhouse gases: carbon dioxide (CO2), nitrous oxide (N2O), methane (CH4), hydrofluorocarbons (HFCs), perfluorocarbons (PFCs), and sulfur hexafluoride (SF6).</t>
  </si>
  <si>
    <t>112(g) of the FCAA was designed to ensure that emissions of toxic air pollutants (HAPs) do not increase if a facility is constructed or reconstructed before EPA issues a MACT or air toxics regulation for that particular category of sources or facilities. Section 112(g) reviews also apply for MACT standards which have been vacated by the courts and that have not been reestablished by EPA.</t>
  </si>
  <si>
    <t>Incorporated by Consolidation</t>
  </si>
  <si>
    <t>Incorporation by consolidation of PBRs, SPs, and/or SEs is typically voluntary. Units that are consolidated will undergo BACT and impacts review which must be included in the application submittal. When incorporated into the permit, the original authorization is no longer active.</t>
  </si>
  <si>
    <t>Incorporated by Reference</t>
  </si>
  <si>
    <t>Incorporation by reference of certain PBRs, SPs, and/or SEs is mandatory. All PBRs, SPs, and SEs that directly affect the emissions of permitted facilities must, at a minimum, be referenced when a NSR permit is amended or renewed. If these authorizations occur at the permitted site but do not directly affect permitted facilities, it is not required, but at the request of the permit holder they may be referenced. Referencing will not require a best available control technology (BACT) review but may require an impacts review based on commission guidance.</t>
  </si>
  <si>
    <t>Latitude</t>
  </si>
  <si>
    <t>Latitude (in degrees, minutes, and nearest second (DDD:MM:SS)) for the street address or the destination point of the driving directions. Latitude is the angular distance of a location north of the equator and will always be between 25 and 37 degrees north (N) in Texas.</t>
  </si>
  <si>
    <t>Longitude</t>
  </si>
  <si>
    <t>Longitude (in degrees, minutes, and nearest second (DDD:MM:SS)) for the street address or the destination point of the driving directions. Longitude is the angular distance of a location west of the prime meridian and will always be between 93 and 107 degrees west (W) in Texas.</t>
  </si>
  <si>
    <t>A major modification is an increase in net emissions that equals or exceeds the Significant Emission Rate (SER) for that pollutant and location.</t>
  </si>
  <si>
    <t>Major Source</t>
  </si>
  <si>
    <t>A major source is a named or un-named source with emissions greater than or equal to major source amounts.</t>
  </si>
  <si>
    <t>Minor Construction Permit</t>
  </si>
  <si>
    <t>New Source Review (NSR) permit application (30 TAC Chapter 116) that does not require major NSR permitting.</t>
  </si>
  <si>
    <t>Nonattainment Permit</t>
  </si>
  <si>
    <t>If the facility is located in a nonattainment area, designated by the U.S. Environmental Protection Agency, additional permitting requirements may apply. Nonattainment permit review is required if the facility has emissions above the major source threshold for the specific county designated as nonattainment. Nonattainment permitting requires the installation of lowest achievable emission rate control technology and the acquisition of emission reductions to offset the proposed emissions increases.</t>
  </si>
  <si>
    <t>Permit Number(s) (if existing)</t>
  </si>
  <si>
    <t>If the application is for an existing permitted facility, list the current permit number. Please confirm that the permit number is accurate before submitting your application. If this application is for a new facility, leave blank.</t>
  </si>
  <si>
    <t>Permit Renewal Application</t>
  </si>
  <si>
    <t>Permits by Rule (PBR)</t>
  </si>
  <si>
    <t>The general requirements and specific PBRs are found in 30 TAC Chapter 106. Note that the facility must meet all the established PBR requirements to claim a PBR.</t>
  </si>
  <si>
    <t>Plant-wide Applicability Limit</t>
  </si>
  <si>
    <t>Permit applicants and holders are allowed the option of establishing a plant wide applicability limit (PAL) for all facilities at a site or a stand-alone process. The PAL would initially be based on actual emissions with a best available control technology (BACT) based limit phased in over an implementation period.</t>
  </si>
  <si>
    <t>Portable Facility</t>
  </si>
  <si>
    <t>A facility authorized by a permit containing special conditions that allow the facility to relocate. Portable facilities are authorized by the TCEQ, Air Permits Division. To be a portable facility, the facility shall not exceed the major source thresholds stated in 40 CFR § 51.166(b)(1) and the permit for that facility is designated with a portable permit number, portable registration number, or portable account number. The portable facility cannot be located at an account that is subject to the requirements for PSD and Nonattainment permits under 30 TAC Chapter 116, Subchapter B.</t>
  </si>
  <si>
    <t>Principal Company Product/Business</t>
  </si>
  <si>
    <t>Briefly describe the business conducted at this Regulated Entity.</t>
  </si>
  <si>
    <t>Principal NAICS and SIC Codes</t>
  </si>
  <si>
    <t>All Regulated Entities should have North American Industrial Classification System (NAICS) or Standard Industrial Classification (SIC) and codes. A Primary NAICS or SIC code is the code that best describes the business conducted at this Regulated Entity.</t>
  </si>
  <si>
    <t>Prevention of Significant Deterioration (PSD) Permit</t>
  </si>
  <si>
    <t>If the facility is a major stationary source (or construction is a major modification) located in an attainment or unclassifiable area, a PSD permit will be required. PSD review will require additional modeling to determine if the new emissions will have an impact on the surrounding air quality which could affect compliance with the National Ambient Air Quality Standards.</t>
  </si>
  <si>
    <t>Regulated Entity Number (RN)</t>
  </si>
  <si>
    <t>The RN is a unique agency assigned number given to each person, organization, place, or thing that is of environmental interest to us and where regulated activities will occur. The RN is assigned when a Core Data Form is initially submitted to the Central Registry, if the agency has conducted an investigation, or if the agency has issued an enforcement action. The RN replaces existing air account numbers. The RN for portable units is assigned to the unit itself, and that same RN should be used when applying for authorization at a different location.</t>
  </si>
  <si>
    <t xml:space="preserve">Site Location Description: </t>
  </si>
  <si>
    <t>If there is no street address, provide written driving directions to the site. Identify the location by distance and direction from well-known landmarks such as major highway intersections.</t>
  </si>
  <si>
    <t>Standard Exemptions</t>
  </si>
  <si>
    <t>Many standard exemptions were codified into 30 Texas Administrative Code Chapter 106 as permits by rule. There are some sites that made a claim prior to this and continue to be authorized by the standard exemption.</t>
  </si>
  <si>
    <t>Standard Permits</t>
  </si>
  <si>
    <t>Standard permits are authorized under 30 TAC Chapter 116, Subchapter F. Owners/operators with facilities that meet the established standard permit criteria may qualify for a standard permit.</t>
  </si>
  <si>
    <t>Start of Construction and Operation</t>
  </si>
  <si>
    <t>You must obtain an air authorization before beginning construction. Construction is broadly interpreted as anything other than site clearance or site preparation. Activities such as land clearing, soil load-bearing tests, leveling of the area, sewers and utility lines, road building, power line installation, fencing, and construction shack building are considered site clearance or preparation. Equipment may be received at a plant site and stored, provided no attempt is made to assemble the equipment or connect it to any electrical, plumbing, or other utility system. All work, such as excavation, form erection, or foundations upon which facilities will rest is considered construction.</t>
  </si>
  <si>
    <t>Provide the name, title, company, mailing address, telephone number, fax number, and e-mail address of the person we should contact for technical questions. This person must have the authority to make binding agreements and representations on behalf of the applicant. This technical contact may be a consultant.</t>
  </si>
  <si>
    <t>Texas Secretary of State Charter/Registration Number (if given)</t>
  </si>
  <si>
    <t>Sheet: Fees</t>
  </si>
  <si>
    <t>Capital Cost</t>
  </si>
  <si>
    <t>Capital costs are fixed, one-time expenses incurred on the purchase of land, buildings, construction, and equipment used in the production of goods or in the rendering of services.</t>
  </si>
  <si>
    <t>If your facility qualifies for a fee exemption, discount, or a reduction in fees, give a description of how the facility qualifies and what the actual fees will be.</t>
  </si>
  <si>
    <t>GHG/PSD/Nonattainment Application</t>
  </si>
  <si>
    <r>
      <t xml:space="preserve">If the permit includes a greenhouse gas (GHG), prevention of significant deterioration (PSD), or Nonattainment permit application a different fee structure will apply. Note that these fees are not in addition to the regular permit application fee.
</t>
    </r>
    <r>
      <rPr>
        <b/>
        <sz val="11"/>
        <color rgb="FF000000"/>
        <rFont val="Arial"/>
        <family val="2"/>
      </rPr>
      <t>Note:</t>
    </r>
    <r>
      <rPr>
        <sz val="11"/>
        <color rgb="FF000000"/>
        <rFont val="Arial"/>
        <family val="2"/>
      </rPr>
      <t xml:space="preserve"> A single PSD fee (calculated on the capital cost of the project per 30 TAC § 116.163) will be required for all of the associated permitting actions for a GHG PSD project. Other NSR permit fees related to the project that have already been remitted to the TCEQ can be subtracted when determining the appropriate fee to submit with the GHG PSD application; please identify these other fees in the GHG PSD permit application.</t>
    </r>
  </si>
  <si>
    <t>Regular Permit</t>
  </si>
  <si>
    <t>A New Source Review (NSR) minor construction permit application will typically fall into the "Permit Application Fee" structure.</t>
  </si>
  <si>
    <r>
      <rPr>
        <b/>
        <sz val="11"/>
        <color rgb="FF000000"/>
        <rFont val="Arial"/>
        <family val="2"/>
      </rPr>
      <t>Sheet: Unit Types - Emission Rates</t>
    </r>
    <r>
      <rPr>
        <sz val="11"/>
        <color rgb="FF000000"/>
        <rFont val="Arial"/>
        <family val="2"/>
      </rPr>
      <t/>
    </r>
  </si>
  <si>
    <t>Heading:</t>
  </si>
  <si>
    <t>Permit Primary Industry</t>
  </si>
  <si>
    <t>The permit primary industry falls into one of four categories: Chemical / Energy, Coatings, Combustion, and Mechanical / Agricultural / Construction. One of these industry groups must be chosen for the spreadsheet to function correctly. If you are unsure about which industry group your facility belongs in, see the "Unit Types" sheet for examples of unit types that can be chosen.</t>
  </si>
  <si>
    <t>Is this source New/Modified, Not New/Modified, to be removed, or to be consolidated?</t>
  </si>
  <si>
    <t>For each Emission Point Number (EPN), differentiate what action is occurring with this project: New/Modified, Not New/Modified, Remove (if the source is being removed from the facility), and Consolidate (if permits by rule, standard permits, and/or standard exemptions are being incorporated by consolidation).</t>
  </si>
  <si>
    <t>Include these emissions in summary?</t>
  </si>
  <si>
    <t>Indicate if the emissions represented in the selected row should be included in the summary table. Typically, this will be yes. Some examples of when to select no are if the emissions are part of a cap listed separately or if you are including the worst case emissions of multiple operating scenarios.</t>
  </si>
  <si>
    <t>Associate the EPN to the appropriate facility with a facility identification number (FIN). These numbers can be alphanumeric and maximum of 10 characters. Examples of EPN and/or FIN numbers are, “BOILER1,” “100B1,” “BH1.” If appropriate, a FIN can be the same as the EPN. Abbreviations are acceptable.</t>
  </si>
  <si>
    <t>Facility ID Number (FIN) &amp; Emission Point Number (EPN)</t>
  </si>
  <si>
    <t>Identify each emission point with a unique number for this plant site. The emission point numbers (EPN) must be consistent with the emission point identification used on the plot plan, any previous permits, and “Emissions Inventory Questionnaire.” These numbers can be alphanumeric and maximum of 10 characters. Examples of EPN and/or FIN numbers are, “BOILER1,” “100B1,” “BH1.” If appropriate, a FIN can be the same as the EPN. Abbreviations are acceptable.</t>
  </si>
  <si>
    <t>Examples of emission point names are; “heater,” “vent,” ‘boiler,” “tank,” “reactor,” “separator,” “baghouse,” or “fugitive.” See the MAERT Example for further examples of the source name.</t>
  </si>
  <si>
    <t>List each component or air contaminant name. Examples of component names are; “ETO,” “HCl," "Cl2," "sulfur,” “chrome,” or “NH3.” Abbreviations are acceptable. Note: Certain common pollutants must be listed as follows: "VOC," "PM," "PM10," "PM2.5," "NOx," "CO," "SO2," "Pb," "H2S," "H2SO4," "TRS," "Exempt Solvents," and "Halogenated Solvents." A maximum of 13 pollutants are allowed per FIN, and 19 pollutants total (including eight criteria pollutants).</t>
  </si>
  <si>
    <t>If applicable, enter the current emission rate for each pollutant in terms of pounds per hour. Pounds per hour is the maximum short-term emission rate expected to occur in any one-hour period.</t>
  </si>
  <si>
    <t>If applicable, enter the current emission rate for each pollutant in terms of tons per year. Tons per year (tpy) is the annual (any rolling 12 month period) total maximum emissions expected by the facility, taking the process operating schedule into account.</t>
  </si>
  <si>
    <t>Consolidated Short-Term (lb/hr)</t>
  </si>
  <si>
    <t>Enter the currently authorized emission rate for each pollutant that will be consolidated from a Permit by Rule (PBR), standard permit, standard exemption, or other NSR permit in terms of pounds per hour. Pounds per hour is the maximum short-term emission rate expected to occur in any one-hour period.</t>
  </si>
  <si>
    <t>Consolidated Long-Term (tpy)</t>
  </si>
  <si>
    <t>Enter the currently authorized emission rate for each pollutant that will be consolidated from a Permit by Rule (PBR), Standard Permit, standard exemption, or other NSR permit in terms of tons per year. Tons per year (tpy) is the annual (any rolling 12 month period) total maximum emissions expected by the facility, taking the process operating schedule into account.</t>
  </si>
  <si>
    <t>Enter the proposed emission rate for each pollutant in terms of pounds per hour. Pounds per hour is the maximum short-term emission rate expected to occur in any one-hour period.</t>
  </si>
  <si>
    <t>Enter the proposed emission rate for each pollutant in terms of tons per year. Tons per year (tpy) is the annual (any rolling 12 month period) total maximum emissions expected by the facility, taking the process operating schedule into account.</t>
  </si>
  <si>
    <t>This column automatically calculates the difference between the proposed and current short-term emission rates, in terms of pounds per hour.</t>
  </si>
  <si>
    <t>This column automatically calculates the difference between the proposed and current long-term emission rates, in terms of tons per year.</t>
  </si>
  <si>
    <t>Enter or select from the dropdown the type of unit that this EPN, FIN, and source name most accurately represent. For additional reference as to applicable unit type, see the "Unit Types" sheet.</t>
  </si>
  <si>
    <t>Unit Type Notes</t>
  </si>
  <si>
    <t>If you selected "Other" or need to clarify your unit type, use this column to briefly explain the unit type. Note that this is not meant to be a justifications column.</t>
  </si>
  <si>
    <t>Sheet: Stack Parameters</t>
  </si>
  <si>
    <t>This column is an automatically compiled list of all EPNs that must have the emission rates entered. In this sheet, if no EPN was listed, the Facility ID Number (FIN) will be listed instead. For example, if no EPN was given and the FIN was entered as "Stack", this sheet will replace the EPN with "FIN: Stack."</t>
  </si>
  <si>
    <t>EMEW</t>
  </si>
  <si>
    <t>Electronic Modeling Evaluation Workbook</t>
  </si>
  <si>
    <t>Universal Transverse Mercator (UTM) Coordinates of Emission Points: Zone, East (meters), and North (meters)</t>
  </si>
  <si>
    <t>The applicant must furnish a facility plot plan drawn to scale showing a plant benchmark. Latitude and longitude must be correct and to the nearest second for the benchmark, and the dimension of all emission points with respect to the benchmark as required. This information is essential for the calculation of emission point UTM coordinates. Please show emission point UTM coordinates if known. Use the southwest corner as the emission point coordinate for each area source.</t>
  </si>
  <si>
    <t>Building Height (ft)</t>
  </si>
  <si>
    <t>Enter the height of the building.</t>
  </si>
  <si>
    <t>Enter the height of the stack above the ground.</t>
  </si>
  <si>
    <t>Enter the diameter for the stack at the exit.</t>
  </si>
  <si>
    <t>Enter the velocity of emissions in actual feet per second.</t>
  </si>
  <si>
    <t>Enter the actual temperature if the exit temperature is room temperature or climate controlled. Enter ambient temperature to represent exit temperatures that are the same as the outdoor environment. Flare exit temperatures are not required.</t>
  </si>
  <si>
    <t>For area fugitive sources, enter the dimensions of a rectangle, which will “enclose” all fugitive sources included in this EPN. Length to width ratio should be 10:1 or less. Subdivide larger areas to meet this requirement.</t>
  </si>
  <si>
    <t>Enter the width of the fugitive source area.</t>
  </si>
  <si>
    <t>Fugitives - Axis Degrees</t>
  </si>
  <si>
    <t>Enter the number of degrees the long axis of the fugitive area is offset from north south.</t>
  </si>
  <si>
    <t>Sheet: Impacts</t>
  </si>
  <si>
    <t>This column is a list of criteria pollutants and up to 11 other listed contaminants from this project. This list will automatically populate.</t>
  </si>
  <si>
    <t>If this project requires a PSD Review, select "Yes;" otherwise select "No."</t>
  </si>
  <si>
    <t>If a PSD review is required, a protocol must be included. If a PSD review is not required, another demonstration must be made using one of three approved methods: (1) modeling with an attached, detailed description of how the modeling was conducted; (2) qualitative analysis with an attached, detailed description of how the project meets impacts requirements; or (3) an attached, detailed description explaining why an impacts analysis is not required for this project. This determination is made for each individual pollutant.</t>
  </si>
  <si>
    <t>This field is automatically populated with important notes on how to conduct the impacts analysis, based on your chosen demonstration method.</t>
  </si>
  <si>
    <t>Website For Additional Guidance</t>
  </si>
  <si>
    <t>This field is automatically populated with a link to information most relevant to your chosen demonstration method.</t>
  </si>
  <si>
    <t>Sheet: Public Notice</t>
  </si>
  <si>
    <t>Public Notice Applicability Section</t>
  </si>
  <si>
    <t>This section is designed to help determine if you need public notice.</t>
  </si>
  <si>
    <t>Indicate if the facilities are considered agricultural facilities under THSC § 382.020. If a facility is considered agricultural, annual emission increases must be compared to the appropriate significant levels for agricultural facilities to determine public notice applicability. (For nonagricultural facilities, annual emission increases must be compared to the appropriate de minimis levels).</t>
  </si>
  <si>
    <t>This is an automatically-populated summary of the current emission rate for each pollutant in terms of tons per year.</t>
  </si>
  <si>
    <t>Consolidated Emissions (tpy)</t>
  </si>
  <si>
    <t>This is an automatically-populated summary of consolidated emissions, based on entries under the "Unit Types - Emission Rates" sheet. If the emission was marked "Consolidate," its total will appear in this column instead of the "Current Long-Term (tpy)" column.</t>
  </si>
  <si>
    <t>This is an automatically-populated summary of the proposed emission rate for each pollutant in terms of tons per year.</t>
  </si>
  <si>
    <t>This column is a total difference between current and long-term emission rates for the pollutant listed to the left.</t>
  </si>
  <si>
    <t>This column is a pollutant-by-pollutant list of PN threshold values to be compared to the Project Change in Allowable.</t>
  </si>
  <si>
    <t>If the spreadsheet calculates that public notice is required from the pollutant to the left, the box's message will change from "No" to "Yes."</t>
  </si>
  <si>
    <t>This is a designated representative who is responsible for ensuring public notice is properly published in the appropriate newspaper and signs are posted at the facility site. This person will be contacted directly when the TCEQ is ready to authorize public notice for the application.</t>
  </si>
  <si>
    <t>This is the designated representative who will be listed in the public notice as a contact for additional information.</t>
  </si>
  <si>
    <t>Public Place</t>
  </si>
  <si>
    <t>A public place is a location which is owned and operated by public funds (such as libraries, county courthouses, city halls) and cannot be a commercial enterprise.</t>
  </si>
  <si>
    <t>Bilingual Program</t>
  </si>
  <si>
    <t>If an elementary or middle school nearest to the facility is in a school district required by the Texas Education Code to have a bilingual program, a bilingual notice will be required. If there is no bilingual program required in the school nearest the facility, but children who would normally attend those schools are eligible to attend bilingual programs elsewhere in the school district, the bilingual notice will also be required.</t>
  </si>
  <si>
    <t>Concrete Batch Plant</t>
  </si>
  <si>
    <t>All applications for concrete batch plants must complete Section IID, regardless of public notice applicability.</t>
  </si>
  <si>
    <t>Sheet: BACT</t>
  </si>
  <si>
    <t>This tab will automatically populate with the FINs entered on the "Unit Types - Emission Rates" sheet.</t>
  </si>
  <si>
    <t>This column will automatically populate with the unit type listed for that FIN in the "Unit Types - Emission Rates" tab.</t>
  </si>
  <si>
    <t>This column will automatically populate with the pollutants listed for that FIN in the "Unit Types - Emission Rates" tab, up to 13 pollutants. The last row under each FIN and unit type is marked "MSS" for Maintenance, Startup, and Shutdown operations.</t>
  </si>
  <si>
    <t>Tier I BACT</t>
  </si>
  <si>
    <t>BACT is an emission limitation based on the maximum degree of reduction of each pollutant subject to regulation under the FCAA emitted from or which results from any proposed stationary source. The TCEQ has established Tier I BACT requirements for a number of industry types. The established Tier I requirements will automatically populate for the listed unit type. If one is not listed, or more detail is needed, follow the prompt to add additional detail in the "Additional Notes" column.</t>
  </si>
  <si>
    <t>Confirm that you have read and agree to comply with each Tier I BACT requirement by entering or selecting "Yes."</t>
  </si>
  <si>
    <t>Additional Notes: Enter additional information, if needed</t>
  </si>
  <si>
    <t>Additional information may be required to clarify the Tier I BACT requirements. Additional analysis is also required for Tier II, Tier III, and LAER proposals.</t>
  </si>
  <si>
    <t>Sheet: Monitoring</t>
  </si>
  <si>
    <t>This column is an automatically compiled list of all EPNs that are new, modified, or consolidated as identified on the "Unit Type-Emission Rates" sheet. This is the primary identifier for each unit type in this sheet.</t>
  </si>
  <si>
    <t>This column will automatically populate with the pollutants listed for that EPN in the "Unit Types - Emission Rates" sheet, up to 13 pollutants.</t>
  </si>
  <si>
    <t>Permits must contain adequate monitoring and recordkeeping requirements to demonstrate compliance with the emissions rates for each pollutant emitted from each EPN. This column will automatically populate with the minimum required monitoring for the listed unit type. If one is not listed, or more detail is needed, follow the prompt to add additional detail in the "Additional Notes" column.</t>
  </si>
  <si>
    <t>Confirm that you have read and agree to comply with each minimum monitoring requirement by entering or selecting "Yes."</t>
  </si>
  <si>
    <t>Describe the methodology of determining facility-specific requirements for the operational limits placed on this facility. Be specific to the EPN/FIN and pollutant listed.</t>
  </si>
  <si>
    <t>Click here to go to the next sheet.</t>
  </si>
  <si>
    <r>
      <rPr>
        <i/>
        <sz val="11"/>
        <rFont val="Arial"/>
        <family val="2"/>
      </rPr>
      <t>This worksheet is for informational purposes only. No data is required and you do not need to print this sheet.</t>
    </r>
    <r>
      <rPr>
        <sz val="11"/>
        <rFont val="Arial"/>
        <family val="2"/>
      </rPr>
      <t xml:space="preserve">
This sheet provides a key to acronyms used throughout the PI-1.</t>
    </r>
  </si>
  <si>
    <t>Acronym</t>
  </si>
  <si>
    <t>Term</t>
  </si>
  <si>
    <t>ADMT</t>
  </si>
  <si>
    <t>Air Dispersion Modeling Team</t>
  </si>
  <si>
    <t>APIRT</t>
  </si>
  <si>
    <t>Air Permits Initial Review Team</t>
  </si>
  <si>
    <t>APWL</t>
  </si>
  <si>
    <t>Air Pollutant Watch List</t>
  </si>
  <si>
    <t>Best Available Control Technology</t>
  </si>
  <si>
    <t>CFR</t>
  </si>
  <si>
    <t>Code of Federal Regulations</t>
  </si>
  <si>
    <t>Customer Number</t>
  </si>
  <si>
    <t>Emission Point Number</t>
  </si>
  <si>
    <t>FCAA</t>
  </si>
  <si>
    <t>Federal Clean Air Act</t>
  </si>
  <si>
    <t>Facility Identification Number</t>
  </si>
  <si>
    <t>GHG</t>
  </si>
  <si>
    <t>Greenhouse Gas</t>
  </si>
  <si>
    <t>HAP</t>
  </si>
  <si>
    <t>Hazardous Air Pollutant</t>
  </si>
  <si>
    <t>km</t>
  </si>
  <si>
    <t>kilometer</t>
  </si>
  <si>
    <t>LAER</t>
  </si>
  <si>
    <t>Lowest Achievable Emission Rate</t>
  </si>
  <si>
    <t>lb/hr</t>
  </si>
  <si>
    <t>pounds per hour</t>
  </si>
  <si>
    <t>MACT</t>
  </si>
  <si>
    <t>Maximum Achievable Control Technology</t>
  </si>
  <si>
    <t>MAERT</t>
  </si>
  <si>
    <t>Maximum Allowable Emission Rate Table</t>
  </si>
  <si>
    <t>MSS</t>
  </si>
  <si>
    <t>Maintenance, Startup, and Shutdown</t>
  </si>
  <si>
    <t>NA</t>
  </si>
  <si>
    <t>NAICS</t>
  </si>
  <si>
    <t>North American Industry Classification System</t>
  </si>
  <si>
    <t>NESHAP</t>
  </si>
  <si>
    <t>National Emission Standards for Hazardous Air Pollutants</t>
  </si>
  <si>
    <t>NSPS</t>
  </si>
  <si>
    <t xml:space="preserve">New Source Performance Standard </t>
  </si>
  <si>
    <t>NSR</t>
  </si>
  <si>
    <t>New Source Review</t>
  </si>
  <si>
    <t>Plantwide Applicability Limit</t>
  </si>
  <si>
    <t>PBR</t>
  </si>
  <si>
    <t>Permit By Rule</t>
  </si>
  <si>
    <t>POC</t>
  </si>
  <si>
    <t>Products of combustion</t>
  </si>
  <si>
    <t>Prevention of Significant Deterioration</t>
  </si>
  <si>
    <t>RBLC</t>
  </si>
  <si>
    <t>RACT/BACT/LAER Clearinghouse</t>
  </si>
  <si>
    <t>Regulated Entity Reference Number</t>
  </si>
  <si>
    <t>SE</t>
  </si>
  <si>
    <t>Standard Exemption</t>
  </si>
  <si>
    <t>SIC</t>
  </si>
  <si>
    <t>Standard Industry Classification</t>
  </si>
  <si>
    <t>SP</t>
  </si>
  <si>
    <t>Standard Permit</t>
  </si>
  <si>
    <t>TAC</t>
  </si>
  <si>
    <t>Texas Administrative Code</t>
  </si>
  <si>
    <t>TCEQ</t>
  </si>
  <si>
    <t>THSC</t>
  </si>
  <si>
    <t>Texas Health and Safety Code</t>
  </si>
  <si>
    <t>TPY</t>
  </si>
  <si>
    <t>tons per year</t>
  </si>
  <si>
    <t>Unit Type Listings</t>
  </si>
  <si>
    <r>
      <rPr>
        <i/>
        <sz val="11"/>
        <color rgb="FF000000"/>
        <rFont val="Arial"/>
        <family val="2"/>
      </rPr>
      <t xml:space="preserve">This worksheet is for informational purposes only. No data is required and you do not need to print this sheet.
</t>
    </r>
    <r>
      <rPr>
        <sz val="11"/>
        <color rgb="FF000000"/>
        <rFont val="Arial"/>
        <family val="2"/>
      </rPr>
      <t xml:space="preserve">
The "Unit Types - Emission Rates" sheet requires you to select the unit type for each of the Facility ID Number (FIN) in this permit. The following is a list of all unit types currently included in this application form for your reference. Select "Other" and identify the unit type if it is not listed.
</t>
    </r>
    <r>
      <rPr>
        <b/>
        <sz val="11"/>
        <color rgb="FF000000"/>
        <rFont val="Arial"/>
        <family val="2"/>
      </rPr>
      <t>Instructions:</t>
    </r>
    <r>
      <rPr>
        <sz val="11"/>
        <color rgb="FF000000"/>
        <rFont val="Arial"/>
        <family val="2"/>
      </rPr>
      <t xml:space="preserve">
1. Sort by industry type. Click on the arrow in cell A5. Use the checkboxes to select the industry type.
2. Filter for the unit type. Click on the arrow in cell B5. Type what you are looking for in the search box, for example "tank".
3. You may copy the unit type and paste-as-value onto the "Unit Types - Emission Rates" sheet.</t>
    </r>
  </si>
  <si>
    <t>Industry Type</t>
  </si>
  <si>
    <t>Coatings</t>
  </si>
  <si>
    <t>Mechanical/Agricultural/Construction</t>
  </si>
  <si>
    <t>Combustion</t>
  </si>
  <si>
    <t>Chemical/Energy</t>
  </si>
  <si>
    <t>Blank: Unit Types and Emission Rates</t>
  </si>
  <si>
    <r>
      <t xml:space="preserve">This sheet is an optional tool to help you organize your sources before entering them onto the Unit Types-Emission Rates sheet. It is not required and does not need to be printed.
</t>
    </r>
    <r>
      <rPr>
        <b/>
        <sz val="11"/>
        <color rgb="FF000000"/>
        <rFont val="Arial"/>
        <family val="2"/>
      </rPr>
      <t xml:space="preserve">
Instructions:</t>
    </r>
    <r>
      <rPr>
        <sz val="11"/>
        <color rgb="FF000000"/>
        <rFont val="Arial"/>
        <family val="2"/>
      </rPr>
      <t xml:space="preserve">
1. Enter the data following the instructions on the Unit Types-Emission Rates sheet.
2. Select the data in cell A6 through J (whatever the last row is that you are using).
3. Right click using your mouse and select copy.
4. On the Unit Types - Emission Rates sheet, select the first cell in the "Facility ID Number" column. (Cell C11 In version 6.0.)
5. Right click using your mouse and select </t>
    </r>
    <r>
      <rPr>
        <b/>
        <sz val="11"/>
        <color rgb="FFC00000"/>
        <rFont val="Arial"/>
        <family val="2"/>
      </rPr>
      <t>"Paste as Values"</t>
    </r>
    <r>
      <rPr>
        <b/>
        <sz val="11"/>
        <color rgb="FF000000"/>
        <rFont val="Arial"/>
        <family val="2"/>
      </rPr>
      <t>.</t>
    </r>
    <r>
      <rPr>
        <sz val="11"/>
        <color rgb="FF000000"/>
        <rFont val="Arial"/>
        <family val="2"/>
      </rPr>
      <t xml:space="preserve">
6. Complete the remaining areas on the Unit Types-Emission Rates sheet.
Note: Applicants who have established calculation workbooks could copy-paste this sheet into their existing workbooks as a summary sheet. Then they can copy and "paste as values" to the Unit Types-Emission Rates sheet when preparing an application using the steps above.</t>
    </r>
  </si>
  <si>
    <t>All internal comments must be submitted prior to application submittal.</t>
  </si>
  <si>
    <t>Project Summary</t>
  </si>
  <si>
    <t>This sheet is a summary of representations made in this PI-1. No additional information is required by the applicant.</t>
  </si>
  <si>
    <t>Project Description</t>
  </si>
  <si>
    <t>Contact Data</t>
  </si>
  <si>
    <t>Application contains confidential information?</t>
  </si>
  <si>
    <t>Responsible official</t>
  </si>
  <si>
    <t>Project Timing</t>
  </si>
  <si>
    <t>Phone</t>
  </si>
  <si>
    <t>Projected Start of Construction</t>
  </si>
  <si>
    <t>Email</t>
  </si>
  <si>
    <t>Projected Start of Operation</t>
  </si>
  <si>
    <t>Technical contact</t>
  </si>
  <si>
    <t>Project Emission Summary (tpy)</t>
  </si>
  <si>
    <t>Current (tpy)</t>
  </si>
  <si>
    <t>Proposed (tpy)</t>
  </si>
  <si>
    <t>Permit and Action Type Requested</t>
  </si>
  <si>
    <t>Special Permit</t>
  </si>
  <si>
    <t>Flexible</t>
  </si>
  <si>
    <t>HAP Major Source [FCAA § 112(g)]</t>
  </si>
  <si>
    <t>Non-Renewal fee</t>
  </si>
  <si>
    <t>Renewal fee</t>
  </si>
  <si>
    <t>Total Fee</t>
  </si>
  <si>
    <t>Miscellaneous</t>
  </si>
  <si>
    <t>Renewal certification selected?</t>
  </si>
  <si>
    <t>TCEQ Region</t>
  </si>
  <si>
    <t>Title V site?</t>
  </si>
  <si>
    <t>Current nonattainment designation</t>
  </si>
  <si>
    <t>Industry group</t>
  </si>
  <si>
    <t>Nonattainment designation requested for this project</t>
  </si>
  <si>
    <t>Public notice required?</t>
  </si>
  <si>
    <t>Is this facility in an APWL area AND this application includes that pollutant?</t>
  </si>
  <si>
    <t>APWL pollutants</t>
  </si>
  <si>
    <t>No impacts required</t>
  </si>
  <si>
    <t>Disaster Review</t>
  </si>
  <si>
    <t>Any air contaminants for which a disaster review is required?</t>
  </si>
  <si>
    <t>Modeling</t>
  </si>
  <si>
    <t>Disaster review pollutants</t>
  </si>
  <si>
    <t>PSD Protocol</t>
  </si>
  <si>
    <t>End of workbook. Click here to return to the Cover sheet.</t>
  </si>
  <si>
    <t>Recently updated (4/15/2019): Added Boilers back for all Industry Groups
(2/20/2019): Removed Rendering (MAC), added Rendering: Boilers, Rendering: Meal Storage Silo, and Rendering: High-Intensity Odors…
10/12/2022: replaced "see additional notes:" with more detailed instruction "Fill out the Additional Notes..."</t>
  </si>
  <si>
    <t>Tier I BACT Requirements</t>
  </si>
  <si>
    <t>Industry Group</t>
  </si>
  <si>
    <t>Exempt Solvents</t>
  </si>
  <si>
    <t>NH3</t>
  </si>
  <si>
    <t>Hg</t>
  </si>
  <si>
    <t>HCl</t>
  </si>
  <si>
    <t>EtO</t>
  </si>
  <si>
    <t>Sulfur</t>
  </si>
  <si>
    <t>Minimizing the duration of these activities and operating the facility in accordance with best management practices and good air pollution control practices</t>
  </si>
  <si>
    <t>Less than 5% opacity. Good combustion practices.</t>
  </si>
  <si>
    <t>Good combustion practices.</t>
  </si>
  <si>
    <t>Fill out the Additional Notes column to demonstrate how BACT will be met.</t>
  </si>
  <si>
    <t>Specify fuel type(s) to be fired.
When firing natural gas:
0.01 lb/MMBtu achieved by 
When firing plant fuel gas: 0.015 lb/MMBtu achieved 
Note: plant fuel gas may contain up to 75% natural gas. Specifics: &lt;50% H2; &gt; 920 Btu/dscf.
Emission limits typically achieved using dry-low NOx combustors, limiting fuel consumption, SCR, and/or water or steam injection. Specify technique(s).
Fuel oil firing limited to 760 hours/yr.</t>
  </si>
  <si>
    <t>Firing low sulfur fuel and good combustion practices.</t>
  </si>
  <si>
    <t>50 ppmv at 3% O2 achieved by good combustion practices, oxidation catalyst, and/or maintenance of the boiler. Specify technique(s).</t>
  </si>
  <si>
    <t>10 ppmvd at 3% O2 achieved by controlling the NH3 injection system to minimize NH3 slip.</t>
  </si>
  <si>
    <t>Firing low sulfur fuel.</t>
  </si>
  <si>
    <t>totalizing fuel flow meter record monthly,
fuel analysis for heating value every six month,
visible emission/opacity observations daily for major sources and quarterly for minor sources.
&gt;100 MMBtu/hr: 
continuous flow meter average hourly, 
CO and O2 CEMS</t>
  </si>
  <si>
    <t>totalizing fuel flow meter record monthly 
fuel analysis for heating value every six month
CEMS. Data collected four times per hour and averaged hourly. 
&gt;100 MMBtu/hr: 
continuous flow meter average hourly, 
CO and O2 CEMS</t>
  </si>
  <si>
    <t>Fill out the Additional Notes for Monitoring column to demonstrate how monitoring will be conducted to demonstrate compliance with the permit.</t>
  </si>
  <si>
    <t>totalizing fuel flow meter record monthly 
fuel analysis for heating value every six month
CEMS. Data collected four times per hour and averaged hourly. 
&gt;100 MMBtu/hr: 
continuous flow meter average hourly, 
NOx and O2 CEMS</t>
  </si>
  <si>
    <t xml:space="preserve">totalizing fuel flow meter record monthly 
fuel analysis for heating value and total sulfur every six month
visible emission/opacity observations
Refinery:
Continuous H2S monitoring of fuel gas
</t>
  </si>
  <si>
    <t>totalizing fuel flow meter record monthly 
fuel analysis for heating value every six month
visible emission/opacity observations
&gt;100 MMBtu/hr: 
continuous flow meter average hourly, 
CO and O2 CEMS</t>
  </si>
  <si>
    <t xml:space="preserve">SCR and NSCR:
ammonia CEMS or NOx monitor across the catalyst
continuous flow meter average hourly, 
O2 CEMS
</t>
  </si>
  <si>
    <t>totalizing fuel flow meter record monthly 
fuel analysis for heating value and total sulfur every six month
Refinery:
Continuous H2S monitoring of fuel gas</t>
  </si>
  <si>
    <t>visible emission observations, opacity observations, fuel usage monitoring, and recordkeeping.</t>
  </si>
  <si>
    <t>fuel usage monitoring, and recordkeeping.</t>
  </si>
  <si>
    <t>Same as normal operation BACT requirements.</t>
  </si>
  <si>
    <t>When terminaled and loaded simultaneous with gasoline or higher volatility material that must be controlled the material may be controlled with a device than can emit PM. Quarterly visible emission checks, followed by an opacity observation if visible emissions are observed.</t>
  </si>
  <si>
    <t>Fill and withdrawal rates, and throughput monitoring hourly and monthly. If loaded with high volatility material and controlled, specific monitoring of control device and capture system is associated with device used and design of capture system. MSS requires accounting emission potential in the application and monitoring of occurrences, monthly.</t>
  </si>
  <si>
    <t>When terminaled and loaded simultaneous with gasoline or higher volatility material that must be controlled the material may be controlled. Specific monitoring of control device and capture system is associated with device used and design of capture system.</t>
  </si>
  <si>
    <t>For control devices emitting PM, quarterly visible emission checks, followed by an opacity observation if visible emissions are observed.</t>
  </si>
  <si>
    <t xml:space="preserve">Fill and withdrawal rates, and throughput monitoring hourly and monthly. Specific monitoring of control device and capture system is associated with device used and design of capture system. Controlled transport vessel loading requires monitoring of the vessels vapor tightness certification. MSS requires measurement of degassed tanks vapor concentration before opening to the atmosphere. Liquids residual must be checked, adjusted with measured diluent inputs, or measured to show low volatility achieved before opening to the atmosphere. </t>
  </si>
  <si>
    <t>Specific monitoring of control device and capture system is associated with device used and design of capture system.</t>
  </si>
  <si>
    <t xml:space="preserve">Fill and withdrawal rates, and throughput monitoring hourly and monthly. Monthly monitoring of gasoline RVP. Specific monitoring of control device and capture system is associated with device used and design of capture system. Controlled transport vessel loading requires monitoring of the vessels vapor tightness certification. MSS requires measurement of degassed tanks vapor concentration before opening to the atmosphere. Liquids residual must be checked, adjusted with measured diluent inputs, or measured to show low volatility achieved before opening to the atmosphere. </t>
  </si>
  <si>
    <t>Where control device can emit PM, quarterly visible emission checks, followed by an opacity observation if visible emissions are observed.</t>
  </si>
  <si>
    <t>Submerged fill. 0.6 saturation factor (1.0 dedicated vapor balance). Annual Truck leak checking per NSPS XX with low back pressure if vp &gt; 0.5 psia. 98.7% collection efficiency. Appropriate DRE for selected control device. Specify control device and DRE.</t>
  </si>
  <si>
    <t xml:space="preserve">Fill and withdrawal rates, and throughput monitoring hourly and monthly. Specific monitoring of control device and capture system is associated with device used and design of capture system. Controlled transport vessel loading requires monitoring of the vessels vapor tightness certification. MSS requires measurement of degassed tanks vapor concentration before opening to the atmosphere. Liquids residual must be checked, adjusted with measure diluent inputs or measured. </t>
  </si>
  <si>
    <t xml:space="preserve">For crude oils, condensates and other product that contain hydrogen sulfide. Concentration of H2S in liquids and in vapors above stored liquids measured annually and when material handled changes. </t>
  </si>
  <si>
    <t>If VOC vp &gt; 0.5 psia: same as normal operation BACT requirements.</t>
  </si>
  <si>
    <t>If VOC vp&gt;0.5 psia: De-gas/depressurize to a control device. De-heel prior to cleaning. Connect to control device. Control device DRE requirements: 99% for scrubber, 98% for flare, 99.9% for incinerator. For carbon adsorption, specify breakthrough. Specify technique.</t>
  </si>
  <si>
    <t>If VOC vp&gt;0.5 psia: De-gas/depressurize to a control device. De-heel prior to cleaning. Connect to vacuum system, then to control device. Control device DRE requirements: 99% for scrubber, 98% for flare, 99.9% for incinerator. For carbon adsorption, breakthrough of 20-100 ppm. Specify technique.</t>
  </si>
  <si>
    <t>Acidic gas or soluble hydrocarbon: Same as normal operation BACT requirements except as listed below.
Specify applicable requirement below:
1. Absorber draining, VOC &lt;0.5 psia: Send liquid to a closed drain system. Degas to atmosphere. Deheel all remaining liquids within a reasonable amount of time.
2: Absorber draining, VOC &gt;0.5 psia: Route to appropriate control device. Control must be maintained until the VOC concentration is less than 34,000 ppmv as methane (or equivalent for non-VOCs). The process equipment or storage vessels shall be depressurized to the control device prior to degassing. The facilities shall be degassed using good engineering practice to ensure air contaminants are removed from the system through the control device to the extent allowed by process equipment or storage vessel design.
3. Absorber draining, acid: Neutralize acid with caustic and drain to the sewer</t>
  </si>
  <si>
    <t>Acidic or basic gas, or soluble hydrocarbon: 99% recovery or 5-10 ppmv in vent for acid gases, 99% for carbon compounds</t>
  </si>
  <si>
    <t>Visible emissions monitoring quarterly.</t>
  </si>
  <si>
    <t>Gas to liquid ratio checked hourly, usually reduced to liquid circulation rate where maximum gas flow assumed at all times, measured at the standard instrument frequency and recorded hourly.
Water Absorbers: Monitor specific gravity and exhaust temperature continuously recording six minute averages (not required for once through absorbers. Purge or water addition rates may be substituted for specific gravity where maximum potential loading is understood.
Caustic Absorbers: Monitor pH or equivalent recording every minute.
Batch Absorbers: Measure caustic strength before each purge.</t>
  </si>
  <si>
    <t>Minimum of two carbon canisters in series; continuous emissions monitor (CEM) and recorder before the last canister, but periodic monitoring before the last canister may be acceptable for single compound or low use rate systems. Breakthrough concentration 20-100 ppm based on vendor representations for specific compounds.</t>
  </si>
  <si>
    <t>VOC concentration measured at a frequency equivalent to between 20 and 30 percent of the minimum potential saturation time. Visual inspection for carbon build up around the stack weekly.</t>
  </si>
  <si>
    <t>Minimum of two carbon canisters in parallel; continuous emissions monitor (CEM) on the carbon bed outlet vent(s), monitor for vacuum during regeneration. Breakthrough concentration 20-100 ppm based on vendor representations for specific compounds; automatic alarm if breakthrough is approached; automatic shutdown if breakthrough occurs.</t>
  </si>
  <si>
    <t xml:space="preserve">VOC CEMS with recording one minute average concentrations. Visual inspection for carbon build up around the stack weekly. Vacuum pressure during each regeneration cycle, if compliance issues noted. </t>
  </si>
  <si>
    <t>0.01 gr/dscf. Monitoring will be required.</t>
  </si>
  <si>
    <t>Pressure drop monitoring of the dust collectors. Quarterly visible emissions observations.</t>
  </si>
  <si>
    <t>VOC: Meets 40 CFR 60.18. Destruction Efficiency: 99% for certain compounds up to three carbons, 98% otherwise. No flaring of halogenated compounds is allowed. Flow monitor required. Composition or BTU analyzer may be required.</t>
  </si>
  <si>
    <t>Non-VOC: Case by case. Flow monitor will be required. Composition or BTU analyzer may be required.</t>
  </si>
  <si>
    <t>Provide emission factor used and reference.</t>
  </si>
  <si>
    <t>Non-VOC: case by case. Flow monitor will be required. Composition or BTU analyzer may be required.</t>
  </si>
  <si>
    <t xml:space="preserve">Pilot flame presence monitored continuously. Waste gas flow and composition monitored continuously (measured at the instrument's capability or every 15 minutes, which ever is less), with hourly averages recorded. A Btu analyzer may be substituted for the composition analyzer where the composition is understood. </t>
  </si>
  <si>
    <t>98% destruction or 20 ppmv outlet concentration at 3% oxygen on exhaust VOC.
Monitor bed temperature, perform initial test. CEMS if &gt; 2 tpy VOC emissions.</t>
  </si>
  <si>
    <t>Visible emissions check quarterly</t>
  </si>
  <si>
    <t>Continuous Inlet and  Exhaust Temperature monitoring and recorded as a six minute average.  Waste gas flow monitor or operation record that provides flow by design.</t>
  </si>
  <si>
    <t>Waste gas flow monitor or operation record that provides flow by design.</t>
  </si>
  <si>
    <t xml:space="preserve">Same as normal operation BACT requirements.
</t>
  </si>
  <si>
    <t>99% destruction or 10 ppmv outlet concentration at 3% oxygen on exhaust VOC. 
Monitor bed temperature. Perform initial test.</t>
  </si>
  <si>
    <t>Continuous Exhaust Temperature and Oxygen concentration monitoring and recorded as a six minute average.  Waste gas flow monitor or operation record that provides flow by design.</t>
  </si>
  <si>
    <t>99.9 DRE or 10 ppmv at 3% oxygen on exhaust VOC.
Monitor chamber exit temperature, perform initial test. CEMS if &gt; 10 tpy VOC emissions or if toxicity is a concern.</t>
  </si>
  <si>
    <t>Low NOX burners (0.06 lb/MMBtu or less). Specify details.</t>
  </si>
  <si>
    <t>Continuous Exhaust Temperature and Oxygen concentration monitoring and recorded as a six minute average. Waste gas flow monitor or operation record that provides flow by design.</t>
  </si>
  <si>
    <t>0.01 gr/dscf exit maximum</t>
  </si>
  <si>
    <t>Gas to Liquid flow rate ratio or where gas flow is constant Liquid flow to scrubber / circulation rate hourly. Fresh and/or waste liquid rate hourly. Pressure differential continuously. Opacity or Visible emissions check daily.</t>
  </si>
  <si>
    <t>99% destruction efficiency. Monitor temperature. Perform initial test.</t>
  </si>
  <si>
    <t>Continuous Exhaust Temperature Monitoring recorded in six minute averages. Visible emissions monitoring quarterly.</t>
  </si>
  <si>
    <t>Continuous Exhaust Temperature Monitoring recorded in six minute averages. Waste gas flow monitor or operation record that provides flow by design.</t>
  </si>
  <si>
    <t xml:space="preserve">Continuous Exhaust Temperature Monitoring recorded in six minute averages.  Waste gas flow monitor or operation record that provides flow by design. </t>
  </si>
  <si>
    <t>Continuous Exhaust Temperature Monitoring recorded in six minute averages.  Waste gas flow monitor or operation record that provides flow by design.</t>
  </si>
  <si>
    <t xml:space="preserve">Continuous Exhaust Temperature Monitoring recorded in six minute averages. </t>
  </si>
  <si>
    <t>Drift &lt; 0.001% achieved by drift eliminators</t>
  </si>
  <si>
    <t>Non-contact design. Monthly monitoring of VOC in water per Appendix P or approved equivalent (assume all VOC stripped out). Repair identified leaks as soon as possible, but before next scheduled shutdown, or shutdown triggered by 0.08 ppmw cooling water VOC concentration.</t>
  </si>
  <si>
    <t>Cooling water circulation rate measured hourly unless maximum circulation rate assumed.
Large (&gt;50,000 gpm circulation rate): Total Dissolved Solids (TDS) in the cooling water daily then reduced to weekly and quarterly with daily conductivity measurement that is correlated.
Small (&lt;50,000 gpm circulation rate): Total Dissolved Solids (TDS) in the cooling water measured weekly.</t>
  </si>
  <si>
    <t>VOC concentration in the cooling water by TCEQ stripping method or approved equivalent monthly. Cooling water circulation rate measured hourly unless maximum circulation rate assumed.</t>
  </si>
  <si>
    <t>Quarterly visible emission checks, followed by an opacity observation if visible emissions are observed.
Continuously monitor the natural gas firing rate and the raw material feed rate.</t>
  </si>
  <si>
    <t>Continuously monitor the natural gas firing rate and the raw material feed rate.</t>
  </si>
  <si>
    <t>Continuously monitor the natural gas firing rate.</t>
  </si>
  <si>
    <t>Minimize duration and occurrence of MSS activities.</t>
  </si>
  <si>
    <t xml:space="preserve">Meeting the requirements of 40 CFR Part 60, Subpart IIII. Firing ultra-low sulfur diesel fuel (no more than 15 ppm sulfur by weight). Limited to 100 hrs./yr. of non-emergency operation. Have a non-resettable runtime meter.
No visible emissions shall leave the property. Visible emissions shall be determined by a standard of no visible emissions exceeding 30 seconds in duration in any six-minute period as determined using EPA TM 22 or equivalent
</t>
  </si>
  <si>
    <t xml:space="preserve">Meeting the requirements of 40 CFR Part 60, Subpart IIII. Firing ultra-low sulfur diesel fuel (no more than 15 ppm sulfur by weight). Limited to 100 hrs./yr. of non-emergency operation. Have a non-resettable runtime meter.
</t>
  </si>
  <si>
    <t>Minimize duration and occurrence of MSS activities.
NOx and CO: provide case-by-case analysis.
Pipelines: VOC in compressor, suction line, and discharge line may be vented.</t>
  </si>
  <si>
    <t>Good combustion practices. Limited to firing fuels which meet the requirements of 40 CFR § 80.510(c).
No visible emissions shall leave the property. Visible emissions shall be determined by a standard of no visible emissions exceeding 30 seconds in duration in any six-minute period as determined using EPA TM 22 or equivalent</t>
  </si>
  <si>
    <t>1.0 g/bhp-hr achieved through good combustion practices.</t>
  </si>
  <si>
    <t>1.0 g/bhp-hr for engines less than 500 hp, 0.5 g/bhp-hr for engines greater than or equal to 500 hp. 0.7 g/bhp-hr is acceptable with vendor guarantee. Achieved through good combustion practices. Provide detail about engine size and numeric value.
Rich burn engine: catalytic converter required and no liquid fuel allowed except for a limited number of backup hours. Provide detail of fuel and number of hours requested.</t>
  </si>
  <si>
    <t>Good combustion practices. Limited to firing fuels which meet the requirements of 40 CFR § 80.510(c).</t>
  </si>
  <si>
    <t>3.0 g/hp-hr achieved through good combustion practices.</t>
  </si>
  <si>
    <t>Monitor and record startups, shutdowns, maintenance and hours of operation. Monitor and record visible emissions daily for a major source, quarterly for a minor source.</t>
  </si>
  <si>
    <t>Monitor and record startups, shutdowns, maintenance and hours of operation.</t>
  </si>
  <si>
    <t>Monitor and record startups, shutdowns, maintenance and hours of operation. Record sulfur content of fuel provided from supplier or measure and record fuel sulfur content.</t>
  </si>
  <si>
    <t>Includes condensable PM. 1 lb/1000 lbs. of coke burned off. Opacity is limited to 15-20% over a 6-minute average period.</t>
  </si>
  <si>
    <t>&lt;10 ppmv exit concentration.</t>
  </si>
  <si>
    <t>Short term limit: 200 ppmv, one hour average corrected to 0% oxygen.
Annual emission limit: 100 ppmv, corrected to 0% oxygen.</t>
  </si>
  <si>
    <t>Short term limit: 300 ppmv, one hour average, corrected to 0% oxygen.
Annual emission limit: 100 ppmv, corrected to 0% oxygen.</t>
  </si>
  <si>
    <t>500 ppmv maximum hourly concentration.</t>
  </si>
  <si>
    <t>Continuous Opacity Monitor, or differential pressure across wet scrubber with daily opacity readings</t>
  </si>
  <si>
    <t xml:space="preserve">CPMS for Coke Burn, CEMS for CO and O2 </t>
  </si>
  <si>
    <t>CEMS for NOx and O2, Flow monitoring or calculation</t>
  </si>
  <si>
    <t>CEMS for SO2 and O2, Flow monitoring or calculation</t>
  </si>
  <si>
    <t>CEMS for CO and O2, Flow monitoring or calculation</t>
  </si>
  <si>
    <t>Specify which is applicable:
1. Uncontrolled VOC emissions &lt; 10 tpy: none
2. 10 tpy &lt; uncontrolled VOC emissions &lt; 25 tpy: 28M leak detection and repair program. 75% credit for 28M.
3. Uncontrolled VOC emissions &gt; 25 tpy: 28VHP leak detection and repair program. 97% credit for valves, 85% for pumps and compressors.
4. VOC vp &lt; 0.002 psia: no inspection required, no fugitive emissions expected.
For emissions of approved odorous compounds (chlorine, ammonia, hydrogen sulfide, hydrogen cyanide and mercaptans only): AVO inspection twice per shift. Appropriate credit for AVO program.</t>
  </si>
  <si>
    <t xml:space="preserve"> AVO inspection twice per shift. Appropriate credit for AVO program.</t>
  </si>
  <si>
    <t>Use EPA Method 21 to monitor for leaks from seals on pumps, compressors, agitator and valve seals on piping components in light liquid and gas VOC service quarterly. Gas or hydraulic check new and replaced connectors prior to returning to service, or monitor with Method 21 within 15 days of returning to service. Leak detection and repair (LDAR) Program 28M has a leak definition where repair action is required at 10,000 ppmv. LDAR Program 28 VHP has a leak definition where repair action is required at 500 ppmv for valves and connectors and 2000 ppmv for pumps, compressors and agitators. Check connectors weekly using audio, visual or olfactory (AVO) senses to observe leaks. Record results and corrective action taken.</t>
  </si>
  <si>
    <t>Look for leaks twice per shift using audio, visual or olfactory (AVO) senses to observe leaks. Record results and corrective action taken.</t>
  </si>
  <si>
    <t>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t>
  </si>
  <si>
    <t>50 ppmv corrected to 3% O2</t>
  </si>
  <si>
    <t>Quarterly visible emission checks, followed by an opacity observation if visible emissions are observed.
Continuously monitor the fuel firing rates. Periodic monitoring of fuel composition and heating value, if and when varied.</t>
  </si>
  <si>
    <t>Continuously monitor the fuel firing rates. Periodic monitoring of fuel composition and heating value, if and when varied.</t>
  </si>
  <si>
    <t xml:space="preserve">&lt;100 MMBtu/hr: Continuously monitor the fuel firing rates. Periodic monitoring of fuel composition and heating value, if and when varied. Data used with stack testing results.
≥100 MMBtu/hr: Continuously monitor the fuel firing rates. Periodic monitoring of fuel composition and heating value, if and when varied. CEMS. Data collected four times per hour and averaged hourly. </t>
  </si>
  <si>
    <t>Continuously monitor the fuel firing rates. Periodic monitoring of fuel composition and heating value, if and when varied.
Refinery requires continuous monitoring of H2S in fuel, except where low sulfur content by design is established.</t>
  </si>
  <si>
    <t>SCR requires continuous monitoring for slip reduced to an hourly average.</t>
  </si>
  <si>
    <t>Refinery requires continuous monitoring of H2S in fuel, except where low sulfur content by design is established.</t>
  </si>
  <si>
    <t>Same as normal operation BACT requirements, except as listed below.
Specify option:
1. Glycol dehydrator draining, VOC &lt;0.5 psia: Send liquid to a closed drain system. Degas to atmosphere. Deheel all remaining liquids within a reasonable amount of time.
2. Glycol dehydrator draining, VOC &gt;0.5 psia at 95⁰F: Route to appropriate control device. Control must be maintained until the VOC concentration is less than 34,000 ppmv as methane (or equivalent for non-VOCs). The process equipment or storage vessels shall be depressurized to the control device prior to degassing. The facilities shall be degassed using good engineering practice to ensure air contaminants are removed from the system through the control device to the extent allowed by process equipment or storage vessel design.</t>
  </si>
  <si>
    <t>Route reboiler stills vent to a flare with 98% DRE or a firebox with 99+% DRE. Specify technique.</t>
  </si>
  <si>
    <t>Maximum opacity 5%</t>
  </si>
  <si>
    <t>Firing pipeline quality natural gas and good combustion practices. Specify if firing a different fuel.</t>
  </si>
  <si>
    <t>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
CEMS required for 100 MMBtu/hr or greater.</t>
  </si>
  <si>
    <t>Maximum 0.6% sulfur content any liquid fuel or 5 grains for pipeline quality sweet natural gas. Provide details.</t>
  </si>
  <si>
    <t>Continuously monitor the fuel firing rates. Periodic monitoring of fuel composition and heating value, if and when varied.  SO2  and O2 CEMS if a major source.
Refinery requires continuous monitoring of H2S in fuel, except where low sulfur content by design is established.</t>
  </si>
  <si>
    <t>Specify vapor pressure.
1. VP&lt;0.5 psia: submerged filling (lance fill)
2. Vp &gt; 0.5 psi: submerged loading of drums shall be performed within a total enclosure or within a partial enclosure designed and operated with a capture velocity of at least 200 fpm (if outside, 300 fpm to 500 fpm) at the drum vent. The enclosure shall be designed and operated consistent with the specifications in Industrial Ventilation: A Manual of Recommended Practice.</t>
  </si>
  <si>
    <t>Hourly volume filled for each product.</t>
  </si>
  <si>
    <t>VOC &gt;= 0.5 psia: Route to VOC control device and meet the specific control device requirements.
Vessel leak testing: the marine vessel must pass an annual vapor tightness test as specified in 40 CFR §63.565(c) or 40 CFR §61.304(f).
During loading of inerted marine vessels, the owner or operator of the marine terminal or of the marine vessel shall conduct AVO checks for leaks once every 8 hours for on-shore equipment and on board the vessel. The pressure at the vapor collection connection and the loading rate must be monitored and recorded. See Marine Terminal Guidance dated September 21, 2016 for emission factors for ship-side emissions. Federal Coast Guard Regulation require ocean-going vessels to be inerted. Therefore, ocean-going vessels cannot use vacuum loading.</t>
  </si>
  <si>
    <t xml:space="preserve">
Temperature and Hourly volume loaded for each product.
Observation for connection leaks. .
Where vapor routed to control, copy of annual vessel vapor tightness certification. 
Where 99% or greater capture claimed AVO check of vessel tanks for leaks and pressure monitoring of cargo tank. Vacuum monitoring for 100% capture, not required for pressure vessel loading. 
Ship loading testing required for non vacuum &gt;99% capture claims.</t>
  </si>
  <si>
    <t>Volume of each product loaded each hour with knowledge of H2S content.</t>
  </si>
  <si>
    <t xml:space="preserve">Specify option:
1. VOC vp &lt; 0.5 psia: submerged or bottom loading. No splash loading.
2. VOC ≥ 0.5 psia: Route to VOC control device and meet the specific control device requirements. 100% collection efficiency of pressure-rated cars ensured by Department of Transportation Testing. Hard piped or bolted connections, dry lock design. Hard piping loading arms and/or pressure-rated chemical transfer hoses. </t>
  </si>
  <si>
    <t>Temperature and Hourly volume loaded for each product.
Observation for connection leaks.
Where vapor routed to control copy of annual vapor tightness certification.
Vacuum monitoring for 100% capture, not required for pressure vessel loading.</t>
  </si>
  <si>
    <t>Specify option:
1. VOC vp &lt; 0.5 psia: submerged or bottom loading. No splash loading.
2. VOC vp ≥ 0.5 psia: route to VOC control device and meet the specific control device requirements. 98.7% collection efficiency for annual NSPS XX leak check.</t>
  </si>
  <si>
    <t>Observation for connection leaks.
Where vapor routed to control: copy of annual vapor tightness certification.
Vacuum monitoring for 100% capture, not required for pressure vessel loading.
Where specific liquids loaded and the maximum physical pumping rate of the system and maximum throughput for each liquid is specified: throughput of each liquid loaded.  
Where loading rate is operator controlled and/or specific liquid throughputs are variable: Timing and throughput, record of properties (temperature, vapor pressure and molecular weight) of each liquid loaded.  Temperature of liquid loaded not required where liquids loaded from unheated tanks which receive liquids at or below ambient temperatures.
Note: Records updated monthly, including 12 month rolling data.</t>
  </si>
  <si>
    <t xml:space="preserve">VOC: 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Alternative: Steam material to the enclosed sewer. Collect hydrocarbons in the unit sump, to be pumped to the slop tanks and recycled. If any fluid remains, steam or drain it to a pan then pump the material to a vacuum truck or put in a closed container. </t>
  </si>
  <si>
    <t xml:space="preserve">Neutralize acid with caustic and drain to the sewer. </t>
  </si>
  <si>
    <t>application dependent, monitor number of events monthly</t>
  </si>
  <si>
    <t>Purge fuel gas, natural gas, and LNG to the furnace and/or waste heat boiler.</t>
  </si>
  <si>
    <t xml:space="preserve">Requirement dependent on application representation for low VOC content possible no requirements apply. Potential requirements include vapor concentration measurement prior to opening to atmosphere may be required and/or emission potential may be recalculated. Each measurement and/or number of events monthly must be monitored. Must monitor open ended lines for leaks if open more than 72 hours without cap, blind flange or plug. </t>
  </si>
  <si>
    <t xml:space="preserve">Route sour water to the sour water unit. Alternative 1: Pump sour water to sour water strippers. Alternative 2: Send sour water to a frac tank. Verify that there are no emissions from frac tanks. </t>
  </si>
  <si>
    <t>Clear sulfur to pits or sump.</t>
  </si>
  <si>
    <t>Send to a closed drain system. Drain any remaining liquid to a pan, then pump to a vacuum truck or put in a closed container.</t>
  </si>
  <si>
    <t xml:space="preserve">Emission potential precalculated in application, monitoring of number of events, monthly. Must monitor open ended lines for leaks if open more than 72 hours without cap, blind flange or plug. </t>
  </si>
  <si>
    <t>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Alternative 1: Drain material to a recovery tank that is vented to the flare. Drain any remaining liquid to a pan, then pump the material to a vacuum truck or put in a closed container. Alternative 2: Send the material to the refinery slop drums to be recovered. Drain any remaining liquid to a pan, then pump the material to a vacuum truck or put in a closed container.</t>
  </si>
  <si>
    <t xml:space="preserve">Requirement dependent on application representation. Vapor concentration measurement prior to opening to atmosphere may be required and/or emission potential may be recalculated. Each measurement and/or number of events monthly must be monitored. Must monitor open ended lines for leaks if open more than 72 hours without cap, blind flange or plug. </t>
  </si>
  <si>
    <t xml:space="preserve"> Pump/Pipe: Neutralize acid with caustic and drain to the sewer. </t>
  </si>
  <si>
    <t xml:space="preserve">Route sour water to the sour water unit. Alternative 1: Pump sour water to sour water strippers. </t>
  </si>
  <si>
    <t xml:space="preserve">Send to a closed drain system. Drain any remaining liquid to a pan, then pump to a vacuum truck or put in a closed container. </t>
  </si>
  <si>
    <t>Send material to the flare knockout drum to separate into vapors, light liquids, and heavy liquids. Vapors are routed to flare. Liquids go to slop drums or strippers. Drain any remaining liquid it to a pan then pump to a vacuum truck or put in a closed container. Alternative 1: Send the material to the refinery slop drums to be recovered. If there is any remaining liquid in the system, drain it to a pan then pump to a vacuum truck or put in a closed container. Alternative 2: Drain to a recovery tank that is vented to the flare. Drain any remaining liquid to a pan then pump to a vacuum truck or put in a closed container. Alternative 3: Steam material to the enclosed sewer. Collect hydrocarbons in the unit sump, to be pumped to the slop tanks and recycled. If any liquids remain, steam or drain to a pan, then pump to vacuum truck or put in closed container.</t>
  </si>
  <si>
    <t>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Alternative 1: Send the material to the refinery slop drums to be recovered. Verify that there are no emissions from sending the material back to the process to be recovered. If there is any remaining liquid in the system, drain it to a pan, then pump to a vacuum truck or put in a closed container. Alternative 2: Steam material to the enclosed sewer. Collect hydrocarbons in the unit sump, to be pumped to the slop tanks and recycled. If any fluid remains, steam or drain it to a pan then pump the material to a vacuum truck or put in a closed container.</t>
  </si>
  <si>
    <t>Decoker blowdown sent to control. Keep coke piles wet (8% moisture). 70% credit for water sprays on coke piles.</t>
  </si>
  <si>
    <t xml:space="preserve">visible emission/opacity observations daily for major sources and quarterly for minor sources.
Moisture content check or assurance procedure
</t>
  </si>
  <si>
    <t>0.01 gr/scf achieved with a baghouse</t>
  </si>
  <si>
    <t>Control or recycle all waste gas streams upstream of extruder. Uncontrolled VOC &lt; 80 lb/MMlb for low pressure HDPE. Provide a case-by-case analysis for high pressure LDPE.</t>
  </si>
  <si>
    <t xml:space="preserve">visible emission/opacity observations daily for major sources and quarterly for minor sources.
Differential pressure on PM control devices
</t>
  </si>
  <si>
    <t>Product production rate 
pellet VOC residual monitoring
Front end of process has VOC recycle and control so monitoring consistent with control utilized.</t>
  </si>
  <si>
    <t>VOC &lt; 80 lb/MMlb of polypropylene. All waste streams sent to flare with 98% DRE.</t>
  </si>
  <si>
    <t>&lt; 0.01 gr/scf</t>
  </si>
  <si>
    <t>Non-halogenated VOCs: flare, any oxidizer, adsorber, absorber/scrubber, etc. Specify technique. Must meet that control device's approved efficiency.
Halogenated VOC: Thermal oxidation followed by absorber/scrubber carbon adsorption. Specify technique. Must meet that control device's approved efficiency.</t>
  </si>
  <si>
    <t xml:space="preserve">Production rate or flow
and differential pressure across PM control devices
</t>
  </si>
  <si>
    <t>Production rate or flow as appropriate
Monitoring consistent with Control Device</t>
  </si>
  <si>
    <t>Production rate or flow as appropriate</t>
  </si>
  <si>
    <t>Specify applicable option:
1. Sulfur &gt; 50 LTPD: SRU and Tail Gas Cleanup Unit (TGCU). 99.8% sulfur recovery. 75% redundant sulfur capacity.
2. 20 LTPD &lt; sulfur &lt; 50 LTPD: SRU and TGCU. 98.5% sulfur recovery. 75% redundant sulfur capacity.
3. 0.3 LTPD &lt; sulfur: SRU or other technologies (specify). 96% sulfur recovery. 75% redundant sulfur capacity.
4. Flare: meet applicable flare requirements.</t>
  </si>
  <si>
    <t>Quarterly visible emission checks, followed by an opacity observation if visible emissions are observed.</t>
  </si>
  <si>
    <t xml:space="preserve">Incinerator Exhaust O2 CEMS reduced to a 6 minute average. Continuous Temperature and flow monitoring; temperature reduced to a 6 minute average, flow measured at least every 15 minutes reduced to and hourly average. </t>
  </si>
  <si>
    <t xml:space="preserve">Incinerator Exhaust SO2 and O2 CEMS; SO2 averaged hourly, O2 reduced to a 6 minute average. Continuous Temperature and flow monitoring; temperature reduced to a 6 minute average, flow measured at least every 15 minutes reduced to and hourly average. 
daily sulfur production </t>
  </si>
  <si>
    <t>Incinerator Exhaust O2 CEMS reduced to a 6 minute average. Continuous Temperature and flow monitoring; temperature reduced to a 6 minute average, flow measured at least every 15 minutes reduced to and hourly average. 
CO CEMS if &gt;75tpy CO</t>
  </si>
  <si>
    <t>Periodic monitoring for ammonia in acid gas feed to first catalyst bed, frequency based on variability of system.</t>
  </si>
  <si>
    <t>Specify applicable option:
1. Sulfur &gt; 10 LTPD: SRU and TGCU. 99.8% sulfur recovery. A minimum of 3 days excess storage capacity for water retention in case of SRU outage. 3 day online sour water separation period for sour water. 75% redundant sulfur capacity.
2. Sulfur &lt; 10 LTPD: SRU. 96% sulfur recovery. A minimum of 3 days excess storage capacity for water retention in case of SRU outage. 3 day online sour water separation period for sour water. 75% redundant sulfur capacity.</t>
  </si>
  <si>
    <t>Incinerator Exhaust SO2 and O2 CEMS; SO2 averaged hourly, O2 reduced to a 6 minute average. Continuous Temperature and flow monitoring; temperature reduced to a 6 minute average, flow measured at least every 15 minutes reduced to an hourly average. 
daily sulfur production</t>
  </si>
  <si>
    <t>Incinerator Exhaust O2 CEMS reduced to a 6 minute average. Continuous Temperature and flow monitoring; temperature reduced to a 6 minute average, flow measured at least every 15 minutes reduced to an hourly average. 
CO CEMS if &gt;75tpy CO</t>
  </si>
  <si>
    <t xml:space="preserve">Incinerator Exhaust O2 CEMS reduced to a 6 minute average. Continuous Temperature and flow monitoring; temperature reduced to a 6 minute average, flow measured at least every 15 minutes reduced to an hourly average. </t>
  </si>
  <si>
    <t xml:space="preserve">Same as normal operation BACT requirements except as listed below.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
</t>
  </si>
  <si>
    <t>Fixed roof with submerged fill. Uninsulated exterior surfaces exposed to the sun shall be white or aluminum.</t>
  </si>
  <si>
    <t>Stored material and throughput</t>
  </si>
  <si>
    <t>Same as normal operation BACT requirements except as listed below.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t>
  </si>
  <si>
    <t>Fixed roof with submerged fill. Uninsulated exterior surfaces exposed to the sun shall be white or aluminum. Vent to control. Specify control and efficiency.</t>
  </si>
  <si>
    <t xml:space="preserve">Throughput for each material handled, hourly or monthly depending on emission potential permitted. Continuous temperature monitoring when material received or tank is heated or chilled above or bellow ambient temperatures.
Specific monitoring of control device and capture system is associated with device used and design of capture system.
MSS requires measurement of degassed tanks vapor concentration before opening to the atmosphere. Liquids residual must be checked, adjusted with measure diluent inputs or measured. </t>
  </si>
  <si>
    <t>Periodic monitoring for ammonia concentration in liquid and or vapor, as applicable.</t>
  </si>
  <si>
    <t>Periodic measurement of H2S in liquid and vapor space above liquid annually or within 60 days of change in material stored. Where H2S is present.</t>
  </si>
  <si>
    <t>Periodic monitoring for hydrochloric acid concentration in liquid and or vapor, as applicable.</t>
  </si>
  <si>
    <t>Vent to control. Specify control and efficiency.</t>
  </si>
  <si>
    <t>Dependent on control device employed, apply where PM emission potential exists (e.g. combustion, water scrubbing, etc.) Quarterly visible emission checks, followed by an opacity observation if visible emissions are observed.</t>
  </si>
  <si>
    <t>Throughput for each material handled, hourly or monthly depending on emission potential permitted. Continuous temperature monitoring when material received or tank is heated of chilled above or bellow ambient temperatures.
Specific monitoring of control device and capture system is associated with device used and design of capture system.
MSS requires measurement of the following: degassed tanks vapor concentration before opening to atmosphere; forced ventilation rate, if ventilation exceeds 1 hour; presence and amount of residual liquid; amount of liquid diluent, if added to reduce concentration of residual liquids.</t>
  </si>
  <si>
    <t>Periodic measurement of H2S in liquid and vapor space above liquid annually or within 60 days of change in material stored. Where H2S is present. 
Specific monitoring of control device and capture system is associated with device used and design of capture system.</t>
  </si>
  <si>
    <t>Unless specified below, route to appropriate control device when degassing. Control must be maintained until the VOC concentration is less than 10,000 ppmv VOC (or equivalent for non-VOCs). If there is any standing liquid within the tank, and the tank is opened to the atmosphere or ventilated, the vapor stream must be controlled until there is no standing liquid or the VOC vapor pressure is less than 0.02 psia. Route to control device during roof refloating if emissions from filling tanks without degassing and cleaning is &gt; 5tpy. In this case, if controlling through fixed roof vent, route to control device during entire tank refill. New tanks must be designed to be drain dry with connections to control vapors under a landed roof. Commence under-roof degassing within 24 hours of landing. Degas every 24 hours unless no standing liquid in tank or vapor pressure of liquid in tank has a VOC partial pressure &lt;0.02 psi.
Floating roof tank landings at bulk gasoline terminals: May land roof without control for two landings per tank per year when required for Reid Vapor Pressure changes.
Floating roof tank landing, change of service: May land roof without control for a change of service (incompatible liquids) if total site change of service tank landing emissions are less than 5 tpy.</t>
  </si>
  <si>
    <t xml:space="preserve">Specify tank type.
1. Internal floating roof: Uninsulated exterior surfaces exposed to the sun shall be white or aluminum. Drain dry design (new tanks only).
Specify seals: Alternative 1: Primary seal mechanical or liquid mounted.
Alternative 2: Primary seal vapor mounted and secondary seal rim mounted.
2. External floating roof: Uninsulated exterior surfaces exposed to the sun shall be white or aluminum. Slotted guide pole fittings must have gasketed cover and at least two of the following (specify selection): wiper, float, or sleeve. Specify seals: Primary seal mechanical or liquid mounted, secondary seal rim mounted. Drain dry design (new tanks only).
</t>
  </si>
  <si>
    <t>Monitor and record throughput by material stored to record a monthly average. Monitor and record the monthly average temperature for each material stored if material or tank is heated.</t>
  </si>
  <si>
    <t>Monitor H2S concentration in crude oil and oil vapor annually or within 60 days of changing the oil, whichever is more frequent.</t>
  </si>
  <si>
    <t>Minimizing the duration of MSS activities and minimizing the amount of time the turbine is outside the performance mode where the controls can be used. Operating the facility in accordance with best management practices and good air pollution control practices.</t>
  </si>
  <si>
    <t>Good combustion practices. Fuel limited to firing pipeline quality natural gas.</t>
  </si>
  <si>
    <t>2 ppmvd at 15% O2 if no duct burner, 4 ppmvd with duct burner. Achieved through good combustion practices.</t>
  </si>
  <si>
    <t>2.0 ppmvd at 15% O2, 24-hour average, typically achieved with dry low NOX burner, water/steam injection, limiting fuel consumption, or SCR. Specify numeric value and proposed technique.</t>
  </si>
  <si>
    <t>Good combustion practices. Fuel limited to firing pipeline quality natural gas (low sulfur fuel). Sulfur content of fuel will not exceed 5 grains per 100 scf on an hourly basis and 1 gr/100 scf on an annual basis.</t>
  </si>
  <si>
    <t>2-4 ppmvd at 15% O2, typically achieved with good combustion practices and/or oxidation catalyst. Specify numeric value and control technique. A detailed analysis is required if &gt;4 ppmvd is proposed.</t>
  </si>
  <si>
    <t>7-10 ppmvd at 15% O, achieved by controlling the ammonia injection system to minimize ammonia slip</t>
  </si>
  <si>
    <t xml:space="preserve">Quarterly visible emission observations to demonstrate compliance with opacity requirements.
Continuous fuel flow monitor data used to calculate emission rate. Data collected four times per hour and averaged hourly. </t>
  </si>
  <si>
    <t xml:space="preserve">Continuous fuel flow monitor data used to calculate emission rate. Data collected four times per hour and averaged hourly. </t>
  </si>
  <si>
    <t xml:space="preserve">CEMS. Data collected four times per hour and averaged hourly. </t>
  </si>
  <si>
    <t xml:space="preserve">Monthly AVO inspections of the ventilation ductwork. </t>
  </si>
  <si>
    <t>Not required since this is a MSS unit type.</t>
  </si>
  <si>
    <t>Blasting material and usage.
Paint spray type and usage.
Combustion firing rates.
Differential pressure across PM control devices.</t>
  </si>
  <si>
    <t>Requirement dependent on application representation. Vapor concentration measurement prior to opening to atmosphere may be required and/or emission potential may be recalculated. Each measurement and/or number of events monthly must be monitored. Must monitor open ended lines for leaks if open more than 72 hours without cap, blind flange or plug. Where add on control is used for purge, monitoring consistent with device used and flow and firing rates monitored or potential calculated.</t>
  </si>
  <si>
    <t>Where add on control is used for purge, monitoring consistent with device used and flow and firing rates monitored or potential calculated.</t>
  </si>
  <si>
    <t>Minimizing the duration of MSS activities and operating the facility in accordance with best management practices and good air pollution control practices.</t>
  </si>
  <si>
    <t>2 ppmvd at 15% O2 achieved through good combustion practices.</t>
  </si>
  <si>
    <t>5.0 to 9.0 ppmvd at 15% O2, typically achieved with dry low NOX burner, water/steam injection, limiting fuel consumption, or SCR. Specify numeric value and proposed technique.</t>
  </si>
  <si>
    <t>Good combustion practices. Fuel limited to firing pipeline quality natural gas (low sulfur fuel). Sulfur content of fuel will not exceed 2 to 5 grains per 100 scf on an hourly basis and 0.5 to 1 gr/100 scf on an annual basis.</t>
  </si>
  <si>
    <t>9-25 ppmvd at 15% O2, typically achieved with good combustion practices and/or oxidation catalyst. Specify numeric value and control technique. A detailed analysis is required if &gt;9 ppmvd is proposed.</t>
  </si>
  <si>
    <t>Applicable for organics and inorganics.
Uncontrolled site-wide wastewater emissions &lt; 5 tpy VOC: Piped and covered conveyance to storage or biological treatment.
Uncontrolled site-wide wastewater emissions &gt; 5 tpy VOC: stripped gases from pretreatment routed to a control device, collection system hard piped/covered conveyance to biological treatment unit vented to a control device, wastewater treatment system must be at least 90 percent efficient.</t>
  </si>
  <si>
    <t>Daily Flow into treatment plant. 
Quarterly AVO check of water seal where site wastewater emissions &gt;5tpy 
For Activated Sludge Biological Treatment, daily mixed liquor suspended solids (MLSS)
Monthly wastewater concentration of all air contaminants entering treatment plant.</t>
  </si>
  <si>
    <t>Removal of spent filters in such a manner to minimize PM emissions and placing the spent filters in sealable bags or other sealable containers prior to removal from the site.
Bags or containers shall be kept closed at all times except when adding spent filters.
Collection and removal of spent or waste abrasive blast media in such a manner to minimize emissions and placing the waste in covered containers prior to removal from the site.</t>
  </si>
  <si>
    <t>Use of a filter control device such as a baghouse or cartridge filter system with an outlet grain loading of ≤ 0.002 grains/dry standard cubic foot or an efficiency of at least 99.9%.
Opacity shall not exceed 5% and/or no visible emissions from each stack or vent.</t>
  </si>
  <si>
    <t>Recordkeeping of blast media usage and hours of operation on a (daily, monthly) basis
Quarterly visible emission observations/opacity measurements and record keeping
Monthly AVO Inspections of capture system
Pressure drop monitoring across the filters.
Record pressure drop measurement at least once per day.</t>
  </si>
  <si>
    <t>Collection and removal of spent or waste abrasive blast media in such a manner to minimize emissions and placing the waste in covered containers prior to removal from the site.</t>
  </si>
  <si>
    <t>Use of low dusting abrasives (coal slag, copper slag, nickel slag, steel grit, steel shot, or other media with a free silica content of less than 1.0%). Specify material proposed.
Use of shrouds is highly recommended to meet state/federal PM standards and effects review. Shroud material shade factor shall be 85% or greater.
Good housekeeping for spills.
There shall be no visible emissions crossing the property line. 
Installation of an enclosure equipped with a ventilation and PM control system may be required if the operation can reasonable be conducted within a structure with a volume of 100,000 cubic feet or less. Provide details about operation size.</t>
  </si>
  <si>
    <t>Recordkeeping of blast media usage and hours of operation on a (daily, monthly) basis
Quarterly visible emissions observations and recordkeeping</t>
  </si>
  <si>
    <t>Firing pipeline quality sweet natural gas and good combustion practices.
Opacity shall not exceed 5% and/or no visible emissions from each stack or vent.</t>
  </si>
  <si>
    <t>Firing pipeline quality sweet natural gas and good combustion practices.</t>
  </si>
  <si>
    <t>Quarterly visible emission observations/opacity measurements and record keeping
Fuel usage monitoring and recordkeeping</t>
  </si>
  <si>
    <t>Fuel usage monitoring and recordkeeping</t>
  </si>
  <si>
    <t>Fuel usage monitoring and recordkeeping
Records of sulfur content of fuel</t>
  </si>
  <si>
    <t>De-gas/depressurize to a control device. De-heel prior to cleaning. Connect to a control device, 99% DRE for a scrubber, 98% for a flare, or 99.9% for an incinerator. Specify technique.</t>
  </si>
  <si>
    <t>Recordkeeping of # of railcars/trucks cleaned, material cleaned, time cleaned, molecular weight of material, vapor molecular weight, and starting pressure.</t>
  </si>
  <si>
    <t>Same as normal operation BACT requirements except as listed below.
Acid:
Neutralize acid with caustic and drain to the sewer
Absorber draining, VOC &lt;0.5 psia:
Send liquid to a closed drain system. Degas to atmosphere. Deheel all remaining liquids within a reasonable amount of time.
Absorber draining, VOC &gt;0.5 psia:
Route to appropriate control device. Control must be maintained until the VOC concentration is less than 34,000 ppmv as methane (or equivalent for non-VOCs). The process equipment or storage vessels shall be depressurized to the control device prior to degassing. The facilities shall be degassed using good engineering practice to ensure air contaminants are removed from the system through the
control device to the extent allowed by process equipment or storage vessel design.
Semiconductor, inorganic compounds:
Limiting process operation while the control device is down for planned maintenance to no more than 120 hours per year in total. Impacts for criteria pollutants and individual species must be acceptable during control device bypass.</t>
  </si>
  <si>
    <t xml:space="preserve">Acidic or basic gas, or soluble hydrocarbon: 99% recovery or 5-10 ppmv in vent for acid gases, 99% for carbon compounds
Semiconductor, inorganic compounds:
Collecting and venting inorganic emissions to an add-on control device may be required if inorganic emissions are greater than 1 tpy (site-wide). The absorption device must achieve an efficiency of at least 99% or greater based on vendor representations for specific compounds. </t>
  </si>
  <si>
    <t>Quarterly visible emission observations/opacity measurements and record keeping.</t>
  </si>
  <si>
    <t>Continuous monitoring and records of pH readings. Monitor and record recirculation rate of scrubber solution.</t>
  </si>
  <si>
    <t>Minimum of two carbon canisters in series; continuous emissions monitor (CEM) and recorder before the last canister, but periodic monitoring before the last canister may be acceptable for single compound or low use rate systems. Provide details.
Breakthrough concentration 20-100 ppm based on vendor representations for specific compounds.
Semiconductors:
Collecting and venting organic emissions to an add-on control device may be required if organic emissions are greater than 50 tpy (site-wide). The adsorption device must achieve an organic exhaust breakthrough concentration of no more than 20 – 100 ppmv based on vendor representations for specific compounds.</t>
  </si>
  <si>
    <t>Minimum of two carbon canisters in parallel; CEM on the carbon bed outlet vent(s), monitor for vacuum during regeneration.
Breakthrough concentration 20-100 ppm based on vendor representations for specific compounds; automatic alarm if breakthrough is approached; automatic shutdown if breakthrough occurs.
Semiconductors:
Collecting and venting organic emissions to an add-on control device may be required if organic emissions are greater than 50 tpy (site-wide). The adsorption device must achieve an organic exhaust breakthrough concentration of no more than 20 – 100 ppmv based on vendor representations for specific compounds.</t>
  </si>
  <si>
    <t>VOC CEMS with recording one minute average concentrations. Visual inspection for carbon build up around the stack weekly. Vacuum pressure during each regeneration cycle, if compliance issues noted.</t>
  </si>
  <si>
    <t>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</si>
  <si>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Specify Industry Type:
Abrasive Blasting, Coating and Ink Manufacturing - Outlet grain loading of ≤ 0.002 grains/dry standard cubic foot or an efficiency of at least 99.9%. Opacity shall not exceed 5% and/or no visible emissions from each stack or vent. Specify technique.
Surface Coating, Cultured Marble, FRP - Use of dry filters with a control efficiency of 99% or greater in the grinding booths/room.</t>
  </si>
  <si>
    <t>Continuous pressure drop monitoring across the filter media with records of the pressure drop on a frequency that is commensurate with the process operating schedule, while the facility is in operation. Unless the process requires more frequent monitoring, visible emissions observations shall be performed and recorded quarterly per 40 CFR Part 60, Appendix A, Test Method 22. If visible emissions are observed, opacity shall be determined using Test Method 9 and compared to the applicable permit or rule limits. Immediately after the facility is returned to service, visible emissions observations shall be performed and recorded per EPA Test Method 22.</t>
  </si>
  <si>
    <t>98% destruction of 20 ppmv outlet concentration at 3% oxygen on exhaust VOC. Specify option selected.
Monitor bed temperature, perform initial test.
Semiconductor:
Collecting and venting organic emissions to an add-on control device may be required if organic emissions are greater than 50 tpy (site-wide). The thermal control device with a rotor concentrator must achieve an overall efficiency of at least 95% or greater. The thermal control device without a rotor concentrator must achieve an efficiency of at least 98% or greater.</t>
  </si>
  <si>
    <t>Continuous temperature monitoring of the catalytic thermal oxidizer combustion chamber. Four data points collected per hour (3-hour average). Material usage data used to calculate emissions.</t>
  </si>
  <si>
    <t xml:space="preserve">Same as normal operation BACT requirements.
Coating/Semiconductor/FRP/Printing operations:
Maintenance: Limiting process operation while the thermal control device is down for planned maintenance. Impacts for criteria pollutants and individual species must be acceptable during control device bypass. Limited to 120 hours of control device bypass.
Startup/shutdown: Venting ductwork and control device to atmosphere to eliminate explosive conditions prior to start of control device operation. Control device shall be in normal operation and at the appropriate temperature prior to start of process operation. Control device shall remain in normal operation at least 30 minutes after the completion of the surface coating operation prior to shutdown.
</t>
  </si>
  <si>
    <t>Specify Industry Type:
98% destruction efficiency or greater.
Semiconductor - The thermal control device with a rotor concentrator must achieve an overall efficiency of at least 95% or greater. The thermal control device without a rotor concentrator must achieve an efficiency of at least 98% or greater.</t>
  </si>
  <si>
    <t>Recordkeeping of natural gas and coating usage on. Data used to calculate emissions.
Quarterly Visible emission check/opacity measurements.</t>
  </si>
  <si>
    <t>Continuous temperature monitoring of the TO combustion chamber. Four data points collected per hour (3-hour average). Recordkeeping of material usage. Material usage data used to calculate emissions.</t>
  </si>
  <si>
    <t xml:space="preserve">Recordkeeping of natural gas and coating usage on (daily, monthly) basis. Data used to calculate emissions. </t>
  </si>
  <si>
    <t>Outlet grain loading of ≤ 0.01 gr/dscf exit maximum.</t>
  </si>
  <si>
    <t xml:space="preserve">Monitor and record recirculation rate of scrubber solution.
Monitor and record fresh water supply flowrate to scrubber. Monitor and record differential pressure across scrubber.
Quarterly visible emission observations/opacity measurements and record keeping. </t>
  </si>
  <si>
    <t>Fugitive Components: Audio, visual, and olfactory (AVO) inspection and maintenance plan with walk through to identify leaking components and repair of leaks as soon as practicable. Identify leaking components on inspection record with repairs completed as soon as practicable or within 15 days. Purging of piping and components to remove as much liquid as practicable before repairs or replacements are initiated. Liquids from leaks and absorbent materials are stored in closed containers until removal from the site or sent to a solvent recovery system at the site.
Solvent Storage Tank Cleaning: Removal of as much of the remaining liquid as practicable. The remaining heel in the storage tank shall be less than one-half inch at the deepest point before degassing and venting to the atmosphere may begin. Degassing of storage tanks with a heel greater than one-half inch shall be evaluated on a case-by-case basis.
Resin Storage Tank Cleaning: Removal of as much of the remaining liquid as practicable. Solvent or monomer concentration in the tank head space must be less than 10,000 ppm prior to venting the tank to the atmosphere. Tank venting through the thermal control device or spray booth stacks during degassing may be necessary to achieve acceptable impacts.
Cleanup of Overspray using Solvents: Capture of cleaning solvents when practicable and limit solvent usage through a site-specific solvent management plan. Solvents are stored in closed containers until removal from the site or sent to a solvent recovery system at the site.
Cleanup of Overspray using Mechanical Methods: Removal of overspray in such a manner to minimize PM emissions and placing the waste in sealable bags or other sealable containers prior to removal from the site. Bags or containers shall be kept closed at all times except when adding waste.
Filter Replacement: Removal of spent filters in such a manner to minimize PM emissions and placing the spent filters in sealable bags or other sealable containers prior to removal from the site. Bags or containers shall be kept closed at all times except when adding spent filters.</t>
  </si>
  <si>
    <t>Use of dry filters with a control efficiency of 99% or greater in the grinding booths or rooms. 
Opacity shall not exceed 5% and/or no visible emissions from each stack or vent.</t>
  </si>
  <si>
    <t>Use of resins and gelcoats that meet the monomer limitations in 40 CFR Part 63, Subpart WWWW. Use proper ventilation design to minimize styrene odor. 100% capture of monomer emissions to minimize fugitive emissions.
Use high transfer efficiency spray application equipment. Airless, HVLP spray equipment, fluid impingement technology, non-atomized application equipment, brushes, or rollers. Implementation of ACMA controlled spray techniques, including operator training, spray gun calibration and the use of overspray containment flanges on molds may be required to achieve acceptable impacts.
Collecting and venting VOC and exempt solvent to an add-on control device may be required for operations with VOC and exempt solvent emissions greater than 60 tpy. Efficiency of thermal control device is 98% or greater. Provide details.
Good housekeeping and best management practices. Acetone replacement compounds should have a vapor pressure less than 1.0 mmHg at 40⁰C. Aqueous cleaners should have a VOC content less than 5.0% by weight. See applicable 40 CFR Part 63 requirements regardless of whether the requirements are directly applicable.</t>
  </si>
  <si>
    <t>Recordkeeping of material usage (daily, monthly) basis. VOC content of resins used also recorded.</t>
  </si>
  <si>
    <t>Recordkeeping of material usage (daily, monthly) basis. ES content of solvents used also recorded.</t>
  </si>
  <si>
    <t>Rule required facility design. See applicable 30 TAC § 115 and/or 40 CFR Part 63 requirements (e.g. units equipped with a rigid cover, internal parts drainage capability, a freeboard ratio ≥ 0.7, and work practices to minimize solvent drag out)
Good housekeeping and best management practices. See applicable 30 TAC § 115 and/or 40 CFR Part 63 requirements.</t>
  </si>
  <si>
    <t>Recordkeeping of solvent usage on (daily, monthly) basis. Data used to calculate emissions.</t>
  </si>
  <si>
    <t>Rule required facility design. See applicable 30 TAC § 115 and/or 40 CFR Part 63 requirements (e.g. units equipped with a refrigerated chiller, drying tunnel, or parts tumbling, automatic sump heat shutoff(s), entrance and exit silhouettes, and rigid downtime covers).
Good housekeeping and best management practices. See applicable 30 TAC § 115 and/or 40 CFR Part 63 requirements.</t>
  </si>
  <si>
    <t>Good housekeeping and best management practices. See applicable 30 TAC § 115 and/or 40 CFR Part 63 requirements.</t>
  </si>
  <si>
    <t>Rule required facility design. See applicable 30 TAC § 115 and/or 40 CFR Part 63 requirements (e.g. units equipped with a rigid cover, internal parts drainage capability, automatic sump heat shutoff(s), spray safety switch, and work practices to minimize solvent drag out.
Units with an opening ≥ 10 ft squared: use of a powered cover, a freeboard ratio ≥ 0.75, a refrigerated chiller, and an enclosed design, or a carbon adsorption system. Provide details.
Good housekeeping and best management practices. See applicable 30 TAC § 115 and/or 40 CFR Part 63 requirements.</t>
  </si>
  <si>
    <t>Use of low vapor pressure solvents, aqueous solutions. Solvent vapor pressure shall be less than 0.6 psia at 100⁰F.
The solvent drain area shall be less than 16 square inches.
If a solvent spray is used, it must be a solid fluid stream and not a fine atomized or shower type spray.
Good housekeeping and best management practices. See applicable 30 TAC § 115 and/or 40 CFR Part 63 requirements.</t>
  </si>
  <si>
    <t>Firing pipeline quality sweet natural gas and good combustion practices. Specify if firing alternate fuel.</t>
  </si>
  <si>
    <t>Quarterly visible emission observations/opacity measurements and record keeping
Continuously monitor the natural gas firing rate and the raw material feed rate.</t>
  </si>
  <si>
    <t>Use of resins and gelcoats that meet the monomer limitations in 40 CFR Part 63, Subparts WWWW or VVVV.
Use proper ventilation design to minimize styrene odor. 100% capture of monomer emissions to minimize fugitive emissions.
Use high transfer efficiency spray application equipment. Airless, HVLP spray equipment, fluid impingement technology, non-atomized application equipment, brushes, or rollers. Implementation of ACMA controlled spray techniques, including operator training, spray gun calibration and the use of overspray containment flanges on molds may be required to achieve acceptable impacts.
Collecting and venting VOC and exempt solvent to an add-on control device may be required for operations with VOC and exempt solvent emissions greater than 60 tpy. Efficiency of thermal control device is 98% or greater. Provide details.
Good housekeeping and best management practices. Acetone replacement compounds should have a vapor pressure less than 1.0 mmHg at 40⁰C. Aqueous cleaners should have a VOC content less than 5.0% by weight. See applicable 40 CFR Part 63 requirements regardless of whether the requirements are directly applicable.</t>
  </si>
  <si>
    <t xml:space="preserve">Same as normal operation BACT requirements, except where noted below.
Filters, Dust Collection System: Removal of spent filters in such a manner to minimize PM emissions and placing the spent filters in sealable bags or other sealable containers prior to removal from the site. Bags or containers shall be kept closed at all times except when adding spent filters.
Storage Tank Degassing: Removal of as much of the remaining liquid as practicable. The remaining heel in the storage tank shall be less than one-half inch at the deepest point before degassing and venting to the atmosphere may begin. Degassing of storage tanks with a heel greater than one-half inch shall be evaluated on a case by case basis.
Fugitive Components: Audio, visible and olfactory (AVO) inspection and maintenance plan with daily walk through to identify leaking components and repair of leaks as soon as practicable. Good housekeeping for spills. Identify leaking components on daily inspection record with repairs completed as soon as practicable or within 15 days. Purging of piping and components to remove as much liquid as practicable before repairs or replacements are initiated. Liquids from leaks and absorbent materials are stored in closed containers until removal from the site or sent to a solvent recovery system at the site.
Thermal Control Device: Venting ductwork and control device to atmosphere to eliminate explosive atmospheres prior to start of control device operation. Control device shall be in normal operation and at the appropriate temperature prior to start of process operation. Control device shall remain in normal operation at least 30 minutes after the completion of the manufacturing operation before shutdown. Minimize the duration of the control device startup and shutdown consistent with good operating practices.
</t>
  </si>
  <si>
    <t>Recordkeeping of material throughput and hours of operation on a (daily, monthly) basis. Vapor pressure and molecular weight of material recorded.</t>
  </si>
  <si>
    <t xml:space="preserve">Firing pipeline quality natural gas and good combustion practices. Specify if firing a different fuel. </t>
  </si>
  <si>
    <t>Firing pipeline quality natural gas and good combustion practices. Specify if firing a different fuel. 
Burners with the best NOx performance given the burner configuration and gaseous fuel used.</t>
  </si>
  <si>
    <t xml:space="preserve">50 ppmv corrected to 3% O2.
Good combustion practices. </t>
  </si>
  <si>
    <t>Fuel usage monitoring on a monthly basis and recordkeeping
Quarterly visible emission observations/opacity measurements and record keeping</t>
  </si>
  <si>
    <t>Fuel usage monitoring on a monthly basis and recordkeeping</t>
  </si>
  <si>
    <t>Fuel usage monitoring on a monthly basis and recordkeeping
Records of sulfur content of fuel</t>
  </si>
  <si>
    <t>Removal of spent filters in such a manner to minimize PM emissions and placing the spent filters in sealable bags or other sealable containers prior to removal from the site.
Bags or containers shall be kept closed at all times except when adding spent filters.</t>
  </si>
  <si>
    <t>Equipped with a filter control device such as a baghouse, cartridge filter system, or bin vent filter. Outlet grain loading of ≤ 0.002 gr/dscf or an efficiency of at least 99.9%. Specify technique.
Good housekeeping for spills.
Opacity shall not exceed 5% and/or no visible emissions from each stack or vent.</t>
  </si>
  <si>
    <t>Recordkeeping of material throughput
Quarterly visible emission observations/opacity measurements and record keeping
Pressure drop monitoring across the filters.</t>
  </si>
  <si>
    <t>Cleanup by mechanical means: removal of solids buildup on the interior by scraping or chiseling. The ventilation and control systems shall be operating. Bags or containers of waste material shall be kept closed at all times except when adding waste.
Cleanup using solvents: collection and removal of the remaining product and the storage of wash water or wash solvents in closed containers for reuse or disposal. During cleanup the ventilation and control systems shall be operating. Containers shall be kept closed at all times except when adding liquids.</t>
  </si>
  <si>
    <t>Tanks shall be covered and sampling ports and hatches shall be kept closed except for removal of samples and addition of materials.
Permanent rigid covers shall be in good repair at all times and free from cracks, holes, or other defects. All seals on access ports and hatches must be in good repair.
Good housekeeping and best management practices. See applicable 40 CFR Part 63 requirements.</t>
  </si>
  <si>
    <t xml:space="preserve">Recordkeeping of material throughput and hours of operation on a (daily, monthly) basis.
</t>
  </si>
  <si>
    <t>Recordkeeping of material throughput and hours of operation on a (daily, monthly) basis.
Records of vapor pressure and molecular weight of each material.</t>
  </si>
  <si>
    <t>Specify option:
VOC vp &lt; 0.5 psia @95⁰F: submerged or bottom loading. No splash loading. Although no emissions credit will be given, vapor balanced loading may also be helpful to achieve acceptable off-property impacts.
VOC ≥ 0.5 psia @95⁰F: chemical blending sites: Pressure-rated railcars and Department of Transportation Testing. Collecting and venting of emissions to an add-on device may be required if the VOC and exempt solvent emissions at the site are ≥ 60 tpy. Efficiency of thermal control device is 98% or greater. Specify if this is applicable and efficiency.</t>
  </si>
  <si>
    <t>Recordkeeping of amount of material loaded/unloaded and hours of loading/ unloading on a daily basis.
Records of vapor pressure and molecular weight of material.</t>
  </si>
  <si>
    <t>Recordkeeping of amount of material loaded/unloaded and hours of loading/ unloading on a daily basis
Records of vapor pressure and molecular weight of material.</t>
  </si>
  <si>
    <t xml:space="preserve">Specify vapor pressure.
VP&lt;0.5_psia@95⁰F:
Submerged filling (lance fill). Good housekeeping for spills.
VP≥0.5_psia@95⁰F:
Submerged filling (lance fill). Good housekeeping for spills.
Collecting and venting of emissions to an add-on device may be required if the VOC and exempt solvent emissions at the site are ≥ 60 tpy. Efficiency of thermal control device is 98% or greater. Specify if this is applicable and efficiency.
</t>
  </si>
  <si>
    <t>Recordkeeping of amount of material (or product) loaded/unloaded and hours of loading/ unloading on a daily basis.
Records of vapor pressure and molecular weight of material.</t>
  </si>
  <si>
    <t xml:space="preserve">Specify option:
VOC vp &lt; 0.5 psia @ 95⁰F: submerged filling or bottom loading. No splash loading. Although no emissions credit will be given, vapor balanced loading may also be helpful to achieve acceptable off-property impacts.
VOC vp ≥ 0.5 psia @ 95⁰F, chemical blending site: submerged filling or bottom loading. No splash loading. Although no emission credit will be given, vapor balanced loading may also be helpful to achieve acceptable off-property impacts. 98.7% collection efficiency for annual NSPS XX leak check. Collecting and venting of emissions to an add-on device may be required if the VOC and exempt solvent emissions at the site are ≥ 60 tpy. Efficiency of thermal control device is 98% or greater. Specify if this is applicable and efficiency.
</t>
  </si>
  <si>
    <t>Recordkeeping of amount of material loaded/ unloaded and hours of loading/ unloading on a daily basis. Vapor pressure and molecular weight of material recorded.</t>
  </si>
  <si>
    <t>Dust Collection System: Removal of spent filters in such a manner to minimize PM emissions and placing the spent filters in sealable bags or other sealable containers prior to removal from the site. Bags or containers shall be kept closed at all times except when adding spent filters.</t>
  </si>
  <si>
    <t>Firing of pipeline quality sweet natural gas and good combustion practices.</t>
  </si>
  <si>
    <t>Quarterly visible emission observations/opacity measurements and record keeping.
Fuel usage monitoring and recordkeeping</t>
  </si>
  <si>
    <t>material usage recordkeeping
Fuel usage monitoring and recordkeeping</t>
  </si>
  <si>
    <t>material usage recordkeeping</t>
  </si>
  <si>
    <t>All waste coatings and solvents are stored in closed containers until removal from the site or sent to a solvent recovery system at the site.
Removal of spent filters in such a manner to minimize PM emissions and placing the spent filters in sealable bags or other sealable containers prior to removal from the site. Bags or containers shall be kept closed at all times except when adding spent filters.
Line flushing for application systems with a central coating distribution system: Collecting as much VOC and exempt solvent as practicable in containers.
Coating application cleanup: Capture of application equipment cleanup solvents and limit solvent usage through a site-specific solvent management plan.
Cleanup of overspray from surfaces using solvents: Capture of cleaning solvents when practicable and limit solvent usage through a site-specific solvent management plan. Solvents are stored in closed containers until removal from the site or sent to a solvent recovery system at the site.
Booth filter pad replacement: Removal of spent filters in such a manner to minimize PM emissions and placing the spent filters in sealable bags or other sealable containers prior to removal from the site. Bags or containers shall be kept closed at all times except when adding spent filters.
Water wash system maintenance: Sludge is stored in closed containers until removal from the site. Containers shall be kept closed at all times except when adding sludge.</t>
  </si>
  <si>
    <t>Use of high transfer efficiency application equipment: airless, air-assisted airless, or electrostatic high-volume low-pressure spray equipment or brushes, rollers, dipping, and/or flow coating. Please specify which application type(s).
Dry or water wash filters with a control efficiency of 99% or greater.
Opacity shall not exceed 5% and/or there shall be no visible emission from each stack or vent.</t>
  </si>
  <si>
    <t>Use of high transfer efficiency application equipment: airless, air-assisted airless, or electrostatic high-volume low-pressure spray equipment or brushes, rollers, dipping, and/or flow coating. Please specify which application type(s).
Use of 30 TAC §115.453 or 115.421 (as applicable) compliant coatings. Alternate controls as specified in 30 TAC §115,454 or 115.423 may be used to meet the applicable VOC content limits.
Good housekeeping and best management practices. See applicable 30 TAC §115 and/or 40 CFR Part 63 requirements.
Collecting and venting VOC and exempt solvent to an add-on control device may be required if the combined VOC and exempt solvent emissions in total ≥ 60 tpy (site-wide) for manual operations and ≥ 30 tpy (site-wide) for automated operations. Efficiency of thermal control device is 98% or greater. Provide details of site and, if applicable, control device.</t>
  </si>
  <si>
    <t>Recordkeeping of material usage.
Quarterly visible emission observations/opacity measurements and record keeping
Pressure drop monitoring across the filters.
Record pressure drop measurement at least once per day.</t>
  </si>
  <si>
    <t>Recordkeeping of material usage (daily, monthly) basis. VOC content of coatings used also recorded.</t>
  </si>
  <si>
    <t xml:space="preserve">Startup and shutdown emissions are already included in the emission estimates for both hourly and annual emissions for the coating operations and abrasive blasting operations. The short term emission rates are no higher than normal operations and the emission control techniques for normal operations are considered acceptable for startup and shutdown. Emissions from filter replacement are limited through the use of work practices that limit the emissions of captured particulate matter. </t>
  </si>
  <si>
    <t>Use of high transfer efficiency application equipment: airless, air-assisted airless, or electrostatic high-volume low-pressure spray equipment or brushes, rollers, dipping, and/or flow coating. Please specify which application type(s).
Good housekeeping and best management practices. See applicable 30 TAC §115 and/or 40 CFR Part 63 requirements.
Installation of an enclosure equipped with a ventilation and PM control system may be required if the operation can reasonably be conducted within a structure of 100,000 cubic feet or less.
There shall be no visible emissions crossing the property line.
Although no emission credit will be given, use of shrouds is highly recommended to meet state/federal PM standards and health effects review. Shroud material shade factor should be 85% or greater.</t>
  </si>
  <si>
    <t>Use of 30 TAC §115.453 or 115.421 (as applicable) compliant coatings. Alternate controls as specified in 30 TAC §115,454 or 115.423 may be used to meet the applicable VOC content limits.
Use of high transfer efficiency application equipment: airless, air-assisted airless, or electrostatic high-volume low-pressure spray equipment or brushes, rollers, dipping, and/or flow coating. Please specify which application type(s).
Good housekeeping and best management practices. See applicable 30 TAC §115 and/or 40 CFR Part 63 requirements.
Installation of an enclosure equipped with a ventilation and PM control system may be required if the operation can reasonably be conducted within a structure of 100,000 cubic feet or less.</t>
  </si>
  <si>
    <t>Use of 30 TAC §115.453 or 115.421 (as applicable) compliant coatings. Alternate controls as specified in 30 TAC §115.454 or 115.423 may be used to meet the applicable VOC content limits.
Use of high transfer efficiency application equipment: airless, air-assisted airless, or electrostatic high-volume low-pressure spray equipment or brushes, rollers, dipping, and/or flow coating. Please specify which application type(s).
Good housekeeping and best management practices. See applicable 30 TAC §115 and/or 40 CFR Part 63 requirements.
Installation of an enclosure equipped with a ventilation and PM control system may be required if the operation can reasonably be conducted within a structure of 100,000 cubic feet or less.</t>
  </si>
  <si>
    <t>Recordkeeping of material usage and hours of operation on a (daily, monthly) basis
Quarterly visible emissions observations and recordkeeping</t>
  </si>
  <si>
    <t>Recordkeeping of material usage and hours of operation on a (daily, monthly) basis</t>
  </si>
  <si>
    <t>Limiting process operation while the control device is down for planned maintenance to no more than 120 hours per year in total. Impacts for criteria pollutants and individual species must be acceptable during control device bypass.
Control device shall be in normal operation and at the appropriate temperature prior to start of process operation. Control device shall remain in normal operation at least 30 minutes after the completion of the printing operation before shutdown.</t>
  </si>
  <si>
    <t>Inks must meet the requirements of 30 TAC §115.432(c) unless otherwise specified by the rule for named counties. Alternate controls, as specified in 30 TAC §115.433, may be used to meet this requirement.
Collecting and venting VOC emissions to an add-on control device may be required if VOC emissions are greater than 40 tpy (site-wide). Thermal control device must achieve an efficiency of at least 98% or greater. Opacity shall not exceed 5% and/or no visible emissions.
Good housekeeping and best management practices. See 30 TAC §115.432(d) requirements.</t>
  </si>
  <si>
    <t>Recordkeeping of material usage and hours of operation on a (daily, monthly) basis. VOC content of materials used recorded.</t>
  </si>
  <si>
    <t>Recordkeeping of material usage and hours of operation on a (daily, monthly) basis. ES content of materials used recorded.</t>
  </si>
  <si>
    <t>Fountain solutions must meet the requirements of 30 TAC §115.442(b)(4) for major sources or §115.442(c)(4) for minor sources unless otherwise specified by the rule for named counties.
Cleaning solutions, including blanket wash, must meet the requirements of 30 TAC §115.442(b)(1) for major sources or 30 TAC §115.442(c)(1) for minor sources unless otherwise specified by the rule for named counties.
Collecting and venting VOC emissions to an add-on control device may be required if VOC emissions are greater than 25 tpy (site-wide). Thermal control device must achieve an efficiency of at least 98% or greater. Opacity shall not exceed 5% and/or no visible emissions.
Good housekeeping and best management practices. Storage of waste material, spent solvents, and soiled shop towels in normally closed containers that are located near the process equipment or workstations.</t>
  </si>
  <si>
    <t>Fountain solutions must meet the requirements of 30 TAC §115.442(b)(2) or §115.442(b)(3) for major sources or §115.442(c)(2) or §115.442(c)(3) for minor sources unless otherwise specified by the rule for named counties.
Cleaning solutions, including blanket wash, must meet the requirements of 30 TAC §115.442(b)(1) for major sources or 30 TAC §115.442(c)(1) for minor sources unless otherwise specified by the rule for named counties.
Good housekeeping and best management practices. Storage of waste material, spent solvents, and soiled shop towels in normally closed containers that are located near the process equipment or workstations.</t>
  </si>
  <si>
    <t>Recordkeeping of material throughput and hours of operation on a (daily, monthly) basis</t>
  </si>
  <si>
    <t>Inks must meet the requirements of 30 TAC §115.432(c) unless otherwise specified by the rule for named counties. Alternate controls, as specified in 30 TAC §115.433, may be used to meet this requirement.
Collecting and venting VOC emissions to an add-on control device may be required if VOC emissions are greater than 25 tpy (site-wide). Thermal control device must achieve an efficiency of at least 98% or greater. Opacity shall not exceed 5% and/or no visible emissions.
Good housekeeping and best management practices. 30 TAC §115.432(d) requirements regardless of whether the requirements are directly applicable.</t>
  </si>
  <si>
    <t>Specify which is applicable:
1. Uncontrolled VOC emissions &lt; 10 tpy: none
2. 10 tpy &lt; uncontrolled VOC emissions &lt; 25 tpy: 28M leak detection and repair program. 75% credit for 28M.
3. Uncontrolled VOC emissions &gt; 25 tpy: 28VHP leak detection and repair program. 97% credit for valves, 85% for pumps and compressors.
4. VOC vp &lt; 0.002 psia: no inspection required, no fugitive emissions expected.
For emissions of approved odorous compounds (NH3, Cl2, H2S, etc.): AVO inspection twice per shift. Appropriate credit for AVO program.</t>
  </si>
  <si>
    <t>AVO inspection twice per shift</t>
  </si>
  <si>
    <t>&lt;10 tpy - Records of component count.
≥10 tpy - Submit case-by-case analysis.</t>
  </si>
  <si>
    <t>Audio, visual, and olfactory (AVO) inspection and maintenance plan with daily walk through to identify leaking components and repair of leaks as soon as practicable. Good housekeeping for spills.
Identify leaking components on daily inspection record with repairs completed as soon as practicable or within 15 days. Purging of piping and components to remove as much liquid as practicable before repairs or replacements are initiated. Liquids from leaks and absorbent materials are stored in closed containers until removal from the site or sent to a solvent recovery system at the site.</t>
  </si>
  <si>
    <t>The use of hard piping to the greatest extent practicable to eliminate manual transfers of materials. Allowances may be made for small specialty batches.
There shall be no leaks as determined by audio, visual, and olfactory (AVO) inspections.</t>
  </si>
  <si>
    <t>Cleanup by mechanical means: removal of solids buildup on the interior by scraping or chiseling. The ventilation and control systems shall be operating. Bags or containers of waste material shall be kept closed at all times except when adding waste.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Cleanup using solvents: collection and removal of the remaining product and the storage of wash water or wash solvents in closed containers for reuse or disposal. During cleanup the ventilation and control systems shall be operating. Containers shall be kept closed at all times except when adding liquids.</t>
  </si>
  <si>
    <t>Submerged filling or bottom loading meeting the requirements specified in 30 TAC § 101.1(101).
Good housekeeping for spills.
Collecting and venting VOC/exempt solvent emissions to an add-on control device with a destruction efficiency of 98% or greater may be required if the VOC and exempt solvent emissions at the site are ≥ 60 tpy.</t>
  </si>
  <si>
    <t>Recordkeeping of material throughput and hours of operation on a (daily, monthly) basis.</t>
  </si>
  <si>
    <t xml:space="preserve">The use of a filter system such as a baghouse or cartridge filter for all units with an outlet grain loading of ≤ 0.002 g/dscf or an efficiency of at least 99.9%. Specify technique.
Good housekeeping and best management practices. See applicable 30 TAC §115 and/or 40 CFR Part 63 requirements.
Opacity shall not exceed 5% and/or no visible emissions from each stack or vent unless otherwise specified in 40 CFR Part 63.
</t>
  </si>
  <si>
    <t>≤200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
Minimize the amount of cleaning solvent used and reuse or recycle solvent. Waste coatings and cleaning solvents shall be captured and placed in closed containers or storage tanks until used in a subsequent batch, recycled, or removed from the site.
Good housekeeping and best management practices. See applicable 30 TAC §115 and/or 40 CFR Part 63 requirements.
Collecting and venting VOC and exempt solvent to an add-on control device may be required if the combined VOC and exempt solvent emissions in total ≥ 60 tpy (Site-wide). efficiency of thermal control device is 98% or greater. Provide details of site and, if applicable, control device.</t>
  </si>
  <si>
    <t>Packaging operations shall have a local capture/collection system in use during container filling which will achieve 100% capture of emissions to minimize fugitive emissions.
Good housekeeping and best management practices. See applicable 40 CFR Part 63 requirements.</t>
  </si>
  <si>
    <t xml:space="preserve">Sand mills shall be totally enclosed.
≤200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
Outlet grain loading of ≤ 0.002 g/dscf or an efficiency of at least 99.9% achieved by using a filter system such as a baghouse or cartridge filter for all units. Specify control device.
Good housekeeping and best management practices. See applicable 30 TAC §115 and/or 40 CFR Part 63 requirements.
Opacity shall not exceed 5% and/or no visible emissions from each stack or vent unless otherwise specified in 40 CFR Part 63.
</t>
  </si>
  <si>
    <t xml:space="preserve">Recordkeeping of product throughput and hours of operation.
Quarterly visible emission observations/opacity measurements and record keeping.
</t>
  </si>
  <si>
    <t xml:space="preserve">Recordkeeping of material throughput
vent filter differential pressure is monitored when the hoppers are being filled to demonstrate that the filters are operating as required
Quarterly visible emission observations/opacity measurements </t>
  </si>
  <si>
    <t xml:space="preserve">Degassing storage tanks prior to cleaning and inspection. Removal of as much of the remaining liquid as practicable. The remaining heel in the storage tank shall be less than one-half inch at the deepest point before degassing and venting to the atmosphere may begin. Degassing of storage tanks with a heel greater than one-half inch shall be evaluated on a case-by-case basis.
Best management practices (minimizing spills, cleaning spills promptly) during maintenance. No additional controls required for startup and shutdown operations if normally required controls are employed. No bypass of controls.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
Foam manufacturing, semiconductors, solvent/coating/ink tank degassing prior to cleaning and inspection:
Removal of as much of the remaining liquid as practicable. The remaining heel in the storage tank shall be less than one-half inch at the deepest point before degassing and venting to the atmosphere may begin. Provide case-by-case analysis if requesting to degas with a heel greater than one-half inch.
Resin tank degassing prior to cleaning and inspection:
Removal of as much of the remaining liquid as practicable. Solvent or monomer concentration in the tank head space must be less thank 10,ooo ppm prior to venting the tank to the atmosphere. Tank venting through the thermal control device spray booth stacks during degassing may be necessary to achieve acceptable impacts.
</t>
  </si>
  <si>
    <t>Designed for submerged fill which meets the requirements specified in 30 TAC § 101.1(101). Although no emissions credit will be given, vapor balanced loading may also be helpful to achieve acceptable off-property impacts. 
Outdoor storage tanks shall be white or aluminum-colored. 
Collecting and venting VOC/exempt solvent emissions to an add-on control device with a control efficiency of 98% or greater may be required if the VOC and exempt solvent emissions at the site are ≥ 60 tpy.</t>
  </si>
  <si>
    <t>Recordkeeping of amount of material loaded and hours of loading on a daily basis. Vapor pressure and molecular weight of material recorded.</t>
  </si>
  <si>
    <t>Outdoor fixed roof storage tanks shall be white or aluminum-colored.
No controls required.
Although no emission credit will be given, vapor balanced loading may also be helpful to achieve acceptable off-property impacts.</t>
  </si>
  <si>
    <t xml:space="preserve">Best management practices (minimizing spills, cleaning spills promptly) during maintenance. No additional controls required for startup and shutdown operations if normally required controls are employed. No bypass of controls.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
Foam manufacturing, semiconductors, solvent/coating/ink tank degassing prior to cleaning and inspection:
Removal of as much of the remaining liquid as practicable. The remaining heel in the storage tank shall be less than one-half inch at the deepest point before degassing and venting to the atmosphere may begin. Provide case-by-case analysis if requesting to degas with a heel greater than one-half inch.
Resin tank degassing prior to cleaning and inspection:
Removal of as much of the remaining liquid as practicable. Solvent or monomer concentration in the tank head space must be less thank 10,ooo ppm prior to venting the tank to the atmosphere. Tank venting through the thermal control device spray booth stacks during degassing may be necessary to achieve acceptable impacts.
</t>
  </si>
  <si>
    <t>Specify tank type:
Internal floating roof (IFR). White or aluminum uninsulated exterior surfaces exposed to the sun. 
Specify Option:
Option 1: Primary seal - mechanical or liquid mounted.
Option 2: Primary seal - vapor mounted and secondary seal - rim mounted.
Drain dry design (new tanks only).
External floating roof (EFR). White or aluminum uninsulated exterior surfaces exposed to the sun. Slotted guide pole fittings must have gasketed cover, and at least 2 of the following – wiper, float, or sleeve. Primary seal - mechanical or liquid mounted and secondary seal - rim mounted.
Drain dry design (new tanks only).
Equipped with a submerged fill pipe which meets the requirements specified in 30 TAC §101.1(101).
Although no emission credit will be given, vapor balanced loading may also be helpful to achieve acceptable off-property impacts.</t>
  </si>
  <si>
    <t>Vent to a control. Specify control and efficiency.
Equipped with a submerged fill pipe which meets the requirements specified in 30 TAC §101.1(101).
 Although no emission credit will be given, vapor balanced loading may also be helpful to achieve acceptable off-property impacts.</t>
  </si>
  <si>
    <t>Vent to a control. Specify control and efficiency.
Equipped with a submerged fill pipe which meets the requirements specified in 30 TAC §101.1(101).
Although no emission credit will be given, vapor balanced loading may also be helpful to achieve acceptable off-property impacts.</t>
  </si>
  <si>
    <t xml:space="preserve">Removal of spent filters in such a manner to minimize PM emissions and placing the spent filters in sealable bags or other sealable containers prior to removal from the site. Bags or containers shall be kept closed at all times except when adding spent filters. </t>
  </si>
  <si>
    <t>Meet 30 TAC 335 and 40 CFR 63 Subpart EEE</t>
  </si>
  <si>
    <t>As required by 30 TAC 335 and 40 CFR 63 Subpart EEE</t>
  </si>
  <si>
    <t>Specify fuel type(s) to be fired.
When firing natural gas: 0.01 lb/MMBtu
When firing plant fuel gas: 0.015 lb/MMBtu
Note: plant fuel gas may contain up to 75% natural gas. Specifics: &lt;50% H2; &gt; 920 Btu/dscf.
Emission limits typically achieved using dry-low NOx combustors, limiting fuel consumption, SCR, and/or water or steam injection. Specify technique(s).
Fuel oil firing limited to 760 hours/yr.</t>
  </si>
  <si>
    <t>Firing pipeline quality natural gas
When firing fuel gas, fuel must contain no more than 10 grains of total sulfur per 100 dry standard cubic feet.
When firing liquid fuel, fuel must contain no more than 0.05% sulfur by weight with a limit of 720hrs/yr.
Good combustion practices.</t>
  </si>
  <si>
    <t>totalizing fuel flow meter record monthly 
fuel analysis for heating value every six month
visible emission/opacity observations
&gt;100 MMBtu/hr: 
continuous flow meter average hourly, 
CO and O2 CEMS,</t>
  </si>
  <si>
    <t>Not applicable for this unit and fuel type</t>
  </si>
  <si>
    <t>Assuming SCR / SNCR are not present, not applicable for this unit and fuel type</t>
  </si>
  <si>
    <t>SO2 monitoring, calculations, and recordkeeping</t>
  </si>
  <si>
    <t xml:space="preserve">Filterable PM will be controlled using fabric filters (baghouses), cyclone separator and/or electrostatic precipitator. Provide details of technology to be utilized.
Biomass: increasing the residence time, providing sufficiently high combustion temperatures, and using a fuel with high organic content. The filterable and total PM emission limits are 0.012 lb/MMBtu and 0.025 lb/MMBtu, respectively. 
Any other fuel type: Case by case analysis required.
</t>
  </si>
  <si>
    <t>Biomass: ideal combustion practices including high temperatures, adequate excess air and residence time, and optimal fuel/air mixing during combustion. The system design for the fluidized bed boiler provides the operating environment required to facilitate complete combustion to achieve a VOC emission rate not exceeding 0.01 lb/MMBtu, and averaging not more than 0.008 lb/MMBtu on an annual basis.
Any other fuel type: Case by case analysis required.</t>
  </si>
  <si>
    <t>Biomass: A hybrid SNCR/SCR system will reduce NOX emissions to less than 0.075 lb/MMBtu on a 30 day and annual rolling average.
Any other fuel type: Case by case analysis required.</t>
  </si>
  <si>
    <t xml:space="preserve">Biomass: low sulfur content ranging from 0.01% to 0.03% by weight to limit the level of SO2 emissions from the boiler. Additional control of emissions will be achieved through the use of dry sorbent injection as needed. These techniques will control SO2 emissions to less than 0.025 lb/MMBtu
Any other fuel type: Case by case analysis required.
</t>
  </si>
  <si>
    <t>Biomass:
good combustion practices including high temperatures, adequate excess air and residence time, and optimal fuel/air mixing during combustion. These techniques will minimize CO emissions to a level of 0.075 lb/MMBtu on a 30-day rolling average and 0.30 lb/MMBtu as an hourly maximum. Use of an Oxidation catalyst will minimize CO emissions to 0.075 lb/MMBtu.
Any other fuel type: Case by case analysis required.</t>
  </si>
  <si>
    <t>Biomass: use of operational instrumentation systems to limit the aqueous ammonia injection rate such that the 30-day rolling average NH3 slip emissions from the SNCR/SCR system will not exceed 15 ppmvd at 7% oxygen.
Any other fuel type: Case by case analysis required.</t>
  </si>
  <si>
    <t>Biomass: fuels have low sulfur content ranging from 0.01% to 0.03% by weight which limits the level of H2SO4 emissions from the boiler. Additional control of emissions will be achieved through the use of dry sorbent injection as needed to control H2SO4 emissions to less than 0.001 lb/MMBtu.
Any other fuel type: Case by case analysis required.</t>
  </si>
  <si>
    <t>Biomass: Dry sorbent injection will be used as needed to control the emissions of hydrogen chloride to 0.02 lb/MMBtu
Any other fuel type: Case by case analysis required.</t>
  </si>
  <si>
    <t>Annual stack sampling. (timeframe) fuel records. Continuous opacity monitoring system.</t>
  </si>
  <si>
    <t>Records of fuel usage on a (continuous? Hourly?) basis used to calculate emission rates.</t>
  </si>
  <si>
    <t>Record keeping, including records of fuel usage and annual stack sampling</t>
  </si>
  <si>
    <t>CEMS or dual stream NOX CEMS. Data collected four times per hour and averaged hourly.</t>
  </si>
  <si>
    <t>Record keeping, including records of fuel usage</t>
  </si>
  <si>
    <t>As required by 40 CFR 63, Subpart UUUUU.  CEMS/Stack testing/Sorbent trap</t>
  </si>
  <si>
    <t>Annual stack sampling and fuel records</t>
  </si>
  <si>
    <t>Fuel sulfur content, SO2 monitoring, calculations, and recordkeeping</t>
  </si>
  <si>
    <t>Same as normal operation BACT requirements.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</si>
  <si>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70% reduction- Storage pile load-in, stockpiles, and roads: Typically achieved by water sprays
85% reduction-Transfer points : typically achieved by foam and/or surfactant.
90% reduction-Receiving and unloading : typically achieved by foam 
sprays and enclosures
Conveying :typically enclosed (50 -90% reduction); chemical 
sprays (80 - 90% reduction); full enclosure (90+ %)
Crushing : typically enclosed
Screening : typically enclosed; partial enclosure and water sprays
95% reduction -Loading: typically achieved by chemical wetting and enclosure, chemical wetting and choke feeding, or fabric filter on silo. Specify technique.</t>
  </si>
  <si>
    <t>calculated as sulfur, per dry standard cubic foot and good combustion practices.</t>
  </si>
  <si>
    <t>Quarterly observations for visible fugitive emissions and/or opacity observations and recordkeeping of throughput.</t>
  </si>
  <si>
    <t>Not applicable for this unit and process material.</t>
  </si>
  <si>
    <t>Opacity shall not exceed 5% and/or no visible emissions from each stack or vent. 99% reduction or outlet grain loading of 0.01 gr/dscf, typically achieved with fabric filters. Specify technique.</t>
  </si>
  <si>
    <t>May apply depending on source being controlled, if so, engineering calculations.</t>
  </si>
  <si>
    <t>Meets requirement of 40 CFR 60.18. Destruction Efficiency: 99% for certain compounds up to three carbons, 98% otherwise. No flaring of halogenated compounds is allowed. Flow monitor required. Composition or BTU analyzer may be required.</t>
  </si>
  <si>
    <t>Provide proposal and justification.
Flow monitor will be required. Composition or BTU analyzer may be required.</t>
  </si>
  <si>
    <t>Provide proposal and justification. Flow monitor will be required. Composition or BTU analyzer may be required.</t>
  </si>
  <si>
    <t>No PM authorized from flares.  Quarterly visible emission checks, followed by an opacity observation if visible emissions are observed.</t>
  </si>
  <si>
    <t>Pilot flame shall be monitored by a thermocouple or the flare tip monitored by infrared monitor or ultraviolet monitor.
Quarterly visible emission checks, followed by an opacity observation if visible emissions are observed.
Continuously monitor the natural gas firing rate and the raw material feed rate.</t>
  </si>
  <si>
    <t>Not applicable if VOC destruction is achieved.  See VOC monitoring.</t>
  </si>
  <si>
    <t>Pilot flame shall be monitored by a thermocouple or the flare tip monitored by infrared monitor or ultraviolet monitor.</t>
  </si>
  <si>
    <t>Continuously monitor the fuel flow. Periodic monitoring of fuel composition and heating value, if and when varied.
Refinery requires continuous monitoring of H2S in fuel, except where low sulfur content by design is established.</t>
  </si>
  <si>
    <t>May apply depending on source being controlled, if so, fuel composition, heating value, and engineering calculations.</t>
  </si>
  <si>
    <t xml:space="preserve">Quarterly visible emission checks, followed by an opacity observation if visible emissions are observed.  </t>
  </si>
  <si>
    <t>Pilot flame shall be monitored by a thermocouple or the flare tip monitored by infrared monitor or ultraviolet monitor. 
Temperature measurement device shall be installed, calibrated or have a calibration check performed and maintained according to manufacturer's specifications to monitor the combustion chamber temperature.</t>
  </si>
  <si>
    <t>Stack sampling, fuel usage monitoring, and recordkeeping.</t>
  </si>
  <si>
    <t>Fuel sulfur limit and recordkeeping.</t>
  </si>
  <si>
    <t>Non-contact design.
Monthly monitoring of VOC in water per Appendix P or approved equivalent (assume all VOC stripped out)
Repair identified leaks as soon as possible, but before next scheduled shutdown, or shutdown triggered by 0.08 ppmw cooling water VOC concentration</t>
  </si>
  <si>
    <t>One of the following may be used for monitoring: 
1. sampled at least once per day for total dissolved solids (TDS); or 
2. TDS monitoring may be reduced to weekly if conductivity is monitored daily and TDS is calculated using a ratio of TDS-to-conductivity (in ppmw per μmho/cm or ppmw/siemens). The ratio of TDS-to-conductivity shall be determined by concurrently monitoring TDS and conductivity on a weekly basis. or
3. TDS monitoring may be reduced to quarterly if conductivity is monitored daily and TDS is calculated using a correlation factor established for each cooling tower. The correlation factor shall be the average of nine consecutive weekly TDS-to-conductivity ratios determined using No. 2 above provided the highest ratio is not more than 10% larger than the smallest ratio.
The permit holder shall validate the TDS-to-conductivity correlation factor once each calendar quarter. If the ratio of concurrently sampled TDS and conductivity is more than 10% higher or lower than the established factor, the permit holder shall increase TDS monitoring to weekly until a new correlation factor can be established.</t>
  </si>
  <si>
    <t>Existing Cooling Tower: Monitored monthly with for leakage from heat exchangers in accordance with the requirements of the TCEQ Sampling Procedures Manual, Appendix P or another air stripping method approved by TCEQ.
New Cooling Tower: Monitored monthly with an air an air stripping system meeting the requirements of the TCEQ Sampling Procedures Manual, Appendix P or an approved equivalent sampling method.</t>
  </si>
  <si>
    <t>See VOC monitoring.</t>
  </si>
  <si>
    <t>Not applicable for this unit and media.</t>
  </si>
  <si>
    <t>May apply depending on process stream and water replacement method.  If so, water/VOC throughput and engineering calculations.</t>
  </si>
  <si>
    <t>No downtime since water sprays shall be operational and in good repair prior to the start of operations. Opacity requirements same as normal operation BACT requirements.</t>
  </si>
  <si>
    <t xml:space="preserve">Coal: 90% reduction, typically enclosed
70% reduction at inlet and outlet of all crushers, at all screens and material transfer 
points, Typically water sprays
70% reduction
All stockpiles and active work 
areas – typically water spray 
systems
0.05 g/dscm or 7% opacity
Any stack emissions unless using a wet scrubber. Establish pressure of gas stream 
and scrubbing liquid flow rate 
during initial performance test. (NSPS)
10% opacity if constructed, modified, or reconstructed prior to 4/22/2008;
7% opacity if constructed, modified, or reconstructed on or after 4/22/2008
-Any transfer point on belt 
conveyors or any screen (NSPS)
 15% opacity if constructed, modified, or reconstructed prior to 4/22/2008;
12% opacity if constructed, modified, or reconstructed on or after 4/22/2008 - Any crusher with no capture system 
(NSPS)
No visible emissions shall leave the property. Visible emissions shall be determined by a standard of no visible emissions exceeding 30 seconds in duration in any six
-minute 
period as determined using EPA TM 22 or equivalent - From the crusher, screens, engine/generator, transfer points on belt conveyors, material storage or feed bins, stockpiles, internal roads, or work areas.
</t>
  </si>
  <si>
    <t>If using liquid fuel, it shall have a maximum 0.3% sulfur content.</t>
  </si>
  <si>
    <t>Quarterly observations for visible fugitive emissions and/or opacity observations and recordkeeping of materials processed.</t>
  </si>
  <si>
    <t>See PM monitoring.</t>
  </si>
  <si>
    <t>No additional controls required for MSS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</si>
  <si>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Stack sampling if other than natural gas AP42 factor initially represented.  Continuously monitor the natural gas firing rate and the raw material feed rate.</t>
  </si>
  <si>
    <t>Not applicable for natural gas fired dryer.</t>
  </si>
  <si>
    <t>Stack sampling, fuel usage monitoring, and recordkeeping.  If heater &gt; 100 MMBtu/hr, CEMS required.</t>
  </si>
  <si>
    <t>Stack sampling if other than natural gas 5 gr S/100 dscf factor initially represented.  Continuously monitor the natural gas firing rate and the raw material feed rate.</t>
  </si>
  <si>
    <t>May be applicable if SCR/SNCR are present, if so, CEMS if heater &gt; 100 MMBtu/hr</t>
  </si>
  <si>
    <t>May be applicable if SCR/SNCR are present, then use portable analyzer or CEMS.</t>
  </si>
  <si>
    <t>Good combustion practices. Limited to firing fuels which meet the requirements of 40 CFR § 72.2 or 80.1604.
No visible emissions shall leave the property. Visible emissions shall be determined by a standard of no visible emissions exceeding 30 seconds in duration in any six-minute period as determined using EPA TM 22 or equivalent.</t>
  </si>
  <si>
    <t>1.0 g/bhp-hr for engines less than 500 hp, 0.5 g/bhp-hr for engines greater than or equal to 500 hp.  0.7 g/bhp-hr is acceptable with vendor guarantee.  Achieved through good combustion practices.  Provide detail about engine size and numeric value.
Rich burn engine: catalytic converter required and no liquid fuel allowed except for a limited number of backup hours.  Provide detail of fuel and number of hours requested.</t>
  </si>
  <si>
    <t>Good combustion practices. Limited to firing fuels which meet the requirements of 40 CFR § 72.2 or 80.1604.</t>
  </si>
  <si>
    <t>Not applicable for this unit and fuel type.</t>
  </si>
  <si>
    <t>Not applicable for natural gas fired spark ignited engine.</t>
  </si>
  <si>
    <t>May be applicable depending on process.  If so, confirm with yearly engineering calculations.</t>
  </si>
  <si>
    <t>Not applicable for this unit type and process.</t>
  </si>
  <si>
    <t>Same as normal operation BACT requirements.  Best management practices (BMPs) will be used to minimize emissions, including using proper design of fuel delivery and handling, good air pollution control practices, and safe operating practices.  Estimate fugitive emissions of sources such as natural gas, diesel, and ammonia.  Leak detection and repair program as required for minimizing VOC leaks.</t>
  </si>
  <si>
    <t>Provide details about applicable option:
1. Uncontrolled VOC emissions &lt; 10 tpy - no control required
2. 10 tpy &lt; uncontrolled VOC emissions &lt; 25 tpy - 28M LDAR program. 75% credit.
3. Uncontrolled VOC emissions &gt; 25 tpy - 28VHP LDAR program. 97% credit for valves, 85% for pumps and compressors.
4. VOC vapor pressure &lt; 0.002 psia - no inspection required, no fugitive emissions expected.
For emissions of chlorine and other approved odorous compounds: AVO inspection twice per shift.</t>
  </si>
  <si>
    <t>AVO inspection</t>
  </si>
  <si>
    <t>Fugitive Programs (i.e. AVO, 28VHP, 28MID, etc.)</t>
  </si>
  <si>
    <t>May be applicable depending on process.  If so, use VOC fugitive program.</t>
  </si>
  <si>
    <t>May be applicable depending on process.  If so, use AVO fugitive program.</t>
  </si>
  <si>
    <t xml:space="preserve">Firing pipeline quality natural gas and good combustion practices. Specify if firing a different fuel.
</t>
  </si>
  <si>
    <t>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 CEMS required for 100 MMBtu/hr or greater.</t>
  </si>
  <si>
    <t>Good combustion practices. 50 ppmv corrected to 3% O2.</t>
  </si>
  <si>
    <t>Not applicable for natural gas fired furnace.</t>
  </si>
  <si>
    <t>Stack sampling, fuel usage monitoring, and recordkeeping.  If furnace &gt; 100 MMBtu/hr, CEMS required.</t>
  </si>
  <si>
    <t>May be applicable if SCR/SNCR are present, if so, CEMS if furnace &gt; 100 MMBtu/hr</t>
  </si>
  <si>
    <t>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t>
  </si>
  <si>
    <t xml:space="preserve">Quarterly visible emission checks, followed by an opacity observation if visible emissions are observed.
</t>
  </si>
  <si>
    <t>Stack sampling if other than natural gas AP42 factor initially represented.  Fuel usage monitoring and recordkeeping</t>
  </si>
  <si>
    <t xml:space="preserve">Stack sampling, fuel usage monitoring, and recordkeeping.  </t>
  </si>
  <si>
    <t>Stack sampling if other than natural gas 5 gr S/100 dscf factor initially represented.  Fuel usage monitoring and recordkeeping.</t>
  </si>
  <si>
    <t>May be applicable if SCR/SNCR are present</t>
  </si>
  <si>
    <t xml:space="preserve">&lt;100 MMBtu/hr: provide details.
≥100 MMBtu/hr: CEMS. Data collected four times per hour and averaged hourly. </t>
  </si>
  <si>
    <t>Not applicable for natural gas fired heater.</t>
  </si>
  <si>
    <t>Burners with the best NOx performance given the burner configuration and gaseous fuel used. Specify the proposed emission rate (performance is an annual average) and provide justification if NOx&gt;0.01 lb/MMBtu.</t>
  </si>
  <si>
    <t>Removal of spent filters in such a manner to minimize PM emissions and placing the spent filters in sealable bags or other sealable containers prior to removal from the site. Bags or containers shall be kept closed at all times except when adding spent filters.</t>
  </si>
  <si>
    <t>Hoppers shall be equipped with a filter control device such as a baghouse, cartridge filter system or bin vent filter. Outlet grain loading of ≤ 0.002 grains/dry standard cubic foot or an efficiency of at least 99.9%</t>
  </si>
  <si>
    <t>Differential pressure across control device shall be continuously monitored and recorded at least once an hour.</t>
  </si>
  <si>
    <t>If applicable, Differential pressure across control device shall be continuously monitored and recorded at least once an hour.</t>
  </si>
  <si>
    <t>Maintenance activities will be authorized either by PBR or De Minimis. Combustion emission factors used when developing the normal operation emission rates include enough conservatism to account for incidental increases that could occur during startup and shutdown.</t>
  </si>
  <si>
    <t>Good combustion practices and work practices, operational limitations.</t>
  </si>
  <si>
    <t>Quarterly visible emission observations to demonstrate compliance with opacity requirements.</t>
  </si>
  <si>
    <t>Records of quantity and type of material incinerated and the hours of operation will be used to calculate rates.</t>
  </si>
  <si>
    <t>Records of quantity and type of material incinerated and the hours of operation will be used to calculate hourly and annual emission rates.</t>
  </si>
  <si>
    <t>If applicable, Records of quantity and type of material incinerated and the hours of operation will be used to calculate hourly and annual emission rates.</t>
  </si>
  <si>
    <t>Operating the facility the facility in accordance with best management practices and good air pollution control practices.</t>
  </si>
  <si>
    <t>Secondary chamber temperature of at least 1600⁰F. Gas residence time greater than 0.5 seconds.</t>
  </si>
  <si>
    <t>Continuous temperature monitoring. Four data points collected per hour. Data used to calculate emissions.
Continuous opacity monitor required if operating at night (otherwise hours of operation limited to 1 hour after sunrise to 1 hour before sunset)</t>
  </si>
  <si>
    <t>Continuous temperature monitoring. Four data points collected per hour. Data used to calculate emission rates.</t>
  </si>
  <si>
    <t>If applicable, Continuous temperature monitoring. Four data points collected per hour. Data used to calculate emissions.</t>
  </si>
  <si>
    <t>Waste may not be added after startup until secondary chamber reaches 1800 degrees. Shutdown may not commence until all waste in the primary chamber is consumed.</t>
  </si>
  <si>
    <t>Must meet the standards for 40 CFR Part 63-Subpart EEE.</t>
  </si>
  <si>
    <t>As required by 40 CFR 63 Subpart EEE</t>
  </si>
  <si>
    <t>Specify technique:
1. dry scrubber: 0.015 gr/dscf at 7% O2 (front and back halves)
2. wet scrubber: 0.020 gr/dscf at 7% O2 (front and back halves)
Secondary chamber temperature of at least 1800˚ F. Provide detail.
Minimum of 1 second retention time. Provide detail.</t>
  </si>
  <si>
    <t>Secondary chamber temperature of at least 1800˚ F. Provide detail.
Minimum of 1 second retention time. Provide detail.</t>
  </si>
  <si>
    <t>20-50 ppmvd at 7% O2 or 80% reduction, typically achieved with a dry or wet scrubber. Specify technique and numeric value.
Secondary chamber temperature of at least 1800˚ F. Provide detail.
Minimum of 1 second retention time. Provide detail.</t>
  </si>
  <si>
    <t>50 ppmvd at 7% O2. Specify technique.
Secondary chamber temperature of at least 1800˚ F. Provide detail.
Minimum of 1 second retention time. Provide detail.</t>
  </si>
  <si>
    <t>Specify technique:
1. dry scrubber: 97% reduction by weight
2. wet scrubber: 99% reduction by weight
Secondary chamber temperature of at least 1800˚ F. Provide detail.
Minimum of 1 second retention time. Provide detail.</t>
  </si>
  <si>
    <t>Continuous temperature (every  minute) monitoring.  Automatic recording of date/time/charge weight.  Other monitoring as required by 40 CFR 60 Subpart Ec.</t>
  </si>
  <si>
    <t>May be applicable depending on materials incinerated.  If so, confirm with yearly engineering calculations.</t>
  </si>
  <si>
    <t>Not applicable for this unit.</t>
  </si>
  <si>
    <t>manufacturer's specifications, and operated as necessary to maintain the minimum</t>
  </si>
  <si>
    <t>Secondary chamber temperature of at least 1800˚ F. Provide detail. Minimum of 1 second retention time. Provide detail.</t>
  </si>
  <si>
    <t>30 ppmvd at 7% O2 or 80% reduction, typically achieved with a dry or wet scrubber. Specify technique. Secondary chamber temperature of at least 1800˚ F. Minimum of 1 second retention time.</t>
  </si>
  <si>
    <t>25 ppmvd at 7% O2 or 95% reduction, typically achieved with a dry or wet scrubber. Specify technique.
Secondary chamber temperature of at least 1800˚ F. Provide detail.
Minimum of 1 second retention time. Provide detail.</t>
  </si>
  <si>
    <t>Stack testing, visible opacity checks, as required by 40 CFR 60 Subpart AAAA or 40 CFR 60 Subchapter E as applicable.</t>
  </si>
  <si>
    <t>Stack testing, further monitoring as required by 40 CFR 60 Subpart AAAA or 40 CFR 60 Subchapter E as applicable.</t>
  </si>
  <si>
    <t>CEMS as required by 40 CFR 60, Subpart AAAA (small units) or 40 CFR 60 Subchapter E (large units)</t>
  </si>
  <si>
    <t>Fabric filters should be in good repair with an acceptable pressure drop prior to the start of operation.
ESP shall be brought up to manufacturer's suggested temperature and maintained at that temperature for a duration of time specified by manufacturer before being placed into service.
Cyclones shall be maintained according to manufacturer's specifications.</t>
  </si>
  <si>
    <t>Fabric filter, ESP, wet scrubber, or cyclone. Specify technique.
For Portland Cement: PM shall be limited to 0.02 lb/ton clinker.
For Lime: 0.10 lb/tons stone feed (tsf) 
Must meet the limits of 40 CFR 63 Subpart LLL.</t>
  </si>
  <si>
    <t>Good combustion practices or oxidizers. 
Total Hydrocarbons limited to 24 ppmvd at 7% O2.</t>
  </si>
  <si>
    <t>Dry low NOX combustors, NSCR, or water/steam injection. Specify technique. These controls will limit NOx to 1.5 lb/ton clinker on a 30-day rolling average.
Must meet the limits of 40 CFR 60 Subpart F.</t>
  </si>
  <si>
    <t>Firing low sulfur fuel and/or scrubber. Specify technique. SO2 shall be limited to 0.4 lb/ton clinker on a 30-day rolling average.
Must meet the limits of 40 CFR 60 Subpart F.</t>
  </si>
  <si>
    <t>Good combustion practices or oxidation catalyst. Specify technique.</t>
  </si>
  <si>
    <t>Control of ammonia injection system to minimize ammonia slip.</t>
  </si>
  <si>
    <t>Firing low sulfur fuel and/or scrubber. Specify technique.</t>
  </si>
  <si>
    <t>Activated carbon injection and/or sorbent injection. Specify technique. Hg shall be limited to 21 lb/MM tons clinker.
Must meet the limits of 40 CFR 63 Subpart LLL.</t>
  </si>
  <si>
    <t>Limited to 3 ppmvd at 7% O2.
Must meet the limits of 40 CFR 63 Subpart LLL.</t>
  </si>
  <si>
    <t>COMS or CPMS. Data collected four times per hour and averaged hourly.
Quarterly visible emission observations to demonstrate compliance with opacity requirements.</t>
  </si>
  <si>
    <t>Records of daily production used to calculate emission rates.</t>
  </si>
  <si>
    <t>Best management practices (conducting system maintenance in a manner which minimizes emissions) employed during handling system maintenance.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</si>
  <si>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Coal handling:
90% reduction, typically enclosed (50-90% reduction); chemical sprays (80-90% reduction; or full enclosure (90+%). Specify technique.</t>
  </si>
  <si>
    <t>Differential pressure across control device shall be continuously monitored and recorded at least once an hour.
Monthly visible emission observations per EPA Method 22 to demonstrate compliance with opacity requirements.</t>
  </si>
  <si>
    <t>Best management practices (conducting system maintenance in a manner which minimizes emissions) employed during handling system maintenance. No bypassing of controls. Suction shroud should be in good repair with minimum flow rate.</t>
  </si>
  <si>
    <t>99% reduction or 0.01 gr/dscf, suction shroud, minimum 4000 acfm.</t>
  </si>
  <si>
    <t>All:
70% reduction, typically achieved with water sprays. Wet material (1.5% moisture minimum) 50% reduction; enclosure methods, dependent upon ratio of openings in enclosure 50-90%; fabric filter baghouses require 0.1 gr/dscf (99% reduction). Specify technique.
Specify type.
1. Pneumatic:
99% reduction, outlet grain loading ≤ 0.01 gr/dscf. Typically achieved with a baghouse. Specify technique.
2. Mechanical:
Enclosed conveying or equivalent. Specify.
Coal handling: 85% reduction, typically achieved with foam and/or surfactant</t>
  </si>
  <si>
    <t>Best management practices (conducting system maintenance in a manner which minimizes emissions) employed during handling system maintenance. No bypassing of controls. Suction shroud should be in good repair with minimum flow rate.
Removal of spent filters in such a manner to minimize PM emissions and placing the spent filters in sealable bags or other sealable containers prior to removal from the site. Bags or containers shall be kept closed at all times except when adding spent filters.</t>
  </si>
  <si>
    <t>Barge:
Grain elevator: 90% reduction, typically achieved by choke feeding at gravity receiving pits. Specify technique.
Gravity: 90% reduction. Typically achieved by choke feeding. Specify technique.
Pneumatic: 99% reduction, outlet grain loading ≤ 0.01 gr/dscf. Typically achieved with a baghouse. Specify technique.
Rail:
Coal: 90% reduction, typically foam sprays and enclosures</t>
  </si>
  <si>
    <t>Best management practices (conducting system maintenance in a manner which minimizes emissions) employed during handling system maintenance. No bypassing of controls.</t>
  </si>
  <si>
    <t>Coal:
90% reduction, typically enclosed or partial enclosure and water sprays. Specify technique.</t>
  </si>
  <si>
    <t>Use of good air pollution control practices and safe operating practices.
Limiting the frequency and duration of activities.</t>
  </si>
  <si>
    <t>Yearly emissions estimate check via calculations.  Visible opacity checks.</t>
  </si>
  <si>
    <t>Yearly emissions estimate checks via calculations.</t>
  </si>
  <si>
    <t>Recordkeeping.</t>
  </si>
  <si>
    <t>Yearly emissions check via calculations and/or monitoring.</t>
  </si>
  <si>
    <t>If applicable, yearly emissions check via calculations and/or monitoring.</t>
  </si>
  <si>
    <t>Normally not applicable for this unit type.</t>
  </si>
  <si>
    <t>If applicable, yearly emissions check via calculations.</t>
  </si>
  <si>
    <t>Same as normal operation BACT requirements.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</si>
  <si>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99% reduction or outlet grain loading of 0.01 gr/dscf, typically achieved with fabric filters. Specify technique.</t>
  </si>
  <si>
    <t>Non-halogenated VOCs:
flare, any oxidizer, adsorber, absorber/scrubber, etc. Specify technique. Must meet that control device's approved efficiency.
Halogenated VOC:
Thermal oxidation followed by absorber/scrubber or carbon adsorption. Specify technique. Must meet that control device's approved efficiency.</t>
  </si>
  <si>
    <t>Best management practices (roads are watered, traffic and speed are reduced) employed during maintenance, no additional controls required for startup and shutdown operations beyond normal operation BACT requirements. No bypassing of controls.</t>
  </si>
  <si>
    <t>All: No visible emissions shall leave the property. Visible emissions shall be determined by a standard of no visible emissions exceeding 30 seconds in duration in any six-minute period as determined using EPA TM 22 or equivalent.
Coal plant: 70% reduction, typically achieved with water sprays. Specify technique.</t>
  </si>
  <si>
    <t>Monthly visible emission observations per EPA Method 22 to demonstrate compliance with opacity requirements.</t>
  </si>
  <si>
    <t>Best management practices (minimizing spills, cleaning spills promptly, and using low volatility cleaning materials) during maintenance. No additional controls required for startup and shutdown operations if normally required controls are employed.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</si>
  <si>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99% reduction or outlet grain loading of 0.01 gr/dscf (combined front and back half), typically achieved with fabric filters. Specify if different.
Maximum opacity of 5%. (1% from asphalt mineral handling.)
No visible emissions shall leave the property from the silo loading. Visible emissions shall be determined by a standard of no visible emissions exceeding 30 seconds in duration in any six-minute period as determined using EPA TM 22 or equivalent.</t>
  </si>
  <si>
    <t>No downtime since water sprays at transfer points and on stockpiles should be functioning prior to the start of operation.</t>
  </si>
  <si>
    <t>All:
70% reduction, typically achieved with water spray systems. Specify if different.</t>
  </si>
  <si>
    <t>Not applicable for this unit type.</t>
  </si>
  <si>
    <t xml:space="preserve">If this pollutant is applicable, quarterly visible emission observations to demonstrate compliance with opacity requirements.
Continuous fuel flow monitor data used to calculate emission rate. Data collected four times per hour and averaged hourly. </t>
  </si>
  <si>
    <t>Fuel sulfur records.</t>
  </si>
  <si>
    <t xml:space="preserve">If this pollutant is applicable, monthly AVO inspections of the ventilation ductwork. </t>
  </si>
  <si>
    <t>Best management practices (minimizing spills, cleaning spills promptly, and using low volatility cleaning materials) during maintenance. No additional controls required for startup and shutdown operations if normally required controls are employed. No bypassing of controls.</t>
  </si>
  <si>
    <t>Asphalt processing:
Specify which option applies:
1. 0.67 kg/Mg from still when catalyst is used (NSPS requirement)
2. 0.71 kg/Mg from still when No. 6 fuel oil is fired in the afterburner and when a catalyst is used (NSPS requirement)
3. 0.60 kg/Mg from still when catalyst is not used (NSPS requirement)
4. 0.64 kg/Mg from still hen No. 6 fuel oil is fired in the afterburner and when a catalyst is not used (NSPS requirement)
0% opacity, unless using fuel oil in the afterburner (NSPS requirement). Provide details.</t>
  </si>
  <si>
    <t>Recordkeeping of throughput.</t>
  </si>
  <si>
    <t>Use of a fume suppressant in the anodizing tank (MACT Standard per 40 CFR Subpart N).
Chrome:
Use of a fume suppressant in the anodizing tank (MACT Standard per 40 CFR Subpart N)</t>
  </si>
  <si>
    <t xml:space="preserve">Quarterly observations for visible fugitive emissions and/or opacity observations
Recordkeeping of differential pressure in mist eliminator
Recordkeeping of rectifier changes </t>
  </si>
  <si>
    <t>95% reduction typically achieved by chemical wetting and enclosure, chemical wetting and choke feeding, or fabric filter on silo. Specify technique.</t>
  </si>
  <si>
    <t>Opacity shall not exceed 5% and/or no visible emissions from each stack or vent. 99% reduction or outlet grain loading of 0.01 gr/dscf.</t>
  </si>
  <si>
    <t>No established BACT. Specify controls.</t>
  </si>
  <si>
    <t>Quarterly observations for visible fugitive emissions and/or opacity observations
Recordkeeping of materials processed</t>
  </si>
  <si>
    <t>Feed mill: Pellet cooler shall be vented through a high efficiency cyclone which has a cone length at least twice the diameter of the cyclone.</t>
  </si>
  <si>
    <t>Quarterly observations for visible fugitive emissions and/or opacity observations
Recordkeeping of amount of circulating water used in the cooling towers</t>
  </si>
  <si>
    <t xml:space="preserve">The battery condensers and lint cleaner condensers are controlled with small-mesh screens. All other fan exhausts are controlled with high-efficiency cyclones. </t>
  </si>
  <si>
    <t xml:space="preserve">Recordkeeping of annual throughputs for cotton processed </t>
  </si>
  <si>
    <t>Rock:
70% reduction at inlet and outlet, typically achieved with water sprays. Specify technique. For opacity, refer to NSPS OOO. No visible emissions shall leave the property. Visible emissions shall be determined by a standard of no visible emissions exceeding 30 seconds in duration in any six-minute period as determined using EPA TM 22 or equivalent.
Coal:
90% reduction, typically enclosed</t>
  </si>
  <si>
    <t xml:space="preserve">Quarterly observations for visible fugitive emissions and/or opacity observations and recordkeeping of materials processed.
</t>
  </si>
  <si>
    <t>Quarterly observations for visible fugitive emissions and/or opacity observations
Recordkeeping of material throughput</t>
  </si>
  <si>
    <t xml:space="preserve">Outlet grain loading of ≤ 0.002 g/dscf or an efficiency of at least 99.9% achieved by using a filter system such as a baghouse or cartridge filter for all units. Specify technique.
Good housekeeping and best management practices. See applicable 30 TAC §115 and/or 40 CFR Part 63 requirements.
Opacity shall not exceed 5% and/or no visible emissions from each stack or vent unless otherwise specified in 40 CFR Part 63.
</t>
  </si>
  <si>
    <t xml:space="preserve">All:
Sand mills shall be totally enclosed.
Good housekeeping and best management practices. See applicable 30 TAC §115 and/or 40 CFR Part 63 requirements.
Minimize the amount of cleaning solvent used and reuse or recycle solvent. Waste coatings and cleaning solvents shall be captured and placed in closed containers or storage tanks until used in a subsequent batch, recycled, or removed from the site.
Collecting and venting VOC and exempt solvent to an add-on control device may be required if the combined VOC and exempt solvent emissions in total ≥ 60 tpy (Site-wide). efficiency of thermal control device is 98% or greater. Provide details of site and, if applicable, control device.
≤200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
</t>
  </si>
  <si>
    <t>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t>
  </si>
  <si>
    <t>No additional controls required for MSS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Oriented strand board mill:
Dryer feed must be shut down immediately when associated bypass damper opens. There shall be no more than 5 total dryer bypasses per hour, 10 per day, and 1,000 per year.</t>
  </si>
  <si>
    <t>Firing pipeline quality sweet natural gas and good combustion practices. Specify if other fuel.
Industrial Sand Plant:
99% reduction, at least &lt;0.01 gr/dscf outlet grain loading. Specify efficiency and control method.
Waferized dryer:
95% reduction, typically achieved with wet ESP or multiclones followed by RTO or RCO. Specify technique.
Asphalt plant:
All drum dryers shall meet at least a front half outlet grain loading of 0.01 gr/dscf and a combined (front half and back half) total outlet grain loading of 0.04 gr/dscf, typically achieved with fabric filter baghouses. Specify technique. Maximum opacity 5%. Mechanism required to eliminate scorching when using recycled asphalt products
If using reclaimed industrial oil: Shall meet all standards specified in 40 CFR Part 279, Standard for the Management of Used Oil (antimony: 180 ppm, arsenic: 3 ppm, beryllium 1 ppm, cadmium: 2 ppm, chromium: 9ppm, mercury: 37 ppm, selenium 75 ppm, thallium: 37 ppm, vanadium: 18 ppm, lead: 100 ppm, nickel: 5 ppm, total halogens: 1000 ppm)</t>
  </si>
  <si>
    <t>Firing pipeline quality sweet natural gas and good combustion practices. Specify if other fuel.
Waferized dryer:
90% reduction, typically achieved through RTC or RCO
Asphalt plant:
0.032 lbs./ton of asphalt produced
Ceramic manufacturing:
Scrubbers with 95% DRE</t>
  </si>
  <si>
    <t>Firing pipeline quality sweet natural gas and good combustion practices. Specify if firing alternate fuel.
Grain elevator drying: Column type dryers with outlet perforations no greater than 0.094 inches in diameter or equivalent (NSPS requirement). Please specify technique.
Iron/Steel dryer:
0.01 lb NOX/MMBtu, typically achieved by firing natural gas or LPG fuel. Specify technique.</t>
  </si>
  <si>
    <t>Firing pipeline quality sweet natural gas and good combustion practices.
Asphalt plant:
Maximum 0.6% sulfur content any liquid fuel or 5 grains for pipeline quality sweet natural gas. Provide details.</t>
  </si>
  <si>
    <t>Quarterly visible emission checks, followed by an opacity observation if visible emissions are observed and/or continuously monitor the natural gas firing rate and/or the raw material feed rate. Temperature records for asphalt dryers.</t>
  </si>
  <si>
    <t>Pipeline quality natural gas</t>
  </si>
  <si>
    <t>Pipeline quality natural gas, specify if other fuel</t>
  </si>
  <si>
    <t>Pipeline quality natural gas, specify if other fuel
Concrete/Rock:
Liquid fuel with a sulfur content of no more than 0.0015 percent by weight.</t>
  </si>
  <si>
    <t>Quarterly observations for visible fugitive emissions and/or opacity observations
Recordkeeping of hours of operation and/or fuel usage</t>
  </si>
  <si>
    <t>Recordkeeping of hours of operation and/or fuel usage</t>
  </si>
  <si>
    <t>Quarterly observations for visible fugitive emissions and/or opacity observations</t>
  </si>
  <si>
    <t>Quarterly observations for visible fugitive emissions</t>
  </si>
  <si>
    <t xml:space="preserve">Same as normal operation BACT requirements, except where noted below.
Pump/pipe/valve maintenance, sulfur: Clear sulfur to pits or sump. 
Pump/pipe/valve maintenance, sour water: Route sour water to the sour water unit. Pump/valve alternative 1: Pump sour water to sour water strippers. Pipe/valve alternative 2: Send sour water to a frac tank. Verify that there are no emissions from frac tanks. 
Pump maintenance, VOC &lt;0.5 psia: Send to a closed drain system. Drain any remaining liquid to a pan, then pump to a vacuum truck or put in a closed container. Pump alternative: Drain to an absorbent pad and properly dispose of it.
Pump maintenance, VOC &gt;0.5 psia: Send material to the flare knockout drum to separate into vapors, light liquids, and heavy liquids. Vapors are routed to flare. Liquids go to slop drums or strippers. Drain any remaining liquid it to a pan then pump to a vacuum truck or put in a closed container. Alternative 1: Send the material to the refinery slop drums to be recovered. If there is any remaining liquid in the system, drain it to a pan then pump to a vacuum truck or put in a closed container. Alternative 2: Drain to a recovery tank that is vented to the flare. Drain any remaining liquid to a pan then pump to a vacuum truck or put in a closed container. Alternative 3: Steam material to the enclosed sewer. Collect hydrocarbons in the unit sump, to be pumped to the slop tanks and recycled. If any liquids remain, steam or drain to a pan, then pump to vacuum truck or put in closed container.
Pipe/valve maintenance, VOC &gt;0.5 psia: 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Pipe Alternative 1: Drain material to a recovery tank that is vented to the flare. Drain any remaining liquid to a pan, then pump the material to a vacuum truck or put in a closed container. Pipe Alternative 2: Send the material to the refinery slop drums to be recovered. Drain any remaining liquid to a pan, then pump the material to a vacuum truck or put in a closed container. Valve alternative 1: Send the material to the refinery slop drums to be recovered. Verify that there are no emissions from sending the material back to the process to be recovered. If there is any remaining liquid in the system, drain it to a pan, then pump to a vacuum truck or put in a closed container. Valve Alternative 2: Steam material to the enclosed sewer. Collect hydrocarbons in the unit sump, to be pumped to the slop tanks and recycled. If any fluid remains, steam or drain it to a pan then pump the material to a vacuum truck or put in a closed container.
Pump/pipe maintenance, acid: Neutralize acid with caustic and drain to the sewer. 
Pipe maintenance, fuel gas: Purge fuel gas, natural gas, and LNG to the furnace and/or waste heat boiler. </t>
  </si>
  <si>
    <t>AVO checks on daily, 4-hour, or other intervals.</t>
  </si>
  <si>
    <t>No additional controls required for MSS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Glass:
Limit control device bypass to 144 hours per year for planned maintenance. Uncontrolled emissions must have acceptable impacts.</t>
  </si>
  <si>
    <t xml:space="preserve">Glass:
Performance level of 1.0 lb PM/ton of glass produced (total PM, including front and back half catch)
Iron/steel metallurgy:
98% reduction, outlet grain loading ≤ 0.0052 gr/dscf if EAF filter and ≤ 0.01 gr/dscf if not EAF filter. Specify technique and numeric value. Maximum of 6% building opacity.
Billet reheat:
Good combustion practices. Maximum of 3% opacity at stack.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
</t>
  </si>
  <si>
    <t>All: Firing pipeline quality natural gas and good combustion practices. Specify if firing a different fuel.
Electric arc:
0.35 lbs./ton steel, typically achieved with melted scrap management program. Specify technique.</t>
  </si>
  <si>
    <t>All:
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 CEMS required for 100 MMBtu/hr or greater.
Glass:
Performance level of 1.4 lb/NOx/ton of glass produced.
Billet reheat:
0.01 lb NOX/MMBtu, typically achieved by firing natural gas or LPG fuel and/or low NOX burners. Specify technique. Good combustion practices.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t>
  </si>
  <si>
    <t>All:
Firing pipeline quality natural gas and good combustion practices. Specify if firing a different fuel. 
Glass:
85% reduction or a performance level of 172 lbs. SO2/ton of glass produced
Electric arc:
0.24 lbs. SO2/ton steel</t>
  </si>
  <si>
    <t>Hours of operation records, and/or records of fuel usage, and/or quarterly opacity monitoring.</t>
  </si>
  <si>
    <t>Hours of operation records, and/or records of fuel usage.</t>
  </si>
  <si>
    <t xml:space="preserve">&lt;100 MMBtu/hr: provide details. Hour of operation and/or records of fuel usage.
≥100 MMBtu/hr: CEMS. Data collected four times per hour and averaged hourly. </t>
  </si>
  <si>
    <t>Glass:
Performance level of 1.0 lb PM/ton of glass produced (total PM, including front and back half catch)
Iron/steel metallurgy:
98% reduction, outlet grain loading ≤ 0.0052 gr/dscf if EAF filter and ≤ 0.01 gr/dscf if not EAF filter. Specify technique and numeric value. Maximum of 6% building opacity.
Billet reheat:
Good combustion practices. Maximum of 3% opacity at stack.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t>
  </si>
  <si>
    <t>All:
Firing pipeline quality natural gas and good combustion practices. Specify if firing a different fuel. 
Electric arc:
0.35 lbs./ton steel, typically achieved with melted scrap management program. Specify technique.</t>
  </si>
  <si>
    <t>All:
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
Glass:
Performance level of 1.4 lb/NOx/ton of glass produced
Billet reheat:
0.01 lb NOX/MMBtu, typically achieved by firing natural gas or LPG fuel and/or low NOX burners. Specify technique. Good combustion practices.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t>
  </si>
  <si>
    <t>All:
Firing pipeline quality natural gas and good combustion practices. Specify if firing a different fuel. 
Glass:
85% reduction or a performance level of 172 lbs. SO2/ton of glass produced.
Electric arc:
0.24 lbs. SO2/ton steel.</t>
  </si>
  <si>
    <t>Quarterly observations for visible fugitive emissions and/or opacity observations
Recordkeeping of hours of operation and/or gas usage</t>
  </si>
  <si>
    <t>Recordkeeping of hours of operation and/or gas usage</t>
  </si>
  <si>
    <t xml:space="preserve">
Drop socks on all loadout spouts or equivalent</t>
  </si>
  <si>
    <t>≥100 MMBtu/hr: CEMS. Data collected four times per hour and averaged hourly. 
&lt;100 MMBtu/hr: Please specify.</t>
  </si>
  <si>
    <t>Aggregate: 70% reduction, typically achieved using water sprays. 
Cement/flyash: enclosed and vented to a fabric filter baghouse with outlet grain loading ≤0.01 gr/dscf, 99% reduction.</t>
  </si>
  <si>
    <t>Best management practices (maintenance is conducted indoors, roads are watered, traffic and speed are reduced) employed during maintenance, no additional controls required for startup and shutdown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</si>
  <si>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99% reduction, outlet grain loading ≤ 0.01 gr/dscf unless routed to EAF filter. Specify technique. 5% opacity on stack</t>
  </si>
  <si>
    <t xml:space="preserve">Quarterly observations for visible fugitive emissions and/or opacity observations
</t>
  </si>
  <si>
    <t>Best management practices (maintenance is conducted indoors, roads are watered, traffic and speed are reduced) employed during maintenance, no additional controls required for startup and shutdown operations beyond normal operation BACT requirements. No bypassing of controls.</t>
  </si>
  <si>
    <t>Use of a fume suppressant in the anodizing tank (MACT Standard per 40 CFR Subpart N)</t>
  </si>
  <si>
    <t>70% reduction, outlet grain loading ≤ 0.01 gr/dscf, typically achieved by minimizing handling steps, and using water sprays at transfer points, dump puts, stockpiles, and conveyors. Specify technique.</t>
  </si>
  <si>
    <t>Performance level of 1.0 lb PM/ton of glass produced (total PM, including front and back half catch)</t>
  </si>
  <si>
    <t>Best management practices (conducting system maintenance in a manner which minimizes emissions) employed during handling system maintenance. No bypassing of controls. Opacity requirement same as normal operation BACT requirements.
No downtime since: fabric filters should be in good repair with an acceptable pressure drop prior to the start of operations, all aggregate should be prewashed, suction shroud for truck drop point should be in good repair with minimum flow rate.</t>
  </si>
  <si>
    <t>Concrete batch plant:
70% reduction, all aggregate material prewashed prior to delivery
Rock/aggregate handling:
70% reduction, typically water sprays</t>
  </si>
  <si>
    <t>Rock/aggregate:
70% reduction, typically water sprays</t>
  </si>
  <si>
    <t>Grain elevator:
Mechanical conveying: enclosed conveying or equivalent. Pneumatic conveying: 99% reduction, outlet grain loading ≤ 0.01 gr/dscf. Typically achieved with a baghouse. Specify technique.
Iron and steel raw materials:
99% reduction, outlet grain loading ≤ 0.01 gr/dscf, typically achieved when dry powdery materials are conveyed by pneumatic or enclosed system and stored in silos with emissions exhausted to a fabric filter. Provide technique. Maximum of 5% opacity at stack
Coal handling:
90% reduction, typically enclosed (50-90% reduction); chemical sprays (80-90% reduction; or full enclosure (90+%). Specify technique.
Rock/aggregate:
70% reduction, typically water sprays</t>
  </si>
  <si>
    <t>Concrete:
Truck drop 99% reduction or 0.01 gr/dscf, suction shroud, minimum 4000 acfm
Rock/aggregate:
70% reduction, typically water sprays</t>
  </si>
  <si>
    <t>Dry bulk fertilizer:
enclosed mixing
Concrete batch plant:
99% reduction or 0.01 gr/dscf, suction shroud, minimum 4000 acfm. Specify efficiency.</t>
  </si>
  <si>
    <t>Good housekeeping for spills and best management practices. See applicable 30 TAC §115 and/or 40 CFR Part 63 requirements.
Packaging operations shall have a local capture/collection system in use during container filling. 100% capture of emissions to minimize fugitive emissions.
Collecting and venting of emissions to an add-on device may be required if the VOC and exempt solvent emissions at the site are ≥ 60 tpy. Efficiency of thermal control device is 98% or greater. Specify if this is applicable and efficiency.</t>
  </si>
  <si>
    <t>Vent emissions through control device. Specify technique.</t>
  </si>
  <si>
    <t>Iron and steel scrap:
70% reduction, typically achieved when transfer to charge bucket conducted indoors or partial enclosure is enclosed, i.e. three sides. Specify technique.</t>
  </si>
  <si>
    <t>Aggregate:
70% reduction, typically achieved with water sprays.
Concrete:
Fabric filter baghouses require 0.01 gr/dscf (99% reduction). Specify technique.
Specify type.
1. Pneumatic:
99% reduction, outlet grain loading ≤ 0.01 gr/dscf. Typically achieved with a baghouse. Specify technique.
2. Mechanical:
Enclosed conveying or equivalent, dependent on raw material. Specify.
Industry specific requirements:
Rock crusher:
70% reduction at inlet and outlet, typically achieved with water sprays. See NSPS for opacity requirements. No visible emissions shall leave the property. Visible emissions shall be determined by a standard of no visible emissions exceeding 30 seconds in duration in any six-minute period as determined using EPA TM 22 or equivalent.
Coal handling:
85% reduction, typically achieved with foam and/or surfactant</t>
  </si>
  <si>
    <t xml:space="preserve">Best management practices (conducting system maintenance in a manner which minimizes emissions) employed during handling system maintenance.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Iron/Steel:
Best management practices (maintenance is conducted indoors, roads are watered, traffic and speed are reduced) employed during maintenance, no additional controls required for startup and shutdown operations beyond normal operation BACT requirements. No bypassing of controls.
</t>
  </si>
  <si>
    <t>99% reduction, outlet grain loading ≤ 0.01 gr/dscf. Typically achieved with a baghouse. Please specify if other technique. Dependent on raw materials.
Iron/Steel:
99% reduction, outlet grain loading ≤ 0.01 gr/dscf, typically achieved when dry powdery materials are conveyed by pneumatic or enclosed system and stored in silos with emissions exhausted to a fabric filter. Provide technique. Maximum of 5% opacity at stack.</t>
  </si>
  <si>
    <t xml:space="preserve">
Grain elevator:90% reduction, typically achieved by choke feeding at gravity receiving pits. Specify technique.
Gravity:90% reduction. Typically achieved by choke feeding. Specify technique.
Pneumatic: 99% reduction, outlet grain loading ≤ 0.01 gr/dscf. Typically achieved with a baghouse. Specify technique.
Coal: 90% reduction, typically foam sprays and enclosures</t>
  </si>
  <si>
    <t xml:space="preserve">Best management practices (conducting system maintenance in a manner which minimizes emissions) employed during handling system maintenance. No bypassing of controls. Fabric filters should be in good repair with an acceptable pressure drop prior to the start of operation.
</t>
  </si>
  <si>
    <t>Iron/steel site: core sand:
100% capture, outlet grain loading ≤ 0.01 gr/dscf, typically achieved by receiving, conveying, and storing in a closed system exhausted to a fabric filter. Specify technique.
Iron/steel site: green sand:
90% reduction, outlet grain loading ≤ 0.01 gr/dscf, typically achieved by minimizing handling, storing indoors using a bin or partial enclosure, i.e. three-sided enclosure, and using moisture as appropriate. Specify technique. 5% opacity on stack
Iron/steel site: reclamation:
50% reduction, typically achieved by enclosure/within building. Specify technique.
Proppant Sand plant:
Material in the wet plant shall have 70% reduction. Material in dry plant shall be enclosed and vented to a control device with an outlet grain loading of ≤0.01 gr/dscf.</t>
  </si>
  <si>
    <t>Best management practices (conducting system maintenance in a manner which minimizes emissions) employed during handling system maintenance. No bypassing of controls.
Oriented strand board mills:
Sawline must be shut down within 30 minutes of when the bypass damper opens. There shall be no more than 90 minutes of bypass operations per day and 100 hours per year.</t>
  </si>
  <si>
    <t>Best management practices (conducting maintenance indoors and conducting housekeeping to minimize re-entrainment of settled PM) during maintenance. No additional controls required for startup and shutdown operations beyond normal operation BACT requirements. No bypassing of controls.
Removal of spent filters in such a manner to minimize PM emissions and placing the spent filters in sealable bags or other sealable containers prior to removal from the site. Bags or containers shall be kept closed at all times except when adding spent filters.</t>
  </si>
  <si>
    <t>Emission capture system meets ACGIH design and achieves 100% capture of emissions, 99% reduction and an outlet grain loading ≤ 0.01 gr/dscf, 5% opacity at stack, no visible emissions from building, and 70-90% removal efficiency for water curtain. Specify technique. Operations conducted inside a building, booth, or enclosure with emissions venting to a control device (typically a baghouse). When compounds sprayed have low toxicity, and/or the facility is in a remote location, limited use of a water curtain may be considered.</t>
  </si>
  <si>
    <t xml:space="preserve">Quarterly observations for visible fugitive emissions and/or opacity observations
Daily records of the type of rod and/or powder being sprayed
Monthly records of the amount (in lbs.) of rod and/or powder being sprayed
Records of actual hours sprayed, summarized monthly.
Records of daily cartridge filter system pressure drop readings.
</t>
  </si>
  <si>
    <t>Quarterly observations for visible fugitive emissions and/or opacity observations
Daily records of the type of rod and/or powder being sprayed
Monthly records of the amount (in lbs.) of rod and/or powder being sprayed
Records of actual hours sprayed, summarized monthly.
Records of daily cartridge filter system pressure drop readings.</t>
  </si>
  <si>
    <t>Recordkeeping of MSS activities</t>
  </si>
  <si>
    <t>95% reduction, typically achieved through RTO or RCO</t>
  </si>
  <si>
    <t>90% reduction, typically achieved through RTO or RCO</t>
  </si>
  <si>
    <t>Removal of spent filters in such a manner to minimize PM emissions and placing the spent filters in sealable bags or other sealable containers prior to removal from the site. Bags or containers shall be kept closed at all times except when adding spent filters. Fabric filters should be in good repair with an acceptable pressure drop prior to the start of operation.</t>
  </si>
  <si>
    <t>0.01 gr/dscf, typically achieved with fabric filter. Specify efficiency.</t>
  </si>
  <si>
    <t>Firing pipeline quality sweet natural gas and good combustion practices.
Bakeries:
Catalytic oxidizer shall have a VOC destruction efficiency of at least 90 percent</t>
  </si>
  <si>
    <t>quarterly visible emissions observations</t>
  </si>
  <si>
    <t>material usage recordkeeping
Record oxidizer temperature 4 times per hour.</t>
  </si>
  <si>
    <t>Polyphosphate blender:
stack emissions opacity of not more than five percent averaged over a six-minute period</t>
  </si>
  <si>
    <t xml:space="preserve">Polyphosphate blending:
All valves, connectors, and hoses maintained in leak-proof condition at all times
Polyphosphate blender equipped in such a manner as to prevent unauthorized access
</t>
  </si>
  <si>
    <t>quarterly visible emissions observations
material usage recordkeeping</t>
  </si>
  <si>
    <t>Operating parameters recorded at four-hour intervals while the polyphosphate blender is in operation. 
material usage recordkeeping</t>
  </si>
  <si>
    <t>Polyphosphate blending:
Audio, visual, and olfactory (AVO) checks within the operating area once per day at each site during operation of polyphosphate blender to monitor potential NH3 leakage.</t>
  </si>
  <si>
    <t>Iron/steel:
Outlet grain loading of ≤ 0.0052 if EAF fabric filter, ≤ 0.01 gr/dscf if not EAF filter. Typically achieved by hood capture and exhaust to a fabric filter; and no roof vents above the casting deck area. Specify filter type, technique, and numeric value.</t>
  </si>
  <si>
    <t>Natural gas, Biogas, Biodiesel, Tallow/yellow grease. The tallow/yellow grease shall meet the requirements specified in Title 21 CFR § 509.</t>
  </si>
  <si>
    <t>Quarterly observations for visible fugitive emissions and/or opacity observations and records of fuel usage for each type of fuel.</t>
  </si>
  <si>
    <t>Records of fuel usage for each type of fuel.</t>
  </si>
  <si>
    <t>A baghouse designed to meet an outlet grain loading of not more than 0.01 grains/dry standard cubic foot.</t>
  </si>
  <si>
    <t>Odor: Building under negative pressure and air streams routed to a condenser or venturi scrubber followed by two packed bed or two packed tower scrubbers.  The scrubbers may use sodium hydroxide, chlorine dioxide, or sodium hypochlorite, maintain a pH of 11 and 10 ppm residual chlorine concentration, and maintain 30 room air changes per hour on the cooking room. Instead of the above, the air stream may be routed to a condenser/venturi scrubber followed by the boiler firebox for incineration when the boiler is on high fire only. The temperature of vapors entering a packed bed or packed tower scrubber cannot exceed 130 Degrees Fahrenheit; accepted chemicals are chlorine dioxide, sodium hypochlorite, sodium hydroxide and ActXone</t>
  </si>
  <si>
    <t>Provide method and frequency of odor monitoring.</t>
  </si>
  <si>
    <t>All: No visible emissions shall leave the property. Visible emissions shall be determined by a standard of no visible emissions exceeding 30 seconds in duration in any six-minute period as determined using EPA TM 22 or equivalent.
All: 70% reduction, typically achieved with water sprays. Specify technique.
Iron/steel plant: Main plant roads, and high traffic areas and parking areas to be paved and cleaned as necessary. Low traffic roads, slag storage, and processing areas to be watered and/or treated with dust suppressant as necessary.
Permanent concrete batch plant:
All in-plant roads and traffic areas associated with the operation of the concrete batch plant to be paved with a cohesive hard surface that can be cleaned by sweeping or washing.</t>
  </si>
  <si>
    <t>BMPs: Quarterly observations for visible fugitive emissions.
Recordkeeping of road cleaning, application of road dust control, or road maintenance for dust control</t>
  </si>
  <si>
    <t>70% reduction, typically achieved with water sprays. Specify technique. No visible emissions shall leave the property. Visible emissions shall be determined by a standard of no visible emissions exceeding 30 seconds in duration in any six-minute period as determined using EPA TM 22 or equivalent.</t>
  </si>
  <si>
    <t>BMPs: Quarterly observations for visible fugitive emissions and/or opacity observations</t>
  </si>
  <si>
    <t xml:space="preserve">All:
Outlet grain loading of ≤ 0.002 g/dscf or an efficiency of at least 99.9% achieved by using a filter system such as a baghouse or cartridge filter for all units. Specify technique.
Good housekeeping and best management practices. See applicable 30 TAC §115 and/or 40 CFR Part 63 requirements.
Opacity shall not exceed 5% and/or no visible emissions from each stack or vent unless otherwise specified in 40 CFR Part 63.
Iron/steel rolling mill:
70% reduction, typically achieved when operation is conducted inside a building and water sprays are used for mill scale cooling and collection
</t>
  </si>
  <si>
    <t>All:
Sand mills shall be totally enclosed.
Good housekeeping and best management practices. See applicable 30 TAC §115 and/or 40 CFR Part 63 requirements.
Minimize the amount of cleaning solvent used and reuse or recycle solvent. Waste coatings and cleaning solvents shall be captured and placed in closed containers or storage tanks until used in a subsequent batch, recycled, or removed from the site.
Collecting and venting VOC and exempt solvent to an add-on control device may be required if the combined VOC and exempt solvent emissions in total ≥ 60 tpy (Site-wide). efficiency of thermal control device is 98% or greater. Provide details of site and, if applicable, control device.
≤200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t>
  </si>
  <si>
    <t>Best management practices (minimizing spills, cleaning spills promptly, and using low volatility cleaning materials) during maintenance. No additional controls required for startup and shutdown operations if normally required controls are employed. No bypassing of controls.
Removal of spent filters in such a manner to minimize PM emissions and placing the spent filters in sealable bags or other sealable containers prior to removal from the site. Bags or containers shall be kept closed at all times except when adding spent filters.</t>
  </si>
  <si>
    <t xml:space="preserve">99% reduction, outlet grain loading ≤ 0.01 gr/dscf, typically achieved with a baghouse. Specify technique.
0.04 kg/Mg of asphalt shingle or mineral-surfaced roll roofing (NSPS requirement)
0.40 kg/Mg of saturated felt or smooth-surfaced roll roofing (NSPS requirement)
Opacity ≤ 20%. No visible emissions from capture system.
</t>
  </si>
  <si>
    <t>Rock crusher:
70% reduction at inlet and outlet, typically achieved with water sprays. See NSPS OOO for opacity. No visible emissions shall leave the property. Visible emissions shall be determined by a standard of no visible emissions exceeding 30 seconds in duration in any six-minute period as determined using EPA TM 22 or equivalent.
Coal:
90% reduction, typically enclosed or partial enclosure and water sprays. Specify technique.</t>
  </si>
  <si>
    <t>99.0% reduction of ETO with wet scrubber, catalytic oxidizer, or condenser
Meets MACT 40 CFR 63, Part O</t>
  </si>
  <si>
    <t>Weekly recordkeeping of the level of the scrubber liquor in the acid-water scrubber liquor recirculation tank
Recordkeeping of sterilization gas usage</t>
  </si>
  <si>
    <t xml:space="preserve">A mitigation plan that describes the methods and procedures used to reduce the risk of a catastrophic release of NH3 
A contingency plan that describes the corrective actions and the actions used to notify persons in the immediate area of a sudden release of NH3
When transferring NH3, all vapors are vented back to the host tank and never to the atmosphere
When relieving pressure, all vapors from hoses and connectors are bled to an adequate volume of water
Barrier(s) around permanent storage tanks to prevent vehicular collisions with the tank
Baseline Controls as specified in EPA Prevention Reference Manual: Chemical Specific, Vol. 11, Control of Accidental Releases of Ammonia, EPA/600/8-87/034k
All valves, connectors, and hoses maintained in leak proof condition at all times
Each permanent storage tank equipped in such a manner as to prevent unauthorized operation
Upon detection of leak(s); leak isolation and repair or use of a leak collection/containment system if leak(s) cannot be repaired immediately
</t>
  </si>
  <si>
    <t>Audio, visual, and olfactory (AVO) checks for NH3 leaks within the operating area and within the nurse tank storage area shall be made once per day during normal business hours</t>
  </si>
  <si>
    <t>All:
70% reduction, typically achieved with water spray systems. Specify if different.
Rock crusher:
No visible emissions shall leave the property. Visible emissions shall be determined by a standard of no visible emissions exceeding 30 seconds in duration in any six-minute period as determined using EPA TM 22 or equivalent.</t>
  </si>
  <si>
    <t>Emissions captured and exhausted to a control device or fume suppressant applied to chromic acid plating solution. Good house keeping for spills. (MACT Standard per 40 CFR 63 Subpart N). This represent BACT for chrome emissions as well.</t>
  </si>
  <si>
    <t>The flare pilot flame shall be monitored by a thermocouple or an infrared monitor.
Records of hours of operation for the lagoon Flare 
Quarterly observations for visible fugitive emissions and/or opacity observations</t>
  </si>
  <si>
    <t xml:space="preserve">The flare pilot flame shall be monitored by a thermocouple or an infrared monitor.
Records of hours of operation for the lagoon Flare </t>
  </si>
  <si>
    <t>Emission capture system (typically fabric filter or lime precoated bags) meets ACGIH design, 99% reduction of emissions and an outlet grain loading ≤ 0.01 gr/dscf. Please specify technique.
5% opacity at stack
Separate ammonia chloride preflux tank</t>
  </si>
  <si>
    <t>ORANGE</t>
  </si>
  <si>
    <t>Requested information</t>
  </si>
  <si>
    <t>Are there any affected states or Class I areas are within 100 km of the proposed facilities?</t>
  </si>
  <si>
    <t>handled in extra CF columns</t>
  </si>
  <si>
    <t>EXTRA GRAY CF COLUMNS FOR WHOLE-SHEET &amp; CELL-SPECIFIC CF</t>
  </si>
  <si>
    <t>more gray CF for table
------&gt;</t>
  </si>
  <si>
    <t>gray CF for whole sheet --&gt;</t>
  </si>
  <si>
    <t>gray CF for table
------&gt;</t>
  </si>
  <si>
    <t>It is possible to process a renewal application at the same time as an amendment for preconstruction permits under THSC § 382.055. A renewal application may accompany a permit amendment application if the permit is within three years of its expiration date and if the permit amendment is subject to public notice requirements. The TCEQ shall provide written notice to the holder of a permit that the permit is scheduled for review.</t>
  </si>
  <si>
    <r>
      <t xml:space="preserve">Which rule subsection does your registration meet: (30 TAC </t>
    </r>
    <r>
      <rPr>
        <sz val="11"/>
        <color theme="1"/>
        <rFont val="Calibri"/>
        <family val="2"/>
      </rPr>
      <t>§</t>
    </r>
    <r>
      <rPr>
        <sz val="11"/>
        <color theme="1"/>
        <rFont val="Arial"/>
        <family val="2"/>
      </rPr>
      <t xml:space="preserve"> 116.119(a))
(1) categories of facilities or sources included on the list entitled "De Minimis Facilities or Sources;" 
(2) facilities or sources at a site which, in combination, use the following materials at no more than the rate prescribed in subparagraphs (A) - (F) of the rule;
(3) facilities or sources located inside a building at a site which meet the sitewide emission rate caps based on the July 19, 2000 Effects Screening Levels (ESL) list without the addition of control devices, as defined in § 101.1 of this title (relating to Definitions); or
(4) any individual facility, source, or group of facilities or sources which the executive director determines to be de minimis based on case-by-case review.</t>
    </r>
  </si>
  <si>
    <t>In signing the "General" sheet with this fee worksheet attached, I certify that the total estimated capital cost of the project as defined in 30 TAC § 116.141 is equal to or less than the above figure. I further state that I have read and understand Texas Water Code § 7.179, which defines Criminal Offenses for certain violations, including intentionally or knowingly making, or causing to be made, false material statements or representations.</t>
  </si>
  <si>
    <t xml:space="preserve">Permit amendments are for modifications to existing permitted facilities that result in a change in method of control, a change in character of emissions, or an increase in emission rate of any air contaminant as noted in 30 TAC Chapter § 116.116(b). </t>
  </si>
  <si>
    <t>The process of gaining approval and moving a permitted facility and associated sources to a new location in which public notice is required, in accordance with the requirements of Chapter 39 of this title (relating to Public Notice). For more information, see 30 TAC Chapter § 116.178</t>
  </si>
  <si>
    <t>Hazardous Air Pollutant Major Source Permit (FCAA § 112g)</t>
  </si>
  <si>
    <t>The appropriate regional office may approve the relocation of a portable facility if the applicant's permit contains current special conditions defining the approval process to move. A relocation application cannot include a modification. No public notice is required for a relocation. A permit holder may request from the Air Permits Division a permit alteration, as defined in 30 TAC § 116.116(c)(1)(B) (relating to Changes to Facilities) to update or add relocation instructions. The permit holder may apply for a relocation simultaneously with the alteration.</t>
  </si>
  <si>
    <r>
      <rPr>
        <b/>
        <sz val="11"/>
        <color theme="1"/>
        <rFont val="Arial"/>
        <family val="2"/>
      </rPr>
      <t>B. Public place</t>
    </r>
    <r>
      <rPr>
        <sz val="11"/>
        <color theme="1"/>
        <rFont val="Arial"/>
        <family val="2"/>
      </rPr>
      <t xml:space="preserve">
Place a hard copy of the full application (including the entire completed PI-1 and all attachments) at a public place in the county where the facilities are or will be located. You must state where in the county the application will be available for public review and comment. The location must be a public place and described in the notice. A public place is a location which is owned and operated by public funds (such as libraries, county courthouses, city halls) and cannot be a commercial enterprise. You are required to pre-arrange this availability with the public place indicated below. The application must remain available from the first day of publication through the designated comment period.
If this is an application for a PSD, nonattainment, or FCAA § 112(g) permit, the public place must have internet access available for the public as required in 30 TAC § 39.411(f)(3). 
If the application is submitted to the agency with information marked as Confidential, you are required to indicate which specific portions of the application are not being made available to the public. These portions of the application must be accompanied with the following statement: </t>
    </r>
    <r>
      <rPr>
        <b/>
        <sz val="11"/>
        <color theme="1"/>
        <rFont val="Arial"/>
        <family val="2"/>
      </rPr>
      <t>"Any request for portions of this application that are marked as confidential must be submitted in writing, pursuant to the Public Information Act, to the TCEQ Public Information Coordinator, MC 197, P.O. Box 13087, Austin, Texas 78711-3087."</t>
    </r>
  </si>
  <si>
    <r>
      <t xml:space="preserve">This sheet is intended to assist in the determination of public notice requirements and is not a replacement for 30 TAC Chapter 39 (Public Notice). </t>
    </r>
    <r>
      <rPr>
        <b/>
        <sz val="11"/>
        <color theme="1"/>
        <rFont val="Arial"/>
        <family val="2"/>
      </rPr>
      <t xml:space="preserve">If you can see the page header, there are questions applicable to your project on this sheet.
</t>
    </r>
    <r>
      <rPr>
        <sz val="11"/>
        <color theme="1"/>
        <rFont val="Arial"/>
        <family val="2"/>
      </rPr>
      <t xml:space="preserve">
The THSC § 382.056 and corresponding rules in 30 TAC Chapter 39 (Public Notice) require that you publish a notice of intent to obtain a permit and in certain circumstances, notice of preliminary decision. Notices must be published in a newspaper of general circulation in the municipality where the proposed facility is or will be located (not applicable to alternative language notices). The notices must include a description of the facility and the fact that a person who may be affected by emissions from the facility may request a public hearing and any other information the TCEQ requires by rule. Signs must also be posted at the site in compliance with 30 TAC § 39.604(c). Additional information regarding public notice such as an overview of requirements, an applicability table, and a list of some common errors that may cause renotice and delays in processing your application can be found at the link below.</t>
    </r>
  </si>
  <si>
    <t>Permits are issued to either the facility owner or operator, commonly referred to as the applicant or permit holder. List the legal name of the company, corporation, partnership, or person who is applying for the permit. We will verify the legal name with the Texas Secretary of State at (512) 463-5555 or at the link below.</t>
  </si>
  <si>
    <t>A. Project Increases and Public Notice Thresholds</t>
  </si>
  <si>
    <t>We must notify the applicable county judge, presiding officer, and regional council of government when a PSD or Nonattainment permit or modification application is received.
1. Provide the information for the County Judge for the location where the facility is or will be located.
2. Provide the information for the Presiding Officer(s) of the municipality for this facility site. This is frequently the Mayor. 
3. Provide the information for the Regional Council of Government.
This information can be obtained at the links below.</t>
  </si>
  <si>
    <t>1. Enter the contact information for the person responsible for publishing. This representative is responsible for ensuring public notice is properly published in the appropriate newspaper and signs 
    are posted at the facility site. The TCEQ will contact this person directly when it is time to authorize the public notice for the application.
2. Enter the contact information for the Technical Contact. This representative will be listed in the public notice as a contact for additional information.</t>
  </si>
  <si>
    <t>I. Additional Questions for Specific Permit Types and Actions</t>
  </si>
  <si>
    <t>G. Rock and Concrete Crushers</t>
  </si>
  <si>
    <t>Is this a project for a rock or concrete crushing facility?</t>
  </si>
  <si>
    <t>If the project is for a rock or concrete crushing facility, is the proposed facility currently authorized at the same location by the Air Quality Standard Permit for Permanent Rock and Concrete Crushers or the Air Quality Standard Permit for Temporary Rock and Concrete Crushers?</t>
  </si>
  <si>
    <t>M. Is a Public Involvement Plan (PIP) required for this project?</t>
  </si>
  <si>
    <t>Requirements can be found at the following link:</t>
  </si>
  <si>
    <t>Quarterly visible emission checks using EPA Method 22 or equivalent, followed by an opacity observation if visible emissions are observed.
Monitor and record hours of operation.</t>
  </si>
  <si>
    <t>Monitor and record hours of operation using a non-resettable run timer.</t>
  </si>
  <si>
    <t>Records of fuel delivery indicating date and quantity of fuel delivered shall be maintained by the holder of this permit. If the fuel is designated ultra low sulfur diesel (ULSD), i.e., 15 ppmw sulfur, on the receipt, this is acceptable as showing compliance with sulfur limitations.</t>
  </si>
  <si>
    <t>01/26/2024</t>
  </si>
  <si>
    <t>If SCR or NSCR is used, records of ammonia or urea solution delivered listing date and quantity of solution delivered.</t>
  </si>
  <si>
    <t>Applications deemed administratively complete on or after May 1, 2022 must provide a plain language summary of the application to be posted on the TCEQ website. Templates can be found at the link below.</t>
  </si>
  <si>
    <r>
      <rPr>
        <b/>
        <sz val="11"/>
        <color rgb="FF000000"/>
        <rFont val="Arial"/>
        <family val="2"/>
      </rPr>
      <t>Instructions:</t>
    </r>
    <r>
      <rPr>
        <sz val="11"/>
        <color rgb="FF000000"/>
        <rFont val="Arial"/>
        <family val="2"/>
      </rPr>
      <t xml:space="preserve"> 
1. Complete section I - Public Notice Applicability.
    a. Review section I.A. - Project Increases and Public Notice Thresholds.
    b. Answer each question in section I.B. - Application Type.
    c. Subsection I.C. will indicate if notice is required. Review the information and provide discussion if needed.
2. Complete the remainder of the sheet. Do not leave any cells blank; "n/a" may be typed in where needed.</t>
    </r>
  </si>
  <si>
    <r>
      <t xml:space="preserve">This sheet is for flexible permits only. It indicates which pollutants are included in a cap for each FIN on the permit and the cap contributions of that FIN (30 TAC 116.711(2)(M) 
and 116.715(c)(5(A)(B)). </t>
    </r>
    <r>
      <rPr>
        <b/>
        <sz val="11"/>
        <color theme="1"/>
        <rFont val="Arial"/>
        <family val="2"/>
      </rPr>
      <t xml:space="preserve">If you can see the page header, there are questions applicable to your project on this sheet.
Instructions:
</t>
    </r>
    <r>
      <rPr>
        <sz val="11"/>
        <color theme="1"/>
        <rFont val="Arial"/>
        <family val="2"/>
      </rPr>
      <t xml:space="preserve">1. The FIN, EPN, and Source Names will be listed automatically based on data entered on the Unit Types - Emission Rates sheet.
2. There are four sections to address lb/hr and tpy caps for normal and MSS operations.
3. Enter the pollutants that are capped in row 6. There is a drop down list of commonly capped pollutants or you can type your own. Expand the row height as needed.
4. For each FIN, indicate if it is included in any cap by selecting yes or no.
5. For each FIN included in a cap, list the current and proposed contributions under the applicable pollutant. Acceptable entries are numeric or "&lt;0.01" which is treated as 0.01. The 
change is calculated automatically. Expand the column width as needed.
6. For the line entry listing the total cap, select "No" in column D.
7. If more columns are needed (you have more than 8 capped pollutants): copy and paste the below table into a blank workbook, complete it, and submit it as an attachment to 
    your application.
8. We recommend </t>
    </r>
    <r>
      <rPr>
        <b/>
        <sz val="11"/>
        <color theme="1"/>
        <rFont val="Arial"/>
        <family val="2"/>
      </rPr>
      <t>freezing the pane</t>
    </r>
    <r>
      <rPr>
        <sz val="11"/>
        <color theme="1"/>
        <rFont val="Arial"/>
        <family val="2"/>
      </rPr>
      <t xml:space="preserve"> since this sheet has so many columns.
    A. Scroll down so the instructions are hidden (Row 5 is at the top of your viewing area).
    B. Select cell B9.
    C. Select View &gt; Freeze Panes &gt; Freeze Panes. You can now scroll up and to the right and still see the FIN and column headers.</t>
    </r>
  </si>
  <si>
    <t>THSC § 382.041 restricts whether confidential information can be disclosed. Mark any information related to secret or proprietary processes or methods of manufacture as confidential if you do not want this information in the public file. All confidential information should be separated from the application and submitted as a separate file. Additional information regarding confidential information can be found at the link below:</t>
  </si>
  <si>
    <t>Use the link to the right to access the guidance titled "Implementation of the Expedited Permitting Program". In that document, there is a link to Form APD-APS on the second page.</t>
  </si>
  <si>
    <r>
      <t>Affected State or Class I Area</t>
    </r>
    <r>
      <rPr>
        <sz val="11"/>
        <color rgb="FF000000"/>
        <rFont val="Arial"/>
        <family val="2"/>
      </rPr>
      <t xml:space="preserve">
(order does not matter)</t>
    </r>
  </si>
  <si>
    <t>(Select One)</t>
  </si>
  <si>
    <t>Form 20833a, Version 6.1 - 25 FINs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</si>
</sst>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000000"/>
    <numFmt numFmtId="165" formatCode="0000000"/>
    <numFmt numFmtId="166" formatCode="[$-409]mmmm\ d\,\ yyyy;@"/>
    <numFmt numFmtId="167" formatCode="&quot;$&quot;#,##0.00"/>
    <numFmt numFmtId="168" formatCode="[&lt;=9999999]###\-####;\(###\)\ ###\-####"/>
    <numFmt numFmtId="169" formatCode="mm/dd/yyyy;@"/>
    <numFmt numFmtId="170" formatCode=";;;"/>
    <numFmt numFmtId="171" formatCode="&quot;$&quot;#,##0"/>
    <numFmt numFmtId="172" formatCode="mm/dd/yy;@"/>
    <numFmt numFmtId="173" formatCode="0.0"/>
  </numFmts>
  <fonts count="69" x14ac:knownFonts="1">
    <font>
      <sz val="10"/>
      <color rgb="FF000000"/>
      <name val="Arial"/>
      <family val="2"/>
    </font>
    <font>
      <sz val="11"/>
      <color theme="1"/>
      <name val="Arial"/>
      <family val="2"/>
    </font>
    <font>
      <sz val="11"/>
      <color theme="1"/>
      <name val="Calibri"/>
      <family val="2"/>
      <scheme val="minor"/>
    </font>
    <font>
      <sz val="11"/>
      <color theme="1"/>
      <name val="Arial"/>
      <family val="2"/>
    </font>
    <font>
      <sz val="10"/>
      <color theme="1"/>
      <name val="Arial"/>
      <family val="2"/>
    </font>
    <font>
      <sz val="10"/>
      <color theme="1"/>
      <name val="Arial"/>
      <family val="2"/>
    </font>
    <font>
      <sz val="11"/>
      <color rgb="FF000000"/>
      <name val="Arial"/>
      <family val="2"/>
    </font>
    <font>
      <b/>
      <sz val="11"/>
      <name val="Arial"/>
      <family val="2"/>
    </font>
    <font>
      <b/>
      <sz val="11"/>
      <color rgb="FF000000"/>
      <name val="Arial"/>
      <family val="2"/>
    </font>
    <font>
      <sz val="10"/>
      <color rgb="FF000000"/>
      <name val="Times New Roman"/>
      <family val="1"/>
    </font>
    <font>
      <b/>
      <sz val="10"/>
      <name val="Arial"/>
      <family val="2"/>
    </font>
    <font>
      <sz val="11"/>
      <color theme="1"/>
      <name val="Arial"/>
      <family val="2"/>
    </font>
    <font>
      <sz val="1"/>
      <color theme="0"/>
      <name val="Times New Roman"/>
      <family val="1"/>
    </font>
    <font>
      <sz val="11"/>
      <color theme="0"/>
      <name val="Arial"/>
      <family val="2"/>
    </font>
    <font>
      <sz val="10"/>
      <color theme="0"/>
      <name val="Arial"/>
      <family val="2"/>
    </font>
    <font>
      <sz val="10"/>
      <color rgb="FF000000"/>
      <name val="Arial"/>
      <family val="2"/>
    </font>
    <font>
      <b/>
      <sz val="10"/>
      <color rgb="FF000000"/>
      <name val="Arial"/>
      <family val="2"/>
    </font>
    <font>
      <sz val="1"/>
      <color theme="2"/>
      <name val="Arial"/>
      <family val="2"/>
    </font>
    <font>
      <sz val="1"/>
      <color theme="0"/>
      <name val="Arial"/>
      <family val="2"/>
    </font>
    <font>
      <b/>
      <sz val="11"/>
      <color theme="1"/>
      <name val="Arial"/>
      <family val="2"/>
    </font>
    <font>
      <sz val="12"/>
      <color rgb="FF000000"/>
      <name val="Arial"/>
      <family val="2"/>
    </font>
    <font>
      <b/>
      <sz val="12"/>
      <color theme="1"/>
      <name val="Arial"/>
      <family val="2"/>
    </font>
    <font>
      <b/>
      <sz val="14"/>
      <color theme="1"/>
      <name val="Arial"/>
      <family val="2"/>
    </font>
    <font>
      <b/>
      <sz val="14"/>
      <name val="Arial"/>
      <family val="2"/>
    </font>
    <font>
      <b/>
      <sz val="14"/>
      <color rgb="FF000000"/>
      <name val="Arial"/>
      <family val="2"/>
    </font>
    <font>
      <i/>
      <sz val="11"/>
      <color rgb="FF000000"/>
      <name val="Arial"/>
      <family val="2"/>
    </font>
    <font>
      <sz val="8"/>
      <color theme="1"/>
      <name val="Arial"/>
      <family val="2"/>
    </font>
    <font>
      <sz val="8"/>
      <color rgb="FF000000"/>
      <name val="Arial"/>
      <family val="2"/>
    </font>
    <font>
      <i/>
      <sz val="11"/>
      <color theme="1"/>
      <name val="Arial"/>
      <family val="2"/>
    </font>
    <font>
      <sz val="11"/>
      <name val="Arial"/>
      <family val="2"/>
    </font>
    <font>
      <i/>
      <sz val="11"/>
      <name val="Arial"/>
      <family val="2"/>
    </font>
    <font>
      <vertAlign val="subscript"/>
      <sz val="11"/>
      <color theme="1"/>
      <name val="Arial"/>
      <family val="2"/>
    </font>
    <font>
      <sz val="11"/>
      <color rgb="FFFF0000"/>
      <name val="Arial"/>
      <family val="2"/>
    </font>
    <font>
      <sz val="11"/>
      <color theme="10"/>
      <name val="Arial"/>
      <family val="2"/>
    </font>
    <font>
      <sz val="11"/>
      <color rgb="FF000000"/>
      <name val="Calibri"/>
      <family val="2"/>
    </font>
    <font>
      <b/>
      <sz val="8"/>
      <name val="Arial"/>
      <family val="2"/>
    </font>
    <font>
      <b/>
      <sz val="16"/>
      <name val="Arial"/>
      <family val="2"/>
    </font>
    <font>
      <sz val="8"/>
      <name val="Arial"/>
      <family val="2"/>
    </font>
    <font>
      <sz val="9"/>
      <name val="Arial"/>
      <family val="2"/>
    </font>
    <font>
      <sz val="9"/>
      <color rgb="FF000000"/>
      <name val="Arial"/>
      <family val="2"/>
    </font>
    <font>
      <b/>
      <sz val="8"/>
      <color theme="1"/>
      <name val="Arial"/>
      <family val="2"/>
    </font>
    <font>
      <sz val="11"/>
      <color theme="1"/>
      <name val="Calibri"/>
      <family val="2"/>
    </font>
    <font>
      <b/>
      <i/>
      <sz val="8"/>
      <color theme="1"/>
      <name val="Arial"/>
      <family val="2"/>
    </font>
    <font>
      <b/>
      <sz val="1"/>
      <name val="Arial"/>
      <family val="2"/>
    </font>
    <font>
      <sz val="9.9"/>
      <color theme="1"/>
      <name val="Arial"/>
      <family val="2"/>
    </font>
    <font>
      <b/>
      <sz val="11"/>
      <color theme="5"/>
      <name val="Arial"/>
      <family val="2"/>
    </font>
    <font>
      <b/>
      <i/>
      <sz val="10"/>
      <color rgb="FF000000"/>
      <name val="Arial"/>
      <family val="2"/>
    </font>
    <font>
      <b/>
      <u/>
      <sz val="10"/>
      <color rgb="FF000000"/>
      <name val="Arial"/>
      <family val="2"/>
    </font>
    <font>
      <b/>
      <sz val="16"/>
      <color theme="1"/>
      <name val="Arial"/>
      <family val="2"/>
    </font>
    <font>
      <b/>
      <vertAlign val="subscript"/>
      <sz val="16"/>
      <color theme="1"/>
      <name val="Arial"/>
      <family val="2"/>
    </font>
    <font>
      <sz val="11"/>
      <color theme="0"/>
      <name val="Calibri"/>
      <family val="2"/>
      <scheme val="minor"/>
    </font>
    <font>
      <b/>
      <vertAlign val="subscript"/>
      <sz val="11"/>
      <color theme="1"/>
      <name val="Arial"/>
      <family val="2"/>
    </font>
    <font>
      <b/>
      <sz val="11"/>
      <color theme="1"/>
      <name val="Calibri"/>
      <family val="2"/>
      <scheme val="minor"/>
    </font>
    <font>
      <b/>
      <sz val="11"/>
      <color rgb="FFC00000"/>
      <name val="Arial"/>
      <family val="2"/>
    </font>
    <font>
      <sz val="10"/>
      <color rgb="FFFF0000"/>
      <name val="Arial"/>
      <family val="2"/>
    </font>
    <font>
      <sz val="11"/>
      <color rgb="FFC00000"/>
      <name val="Arial"/>
      <family val="2"/>
    </font>
    <font>
      <u/>
      <sz val="11"/>
      <color theme="10"/>
      <name val="Arial"/>
      <family val="2"/>
    </font>
    <font>
      <b/>
      <sz val="1"/>
      <color theme="0"/>
      <name val="Arial"/>
      <family val="2"/>
    </font>
    <font>
      <b/>
      <sz val="11"/>
      <color theme="0"/>
      <name val="Arial"/>
      <family val="2"/>
    </font>
    <font>
      <sz val="10"/>
      <color rgb="FF000000"/>
      <name val="Calibri"/>
      <family val="2"/>
    </font>
    <font>
      <sz val="10"/>
      <name val="Arial"/>
      <family val="2"/>
    </font>
    <font>
      <b/>
      <sz val="10"/>
      <color theme="1"/>
      <name val="Arial"/>
      <family val="2"/>
    </font>
    <font>
      <sz val="9"/>
      <color theme="1"/>
      <name val="Arial"/>
      <family val="2"/>
    </font>
    <font>
      <sz val="11"/>
      <color rgb="FF006100"/>
      <name val="Calibri"/>
      <family val="2"/>
      <scheme val="minor"/>
    </font>
    <font>
      <b/>
      <sz val="11"/>
      <color rgb="FFFF0000"/>
      <name val="Arial"/>
      <family val="2"/>
    </font>
    <font>
      <b/>
      <sz val="11"/>
      <color rgb="FFAF0000"/>
      <name val="Arial"/>
      <family val="2"/>
    </font>
    <font>
      <b/>
      <sz val="12"/>
      <color rgb="FF000000"/>
      <name val="Arial"/>
      <family val="2"/>
    </font>
    <font>
      <b/>
      <sz val="10"/>
      <color rgb="FFC00000"/>
      <name val="Arial"/>
      <family val="2"/>
    </font>
    <font>
      <b/>
      <i/>
      <sz val="11"/>
      <color rgb="FFC00000"/>
      <name val="Arial"/>
      <family val="2"/>
    </font>
  </fonts>
  <fills count="45">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4FFF9F"/>
        <bgColor indexed="64"/>
      </patternFill>
    </fill>
    <fill>
      <patternFill patternType="solid">
        <fgColor rgb="FFD1B2E8"/>
        <bgColor indexed="64"/>
      </patternFill>
    </fill>
    <fill>
      <patternFill patternType="solid">
        <fgColor theme="8" tint="0.79998168889431442"/>
        <bgColor indexed="64"/>
      </patternFill>
    </fill>
    <fill>
      <patternFill patternType="solid">
        <fgColor rgb="FFCC6600"/>
        <bgColor indexed="64"/>
      </patternFill>
    </fill>
    <fill>
      <patternFill patternType="solid">
        <fgColor rgb="FFDCFFDC"/>
        <bgColor indexed="64"/>
      </patternFill>
    </fill>
    <fill>
      <patternFill patternType="solid">
        <fgColor rgb="FFBFBFBF"/>
        <bgColor indexed="64"/>
      </patternFill>
    </fill>
    <fill>
      <patternFill patternType="solid">
        <fgColor rgb="FFDCDCFF"/>
        <bgColor indexed="64"/>
      </patternFill>
    </fill>
    <fill>
      <patternFill patternType="solid">
        <fgColor rgb="FF00B0F0"/>
        <bgColor indexed="64"/>
      </patternFill>
    </fill>
    <fill>
      <patternFill patternType="solid">
        <fgColor rgb="FFFFC000"/>
        <bgColor indexed="64"/>
      </patternFill>
    </fill>
    <fill>
      <patternFill patternType="solid">
        <fgColor rgb="FFD9D9D9"/>
        <bgColor indexed="64"/>
      </patternFill>
    </fill>
    <fill>
      <patternFill patternType="solid">
        <fgColor rgb="FFFFFFCC"/>
        <bgColor indexed="64"/>
      </patternFill>
    </fill>
    <fill>
      <patternFill patternType="solid">
        <fgColor rgb="FFCC99FF"/>
        <bgColor indexed="64"/>
      </patternFill>
    </fill>
    <fill>
      <patternFill patternType="solid">
        <fgColor rgb="FF99FF99"/>
        <bgColor indexed="64"/>
      </patternFill>
    </fill>
    <fill>
      <patternFill patternType="solid">
        <fgColor rgb="FFFF9999"/>
        <bgColor indexed="64"/>
      </patternFill>
    </fill>
    <fill>
      <patternFill patternType="solid">
        <fgColor rgb="FF00FF00"/>
        <bgColor indexed="64"/>
      </patternFill>
    </fill>
    <fill>
      <patternFill patternType="solid">
        <fgColor theme="7" tint="0.59999389629810485"/>
        <bgColor indexed="64"/>
      </patternFill>
    </fill>
    <fill>
      <patternFill patternType="solid">
        <fgColor rgb="FFCCFFCC"/>
        <bgColor indexed="64"/>
      </patternFill>
    </fill>
    <fill>
      <patternFill patternType="solid">
        <fgColor rgb="FF99FF66"/>
        <bgColor indexed="64"/>
      </patternFill>
    </fill>
    <fill>
      <patternFill patternType="solid">
        <fgColor theme="9"/>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rgb="FFFF33CC"/>
        <bgColor indexed="64"/>
      </patternFill>
    </fill>
    <fill>
      <patternFill patternType="solid">
        <fgColor rgb="FFF3F3F3"/>
        <bgColor indexed="64"/>
      </patternFill>
    </fill>
    <fill>
      <patternFill patternType="solid">
        <fgColor rgb="FFFF0000"/>
        <bgColor indexed="64"/>
      </patternFill>
    </fill>
    <fill>
      <patternFill patternType="solid">
        <fgColor rgb="FFFF7C7C"/>
        <bgColor indexed="64"/>
      </patternFill>
    </fill>
    <fill>
      <patternFill patternType="solid">
        <fgColor theme="9" tint="-0.249977111117893"/>
        <bgColor indexed="64"/>
      </patternFill>
    </fill>
    <fill>
      <patternFill patternType="solid">
        <fgColor rgb="FFEEECE1"/>
        <bgColor indexed="64"/>
      </patternFill>
    </fill>
    <fill>
      <patternFill patternType="solid">
        <fgColor theme="0" tint="-0.14996795556505021"/>
        <bgColor indexed="64"/>
      </patternFill>
    </fill>
    <fill>
      <patternFill patternType="solid">
        <fgColor rgb="FF92D050"/>
        <bgColor indexed="64"/>
      </patternFill>
    </fill>
    <fill>
      <patternFill patternType="solid">
        <fgColor rgb="FFEBB8B7"/>
        <bgColor indexed="64"/>
      </patternFill>
    </fill>
    <fill>
      <patternFill patternType="solid">
        <fgColor rgb="FFFF99CC"/>
        <bgColor indexed="64"/>
      </patternFill>
    </fill>
    <fill>
      <patternFill patternType="solid">
        <fgColor rgb="FFC6EFCE"/>
      </patternFill>
    </fill>
    <fill>
      <patternFill patternType="solid">
        <fgColor rgb="FFD9E1F2"/>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style="thin">
        <color theme="1"/>
      </top>
      <bottom/>
      <diagonal/>
    </border>
    <border>
      <left style="double">
        <color indexed="64"/>
      </left>
      <right/>
      <top style="thin">
        <color indexed="64"/>
      </top>
      <bottom/>
      <diagonal/>
    </border>
    <border>
      <left style="thin">
        <color indexed="64"/>
      </left>
      <right style="thin">
        <color indexed="64"/>
      </right>
      <top style="medium">
        <color indexed="64"/>
      </top>
      <bottom/>
      <diagonal/>
    </border>
    <border>
      <left style="thin">
        <color indexed="64"/>
      </left>
      <right style="double">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double">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theme="1"/>
      </top>
      <bottom/>
      <diagonal/>
    </border>
    <border>
      <left style="thin">
        <color indexed="64"/>
      </left>
      <right/>
      <top style="thin">
        <color theme="1"/>
      </top>
      <bottom style="medium">
        <color indexed="64"/>
      </bottom>
      <diagonal/>
    </border>
    <border>
      <left style="medium">
        <color indexed="64"/>
      </left>
      <right/>
      <top style="thin">
        <color theme="1"/>
      </top>
      <bottom style="medium">
        <color indexed="64"/>
      </bottom>
      <diagonal/>
    </border>
    <border>
      <left style="medium">
        <color indexed="64"/>
      </left>
      <right style="medium">
        <color indexed="64"/>
      </right>
      <top/>
      <bottom style="medium">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thin">
        <color indexed="64"/>
      </top>
      <bottom/>
      <diagonal/>
    </border>
    <border>
      <left/>
      <right style="thin">
        <color indexed="64"/>
      </right>
      <top style="double">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bottom style="thin">
        <color indexed="64"/>
      </bottom>
      <diagonal/>
    </border>
    <border>
      <left style="medium">
        <color indexed="64"/>
      </left>
      <right style="medium">
        <color indexed="64"/>
      </right>
      <top/>
      <bottom/>
      <diagonal/>
    </border>
    <border>
      <left style="thin">
        <color indexed="64"/>
      </left>
      <right style="double">
        <color indexed="64"/>
      </right>
      <top style="medium">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thin">
        <color indexed="64"/>
      </right>
      <top style="medium">
        <color rgb="FFC00000"/>
      </top>
      <bottom style="medium">
        <color rgb="FFC00000"/>
      </bottom>
      <diagonal/>
    </border>
    <border>
      <left style="thin">
        <color indexed="64"/>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s>
  <cellStyleXfs count="4">
    <xf numFmtId="0" fontId="0" fillId="0" borderId="0"/>
    <xf numFmtId="0" fontId="56" fillId="0" borderId="0" applyNumberFormat="0" applyFill="0" applyBorder="0" applyAlignment="0" applyProtection="0"/>
    <xf numFmtId="44" fontId="15" fillId="0" borderId="0" applyFont="0" applyFill="0" applyBorder="0" applyAlignment="0" applyProtection="0"/>
    <xf numFmtId="0" fontId="63" fillId="43" borderId="0" applyNumberFormat="0" applyBorder="0" applyAlignment="0" applyProtection="0"/>
  </cellStyleXfs>
  <cellXfs count="1980">
    <xf numFmtId="0" fontId="0" fillId="0" borderId="0" xfId="0" applyAlignment="1">
      <alignment horizontal="left" vertical="top"/>
    </xf>
    <xf numFmtId="0" fontId="6" fillId="0" borderId="0" xfId="0" applyFont="1" applyAlignment="1">
      <alignment horizontal="left" vertical="top"/>
    </xf>
    <xf numFmtId="0" fontId="20" fillId="0" borderId="0" xfId="0" applyFont="1" applyAlignment="1">
      <alignment horizontal="left" vertical="top" wrapText="1"/>
    </xf>
    <xf numFmtId="0" fontId="15" fillId="0" borderId="0" xfId="0" applyFont="1" applyAlignment="1">
      <alignment horizontal="left" vertical="top"/>
    </xf>
    <xf numFmtId="0" fontId="9" fillId="0" borderId="0" xfId="0" applyFont="1" applyAlignment="1">
      <alignment horizontal="left" vertical="top"/>
    </xf>
    <xf numFmtId="0" fontId="0" fillId="0" borderId="0" xfId="0" quotePrefix="1" applyAlignment="1">
      <alignment horizontal="left" vertical="top"/>
    </xf>
    <xf numFmtId="0" fontId="20" fillId="0" borderId="0" xfId="0" applyFont="1" applyAlignment="1">
      <alignment horizontal="left" vertical="top"/>
    </xf>
    <xf numFmtId="0" fontId="0" fillId="0" borderId="0" xfId="0"/>
    <xf numFmtId="0" fontId="27" fillId="0" borderId="0" xfId="0" applyFont="1" applyAlignment="1">
      <alignment horizontal="left" vertical="top"/>
    </xf>
    <xf numFmtId="0" fontId="26" fillId="11" borderId="1" xfId="0" applyFont="1" applyFill="1" applyBorder="1" applyAlignment="1">
      <alignment horizontal="left" vertical="top"/>
    </xf>
    <xf numFmtId="0" fontId="26" fillId="14" borderId="1" xfId="0" applyFont="1" applyFill="1" applyBorder="1" applyAlignment="1">
      <alignment horizontal="left" vertical="top"/>
    </xf>
    <xf numFmtId="0" fontId="26" fillId="4" borderId="1" xfId="0" applyFont="1" applyFill="1" applyBorder="1" applyAlignment="1">
      <alignment horizontal="left" vertical="top"/>
    </xf>
    <xf numFmtId="0" fontId="26" fillId="12" borderId="1" xfId="0" applyFont="1" applyFill="1" applyBorder="1" applyAlignment="1">
      <alignment horizontal="left" vertical="top"/>
    </xf>
    <xf numFmtId="0" fontId="0" fillId="17" borderId="0" xfId="0" applyFill="1" applyAlignment="1">
      <alignment horizontal="left" vertical="top"/>
    </xf>
    <xf numFmtId="0" fontId="26" fillId="14" borderId="3" xfId="0" applyFont="1" applyFill="1" applyBorder="1" applyAlignment="1">
      <alignment horizontal="left" vertical="top"/>
    </xf>
    <xf numFmtId="0" fontId="26" fillId="4" borderId="3" xfId="0" applyFont="1" applyFill="1" applyBorder="1" applyAlignment="1">
      <alignment horizontal="left" vertical="top"/>
    </xf>
    <xf numFmtId="0" fontId="19" fillId="3" borderId="64" xfId="0" applyFont="1" applyFill="1" applyBorder="1" applyAlignment="1">
      <alignment horizontal="left" vertical="top"/>
    </xf>
    <xf numFmtId="0" fontId="19" fillId="3" borderId="58" xfId="0" applyFont="1" applyFill="1" applyBorder="1" applyAlignment="1">
      <alignment horizontal="left" vertical="top"/>
    </xf>
    <xf numFmtId="2" fontId="6" fillId="6" borderId="1" xfId="0" applyNumberFormat="1" applyFont="1" applyFill="1" applyBorder="1" applyAlignment="1">
      <alignment horizontal="center" vertical="center"/>
    </xf>
    <xf numFmtId="0" fontId="19" fillId="3" borderId="61" xfId="0" applyFont="1" applyFill="1" applyBorder="1" applyAlignment="1">
      <alignment horizontal="left" vertical="center" wrapText="1"/>
    </xf>
    <xf numFmtId="0" fontId="7" fillId="3" borderId="62" xfId="0" applyFont="1" applyFill="1" applyBorder="1" applyAlignment="1">
      <alignment horizontal="left" vertical="center" wrapText="1"/>
    </xf>
    <xf numFmtId="0" fontId="19" fillId="3" borderId="62" xfId="0" applyFont="1" applyFill="1" applyBorder="1" applyAlignment="1">
      <alignment horizontal="left" vertical="center" wrapText="1"/>
    </xf>
    <xf numFmtId="0" fontId="35" fillId="0" borderId="2" xfId="0" applyFont="1" applyBorder="1" applyAlignment="1">
      <alignment horizontal="left" vertical="top" wrapText="1"/>
    </xf>
    <xf numFmtId="0" fontId="35" fillId="0" borderId="42" xfId="0" applyFont="1" applyBorder="1" applyAlignment="1">
      <alignment horizontal="left" vertical="top" wrapText="1"/>
    </xf>
    <xf numFmtId="0" fontId="35" fillId="0" borderId="39" xfId="0" applyFont="1" applyBorder="1" applyAlignment="1">
      <alignment horizontal="left" vertical="top" wrapText="1"/>
    </xf>
    <xf numFmtId="0" fontId="35" fillId="9" borderId="10" xfId="0" applyFont="1" applyFill="1" applyBorder="1" applyAlignment="1">
      <alignment horizontal="left" vertical="top" wrapText="1"/>
    </xf>
    <xf numFmtId="0" fontId="35" fillId="9" borderId="11" xfId="0" applyFont="1" applyFill="1" applyBorder="1" applyAlignment="1">
      <alignment horizontal="left" vertical="top" wrapText="1"/>
    </xf>
    <xf numFmtId="0" fontId="35" fillId="9" borderId="12" xfId="0" applyFont="1" applyFill="1" applyBorder="1" applyAlignment="1">
      <alignment horizontal="left" vertical="top" wrapText="1"/>
    </xf>
    <xf numFmtId="0" fontId="35" fillId="13" borderId="10" xfId="0" applyFont="1" applyFill="1" applyBorder="1" applyAlignment="1">
      <alignment horizontal="left" vertical="top" wrapText="1"/>
    </xf>
    <xf numFmtId="0" fontId="35" fillId="13" borderId="11" xfId="0" applyFont="1" applyFill="1" applyBorder="1" applyAlignment="1">
      <alignment horizontal="left" vertical="top" wrapText="1"/>
    </xf>
    <xf numFmtId="0" fontId="35" fillId="13" borderId="12" xfId="0" applyFont="1" applyFill="1" applyBorder="1" applyAlignment="1">
      <alignment horizontal="left" vertical="top" wrapText="1"/>
    </xf>
    <xf numFmtId="0" fontId="26" fillId="21" borderId="61" xfId="0" applyFont="1" applyFill="1" applyBorder="1" applyAlignment="1">
      <alignment horizontal="left" vertical="top" wrapText="1"/>
    </xf>
    <xf numFmtId="0" fontId="26" fillId="21" borderId="63" xfId="0" applyFont="1" applyFill="1" applyBorder="1" applyAlignment="1">
      <alignment horizontal="left" vertical="top" wrapText="1"/>
    </xf>
    <xf numFmtId="0" fontId="26" fillId="9" borderId="61" xfId="0" applyFont="1" applyFill="1" applyBorder="1" applyAlignment="1">
      <alignment horizontal="left" vertical="top" wrapText="1"/>
    </xf>
    <xf numFmtId="0" fontId="26" fillId="9" borderId="62" xfId="0" applyFont="1" applyFill="1" applyBorder="1" applyAlignment="1">
      <alignment horizontal="left" vertical="top" wrapText="1"/>
    </xf>
    <xf numFmtId="0" fontId="26" fillId="9" borderId="63" xfId="0" applyFont="1" applyFill="1" applyBorder="1" applyAlignment="1">
      <alignment horizontal="left" vertical="top" wrapText="1"/>
    </xf>
    <xf numFmtId="0" fontId="26" fillId="13" borderId="61" xfId="0" applyFont="1" applyFill="1" applyBorder="1" applyAlignment="1">
      <alignment horizontal="left" vertical="top" wrapText="1"/>
    </xf>
    <xf numFmtId="0" fontId="26" fillId="13" borderId="62" xfId="0" applyFont="1" applyFill="1" applyBorder="1" applyAlignment="1">
      <alignment horizontal="left" vertical="top" wrapText="1"/>
    </xf>
    <xf numFmtId="0" fontId="26" fillId="13" borderId="63" xfId="0" applyFont="1" applyFill="1" applyBorder="1" applyAlignment="1">
      <alignment horizontal="left" vertical="top" wrapText="1"/>
    </xf>
    <xf numFmtId="0" fontId="26" fillId="21" borderId="8" xfId="0" applyFont="1" applyFill="1" applyBorder="1" applyAlignment="1">
      <alignment horizontal="left" vertical="top" wrapText="1"/>
    </xf>
    <xf numFmtId="0" fontId="26" fillId="21" borderId="9" xfId="0" applyFont="1" applyFill="1" applyBorder="1" applyAlignment="1">
      <alignment horizontal="left" vertical="top" wrapText="1"/>
    </xf>
    <xf numFmtId="0" fontId="26" fillId="9" borderId="8" xfId="0" applyFont="1" applyFill="1" applyBorder="1" applyAlignment="1">
      <alignment horizontal="left" vertical="top" wrapText="1"/>
    </xf>
    <xf numFmtId="0" fontId="26" fillId="9" borderId="1" xfId="0" applyFont="1" applyFill="1" applyBorder="1" applyAlignment="1">
      <alignment horizontal="left" vertical="top" wrapText="1"/>
    </xf>
    <xf numFmtId="0" fontId="26" fillId="9" borderId="9" xfId="0" applyFont="1" applyFill="1" applyBorder="1" applyAlignment="1">
      <alignment horizontal="left" vertical="top" wrapText="1"/>
    </xf>
    <xf numFmtId="0" fontId="26" fillId="13" borderId="8" xfId="0" applyFont="1" applyFill="1" applyBorder="1" applyAlignment="1">
      <alignment horizontal="left" vertical="top" wrapText="1"/>
    </xf>
    <xf numFmtId="0" fontId="26" fillId="13" borderId="1" xfId="0" applyFont="1" applyFill="1" applyBorder="1" applyAlignment="1">
      <alignment horizontal="left" vertical="top" wrapText="1"/>
    </xf>
    <xf numFmtId="0" fontId="26" fillId="13" borderId="9" xfId="0" applyFont="1" applyFill="1" applyBorder="1" applyAlignment="1">
      <alignment horizontal="left" vertical="top" wrapText="1"/>
    </xf>
    <xf numFmtId="0" fontId="38" fillId="21" borderId="9" xfId="0" applyFont="1" applyFill="1" applyBorder="1" applyAlignment="1">
      <alignment horizontal="left" vertical="top" wrapText="1"/>
    </xf>
    <xf numFmtId="0" fontId="39" fillId="21" borderId="9" xfId="0" applyFont="1" applyFill="1" applyBorder="1" applyAlignment="1">
      <alignment horizontal="left" vertical="top" wrapText="1"/>
    </xf>
    <xf numFmtId="0" fontId="26" fillId="21" borderId="10" xfId="0" applyFont="1" applyFill="1" applyBorder="1" applyAlignment="1">
      <alignment horizontal="left" vertical="top" wrapText="1"/>
    </xf>
    <xf numFmtId="0" fontId="26" fillId="21" borderId="12" xfId="0" applyFont="1" applyFill="1" applyBorder="1" applyAlignment="1">
      <alignment horizontal="left" vertical="top" wrapText="1"/>
    </xf>
    <xf numFmtId="0" fontId="26" fillId="9" borderId="44" xfId="0" applyFont="1" applyFill="1" applyBorder="1" applyAlignment="1">
      <alignment horizontal="left" vertical="top" wrapText="1"/>
    </xf>
    <xf numFmtId="0" fontId="26" fillId="9" borderId="42" xfId="0" applyFont="1" applyFill="1" applyBorder="1" applyAlignment="1">
      <alignment horizontal="left" vertical="top" wrapText="1"/>
    </xf>
    <xf numFmtId="0" fontId="26" fillId="9" borderId="43" xfId="0" applyFont="1" applyFill="1" applyBorder="1" applyAlignment="1">
      <alignment horizontal="left" vertical="top" wrapText="1"/>
    </xf>
    <xf numFmtId="0" fontId="26" fillId="13" borderId="44" xfId="0" applyFont="1" applyFill="1" applyBorder="1" applyAlignment="1">
      <alignment horizontal="left" vertical="top" wrapText="1"/>
    </xf>
    <xf numFmtId="0" fontId="26" fillId="13" borderId="42" xfId="0" applyFont="1" applyFill="1" applyBorder="1" applyAlignment="1">
      <alignment horizontal="left" vertical="top" wrapText="1"/>
    </xf>
    <xf numFmtId="0" fontId="26" fillId="13" borderId="43" xfId="0" applyFont="1" applyFill="1" applyBorder="1" applyAlignment="1">
      <alignment horizontal="left" vertical="top" wrapText="1"/>
    </xf>
    <xf numFmtId="0" fontId="37" fillId="22" borderId="61" xfId="0" applyFont="1" applyFill="1" applyBorder="1" applyAlignment="1">
      <alignment horizontal="left" vertical="top" wrapText="1"/>
    </xf>
    <xf numFmtId="0" fontId="37" fillId="22" borderId="63" xfId="0" applyFont="1" applyFill="1" applyBorder="1" applyAlignment="1">
      <alignment horizontal="left" vertical="top" wrapText="1"/>
    </xf>
    <xf numFmtId="0" fontId="37" fillId="9" borderId="61" xfId="0" applyFont="1" applyFill="1" applyBorder="1" applyAlignment="1">
      <alignment horizontal="left" vertical="top" wrapText="1"/>
    </xf>
    <xf numFmtId="0" fontId="37" fillId="9" borderId="62" xfId="0" applyFont="1" applyFill="1" applyBorder="1" applyAlignment="1">
      <alignment horizontal="left" vertical="top" wrapText="1"/>
    </xf>
    <xf numFmtId="0" fontId="37" fillId="13" borderId="61" xfId="0" applyFont="1" applyFill="1" applyBorder="1" applyAlignment="1">
      <alignment horizontal="left" vertical="top" wrapText="1"/>
    </xf>
    <xf numFmtId="0" fontId="37" fillId="22" borderId="8" xfId="0" applyFont="1" applyFill="1" applyBorder="1" applyAlignment="1">
      <alignment horizontal="left" vertical="top" wrapText="1"/>
    </xf>
    <xf numFmtId="0" fontId="37" fillId="22" borderId="9" xfId="0" applyFont="1" applyFill="1" applyBorder="1" applyAlignment="1">
      <alignment horizontal="left" vertical="top" wrapText="1"/>
    </xf>
    <xf numFmtId="0" fontId="37" fillId="9" borderId="8" xfId="0" applyFont="1" applyFill="1" applyBorder="1" applyAlignment="1">
      <alignment horizontal="left" vertical="top" wrapText="1"/>
    </xf>
    <xf numFmtId="0" fontId="37" fillId="9" borderId="1" xfId="0" applyFont="1" applyFill="1" applyBorder="1" applyAlignment="1">
      <alignment horizontal="left" vertical="top" wrapText="1"/>
    </xf>
    <xf numFmtId="0" fontId="37" fillId="13" borderId="8" xfId="0" applyFont="1" applyFill="1" applyBorder="1" applyAlignment="1">
      <alignment horizontal="left" vertical="top" wrapText="1"/>
    </xf>
    <xf numFmtId="0" fontId="26" fillId="22" borderId="8" xfId="0" applyFont="1" applyFill="1" applyBorder="1" applyAlignment="1">
      <alignment horizontal="left" vertical="top" wrapText="1"/>
    </xf>
    <xf numFmtId="0" fontId="26" fillId="22" borderId="9" xfId="0" applyFont="1" applyFill="1" applyBorder="1" applyAlignment="1">
      <alignment horizontal="left" vertical="top" wrapText="1"/>
    </xf>
    <xf numFmtId="0" fontId="37" fillId="13" borderId="1" xfId="0" applyFont="1" applyFill="1" applyBorder="1" applyAlignment="1">
      <alignment horizontal="left" vertical="top" wrapText="1"/>
    </xf>
    <xf numFmtId="0" fontId="26" fillId="22" borderId="10" xfId="0" applyFont="1" applyFill="1" applyBorder="1" applyAlignment="1">
      <alignment horizontal="left" vertical="top" wrapText="1"/>
    </xf>
    <xf numFmtId="0" fontId="26" fillId="22" borderId="12" xfId="0" applyFont="1" applyFill="1" applyBorder="1" applyAlignment="1">
      <alignment horizontal="left" vertical="top" wrapText="1"/>
    </xf>
    <xf numFmtId="0" fontId="26" fillId="9" borderId="10" xfId="0" applyFont="1" applyFill="1" applyBorder="1" applyAlignment="1">
      <alignment horizontal="left" vertical="top" wrapText="1"/>
    </xf>
    <xf numFmtId="0" fontId="37" fillId="9" borderId="11" xfId="0" applyFont="1" applyFill="1" applyBorder="1" applyAlignment="1">
      <alignment horizontal="left" vertical="top" wrapText="1"/>
    </xf>
    <xf numFmtId="0" fontId="26" fillId="9" borderId="11" xfId="0" applyFont="1" applyFill="1" applyBorder="1" applyAlignment="1">
      <alignment horizontal="left" vertical="top" wrapText="1"/>
    </xf>
    <xf numFmtId="0" fontId="26" fillId="9" borderId="12" xfId="0" applyFont="1" applyFill="1" applyBorder="1" applyAlignment="1">
      <alignment horizontal="left" vertical="top" wrapText="1"/>
    </xf>
    <xf numFmtId="0" fontId="26" fillId="13" borderId="10" xfId="0" applyFont="1" applyFill="1" applyBorder="1" applyAlignment="1">
      <alignment horizontal="left" vertical="top" wrapText="1"/>
    </xf>
    <xf numFmtId="0" fontId="26" fillId="13" borderId="11" xfId="0" applyFont="1" applyFill="1" applyBorder="1" applyAlignment="1">
      <alignment horizontal="left" vertical="top" wrapText="1"/>
    </xf>
    <xf numFmtId="0" fontId="26" fillId="13" borderId="12" xfId="0" applyFont="1" applyFill="1" applyBorder="1" applyAlignment="1">
      <alignment horizontal="left" vertical="top" wrapText="1"/>
    </xf>
    <xf numFmtId="0" fontId="26" fillId="9" borderId="7" xfId="0" applyFont="1" applyFill="1" applyBorder="1" applyAlignment="1">
      <alignment horizontal="left" vertical="top" wrapText="1"/>
    </xf>
    <xf numFmtId="0" fontId="26" fillId="9" borderId="3" xfId="0" applyFont="1" applyFill="1" applyBorder="1" applyAlignment="1">
      <alignment horizontal="left" vertical="top" wrapText="1"/>
    </xf>
    <xf numFmtId="0" fontId="26" fillId="9" borderId="13" xfId="0" applyFont="1" applyFill="1" applyBorder="1" applyAlignment="1">
      <alignment horizontal="left" vertical="top" wrapText="1"/>
    </xf>
    <xf numFmtId="0" fontId="26" fillId="13" borderId="7" xfId="0" applyFont="1" applyFill="1" applyBorder="1" applyAlignment="1">
      <alignment horizontal="left" vertical="top" wrapText="1"/>
    </xf>
    <xf numFmtId="0" fontId="26" fillId="13" borderId="3" xfId="0" applyFont="1" applyFill="1" applyBorder="1" applyAlignment="1">
      <alignment horizontal="left" vertical="top" wrapText="1"/>
    </xf>
    <xf numFmtId="0" fontId="26" fillId="13" borderId="13" xfId="0" applyFont="1" applyFill="1" applyBorder="1" applyAlignment="1">
      <alignment horizontal="left" vertical="top" wrapText="1"/>
    </xf>
    <xf numFmtId="0" fontId="26" fillId="23" borderId="61" xfId="0" applyFont="1" applyFill="1" applyBorder="1" applyAlignment="1">
      <alignment horizontal="left" vertical="top" wrapText="1"/>
    </xf>
    <xf numFmtId="0" fontId="26" fillId="23" borderId="63" xfId="0" applyFont="1" applyFill="1" applyBorder="1" applyAlignment="1">
      <alignment horizontal="left" vertical="top" wrapText="1"/>
    </xf>
    <xf numFmtId="0" fontId="26" fillId="23" borderId="8" xfId="0" applyFont="1" applyFill="1" applyBorder="1" applyAlignment="1">
      <alignment horizontal="left" vertical="top" wrapText="1"/>
    </xf>
    <xf numFmtId="0" fontId="26" fillId="23" borderId="9" xfId="0" applyFont="1" applyFill="1" applyBorder="1" applyAlignment="1">
      <alignment horizontal="left" vertical="top" wrapText="1"/>
    </xf>
    <xf numFmtId="0" fontId="26" fillId="23" borderId="10" xfId="0" applyFont="1" applyFill="1" applyBorder="1" applyAlignment="1">
      <alignment horizontal="left" vertical="top" wrapText="1"/>
    </xf>
    <xf numFmtId="0" fontId="26" fillId="23" borderId="12" xfId="0" applyFont="1" applyFill="1" applyBorder="1" applyAlignment="1">
      <alignment horizontal="left" vertical="top" wrapText="1"/>
    </xf>
    <xf numFmtId="0" fontId="5" fillId="0" borderId="0" xfId="0" applyFont="1" applyAlignment="1">
      <alignment vertical="center"/>
    </xf>
    <xf numFmtId="0" fontId="0" fillId="0" borderId="0" xfId="0" applyAlignment="1">
      <alignment vertical="top"/>
    </xf>
    <xf numFmtId="0" fontId="15" fillId="0" borderId="0" xfId="0" applyFont="1" applyAlignment="1">
      <alignment horizontal="left" vertical="top" wrapText="1"/>
    </xf>
    <xf numFmtId="0" fontId="40" fillId="9" borderId="1" xfId="0" applyFont="1" applyFill="1" applyBorder="1" applyAlignment="1">
      <alignment horizontal="left" vertical="top" wrapText="1"/>
    </xf>
    <xf numFmtId="0" fontId="0" fillId="29" borderId="42" xfId="0" applyFill="1" applyBorder="1" applyAlignment="1">
      <alignment horizontal="left" vertical="top"/>
    </xf>
    <xf numFmtId="0" fontId="0" fillId="30" borderId="67" xfId="0" applyFill="1" applyBorder="1" applyAlignment="1">
      <alignment horizontal="left" vertical="top"/>
    </xf>
    <xf numFmtId="0" fontId="0" fillId="30" borderId="3" xfId="0" applyFill="1" applyBorder="1" applyAlignment="1">
      <alignment horizontal="left" vertical="top"/>
    </xf>
    <xf numFmtId="0" fontId="6" fillId="5" borderId="12" xfId="0" applyFont="1" applyFill="1" applyBorder="1" applyAlignment="1">
      <alignment horizontal="left" vertical="top" wrapText="1"/>
    </xf>
    <xf numFmtId="0" fontId="15" fillId="0" borderId="40" xfId="0" applyFont="1" applyBorder="1" applyAlignment="1">
      <alignment horizontal="left" vertical="top"/>
    </xf>
    <xf numFmtId="0" fontId="15" fillId="0" borderId="75" xfId="0" applyFont="1" applyBorder="1" applyAlignment="1">
      <alignment horizontal="left" vertical="top"/>
    </xf>
    <xf numFmtId="0" fontId="15" fillId="0" borderId="66" xfId="0" applyFont="1" applyBorder="1" applyAlignment="1">
      <alignment horizontal="left" vertical="top"/>
    </xf>
    <xf numFmtId="0" fontId="0" fillId="0" borderId="40" xfId="0" applyBorder="1" applyAlignment="1">
      <alignment horizontal="left" vertical="top"/>
    </xf>
    <xf numFmtId="0" fontId="0" fillId="0" borderId="66" xfId="0" applyBorder="1" applyAlignment="1">
      <alignment horizontal="left" vertical="top"/>
    </xf>
    <xf numFmtId="0" fontId="0" fillId="0" borderId="35" xfId="0" applyBorder="1" applyAlignment="1">
      <alignment horizontal="left" vertical="top"/>
    </xf>
    <xf numFmtId="0" fontId="0" fillId="0" borderId="75" xfId="0" applyBorder="1" applyAlignment="1">
      <alignment horizontal="left" vertical="top"/>
    </xf>
    <xf numFmtId="0" fontId="0" fillId="0" borderId="79" xfId="0" applyBorder="1" applyAlignment="1">
      <alignment horizontal="left" vertical="top"/>
    </xf>
    <xf numFmtId="0" fontId="15" fillId="0" borderId="67" xfId="0" applyFont="1" applyBorder="1" applyAlignment="1">
      <alignment horizontal="left" vertical="top"/>
    </xf>
    <xf numFmtId="0" fontId="26" fillId="12" borderId="66" xfId="0" applyFont="1" applyFill="1" applyBorder="1" applyAlignment="1">
      <alignment horizontal="left" vertical="top"/>
    </xf>
    <xf numFmtId="0" fontId="26" fillId="12" borderId="2" xfId="0" applyFont="1" applyFill="1" applyBorder="1" applyAlignment="1">
      <alignment horizontal="left" vertical="top"/>
    </xf>
    <xf numFmtId="0" fontId="26" fillId="11" borderId="79" xfId="0" applyFont="1" applyFill="1" applyBorder="1" applyAlignment="1">
      <alignment horizontal="left" vertical="top"/>
    </xf>
    <xf numFmtId="0" fontId="26" fillId="11" borderId="65" xfId="0" applyFont="1" applyFill="1" applyBorder="1" applyAlignment="1">
      <alignment horizontal="left" vertical="top"/>
    </xf>
    <xf numFmtId="0" fontId="0" fillId="30" borderId="0" xfId="0" applyFill="1" applyAlignment="1">
      <alignment horizontal="left" vertical="top"/>
    </xf>
    <xf numFmtId="0" fontId="0" fillId="29" borderId="0" xfId="0" applyFill="1" applyAlignment="1">
      <alignment horizontal="left" vertical="top"/>
    </xf>
    <xf numFmtId="0" fontId="15" fillId="17" borderId="67" xfId="0" quotePrefix="1" applyFont="1" applyFill="1" applyBorder="1"/>
    <xf numFmtId="0" fontId="15" fillId="17" borderId="67" xfId="0" applyFont="1" applyFill="1" applyBorder="1"/>
    <xf numFmtId="0" fontId="0" fillId="17" borderId="3" xfId="0" applyFill="1" applyBorder="1"/>
    <xf numFmtId="0" fontId="0" fillId="17" borderId="67" xfId="0" applyFill="1" applyBorder="1" applyAlignment="1">
      <alignment horizontal="left" vertical="top"/>
    </xf>
    <xf numFmtId="0" fontId="0" fillId="17" borderId="3" xfId="0" applyFill="1" applyBorder="1" applyAlignment="1">
      <alignment horizontal="left" vertical="top"/>
    </xf>
    <xf numFmtId="0" fontId="0" fillId="26" borderId="42" xfId="0" applyFill="1" applyBorder="1" applyAlignment="1">
      <alignment horizontal="left" vertical="top"/>
    </xf>
    <xf numFmtId="0" fontId="0" fillId="26" borderId="3" xfId="0" applyFill="1" applyBorder="1" applyAlignment="1">
      <alignment horizontal="left" vertical="top"/>
    </xf>
    <xf numFmtId="0" fontId="0" fillId="27" borderId="42" xfId="0" applyFill="1" applyBorder="1" applyAlignment="1">
      <alignment horizontal="left" vertical="top"/>
    </xf>
    <xf numFmtId="0" fontId="0" fillId="27" borderId="3" xfId="0" applyFill="1" applyBorder="1" applyAlignment="1">
      <alignment horizontal="left" vertical="top"/>
    </xf>
    <xf numFmtId="0" fontId="0" fillId="28" borderId="42" xfId="0" applyFill="1" applyBorder="1" applyAlignment="1">
      <alignment horizontal="left" vertical="top"/>
    </xf>
    <xf numFmtId="0" fontId="0" fillId="28" borderId="3" xfId="0" applyFill="1" applyBorder="1" applyAlignment="1">
      <alignment horizontal="left" vertical="top"/>
    </xf>
    <xf numFmtId="0" fontId="0" fillId="21" borderId="67" xfId="0" applyFill="1" applyBorder="1" applyAlignment="1">
      <alignment horizontal="left" vertical="top"/>
    </xf>
    <xf numFmtId="0" fontId="0" fillId="21" borderId="3" xfId="0" applyFill="1" applyBorder="1" applyAlignment="1">
      <alignment horizontal="left" vertical="top"/>
    </xf>
    <xf numFmtId="0" fontId="0" fillId="15" borderId="75" xfId="0" quotePrefix="1" applyFill="1" applyBorder="1"/>
    <xf numFmtId="0" fontId="0" fillId="15" borderId="75" xfId="0" applyFill="1" applyBorder="1"/>
    <xf numFmtId="0" fontId="0" fillId="0" borderId="31" xfId="0" applyBorder="1" applyAlignment="1">
      <alignment horizontal="left" vertical="top"/>
    </xf>
    <xf numFmtId="0" fontId="0" fillId="0" borderId="67" xfId="0" applyBorder="1"/>
    <xf numFmtId="0" fontId="0" fillId="0" borderId="3" xfId="0" applyBorder="1"/>
    <xf numFmtId="2" fontId="0" fillId="0" borderId="40" xfId="0" applyNumberFormat="1" applyBorder="1" applyAlignment="1">
      <alignment horizontal="left" vertical="top"/>
    </xf>
    <xf numFmtId="0" fontId="15" fillId="15" borderId="40" xfId="0" applyFont="1" applyFill="1" applyBorder="1"/>
    <xf numFmtId="0" fontId="15" fillId="15" borderId="66" xfId="0" applyFont="1" applyFill="1" applyBorder="1"/>
    <xf numFmtId="0" fontId="15" fillId="15" borderId="75" xfId="0" applyFont="1" applyFill="1" applyBorder="1" applyAlignment="1">
      <alignment horizontal="left" vertical="top"/>
    </xf>
    <xf numFmtId="0" fontId="15" fillId="15" borderId="79" xfId="0" applyFont="1" applyFill="1" applyBorder="1" applyAlignment="1">
      <alignment horizontal="left" vertical="top"/>
    </xf>
    <xf numFmtId="0" fontId="16" fillId="19" borderId="3" xfId="0" applyFont="1" applyFill="1" applyBorder="1" applyAlignment="1">
      <alignment horizontal="left" vertical="top"/>
    </xf>
    <xf numFmtId="0" fontId="0" fillId="15" borderId="40" xfId="0" applyFill="1" applyBorder="1" applyAlignment="1">
      <alignment horizontal="left" vertical="top"/>
    </xf>
    <xf numFmtId="0" fontId="42" fillId="23" borderId="8" xfId="0" applyFont="1" applyFill="1" applyBorder="1" applyAlignment="1">
      <alignment horizontal="left" vertical="top" wrapText="1"/>
    </xf>
    <xf numFmtId="0" fontId="42" fillId="23" borderId="9" xfId="0" applyFont="1" applyFill="1" applyBorder="1" applyAlignment="1">
      <alignment horizontal="left" vertical="top" wrapText="1"/>
    </xf>
    <xf numFmtId="2" fontId="15" fillId="0" borderId="0" xfId="0" applyNumberFormat="1" applyFont="1" applyAlignment="1">
      <alignment horizontal="left" vertical="top"/>
    </xf>
    <xf numFmtId="0" fontId="6" fillId="0" borderId="0" xfId="0" applyFont="1" applyAlignment="1">
      <alignment horizontal="left" vertical="center"/>
    </xf>
    <xf numFmtId="0" fontId="4" fillId="0" borderId="0" xfId="0" applyFont="1"/>
    <xf numFmtId="0" fontId="0" fillId="0" borderId="0" xfId="0" applyAlignment="1">
      <alignment horizontal="left" vertical="center"/>
    </xf>
    <xf numFmtId="0" fontId="15" fillId="0" borderId="0" xfId="0" applyFont="1" applyAlignment="1">
      <alignment vertical="top"/>
    </xf>
    <xf numFmtId="0" fontId="6" fillId="0" borderId="0" xfId="0" applyFont="1" applyAlignment="1">
      <alignment horizontal="left" vertical="top" wrapText="1"/>
    </xf>
    <xf numFmtId="0" fontId="0" fillId="0" borderId="0" xfId="0" applyAlignment="1">
      <alignment horizontal="left" vertical="top" wrapText="1"/>
    </xf>
    <xf numFmtId="0" fontId="12" fillId="0" borderId="0" xfId="0" applyFont="1" applyAlignment="1">
      <alignment horizontal="left" vertical="top"/>
    </xf>
    <xf numFmtId="0" fontId="0" fillId="0" borderId="97" xfId="0" applyBorder="1" applyAlignment="1">
      <alignment horizontal="left" vertical="top"/>
    </xf>
    <xf numFmtId="0" fontId="0" fillId="0" borderId="85" xfId="0" applyBorder="1" applyAlignment="1">
      <alignment horizontal="left" vertical="top"/>
    </xf>
    <xf numFmtId="0" fontId="0" fillId="27" borderId="0" xfId="0" applyFill="1" applyAlignment="1">
      <alignment horizontal="left" vertical="top"/>
    </xf>
    <xf numFmtId="0" fontId="0" fillId="27" borderId="79" xfId="0" applyFill="1" applyBorder="1"/>
    <xf numFmtId="0" fontId="6" fillId="5" borderId="43" xfId="0" applyFont="1" applyFill="1" applyBorder="1" applyAlignment="1">
      <alignment horizontal="left" vertical="top" wrapText="1"/>
    </xf>
    <xf numFmtId="0" fontId="6" fillId="5" borderId="9" xfId="0" applyFont="1" applyFill="1" applyBorder="1" applyAlignment="1">
      <alignment horizontal="left" vertical="top" wrapText="1"/>
    </xf>
    <xf numFmtId="0" fontId="0" fillId="0" borderId="58" xfId="0" applyBorder="1" applyAlignment="1">
      <alignment horizontal="left" vertical="top"/>
    </xf>
    <xf numFmtId="0" fontId="18" fillId="0" borderId="0" xfId="0" applyFont="1" applyAlignment="1">
      <alignment horizontal="left" vertical="top"/>
    </xf>
    <xf numFmtId="0" fontId="6" fillId="21" borderId="7" xfId="0" applyFont="1" applyFill="1" applyBorder="1" applyAlignment="1" applyProtection="1">
      <alignment horizontal="left" vertical="top"/>
      <protection locked="0"/>
    </xf>
    <xf numFmtId="0" fontId="6" fillId="21" borderId="10" xfId="0" applyFont="1" applyFill="1" applyBorder="1" applyAlignment="1" applyProtection="1">
      <alignment horizontal="left" vertical="top"/>
      <protection locked="0"/>
    </xf>
    <xf numFmtId="0" fontId="6" fillId="21" borderId="25" xfId="0" applyFont="1" applyFill="1" applyBorder="1" applyAlignment="1" applyProtection="1">
      <alignment horizontal="left" vertical="top"/>
      <protection locked="0"/>
    </xf>
    <xf numFmtId="0" fontId="15" fillId="17" borderId="75" xfId="0" applyFont="1" applyFill="1" applyBorder="1" applyAlignment="1">
      <alignment horizontal="left" vertical="top"/>
    </xf>
    <xf numFmtId="0" fontId="0" fillId="17" borderId="75" xfId="0" applyFill="1" applyBorder="1" applyAlignment="1">
      <alignment horizontal="left" vertical="top"/>
    </xf>
    <xf numFmtId="0" fontId="15" fillId="17" borderId="40" xfId="0" applyFont="1" applyFill="1" applyBorder="1" applyAlignment="1">
      <alignment horizontal="left" vertical="top"/>
    </xf>
    <xf numFmtId="0" fontId="15" fillId="17" borderId="66" xfId="0" applyFont="1" applyFill="1" applyBorder="1" applyAlignment="1">
      <alignment horizontal="left" vertical="top"/>
    </xf>
    <xf numFmtId="0" fontId="15" fillId="17" borderId="79" xfId="0" applyFont="1" applyFill="1" applyBorder="1" applyAlignment="1">
      <alignment horizontal="left" vertical="top"/>
    </xf>
    <xf numFmtId="0" fontId="15" fillId="32" borderId="75" xfId="0" applyFont="1" applyFill="1" applyBorder="1" applyAlignment="1">
      <alignment horizontal="left" vertical="top"/>
    </xf>
    <xf numFmtId="0" fontId="15" fillId="32" borderId="40" xfId="0" applyFont="1" applyFill="1" applyBorder="1" applyAlignment="1">
      <alignment horizontal="left" vertical="top"/>
    </xf>
    <xf numFmtId="0" fontId="15" fillId="32" borderId="66" xfId="0" applyFont="1" applyFill="1" applyBorder="1" applyAlignment="1">
      <alignment horizontal="left" vertical="top"/>
    </xf>
    <xf numFmtId="0" fontId="15" fillId="32" borderId="79" xfId="0" applyFont="1" applyFill="1" applyBorder="1" applyAlignment="1">
      <alignment horizontal="left" vertical="top"/>
    </xf>
    <xf numFmtId="0" fontId="0" fillId="32" borderId="40" xfId="0" applyFill="1" applyBorder="1" applyAlignment="1">
      <alignment horizontal="left" vertical="top"/>
    </xf>
    <xf numFmtId="0" fontId="0" fillId="32" borderId="75" xfId="0" applyFill="1" applyBorder="1" applyAlignment="1">
      <alignment horizontal="left" vertical="top"/>
    </xf>
    <xf numFmtId="0" fontId="46" fillId="0" borderId="0" xfId="0" applyFont="1" applyAlignment="1">
      <alignment horizontal="left" vertical="top"/>
    </xf>
    <xf numFmtId="0" fontId="0" fillId="33" borderId="0" xfId="0" applyFill="1" applyAlignment="1">
      <alignment horizontal="left" vertical="top"/>
    </xf>
    <xf numFmtId="0" fontId="0" fillId="28" borderId="0" xfId="0" applyFill="1" applyAlignment="1">
      <alignment horizontal="left" vertical="top"/>
    </xf>
    <xf numFmtId="0" fontId="0" fillId="0" borderId="85" xfId="0" applyBorder="1" applyAlignment="1">
      <alignment horizontal="left" vertical="top" wrapText="1"/>
    </xf>
    <xf numFmtId="0" fontId="47" fillId="8" borderId="0" xfId="0" applyFont="1" applyFill="1" applyAlignment="1">
      <alignment horizontal="left" vertical="top"/>
    </xf>
    <xf numFmtId="0" fontId="3" fillId="0" borderId="0" xfId="0" applyFont="1" applyAlignment="1">
      <alignment horizontal="left" vertical="top"/>
    </xf>
    <xf numFmtId="0" fontId="19" fillId="3" borderId="77" xfId="0" applyFont="1" applyFill="1" applyBorder="1" applyAlignment="1">
      <alignment horizontal="left" vertical="center" wrapText="1"/>
    </xf>
    <xf numFmtId="0" fontId="19" fillId="3" borderId="63" xfId="0" applyFont="1" applyFill="1" applyBorder="1" applyAlignment="1">
      <alignment horizontal="left" vertical="center" wrapText="1"/>
    </xf>
    <xf numFmtId="14" fontId="0" fillId="0" borderId="0" xfId="0" applyNumberFormat="1"/>
    <xf numFmtId="0" fontId="0" fillId="0" borderId="0" xfId="0" quotePrefix="1"/>
    <xf numFmtId="0" fontId="19" fillId="3" borderId="34" xfId="0" applyFont="1" applyFill="1" applyBorder="1" applyAlignment="1">
      <alignment horizontal="center" vertical="center" wrapText="1"/>
    </xf>
    <xf numFmtId="0" fontId="19" fillId="3" borderId="75" xfId="0" applyFont="1" applyFill="1" applyBorder="1" applyAlignment="1">
      <alignment horizontal="center" vertical="center" wrapText="1"/>
    </xf>
    <xf numFmtId="0" fontId="19" fillId="3" borderId="67" xfId="0" applyFont="1" applyFill="1" applyBorder="1" applyAlignment="1">
      <alignment horizontal="center" vertical="center" wrapText="1"/>
    </xf>
    <xf numFmtId="0" fontId="19" fillId="3" borderId="40" xfId="0" applyFont="1" applyFill="1" applyBorder="1" applyAlignment="1">
      <alignment horizontal="center" vertical="center" wrapText="1"/>
    </xf>
    <xf numFmtId="0" fontId="0" fillId="0" borderId="0" xfId="0" applyAlignment="1">
      <alignment horizontal="left"/>
    </xf>
    <xf numFmtId="0" fontId="0" fillId="24" borderId="75" xfId="0" applyFill="1" applyBorder="1" applyAlignment="1">
      <alignment wrapText="1"/>
    </xf>
    <xf numFmtId="0" fontId="0" fillId="24" borderId="67" xfId="0" applyFill="1" applyBorder="1" applyAlignment="1">
      <alignment wrapText="1"/>
    </xf>
    <xf numFmtId="0" fontId="0" fillId="24" borderId="40" xfId="0" applyFill="1" applyBorder="1" applyAlignment="1">
      <alignment wrapText="1"/>
    </xf>
    <xf numFmtId="0" fontId="0" fillId="24" borderId="49" xfId="0" applyFill="1" applyBorder="1" applyAlignment="1">
      <alignment wrapText="1"/>
    </xf>
    <xf numFmtId="0" fontId="0" fillId="24" borderId="56" xfId="0" applyFill="1" applyBorder="1" applyAlignment="1">
      <alignment wrapText="1"/>
    </xf>
    <xf numFmtId="0" fontId="0" fillId="24" borderId="11" xfId="0" applyFill="1" applyBorder="1" applyAlignment="1">
      <alignment wrapText="1"/>
    </xf>
    <xf numFmtId="0" fontId="0" fillId="24" borderId="55" xfId="0" applyFill="1" applyBorder="1" applyAlignment="1">
      <alignment wrapText="1"/>
    </xf>
    <xf numFmtId="0" fontId="0" fillId="24" borderId="12" xfId="0" applyFill="1" applyBorder="1" applyAlignment="1">
      <alignment wrapText="1"/>
    </xf>
    <xf numFmtId="0" fontId="0" fillId="0" borderId="0" xfId="0" applyAlignment="1">
      <alignment wrapText="1"/>
    </xf>
    <xf numFmtId="0" fontId="19" fillId="3" borderId="61" xfId="0" applyFont="1" applyFill="1" applyBorder="1" applyAlignment="1">
      <alignment horizontal="left" wrapText="1"/>
    </xf>
    <xf numFmtId="0" fontId="19" fillId="3" borderId="62" xfId="0" applyFont="1" applyFill="1" applyBorder="1" applyAlignment="1">
      <alignment horizontal="left" wrapText="1"/>
    </xf>
    <xf numFmtId="0" fontId="52" fillId="3" borderId="62" xfId="0" applyFont="1" applyFill="1" applyBorder="1" applyAlignment="1">
      <alignment horizontal="left" wrapText="1"/>
    </xf>
    <xf numFmtId="0" fontId="52" fillId="3" borderId="63" xfId="0" applyFont="1" applyFill="1" applyBorder="1" applyAlignment="1">
      <alignment horizontal="left" wrapText="1"/>
    </xf>
    <xf numFmtId="0" fontId="0" fillId="36" borderId="106" xfId="0" applyFill="1" applyBorder="1"/>
    <xf numFmtId="0" fontId="0" fillId="36" borderId="4" xfId="0" applyFill="1" applyBorder="1"/>
    <xf numFmtId="0" fontId="0" fillId="36" borderId="85" xfId="0" applyFill="1" applyBorder="1"/>
    <xf numFmtId="0" fontId="0" fillId="36" borderId="22" xfId="0" applyFill="1" applyBorder="1"/>
    <xf numFmtId="0" fontId="0" fillId="36" borderId="106" xfId="0" applyFill="1" applyBorder="1" applyAlignment="1">
      <alignment wrapText="1"/>
    </xf>
    <xf numFmtId="0" fontId="0" fillId="36" borderId="107" xfId="0" applyFill="1" applyBorder="1" applyAlignment="1">
      <alignment wrapText="1"/>
    </xf>
    <xf numFmtId="0" fontId="0" fillId="9" borderId="76" xfId="0" applyFill="1" applyBorder="1" applyAlignment="1">
      <alignment horizontal="left"/>
    </xf>
    <xf numFmtId="0" fontId="0" fillId="9" borderId="53" xfId="0" applyFill="1" applyBorder="1" applyAlignment="1">
      <alignment wrapText="1"/>
    </xf>
    <xf numFmtId="0" fontId="0" fillId="9" borderId="53" xfId="0" applyFill="1" applyBorder="1" applyAlignment="1">
      <alignment horizontal="left"/>
    </xf>
    <xf numFmtId="0" fontId="0" fillId="9" borderId="61" xfId="0" applyFill="1" applyBorder="1" applyAlignment="1">
      <alignment wrapText="1"/>
    </xf>
    <xf numFmtId="0" fontId="0" fillId="9" borderId="62" xfId="0" applyFill="1" applyBorder="1" applyAlignment="1">
      <alignment horizontal="left"/>
    </xf>
    <xf numFmtId="0" fontId="0" fillId="9" borderId="63" xfId="0" applyFill="1" applyBorder="1" applyAlignment="1">
      <alignment horizontal="left"/>
    </xf>
    <xf numFmtId="0" fontId="0" fillId="9" borderId="8" xfId="0" applyFill="1" applyBorder="1" applyAlignment="1">
      <alignment wrapText="1"/>
    </xf>
    <xf numFmtId="0" fontId="0" fillId="0" borderId="1" xfId="0" applyBorder="1" applyAlignment="1">
      <alignment wrapText="1"/>
    </xf>
    <xf numFmtId="0" fontId="0" fillId="9" borderId="1" xfId="0" applyFill="1" applyBorder="1" applyAlignment="1">
      <alignment wrapText="1"/>
    </xf>
    <xf numFmtId="0" fontId="0" fillId="9" borderId="9" xfId="0" applyFill="1" applyBorder="1" applyAlignment="1">
      <alignment wrapText="1"/>
    </xf>
    <xf numFmtId="0" fontId="0" fillId="9" borderId="10" xfId="0" applyFill="1" applyBorder="1" applyAlignment="1">
      <alignment wrapText="1"/>
    </xf>
    <xf numFmtId="0" fontId="0" fillId="9" borderId="11" xfId="0" applyFill="1" applyBorder="1" applyAlignment="1">
      <alignment wrapText="1"/>
    </xf>
    <xf numFmtId="0" fontId="0" fillId="9" borderId="12" xfId="0" applyFill="1" applyBorder="1" applyAlignment="1">
      <alignment wrapText="1"/>
    </xf>
    <xf numFmtId="0" fontId="43" fillId="0" borderId="1" xfId="0" applyFont="1" applyBorder="1" applyAlignment="1">
      <alignment horizontal="left" vertical="top" wrapText="1"/>
    </xf>
    <xf numFmtId="0" fontId="8" fillId="3" borderId="64" xfId="0" applyFont="1" applyFill="1" applyBorder="1" applyAlignment="1" applyProtection="1">
      <alignment horizontal="left" vertical="top"/>
      <protection locked="0"/>
    </xf>
    <xf numFmtId="0" fontId="8" fillId="3" borderId="58" xfId="0" applyFont="1" applyFill="1" applyBorder="1" applyAlignment="1" applyProtection="1">
      <alignment horizontal="left" vertical="top"/>
      <protection locked="0"/>
    </xf>
    <xf numFmtId="0" fontId="6" fillId="0" borderId="13"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2" xfId="0" applyFont="1" applyBorder="1" applyAlignment="1" applyProtection="1">
      <alignment horizontal="left" vertical="top"/>
      <protection locked="0"/>
    </xf>
    <xf numFmtId="0" fontId="6" fillId="21" borderId="109" xfId="0" applyFont="1" applyFill="1" applyBorder="1" applyAlignment="1" applyProtection="1">
      <alignment horizontal="left" vertical="top" wrapText="1"/>
      <protection locked="0"/>
    </xf>
    <xf numFmtId="0" fontId="6" fillId="21" borderId="97" xfId="0" applyFont="1" applyFill="1" applyBorder="1" applyAlignment="1" applyProtection="1">
      <alignment horizontal="left" vertical="top" wrapText="1"/>
      <protection locked="0"/>
    </xf>
    <xf numFmtId="0" fontId="6" fillId="21" borderId="34" xfId="0" applyFont="1" applyFill="1" applyBorder="1" applyAlignment="1" applyProtection="1">
      <alignment horizontal="left" vertical="top" wrapText="1"/>
      <protection locked="0"/>
    </xf>
    <xf numFmtId="0" fontId="6" fillId="21" borderId="85" xfId="0" applyFont="1" applyFill="1" applyBorder="1" applyAlignment="1" applyProtection="1">
      <alignment horizontal="left" vertical="top" wrapText="1"/>
      <protection locked="0"/>
    </xf>
    <xf numFmtId="0" fontId="22" fillId="3" borderId="102" xfId="0" applyFont="1" applyFill="1" applyBorder="1" applyAlignment="1">
      <alignment horizontal="center" vertical="top" wrapText="1"/>
    </xf>
    <xf numFmtId="0" fontId="6" fillId="0" borderId="0" xfId="0" applyFont="1" applyAlignment="1">
      <alignment horizontal="left" vertical="center" wrapText="1"/>
    </xf>
    <xf numFmtId="0" fontId="11" fillId="0" borderId="0" xfId="0" applyFont="1" applyAlignment="1">
      <alignment wrapText="1"/>
    </xf>
    <xf numFmtId="0" fontId="0" fillId="0" borderId="0" xfId="0" applyAlignment="1">
      <alignment horizontal="left" vertical="center" wrapText="1"/>
    </xf>
    <xf numFmtId="0" fontId="6" fillId="21" borderId="66" xfId="0" applyFont="1" applyFill="1" applyBorder="1" applyAlignment="1" applyProtection="1">
      <alignment horizontal="left" vertical="top"/>
      <protection locked="0"/>
    </xf>
    <xf numFmtId="0" fontId="6" fillId="21" borderId="2" xfId="0" applyFont="1" applyFill="1" applyBorder="1" applyAlignment="1" applyProtection="1">
      <alignment horizontal="left" vertical="top"/>
      <protection locked="0"/>
    </xf>
    <xf numFmtId="0" fontId="6" fillId="21" borderId="55" xfId="0" applyFont="1" applyFill="1" applyBorder="1" applyAlignment="1" applyProtection="1">
      <alignment horizontal="left" vertical="top"/>
      <protection locked="0"/>
    </xf>
    <xf numFmtId="0" fontId="6" fillId="21" borderId="109" xfId="0" applyFont="1" applyFill="1" applyBorder="1" applyAlignment="1" applyProtection="1">
      <alignment horizontal="left" vertical="top"/>
      <protection locked="0"/>
    </xf>
    <xf numFmtId="0" fontId="6" fillId="21" borderId="97" xfId="0" applyFont="1" applyFill="1" applyBorder="1" applyAlignment="1" applyProtection="1">
      <alignment horizontal="left" vertical="top"/>
      <protection locked="0"/>
    </xf>
    <xf numFmtId="0" fontId="26" fillId="37" borderId="61" xfId="0" applyFont="1" applyFill="1" applyBorder="1" applyAlignment="1">
      <alignment horizontal="left" vertical="top" wrapText="1"/>
    </xf>
    <xf numFmtId="0" fontId="26" fillId="37" borderId="8" xfId="0" applyFont="1" applyFill="1" applyBorder="1" applyAlignment="1">
      <alignment horizontal="left" vertical="top" wrapText="1"/>
    </xf>
    <xf numFmtId="0" fontId="26" fillId="37" borderId="10" xfId="0" applyFont="1" applyFill="1" applyBorder="1" applyAlignment="1">
      <alignment horizontal="left" vertical="top" wrapText="1"/>
    </xf>
    <xf numFmtId="0" fontId="26" fillId="37" borderId="63" xfId="0" applyFont="1" applyFill="1" applyBorder="1" applyAlignment="1">
      <alignment horizontal="left" vertical="top" wrapText="1"/>
    </xf>
    <xf numFmtId="0" fontId="26" fillId="37" borderId="9" xfId="0" applyFont="1" applyFill="1" applyBorder="1" applyAlignment="1">
      <alignment horizontal="left" vertical="top" wrapText="1"/>
    </xf>
    <xf numFmtId="0" fontId="26" fillId="37" borderId="12" xfId="0" applyFont="1" applyFill="1" applyBorder="1" applyAlignment="1">
      <alignment horizontal="left" vertical="top" wrapText="1"/>
    </xf>
    <xf numFmtId="0" fontId="0" fillId="30" borderId="35" xfId="0" applyFill="1" applyBorder="1" applyAlignment="1">
      <alignment horizontal="left" vertical="top"/>
    </xf>
    <xf numFmtId="0" fontId="0" fillId="29" borderId="31" xfId="0" applyFill="1" applyBorder="1" applyAlignment="1">
      <alignment horizontal="left" vertical="top"/>
    </xf>
    <xf numFmtId="0" fontId="0" fillId="27" borderId="1" xfId="0" applyFill="1" applyBorder="1" applyAlignment="1">
      <alignment horizontal="left" vertical="top" wrapText="1"/>
    </xf>
    <xf numFmtId="0" fontId="0" fillId="10" borderId="1" xfId="0" applyFill="1" applyBorder="1" applyAlignment="1">
      <alignment horizontal="left" vertical="top" wrapText="1"/>
    </xf>
    <xf numFmtId="0" fontId="27" fillId="15" borderId="1" xfId="0" applyFont="1" applyFill="1" applyBorder="1" applyAlignment="1">
      <alignment horizontal="left" vertical="top" wrapText="1"/>
    </xf>
    <xf numFmtId="0" fontId="27" fillId="17" borderId="1" xfId="0" applyFont="1" applyFill="1" applyBorder="1" applyAlignment="1">
      <alignment horizontal="left" vertical="top" wrapText="1"/>
    </xf>
    <xf numFmtId="0" fontId="27" fillId="10" borderId="1" xfId="0" applyFont="1" applyFill="1" applyBorder="1" applyAlignment="1">
      <alignment horizontal="left" vertical="top" wrapText="1"/>
    </xf>
    <xf numFmtId="0" fontId="27" fillId="27" borderId="1" xfId="0" applyFont="1" applyFill="1" applyBorder="1" applyAlignment="1">
      <alignment horizontal="left" vertical="top" wrapText="1"/>
    </xf>
    <xf numFmtId="0" fontId="8" fillId="3" borderId="76" xfId="0" applyFont="1" applyFill="1" applyBorder="1" applyAlignment="1">
      <alignment horizontal="left" vertical="center" wrapText="1"/>
    </xf>
    <xf numFmtId="0" fontId="8" fillId="3" borderId="53" xfId="0" applyFont="1" applyFill="1" applyBorder="1" applyAlignment="1">
      <alignment horizontal="left" vertical="center" wrapText="1"/>
    </xf>
    <xf numFmtId="0" fontId="8" fillId="3" borderId="50" xfId="0" applyFont="1" applyFill="1" applyBorder="1" applyAlignment="1">
      <alignment horizontal="left" vertical="center" wrapText="1"/>
    </xf>
    <xf numFmtId="0" fontId="8" fillId="5" borderId="61" xfId="0" applyFont="1" applyFill="1" applyBorder="1" applyAlignment="1">
      <alignment horizontal="left" vertical="center" wrapText="1"/>
    </xf>
    <xf numFmtId="0" fontId="0" fillId="21" borderId="97" xfId="0" applyFill="1" applyBorder="1" applyAlignment="1" applyProtection="1">
      <alignment horizontal="left" vertical="top"/>
      <protection locked="0"/>
    </xf>
    <xf numFmtId="0" fontId="0" fillId="21" borderId="109" xfId="0" applyFill="1" applyBorder="1" applyAlignment="1" applyProtection="1">
      <alignment horizontal="left" vertical="top"/>
      <protection locked="0"/>
    </xf>
    <xf numFmtId="0" fontId="0" fillId="21" borderId="109" xfId="0" applyFill="1" applyBorder="1" applyAlignment="1" applyProtection="1">
      <alignment horizontal="left" vertical="top" wrapText="1"/>
      <protection locked="0"/>
    </xf>
    <xf numFmtId="0" fontId="0" fillId="21" borderId="85" xfId="0" applyFill="1" applyBorder="1" applyAlignment="1" applyProtection="1">
      <alignment horizontal="left" vertical="top" wrapText="1"/>
      <protection locked="0"/>
    </xf>
    <xf numFmtId="0" fontId="0" fillId="21" borderId="1" xfId="0" applyFill="1" applyBorder="1" applyAlignment="1" applyProtection="1">
      <alignment horizontal="left" vertical="top" wrapText="1"/>
      <protection locked="0"/>
    </xf>
    <xf numFmtId="0" fontId="0" fillId="21" borderId="2" xfId="0" applyFill="1" applyBorder="1" applyAlignment="1" applyProtection="1">
      <alignment horizontal="left" vertical="top" wrapText="1"/>
      <protection locked="0"/>
    </xf>
    <xf numFmtId="0" fontId="0" fillId="21" borderId="11" xfId="0" applyFill="1" applyBorder="1" applyAlignment="1" applyProtection="1">
      <alignment horizontal="left" vertical="top" wrapText="1"/>
      <protection locked="0"/>
    </xf>
    <xf numFmtId="0" fontId="0" fillId="21" borderId="55" xfId="0" applyFill="1" applyBorder="1" applyAlignment="1" applyProtection="1">
      <alignment horizontal="left" vertical="top" wrapText="1"/>
      <protection locked="0"/>
    </xf>
    <xf numFmtId="0" fontId="0" fillId="21" borderId="8" xfId="0" applyFill="1" applyBorder="1" applyAlignment="1" applyProtection="1">
      <alignment horizontal="left" vertical="top"/>
      <protection locked="0"/>
    </xf>
    <xf numFmtId="0" fontId="0" fillId="21" borderId="10" xfId="0" applyFill="1" applyBorder="1" applyAlignment="1" applyProtection="1">
      <alignment horizontal="left" vertical="top"/>
      <protection locked="0"/>
    </xf>
    <xf numFmtId="0" fontId="7" fillId="5" borderId="62" xfId="0" applyFont="1" applyFill="1" applyBorder="1" applyAlignment="1">
      <alignment horizontal="left" vertical="center" wrapText="1"/>
    </xf>
    <xf numFmtId="2" fontId="7" fillId="5" borderId="62" xfId="0" applyNumberFormat="1" applyFont="1" applyFill="1" applyBorder="1" applyAlignment="1">
      <alignment horizontal="left" vertical="center" wrapText="1"/>
    </xf>
    <xf numFmtId="0" fontId="0" fillId="0" borderId="1" xfId="0" applyBorder="1" applyAlignment="1">
      <alignment horizontal="left" vertical="top" wrapText="1"/>
    </xf>
    <xf numFmtId="0" fontId="0" fillId="0" borderId="11" xfId="0" applyBorder="1" applyAlignment="1">
      <alignment horizontal="left" vertical="top" wrapText="1"/>
    </xf>
    <xf numFmtId="0" fontId="6" fillId="0" borderId="62" xfId="0" applyFont="1" applyBorder="1" applyAlignment="1">
      <alignment horizontal="left" vertical="center" wrapText="1"/>
    </xf>
    <xf numFmtId="0" fontId="6" fillId="0" borderId="77" xfId="0" applyFont="1" applyBorder="1" applyAlignment="1">
      <alignment horizontal="left" vertical="center" wrapText="1"/>
    </xf>
    <xf numFmtId="0" fontId="8" fillId="5" borderId="55" xfId="0" applyFont="1" applyFill="1" applyBorder="1" applyAlignment="1">
      <alignment horizontal="left" vertical="top"/>
    </xf>
    <xf numFmtId="0" fontId="15" fillId="0" borderId="31" xfId="0" applyFont="1" applyBorder="1" applyAlignment="1">
      <alignment horizontal="left" vertical="top"/>
    </xf>
    <xf numFmtId="0" fontId="0" fillId="24" borderId="79" xfId="0" applyFill="1" applyBorder="1" applyAlignment="1">
      <alignment wrapText="1"/>
    </xf>
    <xf numFmtId="0" fontId="0" fillId="24" borderId="3" xfId="0" applyFill="1" applyBorder="1" applyAlignment="1">
      <alignment wrapText="1"/>
    </xf>
    <xf numFmtId="0" fontId="0" fillId="24" borderId="66" xfId="0" applyFill="1" applyBorder="1" applyAlignment="1">
      <alignment wrapText="1"/>
    </xf>
    <xf numFmtId="0" fontId="0" fillId="24" borderId="13" xfId="0" applyFill="1" applyBorder="1" applyAlignment="1">
      <alignment wrapText="1"/>
    </xf>
    <xf numFmtId="0" fontId="0" fillId="0" borderId="109" xfId="0" applyBorder="1" applyAlignment="1">
      <alignment horizontal="left" vertical="top"/>
    </xf>
    <xf numFmtId="0" fontId="15" fillId="3" borderId="0" xfId="0" applyFont="1" applyFill="1" applyAlignment="1">
      <alignment horizontal="left" vertical="top"/>
    </xf>
    <xf numFmtId="0" fontId="0" fillId="7" borderId="67" xfId="0" applyFill="1" applyBorder="1" applyAlignment="1">
      <alignment horizontal="left" vertical="top" wrapText="1"/>
    </xf>
    <xf numFmtId="0" fontId="15" fillId="7" borderId="67" xfId="0" applyFont="1" applyFill="1" applyBorder="1" applyAlignment="1">
      <alignment horizontal="left" vertical="top" wrapText="1"/>
    </xf>
    <xf numFmtId="0" fontId="0" fillId="0" borderId="67" xfId="0" applyBorder="1" applyAlignment="1">
      <alignment horizontal="left" vertical="top" wrapText="1"/>
    </xf>
    <xf numFmtId="0" fontId="0" fillId="8" borderId="67" xfId="0" applyFill="1" applyBorder="1" applyAlignment="1">
      <alignment horizontal="left" vertical="top" wrapText="1"/>
    </xf>
    <xf numFmtId="0" fontId="0" fillId="3" borderId="0" xfId="0" applyFill="1" applyAlignment="1">
      <alignment horizontal="left" vertical="top"/>
    </xf>
    <xf numFmtId="0" fontId="0" fillId="40" borderId="67" xfId="0" applyFill="1" applyBorder="1" applyAlignment="1">
      <alignment horizontal="left" vertical="top" wrapText="1"/>
    </xf>
    <xf numFmtId="0" fontId="0" fillId="0" borderId="40" xfId="0" applyBorder="1" applyAlignment="1">
      <alignment horizontal="left" vertical="top" wrapText="1"/>
    </xf>
    <xf numFmtId="0" fontId="0" fillId="0" borderId="0" xfId="0" applyAlignment="1" applyProtection="1">
      <alignment horizontal="left" vertical="top"/>
      <protection locked="0"/>
    </xf>
    <xf numFmtId="49" fontId="0" fillId="0" borderId="0" xfId="0" applyNumberFormat="1" applyAlignment="1">
      <alignment horizontal="left" vertical="top"/>
    </xf>
    <xf numFmtId="0" fontId="0" fillId="0" borderId="8" xfId="0" applyBorder="1" applyAlignment="1">
      <alignment horizontal="left" vertical="top"/>
    </xf>
    <xf numFmtId="0" fontId="0" fillId="21" borderId="34" xfId="0" applyFill="1" applyBorder="1" applyAlignment="1" applyProtection="1">
      <alignment horizontal="left" vertical="top"/>
      <protection locked="0"/>
    </xf>
    <xf numFmtId="0" fontId="0" fillId="21" borderId="34" xfId="0" applyFill="1" applyBorder="1" applyAlignment="1" applyProtection="1">
      <alignment horizontal="left" vertical="top" wrapText="1"/>
      <protection locked="0"/>
    </xf>
    <xf numFmtId="0" fontId="0" fillId="0" borderId="1" xfId="0" applyBorder="1" applyAlignment="1">
      <alignment horizontal="left" vertical="top"/>
    </xf>
    <xf numFmtId="0" fontId="0" fillId="21" borderId="3" xfId="0" applyFill="1" applyBorder="1" applyAlignment="1" applyProtection="1">
      <alignment horizontal="left" vertical="top" wrapText="1"/>
      <protection locked="0"/>
    </xf>
    <xf numFmtId="0" fontId="0" fillId="21" borderId="66" xfId="0" applyFill="1" applyBorder="1" applyAlignment="1" applyProtection="1">
      <alignment horizontal="left" vertical="top" wrapText="1"/>
      <protection locked="0"/>
    </xf>
    <xf numFmtId="0" fontId="0" fillId="0" borderId="3" xfId="0" applyBorder="1" applyAlignment="1">
      <alignment horizontal="left" vertical="top"/>
    </xf>
    <xf numFmtId="0" fontId="0" fillId="0" borderId="3" xfId="0" applyBorder="1" applyAlignment="1">
      <alignment horizontal="left" vertical="top" wrapText="1"/>
    </xf>
    <xf numFmtId="0" fontId="18" fillId="0" borderId="76" xfId="0" applyFont="1" applyBorder="1" applyAlignment="1">
      <alignment horizontal="left" vertical="top"/>
    </xf>
    <xf numFmtId="0" fontId="18" fillId="0" borderId="53" xfId="0" applyFont="1" applyBorder="1" applyAlignment="1">
      <alignment horizontal="left" vertical="top"/>
    </xf>
    <xf numFmtId="0" fontId="18" fillId="0" borderId="50" xfId="0" applyFont="1" applyBorder="1" applyAlignment="1">
      <alignment horizontal="left" vertical="top"/>
    </xf>
    <xf numFmtId="0" fontId="0" fillId="21" borderId="7" xfId="0" applyFill="1" applyBorder="1" applyAlignment="1" applyProtection="1">
      <alignment horizontal="left" vertical="top" wrapText="1"/>
      <protection locked="0"/>
    </xf>
    <xf numFmtId="0" fontId="0" fillId="21" borderId="79" xfId="0" applyFill="1" applyBorder="1" applyAlignment="1" applyProtection="1">
      <alignment horizontal="left" vertical="top" wrapText="1"/>
      <protection locked="0"/>
    </xf>
    <xf numFmtId="0" fontId="0" fillId="21" borderId="8" xfId="0" applyFill="1" applyBorder="1" applyAlignment="1" applyProtection="1">
      <alignment horizontal="left" vertical="top" wrapText="1"/>
      <protection locked="0"/>
    </xf>
    <xf numFmtId="0" fontId="0" fillId="21" borderId="65" xfId="0" applyFill="1" applyBorder="1" applyAlignment="1" applyProtection="1">
      <alignment horizontal="left" vertical="top" wrapText="1"/>
      <protection locked="0"/>
    </xf>
    <xf numFmtId="0" fontId="16" fillId="21" borderId="34" xfId="0" applyFont="1" applyFill="1" applyBorder="1" applyAlignment="1" applyProtection="1">
      <alignment horizontal="left" vertical="top"/>
      <protection locked="0"/>
    </xf>
    <xf numFmtId="0" fontId="16" fillId="0" borderId="0" xfId="0" applyFont="1" applyAlignment="1">
      <alignment horizontal="left" vertical="top"/>
    </xf>
    <xf numFmtId="2" fontId="0" fillId="5" borderId="9" xfId="0" applyNumberFormat="1" applyFill="1" applyBorder="1" applyAlignment="1">
      <alignment horizontal="left" vertical="top" wrapText="1"/>
    </xf>
    <xf numFmtId="0" fontId="17" fillId="2" borderId="82" xfId="0" applyFont="1" applyFill="1" applyBorder="1" applyAlignment="1">
      <alignment horizontal="left" vertical="top"/>
    </xf>
    <xf numFmtId="0" fontId="17" fillId="2" borderId="51" xfId="0" applyFont="1" applyFill="1" applyBorder="1" applyAlignment="1">
      <alignment horizontal="left" vertical="top" wrapText="1"/>
    </xf>
    <xf numFmtId="0" fontId="17" fillId="2" borderId="84" xfId="0" applyFont="1" applyFill="1" applyBorder="1" applyAlignment="1">
      <alignment horizontal="left" vertical="top"/>
    </xf>
    <xf numFmtId="0" fontId="17" fillId="2" borderId="83" xfId="0" applyFont="1" applyFill="1" applyBorder="1" applyAlignment="1">
      <alignment horizontal="left" vertical="top" wrapText="1"/>
    </xf>
    <xf numFmtId="0" fontId="17" fillId="2" borderId="1" xfId="0" applyFont="1" applyFill="1" applyBorder="1" applyAlignment="1">
      <alignment horizontal="left" vertical="top" wrapText="1"/>
    </xf>
    <xf numFmtId="0" fontId="17" fillId="2" borderId="42" xfId="0" applyFont="1" applyFill="1" applyBorder="1" applyAlignment="1">
      <alignment horizontal="left" vertical="top" wrapText="1"/>
    </xf>
    <xf numFmtId="0" fontId="17" fillId="2" borderId="11" xfId="0" applyFont="1" applyFill="1" applyBorder="1" applyAlignment="1">
      <alignment horizontal="left" vertical="top" wrapText="1"/>
    </xf>
    <xf numFmtId="0" fontId="8" fillId="5" borderId="8" xfId="0" applyFont="1" applyFill="1" applyBorder="1" applyAlignment="1">
      <alignment horizontal="left" vertical="top" wrapText="1"/>
    </xf>
    <xf numFmtId="0" fontId="6" fillId="5" borderId="44" xfId="0" applyFont="1" applyFill="1" applyBorder="1" applyAlignment="1">
      <alignment horizontal="left" vertical="top" wrapText="1"/>
    </xf>
    <xf numFmtId="0" fontId="6" fillId="5" borderId="8" xfId="0" applyFont="1" applyFill="1" applyBorder="1" applyAlignment="1">
      <alignment horizontal="left" vertical="top" wrapText="1"/>
    </xf>
    <xf numFmtId="0" fontId="6" fillId="5" borderId="7" xfId="0" applyFont="1" applyFill="1" applyBorder="1" applyAlignment="1">
      <alignment horizontal="left" vertical="top" wrapText="1"/>
    </xf>
    <xf numFmtId="0" fontId="6" fillId="5" borderId="13" xfId="0" applyFont="1" applyFill="1" applyBorder="1" applyAlignment="1">
      <alignment horizontal="left" vertical="top" wrapText="1"/>
    </xf>
    <xf numFmtId="0" fontId="6" fillId="5" borderId="74" xfId="0" applyFont="1" applyFill="1" applyBorder="1" applyAlignment="1">
      <alignment horizontal="left" vertical="top" wrapText="1"/>
    </xf>
    <xf numFmtId="0" fontId="6" fillId="5" borderId="49" xfId="0" applyFont="1" applyFill="1" applyBorder="1" applyAlignment="1">
      <alignment horizontal="left" vertical="top" wrapText="1"/>
    </xf>
    <xf numFmtId="0" fontId="6" fillId="5" borderId="10" xfId="0" applyFont="1" applyFill="1" applyBorder="1" applyAlignment="1">
      <alignment horizontal="left" vertical="top" wrapText="1"/>
    </xf>
    <xf numFmtId="0" fontId="6" fillId="5" borderId="80" xfId="0" applyFont="1" applyFill="1" applyBorder="1" applyAlignment="1">
      <alignment horizontal="left" vertical="top" wrapText="1"/>
    </xf>
    <xf numFmtId="0" fontId="6" fillId="5" borderId="81" xfId="0" applyFont="1" applyFill="1" applyBorder="1" applyAlignment="1">
      <alignment horizontal="left" vertical="top" wrapText="1"/>
    </xf>
    <xf numFmtId="0" fontId="6" fillId="0" borderId="1" xfId="0" applyFont="1" applyBorder="1" applyAlignment="1">
      <alignment horizontal="left" vertical="top" wrapText="1"/>
    </xf>
    <xf numFmtId="0" fontId="6" fillId="0" borderId="11"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27" xfId="0" applyFont="1" applyBorder="1" applyAlignment="1">
      <alignment horizontal="left" vertical="top" wrapText="1"/>
    </xf>
    <xf numFmtId="0" fontId="1" fillId="0" borderId="43" xfId="0" applyFont="1" applyBorder="1" applyAlignment="1">
      <alignment horizontal="left" vertical="top" wrapText="1"/>
    </xf>
    <xf numFmtId="0" fontId="6" fillId="21" borderId="9" xfId="0" applyFont="1" applyFill="1" applyBorder="1" applyAlignment="1" applyProtection="1">
      <alignment horizontal="left" vertical="top"/>
      <protection locked="0"/>
    </xf>
    <xf numFmtId="2" fontId="0" fillId="0" borderId="0" xfId="0" applyNumberFormat="1" applyAlignment="1">
      <alignment horizontal="left" vertical="top"/>
    </xf>
    <xf numFmtId="171" fontId="6" fillId="0" borderId="9" xfId="0" applyNumberFormat="1" applyFont="1" applyBorder="1" applyAlignment="1">
      <alignment horizontal="left" vertical="top"/>
    </xf>
    <xf numFmtId="1" fontId="6" fillId="21" borderId="9" xfId="0" applyNumberFormat="1" applyFont="1" applyFill="1" applyBorder="1" applyAlignment="1" applyProtection="1">
      <alignment horizontal="left" vertical="top" wrapText="1"/>
      <protection locked="0"/>
    </xf>
    <xf numFmtId="0" fontId="0" fillId="0" borderId="0" xfId="0" applyAlignment="1" applyProtection="1">
      <alignment wrapText="1"/>
      <protection hidden="1"/>
    </xf>
    <xf numFmtId="0" fontId="0" fillId="0" borderId="0" xfId="0" applyAlignment="1" applyProtection="1">
      <alignment vertical="top"/>
      <protection hidden="1"/>
    </xf>
    <xf numFmtId="0" fontId="0" fillId="0" borderId="0" xfId="0" applyProtection="1">
      <protection hidden="1"/>
    </xf>
    <xf numFmtId="0" fontId="4" fillId="0" borderId="21" xfId="0" applyFont="1" applyBorder="1"/>
    <xf numFmtId="0" fontId="61" fillId="0" borderId="0" xfId="0" applyFont="1"/>
    <xf numFmtId="0" fontId="0" fillId="0" borderId="71" xfId="0" applyBorder="1" applyAlignment="1">
      <alignment horizontal="left" vertical="top"/>
    </xf>
    <xf numFmtId="0" fontId="16" fillId="0" borderId="39" xfId="0" applyFont="1" applyBorder="1" applyAlignment="1">
      <alignment horizontal="left" vertical="top"/>
    </xf>
    <xf numFmtId="0" fontId="16" fillId="0" borderId="40" xfId="0" applyFont="1" applyBorder="1" applyAlignment="1">
      <alignment horizontal="left" vertical="top"/>
    </xf>
    <xf numFmtId="0" fontId="16" fillId="0" borderId="75" xfId="0" applyFont="1" applyBorder="1" applyAlignment="1">
      <alignment horizontal="left" vertical="top"/>
    </xf>
    <xf numFmtId="0" fontId="16" fillId="0" borderId="71" xfId="0" applyFont="1" applyBorder="1" applyAlignment="1">
      <alignment horizontal="left" vertical="top"/>
    </xf>
    <xf numFmtId="0" fontId="19" fillId="0" borderId="9" xfId="0" applyFont="1" applyBorder="1" applyAlignment="1">
      <alignment horizontal="left" vertical="top" wrapText="1"/>
    </xf>
    <xf numFmtId="0" fontId="1" fillId="21" borderId="63" xfId="0" applyFont="1" applyFill="1" applyBorder="1" applyAlignment="1" applyProtection="1">
      <alignment horizontal="left" vertical="top" wrapText="1"/>
      <protection locked="0"/>
    </xf>
    <xf numFmtId="0" fontId="1" fillId="21" borderId="12" xfId="0" applyFont="1" applyFill="1" applyBorder="1" applyAlignment="1" applyProtection="1">
      <alignment horizontal="left" vertical="top" wrapText="1"/>
      <protection locked="0"/>
    </xf>
    <xf numFmtId="0" fontId="19" fillId="0" borderId="3" xfId="0" applyFont="1" applyBorder="1" applyAlignment="1">
      <alignment horizontal="left" vertical="top" wrapText="1"/>
    </xf>
    <xf numFmtId="0" fontId="19" fillId="0" borderId="13" xfId="0" applyFont="1" applyBorder="1" applyAlignment="1">
      <alignment horizontal="left" vertical="top" wrapText="1"/>
    </xf>
    <xf numFmtId="0" fontId="26" fillId="0" borderId="0" xfId="0" applyFont="1"/>
    <xf numFmtId="3" fontId="1" fillId="0" borderId="1" xfId="0" applyNumberFormat="1" applyFont="1" applyBorder="1" applyAlignment="1">
      <alignment horizontal="left" vertical="top" wrapText="1"/>
    </xf>
    <xf numFmtId="0" fontId="1" fillId="0" borderId="0" xfId="0" applyFont="1"/>
    <xf numFmtId="0" fontId="0" fillId="9" borderId="53" xfId="0" quotePrefix="1" applyFill="1" applyBorder="1"/>
    <xf numFmtId="0" fontId="0" fillId="9" borderId="57" xfId="0" quotePrefix="1" applyFill="1" applyBorder="1"/>
    <xf numFmtId="0" fontId="1" fillId="35" borderId="0" xfId="0" applyFont="1" applyFill="1" applyAlignment="1">
      <alignment horizontal="left" vertical="top"/>
    </xf>
    <xf numFmtId="0" fontId="0" fillId="0" borderId="40" xfId="0" applyBorder="1"/>
    <xf numFmtId="0" fontId="0" fillId="0" borderId="75" xfId="0" applyBorder="1"/>
    <xf numFmtId="0" fontId="2" fillId="0" borderId="75" xfId="0" applyFont="1" applyBorder="1"/>
    <xf numFmtId="0" fontId="0" fillId="0" borderId="66" xfId="0" applyBorder="1"/>
    <xf numFmtId="0" fontId="0" fillId="0" borderId="35" xfId="0" applyBorder="1"/>
    <xf numFmtId="0" fontId="0" fillId="0" borderId="67" xfId="0" applyBorder="1" applyAlignment="1">
      <alignment horizontal="left" vertical="top"/>
    </xf>
    <xf numFmtId="0" fontId="16" fillId="0" borderId="42" xfId="0" applyFont="1" applyBorder="1" applyAlignment="1">
      <alignment horizontal="left" vertical="top"/>
    </xf>
    <xf numFmtId="0" fontId="4" fillId="0" borderId="0" xfId="0" applyFont="1" applyAlignment="1">
      <alignment horizontal="left" vertical="center"/>
    </xf>
    <xf numFmtId="173" fontId="1" fillId="0" borderId="1" xfId="0" applyNumberFormat="1" applyFont="1" applyBorder="1" applyAlignment="1">
      <alignment horizontal="left" vertical="top" wrapText="1"/>
    </xf>
    <xf numFmtId="0" fontId="1" fillId="21" borderId="11" xfId="0" applyFont="1" applyFill="1" applyBorder="1" applyAlignment="1" applyProtection="1">
      <alignment horizontal="left" vertical="top" wrapText="1"/>
      <protection locked="0"/>
    </xf>
    <xf numFmtId="173" fontId="1" fillId="0" borderId="11" xfId="0" applyNumberFormat="1" applyFont="1" applyBorder="1" applyAlignment="1">
      <alignment horizontal="left" vertical="top" wrapText="1"/>
    </xf>
    <xf numFmtId="0" fontId="7" fillId="0" borderId="9" xfId="0" applyFont="1" applyBorder="1" applyAlignment="1">
      <alignment horizontal="left" vertical="top" wrapText="1"/>
    </xf>
    <xf numFmtId="0" fontId="29" fillId="21" borderId="12" xfId="0" applyFont="1" applyFill="1" applyBorder="1" applyAlignment="1" applyProtection="1">
      <alignment horizontal="left" vertical="top" wrapText="1"/>
      <protection locked="0"/>
    </xf>
    <xf numFmtId="0" fontId="29" fillId="21" borderId="3" xfId="0" applyFont="1" applyFill="1" applyBorder="1" applyAlignment="1" applyProtection="1">
      <alignment horizontal="left" vertical="top" wrapText="1"/>
      <protection locked="0"/>
    </xf>
    <xf numFmtId="170" fontId="0" fillId="31" borderId="1" xfId="0" applyNumberFormat="1" applyFill="1" applyBorder="1" applyAlignment="1">
      <alignment horizontal="left" vertical="top"/>
    </xf>
    <xf numFmtId="170" fontId="0" fillId="31" borderId="11" xfId="0" applyNumberFormat="1" applyFill="1" applyBorder="1" applyAlignment="1">
      <alignment horizontal="left" vertical="top"/>
    </xf>
    <xf numFmtId="0" fontId="4" fillId="0" borderId="0" xfId="0" applyFont="1" applyAlignment="1">
      <alignment wrapText="1"/>
    </xf>
    <xf numFmtId="0" fontId="62" fillId="0" borderId="0" xfId="0" applyFont="1" applyAlignment="1">
      <alignment wrapText="1"/>
    </xf>
    <xf numFmtId="0" fontId="1" fillId="21" borderId="13" xfId="0" applyFont="1" applyFill="1" applyBorder="1" applyAlignment="1" applyProtection="1">
      <alignment horizontal="left" vertical="top" wrapText="1"/>
      <protection locked="0"/>
    </xf>
    <xf numFmtId="0" fontId="29" fillId="21" borderId="1" xfId="0" applyFont="1" applyFill="1" applyBorder="1" applyAlignment="1" applyProtection="1">
      <alignment horizontal="left" vertical="top" wrapText="1"/>
      <protection locked="0"/>
    </xf>
    <xf numFmtId="0" fontId="29" fillId="21" borderId="9" xfId="0" applyFont="1" applyFill="1" applyBorder="1" applyAlignment="1" applyProtection="1">
      <alignment horizontal="left" vertical="top" wrapText="1"/>
      <protection locked="0"/>
    </xf>
    <xf numFmtId="0" fontId="4" fillId="0" borderId="0" xfId="0" quotePrefix="1" applyFont="1" applyAlignment="1">
      <alignment horizontal="left" vertical="center"/>
    </xf>
    <xf numFmtId="0" fontId="4" fillId="0" borderId="1" xfId="0" applyFont="1" applyBorder="1"/>
    <xf numFmtId="0" fontId="4" fillId="0" borderId="0" xfId="0" quotePrefix="1" applyFont="1"/>
    <xf numFmtId="0" fontId="0" fillId="41" borderId="0" xfId="0" applyFill="1" applyAlignment="1">
      <alignment horizontal="left" vertical="top"/>
    </xf>
    <xf numFmtId="0" fontId="0" fillId="41" borderId="40" xfId="0" applyFill="1" applyBorder="1" applyAlignment="1">
      <alignment horizontal="left" vertical="top"/>
    </xf>
    <xf numFmtId="0" fontId="0" fillId="41" borderId="75" xfId="0" applyFill="1" applyBorder="1" applyAlignment="1">
      <alignment horizontal="left" vertical="top"/>
    </xf>
    <xf numFmtId="0" fontId="4" fillId="42" borderId="0" xfId="0" applyFont="1" applyFill="1" applyAlignment="1">
      <alignment horizontal="left" vertical="center"/>
    </xf>
    <xf numFmtId="0" fontId="4" fillId="42" borderId="0" xfId="0" applyFont="1" applyFill="1"/>
    <xf numFmtId="0" fontId="19" fillId="0" borderId="10" xfId="0" applyFont="1" applyBorder="1" applyAlignment="1">
      <alignment horizontal="left" vertical="top" wrapText="1"/>
    </xf>
    <xf numFmtId="0" fontId="56" fillId="0" borderId="10" xfId="1" applyFill="1" applyBorder="1" applyAlignment="1" applyProtection="1">
      <alignment horizontal="left" vertical="top" wrapText="1"/>
    </xf>
    <xf numFmtId="0" fontId="18" fillId="0" borderId="0" xfId="0" applyFont="1" applyAlignment="1">
      <alignment vertical="top"/>
    </xf>
    <xf numFmtId="0" fontId="18" fillId="0" borderId="36" xfId="0" applyFont="1" applyBorder="1" applyAlignment="1">
      <alignment vertical="top"/>
    </xf>
    <xf numFmtId="0" fontId="18" fillId="0" borderId="0" xfId="0" applyFont="1" applyAlignment="1">
      <alignment vertical="center"/>
    </xf>
    <xf numFmtId="0" fontId="6" fillId="0" borderId="9" xfId="0" applyFont="1" applyBorder="1" applyAlignment="1">
      <alignment horizontal="left" vertical="top" wrapText="1"/>
    </xf>
    <xf numFmtId="0" fontId="6" fillId="0" borderId="12" xfId="0" applyFont="1" applyBorder="1" applyAlignment="1">
      <alignment horizontal="left" vertical="top" wrapText="1"/>
    </xf>
    <xf numFmtId="0" fontId="6" fillId="0" borderId="43" xfId="0" applyFont="1" applyBorder="1" applyAlignment="1">
      <alignment horizontal="left" vertical="top" wrapText="1"/>
    </xf>
    <xf numFmtId="0" fontId="56" fillId="0" borderId="8" xfId="1" applyFill="1" applyBorder="1" applyAlignment="1" applyProtection="1">
      <alignment horizontal="left" vertical="top" wrapText="1"/>
    </xf>
    <xf numFmtId="0" fontId="56" fillId="0" borderId="44" xfId="1" applyFill="1" applyBorder="1" applyAlignment="1" applyProtection="1">
      <alignment horizontal="left" vertical="top" wrapText="1"/>
    </xf>
    <xf numFmtId="0" fontId="6" fillId="21" borderId="2" xfId="0" applyFont="1" applyFill="1" applyBorder="1" applyAlignment="1" applyProtection="1">
      <alignment horizontal="left" vertical="top" wrapText="1"/>
      <protection locked="0"/>
    </xf>
    <xf numFmtId="0" fontId="1" fillId="21" borderId="2" xfId="0" applyFont="1" applyFill="1" applyBorder="1" applyAlignment="1" applyProtection="1">
      <alignment horizontal="left" vertical="top" wrapText="1"/>
      <protection locked="0"/>
    </xf>
    <xf numFmtId="0" fontId="6" fillId="0" borderId="19" xfId="0" applyFont="1" applyBorder="1" applyAlignment="1">
      <alignment horizontal="left" vertical="top" wrapText="1"/>
    </xf>
    <xf numFmtId="0" fontId="6" fillId="0" borderId="0" xfId="0" applyFont="1" applyAlignment="1" applyProtection="1">
      <alignment horizontal="left" vertical="top" wrapText="1"/>
      <protection locked="0"/>
    </xf>
    <xf numFmtId="0" fontId="6" fillId="0" borderId="85" xfId="0" applyFont="1" applyBorder="1" applyAlignment="1">
      <alignment horizontal="left" vertical="top" wrapText="1"/>
    </xf>
    <xf numFmtId="0" fontId="1" fillId="21" borderId="66" xfId="0" applyFont="1" applyFill="1" applyBorder="1" applyAlignment="1" applyProtection="1">
      <alignment horizontal="left" vertical="top" wrapText="1"/>
      <protection locked="0"/>
    </xf>
    <xf numFmtId="0" fontId="0" fillId="0" borderId="21" xfId="0" applyBorder="1" applyAlignment="1">
      <alignment horizontal="left" vertical="top"/>
    </xf>
    <xf numFmtId="0" fontId="19" fillId="0" borderId="61" xfId="0" applyFont="1" applyBorder="1" applyAlignment="1">
      <alignment horizontal="left" vertical="top" wrapText="1"/>
    </xf>
    <xf numFmtId="0" fontId="19" fillId="0" borderId="63" xfId="0" applyFont="1" applyBorder="1" applyAlignment="1">
      <alignment horizontal="left" vertical="top" wrapText="1"/>
    </xf>
    <xf numFmtId="0" fontId="6" fillId="0" borderId="36" xfId="0" applyFont="1" applyBorder="1" applyAlignment="1">
      <alignment horizontal="left" vertical="top" wrapText="1"/>
    </xf>
    <xf numFmtId="0" fontId="14" fillId="0" borderId="0" xfId="0" applyFont="1" applyAlignment="1">
      <alignment horizontal="left" vertical="top"/>
    </xf>
    <xf numFmtId="0" fontId="6" fillId="21" borderId="1" xfId="0" applyFont="1" applyFill="1" applyBorder="1" applyAlignment="1" applyProtection="1">
      <alignment horizontal="left" vertical="top" wrapText="1"/>
      <protection locked="0"/>
    </xf>
    <xf numFmtId="0" fontId="1" fillId="0" borderId="8" xfId="0" applyFont="1" applyBorder="1" applyAlignment="1">
      <alignment horizontal="left" vertical="top" wrapText="1"/>
    </xf>
    <xf numFmtId="0" fontId="1" fillId="0" borderId="1" xfId="0" applyFont="1" applyBorder="1" applyAlignment="1">
      <alignment horizontal="left" vertical="top" wrapText="1"/>
    </xf>
    <xf numFmtId="0" fontId="1" fillId="0" borderId="10" xfId="0" applyFont="1" applyBorder="1" applyAlignment="1">
      <alignment horizontal="left" vertical="top" wrapText="1"/>
    </xf>
    <xf numFmtId="0" fontId="7" fillId="0" borderId="1" xfId="0" applyFont="1" applyBorder="1" applyAlignment="1">
      <alignment horizontal="left" vertical="top" wrapText="1"/>
    </xf>
    <xf numFmtId="0" fontId="19" fillId="3" borderId="64" xfId="0" applyFont="1" applyFill="1" applyBorder="1" applyAlignment="1">
      <alignment horizontal="left" vertical="top" wrapText="1"/>
    </xf>
    <xf numFmtId="0" fontId="19" fillId="3" borderId="14" xfId="0" applyFont="1" applyFill="1" applyBorder="1" applyAlignment="1">
      <alignment horizontal="left" vertical="top" wrapText="1"/>
    </xf>
    <xf numFmtId="0" fontId="1" fillId="0" borderId="11" xfId="0" applyFont="1" applyBorder="1" applyAlignment="1">
      <alignment horizontal="left" vertical="top" wrapText="1"/>
    </xf>
    <xf numFmtId="0" fontId="1" fillId="0" borderId="62" xfId="0" applyFont="1" applyBorder="1" applyAlignment="1">
      <alignment horizontal="left" vertical="top" wrapText="1"/>
    </xf>
    <xf numFmtId="0" fontId="1" fillId="0" borderId="63" xfId="0" applyFont="1" applyBorder="1" applyAlignment="1">
      <alignment horizontal="left" vertical="top" wrapText="1"/>
    </xf>
    <xf numFmtId="0" fontId="1" fillId="21" borderId="1" xfId="0" applyFont="1" applyFill="1" applyBorder="1" applyAlignment="1" applyProtection="1">
      <alignment horizontal="left" vertical="top" wrapText="1"/>
      <protection locked="0"/>
    </xf>
    <xf numFmtId="0" fontId="1" fillId="21" borderId="9" xfId="0" applyFont="1" applyFill="1" applyBorder="1" applyAlignment="1" applyProtection="1">
      <alignment horizontal="left" vertical="top" wrapText="1"/>
      <protection locked="0"/>
    </xf>
    <xf numFmtId="0" fontId="19" fillId="0" borderId="1" xfId="0" applyFont="1" applyBorder="1" applyAlignment="1">
      <alignment horizontal="left" vertical="top" wrapText="1"/>
    </xf>
    <xf numFmtId="0" fontId="19" fillId="0" borderId="8" xfId="0" applyFont="1" applyBorder="1" applyAlignment="1">
      <alignment horizontal="left" vertical="top" wrapText="1"/>
    </xf>
    <xf numFmtId="0" fontId="13" fillId="0" borderId="0" xfId="0" applyFont="1" applyAlignment="1">
      <alignment horizontal="left" vertical="top"/>
    </xf>
    <xf numFmtId="0" fontId="6" fillId="0" borderId="30" xfId="0" applyFont="1" applyBorder="1" applyAlignment="1">
      <alignment horizontal="left" vertical="top" wrapText="1"/>
    </xf>
    <xf numFmtId="0" fontId="63" fillId="43" borderId="0" xfId="3" applyAlignment="1">
      <alignment horizontal="left" vertical="top"/>
    </xf>
    <xf numFmtId="0" fontId="8" fillId="0" borderId="76" xfId="0" applyFont="1" applyBorder="1" applyAlignment="1">
      <alignment horizontal="left" vertical="top" wrapText="1"/>
    </xf>
    <xf numFmtId="0" fontId="8" fillId="0" borderId="57" xfId="0" applyFont="1" applyBorder="1" applyAlignment="1">
      <alignment horizontal="left" vertical="top" wrapText="1"/>
    </xf>
    <xf numFmtId="0" fontId="8" fillId="0" borderId="44" xfId="0" applyFont="1" applyBorder="1" applyAlignment="1">
      <alignment horizontal="left" vertical="top" wrapText="1"/>
    </xf>
    <xf numFmtId="0" fontId="7" fillId="0" borderId="44" xfId="0" applyFont="1" applyBorder="1" applyAlignment="1">
      <alignment horizontal="left" vertical="top" wrapText="1"/>
    </xf>
    <xf numFmtId="0" fontId="7" fillId="0" borderId="7" xfId="0" applyFont="1" applyBorder="1" applyAlignment="1">
      <alignment horizontal="left" vertical="top" wrapText="1"/>
    </xf>
    <xf numFmtId="0" fontId="21" fillId="3" borderId="102" xfId="0" applyFont="1" applyFill="1" applyBorder="1" applyAlignment="1">
      <alignment horizontal="center" vertical="top" wrapText="1"/>
    </xf>
    <xf numFmtId="0" fontId="66" fillId="3" borderId="102" xfId="0" applyFont="1" applyFill="1" applyBorder="1" applyAlignment="1">
      <alignment horizontal="center" vertical="top" wrapText="1"/>
    </xf>
    <xf numFmtId="0" fontId="21" fillId="3" borderId="97" xfId="0" applyFont="1" applyFill="1" applyBorder="1" applyAlignment="1">
      <alignment horizontal="center" vertical="top"/>
    </xf>
    <xf numFmtId="0" fontId="29" fillId="5" borderId="66" xfId="0" applyFont="1" applyFill="1" applyBorder="1" applyAlignment="1">
      <alignment horizontal="left" vertical="top" wrapText="1"/>
    </xf>
    <xf numFmtId="0" fontId="29" fillId="21" borderId="2" xfId="0" applyFont="1" applyFill="1" applyBorder="1" applyAlignment="1" applyProtection="1">
      <alignment horizontal="left" vertical="top" wrapText="1"/>
      <protection locked="0"/>
    </xf>
    <xf numFmtId="0" fontId="8" fillId="3" borderId="37" xfId="0" applyFont="1" applyFill="1" applyBorder="1" applyAlignment="1">
      <alignment horizontal="left" vertical="top"/>
    </xf>
    <xf numFmtId="0" fontId="7" fillId="16" borderId="61" xfId="0" applyFont="1" applyFill="1" applyBorder="1" applyAlignment="1">
      <alignment horizontal="left" vertical="top" wrapText="1"/>
    </xf>
    <xf numFmtId="0" fontId="7" fillId="16" borderId="62" xfId="0" applyFont="1" applyFill="1" applyBorder="1" applyAlignment="1">
      <alignment horizontal="left" vertical="top" wrapText="1"/>
    </xf>
    <xf numFmtId="0" fontId="7" fillId="16" borderId="110" xfId="0" applyFont="1" applyFill="1" applyBorder="1" applyAlignment="1">
      <alignment horizontal="left" vertical="top" wrapText="1"/>
    </xf>
    <xf numFmtId="0" fontId="7" fillId="16" borderId="78" xfId="0" applyFont="1" applyFill="1" applyBorder="1" applyAlignment="1">
      <alignment horizontal="left" vertical="top" wrapText="1"/>
    </xf>
    <xf numFmtId="0" fontId="7" fillId="16" borderId="63" xfId="0" applyFont="1" applyFill="1" applyBorder="1" applyAlignment="1">
      <alignment horizontal="left" vertical="top" wrapText="1"/>
    </xf>
    <xf numFmtId="2" fontId="7" fillId="16" borderId="78" xfId="0" applyNumberFormat="1" applyFont="1" applyFill="1" applyBorder="1" applyAlignment="1">
      <alignment horizontal="left" vertical="top" wrapText="1"/>
    </xf>
    <xf numFmtId="2" fontId="7" fillId="16" borderId="62" xfId="0" applyNumberFormat="1" applyFont="1" applyFill="1" applyBorder="1" applyAlignment="1">
      <alignment horizontal="left" vertical="top" wrapText="1"/>
    </xf>
    <xf numFmtId="2" fontId="7" fillId="16" borderId="110" xfId="0" applyNumberFormat="1" applyFont="1" applyFill="1" applyBorder="1" applyAlignment="1">
      <alignment horizontal="left" vertical="top" wrapText="1"/>
    </xf>
    <xf numFmtId="2" fontId="7" fillId="16" borderId="63" xfId="0" applyNumberFormat="1" applyFont="1" applyFill="1" applyBorder="1" applyAlignment="1">
      <alignment horizontal="left" vertical="top" wrapText="1"/>
    </xf>
    <xf numFmtId="0" fontId="29" fillId="6" borderId="8" xfId="0" applyFont="1" applyFill="1" applyBorder="1" applyAlignment="1">
      <alignment horizontal="left" vertical="top" wrapText="1"/>
    </xf>
    <xf numFmtId="0" fontId="29" fillId="6" borderId="1" xfId="0" applyFont="1" applyFill="1" applyBorder="1" applyAlignment="1">
      <alignment horizontal="left" vertical="top" wrapText="1"/>
    </xf>
    <xf numFmtId="0" fontId="29" fillId="6" borderId="100" xfId="0" applyFont="1" applyFill="1" applyBorder="1" applyAlignment="1">
      <alignment horizontal="left" vertical="top" wrapText="1"/>
    </xf>
    <xf numFmtId="0" fontId="29" fillId="6" borderId="65" xfId="0" applyFont="1" applyFill="1" applyBorder="1" applyAlignment="1">
      <alignment horizontal="left" vertical="top" wrapText="1"/>
    </xf>
    <xf numFmtId="0" fontId="29" fillId="6" borderId="2" xfId="0" applyFont="1" applyFill="1" applyBorder="1" applyAlignment="1">
      <alignment horizontal="left" vertical="top" wrapText="1"/>
    </xf>
    <xf numFmtId="2" fontId="29" fillId="6" borderId="8" xfId="0" applyNumberFormat="1" applyFont="1" applyFill="1" applyBorder="1" applyAlignment="1">
      <alignment horizontal="left" vertical="top" wrapText="1"/>
    </xf>
    <xf numFmtId="2" fontId="29" fillId="6" borderId="65" xfId="0" applyNumberFormat="1" applyFont="1" applyFill="1" applyBorder="1" applyAlignment="1">
      <alignment horizontal="left" vertical="top" wrapText="1"/>
    </xf>
    <xf numFmtId="2" fontId="29" fillId="6" borderId="100" xfId="0" applyNumberFormat="1" applyFont="1" applyFill="1" applyBorder="1" applyAlignment="1">
      <alignment horizontal="left" vertical="top" wrapText="1"/>
    </xf>
    <xf numFmtId="2" fontId="29" fillId="6" borderId="9" xfId="0" applyNumberFormat="1" applyFont="1" applyFill="1" applyBorder="1" applyAlignment="1">
      <alignment horizontal="left" vertical="top" wrapText="1"/>
    </xf>
    <xf numFmtId="2" fontId="29" fillId="28" borderId="8" xfId="0" applyNumberFormat="1" applyFont="1" applyFill="1" applyBorder="1" applyAlignment="1">
      <alignment horizontal="left" vertical="top" wrapText="1"/>
    </xf>
    <xf numFmtId="2" fontId="29" fillId="28" borderId="9" xfId="0" applyNumberFormat="1" applyFont="1" applyFill="1" applyBorder="1" applyAlignment="1">
      <alignment horizontal="left" vertical="top" wrapText="1"/>
    </xf>
    <xf numFmtId="0" fontId="29" fillId="31" borderId="9" xfId="0" applyFont="1" applyFill="1" applyBorder="1" applyAlignment="1">
      <alignment horizontal="left" vertical="top" wrapText="1"/>
    </xf>
    <xf numFmtId="0" fontId="29" fillId="31" borderId="8" xfId="0" applyFont="1" applyFill="1" applyBorder="1" applyAlignment="1">
      <alignment horizontal="left" vertical="top" wrapText="1"/>
    </xf>
    <xf numFmtId="0" fontId="29" fillId="31" borderId="1" xfId="0" applyFont="1" applyFill="1" applyBorder="1" applyAlignment="1">
      <alignment horizontal="left" vertical="top" wrapText="1"/>
    </xf>
    <xf numFmtId="0" fontId="29" fillId="31" borderId="100" xfId="0" applyFont="1" applyFill="1" applyBorder="1" applyAlignment="1">
      <alignment horizontal="left" vertical="top" wrapText="1"/>
    </xf>
    <xf numFmtId="0" fontId="29" fillId="31" borderId="65" xfId="0" applyFont="1" applyFill="1" applyBorder="1" applyAlignment="1">
      <alignment horizontal="left" vertical="top" wrapText="1"/>
    </xf>
    <xf numFmtId="0" fontId="29" fillId="31" borderId="10" xfId="0" applyFont="1" applyFill="1" applyBorder="1" applyAlignment="1">
      <alignment horizontal="left" vertical="top" wrapText="1"/>
    </xf>
    <xf numFmtId="0" fontId="29" fillId="31" borderId="11" xfId="0" applyFont="1" applyFill="1" applyBorder="1" applyAlignment="1">
      <alignment horizontal="left" vertical="top" wrapText="1"/>
    </xf>
    <xf numFmtId="0" fontId="29" fillId="31" borderId="101" xfId="0" applyFont="1" applyFill="1" applyBorder="1" applyAlignment="1">
      <alignment horizontal="left" vertical="top" wrapText="1"/>
    </xf>
    <xf numFmtId="0" fontId="29" fillId="31" borderId="56" xfId="0" applyFont="1" applyFill="1" applyBorder="1" applyAlignment="1">
      <alignment horizontal="left" vertical="top" wrapText="1"/>
    </xf>
    <xf numFmtId="0" fontId="29" fillId="6" borderId="55" xfId="0" applyFont="1" applyFill="1" applyBorder="1" applyAlignment="1">
      <alignment horizontal="left" vertical="top" wrapText="1"/>
    </xf>
    <xf numFmtId="2" fontId="29" fillId="6" borderId="10" xfId="0" applyNumberFormat="1" applyFont="1" applyFill="1" applyBorder="1" applyAlignment="1">
      <alignment horizontal="left" vertical="top" wrapText="1"/>
    </xf>
    <xf numFmtId="2" fontId="29" fillId="6" borderId="56" xfId="0" applyNumberFormat="1" applyFont="1" applyFill="1" applyBorder="1" applyAlignment="1">
      <alignment horizontal="left" vertical="top" wrapText="1"/>
    </xf>
    <xf numFmtId="2" fontId="29" fillId="6" borderId="101" xfId="0" applyNumberFormat="1" applyFont="1" applyFill="1" applyBorder="1" applyAlignment="1">
      <alignment horizontal="left" vertical="top" wrapText="1"/>
    </xf>
    <xf numFmtId="2" fontId="29" fillId="6" borderId="12" xfId="0" applyNumberFormat="1" applyFont="1" applyFill="1" applyBorder="1" applyAlignment="1">
      <alignment horizontal="left" vertical="top" wrapText="1"/>
    </xf>
    <xf numFmtId="0" fontId="29" fillId="31" borderId="12" xfId="0" applyFont="1" applyFill="1" applyBorder="1" applyAlignment="1">
      <alignment horizontal="left" vertical="top" wrapText="1"/>
    </xf>
    <xf numFmtId="2" fontId="29" fillId="6" borderId="1" xfId="0" applyNumberFormat="1" applyFont="1" applyFill="1" applyBorder="1" applyAlignment="1">
      <alignment horizontal="left" vertical="top" wrapText="1"/>
    </xf>
    <xf numFmtId="2" fontId="29" fillId="6" borderId="28" xfId="0" applyNumberFormat="1" applyFont="1" applyFill="1" applyBorder="1" applyAlignment="1">
      <alignment horizontal="left" vertical="top" wrapText="1"/>
    </xf>
    <xf numFmtId="2" fontId="29" fillId="6" borderId="16" xfId="0" applyNumberFormat="1" applyFont="1" applyFill="1" applyBorder="1" applyAlignment="1">
      <alignment horizontal="left" vertical="top" wrapText="1"/>
    </xf>
    <xf numFmtId="2" fontId="29" fillId="6" borderId="11" xfId="0" applyNumberFormat="1" applyFont="1" applyFill="1" applyBorder="1" applyAlignment="1">
      <alignment horizontal="left" vertical="top" wrapText="1"/>
    </xf>
    <xf numFmtId="0" fontId="7" fillId="16" borderId="64" xfId="0" applyFont="1" applyFill="1" applyBorder="1" applyAlignment="1">
      <alignment horizontal="left" vertical="top" wrapText="1"/>
    </xf>
    <xf numFmtId="0" fontId="7" fillId="16" borderId="14" xfId="0" applyFont="1" applyFill="1" applyBorder="1" applyAlignment="1">
      <alignment horizontal="left" vertical="top" wrapText="1"/>
    </xf>
    <xf numFmtId="0" fontId="7" fillId="16" borderId="68" xfId="0" applyFont="1" applyFill="1" applyBorder="1" applyAlignment="1">
      <alignment horizontal="left" vertical="top" wrapText="1"/>
    </xf>
    <xf numFmtId="0" fontId="7" fillId="16" borderId="70" xfId="0" applyFont="1" applyFill="1" applyBorder="1" applyAlignment="1">
      <alignment horizontal="left" vertical="top" wrapText="1"/>
    </xf>
    <xf numFmtId="0" fontId="7" fillId="16" borderId="58" xfId="0" applyFont="1" applyFill="1" applyBorder="1" applyAlignment="1">
      <alignment horizontal="left" vertical="top" wrapText="1"/>
    </xf>
    <xf numFmtId="2" fontId="7" fillId="16" borderId="64" xfId="0" applyNumberFormat="1" applyFont="1" applyFill="1" applyBorder="1" applyAlignment="1">
      <alignment horizontal="left" vertical="top" wrapText="1"/>
    </xf>
    <xf numFmtId="2" fontId="7" fillId="16" borderId="70" xfId="0" applyNumberFormat="1" applyFont="1" applyFill="1" applyBorder="1" applyAlignment="1">
      <alignment horizontal="left" vertical="top" wrapText="1"/>
    </xf>
    <xf numFmtId="2" fontId="7" fillId="16" borderId="14" xfId="0" applyNumberFormat="1" applyFont="1" applyFill="1" applyBorder="1" applyAlignment="1">
      <alignment horizontal="left" vertical="top" wrapText="1"/>
    </xf>
    <xf numFmtId="2" fontId="7" fillId="16" borderId="68" xfId="0" applyNumberFormat="1" applyFont="1" applyFill="1" applyBorder="1" applyAlignment="1">
      <alignment horizontal="left" vertical="top" wrapText="1"/>
    </xf>
    <xf numFmtId="2" fontId="7" fillId="16" borderId="58" xfId="0" applyNumberFormat="1" applyFont="1" applyFill="1" applyBorder="1" applyAlignment="1">
      <alignment horizontal="left" vertical="top" wrapText="1"/>
    </xf>
    <xf numFmtId="0" fontId="29" fillId="6" borderId="7" xfId="0" applyFont="1" applyFill="1" applyBorder="1" applyAlignment="1">
      <alignment horizontal="left" vertical="top" wrapText="1"/>
    </xf>
    <xf numFmtId="0" fontId="29" fillId="6" borderId="3" xfId="0" applyFont="1" applyFill="1" applyBorder="1" applyAlignment="1">
      <alignment horizontal="left" vertical="top" wrapText="1"/>
    </xf>
    <xf numFmtId="0" fontId="29" fillId="6" borderId="108" xfId="0" applyFont="1" applyFill="1" applyBorder="1" applyAlignment="1">
      <alignment horizontal="left" vertical="top" wrapText="1"/>
    </xf>
    <xf numFmtId="0" fontId="29" fillId="6" borderId="79" xfId="0" applyFont="1" applyFill="1" applyBorder="1" applyAlignment="1">
      <alignment horizontal="left" vertical="top" wrapText="1"/>
    </xf>
    <xf numFmtId="0" fontId="29" fillId="6" borderId="66" xfId="0" applyFont="1" applyFill="1" applyBorder="1" applyAlignment="1">
      <alignment horizontal="left" vertical="top" wrapText="1"/>
    </xf>
    <xf numFmtId="2" fontId="29" fillId="6" borderId="7" xfId="0" applyNumberFormat="1" applyFont="1" applyFill="1" applyBorder="1" applyAlignment="1">
      <alignment horizontal="left" vertical="top" wrapText="1"/>
    </xf>
    <xf numFmtId="2" fontId="29" fillId="6" borderId="78" xfId="0" applyNumberFormat="1" applyFont="1" applyFill="1" applyBorder="1" applyAlignment="1">
      <alignment horizontal="left" vertical="top" wrapText="1"/>
    </xf>
    <xf numFmtId="2" fontId="29" fillId="6" borderId="79" xfId="0" applyNumberFormat="1" applyFont="1" applyFill="1" applyBorder="1" applyAlignment="1">
      <alignment horizontal="left" vertical="top" wrapText="1"/>
    </xf>
    <xf numFmtId="2" fontId="29" fillId="6" borderId="110" xfId="0" applyNumberFormat="1" applyFont="1" applyFill="1" applyBorder="1" applyAlignment="1">
      <alignment horizontal="left" vertical="top" wrapText="1"/>
    </xf>
    <xf numFmtId="2" fontId="29" fillId="6" borderId="13" xfId="0" applyNumberFormat="1" applyFont="1" applyFill="1" applyBorder="1" applyAlignment="1">
      <alignment horizontal="left" vertical="top" wrapText="1"/>
    </xf>
    <xf numFmtId="2" fontId="29" fillId="28" borderId="79" xfId="0" applyNumberFormat="1" applyFont="1" applyFill="1" applyBorder="1" applyAlignment="1">
      <alignment horizontal="left" vertical="top" wrapText="1"/>
    </xf>
    <xf numFmtId="2" fontId="29" fillId="28" borderId="13" xfId="0" applyNumberFormat="1" applyFont="1" applyFill="1" applyBorder="1" applyAlignment="1">
      <alignment horizontal="left" vertical="top" wrapText="1"/>
    </xf>
    <xf numFmtId="0" fontId="29" fillId="31" borderId="13" xfId="0" applyFont="1" applyFill="1" applyBorder="1" applyAlignment="1">
      <alignment horizontal="left" vertical="top" wrapText="1"/>
    </xf>
    <xf numFmtId="2" fontId="29" fillId="28" borderId="65" xfId="0" applyNumberFormat="1" applyFont="1" applyFill="1" applyBorder="1" applyAlignment="1">
      <alignment horizontal="left" vertical="top" wrapText="1"/>
    </xf>
    <xf numFmtId="2" fontId="29" fillId="28" borderId="56" xfId="0" applyNumberFormat="1" applyFont="1" applyFill="1" applyBorder="1" applyAlignment="1">
      <alignment horizontal="left" vertical="top" wrapText="1"/>
    </xf>
    <xf numFmtId="2" fontId="29" fillId="28" borderId="12" xfId="0" applyNumberFormat="1" applyFont="1" applyFill="1" applyBorder="1" applyAlignment="1">
      <alignment horizontal="left" vertical="top" wrapText="1"/>
    </xf>
    <xf numFmtId="0" fontId="29" fillId="6" borderId="13" xfId="0" applyFont="1" applyFill="1" applyBorder="1" applyAlignment="1">
      <alignment horizontal="left" vertical="top" wrapText="1"/>
    </xf>
    <xf numFmtId="2" fontId="29" fillId="6" borderId="66" xfId="0" applyNumberFormat="1" applyFont="1" applyFill="1" applyBorder="1" applyAlignment="1">
      <alignment horizontal="left" vertical="top" wrapText="1"/>
    </xf>
    <xf numFmtId="2" fontId="29" fillId="6" borderId="3" xfId="0" applyNumberFormat="1" applyFont="1" applyFill="1" applyBorder="1" applyAlignment="1">
      <alignment horizontal="left" vertical="top" wrapText="1"/>
    </xf>
    <xf numFmtId="2" fontId="29" fillId="6" borderId="108" xfId="0" applyNumberFormat="1" applyFont="1" applyFill="1" applyBorder="1" applyAlignment="1">
      <alignment horizontal="left" vertical="top" wrapText="1"/>
    </xf>
    <xf numFmtId="2" fontId="29" fillId="0" borderId="79" xfId="0" applyNumberFormat="1" applyFont="1" applyBorder="1" applyAlignment="1">
      <alignment horizontal="left" vertical="top" wrapText="1"/>
    </xf>
    <xf numFmtId="2" fontId="29" fillId="0" borderId="66" xfId="0" applyNumberFormat="1" applyFont="1" applyBorder="1" applyAlignment="1">
      <alignment horizontal="left" vertical="top" wrapText="1"/>
    </xf>
    <xf numFmtId="0" fontId="29" fillId="31" borderId="20" xfId="0" applyFont="1" applyFill="1" applyBorder="1" applyAlignment="1">
      <alignment horizontal="left" vertical="top" wrapText="1"/>
    </xf>
    <xf numFmtId="0" fontId="29" fillId="6" borderId="9" xfId="0" applyFont="1" applyFill="1" applyBorder="1" applyAlignment="1">
      <alignment horizontal="left" vertical="top" wrapText="1"/>
    </xf>
    <xf numFmtId="2" fontId="29" fillId="0" borderId="65" xfId="0" applyNumberFormat="1" applyFont="1" applyBorder="1" applyAlignment="1">
      <alignment horizontal="left" vertical="top" wrapText="1"/>
    </xf>
    <xf numFmtId="2" fontId="29" fillId="0" borderId="2" xfId="0" applyNumberFormat="1" applyFont="1" applyBorder="1" applyAlignment="1">
      <alignment horizontal="left" vertical="top" wrapText="1"/>
    </xf>
    <xf numFmtId="0" fontId="29" fillId="31" borderId="19" xfId="0" applyFont="1" applyFill="1" applyBorder="1" applyAlignment="1">
      <alignment horizontal="left" vertical="top" wrapText="1"/>
    </xf>
    <xf numFmtId="2" fontId="29" fillId="28" borderId="2" xfId="0" applyNumberFormat="1" applyFont="1" applyFill="1" applyBorder="1" applyAlignment="1">
      <alignment horizontal="left" vertical="top" wrapText="1"/>
    </xf>
    <xf numFmtId="2" fontId="29" fillId="0" borderId="9" xfId="0" applyNumberFormat="1" applyFont="1" applyBorder="1" applyAlignment="1">
      <alignment horizontal="left" vertical="top" wrapText="1"/>
    </xf>
    <xf numFmtId="0" fontId="29" fillId="31" borderId="7" xfId="0" applyFont="1" applyFill="1" applyBorder="1" applyAlignment="1">
      <alignment horizontal="left" vertical="top" wrapText="1"/>
    </xf>
    <xf numFmtId="0" fontId="29" fillId="6" borderId="10" xfId="0" applyFont="1" applyFill="1" applyBorder="1" applyAlignment="1">
      <alignment horizontal="left" vertical="top" wrapText="1"/>
    </xf>
    <xf numFmtId="0" fontId="29" fillId="6" borderId="11" xfId="0" applyFont="1" applyFill="1" applyBorder="1" applyAlignment="1">
      <alignment horizontal="left" vertical="top" wrapText="1"/>
    </xf>
    <xf numFmtId="0" fontId="29" fillId="6" borderId="101" xfId="0" applyFont="1" applyFill="1" applyBorder="1" applyAlignment="1">
      <alignment horizontal="left" vertical="top" wrapText="1"/>
    </xf>
    <xf numFmtId="0" fontId="29" fillId="6" borderId="56" xfId="0" applyFont="1" applyFill="1" applyBorder="1" applyAlignment="1">
      <alignment horizontal="left" vertical="top" wrapText="1"/>
    </xf>
    <xf numFmtId="0" fontId="29" fillId="6" borderId="12" xfId="0" applyFont="1" applyFill="1" applyBorder="1" applyAlignment="1">
      <alignment horizontal="left" vertical="top" wrapText="1"/>
    </xf>
    <xf numFmtId="0" fontId="13" fillId="0" borderId="0" xfId="1" applyFont="1" applyFill="1" applyBorder="1" applyAlignment="1" applyProtection="1">
      <alignment vertical="top"/>
    </xf>
    <xf numFmtId="0" fontId="7" fillId="3" borderId="37" xfId="0" applyFont="1" applyFill="1" applyBorder="1" applyAlignment="1">
      <alignment horizontal="left" vertical="top" wrapText="1"/>
    </xf>
    <xf numFmtId="0" fontId="7" fillId="3" borderId="60" xfId="0" applyFont="1" applyFill="1" applyBorder="1" applyAlignment="1">
      <alignment horizontal="left" vertical="top" wrapText="1"/>
    </xf>
    <xf numFmtId="0" fontId="7" fillId="3" borderId="68" xfId="0" applyFont="1" applyFill="1" applyBorder="1" applyAlignment="1">
      <alignment horizontal="left" vertical="top" wrapText="1"/>
    </xf>
    <xf numFmtId="0" fontId="7" fillId="3" borderId="69" xfId="0" applyFont="1" applyFill="1" applyBorder="1" applyAlignment="1">
      <alignment horizontal="left" vertical="top" wrapText="1"/>
    </xf>
    <xf numFmtId="0" fontId="7" fillId="3" borderId="58" xfId="0" applyFont="1" applyFill="1" applyBorder="1" applyAlignment="1">
      <alignment horizontal="left" vertical="top" wrapText="1"/>
    </xf>
    <xf numFmtId="2" fontId="7" fillId="3" borderId="36" xfId="0" applyNumberFormat="1" applyFont="1" applyFill="1" applyBorder="1" applyAlignment="1">
      <alignment horizontal="left" vertical="top" wrapText="1"/>
    </xf>
    <xf numFmtId="2" fontId="7" fillId="3" borderId="60" xfId="0" applyNumberFormat="1" applyFont="1" applyFill="1" applyBorder="1" applyAlignment="1">
      <alignment horizontal="left" vertical="top" wrapText="1"/>
    </xf>
    <xf numFmtId="2" fontId="7" fillId="3" borderId="14" xfId="0" applyNumberFormat="1" applyFont="1" applyFill="1" applyBorder="1" applyAlignment="1">
      <alignment horizontal="left" vertical="top" wrapText="1"/>
    </xf>
    <xf numFmtId="2" fontId="7" fillId="3" borderId="98" xfId="0" applyNumberFormat="1" applyFont="1" applyFill="1" applyBorder="1" applyAlignment="1">
      <alignment horizontal="left" vertical="top" wrapText="1"/>
    </xf>
    <xf numFmtId="2" fontId="7" fillId="3" borderId="37" xfId="0" applyNumberFormat="1" applyFont="1" applyFill="1" applyBorder="1" applyAlignment="1">
      <alignment horizontal="left" vertical="top" wrapText="1"/>
    </xf>
    <xf numFmtId="2" fontId="7" fillId="3" borderId="58" xfId="0" applyNumberFormat="1" applyFont="1" applyFill="1" applyBorder="1" applyAlignment="1">
      <alignment horizontal="left" vertical="top" wrapText="1"/>
    </xf>
    <xf numFmtId="0" fontId="7" fillId="3" borderId="36" xfId="0" applyFont="1" applyFill="1" applyBorder="1" applyAlignment="1">
      <alignment horizontal="left" vertical="top" wrapText="1"/>
    </xf>
    <xf numFmtId="0" fontId="7" fillId="3" borderId="59" xfId="0" applyFont="1" applyFill="1" applyBorder="1" applyAlignment="1">
      <alignment horizontal="left" vertical="top" wrapText="1"/>
    </xf>
    <xf numFmtId="0" fontId="1" fillId="21" borderId="0" xfId="0" applyFont="1" applyFill="1" applyAlignment="1" applyProtection="1">
      <alignment horizontal="left" vertical="top" wrapText="1"/>
      <protection locked="0"/>
    </xf>
    <xf numFmtId="49" fontId="1" fillId="21" borderId="66" xfId="0" applyNumberFormat="1" applyFont="1" applyFill="1" applyBorder="1" applyAlignment="1" applyProtection="1">
      <alignment horizontal="left" vertical="top" wrapText="1"/>
      <protection locked="0"/>
    </xf>
    <xf numFmtId="49" fontId="1" fillId="21" borderId="48" xfId="0" applyNumberFormat="1" applyFont="1" applyFill="1" applyBorder="1" applyAlignment="1" applyProtection="1">
      <alignment horizontal="left" vertical="top" wrapText="1"/>
      <protection locked="0"/>
    </xf>
    <xf numFmtId="49" fontId="1" fillId="21" borderId="3" xfId="0" applyNumberFormat="1" applyFont="1" applyFill="1" applyBorder="1" applyAlignment="1" applyProtection="1">
      <alignment horizontal="left" vertical="top" wrapText="1"/>
      <protection locked="0"/>
    </xf>
    <xf numFmtId="0" fontId="1" fillId="21" borderId="40" xfId="0" quotePrefix="1" applyFont="1" applyFill="1" applyBorder="1" applyAlignment="1" applyProtection="1">
      <alignment horizontal="left" vertical="top" wrapText="1"/>
      <protection locked="0"/>
    </xf>
    <xf numFmtId="0" fontId="1" fillId="21" borderId="39" xfId="0" applyFont="1" applyFill="1" applyBorder="1" applyAlignment="1" applyProtection="1">
      <alignment horizontal="left" vertical="top" wrapText="1"/>
      <protection locked="0"/>
    </xf>
    <xf numFmtId="49" fontId="1" fillId="21" borderId="39" xfId="0" applyNumberFormat="1" applyFont="1" applyFill="1" applyBorder="1" applyAlignment="1" applyProtection="1">
      <alignment horizontal="left" vertical="top" wrapText="1"/>
      <protection locked="0"/>
    </xf>
    <xf numFmtId="49" fontId="1" fillId="21" borderId="41" xfId="0" applyNumberFormat="1" applyFont="1" applyFill="1" applyBorder="1" applyAlignment="1" applyProtection="1">
      <alignment horizontal="left" vertical="top" wrapText="1"/>
      <protection locked="0"/>
    </xf>
    <xf numFmtId="49" fontId="1" fillId="21" borderId="1" xfId="0" applyNumberFormat="1" applyFont="1" applyFill="1" applyBorder="1" applyAlignment="1" applyProtection="1">
      <alignment horizontal="left" vertical="top" wrapText="1"/>
      <protection locked="0"/>
    </xf>
    <xf numFmtId="0" fontId="8" fillId="5" borderId="18" xfId="0" applyFont="1" applyFill="1" applyBorder="1" applyAlignment="1">
      <alignment horizontal="left" vertical="top" wrapText="1"/>
    </xf>
    <xf numFmtId="0" fontId="7" fillId="5" borderId="26" xfId="0" applyFont="1" applyFill="1" applyBorder="1" applyAlignment="1">
      <alignment horizontal="left" vertical="top" wrapText="1"/>
    </xf>
    <xf numFmtId="0" fontId="7" fillId="5" borderId="59" xfId="0" applyFont="1" applyFill="1" applyBorder="1" applyAlignment="1">
      <alignment horizontal="left" vertical="top" wrapText="1"/>
    </xf>
    <xf numFmtId="0" fontId="8" fillId="5" borderId="64" xfId="0" applyFont="1" applyFill="1" applyBorder="1" applyAlignment="1">
      <alignment horizontal="left" vertical="top" wrapText="1"/>
    </xf>
    <xf numFmtId="0" fontId="7" fillId="5" borderId="14" xfId="0" applyFont="1" applyFill="1" applyBorder="1" applyAlignment="1">
      <alignment horizontal="left" vertical="top" wrapText="1"/>
    </xf>
    <xf numFmtId="0" fontId="7" fillId="5" borderId="60" xfId="0" applyFont="1" applyFill="1" applyBorder="1" applyAlignment="1">
      <alignment horizontal="left" vertical="top" wrapText="1"/>
    </xf>
    <xf numFmtId="0" fontId="19" fillId="5" borderId="37" xfId="0" applyFont="1" applyFill="1" applyBorder="1" applyAlignment="1">
      <alignment horizontal="left" vertical="top" wrapText="1"/>
    </xf>
    <xf numFmtId="0" fontId="19" fillId="5" borderId="14" xfId="0" applyFont="1" applyFill="1" applyBorder="1" applyAlignment="1">
      <alignment horizontal="left" vertical="top" wrapText="1"/>
    </xf>
    <xf numFmtId="0" fontId="19" fillId="5" borderId="70" xfId="0" applyFont="1" applyFill="1" applyBorder="1" applyAlignment="1">
      <alignment horizontal="left" vertical="top" wrapText="1"/>
    </xf>
    <xf numFmtId="0" fontId="29" fillId="21" borderId="97" xfId="0" applyFont="1" applyFill="1" applyBorder="1" applyAlignment="1" applyProtection="1">
      <alignment horizontal="left" vertical="top" wrapText="1"/>
      <protection locked="0"/>
    </xf>
    <xf numFmtId="0" fontId="19" fillId="3" borderId="21" xfId="0" applyFont="1" applyFill="1" applyBorder="1" applyAlignment="1">
      <alignment horizontal="left" vertical="top" wrapText="1"/>
    </xf>
    <xf numFmtId="0" fontId="19" fillId="3" borderId="73" xfId="0" applyFont="1" applyFill="1" applyBorder="1" applyAlignment="1">
      <alignment horizontal="left" vertical="top" wrapText="1"/>
    </xf>
    <xf numFmtId="0" fontId="19" fillId="3" borderId="40" xfId="0" applyFont="1" applyFill="1" applyBorder="1" applyAlignment="1">
      <alignment horizontal="left" vertical="top" wrapText="1"/>
    </xf>
    <xf numFmtId="0" fontId="19" fillId="3" borderId="49" xfId="0" applyFont="1" applyFill="1" applyBorder="1" applyAlignment="1">
      <alignment horizontal="left" vertical="top" wrapText="1"/>
    </xf>
    <xf numFmtId="0" fontId="29" fillId="21" borderId="34" xfId="0" applyFont="1" applyFill="1" applyBorder="1" applyAlignment="1" applyProtection="1">
      <alignment horizontal="left" vertical="top" wrapText="1"/>
      <protection locked="0"/>
    </xf>
    <xf numFmtId="0" fontId="19" fillId="3" borderId="0" xfId="0" applyFont="1" applyFill="1" applyAlignment="1">
      <alignment horizontal="left" vertical="top" wrapText="1"/>
    </xf>
    <xf numFmtId="0" fontId="29" fillId="0" borderId="0" xfId="0" applyFont="1" applyAlignment="1">
      <alignment horizontal="left" vertical="top" wrapText="1"/>
    </xf>
    <xf numFmtId="0" fontId="0" fillId="21" borderId="97" xfId="0" applyFill="1" applyBorder="1" applyAlignment="1" applyProtection="1">
      <alignment horizontal="left" vertical="top" wrapText="1"/>
      <protection locked="0"/>
    </xf>
    <xf numFmtId="0" fontId="1" fillId="0" borderId="97" xfId="0" applyFont="1" applyBorder="1" applyAlignment="1">
      <alignment horizontal="left" vertical="top" wrapText="1"/>
    </xf>
    <xf numFmtId="2" fontId="6" fillId="0" borderId="1" xfId="0" applyNumberFormat="1" applyFont="1" applyBorder="1" applyAlignment="1">
      <alignment horizontal="left" vertical="top"/>
    </xf>
    <xf numFmtId="0" fontId="60" fillId="0" borderId="0" xfId="0" applyFont="1" applyAlignment="1">
      <alignment horizontal="left" vertical="top" wrapText="1"/>
    </xf>
    <xf numFmtId="0" fontId="14" fillId="0" borderId="109" xfId="0" applyFont="1" applyBorder="1" applyAlignment="1">
      <alignment horizontal="left" vertical="top" wrapText="1"/>
    </xf>
    <xf numFmtId="0" fontId="14" fillId="0" borderId="85" xfId="0" applyFont="1" applyBorder="1" applyAlignment="1">
      <alignment horizontal="left" vertical="top" wrapText="1"/>
    </xf>
    <xf numFmtId="0" fontId="13" fillId="0" borderId="109" xfId="0" applyFont="1" applyBorder="1" applyAlignment="1">
      <alignment horizontal="left" vertical="top" wrapText="1"/>
    </xf>
    <xf numFmtId="0" fontId="13" fillId="0" borderId="85" xfId="0" applyFont="1" applyBorder="1" applyAlignment="1">
      <alignment horizontal="left" vertical="top" wrapText="1"/>
    </xf>
    <xf numFmtId="0" fontId="13" fillId="0" borderId="97" xfId="0" applyFont="1" applyBorder="1" applyAlignment="1">
      <alignment horizontal="left" vertical="top" wrapText="1"/>
    </xf>
    <xf numFmtId="0" fontId="4" fillId="21" borderId="109" xfId="0" applyFont="1" applyFill="1" applyBorder="1" applyAlignment="1" applyProtection="1">
      <alignment horizontal="left" vertical="top" wrapText="1"/>
      <protection locked="0"/>
    </xf>
    <xf numFmtId="0" fontId="4" fillId="21" borderId="97" xfId="0" applyFont="1" applyFill="1" applyBorder="1" applyAlignment="1" applyProtection="1">
      <alignment horizontal="left" vertical="top" wrapText="1"/>
      <protection locked="0"/>
    </xf>
    <xf numFmtId="0" fontId="1" fillId="21" borderId="109" xfId="0" applyFont="1" applyFill="1" applyBorder="1" applyAlignment="1" applyProtection="1">
      <alignment horizontal="left" vertical="top" wrapText="1"/>
      <protection locked="0"/>
    </xf>
    <xf numFmtId="0" fontId="1" fillId="21" borderId="85" xfId="0" applyFont="1" applyFill="1" applyBorder="1" applyAlignment="1" applyProtection="1">
      <alignment horizontal="left" vertical="top" wrapText="1"/>
      <protection locked="0"/>
    </xf>
    <xf numFmtId="167" fontId="19" fillId="5" borderId="12" xfId="0" applyNumberFormat="1" applyFont="1" applyFill="1" applyBorder="1" applyAlignment="1">
      <alignment horizontal="left" vertical="top" wrapText="1"/>
    </xf>
    <xf numFmtId="0" fontId="6" fillId="0" borderId="97" xfId="0" applyFont="1" applyBorder="1" applyAlignment="1">
      <alignment vertical="top" wrapText="1"/>
    </xf>
    <xf numFmtId="0" fontId="13" fillId="0" borderId="109" xfId="0" applyFont="1" applyBorder="1" applyAlignment="1">
      <alignment vertical="top" wrapText="1"/>
    </xf>
    <xf numFmtId="167" fontId="19" fillId="0" borderId="5" xfId="0" applyNumberFormat="1" applyFont="1" applyBorder="1" applyAlignment="1">
      <alignment horizontal="left" vertical="top"/>
    </xf>
    <xf numFmtId="44" fontId="7" fillId="0" borderId="12" xfId="2" applyFont="1" applyFill="1" applyBorder="1" applyAlignment="1" applyProtection="1">
      <alignment horizontal="left" vertical="top" wrapText="1"/>
    </xf>
    <xf numFmtId="167" fontId="29" fillId="0" borderId="9" xfId="0" applyNumberFormat="1" applyFont="1" applyBorder="1" applyAlignment="1">
      <alignment horizontal="left" vertical="top" wrapText="1"/>
    </xf>
    <xf numFmtId="44" fontId="29" fillId="0" borderId="9" xfId="0" applyNumberFormat="1" applyFont="1" applyBorder="1" applyAlignment="1">
      <alignment horizontal="left" vertical="top" wrapText="1"/>
    </xf>
    <xf numFmtId="167" fontId="29" fillId="0" borderId="12" xfId="0" applyNumberFormat="1" applyFont="1" applyBorder="1" applyAlignment="1">
      <alignment horizontal="left" vertical="top" wrapText="1"/>
    </xf>
    <xf numFmtId="0" fontId="8" fillId="3" borderId="61" xfId="0" applyFont="1" applyFill="1" applyBorder="1" applyAlignment="1">
      <alignment horizontal="left" vertical="top"/>
    </xf>
    <xf numFmtId="0" fontId="8" fillId="3" borderId="62" xfId="0" applyFont="1" applyFill="1" applyBorder="1" applyAlignment="1">
      <alignment horizontal="left" vertical="top" wrapText="1"/>
    </xf>
    <xf numFmtId="0" fontId="8" fillId="3" borderId="62" xfId="0" applyFont="1" applyFill="1" applyBorder="1" applyAlignment="1">
      <alignment horizontal="left" vertical="top"/>
    </xf>
    <xf numFmtId="0" fontId="8" fillId="3" borderId="63" xfId="0" applyFont="1" applyFill="1" applyBorder="1" applyAlignment="1">
      <alignment horizontal="left" vertical="top" wrapText="1"/>
    </xf>
    <xf numFmtId="0" fontId="6" fillId="6" borderId="8" xfId="0" applyFont="1" applyFill="1" applyBorder="1" applyAlignment="1">
      <alignment horizontal="left" vertical="top" wrapText="1"/>
    </xf>
    <xf numFmtId="0" fontId="6" fillId="21" borderId="1" xfId="0" applyFont="1" applyFill="1" applyBorder="1" applyAlignment="1" applyProtection="1">
      <alignment horizontal="left" vertical="top"/>
      <protection locked="0"/>
    </xf>
    <xf numFmtId="0" fontId="6" fillId="6" borderId="1" xfId="0" applyFont="1" applyFill="1" applyBorder="1" applyAlignment="1">
      <alignment horizontal="left" vertical="top" wrapText="1"/>
    </xf>
    <xf numFmtId="0" fontId="6" fillId="6" borderId="10" xfId="0" applyFont="1" applyFill="1" applyBorder="1" applyAlignment="1">
      <alignment horizontal="left" vertical="top" wrapText="1"/>
    </xf>
    <xf numFmtId="0" fontId="6" fillId="21" borderId="11" xfId="0" applyFont="1" applyFill="1" applyBorder="1" applyAlignment="1" applyProtection="1">
      <alignment horizontal="left" vertical="top"/>
      <protection locked="0"/>
    </xf>
    <xf numFmtId="0" fontId="6" fillId="21" borderId="11" xfId="0" applyFont="1" applyFill="1" applyBorder="1" applyAlignment="1" applyProtection="1">
      <alignment horizontal="left" vertical="top" wrapText="1"/>
      <protection locked="0"/>
    </xf>
    <xf numFmtId="0" fontId="6" fillId="6" borderId="11" xfId="0" applyFont="1" applyFill="1" applyBorder="1" applyAlignment="1">
      <alignment horizontal="left" vertical="top" wrapText="1"/>
    </xf>
    <xf numFmtId="0" fontId="19" fillId="3" borderId="62" xfId="0" applyFont="1" applyFill="1" applyBorder="1" applyAlignment="1">
      <alignment horizontal="left" vertical="top"/>
    </xf>
    <xf numFmtId="14" fontId="0" fillId="21" borderId="109" xfId="0" applyNumberFormat="1" applyFill="1" applyBorder="1" applyAlignment="1">
      <alignment horizontal="left" vertical="top"/>
    </xf>
    <xf numFmtId="0" fontId="0" fillId="21" borderId="109" xfId="0" applyFill="1" applyBorder="1" applyAlignment="1">
      <alignment horizontal="left" vertical="top"/>
    </xf>
    <xf numFmtId="0" fontId="0" fillId="21" borderId="85" xfId="0" applyFill="1" applyBorder="1" applyAlignment="1">
      <alignment horizontal="left" vertical="top"/>
    </xf>
    <xf numFmtId="0" fontId="8" fillId="3" borderId="106" xfId="0" applyFont="1" applyFill="1" applyBorder="1" applyAlignment="1">
      <alignment horizontal="left" vertical="top" wrapText="1"/>
    </xf>
    <xf numFmtId="0" fontId="6" fillId="6" borderId="1" xfId="0" applyFont="1" applyFill="1" applyBorder="1" applyAlignment="1">
      <alignment horizontal="left" vertical="top"/>
    </xf>
    <xf numFmtId="0" fontId="54" fillId="21" borderId="97" xfId="0" applyFont="1" applyFill="1" applyBorder="1" applyAlignment="1" applyProtection="1">
      <alignment horizontal="left" vertical="top"/>
      <protection locked="0"/>
    </xf>
    <xf numFmtId="0" fontId="8" fillId="39" borderId="102" xfId="0" applyFont="1" applyFill="1" applyBorder="1" applyAlignment="1">
      <alignment horizontal="left" vertical="top"/>
    </xf>
    <xf numFmtId="0" fontId="19" fillId="3" borderId="67" xfId="0" applyFont="1" applyFill="1" applyBorder="1" applyAlignment="1">
      <alignment horizontal="left" vertical="top" wrapText="1"/>
    </xf>
    <xf numFmtId="0" fontId="6" fillId="38" borderId="61" xfId="0" applyFont="1" applyFill="1" applyBorder="1" applyAlignment="1">
      <alignment horizontal="left" vertical="top"/>
    </xf>
    <xf numFmtId="0" fontId="17" fillId="38" borderId="8" xfId="0" applyFont="1" applyFill="1" applyBorder="1" applyAlignment="1">
      <alignment horizontal="left" vertical="top"/>
    </xf>
    <xf numFmtId="0" fontId="17" fillId="2" borderId="8" xfId="0" applyFont="1" applyFill="1" applyBorder="1" applyAlignment="1">
      <alignment horizontal="left" vertical="top" wrapText="1"/>
    </xf>
    <xf numFmtId="0" fontId="17" fillId="2" borderId="44" xfId="0" applyFont="1" applyFill="1" applyBorder="1" applyAlignment="1">
      <alignment horizontal="left" vertical="top" wrapText="1"/>
    </xf>
    <xf numFmtId="0" fontId="17" fillId="38" borderId="10" xfId="0" applyFont="1" applyFill="1" applyBorder="1" applyAlignment="1">
      <alignment horizontal="left" vertical="top"/>
    </xf>
    <xf numFmtId="0" fontId="17" fillId="2" borderId="10" xfId="0" applyFont="1" applyFill="1" applyBorder="1" applyAlignment="1">
      <alignment horizontal="left" vertical="top" wrapText="1"/>
    </xf>
    <xf numFmtId="0" fontId="19" fillId="6" borderId="11" xfId="0" applyFont="1" applyFill="1" applyBorder="1" applyAlignment="1">
      <alignment horizontal="left" vertical="top" wrapText="1"/>
    </xf>
    <xf numFmtId="0" fontId="54" fillId="21" borderId="109" xfId="0" applyFont="1" applyFill="1" applyBorder="1" applyAlignment="1" applyProtection="1">
      <alignment horizontal="left" vertical="top"/>
      <protection locked="0"/>
    </xf>
    <xf numFmtId="0" fontId="6" fillId="0" borderId="3" xfId="0" applyFont="1" applyBorder="1" applyAlignment="1">
      <alignment horizontal="left" vertical="top" wrapText="1"/>
    </xf>
    <xf numFmtId="0" fontId="6" fillId="21" borderId="3" xfId="0" applyFont="1" applyFill="1" applyBorder="1" applyAlignment="1" applyProtection="1">
      <alignment horizontal="left" vertical="top"/>
      <protection locked="0"/>
    </xf>
    <xf numFmtId="0" fontId="8" fillId="3" borderId="14" xfId="0" applyFont="1" applyFill="1" applyBorder="1" applyAlignment="1">
      <alignment horizontal="left" vertical="top"/>
    </xf>
    <xf numFmtId="0" fontId="8" fillId="3" borderId="58" xfId="0" applyFont="1" applyFill="1" applyBorder="1" applyAlignment="1">
      <alignment horizontal="left" vertical="top"/>
    </xf>
    <xf numFmtId="0" fontId="0" fillId="0" borderId="36" xfId="0" applyBorder="1" applyAlignment="1">
      <alignment horizontal="left" vertical="top"/>
    </xf>
    <xf numFmtId="0" fontId="19" fillId="3" borderId="60" xfId="0" applyFont="1" applyFill="1" applyBorder="1" applyAlignment="1">
      <alignment horizontal="left" vertical="top" wrapText="1"/>
    </xf>
    <xf numFmtId="0" fontId="19" fillId="3" borderId="58" xfId="0" applyFont="1" applyFill="1" applyBorder="1" applyAlignment="1">
      <alignment horizontal="left" vertical="top" wrapText="1"/>
    </xf>
    <xf numFmtId="0" fontId="6" fillId="3" borderId="64" xfId="0" applyFont="1" applyFill="1" applyBorder="1" applyAlignment="1">
      <alignment horizontal="left" vertical="top" wrapText="1"/>
    </xf>
    <xf numFmtId="0" fontId="6" fillId="3" borderId="60" xfId="0" applyFont="1" applyFill="1" applyBorder="1" applyAlignment="1">
      <alignment horizontal="left" vertical="top" wrapText="1"/>
    </xf>
    <xf numFmtId="0" fontId="19" fillId="3" borderId="63" xfId="0" applyFont="1" applyFill="1" applyBorder="1" applyAlignment="1">
      <alignment horizontal="left" vertical="top"/>
    </xf>
    <xf numFmtId="0" fontId="19" fillId="3" borderId="70" xfId="0" applyFont="1" applyFill="1" applyBorder="1" applyAlignment="1">
      <alignment horizontal="left" vertical="top"/>
    </xf>
    <xf numFmtId="0" fontId="1" fillId="0" borderId="1" xfId="1" applyFont="1" applyBorder="1" applyAlignment="1" applyProtection="1">
      <alignment horizontal="left" vertical="top" wrapText="1"/>
    </xf>
    <xf numFmtId="0" fontId="1" fillId="0" borderId="11" xfId="1" applyFont="1" applyBorder="1" applyAlignment="1" applyProtection="1">
      <alignment horizontal="left" vertical="top" wrapText="1"/>
    </xf>
    <xf numFmtId="0" fontId="6" fillId="0" borderId="21" xfId="0" applyFont="1" applyBorder="1" applyAlignment="1">
      <alignment horizontal="left" vertical="top"/>
    </xf>
    <xf numFmtId="0" fontId="6" fillId="0" borderId="49" xfId="0" applyFont="1" applyBorder="1" applyAlignment="1">
      <alignment horizontal="left" vertical="top"/>
    </xf>
    <xf numFmtId="0" fontId="6" fillId="0" borderId="22" xfId="0" applyFont="1" applyBorder="1" applyAlignment="1">
      <alignment horizontal="left" vertical="top"/>
    </xf>
    <xf numFmtId="0" fontId="6" fillId="0" borderId="27" xfId="0" applyFont="1" applyBorder="1" applyAlignment="1">
      <alignment horizontal="left" vertical="top"/>
    </xf>
    <xf numFmtId="0" fontId="8" fillId="5" borderId="9" xfId="0" applyFont="1" applyFill="1" applyBorder="1" applyAlignment="1">
      <alignment horizontal="left" vertical="top"/>
    </xf>
    <xf numFmtId="0" fontId="8" fillId="5" borderId="7" xfId="0" applyFont="1" applyFill="1" applyBorder="1" applyAlignment="1">
      <alignment horizontal="left" vertical="top" wrapText="1"/>
    </xf>
    <xf numFmtId="0" fontId="8" fillId="5" borderId="13" xfId="0" applyFont="1" applyFill="1" applyBorder="1" applyAlignment="1">
      <alignment horizontal="left" vertical="top"/>
    </xf>
    <xf numFmtId="2" fontId="7" fillId="3" borderId="68" xfId="0" applyNumberFormat="1" applyFont="1" applyFill="1" applyBorder="1" applyAlignment="1">
      <alignment horizontal="left" vertical="top" wrapText="1"/>
    </xf>
    <xf numFmtId="0" fontId="6" fillId="21" borderId="97" xfId="0" applyFont="1" applyFill="1" applyBorder="1" applyAlignment="1">
      <alignment horizontal="left" vertical="top" wrapText="1"/>
    </xf>
    <xf numFmtId="0" fontId="6" fillId="0" borderId="63" xfId="0" applyFont="1" applyBorder="1" applyAlignment="1">
      <alignment horizontal="left" vertical="top"/>
    </xf>
    <xf numFmtId="0" fontId="7" fillId="0" borderId="62" xfId="0" applyFont="1" applyBorder="1" applyAlignment="1">
      <alignment horizontal="left" vertical="top" wrapText="1"/>
    </xf>
    <xf numFmtId="0" fontId="13" fillId="0" borderId="74" xfId="0" applyFont="1" applyBorder="1" applyAlignment="1">
      <alignment horizontal="left" vertical="top" wrapText="1"/>
    </xf>
    <xf numFmtId="0" fontId="13" fillId="0" borderId="7" xfId="0" applyFont="1" applyBorder="1" applyAlignment="1">
      <alignment horizontal="left" vertical="top" wrapText="1"/>
    </xf>
    <xf numFmtId="0" fontId="63" fillId="43" borderId="0" xfId="3"/>
    <xf numFmtId="0" fontId="63" fillId="43" borderId="0" xfId="3" applyBorder="1" applyAlignment="1">
      <alignment horizontal="left" vertical="top"/>
    </xf>
    <xf numFmtId="17" fontId="0" fillId="0" borderId="0" xfId="0" quotePrefix="1" applyNumberFormat="1" applyAlignment="1">
      <alignment horizontal="left" vertical="top"/>
    </xf>
    <xf numFmtId="1" fontId="1" fillId="21" borderId="77" xfId="0" applyNumberFormat="1" applyFont="1" applyFill="1" applyBorder="1" applyAlignment="1" applyProtection="1">
      <alignment horizontal="left" vertical="top" wrapText="1"/>
      <protection locked="0"/>
    </xf>
    <xf numFmtId="0" fontId="0" fillId="0" borderId="75" xfId="0" quotePrefix="1" applyBorder="1" applyAlignment="1">
      <alignment horizontal="left" vertical="top"/>
    </xf>
    <xf numFmtId="15" fontId="0" fillId="0" borderId="75" xfId="0" quotePrefix="1" applyNumberFormat="1" applyBorder="1" applyAlignment="1">
      <alignment horizontal="left" vertical="top"/>
    </xf>
    <xf numFmtId="4" fontId="1" fillId="21" borderId="1" xfId="0" applyNumberFormat="1" applyFont="1" applyFill="1" applyBorder="1" applyAlignment="1" applyProtection="1">
      <alignment horizontal="left" vertical="top" wrapText="1"/>
      <protection locked="0"/>
    </xf>
    <xf numFmtId="0" fontId="1" fillId="0" borderId="44" xfId="0" applyFont="1" applyBorder="1" applyAlignment="1">
      <alignment horizontal="left" vertical="top" wrapText="1"/>
    </xf>
    <xf numFmtId="0" fontId="6" fillId="0" borderId="10" xfId="0" applyFont="1" applyBorder="1" applyAlignment="1">
      <alignment horizontal="left" vertical="top" wrapText="1"/>
    </xf>
    <xf numFmtId="0" fontId="6" fillId="0" borderId="44" xfId="0" applyFont="1" applyBorder="1" applyAlignment="1">
      <alignment horizontal="left" vertical="top" wrapText="1"/>
    </xf>
    <xf numFmtId="0" fontId="6" fillId="21" borderId="42" xfId="0" applyFont="1" applyFill="1" applyBorder="1" applyAlignment="1" applyProtection="1">
      <alignment horizontal="left" vertical="top" wrapText="1"/>
      <protection locked="0"/>
    </xf>
    <xf numFmtId="0" fontId="6" fillId="0" borderId="2" xfId="0" applyFont="1" applyBorder="1" applyAlignment="1">
      <alignment horizontal="left" vertical="top" wrapText="1"/>
    </xf>
    <xf numFmtId="0" fontId="6" fillId="21" borderId="55" xfId="0" applyFont="1" applyFill="1" applyBorder="1" applyAlignment="1" applyProtection="1">
      <alignment horizontal="left" vertical="top" wrapText="1"/>
      <protection locked="0"/>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6" fillId="0" borderId="7" xfId="0" applyFont="1" applyBorder="1" applyAlignment="1">
      <alignment horizontal="left" vertical="top" wrapText="1"/>
    </xf>
    <xf numFmtId="0" fontId="6" fillId="0" borderId="55" xfId="0" applyFont="1" applyBorder="1" applyAlignment="1">
      <alignment horizontal="left" vertical="top" wrapText="1"/>
    </xf>
    <xf numFmtId="0" fontId="0" fillId="0" borderId="1" xfId="0" quotePrefix="1" applyBorder="1" applyAlignment="1">
      <alignment horizontal="left" vertical="top"/>
    </xf>
    <xf numFmtId="0" fontId="1" fillId="21" borderId="42" xfId="0" applyFont="1" applyFill="1" applyBorder="1" applyAlignment="1" applyProtection="1">
      <alignment horizontal="left" vertical="top" wrapText="1"/>
      <protection locked="0"/>
    </xf>
    <xf numFmtId="0" fontId="8" fillId="44" borderId="8" xfId="0" applyFont="1" applyFill="1" applyBorder="1" applyAlignment="1">
      <alignment horizontal="left" vertical="top" wrapText="1"/>
    </xf>
    <xf numFmtId="0" fontId="8" fillId="44" borderId="1" xfId="0" applyFont="1" applyFill="1" applyBorder="1" applyAlignment="1">
      <alignment horizontal="left" vertical="top" wrapText="1"/>
    </xf>
    <xf numFmtId="0" fontId="19" fillId="44" borderId="7" xfId="0" applyFont="1" applyFill="1" applyBorder="1" applyAlignment="1">
      <alignment horizontal="left" vertical="top" wrapText="1"/>
    </xf>
    <xf numFmtId="0" fontId="19" fillId="44" borderId="3" xfId="0" applyFont="1" applyFill="1" applyBorder="1" applyAlignment="1">
      <alignment horizontal="left" vertical="top" wrapText="1"/>
    </xf>
    <xf numFmtId="0" fontId="19" fillId="44" borderId="1" xfId="0" applyFont="1" applyFill="1" applyBorder="1" applyAlignment="1">
      <alignment horizontal="left" vertical="top" wrapText="1"/>
    </xf>
    <xf numFmtId="0" fontId="19" fillId="44" borderId="8" xfId="0" applyFont="1" applyFill="1" applyBorder="1" applyAlignment="1">
      <alignment horizontal="left" vertical="top" wrapText="1"/>
    </xf>
    <xf numFmtId="0" fontId="19" fillId="44" borderId="61" xfId="0" applyFont="1" applyFill="1" applyBorder="1" applyAlignment="1">
      <alignment horizontal="left" vertical="top" wrapText="1"/>
    </xf>
    <xf numFmtId="0" fontId="7" fillId="44" borderId="62" xfId="0" applyFont="1" applyFill="1" applyBorder="1" applyAlignment="1">
      <alignment horizontal="left" vertical="top" wrapText="1"/>
    </xf>
    <xf numFmtId="0" fontId="19" fillId="44" borderId="62" xfId="0" applyFont="1" applyFill="1" applyBorder="1" applyAlignment="1">
      <alignment horizontal="left" vertical="top" wrapText="1"/>
    </xf>
    <xf numFmtId="0" fontId="0" fillId="6" borderId="0" xfId="0" applyFill="1" applyAlignment="1">
      <alignment horizontal="left" vertical="top"/>
    </xf>
    <xf numFmtId="0" fontId="1" fillId="6" borderId="39" xfId="0" applyFont="1" applyFill="1" applyBorder="1" applyAlignment="1">
      <alignment horizontal="left" vertical="top" wrapText="1"/>
    </xf>
    <xf numFmtId="0" fontId="1" fillId="6" borderId="31" xfId="0" applyFont="1" applyFill="1" applyBorder="1" applyAlignment="1">
      <alignment horizontal="left" vertical="top" wrapText="1"/>
    </xf>
    <xf numFmtId="0" fontId="0" fillId="6" borderId="40" xfId="0" applyFill="1" applyBorder="1" applyAlignment="1">
      <alignment horizontal="left" vertical="top"/>
    </xf>
    <xf numFmtId="0" fontId="9" fillId="6" borderId="0" xfId="0" applyFont="1" applyFill="1" applyAlignment="1">
      <alignment horizontal="left" vertical="top"/>
    </xf>
    <xf numFmtId="0" fontId="19" fillId="44" borderId="2" xfId="0" applyFont="1" applyFill="1" applyBorder="1" applyAlignment="1">
      <alignment horizontal="left" vertical="top" wrapText="1"/>
    </xf>
    <xf numFmtId="0" fontId="6" fillId="0" borderId="39" xfId="0" quotePrefix="1" applyFont="1" applyBorder="1" applyAlignment="1">
      <alignment horizontal="left" vertical="top" wrapText="1"/>
    </xf>
    <xf numFmtId="0" fontId="0" fillId="6" borderId="39" xfId="0" applyFill="1" applyBorder="1" applyAlignment="1">
      <alignment horizontal="left" vertical="top"/>
    </xf>
    <xf numFmtId="0" fontId="0" fillId="6" borderId="31" xfId="0" applyFill="1" applyBorder="1" applyAlignment="1">
      <alignment horizontal="left" vertical="top"/>
    </xf>
    <xf numFmtId="0" fontId="0" fillId="6" borderId="33" xfId="0" applyFill="1" applyBorder="1" applyAlignment="1">
      <alignment horizontal="left" vertical="top"/>
    </xf>
    <xf numFmtId="0" fontId="0" fillId="6" borderId="34" xfId="0" applyFill="1" applyBorder="1" applyAlignment="1">
      <alignment horizontal="left" vertical="top"/>
    </xf>
    <xf numFmtId="0" fontId="0" fillId="6" borderId="59" xfId="0" applyFill="1" applyBorder="1" applyAlignment="1">
      <alignment horizontal="left" vertical="top"/>
    </xf>
    <xf numFmtId="0" fontId="0" fillId="6" borderId="30" xfId="0" applyFill="1" applyBorder="1" applyAlignment="1">
      <alignment horizontal="left" vertical="top"/>
    </xf>
    <xf numFmtId="0" fontId="0" fillId="6" borderId="29" xfId="0" applyFill="1" applyBorder="1" applyAlignment="1">
      <alignment horizontal="left" vertical="top"/>
    </xf>
    <xf numFmtId="0" fontId="9" fillId="6" borderId="34" xfId="0" applyFont="1" applyFill="1" applyBorder="1" applyAlignment="1">
      <alignment horizontal="left" vertical="top"/>
    </xf>
    <xf numFmtId="0" fontId="9" fillId="6" borderId="29" xfId="0" applyFont="1" applyFill="1" applyBorder="1" applyAlignment="1">
      <alignment horizontal="left" vertical="top"/>
    </xf>
    <xf numFmtId="0" fontId="6" fillId="21" borderId="66" xfId="0" applyFont="1" applyFill="1" applyBorder="1" applyAlignment="1" applyProtection="1">
      <alignment horizontal="left" vertical="top" wrapText="1"/>
      <protection locked="0"/>
    </xf>
    <xf numFmtId="0" fontId="0" fillId="21" borderId="29" xfId="0" applyFill="1" applyBorder="1" applyAlignment="1" applyProtection="1">
      <alignment horizontal="left" vertical="top" wrapText="1"/>
      <protection locked="0"/>
    </xf>
    <xf numFmtId="0" fontId="8" fillId="6" borderId="39" xfId="0" applyFont="1" applyFill="1" applyBorder="1" applyAlignment="1">
      <alignment horizontal="left" vertical="top"/>
    </xf>
    <xf numFmtId="0" fontId="8" fillId="6" borderId="31" xfId="0" applyFont="1" applyFill="1" applyBorder="1" applyAlignment="1">
      <alignment horizontal="left" vertical="top"/>
    </xf>
    <xf numFmtId="0" fontId="8" fillId="6" borderId="33" xfId="0" applyFont="1" applyFill="1" applyBorder="1" applyAlignment="1">
      <alignment horizontal="left" vertical="top"/>
    </xf>
    <xf numFmtId="0" fontId="8" fillId="44" borderId="8" xfId="0" applyFont="1" applyFill="1" applyBorder="1" applyAlignment="1">
      <alignment horizontal="left" vertical="top"/>
    </xf>
    <xf numFmtId="0" fontId="8" fillId="44" borderId="1" xfId="0" applyFont="1" applyFill="1" applyBorder="1" applyAlignment="1">
      <alignment horizontal="left" vertical="top"/>
    </xf>
    <xf numFmtId="0" fontId="1" fillId="6" borderId="33" xfId="0" applyFont="1" applyFill="1" applyBorder="1" applyAlignment="1">
      <alignment horizontal="left" vertical="top" wrapText="1"/>
    </xf>
    <xf numFmtId="0" fontId="9" fillId="6" borderId="30" xfId="0" applyFont="1" applyFill="1" applyBorder="1" applyAlignment="1">
      <alignment horizontal="left" vertical="top"/>
    </xf>
    <xf numFmtId="0" fontId="0" fillId="0" borderId="46" xfId="0" applyBorder="1" applyAlignment="1">
      <alignment horizontal="left" vertical="top"/>
    </xf>
    <xf numFmtId="0" fontId="0" fillId="0" borderId="34" xfId="0" applyBorder="1" applyAlignment="1">
      <alignment horizontal="left" vertical="top"/>
    </xf>
    <xf numFmtId="0" fontId="0" fillId="0" borderId="29" xfId="0" applyBorder="1" applyAlignment="1">
      <alignment horizontal="left" vertical="top"/>
    </xf>
    <xf numFmtId="0" fontId="1" fillId="21" borderId="40" xfId="0" applyFont="1" applyFill="1" applyBorder="1" applyAlignment="1" applyProtection="1">
      <alignment horizontal="left" vertical="top" wrapText="1"/>
      <protection locked="0"/>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45" xfId="0" applyBorder="1" applyAlignment="1">
      <alignment horizontal="left" vertical="top" wrapText="1"/>
    </xf>
    <xf numFmtId="0" fontId="1" fillId="0" borderId="21" xfId="0" applyFont="1" applyBorder="1" applyAlignment="1">
      <alignment horizontal="left" vertical="top" wrapText="1"/>
    </xf>
    <xf numFmtId="0" fontId="1" fillId="0" borderId="32" xfId="0" applyFont="1" applyBorder="1" applyAlignment="1">
      <alignment horizontal="left" vertical="top" wrapText="1"/>
    </xf>
    <xf numFmtId="0" fontId="1" fillId="21" borderId="55" xfId="0" applyFont="1" applyFill="1" applyBorder="1" applyAlignment="1" applyProtection="1">
      <alignment horizontal="left" vertical="top" wrapText="1"/>
      <protection locked="0"/>
    </xf>
    <xf numFmtId="0" fontId="1" fillId="5" borderId="8" xfId="0" applyFont="1" applyFill="1" applyBorder="1" applyAlignment="1">
      <alignment horizontal="left" vertical="top" wrapText="1"/>
    </xf>
    <xf numFmtId="0" fontId="1" fillId="0" borderId="61" xfId="0" applyFont="1" applyBorder="1" applyAlignment="1">
      <alignment horizontal="left" vertical="top" wrapText="1"/>
    </xf>
    <xf numFmtId="0" fontId="1" fillId="0" borderId="42" xfId="0" applyFont="1" applyBorder="1" applyAlignment="1">
      <alignment horizontal="left" vertical="top" wrapText="1"/>
    </xf>
    <xf numFmtId="0" fontId="1" fillId="0" borderId="49" xfId="0" applyFont="1" applyBorder="1" applyAlignment="1">
      <alignment horizontal="left" vertical="top" wrapText="1"/>
    </xf>
    <xf numFmtId="1" fontId="1" fillId="21" borderId="2" xfId="0" applyNumberFormat="1" applyFont="1" applyFill="1" applyBorder="1" applyAlignment="1" applyProtection="1">
      <alignment horizontal="left" vertical="top" wrapText="1"/>
      <protection locked="0"/>
    </xf>
    <xf numFmtId="0" fontId="1" fillId="0" borderId="3" xfId="0" applyFont="1" applyBorder="1" applyAlignment="1">
      <alignment horizontal="left" vertical="top" wrapText="1"/>
    </xf>
    <xf numFmtId="0" fontId="1" fillId="21" borderId="77" xfId="0" applyFont="1" applyFill="1" applyBorder="1" applyAlignment="1" applyProtection="1">
      <alignment horizontal="left" vertical="top"/>
      <protection locked="0"/>
    </xf>
    <xf numFmtId="0" fontId="1" fillId="21" borderId="1" xfId="0" applyFont="1" applyFill="1" applyBorder="1" applyAlignment="1" applyProtection="1">
      <alignment horizontal="left" vertical="top"/>
      <protection locked="0"/>
    </xf>
    <xf numFmtId="0" fontId="1" fillId="21" borderId="2" xfId="0" applyFont="1" applyFill="1" applyBorder="1" applyAlignment="1" applyProtection="1">
      <alignment horizontal="left" vertical="top"/>
      <protection locked="0"/>
    </xf>
    <xf numFmtId="0" fontId="1" fillId="21" borderId="11" xfId="0" applyFont="1" applyFill="1" applyBorder="1" applyAlignment="1" applyProtection="1">
      <alignment horizontal="left" vertical="top"/>
      <protection locked="0"/>
    </xf>
    <xf numFmtId="0" fontId="1" fillId="21" borderId="55" xfId="0" applyFont="1" applyFill="1" applyBorder="1" applyAlignment="1" applyProtection="1">
      <alignment horizontal="left" vertical="top"/>
      <protection locked="0"/>
    </xf>
    <xf numFmtId="0" fontId="1" fillId="21" borderId="31" xfId="0" applyFont="1" applyFill="1" applyBorder="1" applyAlignment="1" applyProtection="1">
      <alignment horizontal="left" vertical="top" wrapText="1"/>
      <protection locked="0"/>
    </xf>
    <xf numFmtId="0" fontId="1" fillId="0" borderId="15" xfId="0" applyFont="1" applyBorder="1" applyAlignment="1">
      <alignment horizontal="left" vertical="top" wrapText="1"/>
    </xf>
    <xf numFmtId="0" fontId="1" fillId="21" borderId="28" xfId="1" applyFont="1" applyFill="1" applyBorder="1" applyAlignment="1" applyProtection="1">
      <alignment horizontal="left" vertical="top" wrapText="1"/>
      <protection locked="0"/>
    </xf>
    <xf numFmtId="0" fontId="1" fillId="0" borderId="1" xfId="0" applyFont="1" applyBorder="1" applyAlignment="1">
      <alignment horizontal="left" vertical="top"/>
    </xf>
    <xf numFmtId="49" fontId="1" fillId="21" borderId="2" xfId="0" applyNumberFormat="1" applyFont="1" applyFill="1" applyBorder="1" applyAlignment="1" applyProtection="1">
      <alignment horizontal="left" vertical="top" wrapText="1"/>
      <protection locked="0"/>
    </xf>
    <xf numFmtId="0" fontId="1" fillId="21" borderId="66" xfId="0" applyFont="1" applyFill="1" applyBorder="1" applyAlignment="1" applyProtection="1">
      <alignment horizontal="left" vertical="top"/>
      <protection locked="0"/>
    </xf>
    <xf numFmtId="0" fontId="1" fillId="0" borderId="8" xfId="0" applyFont="1" applyBorder="1" applyAlignment="1">
      <alignment horizontal="left" vertical="top"/>
    </xf>
    <xf numFmtId="0" fontId="1" fillId="0" borderId="10" xfId="0" applyFont="1" applyBorder="1" applyAlignment="1">
      <alignment horizontal="left" vertical="top"/>
    </xf>
    <xf numFmtId="0" fontId="1" fillId="0" borderId="2" xfId="0" applyFont="1" applyBorder="1" applyAlignment="1">
      <alignment horizontal="left" vertical="top"/>
    </xf>
    <xf numFmtId="0" fontId="1" fillId="21" borderId="77" xfId="0" applyFont="1" applyFill="1" applyBorder="1" applyAlignment="1" applyProtection="1">
      <alignment horizontal="left" vertical="top" wrapText="1"/>
      <protection locked="0"/>
    </xf>
    <xf numFmtId="0" fontId="1" fillId="21" borderId="40" xfId="0" applyFont="1" applyFill="1" applyBorder="1" applyAlignment="1" applyProtection="1">
      <alignment horizontal="left" vertical="top"/>
      <protection locked="0"/>
    </xf>
    <xf numFmtId="0" fontId="1" fillId="21" borderId="39" xfId="0" applyFont="1" applyFill="1" applyBorder="1" applyAlignment="1" applyProtection="1">
      <alignment horizontal="left" vertical="top"/>
      <protection locked="0"/>
    </xf>
    <xf numFmtId="0" fontId="1" fillId="21" borderId="58" xfId="0" applyFont="1" applyFill="1" applyBorder="1" applyAlignment="1" applyProtection="1">
      <alignment horizontal="left" vertical="top"/>
      <protection locked="0"/>
    </xf>
    <xf numFmtId="0" fontId="1" fillId="21" borderId="63" xfId="0" applyFont="1" applyFill="1" applyBorder="1" applyAlignment="1" applyProtection="1">
      <alignment horizontal="left" vertical="top"/>
      <protection locked="0"/>
    </xf>
    <xf numFmtId="0" fontId="1" fillId="21" borderId="13" xfId="0" applyFont="1" applyFill="1" applyBorder="1" applyAlignment="1" applyProtection="1">
      <alignment horizontal="left" vertical="top"/>
      <protection locked="0"/>
    </xf>
    <xf numFmtId="0" fontId="1" fillId="0" borderId="30" xfId="0" applyFont="1" applyBorder="1" applyAlignment="1">
      <alignment horizontal="left" vertical="top" wrapText="1"/>
    </xf>
    <xf numFmtId="0" fontId="1" fillId="21" borderId="27" xfId="0" applyFont="1" applyFill="1" applyBorder="1" applyAlignment="1" applyProtection="1">
      <alignment horizontal="left" vertical="top"/>
      <protection locked="0"/>
    </xf>
    <xf numFmtId="0" fontId="1" fillId="21" borderId="60" xfId="0" applyFont="1" applyFill="1" applyBorder="1" applyAlignment="1" applyProtection="1">
      <alignment horizontal="left" vertical="top"/>
      <protection locked="0"/>
    </xf>
    <xf numFmtId="0" fontId="4" fillId="0" borderId="0" xfId="0" applyFont="1" applyAlignment="1">
      <alignment horizontal="left" vertical="top"/>
    </xf>
    <xf numFmtId="0" fontId="1" fillId="5" borderId="102" xfId="0" applyFont="1" applyFill="1" applyBorder="1" applyAlignment="1">
      <alignment horizontal="left" vertical="top" wrapText="1"/>
    </xf>
    <xf numFmtId="0" fontId="1" fillId="5" borderId="0" xfId="0" applyFont="1" applyFill="1" applyAlignment="1">
      <alignment horizontal="left" vertical="top" wrapText="1"/>
    </xf>
    <xf numFmtId="0" fontId="1" fillId="21" borderId="97" xfId="0" applyFont="1" applyFill="1" applyBorder="1" applyAlignment="1" applyProtection="1">
      <alignment horizontal="left" vertical="top" wrapText="1"/>
      <protection locked="0"/>
    </xf>
    <xf numFmtId="0" fontId="1" fillId="0" borderId="18" xfId="0" applyFont="1" applyBorder="1" applyAlignment="1">
      <alignment horizontal="left" vertical="top" wrapText="1"/>
    </xf>
    <xf numFmtId="0" fontId="1" fillId="0" borderId="26" xfId="0" applyFont="1" applyBorder="1" applyAlignment="1">
      <alignment horizontal="left" vertical="top" wrapText="1"/>
    </xf>
    <xf numFmtId="0" fontId="1" fillId="6" borderId="32"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52" xfId="0" applyFont="1" applyFill="1" applyBorder="1" applyAlignment="1">
      <alignment horizontal="left" vertical="top" wrapText="1"/>
    </xf>
    <xf numFmtId="2" fontId="1" fillId="6" borderId="32" xfId="0" applyNumberFormat="1" applyFont="1" applyFill="1" applyBorder="1" applyAlignment="1">
      <alignment horizontal="left" vertical="top" wrapText="1"/>
    </xf>
    <xf numFmtId="2" fontId="1" fillId="6" borderId="42" xfId="0" applyNumberFormat="1" applyFont="1" applyFill="1" applyBorder="1" applyAlignment="1">
      <alignment horizontal="left" vertical="top" wrapText="1"/>
    </xf>
    <xf numFmtId="2" fontId="1" fillId="6" borderId="71" xfId="0" applyNumberFormat="1" applyFont="1" applyFill="1" applyBorder="1" applyAlignment="1">
      <alignment horizontal="left" vertical="top" wrapText="1"/>
    </xf>
    <xf numFmtId="2" fontId="1" fillId="6" borderId="47" xfId="0" applyNumberFormat="1" applyFont="1" applyFill="1" applyBorder="1" applyAlignment="1">
      <alignment horizontal="left" vertical="top" wrapText="1"/>
    </xf>
    <xf numFmtId="2" fontId="1" fillId="6" borderId="31" xfId="0" applyNumberFormat="1" applyFont="1" applyFill="1" applyBorder="1" applyAlignment="1">
      <alignment horizontal="left" vertical="top" wrapText="1"/>
    </xf>
    <xf numFmtId="2" fontId="1" fillId="6" borderId="39" xfId="0" applyNumberFormat="1" applyFont="1" applyFill="1" applyBorder="1" applyAlignment="1">
      <alignment horizontal="left" vertical="top" wrapText="1"/>
    </xf>
    <xf numFmtId="2" fontId="1" fillId="28" borderId="32" xfId="0" applyNumberFormat="1" applyFont="1" applyFill="1" applyBorder="1" applyAlignment="1">
      <alignment horizontal="left" vertical="top" wrapText="1"/>
    </xf>
    <xf numFmtId="2" fontId="1" fillId="28" borderId="39" xfId="0" applyNumberFormat="1" applyFont="1" applyFill="1" applyBorder="1" applyAlignment="1">
      <alignment horizontal="left" vertical="top" wrapText="1"/>
    </xf>
    <xf numFmtId="0" fontId="1" fillId="31" borderId="43" xfId="0" applyFont="1" applyFill="1" applyBorder="1" applyAlignment="1">
      <alignment horizontal="left" vertical="top" wrapText="1"/>
    </xf>
    <xf numFmtId="0" fontId="1" fillId="31" borderId="32" xfId="0" applyFont="1" applyFill="1" applyBorder="1" applyAlignment="1">
      <alignment horizontal="left" vertical="top" wrapText="1"/>
    </xf>
    <xf numFmtId="0" fontId="1" fillId="31" borderId="39" xfId="0" applyFont="1" applyFill="1" applyBorder="1" applyAlignment="1">
      <alignment horizontal="left" vertical="top" wrapText="1"/>
    </xf>
    <xf numFmtId="0" fontId="1" fillId="31" borderId="52" xfId="0" applyFont="1" applyFill="1" applyBorder="1" applyAlignment="1">
      <alignment horizontal="left" vertical="top" wrapText="1"/>
    </xf>
    <xf numFmtId="0" fontId="1" fillId="31" borderId="25" xfId="0" applyFont="1" applyFill="1" applyBorder="1" applyAlignment="1">
      <alignment horizontal="left" vertical="top" wrapText="1"/>
    </xf>
    <xf numFmtId="0" fontId="1" fillId="31" borderId="55" xfId="0" applyFont="1" applyFill="1" applyBorder="1" applyAlignment="1">
      <alignment horizontal="left" vertical="top" wrapText="1"/>
    </xf>
    <xf numFmtId="0" fontId="1" fillId="31" borderId="72" xfId="0" applyFont="1" applyFill="1" applyBorder="1" applyAlignment="1">
      <alignment horizontal="left" vertical="top" wrapText="1"/>
    </xf>
    <xf numFmtId="0" fontId="1" fillId="6" borderId="55" xfId="0" applyFont="1" applyFill="1" applyBorder="1" applyAlignment="1">
      <alignment horizontal="left" vertical="top" wrapText="1"/>
    </xf>
    <xf numFmtId="2" fontId="1" fillId="6" borderId="25" xfId="0" applyNumberFormat="1" applyFont="1" applyFill="1" applyBorder="1" applyAlignment="1">
      <alignment horizontal="left" vertical="top" wrapText="1"/>
    </xf>
    <xf numFmtId="2" fontId="1" fillId="6" borderId="11" xfId="0" applyNumberFormat="1" applyFont="1" applyFill="1" applyBorder="1" applyAlignment="1">
      <alignment horizontal="left" vertical="top" wrapText="1"/>
    </xf>
    <xf numFmtId="2" fontId="1" fillId="6" borderId="56" xfId="0" applyNumberFormat="1" applyFont="1" applyFill="1" applyBorder="1" applyAlignment="1">
      <alignment horizontal="left" vertical="top" wrapText="1"/>
    </xf>
    <xf numFmtId="2" fontId="1" fillId="6" borderId="101" xfId="0" applyNumberFormat="1" applyFont="1" applyFill="1" applyBorder="1" applyAlignment="1">
      <alignment horizontal="left" vertical="top" wrapText="1"/>
    </xf>
    <xf numFmtId="2" fontId="1" fillId="6" borderId="16" xfId="0" applyNumberFormat="1" applyFont="1" applyFill="1" applyBorder="1" applyAlignment="1">
      <alignment horizontal="left" vertical="top" wrapText="1"/>
    </xf>
    <xf numFmtId="2" fontId="1" fillId="6" borderId="55" xfId="0" applyNumberFormat="1" applyFont="1" applyFill="1" applyBorder="1" applyAlignment="1">
      <alignment horizontal="left" vertical="top" wrapText="1"/>
    </xf>
    <xf numFmtId="2" fontId="1" fillId="28" borderId="25" xfId="0" applyNumberFormat="1" applyFont="1" applyFill="1" applyBorder="1" applyAlignment="1">
      <alignment horizontal="left" vertical="top" wrapText="1"/>
    </xf>
    <xf numFmtId="0" fontId="1" fillId="31" borderId="12" xfId="0" applyFont="1" applyFill="1" applyBorder="1" applyAlignment="1">
      <alignment horizontal="left" vertical="top" wrapText="1"/>
    </xf>
    <xf numFmtId="2" fontId="1" fillId="6" borderId="54" xfId="0" applyNumberFormat="1" applyFont="1" applyFill="1" applyBorder="1" applyAlignment="1">
      <alignment horizontal="left" vertical="top" wrapText="1"/>
    </xf>
    <xf numFmtId="2" fontId="1" fillId="28" borderId="55" xfId="0" applyNumberFormat="1" applyFont="1" applyFill="1" applyBorder="1" applyAlignment="1">
      <alignment horizontal="left" vertical="top" wrapText="1"/>
    </xf>
    <xf numFmtId="0" fontId="1" fillId="6" borderId="25" xfId="0" applyFont="1" applyFill="1" applyBorder="1" applyAlignment="1">
      <alignment horizontal="left" vertical="top" wrapText="1"/>
    </xf>
    <xf numFmtId="0" fontId="1" fillId="6" borderId="72" xfId="0" applyFont="1" applyFill="1" applyBorder="1" applyAlignment="1">
      <alignment horizontal="left" vertical="top" wrapText="1"/>
    </xf>
    <xf numFmtId="0" fontId="1" fillId="6" borderId="12" xfId="0" applyFont="1" applyFill="1" applyBorder="1" applyAlignment="1">
      <alignment horizontal="left" vertical="top" wrapText="1"/>
    </xf>
    <xf numFmtId="0" fontId="1" fillId="6" borderId="7" xfId="0" applyFont="1" applyFill="1" applyBorder="1" applyAlignment="1">
      <alignment horizontal="left" vertical="top" wrapText="1"/>
    </xf>
    <xf numFmtId="0" fontId="1" fillId="6" borderId="3" xfId="0" applyFont="1" applyFill="1" applyBorder="1" applyAlignment="1">
      <alignment horizontal="left" vertical="top" wrapText="1"/>
    </xf>
    <xf numFmtId="0" fontId="1" fillId="6" borderId="66" xfId="0" applyFont="1" applyFill="1" applyBorder="1" applyAlignment="1">
      <alignment horizontal="left" vertical="top" wrapText="1"/>
    </xf>
    <xf numFmtId="0" fontId="1" fillId="6" borderId="48" xfId="0" applyFont="1" applyFill="1" applyBorder="1" applyAlignment="1">
      <alignment horizontal="left" vertical="top" wrapText="1"/>
    </xf>
    <xf numFmtId="2" fontId="1" fillId="6" borderId="7" xfId="0" applyNumberFormat="1" applyFont="1" applyFill="1" applyBorder="1" applyAlignment="1">
      <alignment horizontal="left" vertical="top" wrapText="1"/>
    </xf>
    <xf numFmtId="2" fontId="1" fillId="6" borderId="1" xfId="0" applyNumberFormat="1" applyFont="1" applyFill="1" applyBorder="1" applyAlignment="1">
      <alignment horizontal="left" vertical="top" wrapText="1"/>
    </xf>
    <xf numFmtId="2" fontId="1" fillId="6" borderId="65" xfId="0" applyNumberFormat="1" applyFont="1" applyFill="1" applyBorder="1" applyAlignment="1">
      <alignment horizontal="left" vertical="top" wrapText="1"/>
    </xf>
    <xf numFmtId="2" fontId="1" fillId="6" borderId="100" xfId="0" applyNumberFormat="1" applyFont="1" applyFill="1" applyBorder="1" applyAlignment="1">
      <alignment horizontal="left" vertical="top" wrapText="1"/>
    </xf>
    <xf numFmtId="2" fontId="1" fillId="6" borderId="35" xfId="0" applyNumberFormat="1" applyFont="1" applyFill="1" applyBorder="1" applyAlignment="1">
      <alignment horizontal="left" vertical="top" wrapText="1"/>
    </xf>
    <xf numFmtId="2" fontId="1" fillId="6" borderId="13" xfId="0" applyNumberFormat="1" applyFont="1" applyFill="1" applyBorder="1" applyAlignment="1">
      <alignment horizontal="left" vertical="top" wrapText="1"/>
    </xf>
    <xf numFmtId="2" fontId="1" fillId="28" borderId="35" xfId="0" applyNumberFormat="1" applyFont="1" applyFill="1" applyBorder="1" applyAlignment="1">
      <alignment horizontal="left" vertical="top" wrapText="1"/>
    </xf>
    <xf numFmtId="2" fontId="1" fillId="28" borderId="66" xfId="0" applyNumberFormat="1" applyFont="1" applyFill="1" applyBorder="1" applyAlignment="1">
      <alignment horizontal="left" vertical="top" wrapText="1"/>
    </xf>
    <xf numFmtId="0" fontId="1" fillId="6" borderId="24"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31" borderId="8" xfId="0" applyFont="1" applyFill="1" applyBorder="1" applyAlignment="1">
      <alignment horizontal="left" vertical="top" wrapText="1"/>
    </xf>
    <xf numFmtId="0" fontId="1" fillId="31" borderId="1" xfId="0" applyFont="1" applyFill="1" applyBorder="1" applyAlignment="1">
      <alignment horizontal="left" vertical="top" wrapText="1"/>
    </xf>
    <xf numFmtId="0" fontId="1" fillId="31" borderId="2" xfId="0" applyFont="1" applyFill="1" applyBorder="1" applyAlignment="1">
      <alignment horizontal="left" vertical="top" wrapText="1"/>
    </xf>
    <xf numFmtId="0" fontId="1" fillId="31" borderId="41" xfId="0" applyFont="1" applyFill="1" applyBorder="1" applyAlignment="1">
      <alignment horizontal="left" vertical="top" wrapText="1"/>
    </xf>
    <xf numFmtId="0" fontId="1" fillId="6" borderId="2" xfId="0" applyFont="1" applyFill="1" applyBorder="1" applyAlignment="1">
      <alignment horizontal="left" vertical="top" wrapText="1"/>
    </xf>
    <xf numFmtId="2" fontId="1" fillId="6" borderId="8" xfId="0" applyNumberFormat="1" applyFont="1" applyFill="1" applyBorder="1" applyAlignment="1">
      <alignment horizontal="left" vertical="top" wrapText="1"/>
    </xf>
    <xf numFmtId="2" fontId="1" fillId="6" borderId="28" xfId="0" applyNumberFormat="1" applyFont="1" applyFill="1" applyBorder="1" applyAlignment="1">
      <alignment horizontal="left" vertical="top" wrapText="1"/>
    </xf>
    <xf numFmtId="2" fontId="1" fillId="6" borderId="9" xfId="0" applyNumberFormat="1" applyFont="1" applyFill="1" applyBorder="1" applyAlignment="1">
      <alignment horizontal="left" vertical="top" wrapText="1"/>
    </xf>
    <xf numFmtId="2" fontId="1" fillId="28" borderId="28" xfId="0" applyNumberFormat="1" applyFont="1" applyFill="1" applyBorder="1" applyAlignment="1">
      <alignment horizontal="left" vertical="top" wrapText="1"/>
    </xf>
    <xf numFmtId="2" fontId="1" fillId="28" borderId="2" xfId="0" applyNumberFormat="1" applyFont="1" applyFill="1" applyBorder="1" applyAlignment="1">
      <alignment horizontal="left" vertical="top" wrapText="1"/>
    </xf>
    <xf numFmtId="0" fontId="1" fillId="31" borderId="23" xfId="0" applyFont="1" applyFill="1" applyBorder="1" applyAlignment="1">
      <alignment horizontal="left" vertical="top" wrapText="1"/>
    </xf>
    <xf numFmtId="0" fontId="1" fillId="31" borderId="9" xfId="0" applyFont="1" applyFill="1" applyBorder="1" applyAlignment="1">
      <alignment horizontal="left" vertical="top" wrapText="1"/>
    </xf>
    <xf numFmtId="0" fontId="1" fillId="31" borderId="44" xfId="0" applyFont="1" applyFill="1" applyBorder="1" applyAlignment="1">
      <alignment horizontal="left" vertical="top" wrapText="1"/>
    </xf>
    <xf numFmtId="0" fontId="1" fillId="31" borderId="42" xfId="0" applyFont="1" applyFill="1" applyBorder="1" applyAlignment="1">
      <alignment horizontal="left" vertical="top" wrapText="1"/>
    </xf>
    <xf numFmtId="0" fontId="1" fillId="31" borderId="92" xfId="0" applyFont="1" applyFill="1" applyBorder="1" applyAlignment="1">
      <alignment horizontal="left" vertical="top" wrapText="1"/>
    </xf>
    <xf numFmtId="2" fontId="1" fillId="6" borderId="44" xfId="0" applyNumberFormat="1" applyFont="1" applyFill="1" applyBorder="1" applyAlignment="1">
      <alignment horizontal="left" vertical="top" wrapText="1"/>
    </xf>
    <xf numFmtId="2" fontId="1" fillId="6" borderId="43" xfId="0" applyNumberFormat="1" applyFont="1" applyFill="1" applyBorder="1" applyAlignment="1">
      <alignment horizontal="left" vertical="top" wrapText="1"/>
    </xf>
    <xf numFmtId="2" fontId="1" fillId="28" borderId="31" xfId="0" applyNumberFormat="1" applyFont="1" applyFill="1" applyBorder="1" applyAlignment="1">
      <alignment horizontal="left" vertical="top" wrapText="1"/>
    </xf>
    <xf numFmtId="0" fontId="1" fillId="31" borderId="10" xfId="0" applyFont="1" applyFill="1" applyBorder="1" applyAlignment="1">
      <alignment horizontal="left" vertical="top" wrapText="1"/>
    </xf>
    <xf numFmtId="0" fontId="1" fillId="31" borderId="11" xfId="0" applyFont="1" applyFill="1" applyBorder="1" applyAlignment="1">
      <alignment horizontal="left" vertical="top" wrapText="1"/>
    </xf>
    <xf numFmtId="0" fontId="1" fillId="31" borderId="91" xfId="0" applyFont="1" applyFill="1" applyBorder="1" applyAlignment="1">
      <alignment horizontal="left" vertical="top" wrapText="1"/>
    </xf>
    <xf numFmtId="2" fontId="1" fillId="6" borderId="10" xfId="0" applyNumberFormat="1" applyFont="1" applyFill="1" applyBorder="1" applyAlignment="1">
      <alignment horizontal="left" vertical="top" wrapText="1"/>
    </xf>
    <xf numFmtId="2" fontId="1" fillId="6" borderId="12" xfId="0" applyNumberFormat="1" applyFont="1" applyFill="1" applyBorder="1" applyAlignment="1">
      <alignment horizontal="left" vertical="top" wrapText="1"/>
    </xf>
    <xf numFmtId="2" fontId="1" fillId="28" borderId="16" xfId="0" applyNumberFormat="1" applyFont="1" applyFill="1" applyBorder="1" applyAlignment="1">
      <alignment horizontal="left" vertical="top" wrapText="1"/>
    </xf>
    <xf numFmtId="2" fontId="1" fillId="6" borderId="30" xfId="0" applyNumberFormat="1" applyFont="1" applyFill="1" applyBorder="1" applyAlignment="1">
      <alignment horizontal="left" vertical="top" wrapText="1"/>
    </xf>
    <xf numFmtId="2" fontId="1" fillId="6" borderId="91" xfId="0" applyNumberFormat="1" applyFont="1" applyFill="1" applyBorder="1" applyAlignment="1">
      <alignment horizontal="left" vertical="top" wrapText="1"/>
    </xf>
    <xf numFmtId="0" fontId="1" fillId="6" borderId="1" xfId="0" applyFont="1" applyFill="1" applyBorder="1" applyAlignment="1">
      <alignment horizontal="left" vertical="top" wrapText="1"/>
    </xf>
    <xf numFmtId="0" fontId="1" fillId="31" borderId="95" xfId="0" applyFont="1" applyFill="1" applyBorder="1" applyAlignment="1">
      <alignment horizontal="left" vertical="top" wrapText="1"/>
    </xf>
    <xf numFmtId="2" fontId="1" fillId="6" borderId="23" xfId="0" applyNumberFormat="1" applyFont="1" applyFill="1" applyBorder="1" applyAlignment="1">
      <alignment horizontal="left" vertical="top" wrapText="1"/>
    </xf>
    <xf numFmtId="2" fontId="1" fillId="6" borderId="2" xfId="0" applyNumberFormat="1" applyFont="1" applyFill="1" applyBorder="1" applyAlignment="1">
      <alignment horizontal="left" vertical="top" wrapText="1"/>
    </xf>
    <xf numFmtId="2" fontId="1" fillId="28" borderId="23" xfId="0" applyNumberFormat="1" applyFont="1" applyFill="1" applyBorder="1" applyAlignment="1">
      <alignment horizontal="left" vertical="top" wrapText="1"/>
    </xf>
    <xf numFmtId="0" fontId="1" fillId="6" borderId="21" xfId="0" applyFont="1" applyFill="1" applyBorder="1" applyAlignment="1">
      <alignment horizontal="left" vertical="top" wrapText="1"/>
    </xf>
    <xf numFmtId="0" fontId="1" fillId="6" borderId="94" xfId="0" applyFont="1" applyFill="1" applyBorder="1" applyAlignment="1">
      <alignment horizontal="left" vertical="top" wrapText="1"/>
    </xf>
    <xf numFmtId="2" fontId="1" fillId="6" borderId="21" xfId="0" applyNumberFormat="1" applyFont="1" applyFill="1" applyBorder="1" applyAlignment="1">
      <alignment horizontal="left" vertical="top" wrapText="1"/>
    </xf>
    <xf numFmtId="2" fontId="1" fillId="6" borderId="67" xfId="0" applyNumberFormat="1" applyFont="1" applyFill="1" applyBorder="1" applyAlignment="1">
      <alignment horizontal="left" vertical="top" wrapText="1"/>
    </xf>
    <xf numFmtId="2" fontId="1" fillId="6" borderId="79" xfId="0" applyNumberFormat="1" applyFont="1" applyFill="1" applyBorder="1" applyAlignment="1">
      <alignment horizontal="left" vertical="top" wrapText="1"/>
    </xf>
    <xf numFmtId="2" fontId="1" fillId="6" borderId="0" xfId="0" applyNumberFormat="1" applyFont="1" applyFill="1" applyAlignment="1">
      <alignment horizontal="left" vertical="top" wrapText="1"/>
    </xf>
    <xf numFmtId="2" fontId="1" fillId="6" borderId="40" xfId="0" applyNumberFormat="1" applyFont="1" applyFill="1" applyBorder="1" applyAlignment="1">
      <alignment horizontal="left" vertical="top" wrapText="1"/>
    </xf>
    <xf numFmtId="2" fontId="1" fillId="28" borderId="21" xfId="0" applyNumberFormat="1" applyFont="1" applyFill="1" applyBorder="1" applyAlignment="1">
      <alignment horizontal="left" vertical="top" wrapText="1"/>
    </xf>
    <xf numFmtId="2" fontId="1" fillId="28" borderId="40" xfId="0" applyNumberFormat="1" applyFont="1" applyFill="1" applyBorder="1" applyAlignment="1">
      <alignment horizontal="left" vertical="top" wrapText="1"/>
    </xf>
    <xf numFmtId="0" fontId="1" fillId="31" borderId="49"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8" xfId="0" applyFont="1" applyFill="1" applyBorder="1" applyAlignment="1">
      <alignment horizontal="left" vertical="top" wrapText="1"/>
    </xf>
    <xf numFmtId="0" fontId="1" fillId="6" borderId="100" xfId="0" applyFont="1" applyFill="1" applyBorder="1" applyAlignment="1">
      <alignment horizontal="left" vertical="top" wrapText="1"/>
    </xf>
    <xf numFmtId="0" fontId="1" fillId="6" borderId="65" xfId="0" applyFont="1" applyFill="1" applyBorder="1" applyAlignment="1">
      <alignment horizontal="left" vertical="top" wrapText="1"/>
    </xf>
    <xf numFmtId="0" fontId="1" fillId="6" borderId="9" xfId="0" applyFont="1" applyFill="1" applyBorder="1" applyAlignment="1">
      <alignment horizontal="left" vertical="top" wrapText="1"/>
    </xf>
    <xf numFmtId="2" fontId="1" fillId="28" borderId="8" xfId="0" applyNumberFormat="1" applyFont="1" applyFill="1" applyBorder="1" applyAlignment="1">
      <alignment horizontal="left" vertical="top" wrapText="1"/>
    </xf>
    <xf numFmtId="2" fontId="1" fillId="28" borderId="9" xfId="0" applyNumberFormat="1" applyFont="1" applyFill="1" applyBorder="1" applyAlignment="1">
      <alignment horizontal="left" vertical="top" wrapText="1"/>
    </xf>
    <xf numFmtId="0" fontId="1" fillId="31" borderId="100" xfId="0" applyFont="1" applyFill="1" applyBorder="1" applyAlignment="1">
      <alignment horizontal="left" vertical="top" wrapText="1"/>
    </xf>
    <xf numFmtId="0" fontId="1" fillId="31" borderId="65" xfId="0" applyFont="1" applyFill="1" applyBorder="1" applyAlignment="1">
      <alignment horizontal="left" vertical="top" wrapText="1"/>
    </xf>
    <xf numFmtId="0" fontId="1" fillId="31" borderId="101" xfId="0" applyFont="1" applyFill="1" applyBorder="1" applyAlignment="1">
      <alignment horizontal="left" vertical="top" wrapText="1"/>
    </xf>
    <xf numFmtId="0" fontId="1" fillId="31" borderId="56" xfId="0" applyFont="1" applyFill="1" applyBorder="1" applyAlignment="1">
      <alignment horizontal="left" vertical="top" wrapText="1"/>
    </xf>
    <xf numFmtId="2" fontId="1" fillId="28" borderId="10" xfId="0" applyNumberFormat="1" applyFont="1" applyFill="1" applyBorder="1" applyAlignment="1">
      <alignment horizontal="left" vertical="top" wrapText="1"/>
    </xf>
    <xf numFmtId="0" fontId="1" fillId="5" borderId="97" xfId="0" applyFont="1" applyFill="1" applyBorder="1" applyAlignment="1">
      <alignment horizontal="left" vertical="top" wrapText="1"/>
    </xf>
    <xf numFmtId="0" fontId="1" fillId="21" borderId="7" xfId="0" applyFont="1" applyFill="1" applyBorder="1" applyAlignment="1" applyProtection="1">
      <alignment horizontal="left" vertical="top" wrapText="1"/>
      <protection locked="0"/>
    </xf>
    <xf numFmtId="0" fontId="1" fillId="21" borderId="67" xfId="0" quotePrefix="1" applyFont="1" applyFill="1" applyBorder="1" applyAlignment="1" applyProtection="1">
      <alignment horizontal="left" vertical="top" wrapText="1"/>
      <protection locked="0"/>
    </xf>
    <xf numFmtId="0" fontId="1" fillId="21" borderId="99" xfId="0" applyFont="1" applyFill="1" applyBorder="1" applyAlignment="1" applyProtection="1">
      <alignment horizontal="left" vertical="top" wrapText="1"/>
      <protection locked="0"/>
    </xf>
    <xf numFmtId="0" fontId="1" fillId="21" borderId="44" xfId="0" applyFont="1" applyFill="1" applyBorder="1" applyAlignment="1" applyProtection="1">
      <alignment horizontal="left" vertical="top" wrapText="1"/>
      <protection locked="0"/>
    </xf>
    <xf numFmtId="0" fontId="1" fillId="21" borderId="92" xfId="0" applyFont="1" applyFill="1" applyBorder="1" applyAlignment="1" applyProtection="1">
      <alignment horizontal="left" vertical="top" wrapText="1"/>
      <protection locked="0"/>
    </xf>
    <xf numFmtId="49" fontId="1" fillId="21" borderId="41" xfId="0" quotePrefix="1" applyNumberFormat="1" applyFont="1" applyFill="1" applyBorder="1" applyAlignment="1" applyProtection="1">
      <alignment horizontal="left" vertical="top" wrapText="1"/>
      <protection locked="0"/>
    </xf>
    <xf numFmtId="0" fontId="1" fillId="21" borderId="44" xfId="0" quotePrefix="1" applyFont="1" applyFill="1" applyBorder="1" applyAlignment="1" applyProtection="1">
      <alignment horizontal="left" vertical="top" wrapText="1"/>
      <protection locked="0"/>
    </xf>
    <xf numFmtId="0" fontId="1" fillId="21" borderId="65" xfId="0" applyFont="1" applyFill="1" applyBorder="1" applyAlignment="1" applyProtection="1">
      <alignment horizontal="left" vertical="top" wrapText="1"/>
      <protection locked="0"/>
    </xf>
    <xf numFmtId="0" fontId="1" fillId="5" borderId="102" xfId="0" applyFont="1" applyFill="1" applyBorder="1" applyAlignment="1">
      <alignment horizontal="left" vertical="center" wrapText="1"/>
    </xf>
    <xf numFmtId="0" fontId="1" fillId="5" borderId="0" xfId="0" applyFont="1" applyFill="1" applyAlignment="1">
      <alignment horizontal="left" vertical="center" wrapText="1"/>
    </xf>
    <xf numFmtId="0" fontId="1" fillId="21" borderId="61" xfId="0" applyFont="1" applyFill="1" applyBorder="1" applyAlignment="1" applyProtection="1">
      <alignment horizontal="left" vertical="top" textRotation="90" wrapText="1"/>
      <protection locked="0"/>
    </xf>
    <xf numFmtId="0" fontId="1" fillId="5" borderId="62" xfId="0" applyFont="1" applyFill="1" applyBorder="1" applyAlignment="1">
      <alignment horizontal="left" vertical="top" textRotation="90" wrapText="1"/>
    </xf>
    <xf numFmtId="0" fontId="1" fillId="5" borderId="63" xfId="0" applyFont="1" applyFill="1" applyBorder="1" applyAlignment="1">
      <alignment horizontal="left" vertical="top" textRotation="90" wrapText="1"/>
    </xf>
    <xf numFmtId="0" fontId="1" fillId="5" borderId="18" xfId="0" applyFont="1" applyFill="1" applyBorder="1" applyAlignment="1">
      <alignment horizontal="left" vertical="top" textRotation="90" wrapText="1"/>
    </xf>
    <xf numFmtId="0" fontId="1" fillId="5" borderId="26" xfId="0" applyFont="1" applyFill="1" applyBorder="1" applyAlignment="1">
      <alignment horizontal="left" vertical="top" textRotation="90" wrapText="1"/>
    </xf>
    <xf numFmtId="0" fontId="1" fillId="5" borderId="27" xfId="0" applyFont="1" applyFill="1" applyBorder="1" applyAlignment="1">
      <alignment horizontal="left" vertical="top" textRotation="90" wrapText="1"/>
    </xf>
    <xf numFmtId="0" fontId="1" fillId="5" borderId="59" xfId="0" applyFont="1" applyFill="1" applyBorder="1" applyAlignment="1">
      <alignment horizontal="left" vertical="top" textRotation="90" wrapText="1"/>
    </xf>
    <xf numFmtId="0" fontId="1" fillId="0" borderId="102" xfId="0" applyFont="1" applyBorder="1" applyAlignment="1">
      <alignment horizontal="left" vertical="top" wrapText="1"/>
    </xf>
    <xf numFmtId="0" fontId="1" fillId="6" borderId="15" xfId="0" applyFont="1" applyFill="1" applyBorder="1" applyAlignment="1">
      <alignment horizontal="left" vertical="top" wrapText="1"/>
    </xf>
    <xf numFmtId="0" fontId="1" fillId="21" borderId="45" xfId="0" applyFont="1" applyFill="1" applyBorder="1" applyAlignment="1" applyProtection="1">
      <alignment horizontal="left" vertical="top" wrapText="1"/>
      <protection locked="0"/>
    </xf>
    <xf numFmtId="164" fontId="1" fillId="21" borderId="50" xfId="0" applyNumberFormat="1" applyFont="1" applyFill="1" applyBorder="1" applyAlignment="1" applyProtection="1">
      <alignment horizontal="left" vertical="top" wrapText="1"/>
      <protection locked="0"/>
    </xf>
    <xf numFmtId="165" fontId="1" fillId="21" borderId="57" xfId="0" applyNumberFormat="1" applyFont="1" applyFill="1" applyBorder="1" applyAlignment="1" applyProtection="1">
      <alignment horizontal="left" vertical="top" wrapText="1"/>
      <protection locked="0"/>
    </xf>
    <xf numFmtId="0" fontId="1" fillId="21" borderId="15" xfId="0" applyFont="1" applyFill="1" applyBorder="1" applyAlignment="1" applyProtection="1">
      <alignment horizontal="left" vertical="top" wrapText="1"/>
      <protection locked="0"/>
    </xf>
    <xf numFmtId="0" fontId="1" fillId="21" borderId="50" xfId="0" applyFont="1" applyFill="1" applyBorder="1" applyAlignment="1" applyProtection="1">
      <alignment horizontal="left" vertical="top" wrapText="1"/>
      <protection locked="0"/>
    </xf>
    <xf numFmtId="0" fontId="1" fillId="21" borderId="32" xfId="0" applyFont="1" applyFill="1" applyBorder="1" applyAlignment="1" applyProtection="1">
      <alignment horizontal="left" vertical="top" wrapText="1"/>
      <protection locked="0"/>
    </xf>
    <xf numFmtId="164" fontId="1" fillId="21" borderId="39" xfId="0" applyNumberFormat="1" applyFont="1" applyFill="1" applyBorder="1" applyAlignment="1" applyProtection="1">
      <alignment horizontal="left" vertical="top" wrapText="1"/>
      <protection locked="0"/>
    </xf>
    <xf numFmtId="165" fontId="1" fillId="21" borderId="43" xfId="0" applyNumberFormat="1" applyFont="1" applyFill="1" applyBorder="1" applyAlignment="1" applyProtection="1">
      <alignment horizontal="left" vertical="top" wrapText="1"/>
      <protection locked="0"/>
    </xf>
    <xf numFmtId="2" fontId="1" fillId="0" borderId="1" xfId="0" applyNumberFormat="1" applyFont="1" applyBorder="1" applyAlignment="1">
      <alignment horizontal="left" vertical="top"/>
    </xf>
    <xf numFmtId="0" fontId="1" fillId="0" borderId="55" xfId="0" applyFont="1" applyBorder="1" applyAlignment="1">
      <alignment horizontal="left" vertical="top"/>
    </xf>
    <xf numFmtId="168" fontId="1" fillId="21" borderId="1" xfId="0" applyNumberFormat="1" applyFont="1" applyFill="1" applyBorder="1" applyAlignment="1" applyProtection="1">
      <alignment horizontal="left" vertical="top" wrapText="1"/>
      <protection locked="0"/>
    </xf>
    <xf numFmtId="0" fontId="1" fillId="6" borderId="0" xfId="0" applyFont="1" applyFill="1" applyAlignment="1">
      <alignment horizontal="left" vertical="top" wrapText="1"/>
    </xf>
    <xf numFmtId="0" fontId="1" fillId="6" borderId="34" xfId="0" applyFont="1" applyFill="1" applyBorder="1" applyAlignment="1">
      <alignment horizontal="left" vertical="top" wrapText="1"/>
    </xf>
    <xf numFmtId="0" fontId="1" fillId="21" borderId="3" xfId="0" applyFont="1" applyFill="1" applyBorder="1" applyAlignment="1" applyProtection="1">
      <alignment horizontal="left" vertical="top" wrapText="1"/>
      <protection locked="0"/>
    </xf>
    <xf numFmtId="0" fontId="1" fillId="3" borderId="8" xfId="0" applyFont="1" applyFill="1" applyBorder="1" applyAlignment="1">
      <alignment horizontal="left" wrapText="1"/>
    </xf>
    <xf numFmtId="2" fontId="1" fillId="21" borderId="1" xfId="0" applyNumberFormat="1" applyFont="1" applyFill="1" applyBorder="1" applyAlignment="1">
      <alignment horizontal="center"/>
    </xf>
    <xf numFmtId="2" fontId="1" fillId="21" borderId="9" xfId="0" applyNumberFormat="1" applyFont="1" applyFill="1" applyBorder="1" applyAlignment="1">
      <alignment horizontal="center"/>
    </xf>
    <xf numFmtId="0" fontId="1" fillId="21" borderId="1" xfId="0" applyFont="1" applyFill="1" applyBorder="1" applyAlignment="1">
      <alignment horizontal="center"/>
    </xf>
    <xf numFmtId="0" fontId="1" fillId="3" borderId="10" xfId="0" applyFont="1" applyFill="1" applyBorder="1" applyAlignment="1">
      <alignment horizontal="left" wrapText="1"/>
    </xf>
    <xf numFmtId="0" fontId="1" fillId="21" borderId="11" xfId="0" applyFont="1" applyFill="1" applyBorder="1" applyAlignment="1">
      <alignment horizontal="center"/>
    </xf>
    <xf numFmtId="2" fontId="1" fillId="21" borderId="11" xfId="0" applyNumberFormat="1" applyFont="1" applyFill="1" applyBorder="1" applyAlignment="1">
      <alignment horizontal="center"/>
    </xf>
    <xf numFmtId="2" fontId="1" fillId="21" borderId="12" xfId="0" applyNumberFormat="1" applyFont="1" applyFill="1" applyBorder="1" applyAlignment="1">
      <alignment horizontal="center"/>
    </xf>
    <xf numFmtId="0" fontId="1" fillId="5" borderId="106" xfId="0" applyFont="1" applyFill="1" applyBorder="1" applyAlignment="1">
      <alignment horizontal="left" vertical="center" wrapText="1"/>
    </xf>
    <xf numFmtId="2" fontId="1" fillId="5" borderId="78" xfId="0" applyNumberFormat="1" applyFont="1" applyFill="1" applyBorder="1" applyAlignment="1">
      <alignment horizontal="center" vertical="center"/>
    </xf>
    <xf numFmtId="2" fontId="1" fillId="5" borderId="62" xfId="0" applyNumberFormat="1" applyFont="1" applyFill="1" applyBorder="1" applyAlignment="1">
      <alignment horizontal="center" vertical="center"/>
    </xf>
    <xf numFmtId="2" fontId="1" fillId="5" borderId="77" xfId="0" applyNumberFormat="1" applyFont="1" applyFill="1" applyBorder="1" applyAlignment="1">
      <alignment horizontal="center" vertical="center"/>
    </xf>
    <xf numFmtId="0" fontId="1" fillId="5" borderId="103" xfId="0" applyFont="1" applyFill="1" applyBorder="1" applyAlignment="1">
      <alignment horizontal="left" vertical="center" wrapText="1"/>
    </xf>
    <xf numFmtId="2" fontId="1" fillId="5" borderId="79" xfId="0" applyNumberFormat="1" applyFont="1" applyFill="1" applyBorder="1" applyAlignment="1">
      <alignment horizontal="center" vertical="center"/>
    </xf>
    <xf numFmtId="2" fontId="1" fillId="5" borderId="3" xfId="0" applyNumberFormat="1" applyFont="1" applyFill="1" applyBorder="1" applyAlignment="1">
      <alignment horizontal="center" vertical="center"/>
    </xf>
    <xf numFmtId="2" fontId="1" fillId="5" borderId="66" xfId="0" applyNumberFormat="1" applyFont="1" applyFill="1" applyBorder="1" applyAlignment="1">
      <alignment horizontal="center" vertical="center"/>
    </xf>
    <xf numFmtId="0" fontId="1" fillId="5" borderId="107" xfId="0" applyFont="1" applyFill="1" applyBorder="1" applyAlignment="1">
      <alignment horizontal="left" vertical="center" wrapText="1"/>
    </xf>
    <xf numFmtId="0" fontId="1" fillId="21" borderId="56" xfId="0" applyFont="1" applyFill="1" applyBorder="1" applyAlignment="1" applyProtection="1">
      <alignment horizontal="center" vertical="center" wrapText="1"/>
      <protection locked="0"/>
    </xf>
    <xf numFmtId="0" fontId="1" fillId="21" borderId="11" xfId="0" applyFont="1" applyFill="1" applyBorder="1" applyAlignment="1" applyProtection="1">
      <alignment horizontal="center" vertical="center" wrapText="1"/>
      <protection locked="0"/>
    </xf>
    <xf numFmtId="0" fontId="1" fillId="21" borderId="55" xfId="0" applyFont="1" applyFill="1" applyBorder="1" applyAlignment="1" applyProtection="1">
      <alignment horizontal="center" vertical="center" wrapText="1"/>
      <protection locked="0"/>
    </xf>
    <xf numFmtId="0" fontId="1" fillId="5" borderId="20" xfId="0" applyFont="1" applyFill="1" applyBorder="1" applyAlignment="1">
      <alignment horizontal="left" vertical="center" wrapText="1"/>
    </xf>
    <xf numFmtId="0" fontId="1" fillId="21" borderId="79" xfId="0" applyFont="1" applyFill="1" applyBorder="1" applyAlignment="1" applyProtection="1">
      <alignment horizontal="center" vertical="center"/>
      <protection locked="0"/>
    </xf>
    <xf numFmtId="0" fontId="1" fillId="21" borderId="3" xfId="0" applyFont="1" applyFill="1" applyBorder="1" applyAlignment="1" applyProtection="1">
      <alignment horizontal="center" vertical="center"/>
      <protection locked="0"/>
    </xf>
    <xf numFmtId="0" fontId="1" fillId="21" borderId="66" xfId="0" applyFont="1" applyFill="1" applyBorder="1" applyAlignment="1" applyProtection="1">
      <alignment horizontal="center" vertical="center"/>
      <protection locked="0"/>
    </xf>
    <xf numFmtId="0" fontId="1" fillId="5" borderId="19" xfId="0" applyFont="1" applyFill="1" applyBorder="1" applyAlignment="1">
      <alignment horizontal="left" vertical="center" wrapText="1"/>
    </xf>
    <xf numFmtId="0" fontId="1" fillId="21" borderId="65" xfId="0" applyFont="1" applyFill="1" applyBorder="1" applyAlignment="1" applyProtection="1">
      <alignment horizontal="center" vertical="center"/>
      <protection locked="0"/>
    </xf>
    <xf numFmtId="0" fontId="1" fillId="21" borderId="1" xfId="0" applyFont="1" applyFill="1" applyBorder="1" applyAlignment="1" applyProtection="1">
      <alignment horizontal="center" vertical="center"/>
      <protection locked="0"/>
    </xf>
    <xf numFmtId="0" fontId="1" fillId="21" borderId="2" xfId="0" applyFont="1" applyFill="1" applyBorder="1" applyAlignment="1" applyProtection="1">
      <alignment horizontal="center" vertical="center"/>
      <protection locked="0"/>
    </xf>
    <xf numFmtId="0" fontId="1" fillId="5" borderId="33" xfId="0" applyFont="1" applyFill="1" applyBorder="1" applyAlignment="1">
      <alignment horizontal="left" vertical="center" wrapText="1"/>
    </xf>
    <xf numFmtId="0" fontId="1" fillId="21" borderId="71" xfId="0" applyFont="1" applyFill="1" applyBorder="1" applyAlignment="1" applyProtection="1">
      <alignment horizontal="center" vertical="center"/>
      <protection locked="0"/>
    </xf>
    <xf numFmtId="0" fontId="1" fillId="21" borderId="42" xfId="0" applyFont="1" applyFill="1" applyBorder="1" applyAlignment="1" applyProtection="1">
      <alignment horizontal="center" vertical="center"/>
      <protection locked="0"/>
    </xf>
    <xf numFmtId="0" fontId="1" fillId="21" borderId="39" xfId="0" applyFont="1" applyFill="1" applyBorder="1" applyAlignment="1" applyProtection="1">
      <alignment horizontal="center" vertical="center"/>
      <protection locked="0"/>
    </xf>
    <xf numFmtId="2" fontId="1" fillId="5" borderId="70" xfId="0" applyNumberFormat="1" applyFont="1" applyFill="1" applyBorder="1" applyAlignment="1">
      <alignment horizontal="center" vertical="center"/>
    </xf>
    <xf numFmtId="2" fontId="1" fillId="5" borderId="14" xfId="0" applyNumberFormat="1" applyFont="1" applyFill="1" applyBorder="1" applyAlignment="1">
      <alignment horizontal="center" vertical="center"/>
    </xf>
    <xf numFmtId="2" fontId="1" fillId="5" borderId="60" xfId="0" applyNumberFormat="1" applyFont="1" applyFill="1" applyBorder="1" applyAlignment="1">
      <alignment horizontal="center" vertical="center"/>
    </xf>
    <xf numFmtId="0" fontId="1" fillId="0" borderId="0" xfId="0" applyFont="1" applyAlignment="1">
      <alignment horizontal="left" vertical="top"/>
    </xf>
    <xf numFmtId="0" fontId="1" fillId="6" borderId="8" xfId="0" applyFont="1" applyFill="1" applyBorder="1" applyAlignment="1">
      <alignment horizontal="left" vertical="center"/>
    </xf>
    <xf numFmtId="2" fontId="1" fillId="6" borderId="1" xfId="0" applyNumberFormat="1" applyFont="1" applyFill="1" applyBorder="1" applyAlignment="1">
      <alignment horizontal="center" vertical="center"/>
    </xf>
    <xf numFmtId="2" fontId="1" fillId="6" borderId="2" xfId="0" applyNumberFormat="1" applyFont="1" applyFill="1" applyBorder="1" applyAlignment="1">
      <alignment horizontal="center" vertical="center"/>
    </xf>
    <xf numFmtId="2" fontId="1" fillId="6" borderId="9" xfId="0" applyNumberFormat="1" applyFont="1" applyFill="1" applyBorder="1" applyAlignment="1">
      <alignment horizontal="center" vertical="center"/>
    </xf>
    <xf numFmtId="0" fontId="1" fillId="6" borderId="8" xfId="0" applyFont="1" applyFill="1" applyBorder="1" applyAlignment="1">
      <alignment horizontal="left" vertical="center" wrapText="1"/>
    </xf>
    <xf numFmtId="0" fontId="1" fillId="6" borderId="1" xfId="0" applyFont="1" applyFill="1" applyBorder="1" applyAlignment="1">
      <alignment horizontal="center" vertical="center"/>
    </xf>
    <xf numFmtId="0" fontId="1" fillId="6" borderId="2" xfId="0" applyFont="1" applyFill="1" applyBorder="1" applyAlignment="1">
      <alignment horizontal="center" vertical="center"/>
    </xf>
    <xf numFmtId="0" fontId="1" fillId="6" borderId="9" xfId="0" applyFont="1" applyFill="1" applyBorder="1" applyAlignment="1">
      <alignment horizontal="center" vertical="center"/>
    </xf>
    <xf numFmtId="0" fontId="1" fillId="6" borderId="10" xfId="0" applyFont="1" applyFill="1" applyBorder="1" applyAlignment="1">
      <alignment horizontal="left" vertical="center" wrapText="1"/>
    </xf>
    <xf numFmtId="0" fontId="1" fillId="6" borderId="11" xfId="0" applyFont="1" applyFill="1" applyBorder="1" applyAlignment="1">
      <alignment horizontal="center" vertical="center"/>
    </xf>
    <xf numFmtId="0" fontId="1" fillId="6" borderId="55" xfId="0" applyFont="1" applyFill="1" applyBorder="1" applyAlignment="1">
      <alignment horizontal="center" vertical="center"/>
    </xf>
    <xf numFmtId="0" fontId="1" fillId="6" borderId="12" xfId="0" applyFont="1" applyFill="1" applyBorder="1" applyAlignment="1">
      <alignment horizontal="center" vertical="center"/>
    </xf>
    <xf numFmtId="0" fontId="1" fillId="34" borderId="61" xfId="0" applyFont="1" applyFill="1" applyBorder="1" applyAlignment="1">
      <alignment horizontal="left" vertical="center" wrapText="1"/>
    </xf>
    <xf numFmtId="0" fontId="1" fillId="34" borderId="62" xfId="0" applyFont="1" applyFill="1" applyBorder="1" applyAlignment="1">
      <alignment vertical="center" wrapText="1"/>
    </xf>
    <xf numFmtId="0" fontId="1" fillId="34" borderId="63" xfId="0" applyFont="1" applyFill="1" applyBorder="1" applyAlignment="1">
      <alignmen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right" vertical="center" wrapText="1"/>
    </xf>
    <xf numFmtId="0" fontId="1" fillId="5" borderId="10" xfId="0" applyFont="1" applyFill="1" applyBorder="1" applyAlignment="1">
      <alignment horizontal="left" vertical="center" wrapText="1"/>
    </xf>
    <xf numFmtId="0" fontId="1" fillId="5" borderId="12" xfId="0" applyFont="1" applyFill="1" applyBorder="1" applyAlignment="1">
      <alignment horizontal="right" vertical="center" wrapText="1"/>
    </xf>
    <xf numFmtId="0" fontId="1" fillId="8" borderId="0" xfId="0" applyFont="1" applyFill="1" applyAlignment="1">
      <alignment horizontal="left" vertical="top"/>
    </xf>
    <xf numFmtId="0" fontId="1" fillId="5" borderId="8" xfId="0" applyFont="1" applyFill="1" applyBorder="1" applyAlignment="1">
      <alignment vertical="center" wrapText="1"/>
    </xf>
    <xf numFmtId="0" fontId="1" fillId="20" borderId="1" xfId="0" applyFont="1" applyFill="1" applyBorder="1" applyAlignment="1">
      <alignment horizontal="left" vertical="center"/>
    </xf>
    <xf numFmtId="0" fontId="1" fillId="20" borderId="9" xfId="0" applyFont="1" applyFill="1" applyBorder="1" applyAlignment="1">
      <alignment horizontal="left" vertical="center" wrapText="1"/>
    </xf>
    <xf numFmtId="0" fontId="1" fillId="6" borderId="1" xfId="0" applyFont="1" applyFill="1" applyBorder="1" applyAlignment="1">
      <alignment vertical="center"/>
    </xf>
    <xf numFmtId="0" fontId="1" fillId="6" borderId="1" xfId="0" applyFont="1" applyFill="1" applyBorder="1" applyAlignment="1">
      <alignment horizontal="left" vertical="center"/>
    </xf>
    <xf numFmtId="0" fontId="1" fillId="6" borderId="9" xfId="0" applyFont="1" applyFill="1" applyBorder="1" applyAlignment="1">
      <alignment horizontal="left" vertical="center"/>
    </xf>
    <xf numFmtId="0" fontId="1" fillId="6" borderId="11" xfId="0" applyFont="1" applyFill="1" applyBorder="1" applyAlignment="1">
      <alignment vertical="center"/>
    </xf>
    <xf numFmtId="0" fontId="1" fillId="6" borderId="11" xfId="0" applyFont="1" applyFill="1" applyBorder="1" applyAlignment="1">
      <alignment horizontal="left" vertical="center"/>
    </xf>
    <xf numFmtId="0" fontId="1" fillId="6" borderId="12" xfId="0" applyFont="1" applyFill="1" applyBorder="1" applyAlignment="1">
      <alignment horizontal="left" vertical="center"/>
    </xf>
    <xf numFmtId="0" fontId="1" fillId="20" borderId="1" xfId="0" applyFont="1" applyFill="1" applyBorder="1" applyAlignment="1">
      <alignment horizontal="left" vertical="center" wrapText="1"/>
    </xf>
    <xf numFmtId="0" fontId="1" fillId="20" borderId="1" xfId="0" applyFont="1" applyFill="1" applyBorder="1" applyAlignment="1">
      <alignment vertical="center"/>
    </xf>
    <xf numFmtId="0" fontId="1" fillId="3" borderId="1" xfId="0" applyFont="1" applyFill="1" applyBorder="1" applyAlignment="1">
      <alignment horizontal="left" vertical="center" wrapText="1"/>
    </xf>
    <xf numFmtId="0" fontId="1" fillId="3" borderId="1" xfId="0" applyFont="1" applyFill="1" applyBorder="1" applyAlignment="1">
      <alignment horizontal="left" vertical="center"/>
    </xf>
    <xf numFmtId="0" fontId="1" fillId="3" borderId="9" xfId="0" applyFont="1" applyFill="1" applyBorder="1" applyAlignment="1">
      <alignment horizontal="left" wrapText="1"/>
    </xf>
    <xf numFmtId="0" fontId="1" fillId="6" borderId="1" xfId="0" applyFont="1" applyFill="1" applyBorder="1" applyAlignment="1">
      <alignment horizontal="left"/>
    </xf>
    <xf numFmtId="0" fontId="1" fillId="6" borderId="9" xfId="0" applyFont="1" applyFill="1" applyBorder="1" applyAlignment="1">
      <alignment horizontal="left"/>
    </xf>
    <xf numFmtId="0" fontId="1" fillId="6" borderId="11" xfId="0" applyFont="1" applyFill="1" applyBorder="1" applyAlignment="1">
      <alignment horizontal="left"/>
    </xf>
    <xf numFmtId="0" fontId="1" fillId="6" borderId="12" xfId="0" applyFont="1" applyFill="1" applyBorder="1" applyAlignment="1">
      <alignment horizontal="left"/>
    </xf>
    <xf numFmtId="0" fontId="1" fillId="5" borderId="74" xfId="0" applyFont="1" applyFill="1" applyBorder="1" applyAlignment="1">
      <alignment horizontal="left" vertical="center" wrapText="1"/>
    </xf>
    <xf numFmtId="0" fontId="1" fillId="5" borderId="49" xfId="0" applyFont="1" applyFill="1" applyBorder="1" applyAlignment="1">
      <alignment horizontal="right" vertical="center" wrapText="1"/>
    </xf>
    <xf numFmtId="0" fontId="1" fillId="5" borderId="61" xfId="0" applyFont="1" applyFill="1" applyBorder="1" applyAlignment="1">
      <alignment horizontal="left" vertical="center" wrapText="1"/>
    </xf>
    <xf numFmtId="0" fontId="1" fillId="5" borderId="1" xfId="0" applyFont="1" applyFill="1" applyBorder="1" applyAlignment="1">
      <alignment vertical="center" wrapText="1"/>
    </xf>
    <xf numFmtId="14" fontId="1" fillId="0" borderId="0" xfId="0" applyNumberFormat="1" applyFont="1"/>
    <xf numFmtId="0" fontId="1" fillId="21" borderId="12" xfId="0" applyFont="1" applyFill="1" applyBorder="1" applyAlignment="1" applyProtection="1">
      <alignment horizontal="left" vertical="center" wrapText="1"/>
      <protection locked="0"/>
    </xf>
    <xf numFmtId="0" fontId="1" fillId="3" borderId="22" xfId="0" applyFont="1" applyFill="1" applyBorder="1" applyAlignment="1">
      <alignment wrapText="1"/>
    </xf>
    <xf numFmtId="0" fontId="1" fillId="3" borderId="18" xfId="0" applyFont="1" applyFill="1" applyBorder="1" applyAlignment="1">
      <alignment horizontal="center" wrapText="1"/>
    </xf>
    <xf numFmtId="0" fontId="1" fillId="3" borderId="26" xfId="0" applyFont="1" applyFill="1" applyBorder="1" applyAlignment="1">
      <alignment horizontal="center" wrapText="1"/>
    </xf>
    <xf numFmtId="0" fontId="1" fillId="3" borderId="27" xfId="0" applyFont="1" applyFill="1" applyBorder="1" applyAlignment="1">
      <alignment horizontal="center" wrapText="1"/>
    </xf>
    <xf numFmtId="0" fontId="1" fillId="3" borderId="29" xfId="0" applyFont="1" applyFill="1" applyBorder="1" applyAlignment="1">
      <alignment horizontal="center" wrapText="1"/>
    </xf>
    <xf numFmtId="0" fontId="1" fillId="3" borderId="24" xfId="0" applyFont="1" applyFill="1" applyBorder="1"/>
    <xf numFmtId="0" fontId="1" fillId="5" borderId="7" xfId="0" applyFont="1" applyFill="1" applyBorder="1" applyAlignment="1">
      <alignment horizontal="center"/>
    </xf>
    <xf numFmtId="0" fontId="1" fillId="5" borderId="3" xfId="0" applyFont="1" applyFill="1" applyBorder="1" applyAlignment="1">
      <alignment horizontal="center"/>
    </xf>
    <xf numFmtId="0" fontId="1" fillId="5" borderId="13" xfId="0" applyFont="1" applyFill="1" applyBorder="1" applyAlignment="1">
      <alignment horizontal="center"/>
    </xf>
    <xf numFmtId="0" fontId="1" fillId="3" borderId="20" xfId="0" applyFont="1" applyFill="1" applyBorder="1" applyAlignment="1">
      <alignment horizontal="center"/>
    </xf>
    <xf numFmtId="0" fontId="1" fillId="3" borderId="23" xfId="0" applyFont="1" applyFill="1" applyBorder="1"/>
    <xf numFmtId="0" fontId="1" fillId="5" borderId="8" xfId="0" applyFont="1" applyFill="1" applyBorder="1" applyAlignment="1">
      <alignment horizontal="center"/>
    </xf>
    <xf numFmtId="0" fontId="1" fillId="5" borderId="1" xfId="0" applyFont="1" applyFill="1" applyBorder="1" applyAlignment="1">
      <alignment horizontal="center"/>
    </xf>
    <xf numFmtId="0" fontId="1" fillId="5" borderId="9" xfId="0" applyFont="1" applyFill="1" applyBorder="1" applyAlignment="1">
      <alignment horizontal="center"/>
    </xf>
    <xf numFmtId="0" fontId="1" fillId="3" borderId="19" xfId="0" applyFont="1" applyFill="1" applyBorder="1" applyAlignment="1">
      <alignment horizontal="center"/>
    </xf>
    <xf numFmtId="0" fontId="1" fillId="3" borderId="25" xfId="0" applyFont="1" applyFill="1" applyBorder="1"/>
    <xf numFmtId="0" fontId="1" fillId="5" borderId="10" xfId="0" applyFont="1" applyFill="1" applyBorder="1" applyAlignment="1">
      <alignment horizontal="center"/>
    </xf>
    <xf numFmtId="0" fontId="1" fillId="5" borderId="11" xfId="0" applyFont="1" applyFill="1" applyBorder="1" applyAlignment="1">
      <alignment horizontal="center"/>
    </xf>
    <xf numFmtId="0" fontId="1" fillId="5" borderId="12" xfId="0" applyFont="1" applyFill="1" applyBorder="1" applyAlignment="1">
      <alignment horizontal="center"/>
    </xf>
    <xf numFmtId="0" fontId="1" fillId="3" borderId="17" xfId="0" applyFont="1" applyFill="1" applyBorder="1" applyAlignment="1">
      <alignment horizontal="center"/>
    </xf>
    <xf numFmtId="0" fontId="1" fillId="3" borderId="102" xfId="0" applyFont="1" applyFill="1" applyBorder="1" applyAlignment="1">
      <alignment wrapText="1"/>
    </xf>
    <xf numFmtId="0" fontId="1" fillId="3" borderId="70" xfId="0" applyFont="1" applyFill="1" applyBorder="1" applyAlignment="1">
      <alignment wrapText="1"/>
    </xf>
    <xf numFmtId="0" fontId="1" fillId="3" borderId="14" xfId="0" applyFont="1" applyFill="1" applyBorder="1" applyAlignment="1">
      <alignment horizontal="center" wrapText="1"/>
    </xf>
    <xf numFmtId="0" fontId="1" fillId="3" borderId="14" xfId="0" applyFont="1" applyFill="1" applyBorder="1" applyAlignment="1">
      <alignment horizontal="left" wrapText="1"/>
    </xf>
    <xf numFmtId="0" fontId="1" fillId="3" borderId="60" xfId="0" applyFont="1" applyFill="1" applyBorder="1" applyAlignment="1">
      <alignment horizontal="left" wrapText="1"/>
    </xf>
    <xf numFmtId="0" fontId="1" fillId="3" borderId="58" xfId="0" applyFont="1" applyFill="1" applyBorder="1" applyAlignment="1">
      <alignment horizontal="left" wrapText="1"/>
    </xf>
    <xf numFmtId="0" fontId="1" fillId="3" borderId="103" xfId="0" applyFont="1" applyFill="1" applyBorder="1"/>
    <xf numFmtId="0" fontId="1" fillId="21" borderId="79" xfId="0" applyFont="1" applyFill="1" applyBorder="1" applyAlignment="1" applyProtection="1">
      <alignment horizontal="left" wrapText="1"/>
      <protection locked="0"/>
    </xf>
    <xf numFmtId="14" fontId="1" fillId="21" borderId="3" xfId="0" applyNumberFormat="1" applyFont="1" applyFill="1" applyBorder="1" applyAlignment="1" applyProtection="1">
      <alignment horizontal="center"/>
      <protection locked="0"/>
    </xf>
    <xf numFmtId="14" fontId="1" fillId="6" borderId="3" xfId="0" applyNumberFormat="1" applyFont="1" applyFill="1" applyBorder="1" applyAlignment="1">
      <alignment horizontal="center"/>
    </xf>
    <xf numFmtId="0" fontId="1" fillId="21" borderId="3" xfId="0" applyFont="1" applyFill="1" applyBorder="1" applyAlignment="1" applyProtection="1">
      <alignment horizontal="center"/>
      <protection locked="0"/>
    </xf>
    <xf numFmtId="0" fontId="1" fillId="6" borderId="66" xfId="0" applyFont="1" applyFill="1" applyBorder="1" applyAlignment="1">
      <alignment horizontal="center"/>
    </xf>
    <xf numFmtId="0" fontId="1" fillId="21" borderId="13" xfId="0" applyFont="1" applyFill="1" applyBorder="1" applyAlignment="1" applyProtection="1">
      <alignment horizontal="center"/>
      <protection locked="0"/>
    </xf>
    <xf numFmtId="0" fontId="1" fillId="3" borderId="104" xfId="0" applyFont="1" applyFill="1" applyBorder="1"/>
    <xf numFmtId="0" fontId="1" fillId="21" borderId="65" xfId="0" applyFont="1" applyFill="1" applyBorder="1" applyAlignment="1" applyProtection="1">
      <alignment horizontal="left" wrapText="1"/>
      <protection locked="0"/>
    </xf>
    <xf numFmtId="0" fontId="1" fillId="21" borderId="1" xfId="0" applyFont="1" applyFill="1" applyBorder="1" applyAlignment="1" applyProtection="1">
      <alignment horizontal="center"/>
      <protection locked="0"/>
    </xf>
    <xf numFmtId="14" fontId="1" fillId="6" borderId="1" xfId="0" applyNumberFormat="1" applyFont="1" applyFill="1" applyBorder="1" applyAlignment="1">
      <alignment horizontal="center"/>
    </xf>
    <xf numFmtId="14" fontId="1" fillId="21" borderId="1" xfId="0" applyNumberFormat="1" applyFont="1" applyFill="1" applyBorder="1" applyAlignment="1" applyProtection="1">
      <alignment horizontal="center"/>
      <protection locked="0"/>
    </xf>
    <xf numFmtId="0" fontId="1" fillId="6" borderId="2" xfId="0" applyFont="1" applyFill="1" applyBorder="1" applyAlignment="1">
      <alignment horizontal="center"/>
    </xf>
    <xf numFmtId="0" fontId="1" fillId="21" borderId="9" xfId="0" applyFont="1" applyFill="1" applyBorder="1" applyAlignment="1" applyProtection="1">
      <alignment horizontal="center"/>
      <protection locked="0"/>
    </xf>
    <xf numFmtId="0" fontId="1" fillId="3" borderId="105" xfId="0" applyFont="1" applyFill="1" applyBorder="1"/>
    <xf numFmtId="0" fontId="1" fillId="21" borderId="71" xfId="0" applyFont="1" applyFill="1" applyBorder="1" applyAlignment="1" applyProtection="1">
      <alignment horizontal="left" wrapText="1"/>
      <protection locked="0"/>
    </xf>
    <xf numFmtId="0" fontId="1" fillId="21" borderId="42" xfId="0" applyFont="1" applyFill="1" applyBorder="1" applyAlignment="1" applyProtection="1">
      <alignment horizontal="center"/>
      <protection locked="0"/>
    </xf>
    <xf numFmtId="14" fontId="1" fillId="6" borderId="42" xfId="0" applyNumberFormat="1" applyFont="1" applyFill="1" applyBorder="1" applyAlignment="1">
      <alignment horizontal="center"/>
    </xf>
    <xf numFmtId="14" fontId="1" fillId="21" borderId="42" xfId="0" applyNumberFormat="1" applyFont="1" applyFill="1" applyBorder="1" applyAlignment="1" applyProtection="1">
      <alignment horizontal="center"/>
      <protection locked="0"/>
    </xf>
    <xf numFmtId="14" fontId="1" fillId="21" borderId="67" xfId="0" applyNumberFormat="1" applyFont="1" applyFill="1" applyBorder="1" applyAlignment="1" applyProtection="1">
      <alignment horizontal="center"/>
      <protection locked="0"/>
    </xf>
    <xf numFmtId="0" fontId="1" fillId="6" borderId="39" xfId="0" applyFont="1" applyFill="1" applyBorder="1" applyAlignment="1">
      <alignment horizontal="center"/>
    </xf>
    <xf numFmtId="0" fontId="1" fillId="21" borderId="43" xfId="0" applyFont="1" applyFill="1" applyBorder="1" applyAlignment="1" applyProtection="1">
      <alignment horizontal="center"/>
      <protection locked="0"/>
    </xf>
    <xf numFmtId="0" fontId="1" fillId="6" borderId="58" xfId="0" applyFont="1" applyFill="1" applyBorder="1" applyAlignment="1">
      <alignment horizontal="center" vertical="center"/>
    </xf>
    <xf numFmtId="0" fontId="1" fillId="21" borderId="34" xfId="0" applyFont="1" applyFill="1" applyBorder="1" applyAlignment="1" applyProtection="1">
      <alignment horizontal="left" vertical="top" wrapText="1"/>
      <protection locked="0"/>
    </xf>
    <xf numFmtId="0" fontId="1" fillId="21" borderId="66" xfId="1" applyFont="1" applyFill="1" applyBorder="1" applyAlignment="1" applyProtection="1">
      <alignment horizontal="left" vertical="top" wrapText="1"/>
      <protection locked="0"/>
    </xf>
    <xf numFmtId="0" fontId="1" fillId="0" borderId="2" xfId="1" applyFont="1" applyFill="1" applyBorder="1" applyAlignment="1" applyProtection="1">
      <alignment horizontal="left" vertical="top" wrapText="1"/>
    </xf>
    <xf numFmtId="0" fontId="1" fillId="21" borderId="9" xfId="0" applyFont="1" applyFill="1" applyBorder="1" applyAlignment="1" applyProtection="1">
      <alignment horizontal="left" vertical="top"/>
      <protection locked="0"/>
    </xf>
    <xf numFmtId="44" fontId="1" fillId="21" borderId="9" xfId="2" applyFont="1" applyFill="1" applyBorder="1" applyAlignment="1" applyProtection="1">
      <alignment horizontal="left" vertical="top"/>
      <protection locked="0"/>
    </xf>
    <xf numFmtId="0" fontId="1" fillId="0" borderId="109" xfId="0" applyFont="1" applyBorder="1" applyAlignment="1">
      <alignment horizontal="left" vertical="top" wrapText="1"/>
    </xf>
    <xf numFmtId="0" fontId="1" fillId="0" borderId="85" xfId="0" applyFont="1" applyBorder="1" applyAlignment="1">
      <alignment horizontal="left" vertical="top" wrapText="1"/>
    </xf>
    <xf numFmtId="0" fontId="1" fillId="5" borderId="109" xfId="0" applyFont="1" applyFill="1" applyBorder="1" applyAlignment="1">
      <alignment horizontal="left" vertical="top" wrapText="1"/>
    </xf>
    <xf numFmtId="0" fontId="1" fillId="5" borderId="85" xfId="0" applyFont="1" applyFill="1" applyBorder="1" applyAlignment="1">
      <alignment horizontal="left" vertical="top" wrapText="1"/>
    </xf>
    <xf numFmtId="0" fontId="1" fillId="2" borderId="78" xfId="0" applyFont="1" applyFill="1" applyBorder="1" applyAlignment="1">
      <alignment horizontal="left" vertical="top" wrapText="1"/>
    </xf>
    <xf numFmtId="0" fontId="1" fillId="2" borderId="62" xfId="0" applyFont="1" applyFill="1" applyBorder="1" applyAlignment="1">
      <alignment horizontal="left" vertical="top" wrapText="1"/>
    </xf>
    <xf numFmtId="0" fontId="1" fillId="6" borderId="62" xfId="0" applyFont="1" applyFill="1" applyBorder="1" applyAlignment="1">
      <alignment horizontal="left" vertical="top" wrapText="1"/>
    </xf>
    <xf numFmtId="1" fontId="1" fillId="21" borderId="62" xfId="0" applyNumberFormat="1" applyFont="1" applyFill="1" applyBorder="1" applyAlignment="1" applyProtection="1">
      <alignment horizontal="left" vertical="top" wrapText="1"/>
      <protection locked="0"/>
    </xf>
    <xf numFmtId="1" fontId="1" fillId="21" borderId="1" xfId="0" applyNumberFormat="1" applyFont="1" applyFill="1" applyBorder="1" applyAlignment="1" applyProtection="1">
      <alignment horizontal="left" vertical="top" wrapText="1"/>
      <protection locked="0"/>
    </xf>
    <xf numFmtId="0" fontId="1" fillId="6" borderId="42" xfId="0" applyFont="1" applyFill="1" applyBorder="1" applyAlignment="1">
      <alignment horizontal="left" vertical="top" wrapText="1"/>
    </xf>
    <xf numFmtId="1" fontId="1" fillId="21" borderId="42" xfId="0" applyNumberFormat="1" applyFont="1" applyFill="1" applyBorder="1" applyAlignment="1" applyProtection="1">
      <alignment horizontal="left" vertical="top" wrapText="1"/>
      <protection locked="0"/>
    </xf>
    <xf numFmtId="1" fontId="1" fillId="21" borderId="39" xfId="0" applyNumberFormat="1" applyFont="1" applyFill="1" applyBorder="1" applyAlignment="1" applyProtection="1">
      <alignment horizontal="left" vertical="top" wrapText="1"/>
      <protection locked="0"/>
    </xf>
    <xf numFmtId="0" fontId="1" fillId="6" borderId="11" xfId="0" applyFont="1" applyFill="1" applyBorder="1" applyAlignment="1">
      <alignment horizontal="left" vertical="top" wrapText="1"/>
    </xf>
    <xf numFmtId="1" fontId="1" fillId="21" borderId="11" xfId="0" applyNumberFormat="1" applyFont="1" applyFill="1" applyBorder="1" applyAlignment="1" applyProtection="1">
      <alignment horizontal="left" vertical="top" wrapText="1"/>
      <protection locked="0"/>
    </xf>
    <xf numFmtId="1" fontId="1" fillId="21" borderId="55" xfId="0" applyNumberFormat="1" applyFont="1" applyFill="1" applyBorder="1" applyAlignment="1" applyProtection="1">
      <alignment horizontal="left" vertical="top" wrapText="1"/>
      <protection locked="0"/>
    </xf>
    <xf numFmtId="0" fontId="1" fillId="2" borderId="7" xfId="0" applyFont="1" applyFill="1" applyBorder="1" applyAlignment="1">
      <alignment horizontal="left" vertical="top" wrapText="1"/>
    </xf>
    <xf numFmtId="0" fontId="1" fillId="2" borderId="3" xfId="0" applyFont="1" applyFill="1" applyBorder="1" applyAlignment="1">
      <alignment horizontal="left" vertical="top" wrapText="1"/>
    </xf>
    <xf numFmtId="1" fontId="1" fillId="21" borderId="3" xfId="0" applyNumberFormat="1" applyFont="1" applyFill="1" applyBorder="1" applyAlignment="1" applyProtection="1">
      <alignment horizontal="left" vertical="top" wrapText="1"/>
      <protection locked="0"/>
    </xf>
    <xf numFmtId="1" fontId="1" fillId="21" borderId="66" xfId="0" applyNumberFormat="1" applyFont="1" applyFill="1" applyBorder="1" applyAlignment="1" applyProtection="1">
      <alignment horizontal="left" vertical="top" wrapText="1"/>
      <protection locked="0"/>
    </xf>
    <xf numFmtId="0" fontId="1" fillId="2" borderId="21" xfId="0" applyFont="1" applyFill="1" applyBorder="1" applyAlignment="1">
      <alignment horizontal="left" vertical="top"/>
    </xf>
    <xf numFmtId="0" fontId="1" fillId="2" borderId="40" xfId="0" applyFont="1" applyFill="1" applyBorder="1" applyAlignment="1">
      <alignment horizontal="left" vertical="top" wrapText="1"/>
    </xf>
    <xf numFmtId="0" fontId="1" fillId="21" borderId="67" xfId="0" applyFont="1" applyFill="1" applyBorder="1" applyAlignment="1" applyProtection="1">
      <alignment horizontal="left" vertical="top" wrapText="1"/>
      <protection locked="0"/>
    </xf>
    <xf numFmtId="1" fontId="1" fillId="21" borderId="49" xfId="0" applyNumberFormat="1" applyFont="1" applyFill="1" applyBorder="1" applyAlignment="1" applyProtection="1">
      <alignment horizontal="left" vertical="top" wrapText="1"/>
      <protection locked="0"/>
    </xf>
    <xf numFmtId="0" fontId="1" fillId="2" borderId="39" xfId="0" applyFont="1" applyFill="1" applyBorder="1" applyAlignment="1">
      <alignment horizontal="left" vertical="top" wrapText="1"/>
    </xf>
    <xf numFmtId="1" fontId="1" fillId="21" borderId="43" xfId="0" applyNumberFormat="1" applyFont="1" applyFill="1" applyBorder="1" applyAlignment="1" applyProtection="1">
      <alignment horizontal="left" vertical="top" wrapText="1"/>
      <protection locked="0"/>
    </xf>
    <xf numFmtId="0" fontId="1" fillId="2" borderId="55" xfId="0" applyFont="1" applyFill="1" applyBorder="1" applyAlignment="1">
      <alignment horizontal="left" vertical="top" wrapText="1"/>
    </xf>
    <xf numFmtId="0" fontId="1" fillId="6" borderId="10" xfId="0" applyFont="1" applyFill="1" applyBorder="1" applyAlignment="1">
      <alignment horizontal="left" vertical="top" wrapText="1"/>
    </xf>
    <xf numFmtId="1" fontId="1" fillId="21" borderId="12" xfId="0" applyNumberFormat="1" applyFont="1" applyFill="1" applyBorder="1" applyAlignment="1" applyProtection="1">
      <alignment horizontal="left" vertical="top" wrapText="1"/>
      <protection locked="0"/>
    </xf>
    <xf numFmtId="169" fontId="1" fillId="21" borderId="9" xfId="0" applyNumberFormat="1" applyFont="1" applyFill="1" applyBorder="1" applyAlignment="1" applyProtection="1">
      <alignment horizontal="left" vertical="top" wrapText="1"/>
      <protection locked="0"/>
    </xf>
    <xf numFmtId="169" fontId="1" fillId="21" borderId="9" xfId="0" applyNumberFormat="1" applyFont="1" applyFill="1" applyBorder="1" applyAlignment="1" applyProtection="1">
      <alignment horizontal="left" vertical="top"/>
      <protection locked="0"/>
    </xf>
    <xf numFmtId="169" fontId="1" fillId="21" borderId="12" xfId="0" applyNumberFormat="1" applyFont="1" applyFill="1" applyBorder="1" applyAlignment="1" applyProtection="1">
      <alignment horizontal="left" vertical="top"/>
      <protection locked="0"/>
    </xf>
    <xf numFmtId="169" fontId="1" fillId="21" borderId="13" xfId="0" applyNumberFormat="1" applyFont="1" applyFill="1" applyBorder="1" applyAlignment="1" applyProtection="1">
      <alignment horizontal="left" vertical="top"/>
      <protection locked="0"/>
    </xf>
    <xf numFmtId="169" fontId="1" fillId="21" borderId="43" xfId="0" applyNumberFormat="1" applyFont="1" applyFill="1" applyBorder="1" applyAlignment="1" applyProtection="1">
      <alignment horizontal="left" vertical="top"/>
      <protection locked="0"/>
    </xf>
    <xf numFmtId="0" fontId="1" fillId="0" borderId="7" xfId="0" applyFont="1" applyBorder="1" applyAlignment="1">
      <alignment horizontal="left" vertical="top" wrapText="1"/>
    </xf>
    <xf numFmtId="0" fontId="1" fillId="0" borderId="7" xfId="0" applyFont="1" applyBorder="1" applyAlignment="1" applyProtection="1">
      <alignment horizontal="left" vertical="top"/>
      <protection locked="0"/>
    </xf>
    <xf numFmtId="0" fontId="1" fillId="0" borderId="8" xfId="0" applyFont="1" applyBorder="1" applyAlignment="1" applyProtection="1">
      <alignment horizontal="left" vertical="top"/>
      <protection locked="0"/>
    </xf>
    <xf numFmtId="0" fontId="1" fillId="21" borderId="108" xfId="0" quotePrefix="1" applyFont="1" applyFill="1" applyBorder="1" applyAlignment="1" applyProtection="1">
      <alignment horizontal="left" vertical="top" wrapText="1"/>
      <protection locked="0"/>
    </xf>
    <xf numFmtId="0" fontId="1" fillId="21" borderId="79" xfId="0" quotePrefix="1" applyFont="1" applyFill="1" applyBorder="1" applyAlignment="1" applyProtection="1">
      <alignment horizontal="left" vertical="top" wrapText="1"/>
      <protection locked="0"/>
    </xf>
    <xf numFmtId="0" fontId="1" fillId="21" borderId="3" xfId="0" quotePrefix="1" applyFont="1" applyFill="1" applyBorder="1" applyAlignment="1" applyProtection="1">
      <alignment horizontal="left" vertical="top" wrapText="1"/>
      <protection locked="0"/>
    </xf>
    <xf numFmtId="0" fontId="1" fillId="21" borderId="8" xfId="0" applyFont="1" applyFill="1" applyBorder="1" applyAlignment="1" applyProtection="1">
      <alignment horizontal="left" vertical="top" wrapText="1"/>
      <protection locked="0"/>
    </xf>
    <xf numFmtId="0" fontId="1" fillId="21" borderId="100" xfId="0" applyFont="1" applyFill="1" applyBorder="1" applyAlignment="1" applyProtection="1">
      <alignment horizontal="left" vertical="top" wrapText="1"/>
      <protection locked="0"/>
    </xf>
    <xf numFmtId="0" fontId="1" fillId="21" borderId="100" xfId="0" quotePrefix="1" applyFont="1" applyFill="1" applyBorder="1" applyAlignment="1" applyProtection="1">
      <alignment horizontal="left" vertical="top" wrapText="1"/>
      <protection locked="0"/>
    </xf>
    <xf numFmtId="0" fontId="1" fillId="21" borderId="8" xfId="0" quotePrefix="1" applyFont="1" applyFill="1" applyBorder="1" applyAlignment="1" applyProtection="1">
      <alignment horizontal="left" vertical="top" wrapText="1"/>
      <protection locked="0"/>
    </xf>
    <xf numFmtId="2" fontId="1" fillId="21" borderId="1" xfId="0" applyNumberFormat="1" applyFont="1" applyFill="1" applyBorder="1" applyAlignment="1" applyProtection="1">
      <alignment horizontal="left" vertical="top" wrapText="1"/>
      <protection locked="0"/>
    </xf>
    <xf numFmtId="2" fontId="1" fillId="21" borderId="2" xfId="0" applyNumberFormat="1" applyFont="1" applyFill="1" applyBorder="1" applyAlignment="1" applyProtection="1">
      <alignment horizontal="left" vertical="top" wrapText="1"/>
      <protection locked="0"/>
    </xf>
    <xf numFmtId="0" fontId="1" fillId="21" borderId="74" xfId="0" applyFont="1" applyFill="1" applyBorder="1" applyAlignment="1" applyProtection="1">
      <alignment horizontal="left" vertical="top" wrapText="1"/>
      <protection locked="0"/>
    </xf>
    <xf numFmtId="0" fontId="1" fillId="21" borderId="54" xfId="0" applyFont="1" applyFill="1" applyBorder="1" applyAlignment="1" applyProtection="1">
      <alignment horizontal="left" vertical="top" wrapText="1"/>
      <protection locked="0"/>
    </xf>
    <xf numFmtId="0" fontId="1" fillId="21" borderId="47" xfId="0" applyFont="1" applyFill="1" applyBorder="1" applyAlignment="1" applyProtection="1">
      <alignment horizontal="left" vertical="top" wrapText="1"/>
      <protection locked="0"/>
    </xf>
    <xf numFmtId="2" fontId="1" fillId="0" borderId="9" xfId="0" applyNumberFormat="1" applyFont="1" applyBorder="1" applyAlignment="1">
      <alignment horizontal="left" vertical="top"/>
    </xf>
    <xf numFmtId="2" fontId="1" fillId="0" borderId="11" xfId="0" applyNumberFormat="1" applyFont="1" applyBorder="1" applyAlignment="1">
      <alignment horizontal="left" vertical="top"/>
    </xf>
    <xf numFmtId="2" fontId="1" fillId="0" borderId="12" xfId="0" applyNumberFormat="1" applyFont="1" applyBorder="1" applyAlignment="1">
      <alignment horizontal="left" vertical="top"/>
    </xf>
    <xf numFmtId="0" fontId="16" fillId="0" borderId="0" xfId="0" applyFont="1"/>
    <xf numFmtId="0" fontId="19" fillId="44" borderId="63" xfId="0" applyFont="1" applyFill="1" applyBorder="1" applyAlignment="1">
      <alignment horizontal="left" vertical="top" wrapText="1"/>
    </xf>
    <xf numFmtId="0" fontId="1" fillId="0" borderId="9" xfId="0" applyFont="1" applyBorder="1" applyAlignment="1">
      <alignment horizontal="left" vertical="top"/>
    </xf>
    <xf numFmtId="0" fontId="1" fillId="0" borderId="12" xfId="0" applyFont="1" applyBorder="1" applyAlignment="1">
      <alignment horizontal="left" vertical="top"/>
    </xf>
    <xf numFmtId="0" fontId="1" fillId="21" borderId="62" xfId="0" applyFont="1" applyFill="1" applyBorder="1" applyAlignment="1" applyProtection="1">
      <alignment horizontal="left" vertical="top" wrapText="1"/>
      <protection locked="0"/>
    </xf>
    <xf numFmtId="0" fontId="0" fillId="6" borderId="15" xfId="0" applyFill="1" applyBorder="1" applyAlignment="1">
      <alignment horizontal="left" vertical="top"/>
    </xf>
    <xf numFmtId="0" fontId="0" fillId="6" borderId="46" xfId="0" applyFill="1" applyBorder="1" applyAlignment="1">
      <alignment horizontal="left" vertical="top"/>
    </xf>
    <xf numFmtId="0" fontId="0" fillId="0" borderId="0" xfId="0" quotePrefix="1" applyAlignment="1">
      <alignment wrapText="1"/>
    </xf>
    <xf numFmtId="0" fontId="8" fillId="0" borderId="3" xfId="0" applyFont="1" applyBorder="1" applyAlignment="1">
      <alignment horizontal="left" vertical="top" wrapText="1"/>
    </xf>
    <xf numFmtId="0" fontId="6" fillId="21" borderId="19" xfId="0" applyFont="1" applyFill="1" applyBorder="1" applyAlignment="1" applyProtection="1">
      <alignment horizontal="left" vertical="top" wrapText="1"/>
      <protection locked="0"/>
    </xf>
    <xf numFmtId="0" fontId="6" fillId="21" borderId="33" xfId="0" applyFont="1" applyFill="1" applyBorder="1" applyAlignment="1" applyProtection="1">
      <alignment horizontal="left" vertical="top" wrapText="1"/>
      <protection locked="0"/>
    </xf>
    <xf numFmtId="0" fontId="19" fillId="21" borderId="66" xfId="0" applyFont="1" applyFill="1" applyBorder="1" applyAlignment="1" applyProtection="1">
      <alignment horizontal="left" vertical="top" wrapText="1"/>
      <protection locked="0"/>
    </xf>
    <xf numFmtId="0" fontId="6" fillId="21" borderId="10" xfId="0" applyFont="1" applyFill="1" applyBorder="1" applyAlignment="1" applyProtection="1">
      <alignment horizontal="left" vertical="top" wrapText="1"/>
      <protection locked="0"/>
    </xf>
    <xf numFmtId="0" fontId="6" fillId="21" borderId="63" xfId="0" applyFont="1" applyFill="1" applyBorder="1" applyAlignment="1" applyProtection="1">
      <alignment horizontal="left" vertical="top"/>
      <protection locked="0"/>
    </xf>
    <xf numFmtId="0" fontId="8" fillId="3" borderId="4" xfId="0" applyFont="1" applyFill="1" applyBorder="1" applyAlignment="1">
      <alignment horizontal="left" vertical="top" wrapText="1"/>
    </xf>
    <xf numFmtId="0" fontId="8" fillId="3" borderId="6" xfId="0" applyFont="1" applyFill="1" applyBorder="1" applyAlignment="1">
      <alignment horizontal="left" vertical="top" wrapText="1"/>
    </xf>
    <xf numFmtId="0" fontId="24" fillId="0" borderId="45" xfId="0" applyFont="1" applyBorder="1" applyAlignment="1">
      <alignment horizontal="left" vertical="top" wrapText="1"/>
    </xf>
    <xf numFmtId="0" fontId="24" fillId="0" borderId="46" xfId="0" applyFont="1" applyBorder="1" applyAlignment="1">
      <alignment horizontal="left" vertical="top"/>
    </xf>
    <xf numFmtId="0" fontId="8" fillId="3" borderId="23" xfId="0" applyFont="1" applyFill="1" applyBorder="1" applyAlignment="1">
      <alignment horizontal="left" vertical="top"/>
    </xf>
    <xf numFmtId="0" fontId="8" fillId="3" borderId="19" xfId="0" applyFont="1" applyFill="1" applyBorder="1" applyAlignment="1">
      <alignment horizontal="left" vertical="top"/>
    </xf>
    <xf numFmtId="0" fontId="6" fillId="0" borderId="21" xfId="0" applyFont="1" applyBorder="1" applyAlignment="1">
      <alignment vertical="top" wrapText="1"/>
    </xf>
    <xf numFmtId="0" fontId="6" fillId="0" borderId="34" xfId="0" applyFont="1" applyBorder="1" applyAlignment="1">
      <alignment vertical="top" wrapText="1"/>
    </xf>
    <xf numFmtId="0" fontId="56" fillId="0" borderId="21" xfId="1" applyFill="1" applyBorder="1" applyAlignment="1" applyProtection="1">
      <alignment horizontal="left" vertical="top" wrapText="1" indent="2"/>
    </xf>
    <xf numFmtId="0" fontId="56" fillId="0" borderId="34" xfId="1" applyFill="1" applyBorder="1" applyAlignment="1" applyProtection="1">
      <alignment horizontal="left" vertical="top" wrapText="1" indent="2"/>
    </xf>
    <xf numFmtId="0" fontId="56" fillId="0" borderId="22" xfId="1" applyFill="1" applyBorder="1" applyAlignment="1" applyProtection="1">
      <alignment horizontal="left" vertical="top" wrapText="1" indent="2"/>
    </xf>
    <xf numFmtId="0" fontId="56" fillId="0" borderId="29" xfId="1" applyFill="1" applyBorder="1" applyAlignment="1" applyProtection="1">
      <alignment horizontal="left" vertical="top" wrapText="1" indent="2"/>
    </xf>
    <xf numFmtId="0" fontId="10" fillId="0" borderId="37" xfId="0" applyFont="1" applyBorder="1" applyAlignment="1">
      <alignment horizontal="left" vertical="top" wrapText="1"/>
    </xf>
    <xf numFmtId="0" fontId="10" fillId="0" borderId="38" xfId="0" applyFont="1" applyBorder="1" applyAlignment="1">
      <alignment horizontal="left" vertical="top" wrapText="1"/>
    </xf>
    <xf numFmtId="0" fontId="29" fillId="0" borderId="21" xfId="0" applyFont="1" applyBorder="1" applyAlignment="1">
      <alignment horizontal="left" vertical="top" wrapText="1"/>
    </xf>
    <xf numFmtId="0" fontId="29" fillId="0" borderId="34" xfId="0" applyFont="1" applyBorder="1" applyAlignment="1">
      <alignment horizontal="left" vertical="top" wrapText="1"/>
    </xf>
    <xf numFmtId="0" fontId="29" fillId="0" borderId="22" xfId="0" applyFont="1" applyBorder="1" applyAlignment="1">
      <alignment horizontal="left" vertical="top" wrapText="1"/>
    </xf>
    <xf numFmtId="0" fontId="29" fillId="0" borderId="29" xfId="0" applyFont="1" applyBorder="1" applyAlignment="1">
      <alignment horizontal="left" vertical="top" wrapText="1"/>
    </xf>
    <xf numFmtId="0" fontId="29" fillId="0" borderId="45" xfId="0" applyFont="1" applyBorder="1" applyAlignment="1">
      <alignment horizontal="left" vertical="top" wrapText="1"/>
    </xf>
    <xf numFmtId="0" fontId="29" fillId="0" borderId="46" xfId="0" applyFont="1" applyBorder="1" applyAlignment="1">
      <alignment horizontal="left" vertical="top" wrapText="1"/>
    </xf>
    <xf numFmtId="0" fontId="6" fillId="0" borderId="22" xfId="0" applyFont="1" applyBorder="1" applyAlignment="1">
      <alignment vertical="top" wrapText="1"/>
    </xf>
    <xf numFmtId="0" fontId="6" fillId="0" borderId="29" xfId="0" applyFont="1" applyBorder="1" applyAlignment="1">
      <alignment vertical="top" wrapText="1"/>
    </xf>
    <xf numFmtId="0" fontId="6" fillId="0" borderId="22" xfId="0" applyFont="1" applyBorder="1" applyAlignment="1">
      <alignment horizontal="left" vertical="top" wrapText="1"/>
    </xf>
    <xf numFmtId="0" fontId="6" fillId="0" borderId="29" xfId="0" applyFont="1" applyBorder="1" applyAlignment="1">
      <alignment horizontal="left" vertical="top" wrapText="1"/>
    </xf>
    <xf numFmtId="0" fontId="6" fillId="0" borderId="45" xfId="0" applyFont="1" applyBorder="1" applyAlignment="1">
      <alignment vertical="top" wrapText="1"/>
    </xf>
    <xf numFmtId="0" fontId="6" fillId="0" borderId="46" xfId="0" applyFont="1" applyBorder="1" applyAlignment="1">
      <alignment vertical="top" wrapText="1"/>
    </xf>
    <xf numFmtId="0" fontId="56" fillId="0" borderId="21" xfId="1" applyFill="1" applyBorder="1" applyAlignment="1" applyProtection="1">
      <alignment horizontal="left" vertical="top" wrapText="1"/>
    </xf>
    <xf numFmtId="0" fontId="56" fillId="0" borderId="34" xfId="1" applyFill="1" applyBorder="1" applyAlignment="1" applyProtection="1">
      <alignment horizontal="left" vertical="top" wrapText="1"/>
    </xf>
    <xf numFmtId="0" fontId="6" fillId="0" borderId="21" xfId="0" applyFont="1" applyBorder="1" applyAlignment="1">
      <alignment horizontal="left" vertical="center" indent="2"/>
    </xf>
    <xf numFmtId="0" fontId="6" fillId="0" borderId="34" xfId="0" applyFont="1" applyBorder="1" applyAlignment="1">
      <alignment horizontal="left" vertical="center" indent="2"/>
    </xf>
    <xf numFmtId="0" fontId="6" fillId="0" borderId="22" xfId="0" applyFont="1" applyBorder="1" applyAlignment="1">
      <alignment horizontal="left" vertical="center" indent="2"/>
    </xf>
    <xf numFmtId="0" fontId="6" fillId="0" borderId="29" xfId="0" applyFont="1" applyBorder="1" applyAlignment="1">
      <alignment horizontal="left" vertical="center" indent="2"/>
    </xf>
    <xf numFmtId="0" fontId="6" fillId="0" borderId="21" xfId="0" applyFont="1" applyBorder="1" applyAlignment="1">
      <alignment horizontal="left" vertical="top" wrapText="1" indent="2"/>
    </xf>
    <xf numFmtId="0" fontId="6" fillId="0" borderId="34" xfId="0" applyFont="1" applyBorder="1" applyAlignment="1">
      <alignment horizontal="left" vertical="top" wrapText="1" indent="2"/>
    </xf>
    <xf numFmtId="0" fontId="29" fillId="0" borderId="37" xfId="0" applyFont="1" applyBorder="1" applyAlignment="1">
      <alignment horizontal="left" vertical="top" wrapText="1"/>
    </xf>
    <xf numFmtId="0" fontId="29" fillId="0" borderId="38" xfId="0" applyFont="1" applyBorder="1" applyAlignment="1">
      <alignment horizontal="left" vertical="top" wrapText="1"/>
    </xf>
    <xf numFmtId="0" fontId="6" fillId="0" borderId="22" xfId="0" applyFont="1" applyBorder="1" applyAlignment="1">
      <alignment horizontal="left" vertical="top" wrapText="1" indent="2"/>
    </xf>
    <xf numFmtId="0" fontId="6" fillId="0" borderId="29" xfId="0" applyFont="1" applyBorder="1" applyAlignment="1">
      <alignment horizontal="left" vertical="top" wrapText="1" indent="2"/>
    </xf>
    <xf numFmtId="0" fontId="6" fillId="0" borderId="45" xfId="0" applyFont="1" applyBorder="1" applyAlignment="1">
      <alignment horizontal="left" vertical="top" wrapText="1"/>
    </xf>
    <xf numFmtId="0" fontId="6" fillId="0" borderId="46" xfId="0" applyFont="1" applyBorder="1" applyAlignment="1">
      <alignment horizontal="left" vertical="top" wrapText="1"/>
    </xf>
    <xf numFmtId="0" fontId="6" fillId="0" borderId="21" xfId="0" applyFont="1" applyBorder="1" applyAlignment="1">
      <alignment horizontal="left" vertical="top" wrapText="1"/>
    </xf>
    <xf numFmtId="0" fontId="6" fillId="0" borderId="34" xfId="0" applyFont="1" applyBorder="1" applyAlignment="1">
      <alignment horizontal="left" vertical="top" wrapText="1"/>
    </xf>
    <xf numFmtId="0" fontId="0" fillId="0" borderId="0" xfId="0"/>
    <xf numFmtId="0" fontId="24" fillId="3" borderId="45" xfId="0" applyFont="1" applyFill="1" applyBorder="1" applyAlignment="1">
      <alignment horizontal="center" vertical="center" wrapText="1"/>
    </xf>
    <xf numFmtId="0" fontId="24" fillId="3" borderId="46"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22" xfId="0" applyFont="1" applyFill="1" applyBorder="1" applyAlignment="1">
      <alignment horizontal="center" vertical="center"/>
    </xf>
    <xf numFmtId="0" fontId="6" fillId="3" borderId="29" xfId="0" applyFont="1" applyFill="1" applyBorder="1" applyAlignment="1">
      <alignment horizontal="center" vertical="center"/>
    </xf>
    <xf numFmtId="0" fontId="1" fillId="0" borderId="32" xfId="0" applyFont="1" applyBorder="1" applyAlignment="1">
      <alignment horizontal="left" vertical="top" wrapText="1"/>
    </xf>
    <xf numFmtId="0" fontId="1" fillId="0" borderId="31" xfId="0" applyFont="1" applyBorder="1" applyAlignment="1">
      <alignment horizontal="left" vertical="top" wrapText="1"/>
    </xf>
    <xf numFmtId="0" fontId="18" fillId="0" borderId="0" xfId="0" applyFont="1" applyAlignment="1">
      <alignment horizontal="left" vertical="top"/>
    </xf>
    <xf numFmtId="0" fontId="19" fillId="0" borderId="23" xfId="0" applyFont="1" applyBorder="1" applyAlignment="1">
      <alignment horizontal="left" vertical="top" wrapText="1"/>
    </xf>
    <xf numFmtId="0" fontId="19" fillId="0" borderId="28" xfId="0" applyFont="1" applyBorder="1" applyAlignment="1">
      <alignment horizontal="left" vertical="top" wrapText="1"/>
    </xf>
    <xf numFmtId="0" fontId="1" fillId="0" borderId="21" xfId="0" applyFont="1" applyBorder="1" applyAlignment="1">
      <alignment horizontal="left" vertical="top" wrapText="1"/>
    </xf>
    <xf numFmtId="0" fontId="1" fillId="0" borderId="0" xfId="0" applyFont="1" applyAlignment="1">
      <alignment horizontal="left" vertical="top" wrapText="1"/>
    </xf>
    <xf numFmtId="0" fontId="1" fillId="21" borderId="1" xfId="0" applyFont="1" applyFill="1" applyBorder="1" applyAlignment="1" applyProtection="1">
      <alignment horizontal="left" vertical="top" wrapText="1"/>
      <protection locked="0"/>
    </xf>
    <xf numFmtId="0" fontId="1" fillId="21" borderId="2" xfId="0" applyFont="1" applyFill="1" applyBorder="1" applyAlignment="1" applyProtection="1">
      <alignment horizontal="left" vertical="top" wrapText="1"/>
      <protection locked="0"/>
    </xf>
    <xf numFmtId="0" fontId="1" fillId="0" borderId="1" xfId="0" applyFont="1" applyBorder="1" applyAlignment="1">
      <alignment horizontal="left" vertical="top"/>
    </xf>
    <xf numFmtId="0" fontId="1" fillId="0" borderId="2" xfId="0" applyFont="1" applyBorder="1" applyAlignment="1">
      <alignment horizontal="left" vertical="top"/>
    </xf>
    <xf numFmtId="0" fontId="19" fillId="0" borderId="4" xfId="0" applyFont="1" applyBorder="1" applyAlignment="1">
      <alignment horizontal="left" vertical="top"/>
    </xf>
    <xf numFmtId="0" fontId="19" fillId="0" borderId="5" xfId="0" applyFont="1" applyBorder="1" applyAlignment="1">
      <alignment horizontal="left" vertical="top"/>
    </xf>
    <xf numFmtId="0" fontId="1" fillId="0" borderId="25" xfId="0" applyFont="1" applyBorder="1" applyAlignment="1">
      <alignment horizontal="left" vertical="top" wrapText="1"/>
    </xf>
    <xf numFmtId="0" fontId="1" fillId="0" borderId="16" xfId="0" applyFont="1" applyBorder="1" applyAlignment="1">
      <alignment horizontal="left" vertical="top" wrapText="1"/>
    </xf>
    <xf numFmtId="0" fontId="19" fillId="0" borderId="61" xfId="0" applyFont="1" applyBorder="1" applyAlignment="1">
      <alignment horizontal="left" vertical="top" wrapText="1"/>
    </xf>
    <xf numFmtId="0" fontId="19" fillId="0" borderId="62" xfId="0" applyFont="1" applyBorder="1" applyAlignment="1">
      <alignment horizontal="left" vertical="top" wrapText="1"/>
    </xf>
    <xf numFmtId="0" fontId="1" fillId="0" borderId="25" xfId="0" applyFont="1" applyBorder="1" applyAlignment="1">
      <alignment horizontal="left" vertical="top"/>
    </xf>
    <xf numFmtId="0" fontId="1" fillId="0" borderId="16" xfId="0" applyFont="1" applyBorder="1" applyAlignment="1">
      <alignment horizontal="left" vertical="top"/>
    </xf>
    <xf numFmtId="0" fontId="56" fillId="0" borderId="0" xfId="1" applyFill="1" applyBorder="1" applyAlignment="1" applyProtection="1">
      <alignment horizontal="left" vertical="top" wrapText="1"/>
    </xf>
    <xf numFmtId="0" fontId="1" fillId="0" borderId="37" xfId="0" applyFont="1" applyBorder="1" applyAlignment="1">
      <alignment horizontal="left" vertical="top" wrapText="1"/>
    </xf>
    <xf numFmtId="0" fontId="1" fillId="0" borderId="36" xfId="0" applyFont="1" applyBorder="1" applyAlignment="1">
      <alignment horizontal="left" vertical="top" wrapText="1"/>
    </xf>
    <xf numFmtId="0" fontId="6" fillId="0" borderId="25" xfId="0" applyFont="1" applyBorder="1" applyAlignment="1">
      <alignment horizontal="left" vertical="top" wrapText="1"/>
    </xf>
    <xf numFmtId="0" fontId="6" fillId="0" borderId="16" xfId="0" applyFont="1" applyBorder="1" applyAlignment="1">
      <alignment horizontal="left" vertical="top" wrapText="1"/>
    </xf>
    <xf numFmtId="0" fontId="56" fillId="0" borderId="16" xfId="1" applyBorder="1" applyAlignment="1" applyProtection="1">
      <alignment horizontal="left" vertical="top" wrapText="1"/>
    </xf>
    <xf numFmtId="0" fontId="56" fillId="0" borderId="17" xfId="1" applyBorder="1" applyAlignment="1" applyProtection="1">
      <alignment horizontal="left" vertical="top" wrapText="1"/>
    </xf>
    <xf numFmtId="166" fontId="1" fillId="21" borderId="11" xfId="0" applyNumberFormat="1" applyFont="1" applyFill="1" applyBorder="1" applyAlignment="1" applyProtection="1">
      <alignment horizontal="left" vertical="top" wrapText="1"/>
      <protection locked="0"/>
    </xf>
    <xf numFmtId="166" fontId="1" fillId="21" borderId="55" xfId="0" applyNumberFormat="1" applyFont="1" applyFill="1" applyBorder="1" applyAlignment="1" applyProtection="1">
      <alignment horizontal="left" vertical="top" wrapText="1"/>
      <protection locked="0"/>
    </xf>
    <xf numFmtId="0" fontId="19" fillId="3" borderId="37" xfId="0" applyFont="1" applyFill="1" applyBorder="1" applyAlignment="1">
      <alignment horizontal="left" vertical="top"/>
    </xf>
    <xf numFmtId="0" fontId="19" fillId="3" borderId="36" xfId="0" applyFont="1" applyFill="1" applyBorder="1" applyAlignment="1">
      <alignment horizontal="left" vertical="top"/>
    </xf>
    <xf numFmtId="0" fontId="1" fillId="0" borderId="44" xfId="0" applyFont="1" applyBorder="1" applyAlignment="1">
      <alignment horizontal="left" vertical="top" wrapText="1"/>
    </xf>
    <xf numFmtId="0" fontId="1" fillId="0" borderId="42" xfId="0" applyFont="1" applyBorder="1" applyAlignment="1">
      <alignment horizontal="left" vertical="top" wrapText="1"/>
    </xf>
    <xf numFmtId="0" fontId="19" fillId="0" borderId="4" xfId="0" applyFont="1" applyBorder="1" applyAlignment="1">
      <alignment horizontal="left" vertical="top" wrapText="1"/>
    </xf>
    <xf numFmtId="0" fontId="19" fillId="0" borderId="5" xfId="0" applyFont="1" applyBorder="1" applyAlignment="1">
      <alignment horizontal="left" vertical="top" wrapText="1"/>
    </xf>
    <xf numFmtId="0" fontId="19" fillId="0" borderId="78" xfId="0" applyFont="1" applyBorder="1" applyAlignment="1">
      <alignment horizontal="left" vertical="top" wrapText="1"/>
    </xf>
    <xf numFmtId="0" fontId="1" fillId="0" borderId="24" xfId="0" applyFont="1" applyBorder="1" applyAlignment="1">
      <alignment horizontal="left" vertical="top" wrapText="1"/>
    </xf>
    <xf numFmtId="0" fontId="1" fillId="0" borderId="35" xfId="0" applyFont="1" applyBorder="1" applyAlignment="1">
      <alignment horizontal="left" vertical="top" wrapText="1"/>
    </xf>
    <xf numFmtId="0" fontId="1" fillId="0" borderId="79" xfId="0" applyFont="1" applyBorder="1" applyAlignment="1">
      <alignment horizontal="left" vertical="top" wrapText="1"/>
    </xf>
    <xf numFmtId="0" fontId="1" fillId="0" borderId="22" xfId="0" applyFont="1" applyBorder="1" applyAlignment="1">
      <alignment horizontal="left" vertical="top" wrapText="1"/>
    </xf>
    <xf numFmtId="0" fontId="1" fillId="0" borderId="30" xfId="0" applyFont="1" applyBorder="1" applyAlignment="1">
      <alignment horizontal="left" vertical="top" wrapText="1"/>
    </xf>
    <xf numFmtId="0" fontId="1" fillId="0" borderId="73" xfId="0" applyFont="1" applyBorder="1" applyAlignment="1">
      <alignment horizontal="left" vertical="top" wrapText="1"/>
    </xf>
    <xf numFmtId="0" fontId="19" fillId="0" borderId="37" xfId="0" applyFont="1" applyBorder="1" applyAlignment="1">
      <alignment horizontal="left" vertical="top"/>
    </xf>
    <xf numFmtId="0" fontId="19" fillId="0" borderId="36" xfId="0" applyFont="1" applyBorder="1" applyAlignment="1">
      <alignment horizontal="left" vertical="top"/>
    </xf>
    <xf numFmtId="0" fontId="19" fillId="0" borderId="24" xfId="0" applyFont="1" applyBorder="1" applyAlignment="1">
      <alignment horizontal="left" vertical="top" wrapText="1"/>
    </xf>
    <xf numFmtId="0" fontId="19" fillId="0" borderId="35" xfId="0" applyFont="1" applyBorder="1" applyAlignment="1">
      <alignment horizontal="left" vertical="top" wrapText="1"/>
    </xf>
    <xf numFmtId="0" fontId="1" fillId="0" borderId="45" xfId="0" applyFont="1" applyBorder="1" applyAlignment="1">
      <alignment horizontal="left" vertical="top" wrapText="1"/>
    </xf>
    <xf numFmtId="0" fontId="1" fillId="0" borderId="15" xfId="0" applyFont="1" applyBorder="1" applyAlignment="1">
      <alignment horizontal="left" vertical="top" wrapText="1"/>
    </xf>
    <xf numFmtId="0" fontId="1" fillId="0" borderId="8" xfId="0" applyFont="1" applyBorder="1" applyAlignment="1">
      <alignment horizontal="left" vertical="top" wrapText="1"/>
    </xf>
    <xf numFmtId="0" fontId="1" fillId="0" borderId="1" xfId="0" applyFont="1" applyBorder="1" applyAlignment="1">
      <alignment horizontal="left" vertical="top" wrapText="1"/>
    </xf>
    <xf numFmtId="0" fontId="1" fillId="21" borderId="2" xfId="0" applyFont="1" applyFill="1" applyBorder="1" applyAlignment="1" applyProtection="1">
      <alignment horizontal="left" vertical="top"/>
      <protection locked="0"/>
    </xf>
    <xf numFmtId="0" fontId="1" fillId="21" borderId="28" xfId="0" applyFont="1" applyFill="1" applyBorder="1" applyAlignment="1" applyProtection="1">
      <alignment horizontal="left" vertical="top"/>
      <protection locked="0"/>
    </xf>
    <xf numFmtId="0" fontId="1" fillId="21" borderId="28" xfId="0" applyFont="1" applyFill="1" applyBorder="1" applyAlignment="1" applyProtection="1">
      <alignment horizontal="left" vertical="top" wrapText="1"/>
      <protection locked="0"/>
    </xf>
    <xf numFmtId="0" fontId="1" fillId="0" borderId="23" xfId="0" applyFont="1" applyBorder="1" applyAlignment="1">
      <alignment horizontal="left" vertical="top" wrapText="1"/>
    </xf>
    <xf numFmtId="0" fontId="1" fillId="0" borderId="28" xfId="0" applyFont="1" applyBorder="1" applyAlignment="1">
      <alignment horizontal="left" vertical="top" wrapText="1"/>
    </xf>
    <xf numFmtId="0" fontId="1" fillId="0" borderId="65" xfId="0" applyFont="1" applyBorder="1" applyAlignment="1">
      <alignment horizontal="left" vertical="top" wrapText="1"/>
    </xf>
    <xf numFmtId="0" fontId="1" fillId="0" borderId="23" xfId="0" applyFont="1" applyBorder="1" applyAlignment="1">
      <alignment horizontal="left" vertical="top"/>
    </xf>
    <xf numFmtId="0" fontId="1" fillId="0" borderId="28" xfId="0" applyFont="1" applyBorder="1" applyAlignment="1">
      <alignment horizontal="left" vertical="top"/>
    </xf>
    <xf numFmtId="0" fontId="1" fillId="0" borderId="65" xfId="0" applyFont="1" applyBorder="1" applyAlignment="1">
      <alignment horizontal="left" vertical="top"/>
    </xf>
    <xf numFmtId="0" fontId="19" fillId="0" borderId="45" xfId="0" applyFont="1" applyBorder="1" applyAlignment="1">
      <alignment horizontal="left" vertical="top"/>
    </xf>
    <xf numFmtId="0" fontId="19" fillId="0" borderId="15" xfId="0" applyFont="1" applyBorder="1" applyAlignment="1">
      <alignment horizontal="left" vertical="top"/>
    </xf>
    <xf numFmtId="0" fontId="1" fillId="21" borderId="55" xfId="0" applyFont="1" applyFill="1" applyBorder="1" applyAlignment="1" applyProtection="1">
      <alignment horizontal="left" vertical="top" wrapText="1"/>
      <protection locked="0"/>
    </xf>
    <xf numFmtId="0" fontId="1" fillId="21" borderId="16" xfId="0" applyFont="1" applyFill="1" applyBorder="1" applyAlignment="1" applyProtection="1">
      <alignment horizontal="left" vertical="top" wrapText="1"/>
      <protection locked="0"/>
    </xf>
    <xf numFmtId="0" fontId="1" fillId="0" borderId="56" xfId="0" applyFont="1" applyBorder="1" applyAlignment="1">
      <alignment horizontal="left" vertical="top" wrapText="1"/>
    </xf>
    <xf numFmtId="0" fontId="1" fillId="21" borderId="2" xfId="1" applyFont="1" applyFill="1" applyBorder="1" applyAlignment="1" applyProtection="1">
      <alignment horizontal="left" vertical="top" wrapText="1"/>
      <protection locked="0"/>
    </xf>
    <xf numFmtId="0" fontId="1" fillId="21" borderId="65" xfId="1" applyFont="1" applyFill="1" applyBorder="1" applyAlignment="1" applyProtection="1">
      <alignment horizontal="left" vertical="top" wrapText="1"/>
      <protection locked="0"/>
    </xf>
    <xf numFmtId="0" fontId="1" fillId="21" borderId="28" xfId="1" applyFont="1" applyFill="1" applyBorder="1" applyAlignment="1" applyProtection="1">
      <alignment horizontal="left" vertical="top" wrapText="1"/>
      <protection locked="0"/>
    </xf>
    <xf numFmtId="0" fontId="1" fillId="0" borderId="86" xfId="1" applyFont="1" applyFill="1" applyBorder="1" applyAlignment="1" applyProtection="1">
      <alignment horizontal="left" vertical="top" wrapText="1"/>
    </xf>
    <xf numFmtId="0" fontId="1" fillId="0" borderId="87" xfId="1" applyFont="1" applyFill="1" applyBorder="1" applyAlignment="1" applyProtection="1">
      <alignment horizontal="left" vertical="top" wrapText="1"/>
    </xf>
    <xf numFmtId="0" fontId="19" fillId="0" borderId="89" xfId="1" applyFont="1" applyFill="1" applyBorder="1" applyAlignment="1" applyProtection="1">
      <alignment horizontal="left" vertical="top" wrapText="1"/>
    </xf>
    <xf numFmtId="0" fontId="19" fillId="0" borderId="90" xfId="1" applyFont="1" applyFill="1" applyBorder="1" applyAlignment="1" applyProtection="1">
      <alignment horizontal="left" vertical="top" wrapText="1"/>
    </xf>
    <xf numFmtId="0" fontId="19" fillId="0" borderId="93" xfId="1" applyFont="1" applyFill="1" applyBorder="1" applyAlignment="1" applyProtection="1">
      <alignment horizontal="left" vertical="top" wrapText="1"/>
    </xf>
    <xf numFmtId="0" fontId="1" fillId="0" borderId="23" xfId="1" applyFont="1" applyFill="1" applyBorder="1" applyAlignment="1" applyProtection="1">
      <alignment horizontal="left" vertical="top" wrapText="1"/>
    </xf>
    <xf numFmtId="0" fontId="1" fillId="0" borderId="28" xfId="1" applyFont="1" applyFill="1" applyBorder="1" applyAlignment="1" applyProtection="1">
      <alignment horizontal="left" vertical="top" wrapText="1"/>
    </xf>
    <xf numFmtId="0" fontId="1" fillId="0" borderId="65" xfId="1" applyFont="1" applyFill="1" applyBorder="1" applyAlignment="1" applyProtection="1">
      <alignment horizontal="left" vertical="top" wrapText="1"/>
    </xf>
    <xf numFmtId="168" fontId="1" fillId="21" borderId="2" xfId="0" applyNumberFormat="1" applyFont="1" applyFill="1" applyBorder="1" applyAlignment="1" applyProtection="1">
      <alignment horizontal="left" vertical="top" wrapText="1"/>
      <protection locked="0"/>
    </xf>
    <xf numFmtId="168" fontId="1" fillId="21" borderId="28" xfId="0" applyNumberFormat="1" applyFont="1" applyFill="1" applyBorder="1" applyAlignment="1" applyProtection="1">
      <alignment horizontal="left" vertical="top" wrapText="1"/>
      <protection locked="0"/>
    </xf>
    <xf numFmtId="0" fontId="19" fillId="0" borderId="45" xfId="0" applyFont="1" applyBorder="1" applyAlignment="1">
      <alignment horizontal="left" vertical="top" wrapText="1"/>
    </xf>
    <xf numFmtId="0" fontId="19" fillId="0" borderId="15" xfId="0" applyFont="1" applyBorder="1" applyAlignment="1">
      <alignment horizontal="left" vertical="top" wrapText="1"/>
    </xf>
    <xf numFmtId="0" fontId="1" fillId="0" borderId="56" xfId="0" applyFont="1" applyBorder="1" applyAlignment="1">
      <alignment horizontal="left" vertical="top"/>
    </xf>
    <xf numFmtId="0" fontId="33" fillId="21" borderId="39" xfId="1" applyFont="1" applyFill="1" applyBorder="1" applyAlignment="1" applyProtection="1">
      <alignment horizontal="left" vertical="top" wrapText="1"/>
      <protection locked="0"/>
    </xf>
    <xf numFmtId="0" fontId="1" fillId="21" borderId="31" xfId="0" applyFont="1" applyFill="1" applyBorder="1" applyAlignment="1" applyProtection="1">
      <alignment horizontal="left" vertical="top" wrapText="1"/>
      <protection locked="0"/>
    </xf>
    <xf numFmtId="0" fontId="1" fillId="5" borderId="24" xfId="0" applyFont="1" applyFill="1" applyBorder="1" applyAlignment="1">
      <alignment horizontal="left" vertical="top" wrapText="1"/>
    </xf>
    <xf numFmtId="0" fontId="1" fillId="5" borderId="35" xfId="0" applyFont="1" applyFill="1" applyBorder="1" applyAlignment="1">
      <alignment horizontal="left" vertical="top" wrapText="1"/>
    </xf>
    <xf numFmtId="0" fontId="19" fillId="0" borderId="88" xfId="1" applyFont="1" applyFill="1" applyBorder="1" applyAlignment="1" applyProtection="1">
      <alignment horizontal="left" vertical="top" wrapText="1"/>
    </xf>
    <xf numFmtId="0" fontId="56" fillId="0" borderId="22" xfId="1" applyFill="1" applyBorder="1" applyAlignment="1" applyProtection="1">
      <alignment horizontal="left" vertical="top" wrapText="1"/>
    </xf>
    <xf numFmtId="0" fontId="56" fillId="0" borderId="30" xfId="1" applyFill="1" applyBorder="1" applyAlignment="1" applyProtection="1">
      <alignment horizontal="left" vertical="top" wrapText="1"/>
    </xf>
    <xf numFmtId="0" fontId="22" fillId="20" borderId="37" xfId="0" applyFont="1" applyFill="1" applyBorder="1" applyAlignment="1">
      <alignment horizontal="center" vertical="top" wrapText="1"/>
    </xf>
    <xf numFmtId="0" fontId="22" fillId="20" borderId="36" xfId="0" applyFont="1" applyFill="1" applyBorder="1" applyAlignment="1">
      <alignment horizontal="center" vertical="top" wrapText="1"/>
    </xf>
    <xf numFmtId="0" fontId="22" fillId="20" borderId="38" xfId="0" applyFont="1" applyFill="1" applyBorder="1" applyAlignment="1">
      <alignment horizontal="center" vertical="top" wrapText="1"/>
    </xf>
    <xf numFmtId="0" fontId="1" fillId="0" borderId="38" xfId="0" applyFont="1" applyBorder="1" applyAlignment="1">
      <alignment horizontal="left" vertical="top" wrapText="1"/>
    </xf>
    <xf numFmtId="0" fontId="19" fillId="3" borderId="45" xfId="0" applyFont="1" applyFill="1" applyBorder="1" applyAlignment="1">
      <alignment horizontal="left" vertical="top"/>
    </xf>
    <xf numFmtId="0" fontId="19" fillId="3" borderId="15" xfId="0" applyFont="1" applyFill="1" applyBorder="1" applyAlignment="1">
      <alignment horizontal="left" vertical="top"/>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19" fillId="5" borderId="61" xfId="0" applyFont="1" applyFill="1" applyBorder="1" applyAlignment="1">
      <alignment horizontal="left" vertical="top" wrapText="1"/>
    </xf>
    <xf numFmtId="0" fontId="19" fillId="5" borderId="62" xfId="0" applyFont="1" applyFill="1" applyBorder="1" applyAlignment="1">
      <alignment horizontal="left" vertical="top" wrapText="1"/>
    </xf>
    <xf numFmtId="0" fontId="19" fillId="5" borderId="77" xfId="0" applyFont="1" applyFill="1" applyBorder="1" applyAlignment="1">
      <alignment horizontal="left" vertical="top" wrapText="1"/>
    </xf>
    <xf numFmtId="0" fontId="19" fillId="0" borderId="8" xfId="0" applyFont="1" applyBorder="1" applyAlignment="1">
      <alignment horizontal="left" vertical="top"/>
    </xf>
    <xf numFmtId="0" fontId="19" fillId="0" borderId="1" xfId="0" applyFont="1" applyBorder="1" applyAlignment="1">
      <alignment horizontal="left" vertical="top"/>
    </xf>
    <xf numFmtId="0" fontId="19" fillId="0" borderId="2" xfId="0" applyFont="1" applyBorder="1" applyAlignment="1">
      <alignment horizontal="left" vertical="top"/>
    </xf>
    <xf numFmtId="0" fontId="19" fillId="0" borderId="21" xfId="0" applyFont="1" applyBorder="1" applyAlignment="1">
      <alignment horizontal="left" vertical="top"/>
    </xf>
    <xf numFmtId="0" fontId="19" fillId="0" borderId="0" xfId="0" applyFont="1" applyAlignment="1">
      <alignment horizontal="left" vertical="top"/>
    </xf>
    <xf numFmtId="0" fontId="1" fillId="21" borderId="66" xfId="0" applyFont="1" applyFill="1" applyBorder="1" applyAlignment="1" applyProtection="1">
      <alignment horizontal="left" vertical="top" wrapText="1"/>
      <protection locked="0"/>
    </xf>
    <xf numFmtId="0" fontId="1" fillId="21" borderId="35" xfId="0" applyFont="1" applyFill="1" applyBorder="1" applyAlignment="1" applyProtection="1">
      <alignment horizontal="left" vertical="top" wrapText="1"/>
      <protection locked="0"/>
    </xf>
    <xf numFmtId="0" fontId="56" fillId="0" borderId="0" xfId="1" applyFill="1" applyBorder="1" applyAlignment="1" applyProtection="1">
      <alignment horizontal="left" vertical="top"/>
    </xf>
    <xf numFmtId="0" fontId="1" fillId="0" borderId="2" xfId="0" applyFont="1" applyBorder="1" applyAlignment="1">
      <alignment horizontal="left" vertical="top" wrapText="1"/>
    </xf>
    <xf numFmtId="0" fontId="1" fillId="21" borderId="11" xfId="0" applyFont="1" applyFill="1" applyBorder="1" applyAlignment="1" applyProtection="1">
      <alignment horizontal="left" vertical="top"/>
      <protection locked="0"/>
    </xf>
    <xf numFmtId="0" fontId="1" fillId="21" borderId="55" xfId="0" applyFont="1" applyFill="1" applyBorder="1" applyAlignment="1" applyProtection="1">
      <alignment horizontal="left" vertical="top"/>
      <protection locked="0"/>
    </xf>
    <xf numFmtId="0" fontId="1" fillId="0" borderId="32" xfId="0" applyFont="1" applyBorder="1" applyAlignment="1">
      <alignment horizontal="left" vertical="top"/>
    </xf>
    <xf numFmtId="0" fontId="1" fillId="0" borderId="71" xfId="0" applyFont="1" applyBorder="1" applyAlignment="1">
      <alignment horizontal="left" vertical="top"/>
    </xf>
    <xf numFmtId="0" fontId="56" fillId="0" borderId="10" xfId="1" applyFill="1" applyBorder="1" applyAlignment="1" applyProtection="1">
      <alignment horizontal="left" vertical="top" wrapText="1"/>
    </xf>
    <xf numFmtId="0" fontId="19" fillId="0" borderId="11" xfId="0" applyFont="1" applyBorder="1" applyAlignment="1">
      <alignment horizontal="left" vertical="top" wrapText="1"/>
    </xf>
    <xf numFmtId="0" fontId="19" fillId="0" borderId="55" xfId="0" applyFont="1" applyBorder="1" applyAlignment="1">
      <alignment horizontal="left" vertical="top" wrapText="1"/>
    </xf>
    <xf numFmtId="0" fontId="1" fillId="0" borderId="8" xfId="0" applyFont="1" applyBorder="1" applyAlignment="1">
      <alignment horizontal="left" vertical="top"/>
    </xf>
    <xf numFmtId="0" fontId="28" fillId="0" borderId="8" xfId="0" applyFont="1" applyBorder="1" applyAlignment="1">
      <alignment horizontal="left" vertical="top"/>
    </xf>
    <xf numFmtId="0" fontId="28" fillId="0" borderId="1" xfId="0" applyFont="1" applyBorder="1" applyAlignment="1">
      <alignment horizontal="left" vertical="top"/>
    </xf>
    <xf numFmtId="0" fontId="1" fillId="21" borderId="1" xfId="0" applyFont="1" applyFill="1" applyBorder="1" applyAlignment="1" applyProtection="1">
      <alignment horizontal="left" vertical="top"/>
      <protection locked="0"/>
    </xf>
    <xf numFmtId="0" fontId="56" fillId="0" borderId="7" xfId="1" applyFill="1" applyBorder="1" applyAlignment="1" applyProtection="1">
      <alignment horizontal="left" vertical="top"/>
    </xf>
    <xf numFmtId="0" fontId="56" fillId="0" borderId="3" xfId="1" applyFill="1" applyBorder="1" applyAlignment="1" applyProtection="1">
      <alignment horizontal="left" vertical="top"/>
    </xf>
    <xf numFmtId="0" fontId="56" fillId="0" borderId="66" xfId="1" applyFill="1" applyBorder="1" applyAlignment="1" applyProtection="1">
      <alignment horizontal="left" vertical="top"/>
    </xf>
    <xf numFmtId="0" fontId="1" fillId="21" borderId="11" xfId="0" applyFont="1" applyFill="1" applyBorder="1" applyAlignment="1" applyProtection="1">
      <alignment horizontal="left" vertical="top" wrapText="1"/>
      <protection locked="0"/>
    </xf>
    <xf numFmtId="0" fontId="1" fillId="0" borderId="10" xfId="0" applyFont="1" applyBorder="1" applyAlignment="1">
      <alignment horizontal="left" vertical="top"/>
    </xf>
    <xf numFmtId="0" fontId="1" fillId="0" borderId="11" xfId="0" applyFont="1" applyBorder="1" applyAlignment="1">
      <alignment horizontal="left" vertical="top"/>
    </xf>
    <xf numFmtId="0" fontId="19" fillId="0" borderId="61" xfId="0" applyFont="1" applyBorder="1" applyAlignment="1">
      <alignment horizontal="left" vertical="top"/>
    </xf>
    <xf numFmtId="0" fontId="19" fillId="0" borderId="62" xfId="0" applyFont="1" applyBorder="1" applyAlignment="1">
      <alignment horizontal="left" vertical="top"/>
    </xf>
    <xf numFmtId="0" fontId="19" fillId="0" borderId="77" xfId="0" applyFont="1" applyBorder="1" applyAlignment="1">
      <alignment horizontal="left" vertical="top"/>
    </xf>
    <xf numFmtId="0" fontId="1" fillId="0" borderId="39" xfId="0" applyFont="1" applyBorder="1" applyAlignment="1">
      <alignment horizontal="left" vertical="top" wrapText="1"/>
    </xf>
    <xf numFmtId="0" fontId="1" fillId="0" borderId="44" xfId="0" applyFont="1" applyBorder="1" applyAlignment="1">
      <alignment horizontal="left" vertical="top"/>
    </xf>
    <xf numFmtId="0" fontId="1" fillId="0" borderId="42" xfId="0" applyFont="1" applyBorder="1" applyAlignment="1">
      <alignment horizontal="left" vertical="top"/>
    </xf>
    <xf numFmtId="0" fontId="1" fillId="0" borderId="39" xfId="0" applyFont="1" applyBorder="1" applyAlignment="1">
      <alignment horizontal="left" vertical="top"/>
    </xf>
    <xf numFmtId="0" fontId="18" fillId="5" borderId="36" xfId="0" applyFont="1" applyFill="1" applyBorder="1" applyAlignment="1">
      <alignment horizontal="left" vertical="top"/>
    </xf>
    <xf numFmtId="49" fontId="1" fillId="21" borderId="2" xfId="0" applyNumberFormat="1" applyFont="1" applyFill="1" applyBorder="1" applyAlignment="1" applyProtection="1">
      <alignment horizontal="left" vertical="top" wrapText="1"/>
      <protection locked="0"/>
    </xf>
    <xf numFmtId="49" fontId="1" fillId="21" borderId="28" xfId="0" applyNumberFormat="1" applyFont="1" applyFill="1" applyBorder="1" applyAlignment="1" applyProtection="1">
      <alignment horizontal="left" vertical="top" wrapText="1"/>
      <protection locked="0"/>
    </xf>
    <xf numFmtId="0" fontId="56" fillId="0" borderId="8" xfId="1" applyFill="1" applyBorder="1" applyAlignment="1" applyProtection="1">
      <alignment horizontal="left" vertical="top" wrapText="1"/>
    </xf>
    <xf numFmtId="0" fontId="56" fillId="0" borderId="1" xfId="1" applyFill="1" applyBorder="1" applyAlignment="1" applyProtection="1">
      <alignment horizontal="left" vertical="top" wrapText="1"/>
    </xf>
    <xf numFmtId="0" fontId="56" fillId="0" borderId="2" xfId="1" applyFill="1" applyBorder="1" applyAlignment="1" applyProtection="1">
      <alignment horizontal="left" vertical="top" wrapText="1"/>
    </xf>
    <xf numFmtId="0" fontId="56" fillId="0" borderId="21" xfId="1" applyFill="1" applyBorder="1" applyAlignment="1" applyProtection="1">
      <alignment horizontal="left" vertical="top"/>
    </xf>
    <xf numFmtId="0" fontId="1" fillId="0" borderId="31" xfId="0" applyFont="1" applyBorder="1" applyAlignment="1">
      <alignment horizontal="left" vertical="top"/>
    </xf>
    <xf numFmtId="0" fontId="1" fillId="21" borderId="66" xfId="0" applyFont="1" applyFill="1" applyBorder="1" applyAlignment="1" applyProtection="1">
      <alignment horizontal="left" vertical="top"/>
      <protection locked="0"/>
    </xf>
    <xf numFmtId="0" fontId="1" fillId="21" borderId="35" xfId="0" applyFont="1" applyFill="1" applyBorder="1" applyAlignment="1" applyProtection="1">
      <alignment horizontal="left" vertical="top"/>
      <protection locked="0"/>
    </xf>
    <xf numFmtId="0" fontId="56" fillId="0" borderId="24" xfId="1" applyFill="1" applyBorder="1" applyAlignment="1" applyProtection="1">
      <alignment horizontal="left" vertical="top" wrapText="1"/>
    </xf>
    <xf numFmtId="0" fontId="56" fillId="0" borderId="35" xfId="1" applyFill="1" applyBorder="1" applyAlignment="1" applyProtection="1">
      <alignment horizontal="left" vertical="top" wrapText="1"/>
    </xf>
    <xf numFmtId="0" fontId="19" fillId="5" borderId="61" xfId="0" applyFont="1" applyFill="1" applyBorder="1" applyAlignment="1">
      <alignment horizontal="left" vertical="top"/>
    </xf>
    <xf numFmtId="0" fontId="19" fillId="5" borderId="62" xfId="0" applyFont="1" applyFill="1" applyBorder="1" applyAlignment="1">
      <alignment horizontal="left" vertical="top"/>
    </xf>
    <xf numFmtId="0" fontId="19" fillId="5" borderId="77" xfId="0" applyFont="1" applyFill="1" applyBorder="1" applyAlignment="1">
      <alignment horizontal="left" vertical="top"/>
    </xf>
    <xf numFmtId="0" fontId="1" fillId="21" borderId="16" xfId="0" applyFont="1" applyFill="1" applyBorder="1" applyAlignment="1" applyProtection="1">
      <alignment horizontal="left" vertical="top"/>
      <protection locked="0"/>
    </xf>
    <xf numFmtId="0" fontId="6" fillId="0" borderId="8" xfId="0" applyFont="1" applyBorder="1" applyAlignment="1">
      <alignment horizontal="left" vertical="top"/>
    </xf>
    <xf numFmtId="0" fontId="6" fillId="0" borderId="1" xfId="0" applyFont="1" applyBorder="1" applyAlignment="1">
      <alignment horizontal="left" vertical="top"/>
    </xf>
    <xf numFmtId="49" fontId="1" fillId="21" borderId="11" xfId="0" applyNumberFormat="1" applyFont="1" applyFill="1" applyBorder="1" applyAlignment="1" applyProtection="1">
      <alignment horizontal="left" vertical="top" wrapText="1"/>
      <protection locked="0"/>
    </xf>
    <xf numFmtId="49" fontId="1" fillId="21" borderId="55" xfId="0" applyNumberFormat="1" applyFont="1" applyFill="1" applyBorder="1" applyAlignment="1" applyProtection="1">
      <alignment horizontal="left" vertical="top" wrapText="1"/>
      <protection locked="0"/>
    </xf>
    <xf numFmtId="0" fontId="18" fillId="5" borderId="0" xfId="0" applyFont="1" applyFill="1" applyAlignment="1">
      <alignment horizontal="left" vertical="top"/>
    </xf>
    <xf numFmtId="0" fontId="53" fillId="0" borderId="24" xfId="0" applyFont="1" applyBorder="1" applyAlignment="1">
      <alignment horizontal="left" vertical="top" wrapText="1"/>
    </xf>
    <xf numFmtId="0" fontId="53" fillId="0" borderId="35" xfId="0" applyFont="1" applyBorder="1" applyAlignment="1">
      <alignment horizontal="left" vertical="top" wrapText="1"/>
    </xf>
    <xf numFmtId="0" fontId="53" fillId="0" borderId="20" xfId="0" applyFont="1" applyBorder="1" applyAlignment="1">
      <alignment horizontal="left" vertical="top" wrapText="1"/>
    </xf>
    <xf numFmtId="0" fontId="18" fillId="0" borderId="30" xfId="0" applyFont="1" applyBorder="1" applyAlignment="1">
      <alignment horizontal="left" vertical="top"/>
    </xf>
    <xf numFmtId="0" fontId="19" fillId="0" borderId="37" xfId="0" applyFont="1" applyBorder="1" applyAlignment="1">
      <alignment horizontal="left" vertical="top" wrapText="1"/>
    </xf>
    <xf numFmtId="0" fontId="19" fillId="0" borderId="36" xfId="0" applyFont="1" applyBorder="1" applyAlignment="1">
      <alignment horizontal="left" vertical="top" wrapText="1"/>
    </xf>
    <xf numFmtId="0" fontId="19" fillId="0" borderId="70" xfId="0" applyFont="1" applyBorder="1" applyAlignment="1">
      <alignment horizontal="left" vertical="top" wrapText="1"/>
    </xf>
    <xf numFmtId="0" fontId="56" fillId="0" borderId="15" xfId="1" applyFill="1" applyBorder="1" applyAlignment="1" applyProtection="1">
      <alignment horizontal="left" vertical="top"/>
    </xf>
    <xf numFmtId="0" fontId="1" fillId="5" borderId="25" xfId="0" applyFont="1" applyFill="1" applyBorder="1" applyAlignment="1">
      <alignment horizontal="left" vertical="top" wrapText="1"/>
    </xf>
    <xf numFmtId="0" fontId="1" fillId="5" borderId="16" xfId="0" applyFont="1" applyFill="1" applyBorder="1" applyAlignment="1">
      <alignment horizontal="left" vertical="top" wrapText="1"/>
    </xf>
    <xf numFmtId="0" fontId="53" fillId="0" borderId="61" xfId="0" applyFont="1" applyBorder="1" applyAlignment="1">
      <alignment horizontal="left" vertical="top" wrapText="1"/>
    </xf>
    <xf numFmtId="0" fontId="53" fillId="0" borderId="62" xfId="0" applyFont="1" applyBorder="1" applyAlignment="1">
      <alignment horizontal="left" vertical="top" wrapText="1"/>
    </xf>
    <xf numFmtId="0" fontId="19" fillId="0" borderId="77" xfId="0" applyFont="1" applyBorder="1" applyAlignment="1">
      <alignment horizontal="left" vertical="top" wrapText="1"/>
    </xf>
    <xf numFmtId="166" fontId="1" fillId="21" borderId="1" xfId="0" applyNumberFormat="1" applyFont="1" applyFill="1" applyBorder="1" applyAlignment="1" applyProtection="1">
      <alignment horizontal="left" vertical="top" wrapText="1"/>
      <protection locked="0"/>
    </xf>
    <xf numFmtId="166" fontId="1" fillId="21" borderId="2" xfId="0" applyNumberFormat="1" applyFont="1" applyFill="1" applyBorder="1" applyAlignment="1" applyProtection="1">
      <alignment horizontal="left" vertical="top" wrapText="1"/>
      <protection locked="0"/>
    </xf>
    <xf numFmtId="0" fontId="29" fillId="0" borderId="1" xfId="0" applyFont="1" applyBorder="1" applyAlignment="1">
      <alignment horizontal="left" vertical="top" wrapText="1"/>
    </xf>
    <xf numFmtId="0" fontId="29" fillId="0" borderId="2" xfId="0" applyFont="1" applyBorder="1" applyAlignment="1">
      <alignment horizontal="left" vertical="top" wrapText="1"/>
    </xf>
    <xf numFmtId="0" fontId="1" fillId="5" borderId="10" xfId="0" applyFont="1" applyFill="1" applyBorder="1" applyAlignment="1">
      <alignment horizontal="left" vertical="top" wrapText="1"/>
    </xf>
    <xf numFmtId="0" fontId="1" fillId="5" borderId="11" xfId="0" applyFont="1" applyFill="1" applyBorder="1" applyAlignment="1">
      <alignment horizontal="left" vertical="top" wrapText="1"/>
    </xf>
    <xf numFmtId="0" fontId="56" fillId="0" borderId="0" xfId="1" applyFill="1" applyAlignment="1">
      <alignment horizontal="left" vertical="top"/>
    </xf>
    <xf numFmtId="0" fontId="7" fillId="3" borderId="8" xfId="1" applyFont="1" applyFill="1" applyBorder="1" applyAlignment="1" applyProtection="1">
      <alignment horizontal="left" vertical="top" wrapText="1"/>
    </xf>
    <xf numFmtId="0" fontId="7" fillId="3" borderId="1" xfId="1" applyFont="1" applyFill="1" applyBorder="1" applyAlignment="1" applyProtection="1">
      <alignment horizontal="left" vertical="top" wrapText="1"/>
    </xf>
    <xf numFmtId="0" fontId="7" fillId="3" borderId="9" xfId="1" applyFont="1" applyFill="1" applyBorder="1" applyAlignment="1" applyProtection="1">
      <alignment horizontal="left" vertical="top" wrapText="1"/>
    </xf>
    <xf numFmtId="0" fontId="29" fillId="0" borderId="8" xfId="1" applyFont="1" applyFill="1" applyBorder="1" applyAlignment="1" applyProtection="1">
      <alignment horizontal="left" vertical="top" wrapText="1"/>
    </xf>
    <xf numFmtId="0" fontId="29" fillId="0" borderId="1" xfId="1" applyFont="1" applyFill="1" applyBorder="1" applyAlignment="1" applyProtection="1">
      <alignment horizontal="left" vertical="top" wrapText="1"/>
    </xf>
    <xf numFmtId="0" fontId="29" fillId="0" borderId="9" xfId="1" applyFont="1" applyFill="1" applyBorder="1" applyAlignment="1" applyProtection="1">
      <alignment horizontal="left" vertical="top" wrapText="1"/>
    </xf>
    <xf numFmtId="0" fontId="1" fillId="0" borderId="24" xfId="0" applyFont="1" applyBorder="1" applyAlignment="1">
      <alignment horizontal="left" vertical="top"/>
    </xf>
    <xf numFmtId="0" fontId="1" fillId="0" borderId="35" xfId="0" applyFont="1" applyBorder="1" applyAlignment="1">
      <alignment horizontal="left" vertical="top"/>
    </xf>
    <xf numFmtId="0" fontId="1" fillId="0" borderId="79" xfId="0" applyFont="1" applyBorder="1" applyAlignment="1">
      <alignment horizontal="left" vertical="top"/>
    </xf>
    <xf numFmtId="0" fontId="1" fillId="21" borderId="8" xfId="1" applyFont="1" applyFill="1" applyBorder="1" applyAlignment="1" applyProtection="1">
      <alignment horizontal="left" vertical="top" wrapText="1"/>
      <protection locked="0"/>
    </xf>
    <xf numFmtId="0" fontId="1" fillId="21" borderId="1" xfId="1" applyFont="1" applyFill="1" applyBorder="1" applyAlignment="1" applyProtection="1">
      <alignment horizontal="left" vertical="top" wrapText="1"/>
      <protection locked="0"/>
    </xf>
    <xf numFmtId="0" fontId="29" fillId="0" borderId="8" xfId="0" applyFont="1" applyBorder="1" applyAlignment="1">
      <alignment horizontal="left" vertical="top" wrapText="1"/>
    </xf>
    <xf numFmtId="0" fontId="29" fillId="0" borderId="1" xfId="0" applyFont="1" applyBorder="1" applyAlignment="1">
      <alignment horizontal="left" vertical="top"/>
    </xf>
    <xf numFmtId="0" fontId="1" fillId="21" borderId="9" xfId="0" applyFont="1" applyFill="1" applyBorder="1" applyAlignment="1" applyProtection="1">
      <alignment horizontal="left" vertical="top" wrapText="1"/>
      <protection locked="0"/>
    </xf>
    <xf numFmtId="0" fontId="1" fillId="21" borderId="9" xfId="1" applyFont="1" applyFill="1" applyBorder="1" applyAlignment="1" applyProtection="1">
      <alignment horizontal="left" vertical="top" wrapText="1"/>
      <protection locked="0"/>
    </xf>
    <xf numFmtId="0" fontId="18" fillId="0" borderId="36" xfId="0" applyFont="1" applyBorder="1" applyAlignment="1">
      <alignment horizontal="left" vertical="top"/>
    </xf>
    <xf numFmtId="0" fontId="18" fillId="0" borderId="38" xfId="0" applyFont="1" applyBorder="1" applyAlignment="1">
      <alignment horizontal="left" vertical="top"/>
    </xf>
    <xf numFmtId="0" fontId="19" fillId="0" borderId="63" xfId="0" applyFont="1" applyBorder="1" applyAlignment="1">
      <alignment horizontal="left" vertical="top" wrapText="1"/>
    </xf>
    <xf numFmtId="0" fontId="19" fillId="0" borderId="22" xfId="0" applyFont="1" applyBorder="1" applyAlignment="1">
      <alignment horizontal="left" vertical="top" wrapText="1"/>
    </xf>
    <xf numFmtId="0" fontId="29" fillId="0" borderId="23" xfId="0" applyFont="1" applyBorder="1" applyAlignment="1">
      <alignment horizontal="left" vertical="top"/>
    </xf>
    <xf numFmtId="0" fontId="29" fillId="0" borderId="28" xfId="0" applyFont="1" applyBorder="1" applyAlignment="1">
      <alignment horizontal="left" vertical="top"/>
    </xf>
    <xf numFmtId="0" fontId="29" fillId="0" borderId="65" xfId="0" applyFont="1" applyBorder="1" applyAlignment="1">
      <alignment horizontal="left" vertical="top"/>
    </xf>
    <xf numFmtId="0" fontId="1" fillId="0" borderId="71" xfId="0" applyFont="1" applyBorder="1" applyAlignment="1">
      <alignment horizontal="left" vertical="top" wrapText="1"/>
    </xf>
    <xf numFmtId="0" fontId="19" fillId="3" borderId="38" xfId="0" applyFont="1" applyFill="1" applyBorder="1" applyAlignment="1">
      <alignment horizontal="left" vertical="top"/>
    </xf>
    <xf numFmtId="0" fontId="0" fillId="0" borderId="30" xfId="0" applyBorder="1"/>
    <xf numFmtId="0" fontId="19" fillId="0" borderId="25" xfId="0" applyFont="1" applyBorder="1" applyAlignment="1">
      <alignment horizontal="left" vertical="top" wrapText="1"/>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19" fillId="0" borderId="6" xfId="0" applyFont="1" applyBorder="1" applyAlignment="1">
      <alignment horizontal="left" vertical="top" wrapText="1"/>
    </xf>
    <xf numFmtId="0" fontId="1" fillId="5" borderId="8"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5" borderId="2" xfId="0" applyFont="1" applyFill="1" applyBorder="1" applyAlignment="1">
      <alignment horizontal="left" vertical="top" wrapText="1"/>
    </xf>
    <xf numFmtId="0" fontId="1" fillId="5" borderId="23" xfId="0" applyFont="1" applyFill="1" applyBorder="1" applyAlignment="1">
      <alignment horizontal="left" vertical="top" wrapText="1"/>
    </xf>
    <xf numFmtId="0" fontId="1" fillId="5" borderId="28" xfId="0" applyFont="1" applyFill="1" applyBorder="1" applyAlignment="1">
      <alignment horizontal="left" vertical="top" wrapText="1"/>
    </xf>
    <xf numFmtId="0" fontId="1" fillId="5" borderId="65" xfId="0" applyFont="1" applyFill="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1" fillId="5" borderId="61" xfId="0" applyFont="1" applyFill="1" applyBorder="1" applyAlignment="1">
      <alignment horizontal="left" vertical="top" wrapText="1"/>
    </xf>
    <xf numFmtId="0" fontId="1" fillId="5" borderId="62" xfId="0" applyFont="1" applyFill="1" applyBorder="1" applyAlignment="1">
      <alignment horizontal="left" vertical="top" wrapText="1"/>
    </xf>
    <xf numFmtId="0" fontId="19" fillId="5" borderId="4" xfId="0" applyFont="1" applyFill="1" applyBorder="1" applyAlignment="1">
      <alignment horizontal="left" vertical="top" wrapText="1"/>
    </xf>
    <xf numFmtId="0" fontId="19" fillId="5" borderId="5" xfId="0" applyFont="1" applyFill="1" applyBorder="1" applyAlignment="1">
      <alignment horizontal="left" vertical="top" wrapText="1"/>
    </xf>
    <xf numFmtId="0" fontId="19" fillId="5" borderId="6" xfId="0" applyFont="1" applyFill="1" applyBorder="1" applyAlignment="1">
      <alignment horizontal="left" vertical="top" wrapText="1"/>
    </xf>
    <xf numFmtId="0" fontId="1" fillId="5" borderId="56" xfId="0" applyFont="1" applyFill="1" applyBorder="1" applyAlignment="1">
      <alignment horizontal="left" vertical="top" wrapText="1"/>
    </xf>
    <xf numFmtId="0" fontId="19" fillId="5" borderId="45" xfId="0" applyFont="1" applyFill="1" applyBorder="1" applyAlignment="1">
      <alignment horizontal="left" vertical="top"/>
    </xf>
    <xf numFmtId="0" fontId="19" fillId="5" borderId="15" xfId="0" applyFont="1" applyFill="1" applyBorder="1" applyAlignment="1">
      <alignment horizontal="left" vertical="top"/>
    </xf>
    <xf numFmtId="0" fontId="8" fillId="0" borderId="4" xfId="0" applyFont="1" applyBorder="1" applyAlignment="1">
      <alignment horizontal="left" vertical="top"/>
    </xf>
    <xf numFmtId="0" fontId="8" fillId="0" borderId="5" xfId="0" applyFont="1" applyBorder="1" applyAlignment="1">
      <alignment horizontal="left" vertical="top"/>
    </xf>
    <xf numFmtId="0" fontId="8" fillId="0" borderId="6" xfId="0" applyFont="1" applyBorder="1" applyAlignment="1">
      <alignment horizontal="left" vertical="top"/>
    </xf>
    <xf numFmtId="0" fontId="6" fillId="0" borderId="23" xfId="0" applyFont="1" applyBorder="1" applyAlignment="1">
      <alignment horizontal="left" vertical="top" wrapText="1"/>
    </xf>
    <xf numFmtId="0" fontId="6" fillId="0" borderId="28" xfId="0" applyFont="1" applyBorder="1" applyAlignment="1">
      <alignment horizontal="left" vertical="top" wrapText="1"/>
    </xf>
    <xf numFmtId="0" fontId="6" fillId="0" borderId="65" xfId="0" applyFont="1" applyBorder="1" applyAlignment="1">
      <alignment horizontal="left" vertical="top" wrapText="1"/>
    </xf>
    <xf numFmtId="0" fontId="6" fillId="0" borderId="17" xfId="0" applyFont="1" applyBorder="1" applyAlignment="1">
      <alignment horizontal="left" vertical="top" wrapText="1"/>
    </xf>
    <xf numFmtId="0" fontId="0" fillId="0" borderId="36" xfId="0" applyBorder="1" applyAlignment="1">
      <alignment horizontal="left" vertical="top"/>
    </xf>
    <xf numFmtId="0" fontId="0" fillId="0" borderId="38" xfId="0" applyBorder="1" applyAlignment="1">
      <alignment horizontal="left" vertical="top"/>
    </xf>
    <xf numFmtId="0" fontId="8" fillId="3" borderId="37" xfId="0" applyFont="1" applyFill="1" applyBorder="1" applyAlignment="1">
      <alignment horizontal="left" vertical="top"/>
    </xf>
    <xf numFmtId="0" fontId="8" fillId="3" borderId="36" xfId="0" applyFont="1" applyFill="1" applyBorder="1" applyAlignment="1">
      <alignment horizontal="left" vertical="top"/>
    </xf>
    <xf numFmtId="0" fontId="58" fillId="0" borderId="61" xfId="0" applyFont="1" applyBorder="1" applyAlignment="1">
      <alignment horizontal="left" vertical="top"/>
    </xf>
    <xf numFmtId="0" fontId="58" fillId="0" borderId="62" xfId="0" applyFont="1" applyBorder="1" applyAlignment="1">
      <alignment horizontal="left" vertical="top"/>
    </xf>
    <xf numFmtId="0" fontId="58" fillId="0" borderId="77" xfId="0" applyFont="1" applyBorder="1" applyAlignment="1">
      <alignment horizontal="left" vertical="top"/>
    </xf>
    <xf numFmtId="0" fontId="18" fillId="5" borderId="37" xfId="0" applyFont="1" applyFill="1" applyBorder="1" applyAlignment="1">
      <alignment horizontal="left" vertical="top"/>
    </xf>
    <xf numFmtId="0" fontId="19" fillId="5" borderId="28" xfId="0" applyFont="1" applyFill="1" applyBorder="1" applyAlignment="1">
      <alignment horizontal="left" vertical="top"/>
    </xf>
    <xf numFmtId="0" fontId="19" fillId="5" borderId="65" xfId="0" applyFont="1" applyFill="1" applyBorder="1" applyAlignment="1">
      <alignment horizontal="left" vertical="top"/>
    </xf>
    <xf numFmtId="0" fontId="8" fillId="0" borderId="61" xfId="0" applyFont="1" applyBorder="1" applyAlignment="1">
      <alignment horizontal="left" vertical="top"/>
    </xf>
    <xf numFmtId="0" fontId="8" fillId="0" borderId="62" xfId="0" applyFont="1" applyBorder="1" applyAlignment="1">
      <alignment horizontal="left" vertical="top"/>
    </xf>
    <xf numFmtId="0" fontId="8" fillId="0" borderId="77" xfId="0" applyFont="1" applyBorder="1" applyAlignment="1">
      <alignment horizontal="left" vertical="top"/>
    </xf>
    <xf numFmtId="0" fontId="6" fillId="21" borderId="55" xfId="0" applyFont="1" applyFill="1" applyBorder="1" applyAlignment="1" applyProtection="1">
      <alignment horizontal="left" vertical="top"/>
      <protection locked="0"/>
    </xf>
    <xf numFmtId="0" fontId="6" fillId="21" borderId="16" xfId="0" applyFont="1" applyFill="1" applyBorder="1" applyAlignment="1" applyProtection="1">
      <alignment horizontal="left" vertical="top"/>
      <protection locked="0"/>
    </xf>
    <xf numFmtId="0" fontId="6" fillId="0" borderId="25" xfId="0" applyFont="1" applyBorder="1" applyAlignment="1">
      <alignment horizontal="left" vertical="top"/>
    </xf>
    <xf numFmtId="0" fontId="6" fillId="0" borderId="16" xfId="0" applyFont="1" applyBorder="1" applyAlignment="1">
      <alignment horizontal="left" vertical="top"/>
    </xf>
    <xf numFmtId="0" fontId="6" fillId="0" borderId="56" xfId="0" applyFont="1" applyBorder="1" applyAlignment="1">
      <alignment horizontal="left" vertical="top"/>
    </xf>
    <xf numFmtId="0" fontId="1" fillId="5" borderId="8" xfId="0" applyFont="1" applyFill="1" applyBorder="1" applyAlignment="1">
      <alignment horizontal="left" vertical="top"/>
    </xf>
    <xf numFmtId="0" fontId="1" fillId="5" borderId="1" xfId="0" applyFont="1" applyFill="1" applyBorder="1" applyAlignment="1">
      <alignment horizontal="left" vertical="top"/>
    </xf>
    <xf numFmtId="0" fontId="56" fillId="5" borderId="8" xfId="1" applyFill="1" applyBorder="1" applyAlignment="1" applyProtection="1">
      <alignment horizontal="left" vertical="top" wrapText="1"/>
    </xf>
    <xf numFmtId="0" fontId="56" fillId="5" borderId="1" xfId="1" applyFill="1" applyBorder="1" applyAlignment="1" applyProtection="1">
      <alignment horizontal="left" vertical="top" wrapText="1"/>
    </xf>
    <xf numFmtId="0" fontId="56" fillId="5" borderId="9" xfId="1" applyFill="1" applyBorder="1" applyAlignment="1" applyProtection="1">
      <alignment horizontal="left" vertical="top" wrapText="1"/>
    </xf>
    <xf numFmtId="0" fontId="1" fillId="5" borderId="23" xfId="1" applyFont="1" applyFill="1" applyBorder="1" applyAlignment="1" applyProtection="1">
      <alignment horizontal="left" vertical="top" wrapText="1"/>
    </xf>
    <xf numFmtId="0" fontId="1" fillId="5" borderId="28" xfId="1" applyFont="1" applyFill="1" applyBorder="1" applyAlignment="1" applyProtection="1">
      <alignment horizontal="left" vertical="top" wrapText="1"/>
    </xf>
    <xf numFmtId="0" fontId="6" fillId="5" borderId="23" xfId="0" applyFont="1" applyFill="1" applyBorder="1" applyAlignment="1">
      <alignment horizontal="left" vertical="top" wrapText="1"/>
    </xf>
    <xf numFmtId="0" fontId="6" fillId="5" borderId="28" xfId="0" applyFont="1" applyFill="1" applyBorder="1" applyAlignment="1">
      <alignment horizontal="left" vertical="top" wrapText="1"/>
    </xf>
    <xf numFmtId="0" fontId="19" fillId="5" borderId="44" xfId="0" applyFont="1" applyFill="1" applyBorder="1" applyAlignment="1">
      <alignment horizontal="left" vertical="top" wrapText="1"/>
    </xf>
    <xf numFmtId="0" fontId="19" fillId="5" borderId="42" xfId="0" applyFont="1" applyFill="1" applyBorder="1" applyAlignment="1">
      <alignment horizontal="left" vertical="top" wrapText="1"/>
    </xf>
    <xf numFmtId="0" fontId="19" fillId="5" borderId="39" xfId="0" applyFont="1" applyFill="1" applyBorder="1" applyAlignment="1">
      <alignment horizontal="left" vertical="top" wrapText="1"/>
    </xf>
    <xf numFmtId="0" fontId="1" fillId="21" borderId="9" xfId="0" applyFont="1" applyFill="1" applyBorder="1" applyAlignment="1" applyProtection="1">
      <alignment horizontal="left" vertical="top"/>
      <protection locked="0"/>
    </xf>
    <xf numFmtId="0" fontId="1" fillId="5" borderId="44" xfId="0" applyFont="1" applyFill="1" applyBorder="1" applyAlignment="1">
      <alignment horizontal="left" vertical="top" wrapText="1"/>
    </xf>
    <xf numFmtId="0" fontId="1" fillId="5" borderId="42" xfId="0" applyFont="1" applyFill="1" applyBorder="1" applyAlignment="1">
      <alignment horizontal="left" vertical="top" wrapText="1"/>
    </xf>
    <xf numFmtId="0" fontId="28" fillId="5" borderId="8" xfId="0" applyFont="1" applyFill="1" applyBorder="1" applyAlignment="1">
      <alignment horizontal="left" vertical="top" wrapText="1"/>
    </xf>
    <xf numFmtId="0" fontId="25" fillId="0" borderId="1" xfId="0" applyFont="1" applyBorder="1" applyAlignment="1">
      <alignment horizontal="left" vertical="top" wrapText="1"/>
    </xf>
    <xf numFmtId="0" fontId="25" fillId="0" borderId="9" xfId="0" applyFont="1" applyBorder="1" applyAlignment="1">
      <alignment horizontal="left" vertical="top" wrapText="1"/>
    </xf>
    <xf numFmtId="0" fontId="19" fillId="21" borderId="2" xfId="0" applyFont="1" applyFill="1" applyBorder="1" applyAlignment="1" applyProtection="1">
      <alignment horizontal="left" vertical="top" wrapText="1"/>
      <protection locked="0"/>
    </xf>
    <xf numFmtId="0" fontId="19" fillId="21" borderId="28" xfId="0" applyFont="1" applyFill="1" applyBorder="1" applyAlignment="1" applyProtection="1">
      <alignment horizontal="left" vertical="top" wrapText="1"/>
      <protection locked="0"/>
    </xf>
    <xf numFmtId="0" fontId="1" fillId="5" borderId="28" xfId="0" applyFont="1" applyFill="1" applyBorder="1" applyAlignment="1">
      <alignment horizontal="left" vertical="top"/>
    </xf>
    <xf numFmtId="0" fontId="19" fillId="5" borderId="21" xfId="0" applyFont="1" applyFill="1" applyBorder="1" applyAlignment="1">
      <alignment horizontal="left" vertical="top"/>
    </xf>
    <xf numFmtId="0" fontId="19" fillId="5" borderId="0" xfId="0" applyFont="1" applyFill="1" applyAlignment="1">
      <alignment horizontal="left" vertical="top"/>
    </xf>
    <xf numFmtId="0" fontId="1" fillId="5" borderId="55" xfId="0" applyFont="1" applyFill="1" applyBorder="1" applyAlignment="1">
      <alignment horizontal="left" vertical="top" wrapText="1"/>
    </xf>
    <xf numFmtId="0" fontId="1" fillId="5" borderId="32" xfId="0" applyFont="1" applyFill="1" applyBorder="1" applyAlignment="1">
      <alignment horizontal="left" vertical="top" wrapText="1"/>
    </xf>
    <xf numFmtId="0" fontId="1" fillId="5" borderId="31" xfId="0" applyFont="1" applyFill="1" applyBorder="1" applyAlignment="1">
      <alignment horizontal="left" vertical="top" wrapText="1"/>
    </xf>
    <xf numFmtId="0" fontId="1" fillId="5" borderId="71" xfId="0" applyFont="1" applyFill="1" applyBorder="1" applyAlignment="1">
      <alignment horizontal="left" vertical="top" wrapText="1"/>
    </xf>
    <xf numFmtId="0" fontId="1" fillId="5" borderId="37" xfId="0" applyFont="1" applyFill="1" applyBorder="1" applyAlignment="1">
      <alignment horizontal="left" vertical="top" wrapText="1"/>
    </xf>
    <xf numFmtId="0" fontId="1" fillId="5" borderId="36" xfId="0" applyFont="1" applyFill="1" applyBorder="1" applyAlignment="1">
      <alignment horizontal="left" vertical="top" wrapText="1"/>
    </xf>
    <xf numFmtId="0" fontId="19" fillId="5" borderId="32" xfId="0" applyFont="1" applyFill="1" applyBorder="1" applyAlignment="1">
      <alignment horizontal="left" vertical="top" wrapText="1"/>
    </xf>
    <xf numFmtId="0" fontId="19" fillId="5" borderId="31" xfId="0" applyFont="1" applyFill="1" applyBorder="1" applyAlignment="1">
      <alignment horizontal="left" vertical="top" wrapText="1"/>
    </xf>
    <xf numFmtId="0" fontId="6" fillId="0" borderId="10" xfId="0" applyFont="1" applyBorder="1" applyAlignment="1">
      <alignment horizontal="left" vertical="top"/>
    </xf>
    <xf numFmtId="0" fontId="6" fillId="0" borderId="11" xfId="0" applyFont="1" applyBorder="1" applyAlignment="1">
      <alignment horizontal="left" vertical="top"/>
    </xf>
    <xf numFmtId="0" fontId="1" fillId="21" borderId="12" xfId="0" applyFont="1" applyFill="1" applyBorder="1" applyAlignment="1" applyProtection="1">
      <alignment horizontal="left" vertical="top" wrapText="1"/>
      <protection locked="0"/>
    </xf>
    <xf numFmtId="0" fontId="1" fillId="5" borderId="9" xfId="0" applyFont="1" applyFill="1" applyBorder="1" applyAlignment="1">
      <alignment horizontal="left" vertical="top" wrapText="1"/>
    </xf>
    <xf numFmtId="0" fontId="1" fillId="0" borderId="9" xfId="0" applyFont="1" applyBorder="1" applyAlignment="1">
      <alignment horizontal="left" vertical="top" wrapText="1"/>
    </xf>
    <xf numFmtId="0" fontId="19" fillId="5" borderId="63" xfId="0" applyFont="1" applyFill="1" applyBorder="1" applyAlignment="1">
      <alignment horizontal="left" vertical="top" wrapText="1"/>
    </xf>
    <xf numFmtId="0" fontId="57" fillId="5" borderId="0" xfId="0" applyFont="1" applyFill="1" applyAlignment="1">
      <alignment horizontal="left" vertical="top"/>
    </xf>
    <xf numFmtId="0" fontId="19" fillId="3" borderId="45" xfId="0" applyFont="1" applyFill="1" applyBorder="1" applyAlignment="1">
      <alignment horizontal="left" vertical="top" wrapText="1"/>
    </xf>
    <xf numFmtId="0" fontId="19" fillId="3" borderId="15" xfId="0" applyFont="1" applyFill="1" applyBorder="1" applyAlignment="1">
      <alignment horizontal="left" vertical="top" wrapText="1"/>
    </xf>
    <xf numFmtId="0" fontId="1" fillId="5" borderId="22" xfId="0" applyFont="1" applyFill="1" applyBorder="1" applyAlignment="1">
      <alignment horizontal="left" vertical="top" wrapText="1"/>
    </xf>
    <xf numFmtId="0" fontId="1" fillId="5" borderId="30" xfId="0" applyFont="1" applyFill="1" applyBorder="1" applyAlignment="1">
      <alignment horizontal="left" vertical="top" wrapText="1"/>
    </xf>
    <xf numFmtId="0" fontId="19" fillId="5" borderId="71" xfId="0" applyFont="1" applyFill="1" applyBorder="1" applyAlignment="1">
      <alignment horizontal="left" vertical="top" wrapText="1"/>
    </xf>
    <xf numFmtId="0" fontId="1" fillId="5" borderId="19" xfId="0" applyFont="1" applyFill="1" applyBorder="1" applyAlignment="1">
      <alignment horizontal="left" vertical="top" wrapText="1"/>
    </xf>
    <xf numFmtId="0" fontId="1" fillId="0" borderId="18" xfId="0" applyFont="1" applyBorder="1" applyAlignment="1">
      <alignment horizontal="left" vertical="top" wrapText="1"/>
    </xf>
    <xf numFmtId="0" fontId="1" fillId="0" borderId="26" xfId="0" applyFont="1" applyBorder="1" applyAlignment="1">
      <alignment horizontal="left" vertical="top" wrapText="1"/>
    </xf>
    <xf numFmtId="0" fontId="1" fillId="5" borderId="25" xfId="0" applyFont="1" applyFill="1" applyBorder="1" applyAlignment="1">
      <alignment horizontal="left" vertical="top"/>
    </xf>
    <xf numFmtId="0" fontId="1" fillId="5" borderId="16" xfId="0" applyFont="1" applyFill="1" applyBorder="1" applyAlignment="1">
      <alignment horizontal="left" vertical="top"/>
    </xf>
    <xf numFmtId="0" fontId="1" fillId="5" borderId="56" xfId="0" applyFont="1" applyFill="1" applyBorder="1" applyAlignment="1">
      <alignment horizontal="left" vertical="top"/>
    </xf>
    <xf numFmtId="0" fontId="19" fillId="5" borderId="4" xfId="1" applyFont="1" applyFill="1" applyBorder="1" applyAlignment="1" applyProtection="1">
      <alignment horizontal="left" vertical="top" wrapText="1"/>
    </xf>
    <xf numFmtId="0" fontId="19" fillId="5" borderId="5" xfId="1" applyFont="1" applyFill="1" applyBorder="1" applyAlignment="1" applyProtection="1">
      <alignment horizontal="left" vertical="top" wrapText="1"/>
    </xf>
    <xf numFmtId="0" fontId="1" fillId="5" borderId="21" xfId="0" applyFont="1" applyFill="1" applyBorder="1" applyAlignment="1">
      <alignment horizontal="left" vertical="top" wrapText="1"/>
    </xf>
    <xf numFmtId="0" fontId="1" fillId="5" borderId="0" xfId="0" applyFont="1" applyFill="1" applyAlignment="1">
      <alignment horizontal="left" vertical="top" wrapText="1"/>
    </xf>
    <xf numFmtId="0" fontId="56" fillId="5" borderId="21" xfId="1" applyFill="1" applyBorder="1" applyAlignment="1" applyProtection="1">
      <alignment horizontal="left" vertical="top" wrapText="1"/>
    </xf>
    <xf numFmtId="0" fontId="56" fillId="5" borderId="0" xfId="1" applyFill="1" applyBorder="1" applyAlignment="1" applyProtection="1">
      <alignment horizontal="left" vertical="top" wrapText="1"/>
    </xf>
    <xf numFmtId="0" fontId="1" fillId="5" borderId="8" xfId="1" applyFont="1" applyFill="1" applyBorder="1" applyAlignment="1" applyProtection="1">
      <alignment horizontal="left" vertical="top" wrapText="1"/>
    </xf>
    <xf numFmtId="0" fontId="1" fillId="5" borderId="1" xfId="1" applyFont="1" applyFill="1" applyBorder="1" applyAlignment="1" applyProtection="1">
      <alignment horizontal="left" vertical="top" wrapText="1"/>
    </xf>
    <xf numFmtId="0" fontId="18" fillId="0" borderId="30" xfId="0" applyFont="1" applyBorder="1" applyAlignment="1">
      <alignment horizontal="center" vertical="center"/>
    </xf>
    <xf numFmtId="0" fontId="29" fillId="5" borderId="23" xfId="0" applyFont="1" applyFill="1" applyBorder="1" applyAlignment="1">
      <alignment horizontal="left" vertical="top" wrapText="1"/>
    </xf>
    <xf numFmtId="0" fontId="29" fillId="5" borderId="28" xfId="0" applyFont="1" applyFill="1" applyBorder="1" applyAlignment="1">
      <alignment horizontal="left" vertical="top" wrapText="1"/>
    </xf>
    <xf numFmtId="0" fontId="29" fillId="5" borderId="65" xfId="0" applyFont="1" applyFill="1" applyBorder="1" applyAlignment="1">
      <alignment horizontal="left" vertical="top" wrapText="1"/>
    </xf>
    <xf numFmtId="0" fontId="6" fillId="0" borderId="23" xfId="0" applyFont="1" applyBorder="1" applyAlignment="1">
      <alignment horizontal="left" vertical="top"/>
    </xf>
    <xf numFmtId="0" fontId="6" fillId="0" borderId="28" xfId="0" applyFont="1" applyBorder="1" applyAlignment="1">
      <alignment horizontal="left" vertical="top"/>
    </xf>
    <xf numFmtId="0" fontId="6" fillId="0" borderId="65" xfId="0" applyFont="1" applyBorder="1" applyAlignment="1">
      <alignment horizontal="left" vertical="top"/>
    </xf>
    <xf numFmtId="0" fontId="7" fillId="5" borderId="4" xfId="0" applyFont="1" applyFill="1" applyBorder="1" applyAlignment="1">
      <alignment horizontal="left" vertical="top" wrapText="1"/>
    </xf>
    <xf numFmtId="0" fontId="7" fillId="5" borderId="5" xfId="0" applyFont="1" applyFill="1" applyBorder="1" applyAlignment="1">
      <alignment horizontal="left" vertical="top" wrapText="1"/>
    </xf>
    <xf numFmtId="0" fontId="45" fillId="5" borderId="23" xfId="0" applyFont="1" applyFill="1" applyBorder="1" applyAlignment="1">
      <alignment horizontal="left" vertical="top" wrapText="1"/>
    </xf>
    <xf numFmtId="0" fontId="45" fillId="5" borderId="28" xfId="0" applyFont="1" applyFill="1" applyBorder="1" applyAlignment="1">
      <alignment horizontal="left" vertical="top" wrapText="1"/>
    </xf>
    <xf numFmtId="0" fontId="6" fillId="21" borderId="55" xfId="0" applyFont="1" applyFill="1" applyBorder="1" applyAlignment="1" applyProtection="1">
      <alignment horizontal="left" vertical="top" wrapText="1"/>
      <protection locked="0"/>
    </xf>
    <xf numFmtId="0" fontId="6" fillId="21" borderId="16" xfId="0" applyFont="1" applyFill="1" applyBorder="1" applyAlignment="1" applyProtection="1">
      <alignment horizontal="left" vertical="top" wrapText="1"/>
      <protection locked="0"/>
    </xf>
    <xf numFmtId="0" fontId="6" fillId="5" borderId="25" xfId="0" applyFont="1" applyFill="1" applyBorder="1" applyAlignment="1">
      <alignment horizontal="left" vertical="top" wrapText="1"/>
    </xf>
    <xf numFmtId="0" fontId="6" fillId="5" borderId="16" xfId="0" applyFont="1" applyFill="1" applyBorder="1" applyAlignment="1">
      <alignment horizontal="left" vertical="top" wrapText="1"/>
    </xf>
    <xf numFmtId="0" fontId="6" fillId="5" borderId="24" xfId="0" applyFont="1" applyFill="1" applyBorder="1" applyAlignment="1">
      <alignment horizontal="left" vertical="top" wrapText="1"/>
    </xf>
    <xf numFmtId="0" fontId="6" fillId="5" borderId="35" xfId="0" applyFont="1" applyFill="1" applyBorder="1" applyAlignment="1">
      <alignment horizontal="left" vertical="top" wrapText="1"/>
    </xf>
    <xf numFmtId="0" fontId="29" fillId="5" borderId="24" xfId="0" applyFont="1" applyFill="1" applyBorder="1" applyAlignment="1">
      <alignment horizontal="left" vertical="top" wrapText="1"/>
    </xf>
    <xf numFmtId="0" fontId="29" fillId="5" borderId="35" xfId="0" applyFont="1" applyFill="1" applyBorder="1" applyAlignment="1">
      <alignment horizontal="left" vertical="top" wrapText="1"/>
    </xf>
    <xf numFmtId="0" fontId="29" fillId="5" borderId="79" xfId="0" applyFont="1" applyFill="1" applyBorder="1" applyAlignment="1">
      <alignment horizontal="left" vertical="top" wrapText="1"/>
    </xf>
    <xf numFmtId="0" fontId="19" fillId="3" borderId="45" xfId="1" applyFont="1" applyFill="1" applyBorder="1" applyAlignment="1" applyProtection="1">
      <alignment horizontal="left" vertical="top" wrapText="1"/>
    </xf>
    <xf numFmtId="0" fontId="19" fillId="3" borderId="15" xfId="1" applyFont="1" applyFill="1" applyBorder="1" applyAlignment="1" applyProtection="1">
      <alignment horizontal="left" vertical="top" wrapText="1"/>
    </xf>
    <xf numFmtId="0" fontId="1" fillId="5" borderId="32" xfId="1" applyFont="1" applyFill="1" applyBorder="1" applyAlignment="1" applyProtection="1">
      <alignment horizontal="left" vertical="top" wrapText="1"/>
    </xf>
    <xf numFmtId="0" fontId="1" fillId="5" borderId="31" xfId="1" applyFont="1" applyFill="1" applyBorder="1" applyAlignment="1" applyProtection="1">
      <alignment horizontal="left" vertical="top" wrapText="1"/>
    </xf>
    <xf numFmtId="0" fontId="18" fillId="0" borderId="0" xfId="0" applyFont="1" applyAlignment="1">
      <alignment horizontal="center" vertical="top"/>
    </xf>
    <xf numFmtId="0" fontId="6" fillId="0" borderId="37" xfId="0" applyFont="1" applyBorder="1" applyAlignment="1">
      <alignment horizontal="left" vertical="top" wrapText="1"/>
    </xf>
    <xf numFmtId="0" fontId="6" fillId="0" borderId="36" xfId="0" applyFont="1" applyBorder="1" applyAlignment="1">
      <alignment horizontal="left" vertical="top" wrapText="1"/>
    </xf>
    <xf numFmtId="0" fontId="6" fillId="0" borderId="38" xfId="0" applyFont="1" applyBorder="1" applyAlignment="1">
      <alignment horizontal="left" vertical="top" wrapText="1"/>
    </xf>
    <xf numFmtId="0" fontId="23" fillId="3" borderId="37" xfId="0" applyFont="1" applyFill="1" applyBorder="1" applyAlignment="1">
      <alignment horizontal="left" vertical="top" indent="28"/>
    </xf>
    <xf numFmtId="0" fontId="23" fillId="3" borderId="36" xfId="0" applyFont="1" applyFill="1" applyBorder="1" applyAlignment="1">
      <alignment horizontal="left" vertical="top" indent="28"/>
    </xf>
    <xf numFmtId="0" fontId="23" fillId="3" borderId="38" xfId="0" applyFont="1" applyFill="1" applyBorder="1" applyAlignment="1">
      <alignment horizontal="left" vertical="top" indent="28"/>
    </xf>
    <xf numFmtId="0" fontId="22" fillId="0" borderId="4" xfId="0" applyFont="1" applyBorder="1" applyAlignment="1">
      <alignment horizontal="left" vertical="top"/>
    </xf>
    <xf numFmtId="0" fontId="22" fillId="0" borderId="5" xfId="0" applyFont="1" applyBorder="1" applyAlignment="1">
      <alignment horizontal="left" vertical="top"/>
    </xf>
    <xf numFmtId="0" fontId="22" fillId="0" borderId="6" xfId="0" applyFont="1" applyBorder="1" applyAlignment="1">
      <alignment horizontal="left" vertical="top"/>
    </xf>
    <xf numFmtId="0" fontId="22" fillId="5" borderId="4" xfId="0" applyFont="1" applyFill="1" applyBorder="1" applyAlignment="1">
      <alignment horizontal="left" vertical="top" wrapText="1"/>
    </xf>
    <xf numFmtId="0" fontId="22" fillId="5" borderId="5" xfId="0" applyFont="1" applyFill="1" applyBorder="1" applyAlignment="1">
      <alignment horizontal="left" vertical="top" wrapText="1"/>
    </xf>
    <xf numFmtId="0" fontId="22" fillId="5" borderId="6" xfId="0" applyFont="1" applyFill="1" applyBorder="1" applyAlignment="1">
      <alignment horizontal="left" vertical="top" wrapText="1"/>
    </xf>
    <xf numFmtId="0" fontId="56" fillId="5" borderId="15" xfId="1" applyFill="1" applyBorder="1" applyAlignment="1" applyProtection="1">
      <alignment horizontal="left" vertical="top"/>
    </xf>
    <xf numFmtId="0" fontId="1" fillId="0" borderId="29" xfId="0" applyFont="1" applyBorder="1" applyAlignment="1">
      <alignment horizontal="left" vertical="top" wrapText="1"/>
    </xf>
    <xf numFmtId="0" fontId="29" fillId="5" borderId="4" xfId="1" applyFont="1" applyFill="1" applyBorder="1" applyAlignment="1" applyProtection="1">
      <alignment horizontal="left" vertical="top"/>
    </xf>
    <xf numFmtId="0" fontId="29" fillId="5" borderId="5" xfId="1" applyFont="1" applyFill="1" applyBorder="1" applyAlignment="1" applyProtection="1">
      <alignment horizontal="left" vertical="top"/>
    </xf>
    <xf numFmtId="0" fontId="29" fillId="5" borderId="6" xfId="1" applyFont="1" applyFill="1" applyBorder="1" applyAlignment="1" applyProtection="1">
      <alignment horizontal="left" vertical="top"/>
    </xf>
    <xf numFmtId="0" fontId="56" fillId="5" borderId="11" xfId="1" applyFill="1" applyBorder="1" applyAlignment="1" applyProtection="1">
      <alignment horizontal="left" vertical="top" wrapText="1"/>
    </xf>
    <xf numFmtId="0" fontId="13" fillId="5" borderId="36" xfId="1" applyFont="1" applyFill="1" applyBorder="1" applyAlignment="1" applyProtection="1">
      <alignment horizontal="left" vertical="top"/>
    </xf>
    <xf numFmtId="0" fontId="1" fillId="5" borderId="17" xfId="0" applyFont="1" applyFill="1" applyBorder="1" applyAlignment="1">
      <alignment horizontal="left" vertical="top" wrapText="1"/>
    </xf>
    <xf numFmtId="0" fontId="56" fillId="5" borderId="10" xfId="1" applyFill="1" applyBorder="1" applyAlignment="1" applyProtection="1">
      <alignment horizontal="left" vertical="top" wrapText="1"/>
    </xf>
    <xf numFmtId="0" fontId="56" fillId="5" borderId="2" xfId="1" applyFill="1" applyBorder="1" applyAlignment="1" applyProtection="1">
      <alignment horizontal="left" vertical="top" wrapText="1"/>
    </xf>
    <xf numFmtId="0" fontId="56" fillId="5" borderId="28" xfId="1" applyFill="1" applyBorder="1" applyAlignment="1" applyProtection="1">
      <alignment horizontal="left" vertical="top" wrapText="1"/>
    </xf>
    <xf numFmtId="0" fontId="56" fillId="5" borderId="19" xfId="1" applyFill="1" applyBorder="1" applyAlignment="1" applyProtection="1">
      <alignment horizontal="left" vertical="top" wrapText="1"/>
    </xf>
    <xf numFmtId="0" fontId="13" fillId="5" borderId="2" xfId="1" applyFont="1" applyFill="1" applyBorder="1" applyAlignment="1" applyProtection="1">
      <alignment horizontal="left" vertical="top" wrapText="1"/>
    </xf>
    <xf numFmtId="0" fontId="13" fillId="5" borderId="28" xfId="1" applyFont="1" applyFill="1" applyBorder="1" applyAlignment="1" applyProtection="1">
      <alignment horizontal="left" vertical="top" wrapText="1"/>
    </xf>
    <xf numFmtId="0" fontId="13" fillId="5" borderId="19" xfId="1" applyFont="1" applyFill="1" applyBorder="1" applyAlignment="1" applyProtection="1">
      <alignment horizontal="left" vertical="top" wrapText="1"/>
    </xf>
    <xf numFmtId="0" fontId="13" fillId="5" borderId="55" xfId="1" applyFont="1" applyFill="1" applyBorder="1" applyAlignment="1" applyProtection="1">
      <alignment horizontal="left" vertical="top" wrapText="1"/>
    </xf>
    <xf numFmtId="0" fontId="13" fillId="5" borderId="16" xfId="1" applyFont="1" applyFill="1" applyBorder="1" applyAlignment="1" applyProtection="1">
      <alignment horizontal="left" vertical="top" wrapText="1"/>
    </xf>
    <xf numFmtId="0" fontId="13" fillId="5" borderId="17" xfId="1" applyFont="1" applyFill="1" applyBorder="1" applyAlignment="1" applyProtection="1">
      <alignment horizontal="left" vertical="top" wrapText="1"/>
    </xf>
    <xf numFmtId="0" fontId="56" fillId="5" borderId="65" xfId="1" applyFill="1" applyBorder="1" applyAlignment="1" applyProtection="1">
      <alignment horizontal="left" vertical="top" wrapText="1"/>
    </xf>
    <xf numFmtId="0" fontId="56" fillId="5" borderId="55" xfId="1" applyFill="1" applyBorder="1" applyAlignment="1" applyProtection="1">
      <alignment horizontal="left" vertical="top" wrapText="1"/>
    </xf>
    <xf numFmtId="0" fontId="56" fillId="5" borderId="16" xfId="1" applyFill="1" applyBorder="1" applyAlignment="1" applyProtection="1">
      <alignment horizontal="left" vertical="top" wrapText="1"/>
    </xf>
    <xf numFmtId="0" fontId="56" fillId="5" borderId="56" xfId="1" applyFill="1" applyBorder="1" applyAlignment="1" applyProtection="1">
      <alignment horizontal="left" vertical="top" wrapText="1"/>
    </xf>
    <xf numFmtId="0" fontId="22" fillId="0" borderId="4"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1" fillId="5" borderId="29" xfId="0" applyFont="1" applyFill="1" applyBorder="1" applyAlignment="1">
      <alignment horizontal="left" vertical="top" wrapText="1"/>
    </xf>
    <xf numFmtId="0" fontId="22" fillId="5" borderId="4" xfId="0" applyFont="1" applyFill="1" applyBorder="1" applyAlignment="1">
      <alignment horizontal="left" vertical="top"/>
    </xf>
    <xf numFmtId="0" fontId="22" fillId="5" borderId="5" xfId="0" applyFont="1" applyFill="1" applyBorder="1" applyAlignment="1">
      <alignment horizontal="left" vertical="top"/>
    </xf>
    <xf numFmtId="0" fontId="22" fillId="5" borderId="6" xfId="0" applyFont="1" applyFill="1" applyBorder="1" applyAlignment="1">
      <alignment horizontal="left" vertical="top"/>
    </xf>
    <xf numFmtId="0" fontId="1" fillId="0" borderId="19" xfId="0" applyFont="1" applyBorder="1" applyAlignment="1">
      <alignment horizontal="left" vertical="top" wrapText="1"/>
    </xf>
    <xf numFmtId="0" fontId="1" fillId="0" borderId="17" xfId="0" applyFont="1" applyBorder="1" applyAlignment="1">
      <alignment horizontal="left" vertical="top" wrapText="1"/>
    </xf>
    <xf numFmtId="0" fontId="1" fillId="5" borderId="17" xfId="0" applyFont="1" applyFill="1" applyBorder="1" applyAlignment="1">
      <alignment horizontal="left" vertical="top"/>
    </xf>
    <xf numFmtId="0" fontId="1" fillId="0" borderId="33" xfId="0" applyFont="1" applyBorder="1" applyAlignment="1">
      <alignment horizontal="left" vertical="top" wrapText="1"/>
    </xf>
    <xf numFmtId="0" fontId="24" fillId="3" borderId="37" xfId="0" applyFont="1" applyFill="1" applyBorder="1" applyAlignment="1">
      <alignment horizontal="left" vertical="top" wrapText="1" indent="34"/>
    </xf>
    <xf numFmtId="0" fontId="24" fillId="3" borderId="36" xfId="0" applyFont="1" applyFill="1" applyBorder="1" applyAlignment="1">
      <alignment horizontal="left" vertical="top" wrapText="1" indent="34"/>
    </xf>
    <xf numFmtId="0" fontId="0" fillId="5" borderId="97" xfId="0" applyFill="1" applyBorder="1" applyAlignment="1">
      <alignment horizontal="left" vertical="top" wrapText="1"/>
    </xf>
    <xf numFmtId="0" fontId="6" fillId="5" borderId="97" xfId="0" applyFont="1" applyFill="1" applyBorder="1" applyAlignment="1">
      <alignment horizontal="left" vertical="top" wrapText="1"/>
    </xf>
    <xf numFmtId="0" fontId="6" fillId="5" borderId="37" xfId="0" applyFont="1" applyFill="1" applyBorder="1" applyAlignment="1">
      <alignment horizontal="left" vertical="top" wrapText="1"/>
    </xf>
    <xf numFmtId="0" fontId="6" fillId="5" borderId="36" xfId="0" applyFont="1" applyFill="1" applyBorder="1" applyAlignment="1">
      <alignment horizontal="left" vertical="top" wrapText="1"/>
    </xf>
    <xf numFmtId="0" fontId="0" fillId="5" borderId="22" xfId="0" applyFill="1" applyBorder="1" applyAlignment="1">
      <alignment horizontal="left" vertical="top" wrapText="1"/>
    </xf>
    <xf numFmtId="0" fontId="0" fillId="5" borderId="30" xfId="0" applyFill="1" applyBorder="1" applyAlignment="1">
      <alignment horizontal="left" vertical="top" wrapText="1"/>
    </xf>
    <xf numFmtId="0" fontId="0" fillId="5" borderId="29" xfId="0" applyFill="1" applyBorder="1" applyAlignment="1">
      <alignment horizontal="left" vertical="top" wrapText="1"/>
    </xf>
    <xf numFmtId="2" fontId="14" fillId="0" borderId="0" xfId="0" applyNumberFormat="1" applyFont="1" applyAlignment="1">
      <alignment horizontal="left" vertical="top"/>
    </xf>
    <xf numFmtId="0" fontId="60" fillId="0" borderId="0" xfId="0" applyFont="1" applyAlignment="1">
      <alignment horizontal="left" vertical="top" wrapText="1"/>
    </xf>
    <xf numFmtId="0" fontId="8" fillId="21" borderId="114" xfId="0" applyFont="1" applyFill="1" applyBorder="1" applyAlignment="1" applyProtection="1">
      <alignment horizontal="left" vertical="top" wrapText="1"/>
      <protection locked="0"/>
    </xf>
    <xf numFmtId="0" fontId="8" fillId="21" borderId="112" xfId="0" applyFont="1" applyFill="1" applyBorder="1" applyAlignment="1" applyProtection="1">
      <alignment horizontal="left" vertical="top" wrapText="1"/>
      <protection locked="0"/>
    </xf>
    <xf numFmtId="0" fontId="8" fillId="21" borderId="115" xfId="0" applyFont="1" applyFill="1" applyBorder="1" applyAlignment="1" applyProtection="1">
      <alignment horizontal="left" vertical="top" wrapText="1"/>
      <protection locked="0"/>
    </xf>
    <xf numFmtId="0" fontId="8" fillId="3" borderId="111" xfId="0" applyFont="1" applyFill="1" applyBorder="1" applyAlignment="1">
      <alignment horizontal="left" vertical="top" wrapText="1"/>
    </xf>
    <xf numFmtId="0" fontId="8" fillId="3" borderId="112" xfId="0" applyFont="1" applyFill="1" applyBorder="1" applyAlignment="1">
      <alignment horizontal="left" vertical="top" wrapText="1"/>
    </xf>
    <xf numFmtId="0" fontId="8" fillId="3" borderId="113" xfId="0" applyFont="1" applyFill="1" applyBorder="1" applyAlignment="1">
      <alignment horizontal="left" vertical="top" wrapText="1"/>
    </xf>
    <xf numFmtId="0" fontId="56" fillId="0" borderId="36" xfId="1" applyFill="1" applyBorder="1" applyAlignment="1" applyProtection="1">
      <alignment horizontal="left" vertical="top"/>
    </xf>
    <xf numFmtId="0" fontId="1" fillId="5" borderId="38" xfId="0" applyFont="1" applyFill="1" applyBorder="1" applyAlignment="1">
      <alignment horizontal="left" vertical="top" wrapText="1"/>
    </xf>
    <xf numFmtId="0" fontId="18" fillId="0" borderId="0" xfId="0" applyFont="1" applyAlignment="1">
      <alignment horizontal="center" vertical="center"/>
    </xf>
    <xf numFmtId="0" fontId="7" fillId="3" borderId="50"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96" xfId="0" applyFont="1" applyFill="1" applyBorder="1" applyAlignment="1">
      <alignment horizontal="center" vertical="center" wrapText="1"/>
    </xf>
    <xf numFmtId="0" fontId="22" fillId="20" borderId="37" xfId="0" applyFont="1" applyFill="1" applyBorder="1" applyAlignment="1">
      <alignment horizontal="left" vertical="top" wrapText="1" indent="34"/>
    </xf>
    <xf numFmtId="0" fontId="22" fillId="20" borderId="36" xfId="0" applyFont="1" applyFill="1" applyBorder="1" applyAlignment="1">
      <alignment horizontal="left" vertical="top" wrapText="1" indent="34"/>
    </xf>
    <xf numFmtId="0" fontId="22" fillId="20" borderId="38" xfId="0" applyFont="1" applyFill="1" applyBorder="1" applyAlignment="1">
      <alignment horizontal="left" vertical="top" wrapText="1" indent="34"/>
    </xf>
    <xf numFmtId="0" fontId="7" fillId="3" borderId="45"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46" xfId="0" applyFont="1" applyFill="1" applyBorder="1" applyAlignment="1">
      <alignment horizontal="left" vertical="top" wrapText="1"/>
    </xf>
    <xf numFmtId="0" fontId="7" fillId="3" borderId="37" xfId="0" applyFont="1" applyFill="1" applyBorder="1" applyAlignment="1">
      <alignment horizontal="left" vertical="top"/>
    </xf>
    <xf numFmtId="0" fontId="7" fillId="3" borderId="36" xfId="0" applyFont="1" applyFill="1" applyBorder="1" applyAlignment="1">
      <alignment horizontal="left" vertical="top"/>
    </xf>
    <xf numFmtId="0" fontId="7" fillId="3" borderId="38" xfId="0" applyFont="1" applyFill="1" applyBorder="1" applyAlignment="1">
      <alignment horizontal="left" vertical="top"/>
    </xf>
    <xf numFmtId="0" fontId="8" fillId="0" borderId="37" xfId="0" applyFont="1" applyBorder="1" applyAlignment="1">
      <alignment horizontal="left" vertical="top" wrapText="1"/>
    </xf>
    <xf numFmtId="0" fontId="8" fillId="0" borderId="36" xfId="0" applyFont="1" applyBorder="1" applyAlignment="1">
      <alignment horizontal="left" vertical="top" wrapText="1"/>
    </xf>
    <xf numFmtId="0" fontId="8" fillId="0" borderId="38" xfId="0" applyFont="1" applyBorder="1" applyAlignment="1">
      <alignment horizontal="left" vertical="top" wrapText="1"/>
    </xf>
    <xf numFmtId="0" fontId="23" fillId="3" borderId="37" xfId="0" applyFont="1" applyFill="1" applyBorder="1" applyAlignment="1">
      <alignment horizontal="center" vertical="top" wrapText="1"/>
    </xf>
    <xf numFmtId="0" fontId="23" fillId="3" borderId="36" xfId="0" applyFont="1" applyFill="1" applyBorder="1" applyAlignment="1">
      <alignment horizontal="center" vertical="top" wrapText="1"/>
    </xf>
    <xf numFmtId="0" fontId="23" fillId="3" borderId="38" xfId="0" applyFont="1" applyFill="1" applyBorder="1" applyAlignment="1">
      <alignment horizontal="center" vertical="top" wrapText="1"/>
    </xf>
    <xf numFmtId="0" fontId="8" fillId="3" borderId="45" xfId="0" applyFont="1" applyFill="1" applyBorder="1" applyAlignment="1">
      <alignment horizontal="left" vertical="top"/>
    </xf>
    <xf numFmtId="0" fontId="8" fillId="3" borderId="15" xfId="0" applyFont="1" applyFill="1" applyBorder="1" applyAlignment="1">
      <alignment horizontal="left" vertical="top"/>
    </xf>
    <xf numFmtId="0" fontId="8" fillId="3" borderId="46" xfId="0" applyFont="1" applyFill="1" applyBorder="1" applyAlignment="1">
      <alignment horizontal="left" vertical="top"/>
    </xf>
    <xf numFmtId="0" fontId="8" fillId="0" borderId="45" xfId="0" applyFont="1" applyBorder="1" applyAlignment="1">
      <alignment horizontal="left" vertical="top"/>
    </xf>
    <xf numFmtId="0" fontId="8" fillId="0" borderId="15" xfId="0" applyFont="1" applyBorder="1" applyAlignment="1">
      <alignment horizontal="left" vertical="top"/>
    </xf>
    <xf numFmtId="0" fontId="8" fillId="0" borderId="46" xfId="0" applyFont="1" applyBorder="1" applyAlignment="1">
      <alignment horizontal="left" vertical="top"/>
    </xf>
    <xf numFmtId="0" fontId="1" fillId="0" borderId="61" xfId="0" applyFont="1" applyBorder="1" applyAlignment="1">
      <alignment horizontal="left" vertical="top" wrapText="1"/>
    </xf>
    <xf numFmtId="0" fontId="1" fillId="0" borderId="62" xfId="0" applyFont="1" applyBorder="1" applyAlignment="1">
      <alignment horizontal="left" vertical="top" wrapText="1"/>
    </xf>
    <xf numFmtId="0" fontId="1" fillId="0" borderId="63" xfId="0" applyFont="1" applyBorder="1" applyAlignment="1">
      <alignment horizontal="left" vertical="top" wrapText="1"/>
    </xf>
    <xf numFmtId="0" fontId="19" fillId="0" borderId="32" xfId="0" applyFont="1" applyBorder="1" applyAlignment="1">
      <alignment horizontal="left" vertical="top" wrapText="1"/>
    </xf>
    <xf numFmtId="0" fontId="1" fillId="0" borderId="34" xfId="0" applyFont="1" applyBorder="1" applyAlignment="1">
      <alignment horizontal="left" vertical="top" wrapText="1"/>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56" fillId="0" borderId="21" xfId="1" applyBorder="1" applyAlignment="1">
      <alignment horizontal="left" vertical="top" wrapText="1"/>
    </xf>
    <xf numFmtId="0" fontId="56" fillId="0" borderId="0" xfId="1" applyBorder="1" applyAlignment="1">
      <alignment horizontal="left" vertical="top" wrapText="1"/>
    </xf>
    <xf numFmtId="0" fontId="56" fillId="0" borderId="75" xfId="1" applyBorder="1" applyAlignment="1">
      <alignment horizontal="left" vertical="top" wrapText="1"/>
    </xf>
    <xf numFmtId="0" fontId="19" fillId="3" borderId="64" xfId="0" applyFont="1" applyFill="1" applyBorder="1" applyAlignment="1">
      <alignment horizontal="left" vertical="top"/>
    </xf>
    <xf numFmtId="0" fontId="19" fillId="3" borderId="14" xfId="0" applyFont="1" applyFill="1" applyBorder="1" applyAlignment="1">
      <alignment horizontal="left" vertical="top"/>
    </xf>
    <xf numFmtId="0" fontId="19" fillId="3" borderId="58" xfId="0" applyFont="1" applyFill="1" applyBorder="1" applyAlignment="1">
      <alignment horizontal="left" vertical="top"/>
    </xf>
    <xf numFmtId="0" fontId="56" fillId="0" borderId="20" xfId="1" applyFill="1" applyBorder="1" applyAlignment="1" applyProtection="1">
      <alignment horizontal="left" vertical="top" wrapText="1"/>
    </xf>
    <xf numFmtId="0" fontId="8" fillId="44" borderId="2" xfId="0" applyFont="1" applyFill="1" applyBorder="1" applyAlignment="1">
      <alignment horizontal="left" vertical="top" wrapText="1"/>
    </xf>
    <xf numFmtId="0" fontId="8" fillId="44" borderId="19" xfId="0" applyFont="1" applyFill="1" applyBorder="1" applyAlignment="1">
      <alignment horizontal="left" vertical="top" wrapText="1"/>
    </xf>
    <xf numFmtId="0" fontId="6" fillId="21" borderId="17" xfId="0" applyFont="1" applyFill="1" applyBorder="1" applyAlignment="1" applyProtection="1">
      <alignment horizontal="left" vertical="top" wrapText="1"/>
      <protection locked="0"/>
    </xf>
    <xf numFmtId="0" fontId="56" fillId="0" borderId="0" xfId="1" applyFill="1" applyBorder="1" applyAlignment="1" applyProtection="1">
      <alignment horizontal="left" vertical="center"/>
    </xf>
    <xf numFmtId="0" fontId="56" fillId="0" borderId="15" xfId="1" applyFill="1" applyBorder="1" applyAlignment="1" applyProtection="1">
      <alignment horizontal="left" vertical="center"/>
    </xf>
    <xf numFmtId="0" fontId="6" fillId="0" borderId="119" xfId="0" applyFont="1" applyBorder="1" applyAlignment="1">
      <alignment horizontal="left" vertical="top" wrapText="1"/>
    </xf>
    <xf numFmtId="0" fontId="6" fillId="0" borderId="0" xfId="0" applyFont="1" applyAlignment="1">
      <alignment horizontal="left" vertical="top" wrapText="1"/>
    </xf>
    <xf numFmtId="0" fontId="6" fillId="0" borderId="120" xfId="0" applyFont="1" applyBorder="1" applyAlignment="1">
      <alignment horizontal="left" vertical="top" wrapText="1"/>
    </xf>
    <xf numFmtId="0" fontId="6" fillId="0" borderId="116" xfId="0" applyFont="1" applyBorder="1" applyAlignment="1">
      <alignment horizontal="left" vertical="top" wrapText="1"/>
    </xf>
    <xf numFmtId="0" fontId="6" fillId="0" borderId="117" xfId="0" applyFont="1" applyBorder="1" applyAlignment="1">
      <alignment horizontal="left" vertical="top" wrapText="1"/>
    </xf>
    <xf numFmtId="0" fontId="6" fillId="0" borderId="118" xfId="0" applyFont="1" applyBorder="1" applyAlignment="1">
      <alignment horizontal="left" vertical="top" wrapText="1"/>
    </xf>
    <xf numFmtId="0" fontId="6" fillId="0" borderId="15" xfId="0" applyFont="1" applyBorder="1" applyAlignment="1">
      <alignment horizontal="left" vertical="top" wrapText="1"/>
    </xf>
    <xf numFmtId="0" fontId="56" fillId="0" borderId="24" xfId="1" applyFill="1" applyBorder="1" applyAlignment="1" applyProtection="1">
      <alignment horizontal="left" vertical="top"/>
    </xf>
    <xf numFmtId="0" fontId="56" fillId="0" borderId="35" xfId="1" applyFill="1" applyBorder="1" applyAlignment="1" applyProtection="1">
      <alignment horizontal="left" vertical="top"/>
    </xf>
    <xf numFmtId="0" fontId="56" fillId="0" borderId="20" xfId="1" applyFill="1" applyBorder="1" applyAlignment="1" applyProtection="1">
      <alignment horizontal="left" vertical="top"/>
    </xf>
    <xf numFmtId="0" fontId="19" fillId="0" borderId="74" xfId="0" applyFont="1" applyBorder="1" applyAlignment="1">
      <alignment horizontal="left" vertical="top" wrapText="1"/>
    </xf>
    <xf numFmtId="0" fontId="1" fillId="0" borderId="67" xfId="0" applyFont="1" applyBorder="1" applyAlignment="1">
      <alignment horizontal="left" vertical="top" wrapText="1"/>
    </xf>
    <xf numFmtId="0" fontId="1" fillId="0" borderId="49" xfId="0" applyFont="1" applyBorder="1" applyAlignment="1">
      <alignment horizontal="left" vertical="top" wrapText="1"/>
    </xf>
    <xf numFmtId="0" fontId="1" fillId="0" borderId="20" xfId="0" applyFont="1" applyBorder="1" applyAlignment="1">
      <alignment horizontal="left" vertical="top" wrapText="1"/>
    </xf>
    <xf numFmtId="0" fontId="1" fillId="5" borderId="76" xfId="0" applyFont="1" applyFill="1" applyBorder="1" applyAlignment="1">
      <alignment horizontal="left" vertical="top" wrapText="1"/>
    </xf>
    <xf numFmtId="0" fontId="1" fillId="5" borderId="53" xfId="0" applyFont="1" applyFill="1" applyBorder="1" applyAlignment="1">
      <alignment horizontal="left" vertical="top" wrapText="1"/>
    </xf>
    <xf numFmtId="0" fontId="1" fillId="5" borderId="57" xfId="0" applyFont="1" applyFill="1" applyBorder="1" applyAlignment="1">
      <alignment horizontal="left" vertical="top" wrapText="1"/>
    </xf>
    <xf numFmtId="0" fontId="8" fillId="0" borderId="32" xfId="0" applyFont="1" applyBorder="1" applyAlignment="1">
      <alignment horizontal="left" vertical="top"/>
    </xf>
    <xf numFmtId="0" fontId="8" fillId="0" borderId="31" xfId="0" applyFont="1" applyBorder="1" applyAlignment="1">
      <alignment horizontal="left" vertical="top"/>
    </xf>
    <xf numFmtId="0" fontId="8" fillId="0" borderId="71" xfId="0" applyFont="1" applyBorder="1" applyAlignment="1">
      <alignment horizontal="left" vertical="top"/>
    </xf>
    <xf numFmtId="0" fontId="1" fillId="0" borderId="78" xfId="0" applyFont="1" applyBorder="1" applyAlignment="1">
      <alignment horizontal="left" vertical="top" wrapText="1"/>
    </xf>
    <xf numFmtId="0" fontId="6" fillId="0" borderId="75" xfId="0" applyFont="1" applyBorder="1" applyAlignment="1">
      <alignment horizontal="left" vertical="top" wrapText="1"/>
    </xf>
    <xf numFmtId="0" fontId="6" fillId="0" borderId="24" xfId="0" applyFont="1" applyBorder="1" applyAlignment="1">
      <alignment horizontal="left" vertical="top"/>
    </xf>
    <xf numFmtId="0" fontId="6" fillId="0" borderId="35" xfId="0" applyFont="1" applyBorder="1" applyAlignment="1">
      <alignment horizontal="left" vertical="top"/>
    </xf>
    <xf numFmtId="0" fontId="6" fillId="0" borderId="20" xfId="0" applyFont="1" applyBorder="1" applyAlignment="1">
      <alignment horizontal="left" vertical="top"/>
    </xf>
    <xf numFmtId="0" fontId="0" fillId="0" borderId="30" xfId="0" applyBorder="1" applyAlignment="1">
      <alignment horizontal="left" vertical="top"/>
    </xf>
    <xf numFmtId="0" fontId="23" fillId="3" borderId="37" xfId="0" applyFont="1" applyFill="1" applyBorder="1" applyAlignment="1">
      <alignment horizontal="center" vertical="top"/>
    </xf>
    <xf numFmtId="0" fontId="23" fillId="3" borderId="36" xfId="0" applyFont="1" applyFill="1" applyBorder="1" applyAlignment="1">
      <alignment horizontal="center" vertical="top"/>
    </xf>
    <xf numFmtId="0" fontId="23" fillId="3" borderId="38" xfId="0" applyFont="1" applyFill="1" applyBorder="1" applyAlignment="1">
      <alignment horizontal="center" vertical="top"/>
    </xf>
    <xf numFmtId="0" fontId="6" fillId="0" borderId="30" xfId="0" applyFont="1" applyBorder="1" applyAlignment="1">
      <alignment horizontal="left" vertical="top" wrapText="1"/>
    </xf>
    <xf numFmtId="0" fontId="1" fillId="0" borderId="46" xfId="0" applyFont="1" applyBorder="1" applyAlignment="1">
      <alignment horizontal="left" vertical="top" wrapText="1"/>
    </xf>
    <xf numFmtId="0" fontId="6" fillId="0" borderId="74" xfId="0" applyFont="1" applyBorder="1" applyAlignment="1">
      <alignment horizontal="left" vertical="top" wrapText="1"/>
    </xf>
    <xf numFmtId="0" fontId="6" fillId="0" borderId="67" xfId="0" applyFont="1" applyBorder="1" applyAlignment="1">
      <alignment horizontal="left" vertical="top" wrapText="1"/>
    </xf>
    <xf numFmtId="0" fontId="6" fillId="0" borderId="49" xfId="0" applyFont="1" applyBorder="1" applyAlignment="1">
      <alignment horizontal="left" vertical="top" wrapText="1"/>
    </xf>
    <xf numFmtId="0" fontId="8" fillId="0" borderId="45" xfId="0" applyFont="1" applyBorder="1" applyAlignment="1">
      <alignment horizontal="left" vertical="top" wrapText="1"/>
    </xf>
    <xf numFmtId="0" fontId="8" fillId="0" borderId="15" xfId="0" applyFont="1" applyBorder="1" applyAlignment="1">
      <alignment horizontal="left" vertical="top" wrapText="1"/>
    </xf>
    <xf numFmtId="0" fontId="8" fillId="0" borderId="46" xfId="0" applyFont="1" applyBorder="1" applyAlignment="1">
      <alignment horizontal="left" vertical="top" wrapText="1"/>
    </xf>
    <xf numFmtId="0" fontId="1" fillId="0" borderId="43" xfId="0" applyFont="1" applyBorder="1" applyAlignment="1">
      <alignment horizontal="left" vertical="top" wrapText="1"/>
    </xf>
    <xf numFmtId="0" fontId="19" fillId="0" borderId="8" xfId="0" applyFont="1" applyBorder="1" applyAlignment="1">
      <alignment horizontal="left" vertical="top" wrapText="1"/>
    </xf>
    <xf numFmtId="0" fontId="19" fillId="0" borderId="1" xfId="0" applyFont="1" applyBorder="1" applyAlignment="1">
      <alignment horizontal="left" vertical="top" wrapText="1"/>
    </xf>
    <xf numFmtId="0" fontId="1" fillId="21" borderId="19" xfId="0" applyFont="1" applyFill="1" applyBorder="1" applyAlignment="1" applyProtection="1">
      <alignment horizontal="left" vertical="top" wrapText="1"/>
      <protection locked="0"/>
    </xf>
    <xf numFmtId="0" fontId="6" fillId="0" borderId="97" xfId="0" applyFont="1" applyBorder="1" applyAlignment="1">
      <alignment horizontal="left" vertical="top" wrapText="1"/>
    </xf>
    <xf numFmtId="0" fontId="6" fillId="0" borderId="109" xfId="0" applyFont="1" applyBorder="1" applyAlignment="1">
      <alignment horizontal="left" vertical="top" wrapText="1"/>
    </xf>
    <xf numFmtId="0" fontId="56" fillId="0" borderId="15" xfId="1" applyBorder="1" applyAlignment="1" applyProtection="1">
      <alignment horizontal="left" vertical="top"/>
    </xf>
    <xf numFmtId="0" fontId="29" fillId="21" borderId="62" xfId="0" applyFont="1" applyFill="1" applyBorder="1" applyAlignment="1" applyProtection="1">
      <alignment horizontal="left" vertical="top" wrapText="1"/>
      <protection locked="0"/>
    </xf>
    <xf numFmtId="0" fontId="29" fillId="21" borderId="63" xfId="0" applyFont="1" applyFill="1" applyBorder="1" applyAlignment="1" applyProtection="1">
      <alignment horizontal="left" vertical="top" wrapText="1"/>
      <protection locked="0"/>
    </xf>
    <xf numFmtId="0" fontId="19" fillId="0" borderId="79" xfId="0" applyFont="1" applyBorder="1" applyAlignment="1">
      <alignment horizontal="left" vertical="top" wrapText="1"/>
    </xf>
    <xf numFmtId="0" fontId="1" fillId="0" borderId="76" xfId="0" applyFont="1" applyBorder="1" applyAlignment="1">
      <alignment horizontal="left" vertical="top" wrapText="1"/>
    </xf>
    <xf numFmtId="0" fontId="1" fillId="0" borderId="53" xfId="0" applyFont="1" applyBorder="1" applyAlignment="1">
      <alignment horizontal="left" vertical="top" wrapText="1"/>
    </xf>
    <xf numFmtId="0" fontId="1" fillId="0" borderId="50" xfId="0" applyFont="1" applyBorder="1" applyAlignment="1">
      <alignment horizontal="left" vertical="top" wrapText="1"/>
    </xf>
    <xf numFmtId="0" fontId="1" fillId="0" borderId="74" xfId="0" applyFont="1" applyBorder="1" applyAlignment="1">
      <alignment horizontal="left" vertical="top" wrapText="1"/>
    </xf>
    <xf numFmtId="0" fontId="1" fillId="0" borderId="40" xfId="0" applyFont="1" applyBorder="1" applyAlignment="1">
      <alignment horizontal="left" vertical="top" wrapText="1"/>
    </xf>
    <xf numFmtId="0" fontId="56" fillId="0" borderId="77" xfId="1" applyBorder="1" applyAlignment="1" applyProtection="1">
      <alignment horizontal="left" vertical="top" wrapText="1"/>
    </xf>
    <xf numFmtId="0" fontId="56" fillId="0" borderId="5" xfId="1" applyBorder="1" applyAlignment="1" applyProtection="1">
      <alignment horizontal="left" vertical="top" wrapText="1"/>
    </xf>
    <xf numFmtId="0" fontId="56" fillId="0" borderId="6" xfId="1" applyBorder="1" applyAlignment="1" applyProtection="1">
      <alignment horizontal="left" vertical="top" wrapText="1"/>
    </xf>
    <xf numFmtId="0" fontId="56" fillId="0" borderId="2" xfId="1" applyBorder="1" applyAlignment="1" applyProtection="1">
      <alignment horizontal="left" vertical="top" wrapText="1"/>
    </xf>
    <xf numFmtId="0" fontId="56" fillId="0" borderId="28" xfId="1" applyBorder="1" applyAlignment="1" applyProtection="1">
      <alignment horizontal="left" vertical="top" wrapText="1"/>
    </xf>
    <xf numFmtId="0" fontId="56" fillId="0" borderId="19" xfId="1" applyBorder="1" applyAlignment="1" applyProtection="1">
      <alignment horizontal="left" vertical="top" wrapText="1"/>
    </xf>
    <xf numFmtId="0" fontId="29" fillId="0" borderId="30" xfId="0" applyFont="1" applyBorder="1" applyAlignment="1">
      <alignment horizontal="left" vertical="top" wrapText="1"/>
    </xf>
    <xf numFmtId="0" fontId="19" fillId="3" borderId="37" xfId="0" applyFont="1" applyFill="1" applyBorder="1" applyAlignment="1">
      <alignment horizontal="left" vertical="top" wrapText="1"/>
    </xf>
    <xf numFmtId="0" fontId="19" fillId="3" borderId="36" xfId="0" applyFont="1" applyFill="1" applyBorder="1" applyAlignment="1">
      <alignment horizontal="left" vertical="top" wrapText="1"/>
    </xf>
    <xf numFmtId="0" fontId="19" fillId="3" borderId="38" xfId="0" applyFont="1" applyFill="1" applyBorder="1" applyAlignment="1">
      <alignment horizontal="left" vertical="top" wrapText="1"/>
    </xf>
    <xf numFmtId="0" fontId="1" fillId="0" borderId="12" xfId="0" applyFont="1" applyBorder="1" applyAlignment="1">
      <alignment horizontal="left" vertical="top" wrapText="1"/>
    </xf>
    <xf numFmtId="0" fontId="19" fillId="3" borderId="64"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58" xfId="0" applyFont="1" applyFill="1" applyBorder="1" applyAlignment="1">
      <alignment horizontal="left" vertical="top" wrapText="1"/>
    </xf>
    <xf numFmtId="0" fontId="19" fillId="0" borderId="19" xfId="0" applyFont="1" applyBorder="1" applyAlignment="1">
      <alignment horizontal="left" vertical="top" wrapText="1"/>
    </xf>
    <xf numFmtId="0" fontId="19" fillId="0" borderId="65" xfId="0" applyFont="1" applyBorder="1" applyAlignment="1">
      <alignment horizontal="left" vertical="top" wrapText="1"/>
    </xf>
    <xf numFmtId="0" fontId="22" fillId="3" borderId="45" xfId="0" applyFont="1" applyFill="1" applyBorder="1" applyAlignment="1">
      <alignment horizontal="center" vertical="top"/>
    </xf>
    <xf numFmtId="0" fontId="22" fillId="3" borderId="15" xfId="0" applyFont="1" applyFill="1" applyBorder="1" applyAlignment="1">
      <alignment horizontal="center" vertical="top"/>
    </xf>
    <xf numFmtId="0" fontId="22" fillId="3" borderId="46" xfId="0" applyFont="1" applyFill="1" applyBorder="1" applyAlignment="1">
      <alignment horizontal="center" vertical="top"/>
    </xf>
    <xf numFmtId="172" fontId="1" fillId="21" borderId="11" xfId="0" applyNumberFormat="1" applyFont="1" applyFill="1" applyBorder="1" applyAlignment="1" applyProtection="1">
      <alignment horizontal="left" vertical="top" wrapText="1"/>
      <protection locked="0"/>
    </xf>
    <xf numFmtId="172" fontId="1" fillId="21" borderId="12" xfId="0" applyNumberFormat="1" applyFont="1" applyFill="1" applyBorder="1" applyAlignment="1" applyProtection="1">
      <alignment horizontal="left" vertical="top" wrapText="1"/>
      <protection locked="0"/>
    </xf>
    <xf numFmtId="0" fontId="1" fillId="21" borderId="53" xfId="0" applyFont="1" applyFill="1" applyBorder="1" applyAlignment="1" applyProtection="1">
      <alignment horizontal="left" vertical="top" wrapText="1"/>
      <protection locked="0"/>
    </xf>
    <xf numFmtId="0" fontId="1" fillId="21" borderId="57" xfId="0" applyFont="1" applyFill="1" applyBorder="1" applyAlignment="1" applyProtection="1">
      <alignment horizontal="left" vertical="top" wrapText="1"/>
      <protection locked="0"/>
    </xf>
    <xf numFmtId="0" fontId="7" fillId="0" borderId="8" xfId="0" applyFont="1" applyBorder="1" applyAlignment="1">
      <alignment horizontal="left" vertical="top" wrapText="1"/>
    </xf>
    <xf numFmtId="0" fontId="7" fillId="0" borderId="1" xfId="0" applyFont="1" applyBorder="1" applyAlignment="1">
      <alignment horizontal="left" vertical="top" wrapText="1"/>
    </xf>
    <xf numFmtId="0" fontId="29" fillId="0" borderId="9" xfId="0" applyFont="1" applyBorder="1" applyAlignment="1">
      <alignment horizontal="left" vertical="top" wrapText="1"/>
    </xf>
    <xf numFmtId="0" fontId="7" fillId="0" borderId="61" xfId="0" applyFont="1" applyBorder="1" applyAlignment="1">
      <alignment horizontal="left" vertical="top" wrapText="1"/>
    </xf>
    <xf numFmtId="0" fontId="7" fillId="0" borderId="62" xfId="0" applyFont="1" applyBorder="1" applyAlignment="1">
      <alignment horizontal="left" vertical="top" wrapText="1"/>
    </xf>
    <xf numFmtId="0" fontId="29" fillId="0" borderId="25" xfId="0" applyFont="1" applyBorder="1" applyAlignment="1">
      <alignment horizontal="left" vertical="top" wrapText="1"/>
    </xf>
    <xf numFmtId="0" fontId="29" fillId="0" borderId="16" xfId="0" applyFont="1" applyBorder="1" applyAlignment="1">
      <alignment horizontal="left" vertical="top" wrapText="1"/>
    </xf>
    <xf numFmtId="0" fontId="29" fillId="0" borderId="56" xfId="0" applyFont="1" applyBorder="1" applyAlignment="1">
      <alignment horizontal="left" vertical="top" wrapText="1"/>
    </xf>
    <xf numFmtId="0" fontId="8" fillId="0" borderId="61" xfId="0" applyFont="1" applyBorder="1" applyAlignment="1">
      <alignment horizontal="left" vertical="top" wrapText="1"/>
    </xf>
    <xf numFmtId="0" fontId="8" fillId="0" borderId="62" xfId="0" applyFont="1" applyBorder="1" applyAlignment="1">
      <alignment horizontal="left" vertical="top" wrapText="1"/>
    </xf>
    <xf numFmtId="0" fontId="6" fillId="21" borderId="62" xfId="0" applyFont="1" applyFill="1" applyBorder="1" applyAlignment="1" applyProtection="1">
      <alignment horizontal="left" vertical="top" wrapText="1"/>
      <protection locked="0"/>
    </xf>
    <xf numFmtId="0" fontId="6" fillId="21" borderId="63" xfId="0" applyFont="1" applyFill="1" applyBorder="1" applyAlignment="1" applyProtection="1">
      <alignment horizontal="left" vertical="top" wrapText="1"/>
      <protection locked="0"/>
    </xf>
    <xf numFmtId="0" fontId="53" fillId="0" borderId="25" xfId="0" applyFont="1" applyBorder="1" applyAlignment="1">
      <alignment horizontal="left" vertical="top" wrapText="1"/>
    </xf>
    <xf numFmtId="0" fontId="53" fillId="0" borderId="16" xfId="0" applyFont="1" applyBorder="1" applyAlignment="1">
      <alignment horizontal="left" vertical="top" wrapText="1"/>
    </xf>
    <xf numFmtId="0" fontId="53" fillId="0" borderId="17" xfId="0" applyFont="1" applyBorder="1" applyAlignment="1">
      <alignment horizontal="left" vertical="top" wrapText="1"/>
    </xf>
    <xf numFmtId="0" fontId="56" fillId="0" borderId="55" xfId="1" applyBorder="1" applyAlignment="1" applyProtection="1">
      <alignment horizontal="left" vertical="top" wrapText="1"/>
    </xf>
    <xf numFmtId="0" fontId="1" fillId="0" borderId="77" xfId="0" applyFont="1" applyBorder="1" applyAlignment="1">
      <alignment horizontal="left" vertical="top" wrapText="1"/>
    </xf>
    <xf numFmtId="0" fontId="1" fillId="0" borderId="55" xfId="0" applyFont="1" applyBorder="1" applyAlignment="1">
      <alignment horizontal="left" vertical="top" wrapText="1"/>
    </xf>
    <xf numFmtId="0" fontId="0" fillId="18" borderId="67" xfId="0" applyFill="1" applyBorder="1" applyAlignment="1">
      <alignment horizontal="center" vertical="top" wrapText="1"/>
    </xf>
    <xf numFmtId="0" fontId="0" fillId="19" borderId="67" xfId="0" applyFill="1" applyBorder="1" applyAlignment="1">
      <alignment horizontal="center" vertical="top" wrapText="1"/>
    </xf>
    <xf numFmtId="0" fontId="0" fillId="25" borderId="67" xfId="0" applyFill="1" applyBorder="1" applyAlignment="1">
      <alignment horizontal="center" wrapText="1"/>
    </xf>
    <xf numFmtId="0" fontId="50" fillId="0" borderId="0" xfId="0" applyFont="1"/>
    <xf numFmtId="0" fontId="22" fillId="3" borderId="37" xfId="0" applyFont="1" applyFill="1" applyBorder="1" applyAlignment="1">
      <alignment horizontal="center"/>
    </xf>
    <xf numFmtId="0" fontId="22" fillId="3" borderId="36" xfId="0" applyFont="1" applyFill="1" applyBorder="1" applyAlignment="1">
      <alignment horizontal="center"/>
    </xf>
    <xf numFmtId="0" fontId="22" fillId="3" borderId="38" xfId="0" applyFont="1" applyFill="1" applyBorder="1" applyAlignment="1">
      <alignment horizontal="center"/>
    </xf>
    <xf numFmtId="0" fontId="50" fillId="0" borderId="15" xfId="0" applyFont="1" applyBorder="1"/>
    <xf numFmtId="0" fontId="33" fillId="0" borderId="0" xfId="0" applyFont="1"/>
    <xf numFmtId="0" fontId="13" fillId="5" borderId="0" xfId="0" applyFont="1" applyFill="1" applyAlignment="1">
      <alignment horizontal="center" vertical="top"/>
    </xf>
    <xf numFmtId="0" fontId="1" fillId="5" borderId="61" xfId="0" applyFont="1" applyFill="1" applyBorder="1" applyAlignment="1">
      <alignment horizontal="left" vertical="top"/>
    </xf>
    <xf numFmtId="0" fontId="1" fillId="5" borderId="62" xfId="0" applyFont="1" applyFill="1" applyBorder="1" applyAlignment="1">
      <alignment horizontal="left" vertical="top"/>
    </xf>
    <xf numFmtId="0" fontId="1" fillId="5" borderId="63" xfId="0" applyFont="1" applyFill="1" applyBorder="1" applyAlignment="1">
      <alignment horizontal="left" vertical="top"/>
    </xf>
    <xf numFmtId="0" fontId="1" fillId="6" borderId="23" xfId="0" applyFont="1" applyFill="1" applyBorder="1" applyAlignment="1">
      <alignment horizontal="left" vertical="top"/>
    </xf>
    <xf numFmtId="0" fontId="1" fillId="6" borderId="28" xfId="0" applyFont="1" applyFill="1" applyBorder="1" applyAlignment="1">
      <alignment horizontal="left" vertical="top"/>
    </xf>
    <xf numFmtId="0" fontId="1" fillId="6" borderId="65" xfId="0" applyFont="1" applyFill="1" applyBorder="1" applyAlignment="1">
      <alignment horizontal="left" vertical="top"/>
    </xf>
    <xf numFmtId="0" fontId="1" fillId="6" borderId="2" xfId="0" applyFont="1" applyFill="1" applyBorder="1" applyAlignment="1">
      <alignment horizontal="left" vertical="top"/>
    </xf>
    <xf numFmtId="0" fontId="1" fillId="6" borderId="19" xfId="0" applyFont="1" applyFill="1" applyBorder="1" applyAlignment="1">
      <alignment horizontal="left" vertical="top"/>
    </xf>
    <xf numFmtId="0" fontId="1" fillId="5" borderId="25" xfId="0" applyFont="1" applyFill="1" applyBorder="1" applyAlignment="1">
      <alignment vertical="top"/>
    </xf>
    <xf numFmtId="0" fontId="1" fillId="5" borderId="16" xfId="0" applyFont="1" applyFill="1" applyBorder="1" applyAlignment="1">
      <alignment vertical="top"/>
    </xf>
    <xf numFmtId="0" fontId="1" fillId="5" borderId="56" xfId="0" applyFont="1" applyFill="1" applyBorder="1" applyAlignment="1">
      <alignment vertical="top"/>
    </xf>
    <xf numFmtId="0" fontId="1" fillId="5" borderId="55" xfId="0" applyFont="1" applyFill="1" applyBorder="1" applyAlignment="1">
      <alignment vertical="top"/>
    </xf>
    <xf numFmtId="0" fontId="1" fillId="5" borderId="17" xfId="0" applyFont="1" applyFill="1" applyBorder="1" applyAlignment="1">
      <alignment vertical="top"/>
    </xf>
    <xf numFmtId="0" fontId="1" fillId="5" borderId="23" xfId="0" applyFont="1" applyFill="1" applyBorder="1" applyAlignment="1">
      <alignment vertical="top"/>
    </xf>
    <xf numFmtId="0" fontId="1" fillId="5" borderId="28" xfId="0" applyFont="1" applyFill="1" applyBorder="1" applyAlignment="1">
      <alignment vertical="top"/>
    </xf>
    <xf numFmtId="0" fontId="1" fillId="5" borderId="65" xfId="0" applyFont="1" applyFill="1" applyBorder="1" applyAlignment="1">
      <alignment vertical="top"/>
    </xf>
    <xf numFmtId="0" fontId="1" fillId="5" borderId="2" xfId="0" applyFont="1" applyFill="1" applyBorder="1" applyAlignment="1">
      <alignment vertical="top"/>
    </xf>
    <xf numFmtId="0" fontId="1" fillId="5" borderId="19" xfId="0" applyFont="1" applyFill="1" applyBorder="1" applyAlignment="1">
      <alignment vertical="top"/>
    </xf>
    <xf numFmtId="0" fontId="1" fillId="5" borderId="20" xfId="0" applyFont="1" applyFill="1" applyBorder="1" applyAlignment="1">
      <alignment horizontal="left" vertical="top" wrapText="1"/>
    </xf>
    <xf numFmtId="0" fontId="13" fillId="5" borderId="36" xfId="0" applyFont="1" applyFill="1" applyBorder="1" applyAlignment="1">
      <alignment horizontal="center" vertical="top"/>
    </xf>
    <xf numFmtId="0" fontId="19" fillId="5" borderId="46" xfId="0" applyFont="1" applyFill="1" applyBorder="1" applyAlignment="1">
      <alignment horizontal="left" vertical="top"/>
    </xf>
    <xf numFmtId="0" fontId="1" fillId="5" borderId="2" xfId="0" applyFont="1" applyFill="1" applyBorder="1" applyAlignment="1">
      <alignment vertical="center" wrapText="1"/>
    </xf>
    <xf numFmtId="0" fontId="1" fillId="5" borderId="28" xfId="0" applyFont="1" applyFill="1" applyBorder="1" applyAlignment="1">
      <alignment vertical="center" wrapText="1"/>
    </xf>
    <xf numFmtId="0" fontId="1" fillId="5" borderId="19" xfId="0" applyFont="1" applyFill="1" applyBorder="1" applyAlignment="1">
      <alignment vertical="center" wrapText="1"/>
    </xf>
    <xf numFmtId="0" fontId="1" fillId="5" borderId="55" xfId="0" applyFont="1" applyFill="1" applyBorder="1" applyAlignment="1">
      <alignment vertical="center" wrapText="1"/>
    </xf>
    <xf numFmtId="0" fontId="1" fillId="5" borderId="16" xfId="0" applyFont="1" applyFill="1" applyBorder="1" applyAlignment="1">
      <alignment vertical="center" wrapText="1"/>
    </xf>
    <xf numFmtId="0" fontId="1" fillId="5" borderId="17" xfId="0" applyFont="1" applyFill="1" applyBorder="1" applyAlignment="1">
      <alignment vertical="center" wrapText="1"/>
    </xf>
    <xf numFmtId="0" fontId="1" fillId="5" borderId="22" xfId="0" applyFont="1" applyFill="1" applyBorder="1" applyAlignment="1">
      <alignment horizontal="center" vertical="top"/>
    </xf>
    <xf numFmtId="0" fontId="1" fillId="5" borderId="30" xfId="0" applyFont="1" applyFill="1" applyBorder="1" applyAlignment="1">
      <alignment horizontal="center" vertical="top"/>
    </xf>
    <xf numFmtId="0" fontId="1" fillId="5" borderId="29" xfId="0" applyFont="1" applyFill="1" applyBorder="1" applyAlignment="1">
      <alignment horizontal="center" vertical="top"/>
    </xf>
    <xf numFmtId="0" fontId="1" fillId="5" borderId="5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17" xfId="0" applyFont="1" applyFill="1" applyBorder="1" applyAlignment="1">
      <alignment horizontal="left" vertical="center" wrapText="1"/>
    </xf>
    <xf numFmtId="0" fontId="19" fillId="5" borderId="45" xfId="0" applyFont="1" applyFill="1" applyBorder="1" applyAlignment="1">
      <alignment horizontal="left" vertical="center"/>
    </xf>
    <xf numFmtId="0" fontId="19" fillId="5" borderId="15" xfId="0" applyFont="1" applyFill="1" applyBorder="1" applyAlignment="1">
      <alignment horizontal="left" vertical="center"/>
    </xf>
    <xf numFmtId="0" fontId="19" fillId="5" borderId="46" xfId="0" applyFont="1" applyFill="1" applyBorder="1" applyAlignment="1">
      <alignment horizontal="left" vertical="center"/>
    </xf>
    <xf numFmtId="0" fontId="1" fillId="34" borderId="77" xfId="0" applyFont="1" applyFill="1" applyBorder="1" applyAlignment="1">
      <alignment vertical="center" wrapText="1"/>
    </xf>
    <xf numFmtId="0" fontId="1" fillId="34" borderId="5" xfId="0" applyFont="1" applyFill="1" applyBorder="1" applyAlignment="1">
      <alignment vertical="center" wrapText="1"/>
    </xf>
    <xf numFmtId="0" fontId="1" fillId="34" borderId="6" xfId="0" applyFont="1" applyFill="1" applyBorder="1" applyAlignment="1">
      <alignment vertical="center" wrapText="1"/>
    </xf>
    <xf numFmtId="0" fontId="1" fillId="5" borderId="1" xfId="0" applyFont="1" applyFill="1" applyBorder="1" applyAlignment="1">
      <alignment horizontal="left" vertical="center" wrapText="1"/>
    </xf>
    <xf numFmtId="0" fontId="1" fillId="5" borderId="67" xfId="0" applyFont="1" applyFill="1" applyBorder="1" applyAlignment="1">
      <alignment horizontal="left" vertical="center" wrapText="1"/>
    </xf>
    <xf numFmtId="0" fontId="19" fillId="5" borderId="77"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6" xfId="0" applyFont="1" applyFill="1" applyBorder="1" applyAlignment="1">
      <alignment horizontal="left" vertical="center" wrapText="1"/>
    </xf>
    <xf numFmtId="0" fontId="1" fillId="34" borderId="62" xfId="0" applyFont="1" applyFill="1" applyBorder="1" applyAlignment="1">
      <alignment vertical="center" wrapText="1"/>
    </xf>
    <xf numFmtId="0" fontId="1" fillId="6" borderId="8" xfId="0" applyFont="1" applyFill="1" applyBorder="1" applyAlignment="1">
      <alignment horizontal="left" vertical="center"/>
    </xf>
    <xf numFmtId="0" fontId="1" fillId="6" borderId="1" xfId="0" applyFont="1" applyFill="1" applyBorder="1" applyAlignment="1">
      <alignment horizontal="left" vertical="center"/>
    </xf>
    <xf numFmtId="0" fontId="1" fillId="6" borderId="10" xfId="0" applyFont="1" applyFill="1" applyBorder="1" applyAlignment="1">
      <alignment horizontal="left" vertical="center"/>
    </xf>
    <xf numFmtId="0" fontId="1" fillId="6" borderId="11" xfId="0" applyFont="1" applyFill="1" applyBorder="1" applyAlignment="1">
      <alignment horizontal="left" vertical="center"/>
    </xf>
    <xf numFmtId="0" fontId="19" fillId="5" borderId="37" xfId="0" applyFont="1" applyFill="1" applyBorder="1" applyAlignment="1">
      <alignment horizontal="left" vertical="center"/>
    </xf>
    <xf numFmtId="0" fontId="19" fillId="5" borderId="36" xfId="0" applyFont="1" applyFill="1" applyBorder="1" applyAlignment="1">
      <alignment horizontal="left" vertical="center"/>
    </xf>
    <xf numFmtId="0" fontId="19" fillId="5" borderId="38" xfId="0" applyFont="1" applyFill="1" applyBorder="1" applyAlignment="1">
      <alignment horizontal="left" vertical="center"/>
    </xf>
    <xf numFmtId="0" fontId="13" fillId="0" borderId="0" xfId="0" applyFont="1"/>
    <xf numFmtId="0" fontId="19" fillId="3" borderId="61" xfId="0" applyFont="1" applyFill="1" applyBorder="1" applyAlignment="1">
      <alignment horizontal="left" vertical="center"/>
    </xf>
    <xf numFmtId="0" fontId="19" fillId="3" borderId="62" xfId="0" applyFont="1" applyFill="1" applyBorder="1" applyAlignment="1">
      <alignment horizontal="left" vertical="center"/>
    </xf>
    <xf numFmtId="0" fontId="19" fillId="3" borderId="63" xfId="0" applyFont="1" applyFill="1" applyBorder="1" applyAlignment="1">
      <alignment horizontal="left" vertical="center"/>
    </xf>
    <xf numFmtId="0" fontId="1" fillId="3" borderId="8"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8" fillId="5" borderId="0" xfId="0" applyFont="1" applyFill="1" applyAlignment="1">
      <alignment vertical="center"/>
    </xf>
    <xf numFmtId="0" fontId="19" fillId="20" borderId="61" xfId="0" applyFont="1" applyFill="1" applyBorder="1" applyAlignment="1">
      <alignment horizontal="left" vertical="center"/>
    </xf>
    <xf numFmtId="0" fontId="19" fillId="20" borderId="62" xfId="0" applyFont="1" applyFill="1" applyBorder="1" applyAlignment="1">
      <alignment horizontal="left" vertical="center"/>
    </xf>
    <xf numFmtId="0" fontId="19" fillId="20" borderId="63" xfId="0" applyFont="1" applyFill="1" applyBorder="1" applyAlignment="1">
      <alignment horizontal="left" vertical="center"/>
    </xf>
    <xf numFmtId="0" fontId="1" fillId="20" borderId="8" xfId="0" applyFont="1" applyFill="1" applyBorder="1" applyAlignment="1">
      <alignment horizontal="left" vertical="center" wrapText="1"/>
    </xf>
    <xf numFmtId="0" fontId="1" fillId="20" borderId="1" xfId="0" applyFont="1" applyFill="1" applyBorder="1" applyAlignment="1">
      <alignment horizontal="left" vertical="center" wrapText="1"/>
    </xf>
    <xf numFmtId="0" fontId="1" fillId="6" borderId="10" xfId="0" applyFont="1" applyFill="1" applyBorder="1" applyAlignment="1">
      <alignment vertical="center"/>
    </xf>
    <xf numFmtId="0" fontId="1" fillId="6" borderId="11" xfId="0" applyFont="1" applyFill="1" applyBorder="1" applyAlignment="1">
      <alignment vertical="center"/>
    </xf>
    <xf numFmtId="0" fontId="1" fillId="6" borderId="8" xfId="0" applyFont="1" applyFill="1" applyBorder="1" applyAlignment="1">
      <alignment vertical="center"/>
    </xf>
    <xf numFmtId="0" fontId="1" fillId="6" borderId="1" xfId="0" applyFont="1" applyFill="1" applyBorder="1" applyAlignment="1">
      <alignment vertical="center"/>
    </xf>
    <xf numFmtId="0" fontId="1" fillId="6" borderId="8" xfId="0" applyFont="1" applyFill="1" applyBorder="1" applyAlignment="1">
      <alignment vertical="center" wrapText="1"/>
    </xf>
    <xf numFmtId="0" fontId="1" fillId="6" borderId="1" xfId="0" applyFont="1" applyFill="1" applyBorder="1" applyAlignment="1">
      <alignment vertical="center" wrapText="1"/>
    </xf>
    <xf numFmtId="0" fontId="19" fillId="5" borderId="45" xfId="0" applyFont="1" applyFill="1" applyBorder="1" applyAlignment="1">
      <alignment horizontal="center" vertical="center"/>
    </xf>
    <xf numFmtId="0" fontId="19" fillId="5" borderId="15" xfId="0" applyFont="1" applyFill="1" applyBorder="1" applyAlignment="1">
      <alignment horizontal="center" vertical="center"/>
    </xf>
    <xf numFmtId="0" fontId="19" fillId="5" borderId="46" xfId="0" applyFont="1" applyFill="1" applyBorder="1" applyAlignment="1">
      <alignment horizontal="center" vertical="center"/>
    </xf>
    <xf numFmtId="0" fontId="1" fillId="20" borderId="8" xfId="0" applyFont="1" applyFill="1" applyBorder="1" applyAlignment="1">
      <alignment vertical="center" wrapText="1"/>
    </xf>
    <xf numFmtId="0" fontId="1" fillId="20" borderId="1" xfId="0" applyFont="1" applyFill="1" applyBorder="1" applyAlignment="1">
      <alignment vertical="center" wrapText="1"/>
    </xf>
    <xf numFmtId="0" fontId="1" fillId="5" borderId="2" xfId="0" applyFont="1" applyFill="1" applyBorder="1" applyAlignment="1">
      <alignment horizontal="left" vertical="center" wrapText="1"/>
    </xf>
    <xf numFmtId="0" fontId="1" fillId="5" borderId="28" xfId="0" applyFont="1" applyFill="1" applyBorder="1" applyAlignment="1">
      <alignment horizontal="left" vertical="center" wrapText="1"/>
    </xf>
    <xf numFmtId="0" fontId="1" fillId="5" borderId="65" xfId="0" applyFont="1" applyFill="1" applyBorder="1" applyAlignment="1">
      <alignment horizontal="left" vertical="center" wrapText="1"/>
    </xf>
    <xf numFmtId="0" fontId="1" fillId="5" borderId="19" xfId="0" applyFont="1" applyFill="1" applyBorder="1" applyAlignment="1">
      <alignment horizontal="left" vertical="center" wrapText="1"/>
    </xf>
    <xf numFmtId="0" fontId="1" fillId="5" borderId="11" xfId="0" applyFont="1" applyFill="1" applyBorder="1" applyAlignment="1">
      <alignment horizontal="left" vertical="center" wrapText="1"/>
    </xf>
    <xf numFmtId="0" fontId="6" fillId="5" borderId="0" xfId="0" applyFont="1" applyFill="1" applyAlignment="1">
      <alignment vertical="top" wrapText="1"/>
    </xf>
    <xf numFmtId="0" fontId="19" fillId="5" borderId="37" xfId="0" applyFont="1" applyFill="1" applyBorder="1" applyAlignment="1">
      <alignment horizontal="left" vertical="top"/>
    </xf>
    <xf numFmtId="0" fontId="19" fillId="5" borderId="36" xfId="0" applyFont="1" applyFill="1" applyBorder="1" applyAlignment="1">
      <alignment horizontal="left" vertical="top"/>
    </xf>
    <xf numFmtId="0" fontId="1" fillId="5" borderId="36" xfId="0" applyFont="1" applyFill="1" applyBorder="1" applyAlignment="1">
      <alignment horizontal="left" vertical="top"/>
    </xf>
    <xf numFmtId="0" fontId="1" fillId="5" borderId="38" xfId="0" applyFont="1" applyFill="1" applyBorder="1" applyAlignment="1">
      <alignment horizontal="left" vertical="top"/>
    </xf>
    <xf numFmtId="0" fontId="19" fillId="5" borderId="10" xfId="0" applyFont="1" applyFill="1" applyBorder="1" applyAlignment="1">
      <alignment horizontal="left" vertical="top"/>
    </xf>
    <xf numFmtId="0" fontId="19" fillId="5" borderId="11" xfId="0" applyFont="1" applyFill="1" applyBorder="1" applyAlignment="1">
      <alignment horizontal="left" vertical="top"/>
    </xf>
    <xf numFmtId="0" fontId="1" fillId="5" borderId="11" xfId="0" applyFont="1" applyFill="1" applyBorder="1" applyAlignment="1">
      <alignment horizontal="left" vertical="top"/>
    </xf>
    <xf numFmtId="0" fontId="1" fillId="5" borderId="12" xfId="0" applyFont="1" applyFill="1" applyBorder="1" applyAlignment="1">
      <alignment horizontal="left" vertical="top"/>
    </xf>
    <xf numFmtId="0" fontId="19" fillId="5" borderId="8" xfId="0" applyFont="1" applyFill="1" applyBorder="1" applyAlignment="1">
      <alignment horizontal="left" vertical="top"/>
    </xf>
    <xf numFmtId="0" fontId="19" fillId="5" borderId="1" xfId="0" applyFont="1" applyFill="1" applyBorder="1" applyAlignment="1">
      <alignment horizontal="left" vertical="top"/>
    </xf>
    <xf numFmtId="0" fontId="1" fillId="5" borderId="9" xfId="0" applyFont="1" applyFill="1" applyBorder="1" applyAlignment="1">
      <alignment horizontal="left" vertical="top"/>
    </xf>
    <xf numFmtId="0" fontId="19" fillId="5" borderId="38" xfId="0" applyFont="1" applyFill="1" applyBorder="1" applyAlignment="1">
      <alignment horizontal="left" vertical="top"/>
    </xf>
    <xf numFmtId="0" fontId="18" fillId="5" borderId="0" xfId="0" applyFont="1" applyFill="1" applyAlignment="1">
      <alignment vertical="top"/>
    </xf>
    <xf numFmtId="0" fontId="24" fillId="3" borderId="37" xfId="0" applyFont="1" applyFill="1" applyBorder="1" applyAlignment="1">
      <alignment horizontal="center" vertical="top" wrapText="1"/>
    </xf>
    <xf numFmtId="0" fontId="24" fillId="3" borderId="36" xfId="0" applyFont="1" applyFill="1" applyBorder="1" applyAlignment="1">
      <alignment horizontal="center" vertical="top" wrapText="1"/>
    </xf>
    <xf numFmtId="0" fontId="24" fillId="3" borderId="38" xfId="0" applyFont="1" applyFill="1" applyBorder="1" applyAlignment="1">
      <alignment horizontal="center" vertical="top" wrapText="1"/>
    </xf>
    <xf numFmtId="0" fontId="6" fillId="5" borderId="37" xfId="0" applyFont="1" applyFill="1" applyBorder="1" applyAlignment="1">
      <alignment vertical="top" wrapText="1"/>
    </xf>
    <xf numFmtId="0" fontId="6" fillId="5" borderId="36" xfId="0" applyFont="1" applyFill="1" applyBorder="1" applyAlignment="1">
      <alignment vertical="top" wrapText="1"/>
    </xf>
    <xf numFmtId="0" fontId="6" fillId="5" borderId="38" xfId="0" applyFont="1" applyFill="1" applyBorder="1" applyAlignment="1">
      <alignment vertical="top" wrapText="1"/>
    </xf>
    <xf numFmtId="0" fontId="19" fillId="3" borderId="37" xfId="0" applyFont="1" applyFill="1" applyBorder="1" applyAlignment="1">
      <alignment vertical="center"/>
    </xf>
    <xf numFmtId="0" fontId="19" fillId="3" borderId="36" xfId="0" applyFont="1" applyFill="1" applyBorder="1" applyAlignment="1">
      <alignment vertical="center"/>
    </xf>
    <xf numFmtId="0" fontId="19" fillId="3" borderId="70" xfId="0" applyFont="1" applyFill="1" applyBorder="1" applyAlignment="1">
      <alignment vertical="center"/>
    </xf>
    <xf numFmtId="0" fontId="18" fillId="0" borderId="15" xfId="0" applyFont="1" applyBorder="1" applyAlignment="1">
      <alignment horizontal="center"/>
    </xf>
    <xf numFmtId="0" fontId="18" fillId="0" borderId="15" xfId="0" applyFont="1" applyBorder="1"/>
    <xf numFmtId="0" fontId="48" fillId="3" borderId="37" xfId="0" applyFont="1" applyFill="1" applyBorder="1"/>
    <xf numFmtId="0" fontId="48" fillId="3" borderId="36" xfId="0" applyFont="1" applyFill="1" applyBorder="1"/>
    <xf numFmtId="0" fontId="48" fillId="3" borderId="38" xfId="0" applyFont="1" applyFill="1" applyBorder="1"/>
    <xf numFmtId="0" fontId="18" fillId="0" borderId="30" xfId="0" applyFont="1" applyBorder="1"/>
    <xf numFmtId="0" fontId="1" fillId="0" borderId="10" xfId="0" applyFont="1" applyBorder="1" applyAlignment="1">
      <alignment vertical="center" wrapText="1"/>
    </xf>
    <xf numFmtId="0" fontId="1" fillId="0" borderId="11" xfId="0" applyFont="1" applyBorder="1" applyAlignment="1">
      <alignment vertical="center" wrapText="1"/>
    </xf>
    <xf numFmtId="0" fontId="19" fillId="3" borderId="4" xfId="0" applyFont="1" applyFill="1" applyBorder="1" applyAlignment="1">
      <alignment horizontal="center"/>
    </xf>
    <xf numFmtId="0" fontId="19" fillId="3" borderId="5" xfId="0" applyFont="1" applyFill="1" applyBorder="1" applyAlignment="1">
      <alignment horizontal="center"/>
    </xf>
    <xf numFmtId="0" fontId="19" fillId="3" borderId="6" xfId="0" applyFont="1" applyFill="1" applyBorder="1" applyAlignment="1">
      <alignment horizontal="center"/>
    </xf>
    <xf numFmtId="0" fontId="19" fillId="5" borderId="25" xfId="0" applyFont="1" applyFill="1" applyBorder="1" applyAlignment="1">
      <alignment vertical="center" wrapText="1"/>
    </xf>
    <xf numFmtId="0" fontId="19" fillId="5" borderId="16" xfId="0" applyFont="1" applyFill="1" applyBorder="1" applyAlignment="1">
      <alignment vertical="center" wrapText="1"/>
    </xf>
    <xf numFmtId="0" fontId="19" fillId="5" borderId="17" xfId="0" applyFont="1" applyFill="1" applyBorder="1" applyAlignment="1">
      <alignment vertical="center" wrapText="1"/>
    </xf>
    <xf numFmtId="0" fontId="18" fillId="0" borderId="36" xfId="0" applyFont="1" applyBorder="1"/>
    <xf numFmtId="0" fontId="1" fillId="3" borderId="8" xfId="0" applyFont="1" applyFill="1" applyBorder="1" applyAlignment="1">
      <alignment wrapText="1"/>
    </xf>
    <xf numFmtId="0" fontId="1" fillId="3" borderId="1" xfId="0" applyFont="1" applyFill="1" applyBorder="1" applyAlignment="1">
      <alignment wrapText="1"/>
    </xf>
    <xf numFmtId="166" fontId="1" fillId="21" borderId="1" xfId="0" applyNumberFormat="1" applyFont="1" applyFill="1" applyBorder="1" applyAlignment="1" applyProtection="1">
      <alignment horizontal="left"/>
      <protection locked="0"/>
    </xf>
    <xf numFmtId="166" fontId="1" fillId="21" borderId="9" xfId="0" applyNumberFormat="1" applyFont="1" applyFill="1" applyBorder="1" applyAlignment="1" applyProtection="1">
      <alignment horizontal="left"/>
      <protection locked="0"/>
    </xf>
    <xf numFmtId="166" fontId="1" fillId="5" borderId="1" xfId="0" applyNumberFormat="1" applyFont="1" applyFill="1" applyBorder="1" applyAlignment="1">
      <alignment horizontal="left"/>
    </xf>
    <xf numFmtId="166" fontId="1" fillId="5" borderId="9" xfId="0" applyNumberFormat="1" applyFont="1" applyFill="1" applyBorder="1" applyAlignment="1">
      <alignment horizontal="left"/>
    </xf>
    <xf numFmtId="0" fontId="1" fillId="3" borderId="10" xfId="0" applyFont="1" applyFill="1" applyBorder="1" applyAlignment="1">
      <alignment wrapText="1"/>
    </xf>
    <xf numFmtId="0" fontId="1" fillId="3" borderId="11" xfId="0" applyFont="1" applyFill="1" applyBorder="1" applyAlignment="1">
      <alignment wrapText="1"/>
    </xf>
    <xf numFmtId="166" fontId="1" fillId="5" borderId="11" xfId="0" applyNumberFormat="1" applyFont="1" applyFill="1" applyBorder="1" applyAlignment="1">
      <alignment horizontal="left"/>
    </xf>
    <xf numFmtId="166" fontId="1" fillId="5" borderId="12" xfId="0" applyNumberFormat="1" applyFont="1" applyFill="1" applyBorder="1" applyAlignment="1">
      <alignment horizontal="left"/>
    </xf>
    <xf numFmtId="0" fontId="18" fillId="0" borderId="0" xfId="0" applyFont="1"/>
    <xf numFmtId="0" fontId="23" fillId="3" borderId="64"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58" xfId="0" applyFont="1" applyFill="1" applyBorder="1" applyAlignment="1">
      <alignment horizontal="center" vertical="center"/>
    </xf>
    <xf numFmtId="0" fontId="19" fillId="3" borderId="64" xfId="0" applyFont="1" applyFill="1" applyBorder="1" applyAlignment="1">
      <alignment horizontal="center"/>
    </xf>
    <xf numFmtId="0" fontId="19" fillId="3" borderId="14" xfId="0" applyFont="1" applyFill="1" applyBorder="1" applyAlignment="1">
      <alignment horizontal="center"/>
    </xf>
    <xf numFmtId="0" fontId="19" fillId="3" borderId="58" xfId="0" applyFont="1" applyFill="1" applyBorder="1" applyAlignment="1">
      <alignment horizontal="center"/>
    </xf>
    <xf numFmtId="0" fontId="1" fillId="3" borderId="61" xfId="0" applyFont="1" applyFill="1" applyBorder="1" applyAlignment="1">
      <alignment wrapText="1"/>
    </xf>
    <xf numFmtId="0" fontId="1" fillId="3" borderId="62" xfId="0" applyFont="1" applyFill="1" applyBorder="1" applyAlignment="1">
      <alignment wrapText="1"/>
    </xf>
    <xf numFmtId="166" fontId="1" fillId="21" borderId="62" xfId="0" applyNumberFormat="1" applyFont="1" applyFill="1" applyBorder="1" applyAlignment="1" applyProtection="1">
      <alignment horizontal="left"/>
      <protection locked="0"/>
    </xf>
    <xf numFmtId="166" fontId="1" fillId="21" borderId="63" xfId="0" applyNumberFormat="1" applyFont="1" applyFill="1" applyBorder="1" applyAlignment="1" applyProtection="1">
      <alignment horizontal="left"/>
      <protection locked="0"/>
    </xf>
    <xf numFmtId="0" fontId="22" fillId="3" borderId="45" xfId="0" applyFont="1" applyFill="1" applyBorder="1" applyAlignment="1">
      <alignment horizontal="center" vertical="top" wrapText="1"/>
    </xf>
    <xf numFmtId="0" fontId="22" fillId="3" borderId="15" xfId="0" applyFont="1" applyFill="1" applyBorder="1" applyAlignment="1">
      <alignment horizontal="center" vertical="top" wrapText="1"/>
    </xf>
    <xf numFmtId="0" fontId="22" fillId="3" borderId="46" xfId="0" applyFont="1" applyFill="1" applyBorder="1" applyAlignment="1">
      <alignment horizontal="center" vertical="top" wrapText="1"/>
    </xf>
    <xf numFmtId="167" fontId="1" fillId="21" borderId="2" xfId="2" applyNumberFormat="1" applyFont="1" applyFill="1" applyBorder="1" applyAlignment="1" applyProtection="1">
      <alignment horizontal="left" vertical="top"/>
      <protection locked="0"/>
    </xf>
    <xf numFmtId="167" fontId="1" fillId="21" borderId="28" xfId="2" applyNumberFormat="1" applyFont="1" applyFill="1" applyBorder="1" applyAlignment="1" applyProtection="1">
      <alignment horizontal="left" vertical="top"/>
      <protection locked="0"/>
    </xf>
    <xf numFmtId="0" fontId="29" fillId="0" borderId="10" xfId="0" applyFont="1" applyBorder="1" applyAlignment="1">
      <alignment horizontal="left" vertical="top" wrapText="1"/>
    </xf>
    <xf numFmtId="0" fontId="29" fillId="0" borderId="11" xfId="0" applyFont="1" applyBorder="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19" fillId="0" borderId="25" xfId="0" applyFont="1" applyBorder="1" applyAlignment="1">
      <alignment horizontal="left" vertical="top"/>
    </xf>
    <xf numFmtId="0" fontId="19" fillId="0" borderId="16" xfId="0" applyFont="1" applyBorder="1" applyAlignment="1">
      <alignment horizontal="left" vertical="top"/>
    </xf>
    <xf numFmtId="0" fontId="19" fillId="0" borderId="56" xfId="0" applyFont="1" applyBorder="1" applyAlignment="1">
      <alignment horizontal="left" vertical="top"/>
    </xf>
    <xf numFmtId="167" fontId="1" fillId="0" borderId="55" xfId="2" applyNumberFormat="1" applyFont="1" applyFill="1" applyBorder="1" applyAlignment="1" applyProtection="1">
      <alignment horizontal="left" vertical="top"/>
    </xf>
    <xf numFmtId="167" fontId="1" fillId="0" borderId="16" xfId="2" applyNumberFormat="1" applyFont="1" applyFill="1" applyBorder="1" applyAlignment="1" applyProtection="1">
      <alignment horizontal="left" vertical="top"/>
    </xf>
    <xf numFmtId="0" fontId="6" fillId="0" borderId="61" xfId="0" applyFont="1" applyBorder="1" applyAlignment="1">
      <alignment horizontal="left" vertical="top"/>
    </xf>
    <xf numFmtId="0" fontId="6" fillId="0" borderId="62" xfId="0" applyFont="1" applyBorder="1" applyAlignment="1">
      <alignment horizontal="left" vertical="top"/>
    </xf>
    <xf numFmtId="0" fontId="6" fillId="0" borderId="44" xfId="0" applyFont="1" applyBorder="1" applyAlignment="1">
      <alignment horizontal="left" vertical="top" wrapText="1"/>
    </xf>
    <xf numFmtId="0" fontId="6" fillId="0" borderId="42" xfId="0" applyFont="1" applyBorder="1" applyAlignment="1">
      <alignment horizontal="left" vertical="top" wrapText="1"/>
    </xf>
    <xf numFmtId="0" fontId="6" fillId="0" borderId="43" xfId="0" applyFont="1" applyBorder="1" applyAlignment="1">
      <alignment horizontal="left" vertical="top" wrapText="1"/>
    </xf>
    <xf numFmtId="0" fontId="6" fillId="0" borderId="56" xfId="0" applyFont="1" applyBorder="1" applyAlignment="1">
      <alignment horizontal="left" vertical="top" wrapText="1"/>
    </xf>
    <xf numFmtId="0" fontId="56" fillId="0" borderId="55" xfId="1" applyFill="1" applyBorder="1" applyAlignment="1">
      <alignment horizontal="left" vertical="top" wrapText="1"/>
    </xf>
    <xf numFmtId="0" fontId="56" fillId="0" borderId="16" xfId="1" applyFill="1" applyBorder="1" applyAlignment="1">
      <alignment horizontal="left" vertical="top" wrapText="1"/>
    </xf>
    <xf numFmtId="0" fontId="56" fillId="0" borderId="17" xfId="1" applyFill="1" applyBorder="1" applyAlignment="1">
      <alignment horizontal="left" vertical="top" wrapText="1"/>
    </xf>
    <xf numFmtId="0" fontId="1" fillId="0" borderId="7" xfId="1" applyFont="1" applyFill="1" applyBorder="1" applyAlignment="1" applyProtection="1">
      <alignment horizontal="left" vertical="top" wrapText="1"/>
    </xf>
    <xf numFmtId="0" fontId="1" fillId="0" borderId="3" xfId="1" applyFont="1" applyFill="1" applyBorder="1" applyAlignment="1" applyProtection="1">
      <alignment horizontal="left" vertical="top" wrapText="1"/>
    </xf>
    <xf numFmtId="0" fontId="1" fillId="0" borderId="8" xfId="1" applyFont="1" applyFill="1" applyBorder="1" applyAlignment="1" applyProtection="1">
      <alignment horizontal="left" vertical="top" wrapText="1"/>
    </xf>
    <xf numFmtId="0" fontId="1" fillId="0" borderId="1" xfId="1" applyFont="1" applyFill="1" applyBorder="1" applyAlignment="1" applyProtection="1">
      <alignment horizontal="left" vertical="top" wrapText="1"/>
    </xf>
    <xf numFmtId="0" fontId="53" fillId="0" borderId="8" xfId="0" applyFont="1" applyBorder="1" applyAlignment="1">
      <alignment horizontal="left" vertical="top" wrapText="1"/>
    </xf>
    <xf numFmtId="0" fontId="55" fillId="0" borderId="1" xfId="0" applyFont="1" applyBorder="1" applyAlignment="1">
      <alignment horizontal="left" vertical="top" wrapText="1"/>
    </xf>
    <xf numFmtId="0" fontId="19" fillId="0" borderId="78" xfId="0" applyFont="1" applyBorder="1" applyAlignment="1">
      <alignment horizontal="left" vertical="top"/>
    </xf>
    <xf numFmtId="0" fontId="19" fillId="0" borderId="23" xfId="0" applyFont="1" applyBorder="1" applyAlignment="1">
      <alignment horizontal="left" vertical="top"/>
    </xf>
    <xf numFmtId="0" fontId="19" fillId="0" borderId="28" xfId="0" applyFont="1" applyBorder="1" applyAlignment="1">
      <alignment horizontal="left" vertical="top"/>
    </xf>
    <xf numFmtId="167" fontId="19" fillId="0" borderId="2" xfId="2" applyNumberFormat="1" applyFont="1" applyFill="1" applyBorder="1" applyAlignment="1" applyProtection="1">
      <alignment horizontal="left" vertical="top"/>
    </xf>
    <xf numFmtId="167" fontId="19" fillId="0" borderId="28" xfId="2" applyNumberFormat="1" applyFont="1" applyFill="1" applyBorder="1" applyAlignment="1" applyProtection="1">
      <alignment horizontal="left" vertical="top"/>
    </xf>
    <xf numFmtId="44" fontId="1" fillId="21" borderId="59" xfId="2" applyFont="1" applyFill="1" applyBorder="1" applyAlignment="1" applyProtection="1">
      <alignment horizontal="left" vertical="top" wrapText="1"/>
      <protection locked="0"/>
    </xf>
    <xf numFmtId="44" fontId="1" fillId="21" borderId="30" xfId="2" applyFont="1" applyFill="1" applyBorder="1" applyAlignment="1" applyProtection="1">
      <alignment horizontal="left" vertical="top" wrapText="1"/>
      <protection locked="0"/>
    </xf>
    <xf numFmtId="0" fontId="1" fillId="0" borderId="61" xfId="0" applyFont="1" applyBorder="1" applyAlignment="1">
      <alignment horizontal="left" vertical="top"/>
    </xf>
    <xf numFmtId="0" fontId="1" fillId="0" borderId="62" xfId="0" applyFont="1" applyBorder="1" applyAlignment="1">
      <alignment horizontal="left" vertical="top"/>
    </xf>
    <xf numFmtId="1" fontId="1" fillId="21" borderId="2" xfId="0" applyNumberFormat="1" applyFont="1" applyFill="1" applyBorder="1" applyAlignment="1" applyProtection="1">
      <alignment horizontal="left" vertical="top" wrapText="1"/>
      <protection locked="0"/>
    </xf>
    <xf numFmtId="1" fontId="1" fillId="21" borderId="28" xfId="0" applyNumberFormat="1" applyFont="1" applyFill="1" applyBorder="1" applyAlignment="1" applyProtection="1">
      <alignment horizontal="left" vertical="top" wrapText="1"/>
      <protection locked="0"/>
    </xf>
    <xf numFmtId="1" fontId="1" fillId="21" borderId="19" xfId="0" applyNumberFormat="1" applyFont="1" applyFill="1" applyBorder="1" applyAlignment="1" applyProtection="1">
      <alignment horizontal="left" vertical="top" wrapText="1"/>
      <protection locked="0"/>
    </xf>
    <xf numFmtId="0" fontId="1" fillId="0" borderId="5" xfId="0" applyFont="1" applyBorder="1" applyAlignment="1">
      <alignment horizontal="left" vertical="top"/>
    </xf>
    <xf numFmtId="0" fontId="29" fillId="0" borderId="61" xfId="0" applyFont="1" applyBorder="1" applyAlignment="1">
      <alignment horizontal="left" vertical="top" wrapText="1"/>
    </xf>
    <xf numFmtId="0" fontId="29" fillId="0" borderId="62" xfId="0" applyFont="1" applyBorder="1" applyAlignment="1">
      <alignment horizontal="left" vertical="top" wrapText="1"/>
    </xf>
    <xf numFmtId="0" fontId="29" fillId="0" borderId="63" xfId="0" applyFont="1" applyBorder="1" applyAlignment="1">
      <alignment horizontal="left" vertical="top" wrapText="1"/>
    </xf>
    <xf numFmtId="0" fontId="19" fillId="0" borderId="7" xfId="0" applyFont="1" applyBorder="1" applyAlignment="1">
      <alignment horizontal="left" vertical="top"/>
    </xf>
    <xf numFmtId="0" fontId="19" fillId="0" borderId="3" xfId="0" applyFont="1" applyBorder="1" applyAlignment="1">
      <alignment horizontal="left" vertical="top"/>
    </xf>
    <xf numFmtId="0" fontId="19" fillId="0" borderId="13" xfId="0" applyFont="1" applyBorder="1" applyAlignment="1">
      <alignment horizontal="left" vertical="top"/>
    </xf>
    <xf numFmtId="0" fontId="1" fillId="0" borderId="55" xfId="0" applyFont="1" applyBorder="1" applyAlignment="1">
      <alignment horizontal="left" vertical="top"/>
    </xf>
    <xf numFmtId="0" fontId="23" fillId="3" borderId="45" xfId="0" applyFont="1" applyFill="1" applyBorder="1" applyAlignment="1">
      <alignment horizontal="center" vertical="top" wrapText="1"/>
    </xf>
    <xf numFmtId="0" fontId="23" fillId="3" borderId="15" xfId="0" applyFont="1" applyFill="1" applyBorder="1" applyAlignment="1">
      <alignment horizontal="center" vertical="top" wrapText="1"/>
    </xf>
    <xf numFmtId="0" fontId="23" fillId="3" borderId="46" xfId="0" applyFont="1" applyFill="1" applyBorder="1" applyAlignment="1">
      <alignment horizontal="center" vertical="top" wrapText="1"/>
    </xf>
    <xf numFmtId="0" fontId="6" fillId="0" borderId="8" xfId="0" applyFont="1" applyBorder="1" applyAlignment="1">
      <alignment horizontal="left" vertical="top" wrapText="1"/>
    </xf>
    <xf numFmtId="0" fontId="6" fillId="0" borderId="1" xfId="0" applyFont="1" applyBorder="1" applyAlignment="1">
      <alignment horizontal="left" vertical="top" wrapText="1"/>
    </xf>
    <xf numFmtId="0" fontId="6" fillId="0" borderId="7" xfId="0" applyFont="1" applyBorder="1" applyAlignment="1">
      <alignment horizontal="left" vertical="top" wrapText="1"/>
    </xf>
    <xf numFmtId="0" fontId="6" fillId="0" borderId="3" xfId="0" applyFont="1" applyBorder="1" applyAlignment="1">
      <alignment horizontal="left" vertical="top" wrapText="1"/>
    </xf>
    <xf numFmtId="0" fontId="56" fillId="0" borderId="3" xfId="1" applyFill="1" applyBorder="1" applyAlignment="1" applyProtection="1">
      <alignment horizontal="left" vertical="top" wrapText="1"/>
    </xf>
    <xf numFmtId="0" fontId="56" fillId="0" borderId="66" xfId="1" applyFill="1" applyBorder="1" applyAlignment="1" applyProtection="1">
      <alignment horizontal="left" vertical="top" wrapText="1"/>
    </xf>
    <xf numFmtId="0" fontId="13" fillId="0" borderId="0" xfId="0" applyFont="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56" fillId="0" borderId="11" xfId="1" applyFill="1" applyBorder="1" applyAlignment="1" applyProtection="1">
      <alignment horizontal="left" vertical="top" wrapText="1"/>
    </xf>
    <xf numFmtId="0" fontId="56" fillId="0" borderId="55" xfId="1" applyFill="1" applyBorder="1" applyAlignment="1" applyProtection="1">
      <alignment horizontal="left" vertical="top" wrapText="1"/>
    </xf>
    <xf numFmtId="0" fontId="6" fillId="0" borderId="76" xfId="0" applyFont="1" applyBorder="1" applyAlignment="1">
      <alignment horizontal="left" vertical="top" wrapText="1"/>
    </xf>
    <xf numFmtId="0" fontId="6" fillId="0" borderId="53" xfId="0" applyFont="1" applyBorder="1" applyAlignment="1">
      <alignment horizontal="left" vertical="top" wrapText="1"/>
    </xf>
    <xf numFmtId="0" fontId="6" fillId="0" borderId="57" xfId="0" applyFont="1" applyBorder="1" applyAlignment="1">
      <alignment horizontal="left" vertical="top" wrapText="1"/>
    </xf>
    <xf numFmtId="0" fontId="6" fillId="5" borderId="21" xfId="0" applyFont="1" applyFill="1" applyBorder="1" applyAlignment="1">
      <alignment horizontal="left" vertical="top" wrapText="1"/>
    </xf>
    <xf numFmtId="0" fontId="6" fillId="5" borderId="0" xfId="0" applyFont="1" applyFill="1" applyAlignment="1">
      <alignment horizontal="left" vertical="top" wrapText="1"/>
    </xf>
    <xf numFmtId="0" fontId="6" fillId="5" borderId="34" xfId="0" applyFont="1" applyFill="1" applyBorder="1" applyAlignment="1">
      <alignment horizontal="left" vertical="top" wrapText="1"/>
    </xf>
    <xf numFmtId="0" fontId="56" fillId="5" borderId="22" xfId="1" applyFill="1" applyBorder="1" applyAlignment="1" applyProtection="1">
      <alignment horizontal="left" vertical="top" wrapText="1"/>
    </xf>
    <xf numFmtId="0" fontId="56" fillId="5" borderId="30" xfId="1" applyFill="1" applyBorder="1" applyAlignment="1" applyProtection="1">
      <alignment horizontal="left" vertical="top" wrapText="1"/>
    </xf>
    <xf numFmtId="0" fontId="56" fillId="5" borderId="29" xfId="1" applyFill="1" applyBorder="1" applyAlignment="1" applyProtection="1">
      <alignment horizontal="left" vertical="top" wrapText="1"/>
    </xf>
    <xf numFmtId="0" fontId="8" fillId="3" borderId="64" xfId="0" applyFont="1" applyFill="1" applyBorder="1" applyAlignment="1">
      <alignment horizontal="left" vertical="top"/>
    </xf>
    <xf numFmtId="0" fontId="8" fillId="3" borderId="14" xfId="0" applyFont="1" applyFill="1" applyBorder="1" applyAlignment="1">
      <alignment horizontal="left" vertical="top"/>
    </xf>
    <xf numFmtId="0" fontId="6" fillId="0" borderId="7" xfId="0" applyFont="1" applyBorder="1" applyAlignment="1">
      <alignment horizontal="left" vertical="top"/>
    </xf>
    <xf numFmtId="0" fontId="6" fillId="0" borderId="3" xfId="0" applyFont="1" applyBorder="1" applyAlignment="1">
      <alignment horizontal="left" vertical="top"/>
    </xf>
    <xf numFmtId="0" fontId="32" fillId="0" borderId="36" xfId="0" applyFont="1" applyBorder="1" applyAlignment="1">
      <alignment horizontal="left" vertical="top" wrapText="1"/>
    </xf>
    <xf numFmtId="0" fontId="32" fillId="0" borderId="38" xfId="0" applyFont="1" applyBorder="1" applyAlignment="1">
      <alignment horizontal="left" vertical="top" wrapText="1"/>
    </xf>
    <xf numFmtId="0" fontId="1" fillId="0" borderId="97" xfId="0" applyFont="1" applyBorder="1" applyAlignment="1">
      <alignment horizontal="left" vertical="top" wrapText="1"/>
    </xf>
    <xf numFmtId="0" fontId="1" fillId="0" borderId="109" xfId="0" applyFont="1" applyBorder="1" applyAlignment="1">
      <alignment horizontal="left" vertical="top" wrapText="1"/>
    </xf>
    <xf numFmtId="0" fontId="1" fillId="0" borderId="85" xfId="0" applyFont="1" applyBorder="1" applyAlignment="1">
      <alignment horizontal="left" vertical="top" wrapText="1"/>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19" fillId="3" borderId="78" xfId="0" applyFont="1" applyFill="1" applyBorder="1" applyAlignment="1">
      <alignment horizontal="left" vertical="top"/>
    </xf>
    <xf numFmtId="0" fontId="19" fillId="5" borderId="63" xfId="0" applyFont="1" applyFill="1" applyBorder="1" applyAlignment="1">
      <alignment horizontal="left" vertical="top"/>
    </xf>
    <xf numFmtId="0" fontId="13" fillId="0" borderId="30" xfId="1" applyFont="1" applyFill="1" applyBorder="1" applyAlignment="1" applyProtection="1">
      <alignment horizontal="left" vertical="top"/>
    </xf>
    <xf numFmtId="0" fontId="19" fillId="5" borderId="4" xfId="0" applyFont="1" applyFill="1" applyBorder="1" applyAlignment="1">
      <alignment horizontal="left" vertical="top"/>
    </xf>
    <xf numFmtId="0" fontId="19" fillId="5" borderId="5" xfId="0" applyFont="1" applyFill="1" applyBorder="1" applyAlignment="1">
      <alignment horizontal="left" vertical="top"/>
    </xf>
    <xf numFmtId="0" fontId="19" fillId="5" borderId="6" xfId="0" applyFont="1" applyFill="1" applyBorder="1" applyAlignment="1">
      <alignment horizontal="left" vertical="top"/>
    </xf>
    <xf numFmtId="0" fontId="1" fillId="5" borderId="22" xfId="0" applyFont="1" applyFill="1" applyBorder="1" applyAlignment="1">
      <alignment horizontal="left" vertical="top"/>
    </xf>
    <xf numFmtId="0" fontId="1" fillId="5" borderId="30" xfId="0" applyFont="1" applyFill="1" applyBorder="1" applyAlignment="1">
      <alignment horizontal="left" vertical="top"/>
    </xf>
    <xf numFmtId="0" fontId="1" fillId="5" borderId="73" xfId="0" applyFont="1" applyFill="1" applyBorder="1" applyAlignment="1">
      <alignment horizontal="left" vertical="top"/>
    </xf>
    <xf numFmtId="0" fontId="1" fillId="5" borderId="23" xfId="0" applyFont="1" applyFill="1" applyBorder="1" applyAlignment="1">
      <alignment horizontal="left" vertical="top"/>
    </xf>
    <xf numFmtId="0" fontId="1" fillId="5" borderId="65" xfId="0" applyFont="1" applyFill="1" applyBorder="1" applyAlignment="1">
      <alignment horizontal="left" vertical="top"/>
    </xf>
    <xf numFmtId="0" fontId="1" fillId="21" borderId="7" xfId="0" applyFont="1" applyFill="1" applyBorder="1" applyAlignment="1" applyProtection="1">
      <alignment horizontal="left" vertical="top"/>
      <protection locked="0"/>
    </xf>
    <xf numFmtId="0" fontId="1" fillId="21" borderId="3" xfId="0" applyFont="1" applyFill="1" applyBorder="1" applyAlignment="1" applyProtection="1">
      <alignment horizontal="left" vertical="top"/>
      <protection locked="0"/>
    </xf>
    <xf numFmtId="0" fontId="1" fillId="21" borderId="8" xfId="0" applyFont="1" applyFill="1" applyBorder="1" applyAlignment="1" applyProtection="1">
      <alignment horizontal="left" vertical="top"/>
      <protection locked="0"/>
    </xf>
    <xf numFmtId="0" fontId="1" fillId="5" borderId="7" xfId="0" applyFont="1" applyFill="1" applyBorder="1" applyAlignment="1">
      <alignment horizontal="left" vertical="top"/>
    </xf>
    <xf numFmtId="0" fontId="1" fillId="5" borderId="3" xfId="0" applyFont="1" applyFill="1" applyBorder="1" applyAlignment="1">
      <alignment horizontal="left" vertical="top"/>
    </xf>
    <xf numFmtId="0" fontId="1" fillId="21" borderId="10" xfId="0" applyFont="1" applyFill="1" applyBorder="1" applyAlignment="1" applyProtection="1">
      <alignment horizontal="left" vertical="top"/>
      <protection locked="0"/>
    </xf>
    <xf numFmtId="0" fontId="1" fillId="5" borderId="10" xfId="0" applyFont="1" applyFill="1" applyBorder="1" applyAlignment="1">
      <alignment horizontal="left" vertical="top"/>
    </xf>
    <xf numFmtId="0" fontId="56" fillId="0" borderId="0" xfId="1" applyAlignment="1">
      <alignment horizontal="left" vertical="top"/>
    </xf>
    <xf numFmtId="0" fontId="22" fillId="3" borderId="37" xfId="0" applyFont="1" applyFill="1" applyBorder="1" applyAlignment="1">
      <alignment horizontal="center" vertical="top" wrapText="1"/>
    </xf>
    <xf numFmtId="0" fontId="22" fillId="3" borderId="36" xfId="0" applyFont="1" applyFill="1" applyBorder="1" applyAlignment="1">
      <alignment horizontal="center" vertical="top" wrapText="1"/>
    </xf>
    <xf numFmtId="0" fontId="22" fillId="3" borderId="38" xfId="0" applyFont="1" applyFill="1" applyBorder="1" applyAlignment="1">
      <alignment horizontal="center" vertical="top" wrapText="1"/>
    </xf>
    <xf numFmtId="0" fontId="19" fillId="3" borderId="60" xfId="0" applyFont="1" applyFill="1" applyBorder="1" applyAlignment="1">
      <alignment horizontal="left" vertical="top"/>
    </xf>
    <xf numFmtId="0" fontId="1" fillId="0" borderId="1" xfId="1" applyFont="1" applyBorder="1" applyAlignment="1" applyProtection="1">
      <alignment horizontal="left" vertical="top" wrapText="1"/>
    </xf>
    <xf numFmtId="0" fontId="1" fillId="0" borderId="11" xfId="1" applyFont="1" applyBorder="1" applyAlignment="1" applyProtection="1">
      <alignment horizontal="left" vertical="top" wrapText="1"/>
    </xf>
    <xf numFmtId="0" fontId="1" fillId="0" borderId="3" xfId="0" applyFont="1" applyBorder="1" applyAlignment="1">
      <alignment horizontal="left" vertical="top" wrapText="1"/>
    </xf>
    <xf numFmtId="0" fontId="19" fillId="0" borderId="66" xfId="0" applyFont="1" applyBorder="1" applyAlignment="1">
      <alignment horizontal="left" vertical="top" wrapText="1"/>
    </xf>
    <xf numFmtId="0" fontId="19" fillId="0" borderId="20" xfId="0" applyFont="1" applyBorder="1" applyAlignment="1">
      <alignment horizontal="left" vertical="top" wrapText="1"/>
    </xf>
    <xf numFmtId="0" fontId="21" fillId="3" borderId="37" xfId="0" applyFont="1" applyFill="1" applyBorder="1" applyAlignment="1">
      <alignment horizontal="left" vertical="top" wrapText="1"/>
    </xf>
    <xf numFmtId="0" fontId="21" fillId="3" borderId="36" xfId="0" applyFont="1" applyFill="1" applyBorder="1" applyAlignment="1">
      <alignment horizontal="left" vertical="top" wrapText="1"/>
    </xf>
    <xf numFmtId="0" fontId="21" fillId="3" borderId="38" xfId="0" applyFont="1" applyFill="1" applyBorder="1" applyAlignment="1">
      <alignment horizontal="left" vertical="top" wrapText="1"/>
    </xf>
    <xf numFmtId="0" fontId="56" fillId="0" borderId="59" xfId="1" applyBorder="1" applyAlignment="1" applyProtection="1">
      <alignment horizontal="left" vertical="top" wrapText="1"/>
    </xf>
    <xf numFmtId="0" fontId="56" fillId="0" borderId="30" xfId="1" applyBorder="1" applyAlignment="1" applyProtection="1">
      <alignment horizontal="left" vertical="top" wrapText="1"/>
    </xf>
    <xf numFmtId="0" fontId="56" fillId="0" borderId="29" xfId="1" applyBorder="1" applyAlignment="1" applyProtection="1">
      <alignment horizontal="left" vertical="top" wrapText="1"/>
    </xf>
    <xf numFmtId="0" fontId="8" fillId="3" borderId="37" xfId="0" applyFont="1" applyFill="1" applyBorder="1" applyAlignment="1">
      <alignment horizontal="left" vertical="top" wrapText="1"/>
    </xf>
    <xf numFmtId="0" fontId="6" fillId="3" borderId="38" xfId="0" applyFont="1" applyFill="1" applyBorder="1" applyAlignment="1">
      <alignment horizontal="left" vertical="top" wrapText="1"/>
    </xf>
    <xf numFmtId="0" fontId="8" fillId="3" borderId="38" xfId="0" applyFont="1" applyFill="1" applyBorder="1" applyAlignment="1">
      <alignment horizontal="left" vertical="top" wrapText="1"/>
    </xf>
    <xf numFmtId="0" fontId="8" fillId="3" borderId="45" xfId="0" applyFont="1" applyFill="1" applyBorder="1" applyAlignment="1">
      <alignment horizontal="left" vertical="top" wrapText="1"/>
    </xf>
    <xf numFmtId="0" fontId="6" fillId="3" borderId="46" xfId="0" applyFont="1" applyFill="1" applyBorder="1" applyAlignment="1">
      <alignment horizontal="left" vertical="top" wrapText="1"/>
    </xf>
    <xf numFmtId="0" fontId="56" fillId="5" borderId="36" xfId="1" applyFill="1" applyBorder="1" applyAlignment="1" applyProtection="1">
      <alignment horizontal="left" vertical="top"/>
    </xf>
    <xf numFmtId="0" fontId="6" fillId="3" borderId="37" xfId="0" applyFont="1" applyFill="1" applyBorder="1" applyAlignment="1">
      <alignment horizontal="left" vertical="top" wrapText="1"/>
    </xf>
    <xf numFmtId="0" fontId="56" fillId="0" borderId="31" xfId="1" applyFill="1" applyBorder="1" applyAlignment="1" applyProtection="1">
      <alignment horizontal="left" vertical="top"/>
    </xf>
    <xf numFmtId="0" fontId="22" fillId="3" borderId="37" xfId="0" applyFont="1" applyFill="1" applyBorder="1" applyAlignment="1">
      <alignment horizontal="center" vertical="top"/>
    </xf>
    <xf numFmtId="0" fontId="22" fillId="3" borderId="38" xfId="0" applyFont="1" applyFill="1" applyBorder="1" applyAlignment="1">
      <alignment horizontal="center" vertical="top"/>
    </xf>
    <xf numFmtId="2" fontId="1" fillId="0" borderId="1" xfId="0" applyNumberFormat="1" applyFont="1" applyBorder="1" applyAlignment="1">
      <alignment horizontal="left" vertical="top"/>
    </xf>
    <xf numFmtId="0" fontId="1" fillId="0" borderId="11" xfId="1" applyFont="1" applyFill="1" applyBorder="1" applyAlignment="1" applyProtection="1">
      <alignment horizontal="left" vertical="top" wrapText="1"/>
    </xf>
    <xf numFmtId="0" fontId="1" fillId="0" borderId="12" xfId="1" applyFont="1" applyFill="1" applyBorder="1" applyAlignment="1" applyProtection="1">
      <alignment horizontal="left" vertical="top" wrapText="1"/>
    </xf>
    <xf numFmtId="167" fontId="6" fillId="0" borderId="1" xfId="0" applyNumberFormat="1" applyFont="1" applyBorder="1" applyAlignment="1">
      <alignment horizontal="left" vertical="top"/>
    </xf>
    <xf numFmtId="167" fontId="6" fillId="0" borderId="9" xfId="0" applyNumberFormat="1" applyFont="1" applyBorder="1" applyAlignment="1">
      <alignment horizontal="left" vertical="top"/>
    </xf>
    <xf numFmtId="0" fontId="8" fillId="3" borderId="38" xfId="0" applyFont="1" applyFill="1" applyBorder="1" applyAlignment="1">
      <alignment horizontal="left" vertical="top"/>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78" xfId="0" applyFont="1" applyBorder="1" applyAlignment="1">
      <alignment horizontal="left" vertical="top" wrapText="1"/>
    </xf>
    <xf numFmtId="0" fontId="6" fillId="0" borderId="55" xfId="0" applyFont="1" applyBorder="1" applyAlignment="1">
      <alignment horizontal="left" vertical="top"/>
    </xf>
    <xf numFmtId="0" fontId="6" fillId="0" borderId="17" xfId="0" applyFont="1" applyBorder="1" applyAlignment="1">
      <alignment horizontal="left" vertical="top"/>
    </xf>
    <xf numFmtId="0" fontId="13" fillId="0" borderId="36" xfId="0" applyFont="1" applyBorder="1" applyAlignment="1">
      <alignment horizontal="left" vertical="top"/>
    </xf>
    <xf numFmtId="0" fontId="6" fillId="0" borderId="77" xfId="0" applyFont="1" applyBorder="1" applyAlignment="1">
      <alignment horizontal="left" vertical="top"/>
    </xf>
    <xf numFmtId="0" fontId="6" fillId="0" borderId="5" xfId="0" applyFont="1" applyBorder="1" applyAlignment="1">
      <alignment horizontal="left" vertical="top"/>
    </xf>
    <xf numFmtId="0" fontId="6" fillId="0" borderId="6" xfId="0" applyFont="1" applyBorder="1" applyAlignment="1">
      <alignment horizontal="left" vertical="top"/>
    </xf>
    <xf numFmtId="0" fontId="6" fillId="0" borderId="2" xfId="0" applyFont="1" applyBorder="1" applyAlignment="1">
      <alignment horizontal="left" vertical="top"/>
    </xf>
    <xf numFmtId="0" fontId="6" fillId="0" borderId="19" xfId="0" applyFont="1" applyBorder="1" applyAlignment="1">
      <alignment horizontal="left" vertical="top"/>
    </xf>
    <xf numFmtId="0" fontId="6" fillId="0" borderId="4" xfId="0" applyFont="1" applyBorder="1" applyAlignment="1">
      <alignment horizontal="left" vertical="top"/>
    </xf>
    <xf numFmtId="0" fontId="6" fillId="0" borderId="78" xfId="0" applyFont="1" applyBorder="1" applyAlignment="1">
      <alignment horizontal="left" vertical="top"/>
    </xf>
    <xf numFmtId="0" fontId="6" fillId="0" borderId="55" xfId="0" applyFont="1" applyBorder="1" applyAlignment="1">
      <alignment horizontal="left" vertical="top" wrapText="1"/>
    </xf>
    <xf numFmtId="0" fontId="6" fillId="0" borderId="2" xfId="0" applyFont="1" applyBorder="1" applyAlignment="1">
      <alignment horizontal="left" vertical="top" wrapText="1"/>
    </xf>
    <xf numFmtId="0" fontId="6" fillId="0" borderId="19" xfId="0" applyFont="1" applyBorder="1" applyAlignment="1">
      <alignment horizontal="left" vertical="top" wrapText="1"/>
    </xf>
    <xf numFmtId="2" fontId="1" fillId="0" borderId="11" xfId="0" applyNumberFormat="1" applyFont="1" applyBorder="1" applyAlignment="1">
      <alignment horizontal="left" vertical="top"/>
    </xf>
    <xf numFmtId="0" fontId="13" fillId="0" borderId="30" xfId="0" applyFont="1" applyBorder="1" applyAlignment="1">
      <alignment horizontal="left" vertical="top"/>
    </xf>
    <xf numFmtId="0" fontId="6" fillId="0" borderId="12" xfId="0" applyFont="1" applyBorder="1" applyAlignment="1">
      <alignment horizontal="left" vertical="top"/>
    </xf>
    <xf numFmtId="0" fontId="6" fillId="0" borderId="9" xfId="0" applyFont="1" applyBorder="1" applyAlignment="1">
      <alignment horizontal="left" vertical="top"/>
    </xf>
    <xf numFmtId="0" fontId="1" fillId="0" borderId="9" xfId="1" applyFont="1" applyFill="1" applyBorder="1" applyAlignment="1" applyProtection="1">
      <alignment horizontal="left" vertical="top" wrapText="1"/>
    </xf>
    <xf numFmtId="167" fontId="6" fillId="0" borderId="62" xfId="0" applyNumberFormat="1" applyFont="1" applyBorder="1" applyAlignment="1">
      <alignment horizontal="left" vertical="top"/>
    </xf>
    <xf numFmtId="167" fontId="6" fillId="0" borderId="63" xfId="0" applyNumberFormat="1" applyFont="1" applyBorder="1" applyAlignment="1">
      <alignment horizontal="left" vertical="top"/>
    </xf>
    <xf numFmtId="0" fontId="1" fillId="0" borderId="10" xfId="1" applyFont="1" applyFill="1" applyBorder="1" applyAlignment="1" applyProtection="1">
      <alignment horizontal="left" vertical="top" wrapText="1"/>
    </xf>
    <xf numFmtId="167" fontId="6" fillId="0" borderId="11" xfId="0" applyNumberFormat="1" applyFont="1" applyBorder="1" applyAlignment="1">
      <alignment horizontal="left" vertical="top"/>
    </xf>
    <xf numFmtId="167" fontId="6" fillId="0" borderId="12" xfId="0" applyNumberFormat="1" applyFont="1" applyBorder="1" applyAlignment="1">
      <alignment horizontal="left" vertical="top"/>
    </xf>
    <xf numFmtId="0" fontId="8" fillId="3" borderId="61" xfId="0" applyFont="1" applyFill="1" applyBorder="1" applyAlignment="1">
      <alignment horizontal="left" vertical="top"/>
    </xf>
    <xf numFmtId="0" fontId="8" fillId="3" borderId="62" xfId="0" applyFont="1" applyFill="1" applyBorder="1" applyAlignment="1">
      <alignment horizontal="left" vertical="top"/>
    </xf>
    <xf numFmtId="0" fontId="8" fillId="3" borderId="63" xfId="0" applyFont="1" applyFill="1" applyBorder="1" applyAlignment="1">
      <alignment horizontal="left" vertical="top"/>
    </xf>
    <xf numFmtId="0" fontId="19" fillId="0" borderId="8" xfId="1" applyFont="1" applyFill="1" applyBorder="1" applyAlignment="1" applyProtection="1">
      <alignment horizontal="left" vertical="top" wrapText="1"/>
    </xf>
    <xf numFmtId="0" fontId="19" fillId="0" borderId="1" xfId="1" applyFont="1" applyFill="1" applyBorder="1" applyAlignment="1" applyProtection="1">
      <alignment horizontal="left" vertical="top" wrapText="1"/>
    </xf>
    <xf numFmtId="0" fontId="7" fillId="0" borderId="23" xfId="0" applyFont="1" applyBorder="1" applyAlignment="1">
      <alignment horizontal="left" vertical="top"/>
    </xf>
    <xf numFmtId="0" fontId="7" fillId="0" borderId="65" xfId="0" applyFont="1" applyBorder="1" applyAlignment="1">
      <alignment horizontal="left" vertical="top"/>
    </xf>
    <xf numFmtId="0" fontId="29" fillId="0" borderId="2" xfId="0" applyFont="1" applyBorder="1" applyAlignment="1">
      <alignment horizontal="left" vertical="top"/>
    </xf>
    <xf numFmtId="0" fontId="29" fillId="0" borderId="19" xfId="0" applyFont="1" applyBorder="1" applyAlignment="1">
      <alignment horizontal="left" vertical="top"/>
    </xf>
    <xf numFmtId="0" fontId="19" fillId="0" borderId="9" xfId="1" applyFont="1" applyFill="1" applyBorder="1" applyAlignment="1" applyProtection="1">
      <alignment horizontal="left" vertical="top" wrapText="1"/>
    </xf>
    <xf numFmtId="0" fontId="13" fillId="0" borderId="0" xfId="0" applyFont="1" applyAlignment="1">
      <alignment horizontal="left" vertical="top"/>
    </xf>
    <xf numFmtId="14" fontId="6" fillId="0" borderId="1" xfId="0" applyNumberFormat="1" applyFont="1" applyBorder="1" applyAlignment="1">
      <alignment horizontal="left" vertical="top"/>
    </xf>
    <xf numFmtId="14" fontId="6" fillId="0" borderId="9" xfId="0" applyNumberFormat="1" applyFont="1" applyBorder="1" applyAlignment="1">
      <alignment horizontal="left" vertical="top"/>
    </xf>
    <xf numFmtId="0" fontId="8" fillId="0" borderId="8" xfId="0" applyFont="1" applyBorder="1" applyAlignment="1">
      <alignment horizontal="left" vertical="top"/>
    </xf>
    <xf numFmtId="0" fontId="8" fillId="0" borderId="1" xfId="0" applyFont="1" applyBorder="1" applyAlignment="1">
      <alignment horizontal="left" vertical="top"/>
    </xf>
    <xf numFmtId="0" fontId="8" fillId="3" borderId="64" xfId="0" applyFont="1" applyFill="1" applyBorder="1" applyAlignment="1">
      <alignment horizontal="left" vertical="top" wrapText="1"/>
    </xf>
    <xf numFmtId="0" fontId="8" fillId="3" borderId="14" xfId="0" applyFont="1" applyFill="1" applyBorder="1" applyAlignment="1">
      <alignment horizontal="left" vertical="top" wrapText="1"/>
    </xf>
    <xf numFmtId="0" fontId="8" fillId="3" borderId="58" xfId="0" applyFont="1" applyFill="1" applyBorder="1" applyAlignment="1">
      <alignment horizontal="left" vertical="top"/>
    </xf>
    <xf numFmtId="0" fontId="1" fillId="0" borderId="7" xfId="0" applyFont="1" applyBorder="1" applyAlignment="1">
      <alignment horizontal="left" vertical="top" wrapText="1"/>
    </xf>
    <xf numFmtId="14" fontId="1" fillId="0" borderId="3" xfId="0" applyNumberFormat="1" applyFont="1" applyBorder="1" applyAlignment="1">
      <alignment horizontal="left" vertical="top"/>
    </xf>
    <xf numFmtId="14" fontId="1" fillId="0" borderId="13" xfId="0" applyNumberFormat="1" applyFont="1" applyBorder="1" applyAlignment="1">
      <alignment horizontal="left" vertical="top"/>
    </xf>
    <xf numFmtId="14" fontId="1" fillId="0" borderId="11" xfId="0" applyNumberFormat="1" applyFont="1" applyBorder="1" applyAlignment="1">
      <alignment horizontal="left" vertical="top"/>
    </xf>
    <xf numFmtId="14" fontId="1" fillId="0" borderId="12" xfId="0" applyNumberFormat="1" applyFont="1" applyBorder="1" applyAlignment="1">
      <alignment horizontal="left" vertical="top"/>
    </xf>
    <xf numFmtId="0" fontId="13" fillId="0" borderId="38" xfId="0" applyFont="1" applyBorder="1" applyAlignment="1">
      <alignment horizontal="left" vertical="top"/>
    </xf>
    <xf numFmtId="0" fontId="8" fillId="3" borderId="4" xfId="0" applyFont="1" applyFill="1" applyBorder="1" applyAlignment="1">
      <alignment horizontal="left" vertical="top"/>
    </xf>
    <xf numFmtId="0" fontId="8" fillId="3" borderId="5" xfId="0" applyFont="1" applyFill="1" applyBorder="1" applyAlignment="1">
      <alignment horizontal="left" vertical="top"/>
    </xf>
    <xf numFmtId="0" fontId="8" fillId="3" borderId="6" xfId="0" applyFont="1" applyFill="1" applyBorder="1" applyAlignment="1">
      <alignment horizontal="left" vertical="top"/>
    </xf>
    <xf numFmtId="0" fontId="36" fillId="9" borderId="61" xfId="0" applyFont="1" applyFill="1" applyBorder="1" applyAlignment="1">
      <alignment horizontal="left" vertical="top" wrapText="1"/>
    </xf>
    <xf numFmtId="0" fontId="36" fillId="9" borderId="62" xfId="0" applyFont="1" applyFill="1" applyBorder="1" applyAlignment="1">
      <alignment horizontal="left" vertical="top" wrapText="1"/>
    </xf>
    <xf numFmtId="0" fontId="36" fillId="9" borderId="63" xfId="0" applyFont="1" applyFill="1" applyBorder="1" applyAlignment="1">
      <alignment horizontal="left" vertical="top" wrapText="1"/>
    </xf>
    <xf numFmtId="0" fontId="36" fillId="13" borderId="61" xfId="0" applyFont="1" applyFill="1" applyBorder="1" applyAlignment="1">
      <alignment horizontal="left" vertical="top" wrapText="1"/>
    </xf>
    <xf numFmtId="0" fontId="36" fillId="13" borderId="62" xfId="0" applyFont="1" applyFill="1" applyBorder="1" applyAlignment="1">
      <alignment horizontal="left" vertical="top" wrapText="1"/>
    </xf>
    <xf numFmtId="0" fontId="36" fillId="13" borderId="63" xfId="0" applyFont="1" applyFill="1" applyBorder="1" applyAlignment="1">
      <alignment horizontal="left" vertical="top" wrapText="1"/>
    </xf>
  </cellXfs>
  <cellStyles count="4">
    <cellStyle name="Currency" xfId="2" builtinId="4"/>
    <cellStyle name="Good" xfId="3" builtinId="26"/>
    <cellStyle name="Hyperlink" xfId="1" builtinId="8" customBuiltin="1"/>
    <cellStyle name="Normal" xfId="0" builtinId="0" customBuiltin="1"/>
  </cellStyles>
  <dxfs count="534">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EBB8B7"/>
        </patternFill>
      </fill>
    </dxf>
    <dxf>
      <fill>
        <patternFill>
          <bgColor rgb="FFEBB8B7"/>
        </patternFill>
      </fill>
    </dxf>
    <dxf>
      <fill>
        <patternFill>
          <bgColor theme="5" tint="0.59996337778862885"/>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font>
        <b val="0"/>
        <i val="0"/>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EBB8B7"/>
        </patternFill>
      </fill>
    </dxf>
    <dxf>
      <numFmt numFmtId="170" formatCode=";;;"/>
      <fill>
        <patternFill>
          <bgColor theme="0" tint="-0.499984740745262"/>
        </patternFill>
      </fill>
    </dxf>
    <dxf>
      <numFmt numFmtId="170" formatCode=";;;"/>
      <fill>
        <patternFill>
          <bgColor theme="0" tint="-0.499984740745262"/>
        </patternFill>
      </fill>
    </dxf>
    <dxf>
      <fill>
        <patternFill>
          <bgColor rgb="FFFFD966"/>
        </patternFill>
      </fill>
    </dxf>
    <dxf>
      <fill>
        <patternFill>
          <bgColor theme="0" tint="-4.9989318521683403E-2"/>
        </patternFill>
      </fill>
    </dxf>
    <dxf>
      <fill>
        <patternFill>
          <bgColor rgb="FFFFD966"/>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66CCFF"/>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66CCFF"/>
        </patternFill>
      </fill>
    </dxf>
    <dxf>
      <fill>
        <patternFill>
          <bgColor rgb="FF66CCFF"/>
        </patternFill>
      </fill>
    </dxf>
    <dxf>
      <fill>
        <patternFill>
          <bgColor rgb="FF99FF66"/>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99FF66"/>
        </patternFill>
      </fill>
    </dxf>
    <dxf>
      <fill>
        <patternFill>
          <bgColor rgb="FF66CCFF"/>
        </patternFill>
      </fill>
    </dxf>
    <dxf>
      <fill>
        <patternFill>
          <bgColor rgb="FF66CCFF"/>
        </patternFill>
      </fill>
    </dxf>
    <dxf>
      <fill>
        <patternFill>
          <bgColor rgb="FF66CCFF"/>
        </patternFill>
      </fill>
    </dxf>
    <dxf>
      <fill>
        <patternFill>
          <bgColor rgb="FF99FF66"/>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66CCFF"/>
        </patternFill>
      </fill>
    </dxf>
    <dxf>
      <fill>
        <patternFill>
          <bgColor rgb="FF99FF66"/>
        </patternFill>
      </fill>
    </dxf>
    <dxf>
      <fill>
        <patternFill>
          <bgColor rgb="FF99FF66"/>
        </patternFill>
      </fill>
    </dxf>
    <dxf>
      <fill>
        <patternFill>
          <bgColor rgb="FF99FF66"/>
        </patternFill>
      </fill>
    </dxf>
    <dxf>
      <fill>
        <patternFill>
          <bgColor rgb="FF99FF66"/>
        </patternFill>
      </fill>
    </dxf>
    <dxf>
      <fill>
        <patternFill>
          <bgColor rgb="FF66CCFF"/>
        </patternFill>
      </fill>
    </dxf>
    <dxf>
      <fill>
        <patternFill>
          <bgColor rgb="FF66CCFF"/>
        </patternFill>
      </fill>
    </dxf>
    <dxf>
      <fill>
        <patternFill>
          <bgColor rgb="FF66CCFF"/>
        </patternFill>
      </fill>
    </dxf>
    <dxf>
      <fill>
        <patternFill>
          <bgColor rgb="FF66CCFF"/>
        </patternFill>
      </fill>
    </dxf>
    <dxf>
      <fill>
        <patternFill>
          <bgColor rgb="FF99FF66"/>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99FF66"/>
        </patternFill>
      </fill>
    </dxf>
    <dxf>
      <fill>
        <patternFill>
          <bgColor rgb="FF66CCFF"/>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66CCFF"/>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66CCFF"/>
        </patternFill>
      </fill>
    </dxf>
    <dxf>
      <fill>
        <patternFill>
          <bgColor rgb="FF99FF66"/>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numFmt numFmtId="170" formatCode=";;;"/>
      <fill>
        <patternFill>
          <bgColor theme="0" tint="-0.499984740745262"/>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fill>
        <patternFill>
          <bgColor rgb="FF66CCFF"/>
        </patternFill>
      </fill>
    </dxf>
    <dxf>
      <fill>
        <patternFill>
          <bgColor rgb="FF66CCFF"/>
        </patternFill>
      </fill>
    </dxf>
    <dxf>
      <fill>
        <patternFill>
          <bgColor rgb="FF99FF66"/>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66CCFF"/>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fill>
        <patternFill>
          <bgColor rgb="FF66CCFF"/>
        </patternFill>
      </fill>
    </dxf>
    <dxf>
      <fill>
        <patternFill>
          <bgColor rgb="FF99FF66"/>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66CCFF"/>
        </patternFill>
      </fill>
    </dxf>
    <dxf>
      <fill>
        <patternFill>
          <bgColor rgb="FF99FF66"/>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fill>
        <patternFill>
          <bgColor rgb="FF66CCFF"/>
        </patternFill>
      </fill>
    </dxf>
    <dxf>
      <fill>
        <patternFill>
          <bgColor rgb="FF66CCFF"/>
        </patternFill>
      </fill>
    </dxf>
    <dxf>
      <fill>
        <patternFill>
          <bgColor rgb="FF99FF66"/>
        </patternFill>
      </fill>
    </dxf>
    <dxf>
      <fill>
        <patternFill>
          <bgColor rgb="FF66CCFF"/>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66CCFF"/>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66CCFF"/>
        </patternFill>
      </fill>
    </dxf>
    <dxf>
      <fill>
        <patternFill>
          <bgColor rgb="FF99FF66"/>
        </patternFill>
      </fill>
    </dxf>
    <dxf>
      <fill>
        <patternFill>
          <bgColor rgb="FF66CCFF"/>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fill>
        <patternFill>
          <bgColor rgb="FF66CCFF"/>
        </patternFill>
      </fill>
    </dxf>
    <dxf>
      <fill>
        <patternFill>
          <bgColor rgb="FF99FF66"/>
        </patternFill>
      </fill>
    </dxf>
    <dxf>
      <fill>
        <patternFill>
          <bgColor rgb="FF99FF66"/>
        </patternFill>
      </fill>
    </dxf>
    <dxf>
      <fill>
        <patternFill>
          <bgColor rgb="FF66CCFF"/>
        </patternFill>
      </fill>
    </dxf>
    <dxf>
      <fill>
        <patternFill>
          <bgColor rgb="FF66CCFF"/>
        </patternFill>
      </fill>
    </dxf>
    <dxf>
      <fill>
        <patternFill>
          <bgColor rgb="FF99FF66"/>
        </patternFill>
      </fill>
    </dxf>
    <dxf>
      <fill>
        <patternFill>
          <bgColor rgb="FF66CCFF"/>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99FF66"/>
        </patternFill>
      </fill>
    </dxf>
    <dxf>
      <fill>
        <patternFill>
          <bgColor rgb="FF66CCFF"/>
        </patternFill>
      </fill>
    </dxf>
    <dxf>
      <fill>
        <patternFill>
          <bgColor rgb="FF66CCFF"/>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font>
        <b/>
        <i val="0"/>
      </font>
      <fill>
        <patternFill>
          <bgColor rgb="FF66CCFF"/>
        </patternFill>
      </fill>
    </dxf>
    <dxf>
      <font>
        <b val="0"/>
        <i/>
      </font>
      <fill>
        <patternFill>
          <bgColor rgb="FF99FF66"/>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EBB8B7"/>
        </patternFill>
      </fill>
    </dxf>
    <dxf>
      <fill>
        <patternFill>
          <bgColor theme="5" tint="0.59996337778862885"/>
        </patternFill>
      </fill>
    </dxf>
    <dxf>
      <fill>
        <patternFill>
          <bgColor rgb="FFFFD966"/>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ill>
        <patternFill>
          <bgColor theme="5" tint="0.59996337778862885"/>
        </patternFill>
      </fill>
    </dxf>
    <dxf>
      <fill>
        <patternFill>
          <bgColor theme="5" tint="0.59996337778862885"/>
        </patternFill>
      </fill>
    </dxf>
    <dxf>
      <fill>
        <patternFill>
          <bgColor rgb="FFE6B8B7"/>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medium">
          <color indexed="64"/>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outline="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outline="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top" textRotation="0" wrapText="1" indent="0" justifyLastLine="0" shrinkToFit="0" readingOrder="0"/>
      <border diagonalUp="0" diagonalDown="0" outline="0">
        <left style="double">
          <color indexed="64"/>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double">
          <color indexed="64"/>
        </right>
        <top style="thin">
          <color indexed="64"/>
        </top>
        <bottom/>
      </border>
      <protection locked="0" hidden="0"/>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name val="Arial"/>
        <family val="2"/>
        <scheme val="none"/>
      </font>
      <alignment horizontal="left" vertical="top" textRotation="0" wrapText="1" indent="0" justifyLastLine="0" shrinkToFit="0" readingOrder="0"/>
      <protection locked="0" hidden="0"/>
    </dxf>
    <dxf>
      <border>
        <bottom style="medium">
          <color indexed="64"/>
        </bottom>
      </border>
    </dxf>
    <dxf>
      <font>
        <strike val="0"/>
        <outline val="0"/>
        <shadow val="0"/>
        <u val="none"/>
        <vertAlign val="baseline"/>
        <sz val="11"/>
        <name val="Arial"/>
        <family val="2"/>
        <scheme val="none"/>
      </font>
      <fill>
        <patternFill patternType="solid">
          <fgColor indexed="64"/>
          <bgColor theme="0" tint="-0.14999847407452621"/>
        </patternFill>
      </fill>
      <alignment horizontal="left" vertical="top" textRotation="0" wrapText="1" indent="0" justifyLastLine="0" shrinkToFit="0" readingOrder="0"/>
      <protection locked="1" hidden="0"/>
    </dxf>
    <dxf>
      <font>
        <strike val="0"/>
        <outline val="0"/>
        <shadow val="0"/>
        <vertAlign val="baseline"/>
        <sz val="11"/>
        <name val="Arial"/>
        <family val="2"/>
        <scheme val="none"/>
      </font>
      <fill>
        <patternFill patternType="solid">
          <fgColor indexed="64"/>
          <bgColor rgb="FFFFFFCC"/>
        </patternFill>
      </fill>
      <alignment horizontal="left" vertical="top" textRotation="0"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strike val="0"/>
        <outline val="0"/>
        <shadow val="0"/>
        <vertAlign val="baseline"/>
        <sz val="11"/>
        <name val="Arial"/>
        <family val="2"/>
        <scheme val="none"/>
      </font>
      <fill>
        <patternFill patternType="solid">
          <fgColor indexed="64"/>
          <bgColor rgb="FFFFFFCC"/>
        </patternFill>
      </fill>
      <alignment horizontal="left" vertical="top" textRotation="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left" vertical="top"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patternFill>
      </fill>
      <alignment horizontal="left" vertical="top"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1"/>
        <color theme="2"/>
        <name val="Arial"/>
        <family val="2"/>
        <scheme val="none"/>
      </font>
      <numFmt numFmtId="0" formatCode="General"/>
      <fill>
        <patternFill patternType="solid">
          <fgColor indexed="64"/>
          <bgColor theme="2"/>
        </patternFill>
      </fill>
      <alignment horizontal="left"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2"/>
        <name val="Arial"/>
        <family val="2"/>
        <scheme val="none"/>
      </font>
      <numFmt numFmtId="0" formatCode="General"/>
      <fill>
        <patternFill patternType="solid">
          <fgColor indexed="64"/>
          <bgColor theme="2"/>
        </patternFill>
      </fill>
      <alignment horizontal="left" vertical="top" textRotation="0" wrapText="0" indent="0" justifyLastLine="0" shrinkToFit="0" readingOrder="0"/>
      <border diagonalUp="0" diagonalDown="0" outline="0">
        <left/>
        <right style="thin">
          <color indexed="64"/>
        </right>
        <top style="thin">
          <color theme="1"/>
        </top>
        <bottom/>
      </border>
      <protection locked="1" hidden="0"/>
    </dxf>
    <dxf>
      <border outline="0">
        <left style="medium">
          <color indexed="64"/>
        </left>
        <right style="medium">
          <color indexed="64"/>
        </right>
        <top style="medium">
          <color indexed="64"/>
        </top>
        <bottom style="medium">
          <color indexed="64"/>
        </bottom>
      </border>
    </dxf>
    <dxf>
      <font>
        <strike val="0"/>
        <outline val="0"/>
        <shadow val="0"/>
        <vertAlign val="baseline"/>
        <sz val="11"/>
        <name val="Arial"/>
        <family val="2"/>
        <scheme val="none"/>
      </font>
      <alignment horizontal="left" vertical="top" textRotation="0" indent="0" justifyLastLine="0" shrinkToFit="0" readingOrder="0"/>
      <protection locked="1" hidden="0"/>
    </dxf>
    <dxf>
      <border>
        <bottom style="medium">
          <color indexed="64"/>
        </bottom>
      </border>
    </dxf>
    <dxf>
      <font>
        <strike val="0"/>
        <outline val="0"/>
        <shadow val="0"/>
        <vertAlign val="baseline"/>
        <sz val="1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scheme val="none"/>
      </font>
      <numFmt numFmtId="1" formatCode="0"/>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numFmt numFmtId="1" formatCode="0"/>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
        <color theme="2"/>
        <name val="Arial"/>
        <scheme val="none"/>
      </font>
      <numFmt numFmtId="0" formatCode="General"/>
      <fill>
        <patternFill patternType="solid">
          <fgColor indexed="64"/>
          <bgColor them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
        <color theme="2"/>
        <name val="Arial"/>
        <scheme val="none"/>
      </font>
      <numFmt numFmtId="0" formatCode="General"/>
      <fill>
        <patternFill patternType="solid">
          <fgColor indexed="64"/>
          <bgColor theme="2"/>
        </patternFill>
      </fill>
      <alignment horizontal="left" vertical="top"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1" hidden="0"/>
    </dxf>
    <dxf>
      <border outline="0">
        <left style="medium">
          <color indexed="64"/>
        </left>
        <right style="medium">
          <color indexed="64"/>
        </right>
        <top style="medium">
          <color indexed="64"/>
        </top>
        <bottom style="medium">
          <color indexed="64"/>
        </bottom>
      </border>
    </dxf>
    <dxf>
      <alignment horizontal="left" vertical="top" textRotation="0" indent="0" justifyLastLine="0" shrinkToFit="0" readingOrder="0"/>
      <protection locked="1" hidden="0"/>
    </dxf>
    <dxf>
      <font>
        <b/>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Arial"/>
        <family val="2"/>
        <scheme val="none"/>
      </font>
      <numFmt numFmtId="0" formatCode="General"/>
      <fill>
        <patternFill patternType="solid">
          <fgColor indexed="64"/>
          <bgColor theme="0" tint="-4.9989318521683403E-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rgb="FF000000"/>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Arial"/>
        <family val="2"/>
        <scheme val="none"/>
      </font>
      <numFmt numFmtId="0" formatCode="General"/>
      <fill>
        <patternFill patternType="solid">
          <fgColor indexed="64"/>
          <bgColor rgb="FFFFFFCC"/>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Arial"/>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1" hidden="0"/>
    </dxf>
    <dxf>
      <border outline="0">
        <left style="medium">
          <color indexed="64"/>
        </left>
        <right style="medium">
          <color indexed="64"/>
        </right>
        <top style="medium">
          <color indexed="64"/>
        </top>
        <bottom style="medium">
          <color indexed="64"/>
        </bottom>
      </border>
    </dxf>
    <dxf>
      <alignment horizontal="left" vertical="top" textRotation="0" indent="0" justifyLastLine="0" shrinkToFit="0" readingOrder="0"/>
      <protection locked="1" hidden="0"/>
    </dxf>
    <dxf>
      <border outline="0">
        <bottom style="medium">
          <color indexed="64"/>
        </bottom>
      </border>
    </dxf>
    <dxf>
      <font>
        <b/>
        <i val="0"/>
        <strike val="0"/>
        <condense val="0"/>
        <extend val="0"/>
        <outline val="0"/>
        <shadow val="0"/>
        <u val="none"/>
        <vertAlign val="baseline"/>
        <sz val="11"/>
        <color rgb="FF000000"/>
        <name val="Arial"/>
        <family val="2"/>
        <scheme val="none"/>
      </font>
      <fill>
        <patternFill patternType="solid">
          <fgColor indexed="64"/>
          <bgColor theme="0" tint="-0.14999847407452621"/>
        </patternFill>
      </fill>
      <alignment horizontal="left"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right style="medium">
          <color indexed="64"/>
        </right>
        <top style="thin">
          <color indexed="64"/>
        </top>
        <bottom style="thin">
          <color indexed="64"/>
        </bottom>
      </border>
      <protection locked="1"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64" formatCode="000000"/>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medium">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left" vertical="top" textRotation="0" wrapText="1" indent="0" justifyLastLine="0" shrinkToFit="0" readingOrder="0"/>
      <border diagonalUp="0" diagonalDown="0">
        <left/>
        <right style="medium">
          <color indexed="64"/>
        </right>
        <top style="thin">
          <color indexed="64"/>
        </top>
        <bottom/>
      </border>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rgb="FFFFFF99"/>
        </patternFill>
      </fill>
      <alignment horizontal="left" vertical="top" textRotation="0" wrapText="1" indent="0" justifyLastLine="0" shrinkToFit="0" readingOrder="0"/>
      <protection locked="1" hidden="0"/>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double">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top" textRotation="0" wrapText="1" indent="0" justifyLastLine="0" shrinkToFit="0" readingOrder="0"/>
      <border diagonalUp="0" diagonalDown="0" outline="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outline="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top" textRotation="0" wrapText="1" indent="0" justifyLastLine="0" shrinkToFit="0" readingOrder="0"/>
      <border diagonalUp="0" diagonalDown="0" outline="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top" textRotation="0" wrapText="1" indent="0" justifyLastLine="0" shrinkToFit="0" readingOrder="0"/>
      <border diagonalUp="0" diagonalDown="0" outline="0">
        <left style="double">
          <color indexed="64"/>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style="double">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outline="0">
        <left/>
        <right/>
        <top style="thin">
          <color indexed="64"/>
        </top>
        <bottom/>
      </border>
      <protection locked="0" hidden="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family val="2"/>
        <scheme val="none"/>
      </font>
      <alignment horizontal="left" vertical="top" textRotation="0" wrapText="1" indent="0" justifyLastLine="0" shrinkToFit="0" readingOrder="0"/>
      <protection locked="1" hidden="0"/>
    </dxf>
    <dxf>
      <border>
        <bottom style="medium">
          <color indexed="64"/>
        </bottom>
      </border>
    </dxf>
    <dxf>
      <font>
        <strike val="0"/>
        <outline val="0"/>
        <shadow val="0"/>
        <u val="none"/>
        <vertAlign val="baseline"/>
        <sz val="11"/>
        <name val="Arial"/>
        <family val="2"/>
        <scheme val="none"/>
      </font>
      <fill>
        <patternFill patternType="solid">
          <fgColor indexed="64"/>
          <bgColor theme="0" tint="-0.14999847407452621"/>
        </patternFill>
      </fill>
      <alignment horizontal="left" vertical="top" textRotation="0" wrapText="1" indent="0" justifyLastLine="0" shrinkToFit="0" readingOrder="0"/>
      <protection locked="1" hidden="0"/>
    </dxf>
  </dxfs>
  <tableStyles count="0" defaultTableStyle="TableStyleMedium9" defaultPivotStyle="PivotStyleLight16"/>
  <colors>
    <mruColors>
      <color rgb="FF808080"/>
      <color rgb="FFFFD966"/>
      <color rgb="FFFFFFCC"/>
      <color rgb="FFEBB8B7"/>
      <color rgb="FFFFD600"/>
      <color rgb="FFD9E1F2"/>
      <color rgb="FFE6B8B7"/>
      <color rgb="FFFF99CC"/>
      <color rgb="FF99FF66"/>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0:P335" totalsRowShown="0" headerRowDxfId="533" dataDxfId="531" headerRowBorderDxfId="532" tableBorderDxfId="530">
  <tableColumns count="16">
    <tableColumn id="1" xr3:uid="{00000000-0010-0000-0200-000001000000}" name="Action Requested (only 1 action per FIN)" dataDxfId="529"/>
    <tableColumn id="2" xr3:uid="{00000000-0010-0000-0200-000002000000}" name="Include these emissions in annual (tpy) summary?" dataDxfId="528"/>
    <tableColumn id="3" xr3:uid="{00000000-0010-0000-0200-000003000000}" name="Facility ID Number (FIN)" dataDxfId="527"/>
    <tableColumn id="4" xr3:uid="{00000000-0010-0000-0200-000004000000}" name="Emission Point Number (EPN)" dataDxfId="526"/>
    <tableColumn id="5" xr3:uid="{00000000-0010-0000-0200-000005000000}" name="Source Name" dataDxfId="525"/>
    <tableColumn id="6" xr3:uid="{00000000-0010-0000-0200-000006000000}" name="Pollutant" dataDxfId="524"/>
    <tableColumn id="7" xr3:uid="{00000000-0010-0000-0200-000007000000}" name="Current Short-Term (lb/hr)" dataDxfId="523"/>
    <tableColumn id="8" xr3:uid="{00000000-0010-0000-0200-000008000000}" name="Current Long-Term (tpy)" dataDxfId="522"/>
    <tableColumn id="15" xr3:uid="{6F72B28B-5C53-42D1-AE20-5632F24AB4D0}" name="Consolidated_x000a_Current Short-Term (lb/hr)" dataDxfId="521"/>
    <tableColumn id="16" xr3:uid="{A933F5D1-0AF0-4E43-9F04-1814D8223CF3}" name="Consolidated Current Long-Term (tpy)" dataDxfId="520"/>
    <tableColumn id="9" xr3:uid="{00000000-0010-0000-0200-000009000000}" name="Proposed Short-Term (lb/hr)" dataDxfId="519"/>
    <tableColumn id="10" xr3:uid="{00000000-0010-0000-0200-00000A000000}" name="Proposed Long-Term (tpy)" dataDxfId="518"/>
    <tableColumn id="11" xr3:uid="{00000000-0010-0000-0200-00000B000000}" name="Short-Term Difference (lb/hr)" dataDxfId="517">
      <calculatedColumnFormula>CEILING('Hidden Calculations'!BE3-'Hidden Calculations'!BA3-'Hidden Calculations'!BC3,0.0001)</calculatedColumnFormula>
    </tableColumn>
    <tableColumn id="12" xr3:uid="{00000000-0010-0000-0200-00000C000000}" name="Long-Term Difference (tpy)" dataDxfId="516">
      <calculatedColumnFormula>CEILING('Hidden Calculations'!BF3-'Hidden Calculations'!BB3-'Hidden Calculations'!BD3,0.0001)</calculatedColumnFormula>
    </tableColumn>
    <tableColumn id="13" xr3:uid="{00000000-0010-0000-0200-00000D000000}" name="Unit Type (Used for reviewing BACT and Monitoring Requirements)" dataDxfId="515"/>
    <tableColumn id="14" xr3:uid="{00000000-0010-0000-0200-00000E000000}" name="Unit Type Notes (only if &quot;other&quot; unit type in Column O)" dataDxfId="514"/>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6:M31" totalsRowShown="0" headerRowDxfId="513" dataDxfId="512" tableBorderDxfId="511">
  <tableColumns count="13">
    <tableColumn id="1" xr3:uid="{00000000-0010-0000-0300-000001000000}" name="EPN" dataDxfId="510">
      <calculatedColumnFormula>'Hidden Calculations'!W2</calculatedColumnFormula>
    </tableColumn>
    <tableColumn id="14" xr3:uid="{5AC1CB0B-24F4-4280-99DA-A57B6A4C4D78}" name="Included in EMEW?" dataDxfId="509"/>
    <tableColumn id="2" xr3:uid="{00000000-0010-0000-0300-000002000000}" name="UTM Coordinates_x000a_Zone" dataDxfId="508"/>
    <tableColumn id="3" xr3:uid="{00000000-0010-0000-0300-000003000000}" name="East _x000a_(meters)" dataDxfId="507"/>
    <tableColumn id="4" xr3:uid="{00000000-0010-0000-0300-000004000000}" name="North _x000a_(meters)" dataDxfId="506"/>
    <tableColumn id="5" xr3:uid="{00000000-0010-0000-0300-000005000000}" name="Building_x000a_Height (ft)" dataDxfId="505"/>
    <tableColumn id="6" xr3:uid="{00000000-0010-0000-0300-000006000000}" name="Height Above Ground (ft)" dataDxfId="504"/>
    <tableColumn id="7" xr3:uid="{00000000-0010-0000-0300-000007000000}" name="Stack Exit Diameter (ft)" dataDxfId="503"/>
    <tableColumn id="8" xr3:uid="{00000000-0010-0000-0300-000008000000}" name="Velocity (FPS)" dataDxfId="502"/>
    <tableColumn id="9" xr3:uid="{00000000-0010-0000-0300-000009000000}" name="Temperature (°F)" dataDxfId="501"/>
    <tableColumn id="10" xr3:uid="{00000000-0010-0000-0300-00000A000000}" name="Fugitives - Length (ft)" dataDxfId="500"/>
    <tableColumn id="11" xr3:uid="{00000000-0010-0000-0300-00000B000000}" name="Fugitives - Width (ft)" dataDxfId="499"/>
    <tableColumn id="12" xr3:uid="{00000000-0010-0000-0300-00000C000000}" name="Fugitives - Axis _x000a_Degrees" dataDxfId="498"/>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5799703-D74D-4EDB-A9CE-C03FA889305C}" name="Table10" displayName="Table10" ref="A5:N409" totalsRowShown="0" headerRowDxfId="497" dataDxfId="496" tableBorderDxfId="495">
  <autoFilter ref="A5:N409" xr:uid="{D707E454-DBE2-4C26-A273-60F09548E0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15DD6B7-BEB4-4D00-AE65-C069D91749E9}" name="Emission Point Number (EPN)" dataDxfId="494"/>
    <tableColumn id="2" xr3:uid="{2EAEAD09-0A87-4D9E-AD50-34DB2A568F5C}" name="CO_x000a_(tpy)" dataDxfId="493"/>
    <tableColumn id="3" xr3:uid="{58FD3C41-2183-46ED-AF2C-7E45C9A24F77}" name="NOX_x000a_(tpy)" dataDxfId="492"/>
    <tableColumn id="4" xr3:uid="{2E178260-FB5C-4DE5-9B72-B9DACCA23B32}" name="PM_x000a_(tpy)" dataDxfId="491"/>
    <tableColumn id="5" xr3:uid="{0E3FB45B-BD1E-4AE3-992C-C5E3FABEF71B}" name="PM10_x000a_(tpy)" dataDxfId="490"/>
    <tableColumn id="6" xr3:uid="{914B4FAA-F850-4C0B-A60B-26B7B1D6A0CA}" name="PM2.5_x000a_(tpy)" dataDxfId="489"/>
    <tableColumn id="7" xr3:uid="{9A364E11-001D-4534-961E-BDC07BCB9907}" name="SO2_x000a_(tpy)" dataDxfId="488"/>
    <tableColumn id="8" xr3:uid="{EE0AE085-90E5-418B-AF34-B1F5BAB50407}" name="VOC_x000a_(tpy)" dataDxfId="487"/>
    <tableColumn id="9" xr3:uid="{F5BE969F-EA79-48B7-A61C-9A8F15E57335}" name="Pb_x000a_(tpy)" dataDxfId="486"/>
    <tableColumn id="10" xr3:uid="{A4ED4652-D614-4BB7-B051-40BE6EA2166C}" name="H2S_x000a_(tpy)" dataDxfId="485"/>
    <tableColumn id="11" xr3:uid="{22EEEB71-1E82-416B-AB5D-CD823505B9B5}" name="TRS_x000a_(tpy)" dataDxfId="484"/>
    <tableColumn id="12" xr3:uid="{516BDBF3-9CAE-4521-8346-40FE0257225E}" name="Reduced sulfur compounds (including H2S)_x000a_(tpy)" dataDxfId="483"/>
    <tableColumn id="13" xr3:uid="{330FCBCD-B049-4410-B0E1-0038B19CEBB0}" name="H2SO4_x000a_(tpy)" dataDxfId="482"/>
    <tableColumn id="14" xr3:uid="{2DBF77E0-6732-4A1C-A0EA-321B4079BA84}" name="Fluoride (excluding HF)_x000a_(tpy)" dataDxfId="481"/>
  </tableColumns>
  <tableStyleInfo name="TableStyleLight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004191C-03EB-42C0-8427-7E95B78A744D}" name="Table1" displayName="Table1" ref="A13:E33" totalsRowShown="0" headerRowDxfId="480" dataDxfId="478" headerRowBorderDxfId="479" tableBorderDxfId="477">
  <tableColumns count="5">
    <tableColumn id="1" xr3:uid="{3BA9625F-8A4D-4860-AFAC-5231ECB35082}" name="Pollutant" dataDxfId="476"/>
    <tableColumn id="2" xr3:uid="{CBE5F038-0E3E-4669-B651-BA16BD4BA951}" name="Does this pollutant require PSD review?" dataDxfId="475"/>
    <tableColumn id="3" xr3:uid="{9CFBE380-93AE-4026-AC16-11305C1656CB}" name="How will you demonstrate that this project meets all applicable requirements?" dataDxfId="474"/>
    <tableColumn id="4" xr3:uid="{68613760-6368-4F3A-8107-C5A73D20C722}" name="Notes" dataDxfId="473">
      <calculatedColumnFormula>IF(C14="","",(VLOOKUP(C14,'Hidden Calculations'!$CC$3:$CD$9,2,FALSE)))</calculatedColumnFormula>
    </tableColumn>
    <tableColumn id="5" xr3:uid="{A5BCB663-4265-44CD-B3A1-EB5980BC9612}" name="Additional Notes _x000a_(optional)" dataDxfId="47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B16:G366" totalsRowShown="0" headerRowDxfId="471" dataDxfId="470" tableBorderDxfId="469">
  <autoFilter ref="B16:G366"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FINs" dataDxfId="468">
      <calculatedColumnFormula>IF('Hidden Calculations'!AF2=-1,"",'Hidden Calculations'!AF2)</calculatedColumnFormula>
    </tableColumn>
    <tableColumn id="2" xr3:uid="{00000000-0010-0000-0400-000002000000}" name="Unit Type" dataDxfId="467">
      <calculatedColumnFormula>'Hidden Calculations'!AG2</calculatedColumnFormula>
    </tableColumn>
    <tableColumn id="3" xr3:uid="{00000000-0010-0000-0400-000003000000}" name="Pollutant" dataDxfId="466">
      <calculatedColumnFormula>'Hidden Calculations'!AH2</calculatedColumnFormula>
    </tableColumn>
    <tableColumn id="4" xr3:uid="{00000000-0010-0000-0400-000004000000}" name="Current Tier I BACT" dataDxfId="465">
      <calculatedColumnFormula>IF(D17="PM","The emission reduction techniques for PM10 and PM2.5 will follow the technique for PM. ","")&amp;IF($D17="","",IFERROR(HLOOKUP(D17,'BACT-Monitoring Hidden'!$C$2:$P$226,IF('Unit Types - Emission Rates'!$H$8="Combustion",112+MATCH(C17,'BACT-Monitoring Hidden'!$B$114:$B$151,0),IF('Unit Types - Emission Rates'!$H$8="Coatings",64+MATCH(C17,'BACT-Monitoring Hidden'!$B$66:$B$113,0),IF('Unit Types - Emission Rates'!$H$8="Chemical / Energy",1+MATCH(C17,'BACT-Monitoring Hidden'!$B$3:$B$65,0),150+MATCH(C17,'BACT-Monitoring Hidden'!$B$152:$B$226,0)))),FALSE),"Fill out the Additional Notes column to demonstrate how BACT will be met."))</calculatedColumnFormula>
    </tableColumn>
    <tableColumn id="5" xr3:uid="{00000000-0010-0000-0400-000005000000}" name="Confirm" dataDxfId="464"/>
    <tableColumn id="6" xr3:uid="{00000000-0010-0000-0400-000006000000}" name="Additional Notes" dataDxfId="463"/>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59C17A-BC68-4DC7-A32B-4E5F9805844D}" name="Table68" displayName="Table68" ref="A7:H332" totalsRowShown="0" headerRowDxfId="462" dataDxfId="460" headerRowBorderDxfId="461" tableBorderDxfId="459">
  <tableColumns count="8">
    <tableColumn id="1" xr3:uid="{EE5769C7-C5ED-4354-894A-9CC32CCB5D63}" name="FIN" dataDxfId="458">
      <calculatedColumnFormula>IF('Hidden Calculations'!AI2=-1,"",'Hidden Calculations'!AI2)</calculatedColumnFormula>
    </tableColumn>
    <tableColumn id="5" xr3:uid="{3D149961-4D8C-4C69-ABF7-1B82B347290C}" name="Unit Type" dataDxfId="457">
      <calculatedColumnFormula>'Hidden Calculations'!AM2</calculatedColumnFormula>
    </tableColumn>
    <tableColumn id="2" xr3:uid="{5770E713-B0A7-43BB-AAC1-1BA93424EDFA}" name="Pollutant" dataDxfId="456">
      <calculatedColumnFormula>'Hidden Calculations'!AN2</calculatedColumnFormula>
    </tableColumn>
    <tableColumn id="3" xr3:uid="{B3E3C4DE-60AE-4241-9359-726D041335FA}" name="Minimum Monitoring Requirements" dataDxfId="455">
      <calculatedColumnFormula>IF(C8="PM","The emission monitoring techniques for PM10 and PM2.5 will follow the technique for PM. ","")&amp;IF($C8="","",IFERROR(HLOOKUP(C8,'BACT-Monitoring Hidden'!$Q$2:$AC$226,IF('Unit Types - Emission Rates'!$H$8="Combustion",112+MATCH(B8,'BACT-Monitoring Hidden'!$B$114:$B$151,0),IF('Unit Types - Emission Rates'!$H$8="Coatings",64+MATCH(B8,'BACT-Monitoring Hidden'!$B$66:$B$113,0),IF('Unit Types - Emission Rates'!$H$8="Chemical / Energy",1+MATCH(B8,'BACT-Monitoring Hidden'!$B$3:$B$65,0),150+MATCH(B8,'BACT-Monitoring Hidden'!$B$152:$B$226,0)))),FALSE),"Fill out the Additional Notes for Monitoring column to demonstrate how monitoring will be conducted to demonstrate compliance with the permit."))</calculatedColumnFormula>
    </tableColumn>
    <tableColumn id="6" xr3:uid="{03ADB114-064C-4CF3-9E7A-351D2B662DCE}" name="Confirm" dataDxfId="454"/>
    <tableColumn id="4" xr3:uid="{F9F2E2A0-F119-447E-B34D-AB2FCF524B4A}" name="Additional Notes for Monitoring" dataDxfId="453"/>
    <tableColumn id="7" xr3:uid="{D6A65305-C787-4F54-AAFC-A71801AE5C28}" name="Proposed Measurement Technique (only complete for pollutants with a project increase above the PSD threshold) " dataDxfId="452"/>
    <tableColumn id="8" xr3:uid="{C34D6060-E926-464C-A983-021CEB92436A}" name="Additional Notes for Measuring" dataDxfId="451"/>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C6A89B8-1E28-44B1-B4ED-C222FEFCC833}" name="Table29" displayName="Table29" ref="A5:J330" totalsRowShown="0" headerRowDxfId="450" dataDxfId="448" headerRowBorderDxfId="449" tableBorderDxfId="447">
  <autoFilter ref="A5:J33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3" xr3:uid="{7EDBDBDB-79D0-40D2-A411-85312D06F834}" name="Facility ID Number (FIN)" dataDxfId="446"/>
    <tableColumn id="4" xr3:uid="{DDF31DC3-8634-4E16-B67C-FC87A8622496}" name="Emission Point Number (EPN)" dataDxfId="445"/>
    <tableColumn id="5" xr3:uid="{0CCE5AE7-F248-43BC-B97A-81E4EA7479F2}" name="Source Name" dataDxfId="444"/>
    <tableColumn id="6" xr3:uid="{74A76CDD-8CDB-4283-94CE-E1CFBA64BBB3}" name="Pollutant" dataDxfId="443"/>
    <tableColumn id="7" xr3:uid="{B6E5E3FF-0B3D-4516-8E98-A28DF850B2CA}" name="Current Short-Term (lb/hr)" dataDxfId="442"/>
    <tableColumn id="8" xr3:uid="{45FC2C14-8704-4AF5-9325-1A18F33B217D}" name="Current Long-Term (tpy)" dataDxfId="441"/>
    <tableColumn id="15" xr3:uid="{7AAC67F2-7228-46BA-AB27-5CEABE69F032}" name="Consolidated Short-Term (lb/hr)" dataDxfId="440"/>
    <tableColumn id="16" xr3:uid="{4A40E172-D779-4D7F-ABD7-2887EB377E44}" name="Consolidated Long-Term (tpy)" dataDxfId="439"/>
    <tableColumn id="9" xr3:uid="{B854A907-B8FD-47FB-92ED-03D934955962}" name="Proposed Short-Term (lb/hr)" dataDxfId="438"/>
    <tableColumn id="10" xr3:uid="{64B60D8C-9E5D-4418-BA78-3BE2FED1ED0F}" name="Proposed Long-Term (tpy)" dataDxfId="437"/>
  </tableColumns>
  <tableStyleInfo name="TableStyleLight1"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tps.tceq.texas.gov/help/" TargetMode="External"/><Relationship Id="rId2" Type="http://schemas.openxmlformats.org/officeDocument/2006/relationships/hyperlink" Target="https://www3.tceq.texas.gov/steers/" TargetMode="External"/><Relationship Id="rId1" Type="http://schemas.openxmlformats.org/officeDocument/2006/relationships/hyperlink" Target="mailto:apirt@tceq.texas.gov"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txregionalcouncil.org/display.php?page=regions_map.php" TargetMode="External"/><Relationship Id="rId3" Type="http://schemas.openxmlformats.org/officeDocument/2006/relationships/hyperlink" Target="https://www.nps.gov/subjects/air/class1.htm" TargetMode="External"/><Relationship Id="rId7" Type="http://schemas.openxmlformats.org/officeDocument/2006/relationships/hyperlink" Target="https://www.txdirectory.com/" TargetMode="External"/><Relationship Id="rId2" Type="http://schemas.openxmlformats.org/officeDocument/2006/relationships/hyperlink" Target="https://www.nps.gov/subjects/air/class1.htm" TargetMode="External"/><Relationship Id="rId1" Type="http://schemas.openxmlformats.org/officeDocument/2006/relationships/hyperlink" Target="https://www.tceq.texas.gov/permitting/air/bilingual/how1_2_pn.html" TargetMode="External"/><Relationship Id="rId6" Type="http://schemas.openxmlformats.org/officeDocument/2006/relationships/hyperlink" Target="https://www.tceq.texas.gov/permitting/air/guidance/newsourcereview/nsrapp-tools.html" TargetMode="External"/><Relationship Id="rId11" Type="http://schemas.openxmlformats.org/officeDocument/2006/relationships/printerSettings" Target="../printerSettings/printerSettings10.bin"/><Relationship Id="rId5" Type="http://schemas.openxmlformats.org/officeDocument/2006/relationships/hyperlink" Target="https://www.tceq.texas.gov/permitting/air/guidance/newsourcereview/nsrapp-tools.html" TargetMode="External"/><Relationship Id="rId10" Type="http://schemas.openxmlformats.org/officeDocument/2006/relationships/hyperlink" Target="https://www.nps.gov/subjects/air/class1.htm" TargetMode="External"/><Relationship Id="rId4" Type="http://schemas.openxmlformats.org/officeDocument/2006/relationships/hyperlink" Target="http://www.tceq.texas.gov/permitting/air/bilingual/how1_2_pn.html" TargetMode="External"/><Relationship Id="rId9" Type="http://schemas.openxmlformats.org/officeDocument/2006/relationships/hyperlink" Target="https://txregionalcouncil.org/regional-councils/"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tceq.texas.gov/assets/public/permitting/air/factsheets/factsheets-psd-na-sigemiss-6240.pdf" TargetMode="External"/><Relationship Id="rId7" Type="http://schemas.openxmlformats.org/officeDocument/2006/relationships/hyperlink" Target="https://www.tceq.texas.gov/permitting/air/forms/newsourcereview/tables/nsr_table8.html" TargetMode="External"/><Relationship Id="rId2" Type="http://schemas.openxmlformats.org/officeDocument/2006/relationships/hyperlink" Target="https://texreg.sos.state.tx.us/public/readtac$ext.TacPage?sl=R&amp;app=9&amp;p_dir=&amp;p_rloc=&amp;p_tloc=&amp;p_ploc=&amp;pg=1&amp;p_tac=&amp;ti=30&amp;pt=1&amp;ch=116&amp;rl=12" TargetMode="External"/><Relationship Id="rId1" Type="http://schemas.openxmlformats.org/officeDocument/2006/relationships/hyperlink" Target="https://www.tceq.texas.gov/assets/public/permitting/air/Guidance/NewSourceReview/fnsr_app_determ.pdf" TargetMode="External"/><Relationship Id="rId6" Type="http://schemas.openxmlformats.org/officeDocument/2006/relationships/hyperlink" Target="https://www.tceq.texas.gov/permitting/air/guidance/permit-factsheets.html" TargetMode="External"/><Relationship Id="rId5" Type="http://schemas.openxmlformats.org/officeDocument/2006/relationships/hyperlink" Target="https://texreg.sos.state.tx.us/public/readtac$ext.TacPage?sl=R&amp;app=9&amp;p_dir=&amp;p_rloc=&amp;p_tloc=&amp;p_ploc=&amp;pg=1&amp;p_tac=&amp;ti=30&amp;pt=1&amp;ch=116&amp;rl=12" TargetMode="External"/><Relationship Id="rId4" Type="http://schemas.openxmlformats.org/officeDocument/2006/relationships/hyperlink" Target="https://www.tceq.texas.gov/permitting/air/nav/air_docs_newsource.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tceq.texas.gov/assets/public/permitting/air/Guidance/NewSourceReview/epp-in-impl-guide-external-6258.pdf" TargetMode="External"/><Relationship Id="rId2" Type="http://schemas.openxmlformats.org/officeDocument/2006/relationships/hyperlink" Target="https://www3.tceq.texas.gov/epay/" TargetMode="External"/><Relationship Id="rId1" Type="http://schemas.openxmlformats.org/officeDocument/2006/relationships/hyperlink" Target="https://www3.tceq.texas.gov/epay/" TargetMode="External"/><Relationship Id="rId5" Type="http://schemas.openxmlformats.org/officeDocument/2006/relationships/printerSettings" Target="../printerSettings/printerSettings17.bin"/><Relationship Id="rId4" Type="http://schemas.openxmlformats.org/officeDocument/2006/relationships/hyperlink" Target="https://www.tceq.texas.gov/permitting/air/nav/air_docs_newsource.html"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tceq.texas.gov/permitting/air/nav/modeling_index.html" TargetMode="External"/><Relationship Id="rId3" Type="http://schemas.openxmlformats.org/officeDocument/2006/relationships/hyperlink" Target="https://www.tceq.texas.gov/assets/public/permitting/air/Modeling/guidance/protocol-checklist.pdf" TargetMode="External"/><Relationship Id="rId7" Type="http://schemas.openxmlformats.org/officeDocument/2006/relationships/hyperlink" Target="https://www.tceq.texas.gov/permitting/air/guidance/newsourcereview/nsr_mod_guidance.html" TargetMode="External"/><Relationship Id="rId2" Type="http://schemas.openxmlformats.org/officeDocument/2006/relationships/hyperlink" Target="https://www.tceq.texas.gov/assets/public/permitting/air/Modeling/guidance/airquality-mod-guidelines6232.pdf" TargetMode="External"/><Relationship Id="rId1" Type="http://schemas.openxmlformats.org/officeDocument/2006/relationships/hyperlink" Target="https://www.tceq.texas.gov/assets/public/permitting/air/Guidance/NewSourceReview/mera.pdf" TargetMode="External"/><Relationship Id="rId6" Type="http://schemas.openxmlformats.org/officeDocument/2006/relationships/hyperlink" Target="https://www.tceq.texas.gov/permitting/air/nav/air_docs_newsource.html" TargetMode="External"/><Relationship Id="rId5" Type="http://schemas.openxmlformats.org/officeDocument/2006/relationships/hyperlink" Target="https://www.tceq.texas.gov/permitting/air/nav/modeling_index.html" TargetMode="External"/><Relationship Id="rId10" Type="http://schemas.openxmlformats.org/officeDocument/2006/relationships/table" Target="../tables/table4.xml"/><Relationship Id="rId4" Type="http://schemas.openxmlformats.org/officeDocument/2006/relationships/hyperlink" Target="https://www.tceq.texas.gov/permitting/air/guidance/newsourcereview/ghg/ghg-permitting.html" TargetMode="External"/><Relationship Id="rId9"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9.bin"/><Relationship Id="rId1" Type="http://schemas.openxmlformats.org/officeDocument/2006/relationships/hyperlink" Target="https://www.tceq.texas.gov/permitting/air/nav/bact_index.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tceq.texas.gov/agency/financial/fees/delin" TargetMode="External"/><Relationship Id="rId13" Type="http://schemas.openxmlformats.org/officeDocument/2006/relationships/hyperlink" Target="https://www.tceq.texas.gov/permitting/central_registry/guidance.html" TargetMode="External"/><Relationship Id="rId3" Type="http://schemas.openxmlformats.org/officeDocument/2006/relationships/hyperlink" Target="https://www.tceq.texas.gov/assets/public/permitting/air/memos/pbr_spc06.pdf" TargetMode="External"/><Relationship Id="rId7" Type="http://schemas.openxmlformats.org/officeDocument/2006/relationships/hyperlink" Target="https://www.sos.state.tx.us/" TargetMode="External"/><Relationship Id="rId12" Type="http://schemas.openxmlformats.org/officeDocument/2006/relationships/hyperlink" Target="https://www.naics.com/sic-codes-industry-drilldown/" TargetMode="External"/><Relationship Id="rId17" Type="http://schemas.openxmlformats.org/officeDocument/2006/relationships/printerSettings" Target="../printerSettings/printerSettings2.bin"/><Relationship Id="rId2" Type="http://schemas.openxmlformats.org/officeDocument/2006/relationships/hyperlink" Target="http://www.capitol.state.tx.us/" TargetMode="External"/><Relationship Id="rId16" Type="http://schemas.openxmlformats.org/officeDocument/2006/relationships/hyperlink" Target="https://www.tceq.texas.gov/permitting/air" TargetMode="External"/><Relationship Id="rId1" Type="http://schemas.openxmlformats.org/officeDocument/2006/relationships/hyperlink" Target="https://wrm.capitol.texas.gov/" TargetMode="External"/><Relationship Id="rId6" Type="http://schemas.openxmlformats.org/officeDocument/2006/relationships/hyperlink" Target="http://www.tceq.texas.gov/permitting/air/guidance/authorize.html" TargetMode="External"/><Relationship Id="rId11" Type="http://schemas.openxmlformats.org/officeDocument/2006/relationships/hyperlink" Target="http://www.tceq.texas.gov/permitting/air/confidential.html" TargetMode="External"/><Relationship Id="rId5" Type="http://schemas.openxmlformats.org/officeDocument/2006/relationships/hyperlink" Target="https://fyi.capitol.texas.gov/Home.aspx" TargetMode="External"/><Relationship Id="rId15" Type="http://schemas.openxmlformats.org/officeDocument/2006/relationships/hyperlink" Target="https://www.census.gov/naics/" TargetMode="External"/><Relationship Id="rId10" Type="http://schemas.openxmlformats.org/officeDocument/2006/relationships/hyperlink" Target="https://www.tceq.texas.gov/permitting/air/confidential.html" TargetMode="External"/><Relationship Id="rId4" Type="http://schemas.openxmlformats.org/officeDocument/2006/relationships/hyperlink" Target="https://www.tceq.texas.gov/permitting/air/memos/nsr_memos.html" TargetMode="External"/><Relationship Id="rId9" Type="http://schemas.openxmlformats.org/officeDocument/2006/relationships/hyperlink" Target="https://www.tceq.texas.gov/agency/financial/fees/delin" TargetMode="External"/><Relationship Id="rId14" Type="http://schemas.openxmlformats.org/officeDocument/2006/relationships/hyperlink" Target="https://www.tceq.texas.gov/permitting/air/guidance/authorize.html"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wilson.aimee@epa.gov?subject=Electronic%20Submittal%20of%20Texas%20NSR%20Permit%20Application" TargetMode="External"/><Relationship Id="rId3" Type="http://schemas.openxmlformats.org/officeDocument/2006/relationships/hyperlink" Target="mailto:wilson.aimee@epa.gov" TargetMode="External"/><Relationship Id="rId7" Type="http://schemas.openxmlformats.org/officeDocument/2006/relationships/hyperlink" Target="mailto:R6AirPermitsTX@epa.gov?subject=Texas%20New%20Source%20Review%20Permit%20Application" TargetMode="External"/><Relationship Id="rId2" Type="http://schemas.openxmlformats.org/officeDocument/2006/relationships/hyperlink" Target="https://www.tceq.texas.gov/permitting/air/local_programs.html" TargetMode="External"/><Relationship Id="rId1" Type="http://schemas.openxmlformats.org/officeDocument/2006/relationships/hyperlink" Target="https://www.tceq.texas.gov/agency/directory/region" TargetMode="External"/><Relationship Id="rId6" Type="http://schemas.openxmlformats.org/officeDocument/2006/relationships/hyperlink" Target="http://www.tceq.texas.gov/permitting/air/local_programs.html" TargetMode="External"/><Relationship Id="rId5" Type="http://schemas.openxmlformats.org/officeDocument/2006/relationships/hyperlink" Target="https://www.tceq.texas.gov/agency/directory/region" TargetMode="External"/><Relationship Id="rId4" Type="http://schemas.openxmlformats.org/officeDocument/2006/relationships/hyperlink" Target="mailto:R6AirPermitsTX@epa.gov" TargetMode="External"/><Relationship Id="rId9"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tceq.texas.gov/permitting/air/nav/air_docs_newsource.html" TargetMode="External"/><Relationship Id="rId3" Type="http://schemas.openxmlformats.org/officeDocument/2006/relationships/hyperlink" Target="https://www.txdirectory.com/" TargetMode="External"/><Relationship Id="rId7" Type="http://schemas.openxmlformats.org/officeDocument/2006/relationships/hyperlink" Target="mailto:ebt@tceq.texas.gov" TargetMode="External"/><Relationship Id="rId2" Type="http://schemas.openxmlformats.org/officeDocument/2006/relationships/hyperlink" Target="http://www.tceq.texas.gov/toxicology/apwl/apwl.html" TargetMode="External"/><Relationship Id="rId1" Type="http://schemas.openxmlformats.org/officeDocument/2006/relationships/hyperlink" Target="https://www.tceq.texas.gov/toxicology/apwl/apwl.html" TargetMode="External"/><Relationship Id="rId6" Type="http://schemas.openxmlformats.org/officeDocument/2006/relationships/hyperlink" Target="mailto:ebt@tceq.texas.gov" TargetMode="External"/><Relationship Id="rId5" Type="http://schemas.openxmlformats.org/officeDocument/2006/relationships/hyperlink" Target="https://www.tceq.texas.gov/assets/public/permitting/air/Guidance/NewSourceReview/disrev-factsheet.pdf" TargetMode="External"/><Relationship Id="rId4" Type="http://schemas.openxmlformats.org/officeDocument/2006/relationships/hyperlink" Target="http://www.txdirectory.com/"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7AD51-2DF8-48D2-8B80-93F238B1C2C0}">
  <sheetPr codeName="Sheet2">
    <tabColor rgb="FFDCDCFF"/>
    <pageSetUpPr fitToPage="1"/>
  </sheetPr>
  <dimension ref="A1:C109"/>
  <sheetViews>
    <sheetView showGridLines="0" tabSelected="1" zoomScaleNormal="100" workbookViewId="0">
      <selection activeCell="A5" sqref="A5:B5"/>
    </sheetView>
  </sheetViews>
  <sheetFormatPr defaultColWidth="0" defaultRowHeight="12.75" zeroHeight="1" x14ac:dyDescent="0.2"/>
  <cols>
    <col min="1" max="1" width="39.5703125" customWidth="1"/>
    <col min="2" max="2" width="98.140625" customWidth="1"/>
    <col min="3" max="3" width="2.7109375" customWidth="1"/>
    <col min="4" max="16384" width="9.140625" hidden="1"/>
  </cols>
  <sheetData>
    <row r="1" spans="1:2" s="7" customFormat="1" ht="6" customHeight="1" thickBot="1" x14ac:dyDescent="0.25">
      <c r="A1" s="1106"/>
      <c r="B1" s="1106"/>
    </row>
    <row r="2" spans="1:2" ht="21.95" customHeight="1" x14ac:dyDescent="0.2">
      <c r="A2" s="1107" t="s">
        <v>0</v>
      </c>
      <c r="B2" s="1108"/>
    </row>
    <row r="3" spans="1:2" s="1" customFormat="1" ht="14.25" customHeight="1" x14ac:dyDescent="0.2">
      <c r="A3" s="1109" t="s">
        <v>1</v>
      </c>
      <c r="B3" s="1110"/>
    </row>
    <row r="4" spans="1:2" s="1" customFormat="1" ht="14.25" customHeight="1" x14ac:dyDescent="0.2">
      <c r="A4" s="1109" t="s">
        <v>2</v>
      </c>
      <c r="B4" s="1110"/>
    </row>
    <row r="5" spans="1:2" s="1" customFormat="1" ht="15" thickBot="1" x14ac:dyDescent="0.25">
      <c r="A5" s="1111" t="s">
        <v>3343</v>
      </c>
      <c r="B5" s="1112"/>
    </row>
    <row r="6" spans="1:2" s="1" customFormat="1" ht="69" customHeight="1" x14ac:dyDescent="0.2">
      <c r="A6" s="1102" t="s">
        <v>3</v>
      </c>
      <c r="B6" s="1103"/>
    </row>
    <row r="7" spans="1:2" s="1" customFormat="1" ht="69" customHeight="1" x14ac:dyDescent="0.2">
      <c r="A7" s="1104" t="s">
        <v>4</v>
      </c>
      <c r="B7" s="1105"/>
    </row>
    <row r="8" spans="1:2" ht="75" customHeight="1" thickBot="1" x14ac:dyDescent="0.25">
      <c r="A8" s="1084" t="s">
        <v>5</v>
      </c>
      <c r="B8" s="1085"/>
    </row>
    <row r="9" spans="1:2" ht="13.5" thickBot="1" x14ac:dyDescent="0.25">
      <c r="A9" s="389" t="s">
        <v>6</v>
      </c>
      <c r="B9" s="389"/>
    </row>
    <row r="10" spans="1:2" ht="52.5" customHeight="1" thickBot="1" x14ac:dyDescent="0.25">
      <c r="A10" s="1098" t="s">
        <v>7</v>
      </c>
      <c r="B10" s="1099"/>
    </row>
    <row r="11" spans="1:2" ht="15" x14ac:dyDescent="0.2">
      <c r="A11" s="424" t="s">
        <v>8</v>
      </c>
      <c r="B11" s="425" t="s">
        <v>9</v>
      </c>
    </row>
    <row r="12" spans="1:2" ht="15" customHeight="1" x14ac:dyDescent="0.2">
      <c r="A12" s="426" t="s">
        <v>10</v>
      </c>
      <c r="B12" s="398" t="s">
        <v>11</v>
      </c>
    </row>
    <row r="13" spans="1:2" ht="15" customHeight="1" x14ac:dyDescent="0.2">
      <c r="A13" s="632" t="s">
        <v>12</v>
      </c>
      <c r="B13" s="398" t="s">
        <v>13</v>
      </c>
    </row>
    <row r="14" spans="1:2" ht="15" customHeight="1" x14ac:dyDescent="0.2">
      <c r="A14" s="632" t="s">
        <v>14</v>
      </c>
      <c r="B14" s="398" t="s">
        <v>15</v>
      </c>
    </row>
    <row r="15" spans="1:2" ht="15" customHeight="1" x14ac:dyDescent="0.2">
      <c r="A15" s="632" t="s">
        <v>16</v>
      </c>
      <c r="B15" s="398" t="s">
        <v>17</v>
      </c>
    </row>
    <row r="16" spans="1:2" ht="15" customHeight="1" x14ac:dyDescent="0.2">
      <c r="A16" s="632" t="s">
        <v>14</v>
      </c>
      <c r="B16" s="398" t="s">
        <v>18</v>
      </c>
    </row>
    <row r="17" spans="1:2" ht="15" customHeight="1" x14ac:dyDescent="0.2">
      <c r="A17" s="632" t="s">
        <v>14</v>
      </c>
      <c r="B17" s="398" t="s">
        <v>19</v>
      </c>
    </row>
    <row r="18" spans="1:2" ht="15" customHeight="1" x14ac:dyDescent="0.2">
      <c r="A18" s="632" t="s">
        <v>14</v>
      </c>
      <c r="B18" s="398" t="s">
        <v>20</v>
      </c>
    </row>
    <row r="19" spans="1:2" ht="15" customHeight="1" x14ac:dyDescent="0.2">
      <c r="A19" s="632" t="s">
        <v>14</v>
      </c>
      <c r="B19" s="398" t="s">
        <v>21</v>
      </c>
    </row>
    <row r="20" spans="1:2" ht="15" customHeight="1" x14ac:dyDescent="0.2">
      <c r="A20" s="633" t="s">
        <v>22</v>
      </c>
      <c r="B20" s="398" t="s">
        <v>23</v>
      </c>
    </row>
    <row r="21" spans="1:2" ht="15" x14ac:dyDescent="0.2">
      <c r="A21" s="427" t="s">
        <v>24</v>
      </c>
      <c r="B21" s="398" t="s">
        <v>13</v>
      </c>
    </row>
    <row r="22" spans="1:2" ht="14.25" x14ac:dyDescent="0.2">
      <c r="A22" s="632" t="s">
        <v>24</v>
      </c>
      <c r="B22" s="398" t="s">
        <v>15</v>
      </c>
    </row>
    <row r="23" spans="1:2" ht="14.25" x14ac:dyDescent="0.2">
      <c r="A23" s="632" t="s">
        <v>24</v>
      </c>
      <c r="B23" s="398" t="s">
        <v>17</v>
      </c>
    </row>
    <row r="24" spans="1:2" ht="14.25" x14ac:dyDescent="0.2">
      <c r="A24" s="632" t="s">
        <v>24</v>
      </c>
      <c r="B24" s="398" t="s">
        <v>18</v>
      </c>
    </row>
    <row r="25" spans="1:2" ht="14.25" x14ac:dyDescent="0.2">
      <c r="A25" s="632" t="s">
        <v>24</v>
      </c>
      <c r="B25" s="398" t="s">
        <v>21</v>
      </c>
    </row>
    <row r="26" spans="1:2" ht="14.25" x14ac:dyDescent="0.2">
      <c r="A26" s="633" t="s">
        <v>24</v>
      </c>
      <c r="B26" s="398" t="s">
        <v>23</v>
      </c>
    </row>
    <row r="27" spans="1:2" ht="15" x14ac:dyDescent="0.2">
      <c r="A27" s="428" t="s">
        <v>25</v>
      </c>
      <c r="B27" s="391" t="s">
        <v>11</v>
      </c>
    </row>
    <row r="28" spans="1:2" ht="15" x14ac:dyDescent="0.2">
      <c r="A28" s="427" t="s">
        <v>26</v>
      </c>
      <c r="B28" s="391" t="s">
        <v>11</v>
      </c>
    </row>
    <row r="29" spans="1:2" ht="14.25" x14ac:dyDescent="0.2">
      <c r="A29" s="632" t="s">
        <v>26</v>
      </c>
      <c r="B29" s="391" t="s">
        <v>13</v>
      </c>
    </row>
    <row r="30" spans="1:2" ht="14.25" x14ac:dyDescent="0.2">
      <c r="A30" s="632" t="s">
        <v>26</v>
      </c>
      <c r="B30" s="391" t="s">
        <v>15</v>
      </c>
    </row>
    <row r="31" spans="1:2" ht="14.25" x14ac:dyDescent="0.2">
      <c r="A31" s="632" t="s">
        <v>26</v>
      </c>
      <c r="B31" s="391" t="s">
        <v>17</v>
      </c>
    </row>
    <row r="32" spans="1:2" ht="14.25" x14ac:dyDescent="0.2">
      <c r="A32" s="632" t="s">
        <v>26</v>
      </c>
      <c r="B32" s="391" t="s">
        <v>18</v>
      </c>
    </row>
    <row r="33" spans="1:2" ht="14.25" x14ac:dyDescent="0.2">
      <c r="A33" s="632" t="s">
        <v>26</v>
      </c>
      <c r="B33" s="391" t="s">
        <v>21</v>
      </c>
    </row>
    <row r="34" spans="1:2" ht="14.25" x14ac:dyDescent="0.2">
      <c r="A34" s="633" t="s">
        <v>26</v>
      </c>
      <c r="B34" s="391" t="s">
        <v>23</v>
      </c>
    </row>
    <row r="35" spans="1:2" ht="15" x14ac:dyDescent="0.2">
      <c r="A35" s="427" t="s">
        <v>27</v>
      </c>
      <c r="B35" s="391" t="s">
        <v>11</v>
      </c>
    </row>
    <row r="36" spans="1:2" ht="14.25" x14ac:dyDescent="0.2">
      <c r="A36" s="633" t="s">
        <v>27</v>
      </c>
      <c r="B36" s="391" t="s">
        <v>28</v>
      </c>
    </row>
    <row r="37" spans="1:2" ht="15" x14ac:dyDescent="0.2">
      <c r="A37" s="427" t="s">
        <v>29</v>
      </c>
      <c r="B37" s="391" t="s">
        <v>11</v>
      </c>
    </row>
    <row r="38" spans="1:2" ht="14.25" x14ac:dyDescent="0.2">
      <c r="A38" s="632" t="s">
        <v>29</v>
      </c>
      <c r="B38" s="391" t="s">
        <v>28</v>
      </c>
    </row>
    <row r="39" spans="1:2" ht="14.25" x14ac:dyDescent="0.2">
      <c r="A39" s="633" t="s">
        <v>29</v>
      </c>
      <c r="B39" s="391" t="s">
        <v>30</v>
      </c>
    </row>
    <row r="40" spans="1:2" ht="15" x14ac:dyDescent="0.2">
      <c r="A40" s="427" t="s">
        <v>31</v>
      </c>
      <c r="B40" s="391" t="s">
        <v>11</v>
      </c>
    </row>
    <row r="41" spans="1:2" ht="14.25" x14ac:dyDescent="0.2">
      <c r="A41" s="633" t="s">
        <v>31</v>
      </c>
      <c r="B41" s="391" t="s">
        <v>28</v>
      </c>
    </row>
    <row r="42" spans="1:2" ht="15" x14ac:dyDescent="0.2">
      <c r="A42" s="427" t="s">
        <v>32</v>
      </c>
      <c r="B42" s="391" t="s">
        <v>11</v>
      </c>
    </row>
    <row r="43" spans="1:2" ht="14.25" x14ac:dyDescent="0.2">
      <c r="A43" s="633" t="s">
        <v>32</v>
      </c>
      <c r="B43" s="391" t="s">
        <v>28</v>
      </c>
    </row>
    <row r="44" spans="1:2" ht="15" x14ac:dyDescent="0.2">
      <c r="A44" s="427" t="s">
        <v>33</v>
      </c>
      <c r="B44" s="391" t="s">
        <v>11</v>
      </c>
    </row>
    <row r="45" spans="1:2" ht="14.25" x14ac:dyDescent="0.2">
      <c r="A45" s="632" t="s">
        <v>33</v>
      </c>
      <c r="B45" s="391" t="s">
        <v>13</v>
      </c>
    </row>
    <row r="46" spans="1:2" ht="14.25" x14ac:dyDescent="0.2">
      <c r="A46" s="632" t="s">
        <v>33</v>
      </c>
      <c r="B46" s="391" t="s">
        <v>15</v>
      </c>
    </row>
    <row r="47" spans="1:2" ht="14.25" x14ac:dyDescent="0.2">
      <c r="A47" s="632" t="s">
        <v>33</v>
      </c>
      <c r="B47" s="391" t="s">
        <v>18</v>
      </c>
    </row>
    <row r="48" spans="1:2" ht="14.25" x14ac:dyDescent="0.2">
      <c r="A48" s="633" t="s">
        <v>33</v>
      </c>
      <c r="B48" s="391" t="s">
        <v>21</v>
      </c>
    </row>
    <row r="49" spans="1:2" ht="14.25" x14ac:dyDescent="0.2">
      <c r="A49" s="1104" t="s">
        <v>34</v>
      </c>
      <c r="B49" s="1105"/>
    </row>
    <row r="50" spans="1:2" ht="15" thickBot="1" x14ac:dyDescent="0.25">
      <c r="A50" s="1086" t="s">
        <v>35</v>
      </c>
      <c r="B50" s="1087"/>
    </row>
    <row r="51" spans="1:2" ht="13.5" thickBot="1" x14ac:dyDescent="0.25">
      <c r="A51" s="388" t="s">
        <v>6</v>
      </c>
      <c r="B51" s="388"/>
    </row>
    <row r="52" spans="1:2" ht="95.25" customHeight="1" x14ac:dyDescent="0.2">
      <c r="A52" s="1082" t="s">
        <v>36</v>
      </c>
      <c r="B52" s="1083"/>
    </row>
    <row r="53" spans="1:2" ht="20.100000000000001" customHeight="1" x14ac:dyDescent="0.2">
      <c r="A53" s="1096" t="s">
        <v>37</v>
      </c>
      <c r="B53" s="1097"/>
    </row>
    <row r="54" spans="1:2" ht="20.100000000000001" customHeight="1" x14ac:dyDescent="0.2">
      <c r="A54" s="1096" t="s">
        <v>38</v>
      </c>
      <c r="B54" s="1097"/>
    </row>
    <row r="55" spans="1:2" ht="20.100000000000001" customHeight="1" thickBot="1" x14ac:dyDescent="0.25">
      <c r="A55" s="1100" t="s">
        <v>39</v>
      </c>
      <c r="B55" s="1101"/>
    </row>
    <row r="56" spans="1:2" ht="13.5" thickBot="1" x14ac:dyDescent="0.25"/>
    <row r="57" spans="1:2" ht="50.25" customHeight="1" x14ac:dyDescent="0.2">
      <c r="A57" s="1082" t="s">
        <v>40</v>
      </c>
      <c r="B57" s="1083"/>
    </row>
    <row r="58" spans="1:2" ht="18.75" customHeight="1" x14ac:dyDescent="0.2">
      <c r="A58" s="1090" t="s">
        <v>41</v>
      </c>
      <c r="B58" s="1091"/>
    </row>
    <row r="59" spans="1:2" ht="15" customHeight="1" x14ac:dyDescent="0.2">
      <c r="A59" s="1092" t="s">
        <v>42</v>
      </c>
      <c r="B59" s="1093"/>
    </row>
    <row r="60" spans="1:2" ht="15" customHeight="1" x14ac:dyDescent="0.2">
      <c r="A60" s="1092" t="s">
        <v>43</v>
      </c>
      <c r="B60" s="1093"/>
    </row>
    <row r="61" spans="1:2" ht="15" customHeight="1" x14ac:dyDescent="0.2">
      <c r="A61" s="1092" t="s">
        <v>44</v>
      </c>
      <c r="B61" s="1093"/>
    </row>
    <row r="62" spans="1:2" ht="15" customHeight="1" x14ac:dyDescent="0.2">
      <c r="A62" s="1092" t="s">
        <v>45</v>
      </c>
      <c r="B62" s="1093"/>
    </row>
    <row r="63" spans="1:2" ht="15" customHeight="1" x14ac:dyDescent="0.2">
      <c r="A63" s="1092" t="s">
        <v>46</v>
      </c>
      <c r="B63" s="1093"/>
    </row>
    <row r="64" spans="1:2" ht="15" customHeight="1" thickBot="1" x14ac:dyDescent="0.25">
      <c r="A64" s="1094" t="s">
        <v>47</v>
      </c>
      <c r="B64" s="1095"/>
    </row>
    <row r="65" spans="1:2" ht="15" customHeight="1" thickBot="1" x14ac:dyDescent="0.25"/>
    <row r="66" spans="1:2" ht="133.5" customHeight="1" x14ac:dyDescent="0.2">
      <c r="A66" s="1088" t="s">
        <v>48</v>
      </c>
      <c r="B66" s="1089"/>
    </row>
    <row r="67" spans="1:2" ht="189.75" customHeight="1" x14ac:dyDescent="0.2">
      <c r="A67" s="1070" t="s">
        <v>49</v>
      </c>
      <c r="B67" s="1071"/>
    </row>
    <row r="68" spans="1:2" ht="76.5" customHeight="1" x14ac:dyDescent="0.2">
      <c r="A68" s="1070" t="s">
        <v>50</v>
      </c>
      <c r="B68" s="1071"/>
    </row>
    <row r="69" spans="1:2" ht="18" customHeight="1" x14ac:dyDescent="0.2">
      <c r="A69" s="1072" t="s">
        <v>51</v>
      </c>
      <c r="B69" s="1073"/>
    </row>
    <row r="70" spans="1:2" ht="108.75" customHeight="1" thickBot="1" x14ac:dyDescent="0.25">
      <c r="A70" s="1084" t="s">
        <v>52</v>
      </c>
      <c r="B70" s="1085"/>
    </row>
    <row r="71" spans="1:2" ht="15" customHeight="1" thickBot="1" x14ac:dyDescent="0.25"/>
    <row r="72" spans="1:2" ht="100.5" customHeight="1" x14ac:dyDescent="0.2">
      <c r="A72" s="1088" t="s">
        <v>53</v>
      </c>
      <c r="B72" s="1089"/>
    </row>
    <row r="73" spans="1:2" ht="119.25" customHeight="1" thickBot="1" x14ac:dyDescent="0.25">
      <c r="A73" s="1086" t="s">
        <v>54</v>
      </c>
      <c r="B73" s="1087"/>
    </row>
    <row r="74" spans="1:2" ht="15" customHeight="1" thickBot="1" x14ac:dyDescent="0.25"/>
    <row r="75" spans="1:2" ht="93" customHeight="1" x14ac:dyDescent="0.2">
      <c r="A75" s="1082" t="s">
        <v>55</v>
      </c>
      <c r="B75" s="1083"/>
    </row>
    <row r="76" spans="1:2" ht="87.75" customHeight="1" x14ac:dyDescent="0.2">
      <c r="A76" s="1078" t="s">
        <v>56</v>
      </c>
      <c r="B76" s="1079"/>
    </row>
    <row r="77" spans="1:2" ht="102" customHeight="1" x14ac:dyDescent="0.2">
      <c r="A77" s="1078" t="s">
        <v>57</v>
      </c>
      <c r="B77" s="1079"/>
    </row>
    <row r="78" spans="1:2" ht="19.5" customHeight="1" thickBot="1" x14ac:dyDescent="0.25">
      <c r="A78" s="1074" t="s">
        <v>58</v>
      </c>
      <c r="B78" s="1075"/>
    </row>
    <row r="79" spans="1:2" ht="15" customHeight="1" thickBot="1" x14ac:dyDescent="0.25"/>
    <row r="80" spans="1:2" ht="93.75" customHeight="1" thickBot="1" x14ac:dyDescent="0.25">
      <c r="A80" s="1076" t="s">
        <v>59</v>
      </c>
      <c r="B80" s="1077"/>
    </row>
    <row r="81" spans="1:2" ht="15" customHeight="1" thickBot="1" x14ac:dyDescent="0.25"/>
    <row r="82" spans="1:2" ht="78" customHeight="1" x14ac:dyDescent="0.2">
      <c r="A82" s="1082" t="s">
        <v>60</v>
      </c>
      <c r="B82" s="1083"/>
    </row>
    <row r="83" spans="1:2" ht="73.5" customHeight="1" x14ac:dyDescent="0.2">
      <c r="A83" s="1078" t="s">
        <v>61</v>
      </c>
      <c r="B83" s="1079"/>
    </row>
    <row r="84" spans="1:2" ht="105.75" customHeight="1" thickBot="1" x14ac:dyDescent="0.25">
      <c r="A84" s="1080" t="s">
        <v>62</v>
      </c>
      <c r="B84" s="1081"/>
    </row>
    <row r="85" spans="1:2" ht="15" customHeight="1" thickBot="1" x14ac:dyDescent="0.25"/>
    <row r="86" spans="1:2" ht="35.1" customHeight="1" x14ac:dyDescent="0.2">
      <c r="A86" s="1066" t="s">
        <v>63</v>
      </c>
      <c r="B86" s="1067"/>
    </row>
    <row r="87" spans="1:2" ht="17.100000000000001" customHeight="1" x14ac:dyDescent="0.2">
      <c r="A87" s="1068" t="s">
        <v>64</v>
      </c>
      <c r="B87" s="1069"/>
    </row>
    <row r="88" spans="1:2" ht="17.100000000000001" customHeight="1" x14ac:dyDescent="0.2">
      <c r="A88" s="394" t="s">
        <v>65</v>
      </c>
      <c r="B88" s="391" t="s">
        <v>66</v>
      </c>
    </row>
    <row r="89" spans="1:2" ht="17.100000000000001" customHeight="1" x14ac:dyDescent="0.2">
      <c r="A89" s="394" t="s">
        <v>67</v>
      </c>
      <c r="B89" s="391" t="s">
        <v>68</v>
      </c>
    </row>
    <row r="90" spans="1:2" ht="17.100000000000001" customHeight="1" x14ac:dyDescent="0.2">
      <c r="A90" s="394" t="s">
        <v>69</v>
      </c>
      <c r="B90" s="391" t="s">
        <v>70</v>
      </c>
    </row>
    <row r="91" spans="1:2" ht="17.100000000000001" customHeight="1" x14ac:dyDescent="0.2">
      <c r="A91" s="394" t="s">
        <v>71</v>
      </c>
      <c r="B91" s="391" t="s">
        <v>72</v>
      </c>
    </row>
    <row r="92" spans="1:2" ht="17.100000000000001" customHeight="1" x14ac:dyDescent="0.2">
      <c r="A92" s="394" t="s">
        <v>73</v>
      </c>
      <c r="B92" s="391" t="s">
        <v>74</v>
      </c>
    </row>
    <row r="93" spans="1:2" ht="17.100000000000001" customHeight="1" x14ac:dyDescent="0.2">
      <c r="A93" s="394" t="s">
        <v>75</v>
      </c>
      <c r="B93" s="391" t="s">
        <v>76</v>
      </c>
    </row>
    <row r="94" spans="1:2" ht="17.100000000000001" customHeight="1" x14ac:dyDescent="0.2">
      <c r="A94" s="394" t="s">
        <v>77</v>
      </c>
      <c r="B94" s="391" t="s">
        <v>78</v>
      </c>
    </row>
    <row r="95" spans="1:2" ht="17.100000000000001" customHeight="1" x14ac:dyDescent="0.2">
      <c r="A95" s="394" t="s">
        <v>79</v>
      </c>
      <c r="B95" s="391" t="s">
        <v>80</v>
      </c>
    </row>
    <row r="96" spans="1:2" ht="17.100000000000001" customHeight="1" x14ac:dyDescent="0.2">
      <c r="A96" s="394" t="s">
        <v>81</v>
      </c>
      <c r="B96" s="391" t="s">
        <v>82</v>
      </c>
    </row>
    <row r="97" spans="1:2" ht="17.100000000000001" customHeight="1" x14ac:dyDescent="0.2">
      <c r="A97" s="394" t="s">
        <v>83</v>
      </c>
      <c r="B97" s="391" t="s">
        <v>84</v>
      </c>
    </row>
    <row r="98" spans="1:2" ht="17.100000000000001" customHeight="1" x14ac:dyDescent="0.2">
      <c r="A98" s="394" t="s">
        <v>85</v>
      </c>
      <c r="B98" s="391" t="s">
        <v>86</v>
      </c>
    </row>
    <row r="99" spans="1:2" ht="17.100000000000001" customHeight="1" x14ac:dyDescent="0.2">
      <c r="A99" s="394" t="s">
        <v>87</v>
      </c>
      <c r="B99" s="391" t="s">
        <v>88</v>
      </c>
    </row>
    <row r="100" spans="1:2" ht="17.100000000000001" customHeight="1" x14ac:dyDescent="0.2">
      <c r="A100" s="394" t="s">
        <v>89</v>
      </c>
      <c r="B100" s="391" t="s">
        <v>90</v>
      </c>
    </row>
    <row r="101" spans="1:2" ht="17.100000000000001" customHeight="1" thickBot="1" x14ac:dyDescent="0.25">
      <c r="A101" s="387" t="s">
        <v>91</v>
      </c>
      <c r="B101" s="392" t="s">
        <v>92</v>
      </c>
    </row>
    <row r="102" spans="1:2" ht="17.100000000000001" customHeight="1" x14ac:dyDescent="0.2">
      <c r="A102" s="1064" t="s">
        <v>93</v>
      </c>
      <c r="B102" s="1065"/>
    </row>
    <row r="103" spans="1:2" ht="17.100000000000001" customHeight="1" x14ac:dyDescent="0.2">
      <c r="A103" s="394" t="s">
        <v>94</v>
      </c>
      <c r="B103" s="391" t="s">
        <v>95</v>
      </c>
    </row>
    <row r="104" spans="1:2" ht="17.100000000000001" customHeight="1" x14ac:dyDescent="0.2">
      <c r="A104" s="394" t="s">
        <v>96</v>
      </c>
      <c r="B104" s="391" t="s">
        <v>97</v>
      </c>
    </row>
    <row r="105" spans="1:2" ht="17.100000000000001" customHeight="1" x14ac:dyDescent="0.2">
      <c r="A105" s="394" t="s">
        <v>98</v>
      </c>
      <c r="B105" s="391" t="s">
        <v>99</v>
      </c>
    </row>
    <row r="106" spans="1:2" ht="17.100000000000001" customHeight="1" x14ac:dyDescent="0.2">
      <c r="A106" s="394" t="s">
        <v>100</v>
      </c>
      <c r="B106" s="391" t="s">
        <v>101</v>
      </c>
    </row>
    <row r="107" spans="1:2" ht="17.100000000000001" customHeight="1" x14ac:dyDescent="0.2">
      <c r="A107" s="395" t="s">
        <v>102</v>
      </c>
      <c r="B107" s="393" t="s">
        <v>103</v>
      </c>
    </row>
    <row r="108" spans="1:2" ht="17.100000000000001" customHeight="1" thickBot="1" x14ac:dyDescent="0.25">
      <c r="A108" s="387" t="s">
        <v>104</v>
      </c>
      <c r="B108" s="392" t="s">
        <v>105</v>
      </c>
    </row>
    <row r="109" spans="1:2" ht="8.4499999999999993" customHeight="1" x14ac:dyDescent="0.2">
      <c r="A109" s="156" t="s">
        <v>106</v>
      </c>
      <c r="B109" s="390"/>
    </row>
  </sheetData>
  <sheetProtection algorithmName="SHA-512" hashValue="hQcXmjQGtc/SdB5hXYHYPQFyWYrpCD9EWEm2f37x8Hq2gU0etkbEWsQzeZJjtAp7Qfl5YBUABXzZZoQ2+oa8Eg==" saltValue="xfq0IW3Qvi66TBpBCiK64w==" spinCount="100000" sheet="1" objects="1" scenarios="1" formatRows="0" autoFilter="0"/>
  <mergeCells count="41">
    <mergeCell ref="A1:B1"/>
    <mergeCell ref="A2:B2"/>
    <mergeCell ref="A3:B3"/>
    <mergeCell ref="A4:B4"/>
    <mergeCell ref="A5:B5"/>
    <mergeCell ref="A6:B6"/>
    <mergeCell ref="A7:B7"/>
    <mergeCell ref="A8:B8"/>
    <mergeCell ref="A49:B49"/>
    <mergeCell ref="A50:B50"/>
    <mergeCell ref="A53:B53"/>
    <mergeCell ref="A10:B10"/>
    <mergeCell ref="A52:B52"/>
    <mergeCell ref="A54:B54"/>
    <mergeCell ref="A55:B55"/>
    <mergeCell ref="A64:B64"/>
    <mergeCell ref="A66:B66"/>
    <mergeCell ref="A67:B67"/>
    <mergeCell ref="A62:B62"/>
    <mergeCell ref="A63:B63"/>
    <mergeCell ref="A57:B57"/>
    <mergeCell ref="A58:B58"/>
    <mergeCell ref="A59:B59"/>
    <mergeCell ref="A60:B60"/>
    <mergeCell ref="A61:B61"/>
    <mergeCell ref="A102:B102"/>
    <mergeCell ref="A86:B86"/>
    <mergeCell ref="A87:B87"/>
    <mergeCell ref="A68:B68"/>
    <mergeCell ref="A69:B69"/>
    <mergeCell ref="A78:B78"/>
    <mergeCell ref="A80:B80"/>
    <mergeCell ref="A77:B77"/>
    <mergeCell ref="A76:B76"/>
    <mergeCell ref="A83:B83"/>
    <mergeCell ref="A84:B84"/>
    <mergeCell ref="A82:B82"/>
    <mergeCell ref="A70:B70"/>
    <mergeCell ref="A73:B73"/>
    <mergeCell ref="A72:B72"/>
    <mergeCell ref="A75:B75"/>
  </mergeCells>
  <hyperlinks>
    <hyperlink ref="A104" location="Glossary!A1" display="Glossary" xr:uid="{A1DE135C-F4C3-45C1-B055-DFA10D461078}"/>
    <hyperlink ref="A106" location="'Unit Types'!A1" display="Unit Types" xr:uid="{9D420BF7-5374-41FE-B41F-AC400AA1A761}"/>
    <hyperlink ref="A91" location="Example!A1" display="Example Table 1(a)" xr:uid="{CF1FCBFF-1049-40EA-AF54-54339F932002}"/>
    <hyperlink ref="A88" location="'PI-1'!A1" display="PI-1" xr:uid="{65C08E3F-C0D4-4A42-A435-373CFAAB379D}"/>
    <hyperlink ref="A103" location="Copies!A1" display="Copies of Application Requirements" xr:uid="{AE0C391D-4E8F-4337-B09A-444A091357C2}"/>
    <hyperlink ref="A97" location="'Table 30'!A1" display="Table 30" xr:uid="{5064D0AC-24E5-459E-AD90-0FC79939D783}"/>
    <hyperlink ref="A92" location="'Unit Types - Emission Rates'!A1" display="Unit Types - Emissions Rates" xr:uid="{2B533AE3-4E4A-4E87-AE72-44BFA96C6470}"/>
    <hyperlink ref="A94" location="'Stack Parameters'!A1" display="Stack Parameters" xr:uid="{ACF573E0-7B7C-413D-961C-C9F4208C3BF2}"/>
    <hyperlink ref="A98" location="Impacts!A1" display="Impacts" xr:uid="{21175735-859E-4AA0-B616-8EF66DAE0DA3}"/>
    <hyperlink ref="A95" location="'Public Notice'!A1" display="Public Notice Applicability and Required Information" xr:uid="{D0232D7A-350E-4439-887C-20D3F39E8700}"/>
    <hyperlink ref="A99" location="BACT!A1" display="BACT Requirements" xr:uid="{9BB67756-BCF7-4586-B795-A86C0420A366}"/>
    <hyperlink ref="A100" location="Monitoring!A1" display="Monitoring" xr:uid="{42B96D4D-6511-43E3-8F88-B4D7E7310509}"/>
    <hyperlink ref="A107" location="ADMT!A1" display="ADMT: Summary sheet of stack pararmeters in metric units for use by the Air Dispersion Modeling Team" xr:uid="{56E2AC72-8424-40A4-86A8-1ACD8D6F4F0D}"/>
    <hyperlink ref="A105" location="Acronyms!A1" display="Acronyms" xr:uid="{395AC70C-E928-4EE7-B4EE-5722E93A6B10}"/>
    <hyperlink ref="A97:B97" location="Fees!A1" tooltip="Click to jump to &quot;Fees&quot; tab" display="          Fees" xr:uid="{6070304F-D4A3-46FF-8D7F-6CEBB85DC160}"/>
    <hyperlink ref="A88:B88" location="General!A1" tooltip="Click to jump to &quot;General&quot; tab" display="          General" xr:uid="{69DB9FB3-5D6F-4A79-B01C-4E66FF15B58D}"/>
    <hyperlink ref="A92:B92" location="'Unit Types - Emission Rates'!A1" tooltip="Click to jump to &quot;Unit Types - Emission Rates&quot; tab" display="          Unit Types - Emissions Rates" xr:uid="{DF0B027B-6204-423C-84BC-AFA235303CEC}"/>
    <hyperlink ref="A94:B94" location="'Stack Parameters'!A1" tooltip="Click to jump to &quot;Stack Parameters&quot; tab" display="          Stack Parameters" xr:uid="{B9D4DE24-49ED-46D7-AD04-505EDF8FAF97}"/>
    <hyperlink ref="A98:B98" location="Impacts!A1" tooltip="Click to jump to &quot;Impacts&quot; tab" display="          Impacts" xr:uid="{6A277400-CB96-49C2-904B-70B5F7A0CFD7}"/>
    <hyperlink ref="A95:B95" location="'Public Notice'!A1" tooltip="Click to jump to &quot;Public Notice&quot; tab" display="          Public Notice" xr:uid="{9F1DCEDB-5761-4391-A1A1-985CC42FC854}"/>
    <hyperlink ref="A99:B99" location="BACT!A1" tooltip="Click to jump to &quot;BACT&quot; tab" display="          BACT" xr:uid="{363C53A2-9124-434F-A044-EA84F1813F2E}"/>
    <hyperlink ref="A100:B100" location="Monitoring!A1" tooltip="Click to jump to &quot;Monitoring&quot; tab" display="          Monitoring" xr:uid="{552A2178-3F51-4BEA-BFB0-F733815E1035}"/>
    <hyperlink ref="A103:B103" location="Copies!A1" tooltip="Click to jump to &quot;Copies&quot; tab" display="          Copies" xr:uid="{3BD1A7E2-CAE9-4D62-A789-11B111799BC7}"/>
    <hyperlink ref="A104:B104" location="Glossary!A1" tooltip="Click to jump to &quot;Glossary&quot; tab" display="          Glossary" xr:uid="{494ED490-ED6B-43A4-B965-9C52A9114E0C}"/>
    <hyperlink ref="A105:B105" location="Acronyms!A1" tooltip="Click to jump to &quot;Acronyms&quot; tab" display="          Acronyms" xr:uid="{7BADCE16-C598-4F23-B2FD-1A3B648075C8}"/>
    <hyperlink ref="A106:B106" location="'Unit Types'!A1" tooltip="Click to jump to &quot;Unit Types&quot; tab" display="          Unit Types" xr:uid="{840F10FF-24A8-4614-8D53-81D6CAED2554}"/>
    <hyperlink ref="A91:B91" location="Example!A1" tooltip="Click to jump to &quot;Example&quot; tab" display="          Example" xr:uid="{D985DC32-4828-4C3F-BE0B-F7D24C8AFFB9}"/>
    <hyperlink ref="A107:B107" location="BlankTable!A1" tooltip="Click to jump to &quot;Blank Table&quot; tab" display="Blank Table" xr:uid="{4A0E651E-B0DD-4F7B-8BF8-7CD3EB4A22FB}"/>
    <hyperlink ref="A69" r:id="rId1" xr:uid="{1F912F0D-3624-465C-89B4-AA070DD8D200}"/>
    <hyperlink ref="A89" location="'PI-1'!A1" display="PI-1" xr:uid="{DEA34A61-9C00-4F53-95E8-EF50A2915130}"/>
    <hyperlink ref="A90" location="'PI-1'!A1" display="PI-1" xr:uid="{493E3D4E-B263-447B-889F-5D041E7C698C}"/>
    <hyperlink ref="A89:B89" location="Renewals!A1" tooltip="Click to jump to &quot;Renewal&quot; tab" display="Renewals" xr:uid="{BA9BDBB7-DD4C-4B7A-8266-F20EF18CCB3D}"/>
    <hyperlink ref="A90:B90" location="Technical!A1" tooltip="Click to jump to &quot;Technical&quot; tab" display="Technical" xr:uid="{F4F6C632-A3C5-4FEC-826A-A9634CE3C310}"/>
    <hyperlink ref="A96:B96" location="'Federal Applicability'!A1" tooltip="Click to jump to &quot;Federal Applicability&quot; tab" display="Federal Applicability" xr:uid="{3B8BF201-36FF-4830-AFC3-1E966EF7B09C}"/>
    <hyperlink ref="A58" r:id="rId2" xr:uid="{87176B04-19C3-480D-9ED1-4E74CCCD15F7}"/>
    <hyperlink ref="A108:B108" location="Summary!A1" display="Summary" xr:uid="{E74C80B7-6D5F-407B-9AB8-17C099732178}"/>
    <hyperlink ref="A78" r:id="rId3" xr:uid="{3FEE88A6-1EAC-4FC2-919F-29FA78BF7B7D}"/>
    <hyperlink ref="A101" location="Monitoring!A1" display="Monitoring" xr:uid="{04E73D6D-2673-4892-97B7-54E3B73E4E82}"/>
    <hyperlink ref="A101:B101" location="Materials!A1" tooltip="Click to jump to &quot;Monitoring&quot; tab" display="Materials" xr:uid="{71545F0E-E3A0-4C6A-8AA4-66C0C5966981}"/>
    <hyperlink ref="A93" location="'Unit Types - Emission Rates'!A1" display="Unit Types - Emissions Rates" xr:uid="{A6E9F934-980F-4D0F-B5FA-79D8AE5D2B34}"/>
    <hyperlink ref="A93:B93" location="'Flex Permits'!A1" tooltip="Click to jump to &quot;Unit Types - Emission Rates&quot; tab" display="Flex Permits" xr:uid="{15851B81-99D5-4D1D-B02F-A59640DE615E}"/>
  </hyperlinks>
  <printOptions horizontalCentered="1"/>
  <pageMargins left="0.25" right="0.25" top="1" bottom="0.5" header="0.3" footer="0.3"/>
  <pageSetup scale="75" fitToHeight="0" orientation="portrait" r:id="rId4"/>
  <headerFooter scaleWithDoc="0">
    <oddHeader>&amp;C&amp;"Arial,Bold"Texas Commission on Environmental Quality
Form PI-1 General Application&amp;11
&amp;10&amp;A&amp;RDate: ____________
Permit #: ____________
Company: ____________</oddHeader>
    <oddFooter>&amp;C&amp;9Page &amp;P&amp;LVersion 6.0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FFDCDC"/>
  </sheetPr>
  <dimension ref="A1:Y118"/>
  <sheetViews>
    <sheetView showGridLines="0" zoomScaleNormal="100" workbookViewId="0">
      <selection sqref="A1:H1"/>
    </sheetView>
  </sheetViews>
  <sheetFormatPr defaultColWidth="0" defaultRowHeight="12.75" zeroHeight="1" x14ac:dyDescent="0.2"/>
  <cols>
    <col min="1" max="5" width="30.7109375" style="4" customWidth="1"/>
    <col min="6" max="7" width="14.42578125" style="4" customWidth="1"/>
    <col min="8" max="8" width="45.7109375" customWidth="1"/>
    <col min="9" max="9" width="2.7109375" customWidth="1"/>
    <col min="10" max="10" width="40.42578125" style="7" hidden="1" customWidth="1"/>
    <col min="11" max="13" width="9.140625" style="7" hidden="1" customWidth="1"/>
    <col min="14" max="17" width="12.5703125" style="7" hidden="1" customWidth="1"/>
    <col min="18" max="25" width="0" style="7" hidden="1" customWidth="1"/>
    <col min="26" max="16384" width="9.140625" style="7" hidden="1"/>
  </cols>
  <sheetData>
    <row r="1" spans="1:25" ht="6.75" customHeight="1" x14ac:dyDescent="0.2">
      <c r="A1" s="1570"/>
      <c r="B1" s="1570"/>
      <c r="C1" s="1570"/>
      <c r="D1" s="1570"/>
      <c r="E1" s="1570"/>
      <c r="F1" s="1570"/>
      <c r="G1" s="1570"/>
      <c r="H1" s="1570"/>
    </row>
    <row r="2" spans="1:25" ht="30" customHeight="1" thickBot="1" x14ac:dyDescent="0.25">
      <c r="A2" s="1571" t="s">
        <v>80</v>
      </c>
      <c r="B2" s="1572"/>
      <c r="C2" s="1572"/>
      <c r="D2" s="1572"/>
      <c r="E2" s="1572"/>
      <c r="F2" s="1572"/>
      <c r="G2" s="1573"/>
      <c r="H2" s="429" t="s">
        <v>108</v>
      </c>
      <c r="N2" s="7" t="s">
        <v>667</v>
      </c>
      <c r="O2" s="7" t="s">
        <v>668</v>
      </c>
      <c r="P2" s="7" t="s">
        <v>3304</v>
      </c>
      <c r="R2" s="7" t="s">
        <v>3308</v>
      </c>
    </row>
    <row r="3" spans="1:25" ht="120" customHeight="1" x14ac:dyDescent="0.2">
      <c r="A3" s="1158" t="s">
        <v>3320</v>
      </c>
      <c r="B3" s="1159"/>
      <c r="C3" s="1159"/>
      <c r="D3" s="1159"/>
      <c r="E3" s="1159"/>
      <c r="F3" s="1159"/>
      <c r="G3" s="1575"/>
      <c r="H3" s="560" t="s">
        <v>111</v>
      </c>
      <c r="R3" s="194" t="s">
        <v>3310</v>
      </c>
      <c r="S3" s="7" t="b">
        <f>IF(General!$D$54="relocation/alteration",TRUE,IF('Hidden Calculations'!$CW$5="no",TRUE,IF(OR(General!$K$69,General!$D$54="extension to start of construction",General!$D$56="initial",General!$D$55="alteration"),TRUE,AND(General!$D$54="Not applicable",General!$D$57="Not applicable"))))</f>
        <v>0</v>
      </c>
    </row>
    <row r="4" spans="1:25" ht="20.100000000000001" customHeight="1" x14ac:dyDescent="0.2">
      <c r="A4" s="1090" t="s">
        <v>670</v>
      </c>
      <c r="B4" s="1132"/>
      <c r="C4" s="1132"/>
      <c r="D4" s="1132"/>
      <c r="E4" s="1132"/>
      <c r="F4" s="1132"/>
      <c r="G4" s="1091"/>
      <c r="H4" s="563" t="s">
        <v>111</v>
      </c>
    </row>
    <row r="5" spans="1:25" ht="90.75" customHeight="1" thickBot="1" x14ac:dyDescent="0.25">
      <c r="A5" s="1086" t="s">
        <v>3337</v>
      </c>
      <c r="B5" s="1574"/>
      <c r="C5" s="1574"/>
      <c r="D5" s="1574"/>
      <c r="E5" s="1574"/>
      <c r="F5" s="1574"/>
      <c r="G5" s="1087"/>
      <c r="H5" s="564" t="s">
        <v>111</v>
      </c>
    </row>
    <row r="6" spans="1:25" ht="30" customHeight="1" thickBot="1" x14ac:dyDescent="0.25">
      <c r="A6" s="1498" t="s">
        <v>112</v>
      </c>
      <c r="B6" s="1498"/>
      <c r="C6" s="1498"/>
      <c r="D6" s="1498"/>
      <c r="E6" s="1498"/>
      <c r="F6" s="1498"/>
      <c r="G6" s="1498"/>
      <c r="H6" s="562"/>
    </row>
    <row r="7" spans="1:25" ht="20.100000000000001" customHeight="1" thickBot="1" x14ac:dyDescent="0.25">
      <c r="A7" s="1141" t="s">
        <v>671</v>
      </c>
      <c r="B7" s="1142"/>
      <c r="C7" s="1142"/>
      <c r="D7" s="1142"/>
      <c r="E7" s="1142"/>
      <c r="F7" s="1142"/>
      <c r="G7" s="1307"/>
      <c r="H7" s="559"/>
      <c r="N7" s="7" t="b">
        <f>AND(General!$D$54&lt;&gt;"amendment",General!$D$55&lt;&gt;"amendment",General!$D$57&lt;&gt;"amendment",General!$D$58&lt;&gt;"major modification",General!$D$59&lt;&gt;"major modification",General!$D$60&lt;&gt;"major modification",General!$D$61&lt;&gt;"major modification",General!$D$62&lt;&gt;"major modification",General!$D$54&lt;&gt;"renewal/amendment",General!$D$55&lt;&gt;"renewal/amendment",General!$D$57&lt;&gt;"renewal/amendment",General!$D$58&lt;&gt;"renewal/amendment",General!$D$59&lt;&gt;"renewal/amendment",General!$D$60&lt;&gt;"renewal/amendment",General!$D$61&lt;&gt;"renewal/amendment",General!$D$62&lt;&gt;"renewal/amendment")</f>
        <v>1</v>
      </c>
      <c r="O7" s="7" t="b">
        <f>General!$G$68="yes"</f>
        <v>0</v>
      </c>
    </row>
    <row r="8" spans="1:25" ht="15" customHeight="1" thickBot="1" x14ac:dyDescent="0.25">
      <c r="A8" s="1579" t="s">
        <v>3322</v>
      </c>
      <c r="B8" s="1580"/>
      <c r="C8" s="1580"/>
      <c r="D8" s="1580"/>
      <c r="E8" s="1580"/>
      <c r="F8" s="1580"/>
      <c r="G8" s="1581"/>
      <c r="H8" s="259"/>
      <c r="N8" s="180" t="b">
        <f>General!$D$54="renewal"</f>
        <v>0</v>
      </c>
      <c r="O8" s="7" t="b">
        <f>IF($O$7,TRUE,Renewals!$G$59="I agree")</f>
        <v>0</v>
      </c>
    </row>
    <row r="9" spans="1:25" ht="153" customHeight="1" thickBot="1" x14ac:dyDescent="0.25">
      <c r="A9" s="1576" t="s">
        <v>672</v>
      </c>
      <c r="B9" s="1577"/>
      <c r="C9" s="1577"/>
      <c r="D9" s="1577"/>
      <c r="E9" s="1577"/>
      <c r="F9" s="1577"/>
      <c r="G9" s="1578"/>
      <c r="H9" s="259"/>
      <c r="J9" s="693" t="s">
        <v>367</v>
      </c>
      <c r="K9" s="687">
        <f>Technical!$G$50</f>
        <v>0</v>
      </c>
      <c r="N9" s="7" t="b">
        <f>General!$D$54="change of location"</f>
        <v>0</v>
      </c>
      <c r="O9" s="7" t="b">
        <f>OR($O$8,$N$7:$N$9)</f>
        <v>1</v>
      </c>
      <c r="R9" s="194" t="s">
        <v>3309</v>
      </c>
      <c r="S9" s="147" t="s">
        <v>505</v>
      </c>
      <c r="T9" s="147" t="s">
        <v>673</v>
      </c>
      <c r="U9" s="147" t="s">
        <v>674</v>
      </c>
      <c r="V9" s="147" t="s">
        <v>631</v>
      </c>
      <c r="W9" s="147" t="s">
        <v>675</v>
      </c>
      <c r="X9" s="147" t="s">
        <v>676</v>
      </c>
      <c r="Y9" s="147" t="s">
        <v>677</v>
      </c>
    </row>
    <row r="10" spans="1:25" ht="45" customHeight="1" x14ac:dyDescent="0.2">
      <c r="A10" s="659" t="s">
        <v>505</v>
      </c>
      <c r="B10" s="660" t="s">
        <v>673</v>
      </c>
      <c r="C10" s="660" t="s">
        <v>674</v>
      </c>
      <c r="D10" s="661" t="s">
        <v>631</v>
      </c>
      <c r="E10" s="661" t="s">
        <v>675</v>
      </c>
      <c r="F10" s="661" t="s">
        <v>676</v>
      </c>
      <c r="G10" s="1051" t="s">
        <v>677</v>
      </c>
      <c r="H10" s="259"/>
      <c r="J10" s="691" t="s">
        <v>678</v>
      </c>
      <c r="K10" s="688" t="str">
        <f>IF(Technical!$J$148,"Yes","No")</f>
        <v>No</v>
      </c>
      <c r="O10" s="7" t="b">
        <f t="shared" ref="O10:O31" si="0">$O$8</f>
        <v>0</v>
      </c>
      <c r="R10" s="1050"/>
      <c r="T10" s="7" t="b">
        <f>OR($N$7:$N$8)</f>
        <v>1</v>
      </c>
      <c r="U10" s="7" t="b">
        <f>OR($N$7:$N$9)</f>
        <v>1</v>
      </c>
      <c r="V10" s="7" t="b">
        <f>$N$9</f>
        <v>0</v>
      </c>
      <c r="W10" s="7" t="b">
        <f>OR($N$7:$N$9)</f>
        <v>1</v>
      </c>
      <c r="X10" s="7" t="b">
        <f>OR($N$7:$N$9)</f>
        <v>1</v>
      </c>
      <c r="Y10" s="7" t="b">
        <f>OR($N$7:$N$9)</f>
        <v>1</v>
      </c>
    </row>
    <row r="11" spans="1:25" ht="18.75" customHeight="1" x14ac:dyDescent="0.2">
      <c r="A11" s="714" t="s">
        <v>522</v>
      </c>
      <c r="B11" s="859">
        <f>SUMIFS('Hidden Calculations'!BB$3:BB$327,'Hidden Calculations'!$AZ$3:$AZ$327,$A11,'Hidden Calculations'!$BG$3:$BG$327,TRUE)</f>
        <v>0</v>
      </c>
      <c r="C11" s="859">
        <f>SUMIFS('Hidden Calculations'!BD$3:BD$327,'Hidden Calculations'!$AZ$3:$AZ$327,$A11,'Hidden Calculations'!$BH$3:$BH$327,TRUE,'Hidden Calculations'!$BG$3:$BG$327,TRUE)</f>
        <v>0</v>
      </c>
      <c r="D11" s="859">
        <f>SUMIFS('Hidden Calculations'!BF$3:BF$327,'Hidden Calculations'!$AZ$3:$AZ$327,$A11,'Hidden Calculations'!$BG$3:$BG$327,TRUE)</f>
        <v>0</v>
      </c>
      <c r="E11" s="859">
        <f>IF(A11="","",D11-C11-B11)</f>
        <v>0</v>
      </c>
      <c r="F11" s="711">
        <f>IF($K$9="Yes",25,5)</f>
        <v>5</v>
      </c>
      <c r="G11" s="1052" t="str">
        <f>IF(E11&gt;F11,"Yes","No")</f>
        <v>No</v>
      </c>
      <c r="H11" s="259"/>
      <c r="J11" s="691" t="s">
        <v>679</v>
      </c>
      <c r="K11" s="688" t="str">
        <f>IF(OR(General!$D$54="Initial",General!$D$57="initial",General!$D$58="initial",General!$D$59="initial",General!$D$60="initial",General!$D$61="initial",General!$D$62="initial"),"Yes","No")</f>
        <v>No</v>
      </c>
      <c r="O11" s="7" t="b">
        <f t="shared" si="0"/>
        <v>0</v>
      </c>
      <c r="P11" s="7" t="b">
        <f>$G11="yes"</f>
        <v>0</v>
      </c>
      <c r="R11" s="1050"/>
      <c r="T11" s="7" t="b">
        <f t="shared" ref="T11:T18" si="1">$T$10</f>
        <v>1</v>
      </c>
      <c r="U11" s="7" t="b">
        <f t="shared" ref="U11:U18" si="2">$U$10</f>
        <v>1</v>
      </c>
      <c r="V11" s="7" t="b">
        <f t="shared" ref="V11:V18" si="3">$V$10</f>
        <v>0</v>
      </c>
      <c r="W11" s="7" t="b">
        <f t="shared" ref="W11:W18" si="4">$W$10</f>
        <v>1</v>
      </c>
      <c r="X11" s="7" t="b">
        <f t="shared" ref="X11:X18" si="5">$X$10</f>
        <v>1</v>
      </c>
      <c r="Y11" s="7" t="b">
        <f t="shared" ref="Y11:Y18" si="6">$Y$10</f>
        <v>1</v>
      </c>
    </row>
    <row r="12" spans="1:25" ht="18.75" customHeight="1" x14ac:dyDescent="0.2">
      <c r="A12" s="714" t="s">
        <v>523</v>
      </c>
      <c r="B12" s="859">
        <f>SUMIFS('Hidden Calculations'!BB$3:BB$327,'Hidden Calculations'!$AZ$3:$AZ$327,$A12,'Hidden Calculations'!$BG$3:$BG$327,TRUE)</f>
        <v>0</v>
      </c>
      <c r="C12" s="859">
        <f>SUMIFS('Hidden Calculations'!BD$3:BD$327,'Hidden Calculations'!$AZ$3:$AZ$327,$A12,'Hidden Calculations'!$BH$3:$BH$327,TRUE,'Hidden Calculations'!$BG$3:$BG$327,TRUE)</f>
        <v>0</v>
      </c>
      <c r="D12" s="859">
        <f>SUMIFS('Hidden Calculations'!BF$3:BF$327,'Hidden Calculations'!$AZ$3:$AZ$327,$A12,'Hidden Calculations'!$BG$3:$BG$327,TRUE)</f>
        <v>0</v>
      </c>
      <c r="E12" s="859">
        <f t="shared" ref="E12:E25" si="7">IF(A12="","",D12-C12-B12)</f>
        <v>0</v>
      </c>
      <c r="F12" s="711">
        <f>IF($K$9="Yes",25,5)</f>
        <v>5</v>
      </c>
      <c r="G12" s="1052" t="str">
        <f>IF(OR($E$12&gt;$F$12,$E$13&gt;$F$13,$E$14&gt;$F$14),"Yes*","No")</f>
        <v>No</v>
      </c>
      <c r="H12" s="259"/>
      <c r="J12" s="691" t="s">
        <v>680</v>
      </c>
      <c r="K12" s="688" t="str">
        <f>IF(General!$D$54="Change of location","Yes","No")</f>
        <v>No</v>
      </c>
      <c r="O12" s="7" t="b">
        <f t="shared" si="0"/>
        <v>0</v>
      </c>
      <c r="P12" s="7" t="b">
        <f t="shared" ref="P12:P30" si="8">$G12="yes"</f>
        <v>0</v>
      </c>
      <c r="R12" s="1050"/>
      <c r="T12" s="7" t="b">
        <f t="shared" si="1"/>
        <v>1</v>
      </c>
      <c r="U12" s="7" t="b">
        <f t="shared" si="2"/>
        <v>1</v>
      </c>
      <c r="V12" s="7" t="b">
        <f t="shared" si="3"/>
        <v>0</v>
      </c>
      <c r="W12" s="7" t="b">
        <f t="shared" si="4"/>
        <v>1</v>
      </c>
      <c r="X12" s="7" t="b">
        <f t="shared" si="5"/>
        <v>1</v>
      </c>
      <c r="Y12" s="7" t="b">
        <f t="shared" si="6"/>
        <v>1</v>
      </c>
    </row>
    <row r="13" spans="1:25" ht="18.75" customHeight="1" x14ac:dyDescent="0.2">
      <c r="A13" s="714" t="s">
        <v>681</v>
      </c>
      <c r="B13" s="859">
        <f>SUMIFS('Hidden Calculations'!BB$3:BB$327,'Hidden Calculations'!$AZ$3:$AZ$327,$A13,'Hidden Calculations'!$BG$3:$BG$327,TRUE)</f>
        <v>0</v>
      </c>
      <c r="C13" s="859">
        <f>SUMIFS('Hidden Calculations'!BD$3:BD$327,'Hidden Calculations'!$AZ$3:$AZ$327,$A13,'Hidden Calculations'!$BH$3:$BH$327,TRUE,'Hidden Calculations'!$BG$3:$BG$327,TRUE)</f>
        <v>0</v>
      </c>
      <c r="D13" s="859">
        <f>SUMIFS('Hidden Calculations'!BF$3:BF$327,'Hidden Calculations'!$AZ$3:$AZ$327,$A13,'Hidden Calculations'!$BG$3:$BG$327,TRUE)</f>
        <v>0</v>
      </c>
      <c r="E13" s="859">
        <f t="shared" si="7"/>
        <v>0</v>
      </c>
      <c r="F13" s="711">
        <f>IF($K$9="Yes",25,5)</f>
        <v>5</v>
      </c>
      <c r="G13" s="1052" t="str">
        <f>IF(OR($E$12&gt;$F$12,$E$13&gt;$F$13,$E$14&gt;$F$14),"Yes*","No")</f>
        <v>No</v>
      </c>
      <c r="H13" s="259"/>
      <c r="J13" s="691" t="s">
        <v>682</v>
      </c>
      <c r="K13" s="688" t="str">
        <f>IF(OR(General!$D$54="Renewal Certification",General!$D$55="Renewal Certification",General!$D$57="Renewal Certification",General!$D$54="Renewal",General!$D$54="Renewal/Amendment",General!$D$55="renewal",General!$D$55="renewal/amendment",General!$D$57="renewal",General!$D$57="renewal/amendment",General!$D$61="renewal",General!$D$61="Renewal/Amendment"),"Yes","No")</f>
        <v>No</v>
      </c>
      <c r="O13" s="7" t="b">
        <f t="shared" si="0"/>
        <v>0</v>
      </c>
      <c r="P13" s="7" t="b">
        <f t="shared" si="8"/>
        <v>0</v>
      </c>
      <c r="R13" s="1050"/>
      <c r="T13" s="7" t="b">
        <f t="shared" si="1"/>
        <v>1</v>
      </c>
      <c r="U13" s="7" t="b">
        <f t="shared" si="2"/>
        <v>1</v>
      </c>
      <c r="V13" s="7" t="b">
        <f t="shared" si="3"/>
        <v>0</v>
      </c>
      <c r="W13" s="7" t="b">
        <f t="shared" si="4"/>
        <v>1</v>
      </c>
      <c r="X13" s="7" t="b">
        <f t="shared" si="5"/>
        <v>1</v>
      </c>
      <c r="Y13" s="7" t="b">
        <f t="shared" si="6"/>
        <v>1</v>
      </c>
    </row>
    <row r="14" spans="1:25" ht="18.75" customHeight="1" thickBot="1" x14ac:dyDescent="0.25">
      <c r="A14" s="714" t="s">
        <v>683</v>
      </c>
      <c r="B14" s="859">
        <f>SUMIFS('Hidden Calculations'!BB$3:BB$327,'Hidden Calculations'!$AZ$3:$AZ$327,$A14,'Hidden Calculations'!$BG$3:$BG$327,TRUE)</f>
        <v>0</v>
      </c>
      <c r="C14" s="859">
        <f>SUMIFS('Hidden Calculations'!BD$3:BD$327,'Hidden Calculations'!$AZ$3:$AZ$327,$A14,'Hidden Calculations'!$BH$3:$BH$327,TRUE,'Hidden Calculations'!$BG$3:$BG$327,TRUE)</f>
        <v>0</v>
      </c>
      <c r="D14" s="859">
        <f>SUMIFS('Hidden Calculations'!BF$3:BF$327,'Hidden Calculations'!$AZ$3:$AZ$327,$A14,'Hidden Calculations'!$BG$3:$BG$327,TRUE)</f>
        <v>0</v>
      </c>
      <c r="E14" s="859">
        <f t="shared" si="7"/>
        <v>0</v>
      </c>
      <c r="F14" s="711">
        <f>IF($K$9="Yes",25,5)</f>
        <v>5</v>
      </c>
      <c r="G14" s="1052" t="str">
        <f>IF(OR($E$12&gt;$F$12,$E$13&gt;$F$13,$E$14&gt;$F$14),"Yes*","No")</f>
        <v>No</v>
      </c>
      <c r="H14" s="259"/>
      <c r="J14" s="692" t="s">
        <v>684</v>
      </c>
      <c r="K14" s="689" t="str">
        <f>IF(OR(General!$D$58="Initial",General!$D$58="Major Modification",General!$D$59="Initial",General!$D$59="Major Modification",General!$D$60="Initial",General!$D$60="Major Modification",General!$D$62="Initial",General!$D$62="Major Modification"),"Yes","No")</f>
        <v>No</v>
      </c>
      <c r="O14" s="7" t="b">
        <f t="shared" si="0"/>
        <v>0</v>
      </c>
      <c r="P14" s="7" t="b">
        <f t="shared" si="8"/>
        <v>0</v>
      </c>
      <c r="R14" s="1050"/>
      <c r="T14" s="7" t="b">
        <f t="shared" si="1"/>
        <v>1</v>
      </c>
      <c r="U14" s="7" t="b">
        <f t="shared" si="2"/>
        <v>1</v>
      </c>
      <c r="V14" s="7" t="b">
        <f t="shared" si="3"/>
        <v>0</v>
      </c>
      <c r="W14" s="7" t="b">
        <f t="shared" si="4"/>
        <v>1</v>
      </c>
      <c r="X14" s="7" t="b">
        <f t="shared" si="5"/>
        <v>1</v>
      </c>
      <c r="Y14" s="7" t="b">
        <f t="shared" si="6"/>
        <v>1</v>
      </c>
    </row>
    <row r="15" spans="1:25" ht="18.75" customHeight="1" x14ac:dyDescent="0.2">
      <c r="A15" s="714" t="s">
        <v>685</v>
      </c>
      <c r="B15" s="561">
        <f>SUMIFS('Hidden Calculations'!BB$3:BB$327,'Hidden Calculations'!$AZ$3:$AZ$327,$A15,'Hidden Calculations'!$BG$3:$BG$327,TRUE)</f>
        <v>0</v>
      </c>
      <c r="C15" s="561">
        <f>SUMIFS('Hidden Calculations'!BD$3:BD$327,'Hidden Calculations'!$AZ$3:$AZ$327,$A15,'Hidden Calculations'!$BH$3:$BH$327,TRUE,'Hidden Calculations'!$BG$3:$BG$327,TRUE)</f>
        <v>0</v>
      </c>
      <c r="D15" s="859">
        <f>SUMIFS('Hidden Calculations'!BF$3:BF$327,'Hidden Calculations'!$AZ$3:$AZ$327,$A15,'Hidden Calculations'!$BG$3:$BG$327,TRUE)</f>
        <v>0</v>
      </c>
      <c r="E15" s="859">
        <f t="shared" si="7"/>
        <v>0</v>
      </c>
      <c r="F15" s="716">
        <f>IF($K$9="Yes",250,5)</f>
        <v>5</v>
      </c>
      <c r="G15" s="1052" t="str">
        <f t="shared" ref="G15:G18" si="9">IF(E15&gt;F15,"Yes","No")</f>
        <v>No</v>
      </c>
      <c r="H15" s="259"/>
      <c r="J15" s="147"/>
      <c r="K15"/>
      <c r="O15" s="7" t="b">
        <f t="shared" si="0"/>
        <v>0</v>
      </c>
      <c r="P15" s="7" t="b">
        <f t="shared" si="8"/>
        <v>0</v>
      </c>
      <c r="R15" s="1050"/>
      <c r="T15" s="7" t="b">
        <f t="shared" si="1"/>
        <v>1</v>
      </c>
      <c r="U15" s="7" t="b">
        <f t="shared" si="2"/>
        <v>1</v>
      </c>
      <c r="V15" s="7" t="b">
        <f t="shared" si="3"/>
        <v>0</v>
      </c>
      <c r="W15" s="7" t="b">
        <f t="shared" si="4"/>
        <v>1</v>
      </c>
      <c r="X15" s="7" t="b">
        <f t="shared" si="5"/>
        <v>1</v>
      </c>
      <c r="Y15" s="7" t="b">
        <f t="shared" si="6"/>
        <v>1</v>
      </c>
    </row>
    <row r="16" spans="1:25" ht="18.75" customHeight="1" x14ac:dyDescent="0.2">
      <c r="A16" s="714" t="s">
        <v>525</v>
      </c>
      <c r="B16" s="859">
        <f>SUMIFS('Hidden Calculations'!BB$3:BB$327,'Hidden Calculations'!$AZ$3:$AZ$327,$A16,'Hidden Calculations'!$BG$3:$BG$327,TRUE)</f>
        <v>0</v>
      </c>
      <c r="C16" s="859">
        <f>SUMIFS('Hidden Calculations'!BD$3:BD$327,'Hidden Calculations'!$AZ$3:$AZ$327,$A16,'Hidden Calculations'!$BH$3:$BH$327,TRUE,'Hidden Calculations'!$BG$3:$BG$327,TRUE)</f>
        <v>0</v>
      </c>
      <c r="D16" s="859">
        <f>SUMIFS('Hidden Calculations'!BF$3:BF$327,'Hidden Calculations'!$AZ$3:$AZ$327,$A16,'Hidden Calculations'!$BG$3:$BG$327,TRUE)</f>
        <v>0</v>
      </c>
      <c r="E16" s="859">
        <f t="shared" si="7"/>
        <v>0</v>
      </c>
      <c r="F16" s="716">
        <f>IF($K$9="Yes",250,50)</f>
        <v>50</v>
      </c>
      <c r="G16" s="1052" t="str">
        <f t="shared" si="9"/>
        <v>No</v>
      </c>
      <c r="H16" s="259"/>
      <c r="O16" s="7" t="b">
        <f t="shared" si="0"/>
        <v>0</v>
      </c>
      <c r="P16" s="7" t="b">
        <f t="shared" si="8"/>
        <v>0</v>
      </c>
      <c r="R16" s="1050"/>
      <c r="T16" s="7" t="b">
        <f t="shared" si="1"/>
        <v>1</v>
      </c>
      <c r="U16" s="7" t="b">
        <f t="shared" si="2"/>
        <v>1</v>
      </c>
      <c r="V16" s="7" t="b">
        <f t="shared" si="3"/>
        <v>0</v>
      </c>
      <c r="W16" s="7" t="b">
        <f t="shared" si="4"/>
        <v>1</v>
      </c>
      <c r="X16" s="7" t="b">
        <f t="shared" si="5"/>
        <v>1</v>
      </c>
      <c r="Y16" s="7" t="b">
        <f t="shared" si="6"/>
        <v>1</v>
      </c>
    </row>
    <row r="17" spans="1:25" ht="18.75" customHeight="1" x14ac:dyDescent="0.2">
      <c r="A17" s="714" t="s">
        <v>686</v>
      </c>
      <c r="B17" s="561">
        <f>SUMIFS('Hidden Calculations'!BB$3:BB$327,'Hidden Calculations'!$AZ$3:$AZ$327,$A17,'Hidden Calculations'!$BG$3:$BG$327,TRUE)</f>
        <v>0</v>
      </c>
      <c r="C17" s="561">
        <f>SUMIFS('Hidden Calculations'!BD$3:BD$327,'Hidden Calculations'!$AZ$3:$AZ$327,$A17,'Hidden Calculations'!$BH$3:$BH$327,TRUE,'Hidden Calculations'!$BG$3:$BG$327,TRUE)</f>
        <v>0</v>
      </c>
      <c r="D17" s="859">
        <f>SUMIFS('Hidden Calculations'!BF$3:BF$327,'Hidden Calculations'!$AZ$3:$AZ$327,$A17,'Hidden Calculations'!$BG$3:$BG$327,TRUE)</f>
        <v>0</v>
      </c>
      <c r="E17" s="859">
        <f t="shared" si="7"/>
        <v>0</v>
      </c>
      <c r="F17" s="716">
        <f>IF($K$9="Yes",25,10)</f>
        <v>10</v>
      </c>
      <c r="G17" s="1052" t="str">
        <f t="shared" si="9"/>
        <v>No</v>
      </c>
      <c r="H17" s="259"/>
      <c r="O17" s="7" t="b">
        <f t="shared" si="0"/>
        <v>0</v>
      </c>
      <c r="P17" s="7" t="b">
        <f t="shared" si="8"/>
        <v>0</v>
      </c>
      <c r="R17" s="1050"/>
      <c r="T17" s="7" t="b">
        <f t="shared" si="1"/>
        <v>1</v>
      </c>
      <c r="U17" s="7" t="b">
        <f t="shared" si="2"/>
        <v>1</v>
      </c>
      <c r="V17" s="7" t="b">
        <f t="shared" si="3"/>
        <v>0</v>
      </c>
      <c r="W17" s="7" t="b">
        <f t="shared" si="4"/>
        <v>1</v>
      </c>
      <c r="X17" s="7" t="b">
        <f t="shared" si="5"/>
        <v>1</v>
      </c>
      <c r="Y17" s="7" t="b">
        <f t="shared" si="6"/>
        <v>1</v>
      </c>
    </row>
    <row r="18" spans="1:25" ht="18.75" customHeight="1" x14ac:dyDescent="0.2">
      <c r="A18" s="714" t="s">
        <v>687</v>
      </c>
      <c r="B18" s="561">
        <f>SUMIFS('Hidden Calculations'!BB$3:BB$327,'Hidden Calculations'!$AZ$3:$AZ$327,$A18,'Hidden Calculations'!$BG$3:$BG$327,TRUE)</f>
        <v>0</v>
      </c>
      <c r="C18" s="561">
        <f>SUMIFS('Hidden Calculations'!BD$3:BD$327,'Hidden Calculations'!$AZ$3:$AZ$327,$A18,'Hidden Calculations'!$BH$3:$BH$327,TRUE,'Hidden Calculations'!$BG$3:$BG$327,TRUE)</f>
        <v>0</v>
      </c>
      <c r="D18" s="859">
        <f>SUMIFS('Hidden Calculations'!BF$3:BF$327,'Hidden Calculations'!$AZ$3:$AZ$327,$A18,'Hidden Calculations'!$BG$3:$BG$327,TRUE)</f>
        <v>0</v>
      </c>
      <c r="E18" s="859">
        <f t="shared" si="7"/>
        <v>0</v>
      </c>
      <c r="F18" s="716">
        <f>IF($K$9="Yes",25,0.6)</f>
        <v>0.6</v>
      </c>
      <c r="G18" s="1052" t="str">
        <f t="shared" si="9"/>
        <v>No</v>
      </c>
      <c r="H18" s="259"/>
      <c r="O18" s="7" t="b">
        <f t="shared" si="0"/>
        <v>0</v>
      </c>
      <c r="P18" s="7" t="b">
        <f t="shared" si="8"/>
        <v>0</v>
      </c>
      <c r="R18" s="1050"/>
      <c r="T18" s="7" t="b">
        <f t="shared" si="1"/>
        <v>1</v>
      </c>
      <c r="U18" s="7" t="b">
        <f t="shared" si="2"/>
        <v>1</v>
      </c>
      <c r="V18" s="7" t="b">
        <f t="shared" si="3"/>
        <v>0</v>
      </c>
      <c r="W18" s="7" t="b">
        <f t="shared" si="4"/>
        <v>1</v>
      </c>
      <c r="X18" s="7" t="b">
        <f t="shared" si="5"/>
        <v>1</v>
      </c>
      <c r="Y18" s="7" t="b">
        <f t="shared" si="6"/>
        <v>1</v>
      </c>
    </row>
    <row r="19" spans="1:25" ht="18.75" customHeight="1" x14ac:dyDescent="0.2">
      <c r="A19" s="408" t="str">
        <f>IF('Hidden Calculations'!AS2=0,"",'Hidden Calculations'!AS2)</f>
        <v/>
      </c>
      <c r="B19" s="859">
        <f>SUMIFS('Hidden Calculations'!BB$3:BB$327,'Hidden Calculations'!$AZ$3:$AZ$327,$A19,'Hidden Calculations'!$BG$3:$BG$327,TRUE)</f>
        <v>0</v>
      </c>
      <c r="C19" s="859">
        <f>SUMIFS('Hidden Calculations'!BD$3:BD$327,'Hidden Calculations'!$AZ$3:$AZ$327,$A19,'Hidden Calculations'!$BH$3:$BH$327,TRUE,'Hidden Calculations'!$BG$3:$BG$327,TRUE)</f>
        <v>0</v>
      </c>
      <c r="D19" s="859">
        <f>SUMIFS('Hidden Calculations'!BF$3:BF$327,'Hidden Calculations'!$AZ$3:$AZ$327,$A19,'Hidden Calculations'!$BG$3:$BG$327,TRUE)</f>
        <v>0</v>
      </c>
      <c r="E19" s="859" t="str">
        <f t="shared" si="7"/>
        <v/>
      </c>
      <c r="F19" s="716">
        <f>IF(A19="lead",0.6,IF(OR(A19="CO2e",A19="CO2 equivalent"),"**",IF($K$9="Yes",25,5)))</f>
        <v>5</v>
      </c>
      <c r="G19" s="1052" t="b">
        <f>IF(A19="",A19="0",IF(AND(A19&lt;&gt;"CO2e",A19&lt;&gt;"CO2 equivalent"),(IF(E19&gt;F19,"Yes","No")),IF(OR(General!$D$62="initial",General!$D$62="major modification",'Public Notice'!$K$10="yes"),"Yes","No")))</f>
        <v>0</v>
      </c>
      <c r="H19" s="259"/>
      <c r="N19" s="7" t="b">
        <f>$F19&lt;&gt;"**"</f>
        <v>1</v>
      </c>
      <c r="O19" s="7" t="b">
        <f t="shared" si="0"/>
        <v>0</v>
      </c>
      <c r="P19" s="7" t="b">
        <f t="shared" si="8"/>
        <v>0</v>
      </c>
      <c r="S19" s="7" t="b">
        <f t="shared" ref="S19:S30" si="10">$A19=""</f>
        <v>1</v>
      </c>
      <c r="T19" s="7" t="b">
        <f>OR($N$7:$N$8,S19)</f>
        <v>1</v>
      </c>
      <c r="U19" s="7" t="b">
        <f>OR(T19,$N$7:$N$9)</f>
        <v>1</v>
      </c>
      <c r="V19" s="7" t="b">
        <f>OR(S19,$N$9)</f>
        <v>1</v>
      </c>
      <c r="W19" s="7" t="b">
        <f>OR(S19,$N$7:$N$9)</f>
        <v>1</v>
      </c>
      <c r="X19" s="7" t="b">
        <f>OR(S19,$N$7:$N$9)</f>
        <v>1</v>
      </c>
      <c r="Y19" s="7" t="b">
        <f>OR(S19,$N$7:$N$9)</f>
        <v>1</v>
      </c>
    </row>
    <row r="20" spans="1:25" ht="18.75" customHeight="1" x14ac:dyDescent="0.2">
      <c r="A20" s="408" t="str">
        <f>IF('Hidden Calculations'!AS3=0,"",'Hidden Calculations'!AS3)</f>
        <v/>
      </c>
      <c r="B20" s="859">
        <f>SUMIFS('Hidden Calculations'!BB$3:BB$327,'Hidden Calculations'!$AZ$3:$AZ$327,$A20,'Hidden Calculations'!$BG$3:$BG$327,TRUE)</f>
        <v>0</v>
      </c>
      <c r="C20" s="859">
        <f>SUMIFS('Hidden Calculations'!BD$3:BD$327,'Hidden Calculations'!$AZ$3:$AZ$327,$A20,'Hidden Calculations'!$BH$3:$BH$327,TRUE,'Hidden Calculations'!$BG$3:$BG$327,TRUE)</f>
        <v>0</v>
      </c>
      <c r="D20" s="859">
        <f>SUMIFS('Hidden Calculations'!BF$3:BF$327,'Hidden Calculations'!$AZ$3:$AZ$327,$A20,'Hidden Calculations'!$BG$3:$BG$327,TRUE)</f>
        <v>0</v>
      </c>
      <c r="E20" s="859" t="str">
        <f t="shared" si="7"/>
        <v/>
      </c>
      <c r="F20" s="716">
        <f t="shared" ref="F20:F30" si="11">IF(A20="lead",0.6,IF(OR(A20="CO2e",A20="CO2 equivalent"),"**",IF($K$9="Yes",25,5)))</f>
        <v>5</v>
      </c>
      <c r="G20" s="1052" t="b">
        <f>IF(A20="",A20="0",IF(AND(A20&lt;&gt;"CO2e",A20&lt;&gt;"CO2 equivalent"),(IF(E20&gt;F20,"Yes","No")),IF(OR(General!$D$62="initial",General!$D$62="major modification",'Public Notice'!$K$10="yes"),"Yes","No")))</f>
        <v>0</v>
      </c>
      <c r="H20" s="259"/>
      <c r="N20" s="7" t="b">
        <f t="shared" ref="N20:N30" si="12">$F20&lt;&gt;"**"</f>
        <v>1</v>
      </c>
      <c r="O20" s="7" t="b">
        <f t="shared" si="0"/>
        <v>0</v>
      </c>
      <c r="P20" s="7" t="b">
        <f t="shared" si="8"/>
        <v>0</v>
      </c>
      <c r="S20" s="7" t="b">
        <f t="shared" si="10"/>
        <v>1</v>
      </c>
      <c r="T20" s="7" t="b">
        <f t="shared" ref="T20:T30" si="13">OR($N$7:$N$8,S20)</f>
        <v>1</v>
      </c>
      <c r="U20" s="7" t="b">
        <f t="shared" ref="U20:U30" si="14">OR(T20,$N$7:$N$9)</f>
        <v>1</v>
      </c>
      <c r="V20" s="7" t="b">
        <f t="shared" ref="V20:V30" si="15">OR(S20,$N$9)</f>
        <v>1</v>
      </c>
      <c r="W20" s="7" t="b">
        <f t="shared" ref="W20:W30" si="16">OR(S20,$N$7:$N$9)</f>
        <v>1</v>
      </c>
      <c r="X20" s="7" t="b">
        <f t="shared" ref="X20:X30" si="17">OR(S20,$N$7:$N$9)</f>
        <v>1</v>
      </c>
      <c r="Y20" s="7" t="b">
        <f t="shared" ref="Y20:Y30" si="18">OR(S20,$N$7:$N$9)</f>
        <v>1</v>
      </c>
    </row>
    <row r="21" spans="1:25" ht="18.75" customHeight="1" x14ac:dyDescent="0.2">
      <c r="A21" s="408" t="str">
        <f>IF('Hidden Calculations'!AS4=0,"",'Hidden Calculations'!AS4)</f>
        <v/>
      </c>
      <c r="B21" s="859">
        <f>SUMIFS('Hidden Calculations'!BB$3:BB$327,'Hidden Calculations'!$AZ$3:$AZ$327,$A21,'Hidden Calculations'!$BG$3:$BG$327,TRUE)</f>
        <v>0</v>
      </c>
      <c r="C21" s="859">
        <f>SUMIFS('Hidden Calculations'!BD$3:BD$327,'Hidden Calculations'!$AZ$3:$AZ$327,$A21,'Hidden Calculations'!$BH$3:$BH$327,TRUE,'Hidden Calculations'!$BG$3:$BG$327,TRUE)</f>
        <v>0</v>
      </c>
      <c r="D21" s="859">
        <f>SUMIFS('Hidden Calculations'!BF$3:BF$327,'Hidden Calculations'!$AZ$3:$AZ$327,$A21,'Hidden Calculations'!$BG$3:$BG$327,TRUE)</f>
        <v>0</v>
      </c>
      <c r="E21" s="859" t="str">
        <f t="shared" si="7"/>
        <v/>
      </c>
      <c r="F21" s="716">
        <f t="shared" si="11"/>
        <v>5</v>
      </c>
      <c r="G21" s="1052" t="b">
        <f>IF(A21="",A21="0",IF(AND(A21&lt;&gt;"CO2e",A21&lt;&gt;"CO2 equivalent"),(IF(E21&gt;F21,"Yes","No")),IF(OR(General!$D$62="initial",General!$D$62="major modification",'Public Notice'!$K$10="yes"),"Yes","No")))</f>
        <v>0</v>
      </c>
      <c r="H21" s="259"/>
      <c r="N21" s="7" t="b">
        <f t="shared" si="12"/>
        <v>1</v>
      </c>
      <c r="O21" s="7" t="b">
        <f t="shared" si="0"/>
        <v>0</v>
      </c>
      <c r="P21" s="7" t="b">
        <f t="shared" si="8"/>
        <v>0</v>
      </c>
      <c r="S21" s="7" t="b">
        <f t="shared" si="10"/>
        <v>1</v>
      </c>
      <c r="T21" s="7" t="b">
        <f t="shared" si="13"/>
        <v>1</v>
      </c>
      <c r="U21" s="7" t="b">
        <f t="shared" si="14"/>
        <v>1</v>
      </c>
      <c r="V21" s="7" t="b">
        <f t="shared" si="15"/>
        <v>1</v>
      </c>
      <c r="W21" s="7" t="b">
        <f t="shared" si="16"/>
        <v>1</v>
      </c>
      <c r="X21" s="7" t="b">
        <f t="shared" si="17"/>
        <v>1</v>
      </c>
      <c r="Y21" s="7" t="b">
        <f t="shared" si="18"/>
        <v>1</v>
      </c>
    </row>
    <row r="22" spans="1:25" ht="18.75" customHeight="1" x14ac:dyDescent="0.2">
      <c r="A22" s="408" t="str">
        <f>IF('Hidden Calculations'!AS5=0,"",'Hidden Calculations'!AS5)</f>
        <v/>
      </c>
      <c r="B22" s="859">
        <f>SUMIFS('Hidden Calculations'!BB$3:BB$327,'Hidden Calculations'!$AZ$3:$AZ$327,$A22,'Hidden Calculations'!$BG$3:$BG$327,TRUE)</f>
        <v>0</v>
      </c>
      <c r="C22" s="859">
        <f>SUMIFS('Hidden Calculations'!BD$3:BD$327,'Hidden Calculations'!$AZ$3:$AZ$327,$A22,'Hidden Calculations'!$BH$3:$BH$327,TRUE,'Hidden Calculations'!$BG$3:$BG$327,TRUE)</f>
        <v>0</v>
      </c>
      <c r="D22" s="859">
        <f>SUMIFS('Hidden Calculations'!BF$3:BF$327,'Hidden Calculations'!$AZ$3:$AZ$327,$A22,'Hidden Calculations'!$BG$3:$BG$327,TRUE)</f>
        <v>0</v>
      </c>
      <c r="E22" s="859" t="str">
        <f t="shared" si="7"/>
        <v/>
      </c>
      <c r="F22" s="716">
        <f t="shared" si="11"/>
        <v>5</v>
      </c>
      <c r="G22" s="1052" t="b">
        <f>IF(A22="",A22="0",IF(AND(A22&lt;&gt;"CO2e",A22&lt;&gt;"CO2 equivalent"),(IF(E22&gt;F22,"Yes","No")),IF(OR(General!$D$62="initial",General!$D$62="major modification",'Public Notice'!$K$10="yes"),"Yes","No")))</f>
        <v>0</v>
      </c>
      <c r="H22" s="259"/>
      <c r="N22" s="7" t="b">
        <f t="shared" si="12"/>
        <v>1</v>
      </c>
      <c r="O22" s="7" t="b">
        <f t="shared" si="0"/>
        <v>0</v>
      </c>
      <c r="P22" s="7" t="b">
        <f t="shared" si="8"/>
        <v>0</v>
      </c>
      <c r="S22" s="7" t="b">
        <f t="shared" si="10"/>
        <v>1</v>
      </c>
      <c r="T22" s="7" t="b">
        <f t="shared" si="13"/>
        <v>1</v>
      </c>
      <c r="U22" s="7" t="b">
        <f t="shared" si="14"/>
        <v>1</v>
      </c>
      <c r="V22" s="7" t="b">
        <f t="shared" si="15"/>
        <v>1</v>
      </c>
      <c r="W22" s="7" t="b">
        <f t="shared" si="16"/>
        <v>1</v>
      </c>
      <c r="X22" s="7" t="b">
        <f t="shared" si="17"/>
        <v>1</v>
      </c>
      <c r="Y22" s="7" t="b">
        <f t="shared" si="18"/>
        <v>1</v>
      </c>
    </row>
    <row r="23" spans="1:25" ht="18.75" customHeight="1" x14ac:dyDescent="0.2">
      <c r="A23" s="408" t="str">
        <f>IF('Hidden Calculations'!AS6=0,"",'Hidden Calculations'!AS6)</f>
        <v/>
      </c>
      <c r="B23" s="859">
        <f>SUMIFS('Hidden Calculations'!BB$3:BB$327,'Hidden Calculations'!$AZ$3:$AZ$327,$A23,'Hidden Calculations'!$BG$3:$BG$327,TRUE)</f>
        <v>0</v>
      </c>
      <c r="C23" s="859">
        <f>SUMIFS('Hidden Calculations'!BD$3:BD$327,'Hidden Calculations'!$AZ$3:$AZ$327,$A23,'Hidden Calculations'!$BH$3:$BH$327,TRUE,'Hidden Calculations'!$BG$3:$BG$327,TRUE)</f>
        <v>0</v>
      </c>
      <c r="D23" s="859">
        <f>SUMIFS('Hidden Calculations'!BF$3:BF$327,'Hidden Calculations'!$AZ$3:$AZ$327,$A23,'Hidden Calculations'!$BG$3:$BG$327,TRUE)</f>
        <v>0</v>
      </c>
      <c r="E23" s="859" t="str">
        <f t="shared" si="7"/>
        <v/>
      </c>
      <c r="F23" s="716">
        <f t="shared" si="11"/>
        <v>5</v>
      </c>
      <c r="G23" s="1052" t="b">
        <f>IF(A23="",A23="0",IF(AND(A23&lt;&gt;"CO2e",A23&lt;&gt;"CO2 equivalent"),(IF(E23&gt;F23,"Yes","No")),IF(OR(General!$D$62="initial",General!$D$62="major modification",'Public Notice'!$K$10="yes"),"Yes","No")))</f>
        <v>0</v>
      </c>
      <c r="H23" s="259"/>
      <c r="N23" s="7" t="b">
        <f t="shared" si="12"/>
        <v>1</v>
      </c>
      <c r="O23" s="7" t="b">
        <f t="shared" si="0"/>
        <v>0</v>
      </c>
      <c r="P23" s="7" t="b">
        <f t="shared" si="8"/>
        <v>0</v>
      </c>
      <c r="S23" s="7" t="b">
        <f t="shared" si="10"/>
        <v>1</v>
      </c>
      <c r="T23" s="7" t="b">
        <f t="shared" si="13"/>
        <v>1</v>
      </c>
      <c r="U23" s="7" t="b">
        <f t="shared" si="14"/>
        <v>1</v>
      </c>
      <c r="V23" s="7" t="b">
        <f t="shared" si="15"/>
        <v>1</v>
      </c>
      <c r="W23" s="7" t="b">
        <f t="shared" si="16"/>
        <v>1</v>
      </c>
      <c r="X23" s="7" t="b">
        <f t="shared" si="17"/>
        <v>1</v>
      </c>
      <c r="Y23" s="7" t="b">
        <f t="shared" si="18"/>
        <v>1</v>
      </c>
    </row>
    <row r="24" spans="1:25" ht="18.75" customHeight="1" x14ac:dyDescent="0.2">
      <c r="A24" s="408" t="str">
        <f>IF('Hidden Calculations'!AS7=0,"",'Hidden Calculations'!AS7)</f>
        <v/>
      </c>
      <c r="B24" s="859">
        <f>SUMIFS('Hidden Calculations'!BB$3:BB$327,'Hidden Calculations'!$AZ$3:$AZ$327,$A24,'Hidden Calculations'!$BG$3:$BG$327,TRUE)</f>
        <v>0</v>
      </c>
      <c r="C24" s="859">
        <f>SUMIFS('Hidden Calculations'!BD$3:BD$327,'Hidden Calculations'!$AZ$3:$AZ$327,$A24,'Hidden Calculations'!$BH$3:$BH$327,TRUE,'Hidden Calculations'!$BG$3:$BG$327,TRUE)</f>
        <v>0</v>
      </c>
      <c r="D24" s="859">
        <f>SUMIFS('Hidden Calculations'!BF$3:BF$327,'Hidden Calculations'!$AZ$3:$AZ$327,$A24,'Hidden Calculations'!$BG$3:$BG$327,TRUE)</f>
        <v>0</v>
      </c>
      <c r="E24" s="859" t="str">
        <f t="shared" si="7"/>
        <v/>
      </c>
      <c r="F24" s="716">
        <f t="shared" si="11"/>
        <v>5</v>
      </c>
      <c r="G24" s="1052" t="b">
        <f>IF(A24="",A24="0",IF(AND(A24&lt;&gt;"CO2e",A24&lt;&gt;"CO2 equivalent"),(IF(E24&gt;F24,"Yes","No")),IF(OR(General!$D$62="initial",General!$D$62="major modification",'Public Notice'!$K$10="yes"),"Yes","No")))</f>
        <v>0</v>
      </c>
      <c r="H24" s="259"/>
      <c r="N24" s="7" t="b">
        <f t="shared" si="12"/>
        <v>1</v>
      </c>
      <c r="O24" s="7" t="b">
        <f t="shared" si="0"/>
        <v>0</v>
      </c>
      <c r="P24" s="7" t="b">
        <f t="shared" si="8"/>
        <v>0</v>
      </c>
      <c r="S24" s="7" t="b">
        <f t="shared" si="10"/>
        <v>1</v>
      </c>
      <c r="T24" s="7" t="b">
        <f t="shared" si="13"/>
        <v>1</v>
      </c>
      <c r="U24" s="7" t="b">
        <f t="shared" si="14"/>
        <v>1</v>
      </c>
      <c r="V24" s="7" t="b">
        <f t="shared" si="15"/>
        <v>1</v>
      </c>
      <c r="W24" s="7" t="b">
        <f t="shared" si="16"/>
        <v>1</v>
      </c>
      <c r="X24" s="7" t="b">
        <f t="shared" si="17"/>
        <v>1</v>
      </c>
      <c r="Y24" s="7" t="b">
        <f t="shared" si="18"/>
        <v>1</v>
      </c>
    </row>
    <row r="25" spans="1:25" ht="18.75" customHeight="1" x14ac:dyDescent="0.2">
      <c r="A25" s="408" t="str">
        <f>IF('Hidden Calculations'!AS8=0,"",'Hidden Calculations'!AS8)</f>
        <v/>
      </c>
      <c r="B25" s="859">
        <f>SUMIFS('Hidden Calculations'!BB$3:BB$327,'Hidden Calculations'!$AZ$3:$AZ$327,$A25,'Hidden Calculations'!$BG$3:$BG$327,TRUE)</f>
        <v>0</v>
      </c>
      <c r="C25" s="859">
        <f>SUMIFS('Hidden Calculations'!BD$3:BD$327,'Hidden Calculations'!$AZ$3:$AZ$327,$A25,'Hidden Calculations'!$BH$3:$BH$327,TRUE,'Hidden Calculations'!$BG$3:$BG$327,TRUE)</f>
        <v>0</v>
      </c>
      <c r="D25" s="859">
        <f>SUMIFS('Hidden Calculations'!BF$3:BF$327,'Hidden Calculations'!$AZ$3:$AZ$327,$A25,'Hidden Calculations'!$BG$3:$BG$327,TRUE)</f>
        <v>0</v>
      </c>
      <c r="E25" s="859" t="str">
        <f t="shared" si="7"/>
        <v/>
      </c>
      <c r="F25" s="716">
        <f t="shared" si="11"/>
        <v>5</v>
      </c>
      <c r="G25" s="1052" t="b">
        <f>IF(A25="",A25="0",IF(AND(A25&lt;&gt;"CO2e",A25&lt;&gt;"CO2 equivalent"),(IF(E25&gt;F25,"Yes","No")),IF(OR(General!$D$62="initial",General!$D$62="major modification",'Public Notice'!$K$10="yes"),"Yes","No")))</f>
        <v>0</v>
      </c>
      <c r="H25" s="259"/>
      <c r="N25" s="7" t="b">
        <f t="shared" si="12"/>
        <v>1</v>
      </c>
      <c r="O25" s="7" t="b">
        <f t="shared" si="0"/>
        <v>0</v>
      </c>
      <c r="P25" s="7" t="b">
        <f t="shared" si="8"/>
        <v>0</v>
      </c>
      <c r="S25" s="7" t="b">
        <f t="shared" si="10"/>
        <v>1</v>
      </c>
      <c r="T25" s="7" t="b">
        <f t="shared" si="13"/>
        <v>1</v>
      </c>
      <c r="U25" s="7" t="b">
        <f t="shared" si="14"/>
        <v>1</v>
      </c>
      <c r="V25" s="7" t="b">
        <f t="shared" si="15"/>
        <v>1</v>
      </c>
      <c r="W25" s="7" t="b">
        <f t="shared" si="16"/>
        <v>1</v>
      </c>
      <c r="X25" s="7" t="b">
        <f t="shared" si="17"/>
        <v>1</v>
      </c>
      <c r="Y25" s="7" t="b">
        <f t="shared" si="18"/>
        <v>1</v>
      </c>
    </row>
    <row r="26" spans="1:25" ht="18.75" customHeight="1" x14ac:dyDescent="0.2">
      <c r="A26" s="408" t="str">
        <f>IF('Hidden Calculations'!AS9=0,"",'Hidden Calculations'!AS9)</f>
        <v/>
      </c>
      <c r="B26" s="859">
        <f>SUMIFS('Hidden Calculations'!BB$3:BB$327,'Hidden Calculations'!$AZ$3:$AZ$327,$A26,'Hidden Calculations'!$BG$3:$BG$327,TRUE)</f>
        <v>0</v>
      </c>
      <c r="C26" s="859">
        <f>SUMIFS('Hidden Calculations'!BD$3:BD$327,'Hidden Calculations'!$AZ$3:$AZ$327,$A26,'Hidden Calculations'!$BH$3:$BH$327,TRUE,'Hidden Calculations'!$BG$3:$BG$327,TRUE)</f>
        <v>0</v>
      </c>
      <c r="D26" s="859">
        <f>SUMIFS('Hidden Calculations'!BF$3:BF$327,'Hidden Calculations'!$AZ$3:$AZ$327,$A26,'Hidden Calculations'!$BG$3:$BG$327,TRUE)</f>
        <v>0</v>
      </c>
      <c r="E26" s="859" t="str">
        <f>IF(A26="","",D26-C26-B26)</f>
        <v/>
      </c>
      <c r="F26" s="716">
        <f t="shared" si="11"/>
        <v>5</v>
      </c>
      <c r="G26" s="1052" t="b">
        <f>IF(A26="",A26="0",IF(AND(A26&lt;&gt;"CO2e",A26&lt;&gt;"CO2 equivalent"),(IF(E26&gt;F26,"Yes","No")),IF(OR(General!$D$62="initial",General!$D$62="major modification",'Public Notice'!$K$10="yes"),"Yes","No")))</f>
        <v>0</v>
      </c>
      <c r="H26" s="259"/>
      <c r="N26" s="7" t="b">
        <f t="shared" si="12"/>
        <v>1</v>
      </c>
      <c r="O26" s="7" t="b">
        <f t="shared" si="0"/>
        <v>0</v>
      </c>
      <c r="P26" s="7" t="b">
        <f t="shared" si="8"/>
        <v>0</v>
      </c>
      <c r="S26" s="7" t="b">
        <f t="shared" si="10"/>
        <v>1</v>
      </c>
      <c r="T26" s="7" t="b">
        <f t="shared" si="13"/>
        <v>1</v>
      </c>
      <c r="U26" s="7" t="b">
        <f t="shared" si="14"/>
        <v>1</v>
      </c>
      <c r="V26" s="7" t="b">
        <f t="shared" si="15"/>
        <v>1</v>
      </c>
      <c r="W26" s="7" t="b">
        <f t="shared" si="16"/>
        <v>1</v>
      </c>
      <c r="X26" s="7" t="b">
        <f t="shared" si="17"/>
        <v>1</v>
      </c>
      <c r="Y26" s="7" t="b">
        <f t="shared" si="18"/>
        <v>1</v>
      </c>
    </row>
    <row r="27" spans="1:25" ht="18.75" customHeight="1" x14ac:dyDescent="0.2">
      <c r="A27" s="408" t="str">
        <f>IF('Hidden Calculations'!AS10=0,"",'Hidden Calculations'!AS10)</f>
        <v/>
      </c>
      <c r="B27" s="859">
        <f>SUMIFS('Hidden Calculations'!BB$3:BB$327,'Hidden Calculations'!$AZ$3:$AZ$327,$A27,'Hidden Calculations'!$BG$3:$BG$327,TRUE)</f>
        <v>0</v>
      </c>
      <c r="C27" s="859">
        <f>SUMIFS('Hidden Calculations'!BD$3:BD$327,'Hidden Calculations'!$AZ$3:$AZ$327,$A27,'Hidden Calculations'!$BH$3:$BH$327,TRUE,'Hidden Calculations'!$BG$3:$BG$327,TRUE)</f>
        <v>0</v>
      </c>
      <c r="D27" s="859">
        <f>SUMIFS('Hidden Calculations'!BF$3:BF$327,'Hidden Calculations'!$AZ$3:$AZ$327,$A27,'Hidden Calculations'!$BG$3:$BG$327,TRUE)</f>
        <v>0</v>
      </c>
      <c r="E27" s="859" t="str">
        <f>IF(A27="","",D27-C27-B27)</f>
        <v/>
      </c>
      <c r="F27" s="716">
        <f t="shared" si="11"/>
        <v>5</v>
      </c>
      <c r="G27" s="1052" t="b">
        <f>IF(A27="",A27="0",IF(AND(A27&lt;&gt;"CO2e",A27&lt;&gt;"CO2 equivalent"),(IF(E27&gt;F27,"Yes","No")),IF(OR(General!$D$62="initial",General!$D$62="major modification",'Public Notice'!$K$10="yes"),"Yes","No")))</f>
        <v>0</v>
      </c>
      <c r="H27" s="259"/>
      <c r="N27" s="7" t="b">
        <f t="shared" si="12"/>
        <v>1</v>
      </c>
      <c r="O27" s="7" t="b">
        <f t="shared" si="0"/>
        <v>0</v>
      </c>
      <c r="P27" s="7" t="b">
        <f t="shared" si="8"/>
        <v>0</v>
      </c>
      <c r="S27" s="7" t="b">
        <f t="shared" si="10"/>
        <v>1</v>
      </c>
      <c r="T27" s="7" t="b">
        <f t="shared" si="13"/>
        <v>1</v>
      </c>
      <c r="U27" s="7" t="b">
        <f t="shared" si="14"/>
        <v>1</v>
      </c>
      <c r="V27" s="7" t="b">
        <f t="shared" si="15"/>
        <v>1</v>
      </c>
      <c r="W27" s="7" t="b">
        <f t="shared" si="16"/>
        <v>1</v>
      </c>
      <c r="X27" s="7" t="b">
        <f t="shared" si="17"/>
        <v>1</v>
      </c>
      <c r="Y27" s="7" t="b">
        <f t="shared" si="18"/>
        <v>1</v>
      </c>
    </row>
    <row r="28" spans="1:25" ht="18.75" customHeight="1" x14ac:dyDescent="0.2">
      <c r="A28" s="408" t="str">
        <f>IF('Hidden Calculations'!AS11=0,"",'Hidden Calculations'!AS11)</f>
        <v/>
      </c>
      <c r="B28" s="859">
        <f>SUMIFS('Hidden Calculations'!BB$3:BB$327,'Hidden Calculations'!$AZ$3:$AZ$327,$A28,'Hidden Calculations'!$BG$3:$BG$327,TRUE)</f>
        <v>0</v>
      </c>
      <c r="C28" s="859">
        <f>SUMIFS('Hidden Calculations'!BD$3:BD$327,'Hidden Calculations'!$AZ$3:$AZ$327,$A28,'Hidden Calculations'!$BH$3:$BH$327,TRUE,'Hidden Calculations'!$BG$3:$BG$327,TRUE)</f>
        <v>0</v>
      </c>
      <c r="D28" s="859">
        <f>SUMIFS('Hidden Calculations'!BF$3:BF$327,'Hidden Calculations'!$AZ$3:$AZ$327,$A28,'Hidden Calculations'!$BG$3:$BG$327,TRUE)</f>
        <v>0</v>
      </c>
      <c r="E28" s="859" t="str">
        <f>IF(A28="","",D28-C28-B28)</f>
        <v/>
      </c>
      <c r="F28" s="716">
        <f t="shared" si="11"/>
        <v>5</v>
      </c>
      <c r="G28" s="1052" t="b">
        <f>IF(A28="",A28="0",IF(AND(A28&lt;&gt;"CO2e",A28&lt;&gt;"CO2 equivalent"),(IF(E28&gt;F28,"Yes","No")),IF(OR(General!$D$62="initial",General!$D$62="major modification",'Public Notice'!$K$10="yes"),"Yes","No")))</f>
        <v>0</v>
      </c>
      <c r="H28" s="259"/>
      <c r="N28" s="7" t="b">
        <f t="shared" si="12"/>
        <v>1</v>
      </c>
      <c r="O28" s="7" t="b">
        <f t="shared" si="0"/>
        <v>0</v>
      </c>
      <c r="P28" s="7" t="b">
        <f t="shared" si="8"/>
        <v>0</v>
      </c>
      <c r="S28" s="7" t="b">
        <f t="shared" si="10"/>
        <v>1</v>
      </c>
      <c r="T28" s="7" t="b">
        <f t="shared" si="13"/>
        <v>1</v>
      </c>
      <c r="U28" s="7" t="b">
        <f t="shared" si="14"/>
        <v>1</v>
      </c>
      <c r="V28" s="7" t="b">
        <f t="shared" si="15"/>
        <v>1</v>
      </c>
      <c r="W28" s="7" t="b">
        <f t="shared" si="16"/>
        <v>1</v>
      </c>
      <c r="X28" s="7" t="b">
        <f t="shared" si="17"/>
        <v>1</v>
      </c>
      <c r="Y28" s="7" t="b">
        <f t="shared" si="18"/>
        <v>1</v>
      </c>
    </row>
    <row r="29" spans="1:25" ht="18.75" customHeight="1" x14ac:dyDescent="0.2">
      <c r="A29" s="408" t="str">
        <f>IF('Hidden Calculations'!AS12=0,"",'Hidden Calculations'!AS12)</f>
        <v/>
      </c>
      <c r="B29" s="859">
        <f>SUMIFS('Hidden Calculations'!BB$3:BB$327,'Hidden Calculations'!$AZ$3:$AZ$327,$A29,'Hidden Calculations'!$BG$3:$BG$327,TRUE)</f>
        <v>0</v>
      </c>
      <c r="C29" s="859">
        <f>SUMIFS('Hidden Calculations'!BD$3:BD$327,'Hidden Calculations'!$AZ$3:$AZ$327,$A29,'Hidden Calculations'!$BH$3:$BH$327,TRUE,'Hidden Calculations'!$BG$3:$BG$327,TRUE)</f>
        <v>0</v>
      </c>
      <c r="D29" s="859">
        <f>SUMIFS('Hidden Calculations'!BF$3:BF$327,'Hidden Calculations'!$AZ$3:$AZ$327,$A29,'Hidden Calculations'!$BG$3:$BG$327,TRUE)</f>
        <v>0</v>
      </c>
      <c r="E29" s="859" t="str">
        <f>IF(A29="","",D29-C29-B29)</f>
        <v/>
      </c>
      <c r="F29" s="716">
        <f t="shared" si="11"/>
        <v>5</v>
      </c>
      <c r="G29" s="1052" t="b">
        <f>IF(A29="",A29="0",IF(AND(A29&lt;&gt;"CO2e",A29&lt;&gt;"CO2 equivalent"),(IF(E29&gt;F29,"Yes","No")),IF(OR(General!$D$62="initial",General!$D$62="major modification",'Public Notice'!$K$10="yes"),"Yes","No")))</f>
        <v>0</v>
      </c>
      <c r="H29" s="259"/>
      <c r="N29" s="7" t="b">
        <f t="shared" si="12"/>
        <v>1</v>
      </c>
      <c r="O29" s="7" t="b">
        <f t="shared" si="0"/>
        <v>0</v>
      </c>
      <c r="P29" s="7" t="b">
        <f t="shared" si="8"/>
        <v>0</v>
      </c>
      <c r="S29" s="7" t="b">
        <f t="shared" si="10"/>
        <v>1</v>
      </c>
      <c r="T29" s="7" t="b">
        <f t="shared" si="13"/>
        <v>1</v>
      </c>
      <c r="U29" s="7" t="b">
        <f t="shared" si="14"/>
        <v>1</v>
      </c>
      <c r="V29" s="7" t="b">
        <f t="shared" si="15"/>
        <v>1</v>
      </c>
      <c r="W29" s="7" t="b">
        <f t="shared" si="16"/>
        <v>1</v>
      </c>
      <c r="X29" s="7" t="b">
        <f t="shared" si="17"/>
        <v>1</v>
      </c>
      <c r="Y29" s="7" t="b">
        <f t="shared" si="18"/>
        <v>1</v>
      </c>
    </row>
    <row r="30" spans="1:25" ht="18.75" customHeight="1" thickBot="1" x14ac:dyDescent="0.25">
      <c r="A30" s="410" t="str">
        <f>IF('Hidden Calculations'!AS13=0,"",'Hidden Calculations'!AS13)</f>
        <v/>
      </c>
      <c r="B30" s="1048">
        <f>SUMIFS('Hidden Calculations'!BB$3:BB$327,'Hidden Calculations'!$AZ$3:$AZ$327,$A30,'Hidden Calculations'!$BG$3:$BG$327,TRUE)</f>
        <v>0</v>
      </c>
      <c r="C30" s="1048">
        <f>SUMIFS('Hidden Calculations'!BD$3:BD$327,'Hidden Calculations'!$AZ$3:$AZ$327,$A30,'Hidden Calculations'!$BH$3:$BH$327,TRUE,'Hidden Calculations'!$BG$3:$BG$327,TRUE)</f>
        <v>0</v>
      </c>
      <c r="D30" s="1048">
        <f>SUMIFS('Hidden Calculations'!BF$3:BF$327,'Hidden Calculations'!$AZ$3:$AZ$327,$A30,'Hidden Calculations'!$BG$3:$BG$327,TRUE)</f>
        <v>0</v>
      </c>
      <c r="E30" s="1048" t="str">
        <f>IF(A30="","",D30-C30-B30)</f>
        <v/>
      </c>
      <c r="F30" s="860">
        <f t="shared" si="11"/>
        <v>5</v>
      </c>
      <c r="G30" s="1053" t="b">
        <f>IF(A30="",A30="0",IF(AND(A30&lt;&gt;"CO2e",A30&lt;&gt;"CO2 equivalent"),(IF(E30&gt;F30,"Yes","No")),IF(OR(General!$D$62="initial",General!$D$62="major modification",'Public Notice'!$K$10="yes"),"Yes","No")))</f>
        <v>0</v>
      </c>
      <c r="H30" s="259"/>
      <c r="N30" s="7" t="b">
        <f t="shared" si="12"/>
        <v>1</v>
      </c>
      <c r="O30" s="7" t="b">
        <f t="shared" si="0"/>
        <v>0</v>
      </c>
      <c r="P30" s="7" t="b">
        <f t="shared" si="8"/>
        <v>0</v>
      </c>
      <c r="S30" s="7" t="b">
        <f t="shared" si="10"/>
        <v>1</v>
      </c>
      <c r="T30" s="7" t="b">
        <f t="shared" si="13"/>
        <v>1</v>
      </c>
      <c r="U30" s="7" t="b">
        <f t="shared" si="14"/>
        <v>1</v>
      </c>
      <c r="V30" s="7" t="b">
        <f t="shared" si="15"/>
        <v>1</v>
      </c>
      <c r="W30" s="7" t="b">
        <f t="shared" si="16"/>
        <v>1</v>
      </c>
      <c r="X30" s="7" t="b">
        <f t="shared" si="17"/>
        <v>1</v>
      </c>
      <c r="Y30" s="7" t="b">
        <f t="shared" si="18"/>
        <v>1</v>
      </c>
    </row>
    <row r="31" spans="1:25" ht="16.5" customHeight="1" x14ac:dyDescent="0.2">
      <c r="A31" s="1545" t="s">
        <v>688</v>
      </c>
      <c r="B31" s="1546"/>
      <c r="C31" s="1546"/>
      <c r="D31" s="1546"/>
      <c r="E31" s="1546"/>
      <c r="F31" s="1546"/>
      <c r="G31" s="1547"/>
      <c r="H31" s="292"/>
      <c r="N31" s="7" t="b">
        <f>COUNTIF(N19:N30, FALSE)=0</f>
        <v>1</v>
      </c>
      <c r="O31" s="7" t="b">
        <f t="shared" si="0"/>
        <v>0</v>
      </c>
      <c r="P31" s="7" t="b">
        <f t="shared" ref="P31" si="19">$G31="Yes"</f>
        <v>0</v>
      </c>
    </row>
    <row r="32" spans="1:25" ht="35.25" customHeight="1" thickBot="1" x14ac:dyDescent="0.25">
      <c r="A32" s="1548" t="s">
        <v>689</v>
      </c>
      <c r="B32" s="1549"/>
      <c r="C32" s="1549"/>
      <c r="D32" s="1549"/>
      <c r="E32" s="1549"/>
      <c r="F32" s="1549"/>
      <c r="G32" s="1550"/>
      <c r="H32" s="292"/>
      <c r="N32" s="7" t="b">
        <f>COUNTIF($S$19:$S$30,TRUE)=12</f>
        <v>1</v>
      </c>
      <c r="O32" s="7" t="b">
        <f>OR($O$8, $N$31, $N$32)</f>
        <v>1</v>
      </c>
      <c r="P32" s="180"/>
    </row>
    <row r="33" spans="1:16" ht="15" customHeight="1" x14ac:dyDescent="0.2">
      <c r="A33" s="1555" t="s">
        <v>690</v>
      </c>
      <c r="B33" s="1556"/>
      <c r="C33" s="1556"/>
      <c r="D33" s="1556"/>
      <c r="E33" s="1556"/>
      <c r="F33" s="1556"/>
      <c r="G33" s="1557"/>
      <c r="H33" s="259"/>
      <c r="O33" s="7" t="b">
        <f>$O$7</f>
        <v>0</v>
      </c>
    </row>
    <row r="34" spans="1:16" ht="21" customHeight="1" x14ac:dyDescent="0.2">
      <c r="A34" s="1118" t="s">
        <v>691</v>
      </c>
      <c r="B34" s="1119"/>
      <c r="C34" s="1119"/>
      <c r="D34" s="1149"/>
      <c r="E34" s="1149"/>
      <c r="F34" s="1149"/>
      <c r="G34" s="1558"/>
      <c r="H34" s="292"/>
      <c r="O34" s="7" t="b">
        <f t="shared" ref="O34:O35" si="20">$O$7</f>
        <v>0</v>
      </c>
    </row>
    <row r="35" spans="1:16" ht="15" customHeight="1" x14ac:dyDescent="0.2">
      <c r="A35" s="658" t="s">
        <v>692</v>
      </c>
      <c r="B35" s="657" t="s">
        <v>693</v>
      </c>
      <c r="C35" s="667" t="s">
        <v>694</v>
      </c>
      <c r="D35" s="669"/>
      <c r="E35" s="670"/>
      <c r="F35" s="670"/>
      <c r="G35" s="671"/>
      <c r="H35" s="292"/>
      <c r="O35" s="7" t="b">
        <f t="shared" si="20"/>
        <v>0</v>
      </c>
    </row>
    <row r="36" spans="1:16" ht="109.5" customHeight="1" x14ac:dyDescent="0.2">
      <c r="A36" s="641" t="s">
        <v>695</v>
      </c>
      <c r="B36" s="719"/>
      <c r="C36" s="668" t="s">
        <v>696</v>
      </c>
      <c r="D36" s="665"/>
      <c r="E36" s="662"/>
      <c r="F36" s="662"/>
      <c r="G36" s="672"/>
      <c r="H36" s="292"/>
      <c r="N36" s="7" t="b">
        <f>General!$D$54="initial"</f>
        <v>0</v>
      </c>
      <c r="O36" s="7" t="b">
        <f>IF(OR($O$7,$N$8,$N$36),TRUE,AND(General!$D$54&lt;&gt;"amendment",General!$D$55&lt;&gt;"amendment",General!$D$57&lt;&gt;"amendment",General!$D$54&lt;&gt;"renewal/amendment",General!$D$55&lt;&gt;"renewal/amendment",General!$D$57&lt;&gt;"renewal/amendment",General!$D$58&lt;&gt;"renewal/amendment",General!$D$59&lt;&gt;"renewal/amendment",General!$D$60&lt;&gt;"renewal/amendment",General!$D$61&lt;&gt;"renewal/amendment",General!$D$62&lt;&gt;"renewal/amendment"))</f>
        <v>1</v>
      </c>
    </row>
    <row r="37" spans="1:16" ht="72.75" customHeight="1" x14ac:dyDescent="0.2">
      <c r="A37" s="643" t="s">
        <v>697</v>
      </c>
      <c r="B37" s="644"/>
      <c r="C37" s="668" t="s">
        <v>698</v>
      </c>
      <c r="D37" s="665"/>
      <c r="E37" s="662"/>
      <c r="F37" s="666"/>
      <c r="G37" s="672"/>
      <c r="H37" s="292"/>
      <c r="O37" s="7" t="b">
        <f>$O$7</f>
        <v>0</v>
      </c>
    </row>
    <row r="38" spans="1:16" ht="45.75" customHeight="1" thickBot="1" x14ac:dyDescent="0.25">
      <c r="A38" s="643" t="s">
        <v>699</v>
      </c>
      <c r="B38" s="644"/>
      <c r="C38" s="668" t="s">
        <v>700</v>
      </c>
      <c r="D38" s="665"/>
      <c r="E38" s="662"/>
      <c r="F38" s="666"/>
      <c r="G38" s="672"/>
      <c r="H38" s="292"/>
      <c r="O38" s="7" t="b">
        <f>IF($O$7,TRUE,Renewals!$G$59&lt;&gt;"I agree")</f>
        <v>1</v>
      </c>
    </row>
    <row r="39" spans="1:16" ht="15" customHeight="1" x14ac:dyDescent="0.2">
      <c r="A39" s="1522" t="s">
        <v>701</v>
      </c>
      <c r="B39" s="1523"/>
      <c r="C39" s="1523"/>
      <c r="D39" s="1523"/>
      <c r="E39" s="1523"/>
      <c r="F39" s="1523"/>
      <c r="G39" s="1524"/>
      <c r="H39" s="292"/>
    </row>
    <row r="40" spans="1:16" ht="16.5" customHeight="1" x14ac:dyDescent="0.2">
      <c r="A40" s="1567" t="s">
        <v>702</v>
      </c>
      <c r="B40" s="1568"/>
      <c r="C40" s="1568"/>
      <c r="D40" s="1568"/>
      <c r="E40" s="1568"/>
      <c r="F40" s="1568"/>
      <c r="G40" s="1569"/>
      <c r="H40" s="292"/>
    </row>
    <row r="41" spans="1:16" ht="15" customHeight="1" x14ac:dyDescent="0.2">
      <c r="A41" s="683" t="s">
        <v>3305</v>
      </c>
      <c r="B41" s="684" t="s">
        <v>693</v>
      </c>
      <c r="C41" s="684" t="s">
        <v>694</v>
      </c>
      <c r="D41" s="680"/>
      <c r="E41" s="681"/>
      <c r="F41" s="681"/>
      <c r="G41" s="682"/>
      <c r="H41" s="292"/>
    </row>
    <row r="42" spans="1:16" ht="45" customHeight="1" x14ac:dyDescent="0.2">
      <c r="A42" s="649" t="s">
        <v>703</v>
      </c>
      <c r="B42" s="1058" t="str">
        <f>IF(COUNTIF(G11:G30,"Yes")+COUNTIF(G11:G30,"Yes*")+COUNTIF(K10:K14,"Yes")+COUNTIF(Technical!G130,"Yes")+COUNTIF(B36,"Yes")&gt;=1,"Yes","No")</f>
        <v>No</v>
      </c>
      <c r="C42" s="645" t="s">
        <v>704</v>
      </c>
      <c r="D42" s="665"/>
      <c r="E42" s="662"/>
      <c r="F42" s="662"/>
      <c r="G42" s="672"/>
      <c r="H42" s="292"/>
      <c r="N42" s="7" t="b">
        <f>$B$42="No"</f>
        <v>1</v>
      </c>
      <c r="P42" s="7" t="b">
        <f>NOT($N$42)</f>
        <v>0</v>
      </c>
    </row>
    <row r="43" spans="1:16" ht="114.95" customHeight="1" thickBot="1" x14ac:dyDescent="0.25">
      <c r="A43" s="642" t="s">
        <v>705</v>
      </c>
      <c r="B43" s="589"/>
      <c r="C43" s="650" t="s">
        <v>706</v>
      </c>
      <c r="D43" s="673"/>
      <c r="E43" s="674"/>
      <c r="F43" s="674"/>
      <c r="G43" s="675"/>
      <c r="H43" s="292"/>
      <c r="O43" s="7" t="b">
        <f>OR($O$7,$N$7:$N$8,$N$42)</f>
        <v>1</v>
      </c>
    </row>
    <row r="44" spans="1:16" ht="15" customHeight="1" thickBot="1" x14ac:dyDescent="0.25">
      <c r="A44" s="1106"/>
      <c r="B44" s="1106"/>
      <c r="C44" s="1106"/>
      <c r="D44" s="1106"/>
      <c r="E44" s="1106"/>
      <c r="F44" s="1106"/>
      <c r="G44" s="1106"/>
      <c r="H44" s="259"/>
      <c r="O44" s="7" t="b">
        <f t="shared" ref="O44:O78" si="21">$N$42</f>
        <v>1</v>
      </c>
    </row>
    <row r="45" spans="1:16" ht="20.100000000000001" customHeight="1" thickBot="1" x14ac:dyDescent="0.25">
      <c r="A45" s="1141" t="s">
        <v>707</v>
      </c>
      <c r="B45" s="1142"/>
      <c r="C45" s="1142"/>
      <c r="D45" s="1142"/>
      <c r="E45" s="1142"/>
      <c r="F45" s="1142"/>
      <c r="G45" s="1307"/>
      <c r="H45" s="259"/>
      <c r="O45" s="7" t="b">
        <f t="shared" si="21"/>
        <v>1</v>
      </c>
    </row>
    <row r="46" spans="1:16" ht="18" customHeight="1" x14ac:dyDescent="0.2">
      <c r="A46" s="1530" t="s">
        <v>708</v>
      </c>
      <c r="B46" s="1531"/>
      <c r="C46" s="1531"/>
      <c r="D46" s="1531"/>
      <c r="E46" s="1531"/>
      <c r="F46" s="1531"/>
      <c r="G46" s="1532"/>
      <c r="H46" s="292"/>
      <c r="O46" s="7" t="b">
        <f t="shared" si="21"/>
        <v>1</v>
      </c>
    </row>
    <row r="47" spans="1:16" ht="15" customHeight="1" x14ac:dyDescent="0.2">
      <c r="A47" s="1528" t="s">
        <v>709</v>
      </c>
      <c r="B47" s="1114"/>
      <c r="C47" s="1114"/>
      <c r="D47" s="1114"/>
      <c r="E47" s="1114"/>
      <c r="F47" s="1114"/>
      <c r="G47" s="1480"/>
      <c r="H47" s="292"/>
      <c r="O47" s="7" t="b">
        <f t="shared" si="21"/>
        <v>1</v>
      </c>
    </row>
    <row r="48" spans="1:16" ht="51" customHeight="1" x14ac:dyDescent="0.2">
      <c r="A48" s="1118" t="s">
        <v>3324</v>
      </c>
      <c r="B48" s="1119"/>
      <c r="C48" s="1119"/>
      <c r="D48" s="1119"/>
      <c r="E48" s="1119"/>
      <c r="F48" s="1119"/>
      <c r="G48" s="1529"/>
      <c r="H48" s="292"/>
      <c r="O48" s="7" t="b">
        <f t="shared" si="21"/>
        <v>1</v>
      </c>
    </row>
    <row r="49" spans="1:15" ht="15" x14ac:dyDescent="0.2">
      <c r="A49" s="658" t="s">
        <v>3305</v>
      </c>
      <c r="B49" s="657" t="s">
        <v>710</v>
      </c>
      <c r="C49" s="657" t="s">
        <v>711</v>
      </c>
      <c r="D49" s="663"/>
      <c r="E49" s="664"/>
      <c r="F49" s="664"/>
      <c r="G49" s="685"/>
      <c r="H49" s="292"/>
      <c r="O49" s="7" t="b">
        <f t="shared" si="21"/>
        <v>1</v>
      </c>
    </row>
    <row r="50" spans="1:15" ht="15" customHeight="1" x14ac:dyDescent="0.2">
      <c r="A50" s="408" t="s">
        <v>120</v>
      </c>
      <c r="B50" s="417"/>
      <c r="C50" s="417"/>
      <c r="D50" s="665"/>
      <c r="E50" s="662"/>
      <c r="F50" s="662"/>
      <c r="G50" s="672"/>
      <c r="H50" s="292"/>
      <c r="O50" s="7" t="b">
        <f t="shared" si="21"/>
        <v>1</v>
      </c>
    </row>
    <row r="51" spans="1:15" ht="15" customHeight="1" x14ac:dyDescent="0.2">
      <c r="A51" s="714" t="s">
        <v>121</v>
      </c>
      <c r="B51" s="417"/>
      <c r="C51" s="417"/>
      <c r="D51" s="665"/>
      <c r="E51" s="662"/>
      <c r="F51" s="662"/>
      <c r="G51" s="672"/>
      <c r="H51" s="292"/>
      <c r="O51" s="7" t="b">
        <f t="shared" si="21"/>
        <v>1</v>
      </c>
    </row>
    <row r="52" spans="1:15" ht="15" customHeight="1" x14ac:dyDescent="0.2">
      <c r="A52" s="408" t="s">
        <v>122</v>
      </c>
      <c r="B52" s="417"/>
      <c r="C52" s="417"/>
      <c r="D52" s="665"/>
      <c r="E52" s="662"/>
      <c r="F52" s="662"/>
      <c r="G52" s="672"/>
      <c r="H52" s="292"/>
      <c r="O52" s="7" t="b">
        <f t="shared" si="21"/>
        <v>1</v>
      </c>
    </row>
    <row r="53" spans="1:15" ht="15" customHeight="1" x14ac:dyDescent="0.2">
      <c r="A53" s="714" t="s">
        <v>123</v>
      </c>
      <c r="B53" s="417"/>
      <c r="C53" s="417"/>
      <c r="D53" s="665"/>
      <c r="E53" s="662"/>
      <c r="F53" s="662"/>
      <c r="G53" s="672"/>
      <c r="H53" s="292"/>
      <c r="O53" s="7" t="b">
        <f t="shared" si="21"/>
        <v>1</v>
      </c>
    </row>
    <row r="54" spans="1:15" ht="15" customHeight="1" x14ac:dyDescent="0.2">
      <c r="A54" s="714" t="s">
        <v>712</v>
      </c>
      <c r="B54" s="417"/>
      <c r="C54" s="417"/>
      <c r="D54" s="665"/>
      <c r="E54" s="662"/>
      <c r="F54" s="662"/>
      <c r="G54" s="672"/>
      <c r="H54" s="292"/>
      <c r="O54" s="7" t="b">
        <f t="shared" si="21"/>
        <v>1</v>
      </c>
    </row>
    <row r="55" spans="1:15" ht="15" customHeight="1" x14ac:dyDescent="0.2">
      <c r="A55" s="714" t="s">
        <v>124</v>
      </c>
      <c r="B55" s="417"/>
      <c r="C55" s="417"/>
      <c r="D55" s="665"/>
      <c r="E55" s="662"/>
      <c r="F55" s="662"/>
      <c r="G55" s="672"/>
      <c r="H55" s="292"/>
      <c r="O55" s="7" t="b">
        <f t="shared" si="21"/>
        <v>1</v>
      </c>
    </row>
    <row r="56" spans="1:15" ht="15" customHeight="1" x14ac:dyDescent="0.2">
      <c r="A56" s="714" t="s">
        <v>125</v>
      </c>
      <c r="B56" s="417"/>
      <c r="C56" s="417"/>
      <c r="D56" s="665"/>
      <c r="E56" s="662"/>
      <c r="F56" s="662"/>
      <c r="G56" s="672"/>
      <c r="H56" s="292"/>
      <c r="O56" s="7" t="b">
        <f t="shared" si="21"/>
        <v>1</v>
      </c>
    </row>
    <row r="57" spans="1:15" ht="15" customHeight="1" x14ac:dyDescent="0.2">
      <c r="A57" s="714" t="s">
        <v>126</v>
      </c>
      <c r="B57" s="417"/>
      <c r="C57" s="417"/>
      <c r="D57" s="665"/>
      <c r="E57" s="662"/>
      <c r="F57" s="662"/>
      <c r="G57" s="672"/>
      <c r="H57" s="292"/>
      <c r="O57" s="7" t="b">
        <f t="shared" si="21"/>
        <v>1</v>
      </c>
    </row>
    <row r="58" spans="1:15" ht="15" customHeight="1" x14ac:dyDescent="0.2">
      <c r="A58" s="408" t="s">
        <v>127</v>
      </c>
      <c r="B58" s="417"/>
      <c r="C58" s="417"/>
      <c r="D58" s="665"/>
      <c r="E58" s="662"/>
      <c r="F58" s="662"/>
      <c r="G58" s="672"/>
      <c r="H58" s="292"/>
      <c r="O58" s="7" t="b">
        <f t="shared" si="21"/>
        <v>1</v>
      </c>
    </row>
    <row r="59" spans="1:15" ht="15" customHeight="1" x14ac:dyDescent="0.2">
      <c r="A59" s="408" t="s">
        <v>128</v>
      </c>
      <c r="B59" s="417"/>
      <c r="C59" s="417"/>
      <c r="D59" s="665"/>
      <c r="E59" s="662"/>
      <c r="F59" s="662"/>
      <c r="G59" s="672"/>
      <c r="H59" s="292"/>
      <c r="O59" s="7" t="b">
        <f t="shared" si="21"/>
        <v>1</v>
      </c>
    </row>
    <row r="60" spans="1:15" ht="15" customHeight="1" x14ac:dyDescent="0.2">
      <c r="A60" s="714" t="s">
        <v>129</v>
      </c>
      <c r="B60" s="861"/>
      <c r="C60" s="861"/>
      <c r="D60" s="665"/>
      <c r="E60" s="662"/>
      <c r="F60" s="662"/>
      <c r="G60" s="672"/>
      <c r="H60" s="292"/>
      <c r="O60" s="7" t="b">
        <f t="shared" si="21"/>
        <v>1</v>
      </c>
    </row>
    <row r="61" spans="1:15" ht="15" customHeight="1" x14ac:dyDescent="0.2">
      <c r="A61" s="714" t="s">
        <v>130</v>
      </c>
      <c r="B61" s="861"/>
      <c r="C61" s="861"/>
      <c r="D61" s="665"/>
      <c r="E61" s="662"/>
      <c r="F61" s="662"/>
      <c r="G61" s="672"/>
      <c r="H61" s="292"/>
      <c r="O61" s="7" t="b">
        <f t="shared" si="21"/>
        <v>1</v>
      </c>
    </row>
    <row r="62" spans="1:15" ht="15" customHeight="1" thickBot="1" x14ac:dyDescent="0.25">
      <c r="A62" s="715" t="s">
        <v>131</v>
      </c>
      <c r="B62" s="366"/>
      <c r="C62" s="366"/>
      <c r="D62" s="673"/>
      <c r="E62" s="674"/>
      <c r="F62" s="674"/>
      <c r="G62" s="675"/>
      <c r="H62" s="292"/>
      <c r="O62" s="7" t="b">
        <f t="shared" si="21"/>
        <v>1</v>
      </c>
    </row>
    <row r="63" spans="1:15" ht="159" customHeight="1" x14ac:dyDescent="0.2">
      <c r="A63" s="1530" t="s">
        <v>3319</v>
      </c>
      <c r="B63" s="1531"/>
      <c r="C63" s="1531"/>
      <c r="D63" s="1531"/>
      <c r="E63" s="1531"/>
      <c r="F63" s="1531"/>
      <c r="G63" s="1532"/>
      <c r="H63" s="259"/>
      <c r="O63" s="7" t="b">
        <f t="shared" si="21"/>
        <v>1</v>
      </c>
    </row>
    <row r="64" spans="1:15" ht="15" x14ac:dyDescent="0.2">
      <c r="A64" s="655" t="s">
        <v>3305</v>
      </c>
      <c r="B64" s="656" t="s">
        <v>693</v>
      </c>
      <c r="C64" s="862"/>
      <c r="D64" s="862"/>
      <c r="E64" s="862"/>
      <c r="F64" s="862"/>
      <c r="G64" s="863"/>
      <c r="H64" s="259"/>
      <c r="O64" s="7" t="b">
        <f t="shared" si="21"/>
        <v>1</v>
      </c>
    </row>
    <row r="65" spans="1:15" ht="15" customHeight="1" x14ac:dyDescent="0.2">
      <c r="A65" s="714" t="s">
        <v>713</v>
      </c>
      <c r="B65" s="417"/>
      <c r="C65" s="666"/>
      <c r="D65" s="662"/>
      <c r="E65" s="662"/>
      <c r="F65" s="662"/>
      <c r="G65" s="672"/>
      <c r="H65" s="259"/>
      <c r="O65" s="7" t="b">
        <f t="shared" si="21"/>
        <v>1</v>
      </c>
    </row>
    <row r="66" spans="1:15" ht="15" customHeight="1" x14ac:dyDescent="0.2">
      <c r="A66" s="714" t="s">
        <v>714</v>
      </c>
      <c r="B66" s="417"/>
      <c r="C66" s="666"/>
      <c r="D66" s="662"/>
      <c r="E66" s="662"/>
      <c r="F66" s="662"/>
      <c r="G66" s="672"/>
      <c r="H66" s="259"/>
      <c r="O66" s="7" t="b">
        <f t="shared" si="21"/>
        <v>1</v>
      </c>
    </row>
    <row r="67" spans="1:15" ht="15" customHeight="1" x14ac:dyDescent="0.2">
      <c r="A67" s="714" t="s">
        <v>125</v>
      </c>
      <c r="B67" s="417"/>
      <c r="C67" s="666"/>
      <c r="D67" s="662"/>
      <c r="E67" s="662"/>
      <c r="F67" s="662"/>
      <c r="G67" s="672"/>
      <c r="H67" s="259"/>
      <c r="O67" s="7" t="b">
        <f t="shared" si="21"/>
        <v>1</v>
      </c>
    </row>
    <row r="68" spans="1:15" ht="15" customHeight="1" x14ac:dyDescent="0.2">
      <c r="A68" s="714" t="s">
        <v>126</v>
      </c>
      <c r="B68" s="417"/>
      <c r="C68" s="666"/>
      <c r="D68" s="662"/>
      <c r="E68" s="662"/>
      <c r="F68" s="662"/>
      <c r="G68" s="672"/>
      <c r="H68" s="259"/>
      <c r="O68" s="7" t="b">
        <f t="shared" si="21"/>
        <v>1</v>
      </c>
    </row>
    <row r="69" spans="1:15" ht="15" customHeight="1" x14ac:dyDescent="0.2">
      <c r="A69" s="714" t="s">
        <v>128</v>
      </c>
      <c r="B69" s="417"/>
      <c r="C69" s="666"/>
      <c r="D69" s="662"/>
      <c r="E69" s="662"/>
      <c r="F69" s="662"/>
      <c r="G69" s="672"/>
      <c r="H69" s="259"/>
      <c r="O69" s="7" t="b">
        <f t="shared" si="21"/>
        <v>1</v>
      </c>
    </row>
    <row r="70" spans="1:15" ht="15" customHeight="1" x14ac:dyDescent="0.2">
      <c r="A70" s="714" t="s">
        <v>346</v>
      </c>
      <c r="B70" s="417"/>
      <c r="C70" s="666"/>
      <c r="D70" s="662"/>
      <c r="E70" s="662"/>
      <c r="F70" s="662"/>
      <c r="G70" s="672"/>
      <c r="H70" s="259"/>
      <c r="O70" s="7" t="b">
        <f t="shared" si="21"/>
        <v>1</v>
      </c>
    </row>
    <row r="71" spans="1:15" ht="14.25" x14ac:dyDescent="0.2">
      <c r="A71" s="408" t="s">
        <v>715</v>
      </c>
      <c r="B71" s="704"/>
      <c r="C71" s="662"/>
      <c r="D71" s="662"/>
      <c r="E71" s="662"/>
      <c r="F71" s="662"/>
      <c r="G71" s="672"/>
      <c r="H71" s="259"/>
      <c r="O71" s="7" t="b">
        <f t="shared" si="21"/>
        <v>1</v>
      </c>
    </row>
    <row r="72" spans="1:15" ht="45.75" customHeight="1" thickBot="1" x14ac:dyDescent="0.25">
      <c r="A72" s="410" t="s">
        <v>716</v>
      </c>
      <c r="B72" s="706"/>
      <c r="C72" s="674"/>
      <c r="D72" s="674"/>
      <c r="E72" s="674"/>
      <c r="F72" s="674"/>
      <c r="G72" s="675"/>
      <c r="H72" s="259"/>
      <c r="O72" s="7" t="b">
        <f>IF($N$42,TRUE,AND(OR(General!$D$58="",General!$D$58="not applicable"),OR(General!$D$59="",General!$D$59="not applicable"),OR(General!$D$60="",General!$D$60="not applicable")))</f>
        <v>1</v>
      </c>
    </row>
    <row r="73" spans="1:15" ht="77.25" customHeight="1" x14ac:dyDescent="0.2">
      <c r="A73" s="1525" t="s">
        <v>717</v>
      </c>
      <c r="B73" s="1526"/>
      <c r="C73" s="1526"/>
      <c r="D73" s="1526"/>
      <c r="E73" s="1526"/>
      <c r="F73" s="1526"/>
      <c r="G73" s="1527"/>
      <c r="H73" s="259"/>
      <c r="O73" s="7" t="b">
        <f t="shared" si="21"/>
        <v>1</v>
      </c>
    </row>
    <row r="74" spans="1:15" ht="15" x14ac:dyDescent="0.2">
      <c r="A74" s="658" t="s">
        <v>692</v>
      </c>
      <c r="B74" s="657" t="s">
        <v>693</v>
      </c>
      <c r="C74" s="664"/>
      <c r="D74" s="664"/>
      <c r="E74" s="664"/>
      <c r="F74" s="664"/>
      <c r="G74" s="685"/>
      <c r="H74" s="259"/>
      <c r="O74" s="7" t="b">
        <f t="shared" si="21"/>
        <v>1</v>
      </c>
    </row>
    <row r="75" spans="1:15" ht="46.5" customHeight="1" x14ac:dyDescent="0.2">
      <c r="A75" s="408" t="s">
        <v>718</v>
      </c>
      <c r="B75" s="704"/>
      <c r="C75" s="662"/>
      <c r="D75" s="662"/>
      <c r="E75" s="666"/>
      <c r="F75" s="662"/>
      <c r="G75" s="672"/>
      <c r="H75" s="259"/>
      <c r="O75" s="7" t="b">
        <f t="shared" si="21"/>
        <v>1</v>
      </c>
    </row>
    <row r="76" spans="1:15" ht="91.5" customHeight="1" x14ac:dyDescent="0.2">
      <c r="A76" s="408" t="s">
        <v>719</v>
      </c>
      <c r="B76" s="704"/>
      <c r="C76" s="662"/>
      <c r="D76" s="662"/>
      <c r="E76" s="666"/>
      <c r="F76" s="662"/>
      <c r="G76" s="672"/>
      <c r="H76" s="259"/>
      <c r="O76" s="7" t="b">
        <f t="shared" si="21"/>
        <v>1</v>
      </c>
    </row>
    <row r="77" spans="1:15" ht="47.25" customHeight="1" x14ac:dyDescent="0.2">
      <c r="A77" s="410" t="s">
        <v>720</v>
      </c>
      <c r="B77" s="366"/>
      <c r="C77" s="674"/>
      <c r="D77" s="674"/>
      <c r="E77" s="686"/>
      <c r="F77" s="674"/>
      <c r="G77" s="675"/>
      <c r="H77" s="259"/>
      <c r="N77" s="7" t="b">
        <f>COUNTIF($B$75:$B$76,"No")=2</f>
        <v>0</v>
      </c>
      <c r="O77" s="7" t="b">
        <f>OR($N$42, $N$77)</f>
        <v>1</v>
      </c>
    </row>
    <row r="78" spans="1:15" ht="15" customHeight="1" x14ac:dyDescent="0.2">
      <c r="A78"/>
      <c r="B78"/>
      <c r="C78"/>
      <c r="D78"/>
      <c r="E78"/>
      <c r="F78"/>
      <c r="G78"/>
      <c r="H78" s="259"/>
      <c r="O78" s="7" t="b">
        <f t="shared" si="21"/>
        <v>1</v>
      </c>
    </row>
    <row r="79" spans="1:15" ht="20.100000000000001" customHeight="1" thickBot="1" x14ac:dyDescent="0.25">
      <c r="A79" s="1141" t="s">
        <v>721</v>
      </c>
      <c r="B79" s="1142"/>
      <c r="C79" s="1142"/>
      <c r="D79" s="1142"/>
      <c r="E79" s="1142"/>
      <c r="F79" s="1142"/>
      <c r="G79" s="1307"/>
      <c r="H79" s="259"/>
      <c r="N79" s="7" t="b">
        <f>$K$14="No"</f>
        <v>1</v>
      </c>
      <c r="O79" s="7" t="b">
        <f>OR($N$42,$N$79)</f>
        <v>1</v>
      </c>
    </row>
    <row r="80" spans="1:15" ht="33.75" customHeight="1" x14ac:dyDescent="0.2">
      <c r="A80" s="1530" t="s">
        <v>722</v>
      </c>
      <c r="B80" s="1531"/>
      <c r="C80" s="1565"/>
      <c r="D80" s="1054"/>
      <c r="E80" s="1055"/>
      <c r="F80" s="1055"/>
      <c r="G80" s="1056"/>
      <c r="H80" s="259"/>
      <c r="O80" s="7" t="b">
        <f t="shared" ref="O80:O98" si="22">$O$79</f>
        <v>1</v>
      </c>
    </row>
    <row r="81" spans="1:15" ht="15" x14ac:dyDescent="0.2">
      <c r="A81" s="1562" t="s">
        <v>723</v>
      </c>
      <c r="B81" s="1563"/>
      <c r="C81" s="1563"/>
      <c r="D81" s="1564"/>
      <c r="E81" s="662"/>
      <c r="F81" s="662"/>
      <c r="G81" s="672"/>
      <c r="H81" s="259"/>
      <c r="O81" s="7" t="b">
        <f t="shared" si="22"/>
        <v>1</v>
      </c>
    </row>
    <row r="82" spans="1:15" ht="117" customHeight="1" x14ac:dyDescent="0.2">
      <c r="A82" s="1104" t="s">
        <v>3323</v>
      </c>
      <c r="B82" s="1546"/>
      <c r="C82" s="1546"/>
      <c r="D82" s="1566"/>
      <c r="E82" s="662"/>
      <c r="F82" s="662"/>
      <c r="G82" s="672"/>
      <c r="H82" s="259"/>
      <c r="O82" s="7" t="b">
        <f t="shared" si="22"/>
        <v>1</v>
      </c>
    </row>
    <row r="83" spans="1:15" ht="17.100000000000001" customHeight="1" x14ac:dyDescent="0.2">
      <c r="A83" s="1533" t="s">
        <v>371</v>
      </c>
      <c r="B83" s="1534"/>
      <c r="C83" s="1534"/>
      <c r="D83" s="1535"/>
      <c r="E83" s="662"/>
      <c r="F83" s="662"/>
      <c r="G83" s="672"/>
      <c r="H83" s="259"/>
      <c r="O83" s="7" t="b">
        <f t="shared" si="22"/>
        <v>1</v>
      </c>
    </row>
    <row r="84" spans="1:15" ht="21" customHeight="1" x14ac:dyDescent="0.2">
      <c r="A84" s="1533" t="s">
        <v>724</v>
      </c>
      <c r="B84" s="1534"/>
      <c r="C84" s="1534"/>
      <c r="D84" s="1535"/>
      <c r="E84" s="662"/>
      <c r="F84" s="662"/>
      <c r="G84" s="672"/>
      <c r="H84" s="259"/>
      <c r="O84" s="7" t="b">
        <f t="shared" si="22"/>
        <v>1</v>
      </c>
    </row>
    <row r="85" spans="1:15" ht="33.75" customHeight="1" x14ac:dyDescent="0.2">
      <c r="A85" s="653" t="s">
        <v>3305</v>
      </c>
      <c r="B85" s="654" t="s">
        <v>725</v>
      </c>
      <c r="C85" s="654" t="s">
        <v>726</v>
      </c>
      <c r="D85" s="654" t="s">
        <v>727</v>
      </c>
      <c r="E85" s="662"/>
      <c r="F85" s="662"/>
      <c r="G85" s="672"/>
      <c r="H85" s="259"/>
      <c r="O85" s="7" t="b">
        <f t="shared" si="22"/>
        <v>1</v>
      </c>
    </row>
    <row r="86" spans="1:15" ht="15" customHeight="1" x14ac:dyDescent="0.2">
      <c r="A86" s="714" t="s">
        <v>373</v>
      </c>
      <c r="B86" s="417"/>
      <c r="C86" s="651" t="s">
        <v>728</v>
      </c>
      <c r="D86" s="651" t="s">
        <v>728</v>
      </c>
      <c r="E86" s="662"/>
      <c r="F86" s="662"/>
      <c r="G86" s="672"/>
      <c r="H86" s="259"/>
      <c r="O86" s="7" t="b">
        <f t="shared" si="22"/>
        <v>1</v>
      </c>
    </row>
    <row r="87" spans="1:15" ht="15" customHeight="1" x14ac:dyDescent="0.2">
      <c r="A87" s="714" t="s">
        <v>121</v>
      </c>
      <c r="B87" s="651" t="s">
        <v>728</v>
      </c>
      <c r="C87" s="417"/>
      <c r="D87" s="651" t="s">
        <v>728</v>
      </c>
      <c r="E87" s="662"/>
      <c r="F87" s="662"/>
      <c r="G87" s="672"/>
      <c r="H87" s="259"/>
      <c r="O87" s="7" t="b">
        <f t="shared" si="22"/>
        <v>1</v>
      </c>
    </row>
    <row r="88" spans="1:15" ht="15" customHeight="1" x14ac:dyDescent="0.2">
      <c r="A88" s="408" t="s">
        <v>122</v>
      </c>
      <c r="B88" s="651" t="s">
        <v>728</v>
      </c>
      <c r="C88" s="417"/>
      <c r="D88" s="651" t="s">
        <v>728</v>
      </c>
      <c r="E88" s="662"/>
      <c r="F88" s="662"/>
      <c r="G88" s="672"/>
      <c r="H88" s="259"/>
      <c r="O88" s="7" t="b">
        <f t="shared" si="22"/>
        <v>1</v>
      </c>
    </row>
    <row r="89" spans="1:15" ht="15" customHeight="1" x14ac:dyDescent="0.2">
      <c r="A89" s="408" t="s">
        <v>123</v>
      </c>
      <c r="B89" s="651" t="s">
        <v>728</v>
      </c>
      <c r="C89" s="417"/>
      <c r="D89" s="651" t="s">
        <v>728</v>
      </c>
      <c r="E89" s="662"/>
      <c r="F89" s="662"/>
      <c r="G89" s="672"/>
      <c r="H89" s="259"/>
      <c r="O89" s="7" t="b">
        <f t="shared" si="22"/>
        <v>1</v>
      </c>
    </row>
    <row r="90" spans="1:15" ht="15" customHeight="1" x14ac:dyDescent="0.2">
      <c r="A90" s="408" t="s">
        <v>729</v>
      </c>
      <c r="B90" s="651" t="s">
        <v>728</v>
      </c>
      <c r="C90" s="651" t="s">
        <v>728</v>
      </c>
      <c r="D90" s="417"/>
      <c r="E90" s="662"/>
      <c r="F90" s="662"/>
      <c r="G90" s="672"/>
      <c r="H90" s="259"/>
      <c r="O90" s="7" t="b">
        <f t="shared" si="22"/>
        <v>1</v>
      </c>
    </row>
    <row r="91" spans="1:15" ht="15" customHeight="1" x14ac:dyDescent="0.2">
      <c r="A91" s="714" t="s">
        <v>124</v>
      </c>
      <c r="B91" s="417"/>
      <c r="C91" s="417"/>
      <c r="D91" s="417"/>
      <c r="E91" s="662"/>
      <c r="F91" s="662"/>
      <c r="G91" s="672"/>
      <c r="H91" s="259"/>
      <c r="O91" s="7" t="b">
        <f t="shared" si="22"/>
        <v>1</v>
      </c>
    </row>
    <row r="92" spans="1:15" ht="15" customHeight="1" x14ac:dyDescent="0.2">
      <c r="A92" s="714" t="s">
        <v>125</v>
      </c>
      <c r="B92" s="417"/>
      <c r="C92" s="417"/>
      <c r="D92" s="417"/>
      <c r="E92" s="662"/>
      <c r="F92" s="662"/>
      <c r="G92" s="672"/>
      <c r="H92" s="259"/>
      <c r="O92" s="7" t="b">
        <f t="shared" si="22"/>
        <v>1</v>
      </c>
    </row>
    <row r="93" spans="1:15" ht="15" customHeight="1" x14ac:dyDescent="0.2">
      <c r="A93" s="714" t="s">
        <v>126</v>
      </c>
      <c r="B93" s="417"/>
      <c r="C93" s="417"/>
      <c r="D93" s="417"/>
      <c r="E93" s="662"/>
      <c r="F93" s="662"/>
      <c r="G93" s="672"/>
      <c r="H93" s="259"/>
      <c r="O93" s="7" t="b">
        <f t="shared" si="22"/>
        <v>1</v>
      </c>
    </row>
    <row r="94" spans="1:15" ht="15" customHeight="1" x14ac:dyDescent="0.2">
      <c r="A94" s="408" t="s">
        <v>127</v>
      </c>
      <c r="B94" s="417"/>
      <c r="C94" s="417"/>
      <c r="D94" s="417"/>
      <c r="E94" s="662"/>
      <c r="F94" s="662"/>
      <c r="G94" s="672"/>
      <c r="H94" s="259"/>
      <c r="O94" s="7" t="b">
        <f t="shared" si="22"/>
        <v>1</v>
      </c>
    </row>
    <row r="95" spans="1:15" ht="15" customHeight="1" thickBot="1" x14ac:dyDescent="0.25">
      <c r="A95" s="410" t="s">
        <v>128</v>
      </c>
      <c r="B95" s="366"/>
      <c r="C95" s="366"/>
      <c r="D95" s="366"/>
      <c r="E95" s="674"/>
      <c r="F95" s="674"/>
      <c r="G95" s="675"/>
      <c r="H95" s="259"/>
      <c r="I95" s="7"/>
      <c r="O95" s="7" t="b">
        <f t="shared" si="22"/>
        <v>1</v>
      </c>
    </row>
    <row r="96" spans="1:15" ht="15" customHeight="1" x14ac:dyDescent="0.2">
      <c r="A96" s="1522" t="s">
        <v>730</v>
      </c>
      <c r="B96" s="1523"/>
      <c r="C96" s="1523"/>
      <c r="D96" s="1523"/>
      <c r="E96" s="1523"/>
      <c r="F96" s="1523"/>
      <c r="G96" s="1524"/>
      <c r="H96" s="292"/>
      <c r="I96" s="7"/>
      <c r="O96" s="7" t="b">
        <f t="shared" si="22"/>
        <v>1</v>
      </c>
    </row>
    <row r="97" spans="1:24" ht="15" customHeight="1" x14ac:dyDescent="0.2">
      <c r="A97" s="1118" t="s">
        <v>731</v>
      </c>
      <c r="B97" s="1119"/>
      <c r="C97" s="1119"/>
      <c r="D97" s="1119"/>
      <c r="E97" s="1119"/>
      <c r="F97" s="1119"/>
      <c r="G97" s="1529"/>
      <c r="H97" s="292"/>
      <c r="I97" s="7"/>
      <c r="O97" s="7" t="b">
        <f t="shared" si="22"/>
        <v>1</v>
      </c>
    </row>
    <row r="98" spans="1:24" ht="17.100000000000001" customHeight="1" x14ac:dyDescent="0.2">
      <c r="A98" s="1253" t="s">
        <v>732</v>
      </c>
      <c r="B98" s="1254"/>
      <c r="C98" s="1254"/>
      <c r="D98" s="1254"/>
      <c r="E98" s="1254"/>
      <c r="F98" s="1254"/>
      <c r="G98" s="1539"/>
      <c r="H98" s="292"/>
      <c r="I98" s="7"/>
      <c r="O98" s="7" t="b">
        <f t="shared" si="22"/>
        <v>1</v>
      </c>
    </row>
    <row r="99" spans="1:24" ht="66" customHeight="1" x14ac:dyDescent="0.2">
      <c r="A99" s="653" t="s">
        <v>3306</v>
      </c>
      <c r="B99" s="654" t="s">
        <v>3341</v>
      </c>
      <c r="C99" s="654" t="s">
        <v>733</v>
      </c>
      <c r="D99" s="654" t="s">
        <v>734</v>
      </c>
      <c r="E99" s="654" t="s">
        <v>734</v>
      </c>
      <c r="F99" s="1540" t="s">
        <v>735</v>
      </c>
      <c r="G99" s="1541"/>
      <c r="H99" s="292"/>
      <c r="I99" s="7"/>
      <c r="N99" s="180"/>
      <c r="O99" s="1057" t="s">
        <v>3307</v>
      </c>
      <c r="R99" s="194" t="s">
        <v>3311</v>
      </c>
      <c r="S99" s="7" t="b">
        <f t="shared" ref="S99" si="23">$O$79</f>
        <v>1</v>
      </c>
      <c r="T99" s="7" t="b">
        <f>IF($S$99,TRUE,IF($A$100="No",TRUE,ISBLANK(A$100)))</f>
        <v>1</v>
      </c>
      <c r="U99" s="7" t="b">
        <f>IF($N$99,TRUE,ISBLANK(B$100))</f>
        <v>1</v>
      </c>
      <c r="V99" s="7" t="b">
        <f>IF($N$99,TRUE,ISBLANK(C$100))</f>
        <v>1</v>
      </c>
      <c r="W99" s="7" t="b">
        <f>IF($N$99,TRUE,ISBLANK(D$100))</f>
        <v>1</v>
      </c>
      <c r="X99" s="7" t="b">
        <f>IF($N$99,TRUE,ISBLANK(E$100))</f>
        <v>1</v>
      </c>
    </row>
    <row r="100" spans="1:24" ht="45.75" customHeight="1" thickBot="1" x14ac:dyDescent="0.25">
      <c r="A100" s="1062"/>
      <c r="B100" s="589"/>
      <c r="C100" s="589"/>
      <c r="D100" s="589"/>
      <c r="E100" s="589"/>
      <c r="F100" s="1422"/>
      <c r="G100" s="1542"/>
      <c r="H100" s="292"/>
      <c r="I100" s="7"/>
      <c r="N100" s="180"/>
      <c r="O100" s="1057" t="s">
        <v>3307</v>
      </c>
      <c r="R100" s="180"/>
    </row>
    <row r="101" spans="1:24" ht="15" customHeight="1" thickBot="1" x14ac:dyDescent="0.25">
      <c r="A101" s="1106"/>
      <c r="B101" s="1106"/>
      <c r="C101" s="1106"/>
      <c r="D101" s="1106"/>
      <c r="E101" s="1106"/>
      <c r="F101" s="1106"/>
      <c r="G101" s="1106"/>
      <c r="H101" s="259"/>
      <c r="I101" s="7"/>
      <c r="O101" s="7" t="b">
        <f>$N$42</f>
        <v>1</v>
      </c>
    </row>
    <row r="102" spans="1:24" ht="20.100000000000001" customHeight="1" thickBot="1" x14ac:dyDescent="0.25">
      <c r="A102" s="1536" t="s">
        <v>736</v>
      </c>
      <c r="B102" s="1537"/>
      <c r="C102" s="1537"/>
      <c r="D102" s="1537"/>
      <c r="E102" s="1537"/>
      <c r="F102" s="1537"/>
      <c r="G102" s="1538"/>
      <c r="H102" s="259"/>
      <c r="I102" s="7"/>
      <c r="O102" s="7" t="b">
        <f t="shared" ref="O102:O115" si="24">$N$42</f>
        <v>1</v>
      </c>
    </row>
    <row r="103" spans="1:24" ht="30.75" customHeight="1" x14ac:dyDescent="0.2">
      <c r="A103" s="1559" t="s">
        <v>737</v>
      </c>
      <c r="B103" s="1560"/>
      <c r="C103" s="1560"/>
      <c r="D103" s="1560"/>
      <c r="E103" s="1560"/>
      <c r="F103" s="1560"/>
      <c r="G103" s="1561"/>
      <c r="H103" s="292"/>
      <c r="I103" s="7"/>
      <c r="O103" s="7" t="b">
        <f t="shared" si="24"/>
        <v>1</v>
      </c>
    </row>
    <row r="104" spans="1:24" ht="15" x14ac:dyDescent="0.2">
      <c r="A104" s="658" t="s">
        <v>692</v>
      </c>
      <c r="B104" s="657" t="s">
        <v>693</v>
      </c>
      <c r="C104" s="663"/>
      <c r="D104" s="664"/>
      <c r="E104" s="664"/>
      <c r="F104" s="664"/>
      <c r="G104" s="685"/>
      <c r="H104" s="292"/>
      <c r="I104" s="7"/>
      <c r="O104" s="7" t="b">
        <f t="shared" si="24"/>
        <v>1</v>
      </c>
    </row>
    <row r="105" spans="1:24" ht="91.5" customHeight="1" x14ac:dyDescent="0.2">
      <c r="A105" s="697" t="s">
        <v>738</v>
      </c>
      <c r="B105" s="705"/>
      <c r="C105" s="665"/>
      <c r="D105" s="662"/>
      <c r="E105" s="662"/>
      <c r="F105" s="662"/>
      <c r="G105" s="676"/>
      <c r="H105" s="292"/>
      <c r="I105" s="7"/>
      <c r="N105" s="7" t="b">
        <f>$B$105="No"</f>
        <v>0</v>
      </c>
      <c r="O105" s="7" t="b">
        <f>$N$42</f>
        <v>1</v>
      </c>
    </row>
    <row r="106" spans="1:24" ht="45" customHeight="1" x14ac:dyDescent="0.2">
      <c r="A106" s="697" t="s">
        <v>739</v>
      </c>
      <c r="B106" s="705"/>
      <c r="C106" s="665"/>
      <c r="D106" s="662"/>
      <c r="E106" s="662"/>
      <c r="F106" s="662"/>
      <c r="G106" s="676"/>
      <c r="H106" s="292"/>
      <c r="I106" s="7"/>
      <c r="N106" s="7" t="b">
        <f>$B$106="Yes"</f>
        <v>0</v>
      </c>
      <c r="O106" s="7" t="b">
        <f>OR($N$42,$N$105)</f>
        <v>1</v>
      </c>
    </row>
    <row r="107" spans="1:24" ht="45" customHeight="1" x14ac:dyDescent="0.2">
      <c r="A107" s="697" t="s">
        <v>740</v>
      </c>
      <c r="B107" s="705"/>
      <c r="C107" s="665"/>
      <c r="D107" s="662"/>
      <c r="E107" s="662"/>
      <c r="F107" s="662"/>
      <c r="G107" s="676"/>
      <c r="H107" s="292"/>
      <c r="I107" s="7"/>
      <c r="N107" s="7" t="b">
        <f>$B$107="Yes"</f>
        <v>0</v>
      </c>
      <c r="O107" s="7" t="b">
        <f>OR($O$106,$N$106)</f>
        <v>1</v>
      </c>
    </row>
    <row r="108" spans="1:24" ht="45" customHeight="1" x14ac:dyDescent="0.2">
      <c r="A108" s="697" t="s">
        <v>741</v>
      </c>
      <c r="B108" s="705"/>
      <c r="C108" s="665"/>
      <c r="D108" s="662"/>
      <c r="E108" s="662"/>
      <c r="F108" s="662"/>
      <c r="G108" s="676"/>
      <c r="H108" s="292"/>
      <c r="I108" s="7"/>
      <c r="O108" s="7" t="b">
        <f>OR($O$107, $N$107)</f>
        <v>1</v>
      </c>
    </row>
    <row r="109" spans="1:24" ht="16.5" customHeight="1" thickBot="1" x14ac:dyDescent="0.25">
      <c r="A109" s="642" t="s">
        <v>742</v>
      </c>
      <c r="B109" s="273" t="str">
        <f>IF(OR(B105="no",B106="Yes",B107="Yes",B108="Yes"),"No",IF(AND(B105="yes",B106="no",B107="no",B108="no"),"Yes",""))</f>
        <v/>
      </c>
      <c r="C109" s="673"/>
      <c r="D109" s="674"/>
      <c r="E109" s="674"/>
      <c r="F109" s="674"/>
      <c r="G109" s="677"/>
      <c r="H109" s="292"/>
      <c r="I109" s="7"/>
      <c r="N109" s="7" t="b">
        <f>$B$109="Yes"</f>
        <v>0</v>
      </c>
      <c r="O109" s="7" t="b">
        <f t="shared" si="24"/>
        <v>1</v>
      </c>
      <c r="P109" s="7" t="b">
        <f>$N$109</f>
        <v>0</v>
      </c>
    </row>
    <row r="110" spans="1:24" ht="15" customHeight="1" thickBot="1" x14ac:dyDescent="0.25">
      <c r="A110" s="1106"/>
      <c r="B110" s="1106"/>
      <c r="C110" s="1106"/>
      <c r="D110" s="1106"/>
      <c r="E110" s="1106"/>
      <c r="F110" s="1106"/>
      <c r="G110" s="1106"/>
      <c r="H110" s="259"/>
      <c r="I110" s="7"/>
      <c r="O110" s="7" t="b">
        <f t="shared" si="24"/>
        <v>1</v>
      </c>
    </row>
    <row r="111" spans="1:24" ht="20.100000000000001" customHeight="1" thickBot="1" x14ac:dyDescent="0.25">
      <c r="A111" s="1519" t="s">
        <v>743</v>
      </c>
      <c r="B111" s="1520"/>
      <c r="C111" s="1520"/>
      <c r="D111" s="1520"/>
      <c r="E111" s="1520"/>
      <c r="F111" s="1520"/>
      <c r="G111" s="1521"/>
      <c r="H111" s="259"/>
      <c r="I111" s="7"/>
      <c r="O111" s="7" t="b">
        <f t="shared" si="24"/>
        <v>1</v>
      </c>
    </row>
    <row r="112" spans="1:24" ht="30" customHeight="1" x14ac:dyDescent="0.2">
      <c r="A112" s="1102" t="s">
        <v>3336</v>
      </c>
      <c r="B112" s="1551"/>
      <c r="C112" s="1551"/>
      <c r="D112" s="1551"/>
      <c r="E112" s="1551"/>
      <c r="F112" s="1551"/>
      <c r="G112" s="1103"/>
      <c r="H112" s="292"/>
      <c r="I112" s="7"/>
      <c r="O112" s="7" t="b">
        <f t="shared" si="24"/>
        <v>1</v>
      </c>
    </row>
    <row r="113" spans="1:15" ht="17.100000000000001" customHeight="1" x14ac:dyDescent="0.2">
      <c r="A113" s="1552" t="s">
        <v>744</v>
      </c>
      <c r="B113" s="1553"/>
      <c r="C113" s="1553"/>
      <c r="D113" s="1553"/>
      <c r="E113" s="1553"/>
      <c r="F113" s="1553"/>
      <c r="G113" s="1554"/>
      <c r="H113" s="292"/>
      <c r="I113" s="7"/>
      <c r="O113" s="7" t="b">
        <f t="shared" si="24"/>
        <v>1</v>
      </c>
    </row>
    <row r="114" spans="1:15" ht="17.100000000000001" customHeight="1" x14ac:dyDescent="0.2">
      <c r="A114" s="658" t="s">
        <v>692</v>
      </c>
      <c r="B114" s="667" t="s">
        <v>693</v>
      </c>
      <c r="C114" s="669"/>
      <c r="D114" s="670"/>
      <c r="E114" s="670"/>
      <c r="F114" s="670"/>
      <c r="G114" s="671"/>
      <c r="H114" s="292"/>
      <c r="I114" s="7"/>
      <c r="O114" s="7" t="b">
        <f t="shared" si="24"/>
        <v>1</v>
      </c>
    </row>
    <row r="115" spans="1:15" ht="60" customHeight="1" x14ac:dyDescent="0.2">
      <c r="A115" s="647" t="s">
        <v>745</v>
      </c>
      <c r="B115" s="678"/>
      <c r="C115" s="665"/>
      <c r="D115" s="662"/>
      <c r="E115" s="662"/>
      <c r="F115" s="662"/>
      <c r="G115" s="672"/>
      <c r="H115" s="292"/>
      <c r="I115" s="7"/>
      <c r="O115" s="7" t="b">
        <f t="shared" si="24"/>
        <v>1</v>
      </c>
    </row>
    <row r="116" spans="1:15" ht="60" customHeight="1" thickBot="1" x14ac:dyDescent="0.25">
      <c r="A116" s="648" t="s">
        <v>746</v>
      </c>
      <c r="B116" s="646"/>
      <c r="C116" s="673"/>
      <c r="D116" s="674"/>
      <c r="E116" s="674"/>
      <c r="F116" s="674"/>
      <c r="G116" s="675"/>
      <c r="H116" s="679"/>
      <c r="I116" s="7"/>
      <c r="O116" s="7" t="b">
        <f>OR($N$42, $N$77)</f>
        <v>1</v>
      </c>
    </row>
    <row r="117" spans="1:15" ht="17.100000000000001" customHeight="1" x14ac:dyDescent="0.2">
      <c r="A117" s="1543" t="s">
        <v>329</v>
      </c>
      <c r="B117" s="1543"/>
      <c r="C117" s="1543"/>
      <c r="D117" s="1543"/>
      <c r="E117" s="1543"/>
      <c r="F117" s="1543"/>
      <c r="G117" s="1543"/>
      <c r="H117" s="1544"/>
      <c r="I117" s="7"/>
    </row>
    <row r="118" spans="1:15" ht="8.4499999999999993" customHeight="1" x14ac:dyDescent="0.2">
      <c r="A118" s="406" t="s">
        <v>106</v>
      </c>
      <c r="B118"/>
      <c r="C118"/>
      <c r="D118"/>
      <c r="E118"/>
      <c r="F118"/>
      <c r="G118"/>
      <c r="I118" s="7"/>
    </row>
  </sheetData>
  <sheetProtection algorithmName="SHA-512" hashValue="uQKUc/28mc+uCBTzQ+izRjNINYHeT82Dem7VmPNhVN6J/j1YalaG8q8sxc7qBp7at9cFQUzL8UzZFw9lXWTcWw==" saltValue="zWwQu1jvBM5UKmkPdn30jQ==" spinCount="100000" sheet="1" objects="1" scenarios="1" formatRows="0" autoFilter="0"/>
  <mergeCells count="41">
    <mergeCell ref="A40:G40"/>
    <mergeCell ref="A4:G4"/>
    <mergeCell ref="A1:H1"/>
    <mergeCell ref="A2:G2"/>
    <mergeCell ref="A5:G5"/>
    <mergeCell ref="A3:G3"/>
    <mergeCell ref="A9:G9"/>
    <mergeCell ref="A8:G8"/>
    <mergeCell ref="A6:G6"/>
    <mergeCell ref="A117:H117"/>
    <mergeCell ref="A31:G31"/>
    <mergeCell ref="A32:G32"/>
    <mergeCell ref="A112:G112"/>
    <mergeCell ref="A113:G113"/>
    <mergeCell ref="A46:G46"/>
    <mergeCell ref="A33:G33"/>
    <mergeCell ref="A34:G34"/>
    <mergeCell ref="A45:G45"/>
    <mergeCell ref="A97:G97"/>
    <mergeCell ref="A103:G103"/>
    <mergeCell ref="A101:G101"/>
    <mergeCell ref="A81:D81"/>
    <mergeCell ref="A80:C80"/>
    <mergeCell ref="A82:D82"/>
    <mergeCell ref="A83:D83"/>
    <mergeCell ref="A110:G110"/>
    <mergeCell ref="A111:G111"/>
    <mergeCell ref="A44:G44"/>
    <mergeCell ref="A7:G7"/>
    <mergeCell ref="A96:G96"/>
    <mergeCell ref="A79:G79"/>
    <mergeCell ref="A73:G73"/>
    <mergeCell ref="A47:G47"/>
    <mergeCell ref="A48:G48"/>
    <mergeCell ref="A63:G63"/>
    <mergeCell ref="A84:D84"/>
    <mergeCell ref="A39:G39"/>
    <mergeCell ref="A102:G102"/>
    <mergeCell ref="A98:G98"/>
    <mergeCell ref="F99:G99"/>
    <mergeCell ref="F100:G100"/>
  </mergeCells>
  <conditionalFormatting sqref="A99:F100">
    <cfRule type="expression" dxfId="87" priority="1406">
      <formula>S$99</formula>
    </cfRule>
  </conditionalFormatting>
  <conditionalFormatting sqref="A7:G116">
    <cfRule type="expression" dxfId="86" priority="6">
      <formula>$O7</formula>
    </cfRule>
  </conditionalFormatting>
  <conditionalFormatting sqref="A10:G30">
    <cfRule type="expression" dxfId="85" priority="5">
      <formula>S10</formula>
    </cfRule>
  </conditionalFormatting>
  <conditionalFormatting sqref="A2:H116">
    <cfRule type="expression" dxfId="84" priority="2">
      <formula>$S$3</formula>
    </cfRule>
  </conditionalFormatting>
  <conditionalFormatting sqref="B42 B109">
    <cfRule type="expression" dxfId="83" priority="1404">
      <formula>$P42</formula>
    </cfRule>
  </conditionalFormatting>
  <conditionalFormatting sqref="D35:G38 D41:G43 D49:G62 C64:G72 C74:G77 C104:G109 C114:G116">
    <cfRule type="expression" dxfId="82" priority="4">
      <formula>TRUE</formula>
    </cfRule>
  </conditionalFormatting>
  <conditionalFormatting sqref="G11:G30">
    <cfRule type="expression" dxfId="81" priority="7">
      <formula>$P11</formula>
    </cfRule>
  </conditionalFormatting>
  <conditionalFormatting sqref="G99:G100">
    <cfRule type="expression" dxfId="80" priority="1405">
      <formula>#REF!</formula>
    </cfRule>
  </conditionalFormatting>
  <dataValidations count="78">
    <dataValidation type="list" allowBlank="1" showErrorMessage="1" prompt="Is there a new air contaminant or any change in character of emissions in this application (such as a new criteria pollutant or new category on the MAERT [i.e., inorganic, exempt solvent, etc.])? Select yes or no." sqref="B36" xr:uid="{5AA3BC78-8A2E-479E-BA4B-68123DAF9CE2}">
      <formula1>"Yes,No"</formula1>
    </dataValidation>
    <dataValidation type="list" allowBlank="1" showErrorMessage="1" promptTitle="State Permit Amendment Only:" prompt="If this is not a state permit application, skip this question. If this is a state permit application, is there a new air contaminant in this application? Enter or select &quot;Yes&quot; or &quot;No&quot;." sqref="G8" xr:uid="{0515AABD-6CE0-460B-8FE0-EE52BFD5CA81}">
      <formula1>YesNo</formula1>
    </dataValidation>
    <dataValidation allowBlank="1" showErrorMessage="1" prompt="Enter the title of the Responsible Person." sqref="A53" xr:uid="{5B741FB4-65F2-4E48-86A3-315AC10F8680}"/>
    <dataValidation allowBlank="1" showErrorMessage="1" prompt="Enter the email address of the Responsible Person." sqref="A62" xr:uid="{4189D5E5-DA54-4681-9D28-9949C842CE88}"/>
    <dataValidation allowBlank="1" showErrorMessage="1" prompt="Enter the mailing address of the Responsible Person." sqref="A55:A56 A91:A92" xr:uid="{5C4B8813-1D48-410E-961C-691383EE2A51}"/>
    <dataValidation allowBlank="1" showErrorMessage="1" prompt="Enter the fax number of the Responsible Person." sqref="A61" xr:uid="{DA9D4305-E23F-400D-B309-2FCDF30B8D7C}"/>
    <dataValidation type="list" allowBlank="1" showErrorMessage="1" promptTitle="If public notice is needed:" prompt="Does the company (including parent and subsidiary companies) have fewer than 100 employees or less than $6 million in annual gross receipts? Enter or select &quot;Yes&quot; or &quot;No&quot;." sqref="B105" xr:uid="{CB4C9850-17FA-4DAF-A14F-6D81CBC84817}">
      <formula1>"Yes,No"</formula1>
    </dataValidation>
    <dataValidation type="list" allowBlank="1" showErrorMessage="1" promptTitle="If public notice is needed:" prompt="Is the site a major source under 30 TAC Chapter 122, Federal Operating Permit Program? Enter or select &quot;Yes&quot; or &quot;No&quot;." sqref="B106" xr:uid="{EF452387-6FE7-4632-936C-FB42A681CE6B}">
      <formula1>"Yes,No"</formula1>
    </dataValidation>
    <dataValidation type="list" allowBlank="1" showErrorMessage="1" promptTitle="If public notice is needed:" prompt="Are the site emissions of any individual air contaminant greater than or equal to 50 tpy? Enter or select &quot;Yes&quot; or &quot;No&quot;." sqref="B107" xr:uid="{1FB0E39A-EA45-4F12-8912-445B6F68326B}">
      <formula1>"Yes,No"</formula1>
    </dataValidation>
    <dataValidation type="list" allowBlank="1" showErrorMessage="1" promptTitle="If public notice is needed:" prompt="Are the site emissions of all air contaminants combined greater than or equal to 75 tpy? Enter or select &quot;Yes&quot; or &quot;No&quot;." sqref="B108" xr:uid="{6280026C-BFF4-4871-B5EA-393C509A5129}">
      <formula1>"Yes,No"</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47 A103:A104 A3:A4 A73:A74 A63:A64 J11:J14 A33:A35" xr:uid="{CAD03AA0-70D5-48F5-A9FF-F6862274374C}">
      <formula1>1</formula1>
    </dataValidation>
    <dataValidation allowBlank="1" showErrorMessage="1" prompt="Enter the company name of the Responsible Person." sqref="A54" xr:uid="{D4342038-152C-4395-A26E-6A514676D724}"/>
    <dataValidation allowBlank="1" showErrorMessage="1" promptTitle="Notice Required?" prompt="If your project's change in emissions exceed the Public Notice (PN) threshold, it is required to provide public notice." sqref="F10:F30" xr:uid="{D526F06F-AB3D-4164-938E-A804DD370F53}"/>
    <dataValidation allowBlank="1" showErrorMessage="1" promptTitle="Public Notice Threshold" prompt="This is the amount of change authorized before a Public Notice must be held." sqref="E10:E30" xr:uid="{2356F4CD-BE79-44E3-8BA4-8299FC88C6C9}"/>
    <dataValidation allowBlank="1" showErrorMessage="1" promptTitle="Project Change in Allowable" prompt="This is the total long-term change in emissions, per pollutant, for your project." sqref="D10:D30" xr:uid="{BFAEB35D-D9B2-4221-8CD5-0C5369C76A0F}"/>
    <dataValidation type="list" allowBlank="1" showErrorMessage="1" prompt="Is this application for either a new permit or change of location? Enter or select &quot;Yes&quot; or &quot;No&quot;." sqref="G8 B36" xr:uid="{25E1FB3C-A99D-4A67-9128-A5F50A9680C0}">
      <formula1>YesNo</formula1>
    </dataValidation>
    <dataValidation type="list" allowBlank="1" showErrorMessage="1" promptTitle="If public notice is needed:" prompt="Are the site emissions of all air contaminant greater than 75 tpy? Enter or select &quot;Yes&quot; or &quot;No&quot;." sqref="B108" xr:uid="{B5CB81D2-8B0E-4C7A-81FF-CAE7DB383183}">
      <formula1>YesNo</formula1>
    </dataValidation>
    <dataValidation allowBlank="1" showErrorMessage="1" prompt="PSD and Nonattainment Permits Only: Enter the ZIP code of the Presiding Officer." sqref="C95" xr:uid="{6CE15FC8-01E9-4753-BDFD-518474B17AFD}"/>
    <dataValidation allowBlank="1" showErrorMessage="1" prompt="PSD and Nonattainment Permits Only: Enter the first name of the Presiding Officer." sqref="C87" xr:uid="{3BCBCDE4-CF16-4FF9-9BF8-5DB37A503E06}"/>
    <dataValidation allowBlank="1" showErrorMessage="1" prompt="PSD and Nonattainment Permits Only: Enter the state of the Presiding Officer." sqref="C94" xr:uid="{2C0A8E10-A0C8-4546-B86B-2A10F6EC2100}"/>
    <dataValidation allowBlank="1" showErrorMessage="1" prompt="PSD and Nonattainment Permits Only: Enter the city of the Presiding Officer." sqref="C93" xr:uid="{9BA316BE-FE3A-40BB-BD72-33DF47BCE8B6}"/>
    <dataValidation allowBlank="1" showErrorMessage="1" prompt="PSD and Nonattainment Permits Only: Enter the mailing address of the Presiding Officer." sqref="C91:C92" xr:uid="{19865276-C002-4F3B-86D7-6BB1DCCC8933}"/>
    <dataValidation allowBlank="1" showErrorMessage="1" prompt="PSD and Nonattainment Permits Only: Enter the title of the Presiding Officer." sqref="C89" xr:uid="{B2270E15-F01B-4F28-A0D3-3988AAB98647}"/>
    <dataValidation allowBlank="1" showErrorMessage="1" prompt="PSD and Nonattainment Permits Only: Enter the last name of the Presiding Officer." sqref="C88" xr:uid="{7072D20F-53C9-416C-9C29-2F019240821A}"/>
    <dataValidation allowBlank="1" showErrorMessage="1" prompt="PSD and Nonattainment Permits Only: Enter the name of the County Judge. The title &quot;The Honorable&quot; has already been added." sqref="B86" xr:uid="{380F7CC8-08D4-44D9-BD99-5BC4EC97F81D}"/>
    <dataValidation allowBlank="1" showErrorMessage="1" prompt="PSD and Nonattainment Permits Only: Enter the ZIP code of the County Judge." sqref="B95" xr:uid="{1A0B8EFE-40CB-4E24-8B36-C384DCF572BE}"/>
    <dataValidation allowBlank="1" showErrorMessage="1" prompt="PSD and Nonattainment Permits Only: Enter the state of the County Judge." sqref="B94" xr:uid="{91859907-ACE1-492D-AC89-56E2060355FE}"/>
    <dataValidation allowBlank="1" showErrorMessage="1" prompt="PSD and Nonattainment Permits Only: Enter the city of the County Judge." sqref="B93" xr:uid="{FB149DE8-7A62-4F07-A29F-37E33B2FDC25}"/>
    <dataValidation allowBlank="1" showErrorMessage="1" prompt="PSD and Nonattainment Permits Only: Enter the mailing address of the County Judge." sqref="B91:B92" xr:uid="{CD64561C-89C8-4877-BEFB-7156BE838183}"/>
    <dataValidation type="list" allowBlank="1" showErrorMessage="1" prompt="Are any HAPs to be authorized/re-authorized with this project? Select yes or no." sqref="B37" xr:uid="{4492999D-A10D-453A-9487-6F95EA27E2E5}">
      <formula1>"Yes,No"</formula1>
    </dataValidation>
    <dataValidation type="textLength" operator="lessThanOrEqual" allowBlank="1" showErrorMessage="1" prompt="This row is optional. If you do not think the table below accurately represents public notice applicability increases for your project, provide discussion here (1000 characters)." sqref="B43" xr:uid="{01AD038E-2D87-4C5D-98D3-9B5E933628FD}">
      <formula1>1000</formula1>
    </dataValidation>
    <dataValidation type="list" allowBlank="1" showErrorMessage="1" prompt="PSD and Nonattainment Permits Only: If this is an application for emissions of Greehouse gases, select or enter Separate, Combined, or Not applicable." sqref="D80" xr:uid="{4736CB88-A8B3-4834-BA7D-9C4B4D58CBA9}">
      <formula1>"Separate,Combined,Not applicable"</formula1>
    </dataValidation>
    <dataValidation allowBlank="1" showErrorMessage="1" prompt="Renewal Certification Only: List all pollutants listed on your current MAERT including any HAPs." sqref="B38" xr:uid="{0C13E916-9221-4FEA-B1A3-19855A8A8E45}"/>
    <dataValidation allowBlank="1" showErrorMessage="1" prompt="PSD and Nonattainment Permits Only: Enter the ZIP code of the Regional Council of Government." sqref="D95" xr:uid="{5964A2A4-10A8-4A6E-A2A3-6D7474464E3C}"/>
    <dataValidation allowBlank="1" showErrorMessage="1" prompt="PSD and Nonattainment Permits Only: Enter the state of the Regional Council of Government." sqref="D94" xr:uid="{2991E73F-5423-4FD8-BA52-7CDBEFA61711}"/>
    <dataValidation allowBlank="1" showErrorMessage="1" prompt="PSD and Nonattainment Permits Only: Enter the city of the Regional Council of Government." sqref="D93" xr:uid="{94D56173-DEEC-4672-9F64-3EF0C23E3D42}"/>
    <dataValidation allowBlank="1" showErrorMessage="1" prompt="PSD and Nonattainment Permits Only: Enter the mailing address of the Regional Council of Government." sqref="D91:D92" xr:uid="{527FA275-2061-4DA0-B8C0-40B8A844042F}"/>
    <dataValidation allowBlank="1" showErrorMessage="1" prompt="PSD and Nonattainment Permits Only: Enter the name of the Regional Council of Government." sqref="D90" xr:uid="{F608869F-A250-4243-9351-9569B48A2E48}"/>
    <dataValidation type="list" allowBlank="1" showErrorMessage="1" prompt="Is a Plain Language Summary as required by 30 TAC § 39.405(k) provided with the application? Enter or select &quot;Yes&quot;." sqref="B115" xr:uid="{ECBB26F9-73F7-445C-8C23-4B87B9E09E37}">
      <formula1>"Yes"</formula1>
    </dataValidation>
    <dataValidation type="list" allowBlank="1" showErrorMessage="1" prompt="Is a Plain Language Summary in an alternative language as required by 30 TAC § 39.426(c) provided with the application? Enter or select &quot;Yes&quot;." sqref="B116" xr:uid="{466A9C34-063E-4164-9D33-D64F1546EF84}">
      <formula1>"Yes"</formula1>
    </dataValidation>
    <dataValidation allowBlank="1" showErrorMessage="1" promptTitle="Internal Comments" prompt="This cell intentionally left blank for internal comments. All internal comments must be submitted prior to application submittal." sqref="H2 H7:H116" xr:uid="{2F300D75-4449-4AA8-9F79-DB5B6E276512}"/>
    <dataValidation allowBlank="1" showErrorMessage="1" promptTitle="Person Responsible - Publishing" prompt="Enter the email address of the person responsible for publishing." sqref="B62" xr:uid="{D4CB640D-567D-49E5-9A60-EEA97B3445DD}"/>
    <dataValidation allowBlank="1" showErrorMessage="1" promptTitle="Person Responsible - Publishing" prompt="Enter the fax number of the Person Responsible for Publishing." sqref="B61" xr:uid="{ECDC2A0B-7AAF-490C-839A-0A25BBC0CDE4}"/>
    <dataValidation allowBlank="1" showErrorMessage="1" promptTitle="Person Responsible - Publishing" prompt="Enter the telephone number of the Person Responsible for Publishing." sqref="B60" xr:uid="{5D91096A-4424-44A3-BD9D-44A7619BA0EF}"/>
    <dataValidation allowBlank="1" showErrorMessage="1" promptTitle="Person Responsible - Publishing" prompt="Enter the ZIP code of the Person Responsible for Publishing." sqref="B59" xr:uid="{BF561251-7A3E-4C28-89C5-78CD8F602960}"/>
    <dataValidation allowBlank="1" showErrorMessage="1" promptTitle="Person Responsible - Publishing" prompt="Enter the state of the Person Responsible for Publishing." sqref="B58" xr:uid="{DD68A6AD-A4BB-41F2-BA7C-B9818370ADD6}"/>
    <dataValidation allowBlank="1" showErrorMessage="1" promptTitle="Person Responsible - Publishing" prompt="Enter the city of the Person Responsible for Publishing." sqref="B57" xr:uid="{27D03A2A-BD6F-4782-83DF-EED59C679B93}"/>
    <dataValidation allowBlank="1" showErrorMessage="1" promptTitle="Person Responsible - Publishing" prompt="Enter the mailing address of the Person Responsible for Publishing." sqref="B55:B56" xr:uid="{EEC149F5-AF5C-452C-857F-AD22766C17F6}"/>
    <dataValidation allowBlank="1" showErrorMessage="1" promptTitle="Person Responsible - Publishing" prompt="Enter the company name of the Person Responsible for Publishing." sqref="B54" xr:uid="{CEBF0281-53FD-4704-B37B-C40625D7A7FA}"/>
    <dataValidation allowBlank="1" showErrorMessage="1" promptTitle="Person Responsible - Publishing" prompt="Enter the title of the Person Responsible for Publishing." sqref="B53" xr:uid="{5C42EBC5-31AE-4A67-8C99-DC2446AA6C86}"/>
    <dataValidation allowBlank="1" showErrorMessage="1" promptTitle="Person Responsible - Publishing" prompt="Enter the last name of the Person Responsible for Publishing." sqref="B52" xr:uid="{77523949-7227-4C32-8DAB-61F65053D7B8}"/>
    <dataValidation allowBlank="1" showErrorMessage="1" promptTitle="Person Responsible - Publishing" prompt="Enter the first name of the Person Responsible for Publishing." sqref="B51" xr:uid="{C797DC35-0F1C-4EDE-BB57-A80E9989DE17}"/>
    <dataValidation allowBlank="1" showErrorMessage="1" promptTitle="Person Responsible - Publishing" prompt="Enter the prefix of the Person Responsible for Publishing, such as Mr., Ms., Dr., etc." sqref="B50" xr:uid="{CE6F82A0-437E-44FC-969F-BD1C7A0DD755}"/>
    <dataValidation allowBlank="1" showErrorMessage="1" promptTitle="Technical Contact for Publishing" prompt="Enter the prefix of the Technical Contact for Publishing, such as Mr., Ms., Dr., etc." sqref="C50" xr:uid="{D4B6FABC-EB9D-45B8-A837-51AD910DAA6E}"/>
    <dataValidation allowBlank="1" showErrorMessage="1" promptTitle="Technical Contact for Publishing" prompt="Enter the email address of the Technical Contact for Publishing." sqref="C62" xr:uid="{37FBF01B-2693-4416-AB21-9CC303B16651}"/>
    <dataValidation allowBlank="1" showErrorMessage="1" promptTitle="Technical Contact for Publishing" prompt="Enter the fax number of the Technical Contact for Publishing." sqref="C61" xr:uid="{5B08CEE5-3584-4825-8559-D00A4F586A9B}"/>
    <dataValidation allowBlank="1" showErrorMessage="1" promptTitle="Technical Contact for Publishing" prompt="Enter the telephone number of the Technical Contact for Publishing." sqref="C60" xr:uid="{65DA0FC2-8D43-4E45-A7CC-67690C135EC4}"/>
    <dataValidation allowBlank="1" showErrorMessage="1" promptTitle="Technical Contact for Publishing" prompt="Enter the ZIP code of the Technical Contact for Publishing." sqref="C59" xr:uid="{8F5C9753-E223-4C4C-925D-8477F6214C20}"/>
    <dataValidation allowBlank="1" showErrorMessage="1" promptTitle="Technical Contact for Publishing" prompt="Enter the state of the Technical Contact for Publishing." sqref="C58" xr:uid="{76B38689-52F5-4D60-B33B-D9C76F92C5F1}"/>
    <dataValidation allowBlank="1" showErrorMessage="1" promptTitle="Technical Contact for Publishing" prompt="Enter the city of the Technical Contact for Publishing." sqref="C57" xr:uid="{C3FBC2C4-4875-4BA6-AE40-71388D9863E7}"/>
    <dataValidation allowBlank="1" showErrorMessage="1" promptTitle="Technical Contact for Publishing" prompt="Enter the mailing address of the Technical Contact for Publishing." sqref="C55:C56" xr:uid="{52B71B7B-677B-46BF-8F04-4AFD1B8C0DFE}"/>
    <dataValidation allowBlank="1" showErrorMessage="1" promptTitle="Technical Contact for Publishing" prompt="Enter the company name of the Technical Contact for Publishing." sqref="C54" xr:uid="{22254814-8E09-4B37-B37F-B461052D673F}"/>
    <dataValidation allowBlank="1" showErrorMessage="1" promptTitle="Technical Contact for Publishing" prompt="Enter the title of the Technical Contact for Publishing." sqref="C53" xr:uid="{A899FA7B-A02B-4093-B7E1-EF1BE092FD02}"/>
    <dataValidation allowBlank="1" showErrorMessage="1" promptTitle="Technical Contact for Publishing" prompt="Enter the last name of the Technical Contact for Publishing." sqref="C52" xr:uid="{168DC433-449D-4E15-86BD-14007FC885E2}"/>
    <dataValidation allowBlank="1" showErrorMessage="1" promptTitle="Technical Contact for Publishing" prompt="Enter the first name of the Technical Contact for Publishing." sqref="C51" xr:uid="{57454EED-3E59-46F4-99AA-73752395F05F}"/>
    <dataValidation type="list" allowBlank="1" showErrorMessage="1" promptTitle="If public notice is needed:" prompt="Enter or select the county of the public place." sqref="B70" xr:uid="{0F8D32E8-0E28-4675-B2C2-A77C584CC1A1}">
      <formula1>Counties</formula1>
    </dataValidation>
    <dataValidation allowBlank="1" showErrorMessage="1" promptTitle="If public notice is needed" prompt="Enter the name of the Public Place." sqref="B65" xr:uid="{4D6B6EE2-8D02-4105-9075-903BD79D55B6}"/>
    <dataValidation allowBlank="1" showErrorMessage="1" promptTitle="If public notice is needed" prompt="Enter the ZIP code of the Public Place." sqref="B69" xr:uid="{7795B1CA-ADAF-45DF-B6AF-5D00972B4C55}"/>
    <dataValidation allowBlank="1" showErrorMessage="1" promptTitle="If public notice is needed" prompt="Enter the city of the Public Place." sqref="B68" xr:uid="{3F9815C4-EE8A-4217-A33B-2D70E3C67EB9}"/>
    <dataValidation allowBlank="1" showErrorMessage="1" promptTitle="If public notice is needed" prompt="Enter the physical address of the Public Place." sqref="B66:B67" xr:uid="{BBF6879A-A5C5-49FC-BEE2-0D9CF8E1911C}"/>
    <dataValidation type="list" errorStyle="information" allowBlank="1" showErrorMessage="1" errorTitle="Public Place Warning" error="The public place availability must be pre-arranged and indicated as such on the PI-1 form. Please enter or select &quot;Yes&quot; to confirm the public place is available." promptTitle="If public notice is needed:" prompt="Does the public place have Internet access available for the public? Enter or select &quot;Yes&quot; or &quot;No&quot;." sqref="B72" xr:uid="{CFB1C192-4324-4C01-A3C4-926D01409A34}">
      <formula1>"Yes,No"</formula1>
    </dataValidation>
    <dataValidation type="list" errorStyle="information" allowBlank="1" showErrorMessage="1" errorTitle="Public Place Warning" error="The public place availability must be pre-arranged and indicated as such on this form. Please enter or select &quot;Yes&quot; to confirm the public place is available." promptTitle="If public notice is needed:" prompt="Has the public place granted authorization to place the application for public viewing and copying? Enter or select &quot;Yes&quot; when verified." sqref="B71" xr:uid="{92FC2883-AB7C-485F-98B0-A87E64B21D8A}">
      <formula1>"Yes"</formula1>
    </dataValidation>
    <dataValidation allowBlank="1" showErrorMessage="1" promptTitle="Bilingual Program" prompt="List all languages required by the bilingual program, if applicable." sqref="B77" xr:uid="{1A8332A2-53FD-4069-A317-94FA6630D9FF}"/>
    <dataValidation type="list" allowBlank="1" showErrorMessage="1" promptTitle="Bilingual Program" prompt="Are the children enrolled at the elementary/middle school closest to the facility eligible to be enrolled in a bilingual program provided by the district? Enter or select &quot;Yes&quot; or &quot;No&quot;." sqref="B76" xr:uid="{8F4D7FC4-B5C5-4959-864E-D80F93660B9F}">
      <formula1>"Yes,No"</formula1>
    </dataValidation>
    <dataValidation type="list" allowBlank="1" showErrorMessage="1" promptTitle="Bilingual Program" prompt="Is a bilingual program required by the Texas Education Code in the School District? Enter or select &quot;Yes&quot; or &quot;No&quot;." sqref="B75" xr:uid="{68EC9AD2-7828-468A-85A2-2AF23D7A835C}">
      <formula1>"Yes,No"</formula1>
    </dataValidation>
    <dataValidation type="list" allowBlank="1" showErrorMessage="1" promptTitle="Affected States &amp; Class I Areas" prompt="Are there any affected states or Class I areas are within 100 km of the proposed facilities? Enter or select &quot;Yes&quot; or &quot;No&quot;." sqref="A100" xr:uid="{744DE2EC-CC2B-4F07-AA9F-5EBA3A8E9E29}">
      <formula1>"Yes,No"</formula1>
    </dataValidation>
    <dataValidation allowBlank="1" showErrorMessage="1" promptTitle="Affected States &amp; Class I Areas" prompt="Enter the name of one affected state(s) or Class I area(s)." sqref="B100:E100" xr:uid="{D555693C-03B0-415C-9FC2-C4348D4717A3}"/>
    <dataValidation allowBlank="1" showErrorMessage="1" promptTitle="Affected States &amp; Class I Areas" prompt="Enter the names of the remaining affected state(s) or Class I area(s) that did not fit in the other cells." sqref="F100:G100" xr:uid="{1E45A8C4-DB92-4A63-B803-7A6EEEB7B5D7}"/>
  </dataValidations>
  <hyperlinks>
    <hyperlink ref="A4" r:id="rId1" xr:uid="{00000000-0004-0000-0700-000000000000}"/>
    <hyperlink ref="A98" r:id="rId2" xr:uid="{F07CF18B-B4B6-419F-8A73-EFDA69B7AEDD}"/>
    <hyperlink ref="A98:E98" r:id="rId3" tooltip="Click to link to a list of Class I areas" display="www.nps.gov/subjects/air/class1.htm" xr:uid="{EB4A9BE9-148B-430E-B3F4-1ED357108227}"/>
    <hyperlink ref="A4:G4" r:id="rId4" tooltip="Click to link to TCEQ information on bilingual requirements." display="www.tceq.texas.gov/permitting/air/bilingual/how1_2_pn.html" xr:uid="{8A9AEB10-BBE6-4A1F-9F4B-B2E7088899DC}"/>
    <hyperlink ref="A6:G6" location="Cover!A1" tooltip="Click here to return to Cover Sheet." display="Click here to return to Cover Sheet." xr:uid="{D1E26B43-6D8F-4010-8B05-F4301228C878}"/>
    <hyperlink ref="A117:G117" location="'Federal Applicability'!A1" tooltip="Click to jump to the Federal Applicability Sheet." display="Click here to go to the next page." xr:uid="{63DBBBC7-EDB9-4245-8B13-CAA2DFFEB737}"/>
    <hyperlink ref="A113" r:id="rId5" xr:uid="{7EC33BAB-436F-4D28-B4EB-B0E1D533F41D}"/>
    <hyperlink ref="A113:G113" r:id="rId6" tooltip="Click here to go to the NSR Application Tools webpage for plain-language summary templates." display="https://www.tceq.texas.gov/permitting/air/guidance/newsourcereview/nsrapp-tools.html" xr:uid="{7EFB810B-7D55-4C2C-9789-FA09C8635C56}"/>
    <hyperlink ref="A83" r:id="rId7" xr:uid="{0AF85159-7184-46E6-9B86-83B89265CED7}"/>
    <hyperlink ref="A84" r:id="rId8" display="https://www.txregionalcouncil.org/display.php?page=regions_map.php" xr:uid="{D106F4D4-FE26-4058-A697-CCC0708C8165}"/>
    <hyperlink ref="A84:D84" r:id="rId9" display="https://txregionalcouncil.org/regional-councils/" xr:uid="{F3E20A3D-88CA-4971-947E-6CCA71E86E00}"/>
    <hyperlink ref="A98:G98" r:id="rId10" tooltip="Click to link to a list of Class I areas" display="https://www.nps.gov/subjects/air/class1.htm" xr:uid="{E381E3B2-D5E6-41DA-A37E-B175031ADA65}"/>
  </hyperlinks>
  <printOptions horizontalCentered="1"/>
  <pageMargins left="0.25" right="0.25" top="1" bottom="0.5" header="0.3" footer="0.3"/>
  <pageSetup scale="35" fitToHeight="0" orientation="portrait" cellComments="asDisplayed" r:id="rId11"/>
  <headerFooter>
    <oddHeader>&amp;CTexas Commission on Environmental Quality
Form PI-1 General Application
&amp;A&amp;RDate: ____________
Permit #: ____________
Company: ____________</oddHeader>
    <oddFooter>&amp;CPage &amp;P&amp;LVersion 6.0</oddFooter>
  </headerFooter>
  <rowBreaks count="3" manualBreakCount="3">
    <brk id="9" max="6" man="1"/>
    <brk id="72" max="6" man="1"/>
    <brk id="101" max="6" man="1"/>
  </rowBreaks>
  <ignoredErrors>
    <ignoredError sqref="O72 O36 O7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F6541-0FC1-4FF5-B204-2A9E2A3AF7D8}">
  <sheetPr codeName="Sheet10">
    <tabColor rgb="FFFFDCDC"/>
  </sheetPr>
  <dimension ref="A1:AX195"/>
  <sheetViews>
    <sheetView showGridLines="0" zoomScaleNormal="100" workbookViewId="0">
      <selection sqref="A1:F1"/>
    </sheetView>
  </sheetViews>
  <sheetFormatPr defaultColWidth="0" defaultRowHeight="12.75" zeroHeight="1" x14ac:dyDescent="0.2"/>
  <cols>
    <col min="1" max="5" width="30.7109375" style="143" customWidth="1"/>
    <col min="6" max="6" width="45.7109375" style="143" customWidth="1"/>
    <col min="7" max="7" width="2.7109375" style="143" customWidth="1"/>
    <col min="8" max="17" width="9.140625" style="143" hidden="1" customWidth="1"/>
    <col min="18" max="40" width="16.7109375" style="143" hidden="1" customWidth="1"/>
    <col min="41" max="50" width="0" style="143" hidden="1" customWidth="1"/>
    <col min="51" max="16384" width="9.140625" style="143" hidden="1"/>
  </cols>
  <sheetData>
    <row r="1" spans="1:10" ht="6.75" customHeight="1" thickBot="1" x14ac:dyDescent="0.25">
      <c r="A1" s="1570"/>
      <c r="B1" s="1570"/>
      <c r="C1" s="1570"/>
      <c r="D1" s="1570"/>
      <c r="E1" s="1570"/>
      <c r="F1" s="1570"/>
      <c r="H1" s="340"/>
      <c r="I1" s="340"/>
      <c r="J1" s="340"/>
    </row>
    <row r="2" spans="1:10" ht="30" customHeight="1" thickBot="1" x14ac:dyDescent="0.25">
      <c r="A2" s="1613" t="s">
        <v>747</v>
      </c>
      <c r="B2" s="1614"/>
      <c r="C2" s="1614"/>
      <c r="D2" s="1614"/>
      <c r="E2" s="1615"/>
      <c r="F2" s="431" t="s">
        <v>108</v>
      </c>
      <c r="H2" s="143" t="s">
        <v>668</v>
      </c>
      <c r="I2" s="143" t="s">
        <v>669</v>
      </c>
      <c r="J2" s="143" t="s">
        <v>667</v>
      </c>
    </row>
    <row r="3" spans="1:10" ht="35.1" customHeight="1" x14ac:dyDescent="0.2">
      <c r="A3" s="1592" t="s">
        <v>748</v>
      </c>
      <c r="B3" s="1593"/>
      <c r="C3" s="1593"/>
      <c r="D3" s="1593"/>
      <c r="E3" s="1594"/>
      <c r="F3" s="1586" t="s">
        <v>111</v>
      </c>
    </row>
    <row r="4" spans="1:10" ht="105" customHeight="1" x14ac:dyDescent="0.2">
      <c r="A4" s="1595" t="s">
        <v>749</v>
      </c>
      <c r="B4" s="1556"/>
      <c r="C4" s="1556"/>
      <c r="D4" s="1556"/>
      <c r="E4" s="1557"/>
      <c r="F4" s="1587"/>
    </row>
    <row r="5" spans="1:10" ht="116.25" customHeight="1" x14ac:dyDescent="0.2">
      <c r="A5" s="1595" t="s">
        <v>750</v>
      </c>
      <c r="B5" s="1556"/>
      <c r="C5" s="1556"/>
      <c r="D5" s="1556"/>
      <c r="E5" s="1596"/>
      <c r="F5" s="1587"/>
    </row>
    <row r="6" spans="1:10" ht="74.25" customHeight="1" x14ac:dyDescent="0.2">
      <c r="A6" s="1595" t="s">
        <v>751</v>
      </c>
      <c r="B6" s="1556"/>
      <c r="C6" s="1556"/>
      <c r="D6" s="1556"/>
      <c r="E6" s="1557"/>
      <c r="F6" s="1587"/>
    </row>
    <row r="7" spans="1:10" ht="60" customHeight="1" x14ac:dyDescent="0.2">
      <c r="A7" s="1118" t="s">
        <v>752</v>
      </c>
      <c r="B7" s="1119"/>
      <c r="C7" s="1119"/>
      <c r="D7" s="1119"/>
      <c r="E7" s="1529"/>
      <c r="F7" s="1587"/>
    </row>
    <row r="8" spans="1:10" ht="80.099999999999994" customHeight="1" thickBot="1" x14ac:dyDescent="0.25">
      <c r="A8" s="1080" t="s">
        <v>753</v>
      </c>
      <c r="B8" s="1603"/>
      <c r="C8" s="1603"/>
      <c r="D8" s="1603"/>
      <c r="E8" s="1081"/>
      <c r="F8" s="1587"/>
    </row>
    <row r="9" spans="1:10" ht="30" customHeight="1" x14ac:dyDescent="0.2">
      <c r="A9" s="1525" t="s">
        <v>754</v>
      </c>
      <c r="B9" s="1526"/>
      <c r="C9" s="1597" t="s">
        <v>453</v>
      </c>
      <c r="D9" s="1598"/>
      <c r="E9" s="1599"/>
      <c r="F9" s="565" t="s">
        <v>111</v>
      </c>
    </row>
    <row r="10" spans="1:10" ht="30" customHeight="1" x14ac:dyDescent="0.2">
      <c r="A10" s="1160" t="s">
        <v>755</v>
      </c>
      <c r="B10" s="1161"/>
      <c r="C10" s="1600" t="s">
        <v>756</v>
      </c>
      <c r="D10" s="1601"/>
      <c r="E10" s="1602"/>
      <c r="F10" s="565" t="s">
        <v>111</v>
      </c>
    </row>
    <row r="11" spans="1:10" ht="30" customHeight="1" x14ac:dyDescent="0.2">
      <c r="A11" s="1160" t="s">
        <v>757</v>
      </c>
      <c r="B11" s="1161"/>
      <c r="C11" s="1600" t="s">
        <v>758</v>
      </c>
      <c r="D11" s="1601"/>
      <c r="E11" s="1602"/>
      <c r="F11" s="565" t="s">
        <v>111</v>
      </c>
    </row>
    <row r="12" spans="1:10" ht="30" customHeight="1" thickBot="1" x14ac:dyDescent="0.25">
      <c r="A12" s="1205" t="s">
        <v>759</v>
      </c>
      <c r="B12" s="1206"/>
      <c r="C12" s="1635" t="s">
        <v>760</v>
      </c>
      <c r="D12" s="1137"/>
      <c r="E12" s="1138"/>
      <c r="F12" s="566" t="s">
        <v>111</v>
      </c>
    </row>
    <row r="13" spans="1:10" ht="15" thickBot="1" x14ac:dyDescent="0.25">
      <c r="A13" s="1106"/>
      <c r="B13" s="1106"/>
      <c r="C13" s="1106"/>
      <c r="D13" s="1106"/>
      <c r="E13" s="1106"/>
      <c r="F13" s="146"/>
    </row>
    <row r="14" spans="1:10" ht="16.5" customHeight="1" thickBot="1" x14ac:dyDescent="0.25">
      <c r="A14" s="1141" t="s">
        <v>761</v>
      </c>
      <c r="B14" s="1142"/>
      <c r="C14" s="1142"/>
      <c r="D14" s="1142"/>
      <c r="E14" s="1307"/>
      <c r="F14" s="569"/>
    </row>
    <row r="15" spans="1:10" ht="30" customHeight="1" x14ac:dyDescent="0.2">
      <c r="A15" s="1628" t="s">
        <v>762</v>
      </c>
      <c r="B15" s="1629"/>
      <c r="C15" s="1629"/>
      <c r="D15" s="1630"/>
      <c r="E15" s="1631"/>
      <c r="F15" s="568"/>
    </row>
    <row r="16" spans="1:10" ht="20.100000000000001" customHeight="1" thickBot="1" x14ac:dyDescent="0.25">
      <c r="A16" s="1632" t="s">
        <v>763</v>
      </c>
      <c r="B16" s="1633"/>
      <c r="C16" s="1633"/>
      <c r="D16" s="1633"/>
      <c r="E16" s="1634"/>
      <c r="F16" s="568"/>
      <c r="H16" s="143" t="b">
        <f>$D$15&lt;&gt;"YES"</f>
        <v>1</v>
      </c>
    </row>
    <row r="17" spans="1:13" ht="20.100000000000001" customHeight="1" x14ac:dyDescent="0.2">
      <c r="A17" s="1128" t="s">
        <v>764</v>
      </c>
      <c r="B17" s="1129"/>
      <c r="C17" s="1129"/>
      <c r="D17" s="1618"/>
      <c r="E17" s="1619"/>
      <c r="F17" s="568"/>
      <c r="J17" s="143" t="b">
        <f>$D$17="yes"</f>
        <v>0</v>
      </c>
    </row>
    <row r="18" spans="1:13" ht="35.1" customHeight="1" thickBot="1" x14ac:dyDescent="0.25">
      <c r="A18" s="1205" t="s">
        <v>765</v>
      </c>
      <c r="B18" s="1206"/>
      <c r="C18" s="1206"/>
      <c r="D18" s="1616"/>
      <c r="E18" s="1617"/>
      <c r="F18" s="568"/>
      <c r="H18" s="143" t="b">
        <f>$D$17="NO"</f>
        <v>0</v>
      </c>
    </row>
    <row r="19" spans="1:13" ht="30" customHeight="1" x14ac:dyDescent="0.2">
      <c r="A19" s="1623" t="s">
        <v>766</v>
      </c>
      <c r="B19" s="1624"/>
      <c r="C19" s="1624"/>
      <c r="D19" s="1589"/>
      <c r="E19" s="1590"/>
      <c r="F19" s="568"/>
      <c r="H19" s="143" t="b">
        <f t="shared" ref="H19" si="0">$H$18</f>
        <v>0</v>
      </c>
    </row>
    <row r="20" spans="1:13" ht="20.100000000000001" customHeight="1" x14ac:dyDescent="0.2">
      <c r="A20" s="1295" t="s">
        <v>767</v>
      </c>
      <c r="B20" s="1279"/>
      <c r="C20" s="1279"/>
      <c r="D20" s="1279"/>
      <c r="E20" s="1622"/>
      <c r="F20" s="568"/>
      <c r="H20" s="143" t="b">
        <f>OR($H$18,$D$19="NO")</f>
        <v>0</v>
      </c>
      <c r="L20" s="143" t="s">
        <v>768</v>
      </c>
    </row>
    <row r="21" spans="1:13" ht="45" customHeight="1" x14ac:dyDescent="0.2">
      <c r="A21" s="1620" t="s">
        <v>505</v>
      </c>
      <c r="B21" s="1621"/>
      <c r="C21" s="1621"/>
      <c r="D21" s="411" t="s">
        <v>769</v>
      </c>
      <c r="E21" s="368" t="s">
        <v>770</v>
      </c>
      <c r="F21" s="568"/>
      <c r="H21" s="143" t="b">
        <f>$H$20</f>
        <v>0</v>
      </c>
      <c r="L21" s="143" t="b">
        <f>$J$41</f>
        <v>1</v>
      </c>
    </row>
    <row r="22" spans="1:13" ht="20.100000000000001" customHeight="1" x14ac:dyDescent="0.2">
      <c r="A22" s="1295" t="s">
        <v>771</v>
      </c>
      <c r="B22" s="1279"/>
      <c r="C22" s="1279"/>
      <c r="D22" s="376"/>
      <c r="E22" s="377"/>
      <c r="F22" s="568"/>
      <c r="H22" s="143" t="b">
        <f t="shared" ref="H22:H36" si="1">$H$20</f>
        <v>0</v>
      </c>
      <c r="I22" s="143" t="b">
        <f>AND($D22="YES",$E22="YES",$H22=FALSE,$L22=FALSE)</f>
        <v>0</v>
      </c>
      <c r="J22" s="143" t="b">
        <f>AND($J$17,$D$19="YES",$L22=FALSE,$D22="YES")</f>
        <v>0</v>
      </c>
      <c r="L22" s="143" t="b">
        <f>IF($L$21,TRUE,COUNTIF('Hidden Calculations'!$CQ$90:$CQ$113,$D$40)=0)</f>
        <v>1</v>
      </c>
      <c r="M22" s="380"/>
    </row>
    <row r="23" spans="1:13" ht="20.100000000000001" customHeight="1" x14ac:dyDescent="0.2">
      <c r="A23" s="1295" t="s">
        <v>772</v>
      </c>
      <c r="B23" s="1279"/>
      <c r="C23" s="1279"/>
      <c r="D23" s="376"/>
      <c r="E23" s="377"/>
      <c r="F23" s="568"/>
      <c r="H23" s="143" t="b">
        <f t="shared" si="1"/>
        <v>0</v>
      </c>
      <c r="I23" s="143" t="b">
        <f t="shared" ref="I23:I36" si="2">AND($D23="YES",$E23="YES",$H23=FALSE,$L23=FALSE)</f>
        <v>0</v>
      </c>
      <c r="J23" s="143" t="b">
        <f>AND($J$17,$D$19="YES",$L23=FALSE,$D23="YES")</f>
        <v>0</v>
      </c>
      <c r="L23" s="143" t="b">
        <f>$L$22</f>
        <v>1</v>
      </c>
    </row>
    <row r="24" spans="1:13" ht="20.100000000000001" customHeight="1" x14ac:dyDescent="0.2">
      <c r="A24" s="1295" t="s">
        <v>520</v>
      </c>
      <c r="B24" s="1279"/>
      <c r="C24" s="1279"/>
      <c r="D24" s="371" t="s">
        <v>773</v>
      </c>
      <c r="E24" s="377"/>
      <c r="F24" s="568"/>
      <c r="H24" s="143" t="b">
        <f t="shared" si="1"/>
        <v>0</v>
      </c>
      <c r="M24" s="380"/>
    </row>
    <row r="25" spans="1:13" ht="20.100000000000001" customHeight="1" x14ac:dyDescent="0.2">
      <c r="A25" s="1295" t="s">
        <v>524</v>
      </c>
      <c r="B25" s="1279"/>
      <c r="C25" s="1279"/>
      <c r="D25" s="370"/>
      <c r="E25" s="377"/>
      <c r="F25" s="568"/>
      <c r="H25" s="143" t="b">
        <f t="shared" si="1"/>
        <v>0</v>
      </c>
      <c r="I25" s="143" t="b">
        <f t="shared" si="2"/>
        <v>0</v>
      </c>
      <c r="J25" s="143" t="b">
        <f>AND($J$17,$D$19="YES",$L25=FALSE,$D25="YES")</f>
        <v>0</v>
      </c>
      <c r="L25" s="143" t="b">
        <f>IF($L$21,TRUE,COUNTIF('Hidden Calculations'!$CN$79:$CN$86,$D$40)=0)</f>
        <v>1</v>
      </c>
      <c r="M25" s="380"/>
    </row>
    <row r="26" spans="1:13" ht="20.100000000000001" customHeight="1" x14ac:dyDescent="0.2">
      <c r="A26" s="1295" t="s">
        <v>525</v>
      </c>
      <c r="B26" s="1279"/>
      <c r="C26" s="1279"/>
      <c r="D26" s="376"/>
      <c r="E26" s="377"/>
      <c r="F26" s="568"/>
      <c r="H26" s="143" t="b">
        <f t="shared" si="1"/>
        <v>0</v>
      </c>
      <c r="I26" s="143" t="b">
        <f t="shared" si="2"/>
        <v>0</v>
      </c>
      <c r="J26" s="143" t="b">
        <f>AND($J$17,$D$19="YES",$L26=FALSE,$D26="YES")</f>
        <v>0</v>
      </c>
      <c r="L26" s="143" t="b">
        <f>IF($L$21,TRUE,$D$40&lt;&gt;"EL PASO")</f>
        <v>1</v>
      </c>
      <c r="M26" s="380"/>
    </row>
    <row r="27" spans="1:13" ht="20.100000000000001" customHeight="1" x14ac:dyDescent="0.2">
      <c r="A27" s="1295" t="s">
        <v>523</v>
      </c>
      <c r="B27" s="1279"/>
      <c r="C27" s="1279"/>
      <c r="D27" s="371" t="s">
        <v>773</v>
      </c>
      <c r="E27" s="377"/>
      <c r="F27" s="568"/>
      <c r="H27" s="143" t="b">
        <f t="shared" si="1"/>
        <v>0</v>
      </c>
      <c r="M27" s="380"/>
    </row>
    <row r="28" spans="1:13" ht="20.100000000000001" customHeight="1" x14ac:dyDescent="0.2">
      <c r="A28" s="1295" t="s">
        <v>527</v>
      </c>
      <c r="B28" s="1279"/>
      <c r="C28" s="1279"/>
      <c r="D28" s="370"/>
      <c r="E28" s="377"/>
      <c r="F28" s="568"/>
      <c r="H28" s="143" t="b">
        <f t="shared" si="1"/>
        <v>0</v>
      </c>
      <c r="I28" s="143" t="b">
        <f t="shared" si="2"/>
        <v>0</v>
      </c>
      <c r="J28" s="143" t="b">
        <f>AND($J$17,$D$19="YES",$L28=FALSE,$D28="YES")</f>
        <v>0</v>
      </c>
      <c r="L28" s="143" t="b">
        <f>$L$26</f>
        <v>1</v>
      </c>
      <c r="M28" s="380"/>
    </row>
    <row r="29" spans="1:13" ht="20.100000000000001" customHeight="1" x14ac:dyDescent="0.2">
      <c r="A29" s="1295" t="s">
        <v>528</v>
      </c>
      <c r="B29" s="1279"/>
      <c r="C29" s="1279"/>
      <c r="D29" s="371" t="s">
        <v>773</v>
      </c>
      <c r="E29" s="377"/>
      <c r="F29" s="568"/>
      <c r="H29" s="143" t="b">
        <f t="shared" si="1"/>
        <v>0</v>
      </c>
      <c r="M29" s="380"/>
    </row>
    <row r="30" spans="1:13" ht="20.100000000000001" customHeight="1" x14ac:dyDescent="0.2">
      <c r="A30" s="1295" t="s">
        <v>687</v>
      </c>
      <c r="B30" s="1279"/>
      <c r="C30" s="1279"/>
      <c r="D30" s="370"/>
      <c r="E30" s="377"/>
      <c r="F30" s="568"/>
      <c r="H30" s="143" t="b">
        <f t="shared" si="1"/>
        <v>0</v>
      </c>
      <c r="I30" s="143" t="b">
        <f t="shared" si="2"/>
        <v>0</v>
      </c>
      <c r="J30" s="143" t="b">
        <f>AND($J$17,$D$19="YES",$L30=FALSE,$D30="YES")</f>
        <v>0</v>
      </c>
      <c r="L30" s="143" t="b">
        <f>IF($L$21,TRUE,$D$40&lt;&gt;"COLLIN")</f>
        <v>1</v>
      </c>
      <c r="M30" s="380"/>
    </row>
    <row r="31" spans="1:13" ht="20.100000000000001" customHeight="1" x14ac:dyDescent="0.2">
      <c r="A31" s="1295" t="s">
        <v>609</v>
      </c>
      <c r="B31" s="1279"/>
      <c r="C31" s="1279"/>
      <c r="D31" s="371" t="s">
        <v>773</v>
      </c>
      <c r="E31" s="377"/>
      <c r="F31" s="568"/>
      <c r="H31" s="143" t="b">
        <f t="shared" si="1"/>
        <v>0</v>
      </c>
    </row>
    <row r="32" spans="1:13" ht="20.100000000000001" customHeight="1" x14ac:dyDescent="0.2">
      <c r="A32" s="1295" t="s">
        <v>774</v>
      </c>
      <c r="B32" s="1279"/>
      <c r="C32" s="1279"/>
      <c r="D32" s="371" t="s">
        <v>773</v>
      </c>
      <c r="E32" s="377"/>
      <c r="F32" s="568"/>
      <c r="H32" s="143" t="b">
        <f t="shared" si="1"/>
        <v>0</v>
      </c>
    </row>
    <row r="33" spans="1:26" ht="20.100000000000001" customHeight="1" x14ac:dyDescent="0.2">
      <c r="A33" s="1295" t="s">
        <v>775</v>
      </c>
      <c r="B33" s="1279"/>
      <c r="C33" s="1279"/>
      <c r="D33" s="371" t="s">
        <v>773</v>
      </c>
      <c r="E33" s="377"/>
      <c r="F33" s="568"/>
      <c r="H33" s="143" t="b">
        <f t="shared" si="1"/>
        <v>0</v>
      </c>
    </row>
    <row r="34" spans="1:26" ht="20.100000000000001" customHeight="1" x14ac:dyDescent="0.2">
      <c r="A34" s="1295" t="s">
        <v>608</v>
      </c>
      <c r="B34" s="1279"/>
      <c r="C34" s="1279"/>
      <c r="D34" s="371" t="s">
        <v>773</v>
      </c>
      <c r="E34" s="377"/>
      <c r="F34" s="568"/>
      <c r="H34" s="143" t="b">
        <f t="shared" si="1"/>
        <v>0</v>
      </c>
    </row>
    <row r="35" spans="1:26" ht="20.100000000000001" customHeight="1" x14ac:dyDescent="0.2">
      <c r="A35" s="1295" t="s">
        <v>776</v>
      </c>
      <c r="B35" s="1279"/>
      <c r="C35" s="1279"/>
      <c r="D35" s="371" t="s">
        <v>773</v>
      </c>
      <c r="E35" s="377"/>
      <c r="F35" s="568"/>
      <c r="H35" s="143" t="b">
        <f t="shared" si="1"/>
        <v>0</v>
      </c>
    </row>
    <row r="36" spans="1:26" ht="20.100000000000001" customHeight="1" thickBot="1" x14ac:dyDescent="0.25">
      <c r="A36" s="1625" t="s">
        <v>777</v>
      </c>
      <c r="B36" s="1626"/>
      <c r="C36" s="1627"/>
      <c r="D36" s="372" t="s">
        <v>773</v>
      </c>
      <c r="E36" s="369"/>
      <c r="F36" s="568"/>
      <c r="H36" s="143" t="b">
        <f t="shared" si="1"/>
        <v>0</v>
      </c>
      <c r="I36" s="143" t="b">
        <f t="shared" si="2"/>
        <v>0</v>
      </c>
    </row>
    <row r="37" spans="1:26" ht="13.5" thickBot="1" x14ac:dyDescent="0.25">
      <c r="A37" s="1106"/>
      <c r="B37" s="1106"/>
      <c r="C37" s="1106"/>
      <c r="D37" s="1106"/>
      <c r="E37" s="1106"/>
      <c r="F37" s="568"/>
    </row>
    <row r="38" spans="1:26" ht="16.5" customHeight="1" thickBot="1" x14ac:dyDescent="0.25">
      <c r="A38" s="1141" t="s">
        <v>778</v>
      </c>
      <c r="B38" s="1142"/>
      <c r="C38" s="1142"/>
      <c r="D38" s="1142"/>
      <c r="E38" s="1307"/>
      <c r="F38" s="568"/>
    </row>
    <row r="39" spans="1:26" ht="20.100000000000001" customHeight="1" x14ac:dyDescent="0.2">
      <c r="A39" s="1128" t="s">
        <v>779</v>
      </c>
      <c r="B39" s="1129"/>
      <c r="C39" s="1129"/>
      <c r="D39" s="1129"/>
      <c r="E39" s="1301"/>
      <c r="F39" s="568"/>
    </row>
    <row r="40" spans="1:26" ht="20.100000000000001" customHeight="1" x14ac:dyDescent="0.2">
      <c r="A40" s="1165" t="s">
        <v>780</v>
      </c>
      <c r="B40" s="1166"/>
      <c r="C40" s="1167"/>
      <c r="D40" s="1218" t="str">
        <f>IF($J$40=0,"Select a county from the 'General' sheet.",$J$40)</f>
        <v>Select a county from the 'General' sheet.</v>
      </c>
      <c r="E40" s="1477"/>
      <c r="F40" s="568"/>
      <c r="J40" s="143">
        <f>General!$D$92</f>
        <v>0</v>
      </c>
    </row>
    <row r="41" spans="1:26" ht="105" customHeight="1" x14ac:dyDescent="0.2">
      <c r="A41" s="1165" t="str">
        <f>IF($H$41,"N/A",IF($J$40="EL PASO","Is this facility located within the portion of this county that is designated nonattainment for PM10? Partial county description: City of El Paso.","Is this facility located within the portion of this county that is designated nonattainment? Partial county description: "&amp;INDEX('Hidden Calculations'!$CN$79:$CO$87,MATCH($D$40,'Hidden Calculations'!$CN$79:$CN$87,0),2)&amp;"."))</f>
        <v>N/A</v>
      </c>
      <c r="B41" s="1166"/>
      <c r="C41" s="1167"/>
      <c r="D41" s="1121"/>
      <c r="E41" s="1585"/>
      <c r="F41" s="568"/>
      <c r="H41" s="143" t="b">
        <f>COUNTIF('Hidden Calculations'!$CN$79:$CN$87,$D$40)=0</f>
        <v>1</v>
      </c>
      <c r="J41" s="143" t="b">
        <f>COUNTIF('Hidden Calculations'!$CK$91:$CK$122,$J$40)=0</f>
        <v>1</v>
      </c>
    </row>
    <row r="42" spans="1:26" ht="45" customHeight="1" x14ac:dyDescent="0.2">
      <c r="A42" s="1165" t="s">
        <v>781</v>
      </c>
      <c r="B42" s="1166"/>
      <c r="C42" s="1167"/>
      <c r="D42" s="1218" t="str">
        <f>IF($J$40="EL PASO",IF($D$41="YES","This project will be located in an area that is designated moderate nonattainment for PM10 as of November 6, 1991 and marginal nonattainment for ozone as of December 30, 2021.","This project will be located in an area that is designated marginal nonattainment for ozone as of December 30, 2021."),IF(OR(COUNTIF('Hidden Calculations'!$CK$91:$CO$122,$J$40)=0,AND(COUNTIF('Hidden Calculations'!$CN$79:$CN$87,$J$40)&gt;0,$D$41="NO")),"This project will be located in an area currently designated attainment or unclassified for all criteria pollutants and precursors.","This project will be located in an area that is designated "&amp;INDEX('Hidden Calculations'!$CK$90:$CO$122,MATCH($J$40,'Hidden Calculations'!$CK$90:$CK$122,0),MATCH('Hidden Calculations'!$CN$90,'Hidden Calculations'!$CK$90:$CO$90,0))&amp;" as of "&amp;INDEX('Hidden Calculations'!$CK$90:$CO$122,MATCH($J$40,'Hidden Calculations'!$CK$90:$CK$122,0),MATCH('Hidden Calculations'!$CO$90,'Hidden Calculations'!$CK$90:$CO$90,0))&amp;"."))</f>
        <v>This project will be located in an area currently designated attainment or unclassified for all criteria pollutants and precursors.</v>
      </c>
      <c r="E42" s="1477"/>
      <c r="F42" s="568"/>
    </row>
    <row r="43" spans="1:26" ht="30" customHeight="1" x14ac:dyDescent="0.2">
      <c r="A43" s="1165" t="s">
        <v>782</v>
      </c>
      <c r="B43" s="1166"/>
      <c r="C43" s="1167"/>
      <c r="D43" s="1121"/>
      <c r="E43" s="1585"/>
      <c r="F43" s="568"/>
      <c r="I43" s="143" t="b">
        <f>IF($D$43&lt;&gt;"",IF(AND(COUNTIF('Hidden Calculations'!$CK$91:$CK$122,$J$40)&gt;0,$J$17),COUNTIF($U$45:$U$48,$D$43)=0,COUNTIF($V$45:$V$47,$D$43)=0),FALSE)</f>
        <v>0</v>
      </c>
      <c r="K43" s="143" t="s">
        <v>783</v>
      </c>
    </row>
    <row r="44" spans="1:26" ht="60" customHeight="1" x14ac:dyDescent="0.2">
      <c r="A44" s="1165" t="s">
        <v>784</v>
      </c>
      <c r="B44" s="1166"/>
      <c r="C44" s="1167"/>
      <c r="D44" s="1121"/>
      <c r="E44" s="1585"/>
      <c r="F44" s="568"/>
      <c r="H44" s="143" t="b">
        <f>$D$43&lt;&gt;"YES - OTHER REASON"</f>
        <v>1</v>
      </c>
      <c r="K44" s="143" t="s">
        <v>785</v>
      </c>
      <c r="L44" s="143" t="s">
        <v>786</v>
      </c>
      <c r="M44" s="143" t="s">
        <v>787</v>
      </c>
      <c r="R44" s="143" t="s">
        <v>788</v>
      </c>
      <c r="S44" s="143" t="s">
        <v>789</v>
      </c>
      <c r="T44" s="143" t="s">
        <v>790</v>
      </c>
      <c r="U44" s="143" t="s">
        <v>791</v>
      </c>
      <c r="V44" s="143" t="s">
        <v>792</v>
      </c>
      <c r="X44" s="143" t="s">
        <v>793</v>
      </c>
      <c r="Y44" s="143" t="s">
        <v>794</v>
      </c>
      <c r="Z44" s="143" t="s">
        <v>795</v>
      </c>
    </row>
    <row r="45" spans="1:26" ht="20.100000000000001" customHeight="1" x14ac:dyDescent="0.2">
      <c r="A45" s="1165" t="s">
        <v>796</v>
      </c>
      <c r="B45" s="1166"/>
      <c r="C45" s="1167"/>
      <c r="D45" s="1121"/>
      <c r="E45" s="1585"/>
      <c r="F45" s="568"/>
      <c r="H45" s="143" t="b">
        <f>OR(COUNTIF($D$43,"*YES*")=0,IF(COUNTIF($D$43,"*retro*")=1,COUNTIF('Hidden Calculations'!$CQ$90:$CQ$113,$D$40)=0,FALSE))</f>
        <v>1</v>
      </c>
      <c r="K45" s="143">
        <f>IF(OR(L45=0,ISNUMBER(MATCH(L45,$L$44:L44,0))),0,MAX($K$44:K44)+1)</f>
        <v>0</v>
      </c>
      <c r="L45" s="143">
        <f>IF($H45,0,IF($D45="",0,IF($D45="CURRENT CLASSIFICATION",IF($S45="ATTAINMENT",0,$R45&amp;" nonattainment for "&amp;$Q45),IF(AND($D45="attainment",$S45="attainment"),0,IF(AND($D45="attainment",$S45&lt;&gt;"attainment"),"attainment for "&amp;$Q45,IF($D45="nonattainment",$D45&amp;" for "&amp;$Q45,$D45&amp;" nonattainment for "&amp;$Q45))))))</f>
        <v>0</v>
      </c>
      <c r="M45" s="143" t="str">
        <f>IFERROR(VLOOKUP($U118,$K$45:$L$49,2,FALSE),"")</f>
        <v/>
      </c>
      <c r="Q45" s="143" t="s">
        <v>797</v>
      </c>
      <c r="R45" s="143">
        <f>IF($H45,0,IF(AND(COUNTIF($D$42,"*UNCLASSIFIED*")=1,COUNTIF($D$43,"*CURRENT*")=1),"attainment",IF(AND(COUNTIF($D$42,"*UNCLASSIFIED*")=1,COUNTIF($D$43,"*YES*")=1),IF($D45="current classification","attainment",$D45),IF(OR($D$43="",COUNTIF($D$43,"*CURRENT*")=1),IFERROR(INDEX('Hidden Calculations'!$CK$127:$CQ$155,MATCH($J$40,'Hidden Calculations'!$CK$127:$CK$155,0),MATCH($Q45,'Hidden Calculations'!$CK$127:$CQ$127,0)),"attainment"),IF(COUNTIF($D$43,"*YES*")=1,IF($D45="CURRENT CLASSIFICATION",IFERROR(INDEX('Hidden Calculations'!$CK$127:$CQ$155,MATCH($J$40,'Hidden Calculations'!$CK$127:$CK$155,0),MATCH($Q45,'Hidden Calculations'!$CK$127:$CQ$127,0)),"attainment"),$D45),FALSE)))))</f>
        <v>0</v>
      </c>
      <c r="S45" s="143" t="str">
        <f>IF(COUNTIF('Hidden Calculations'!$CK$128:$CK$155,$J$40)=1,INDEX('Hidden Calculations'!$CK$127:$CQ$155,MATCH($J$40,'Hidden Calculations'!$CK$127:$CK$155,0),MATCH($Q45,'Hidden Calculations'!$CK$127:$CQ$127,0)),"attainment")</f>
        <v>attainment</v>
      </c>
      <c r="T45" s="143" t="b">
        <f>IF(COUNTIF($D$43,"*YES*")=1,AND($R45&lt;&gt;"attainment",$R45&lt;&gt;0),AND($S45&lt;&gt;"attainment",$S45&lt;&gt;0))</f>
        <v>0</v>
      </c>
      <c r="U45" s="143" t="s">
        <v>798</v>
      </c>
      <c r="V45" s="143" t="s">
        <v>798</v>
      </c>
      <c r="X45" s="143" t="str">
        <f>M45&amp;IF(M46="","",", "&amp;M46)&amp;IF(M47="","",", "&amp;M47)&amp;IF(M48="","",", "&amp;M48)&amp;IF(M49="","",", "&amp;M49)</f>
        <v/>
      </c>
      <c r="Y45" s="143" t="str">
        <f>IF(COUNTIF($D$43,"*CURRENT*")&gt;0,$S$45,IF($H$45,"attainment",IF(COUNTIF($D$45,"*CURRENT*")&gt;0,$S$45,IF($H$18,$D$45,IF($J$22,$D$45,$S$45)))))</f>
        <v>attainment</v>
      </c>
      <c r="Z45" s="143">
        <f>IF($Y$45&lt;&gt;"attainment",INDEX('Hidden Calculations'!$CL$190:$CL$195,MATCH("offset ratio - "&amp;'Federal Applicability'!$Y$45,'Hidden Calculations'!$CK$190:$CK$195,0)),0)</f>
        <v>0</v>
      </c>
    </row>
    <row r="46" spans="1:26" ht="20.100000000000001" customHeight="1" x14ac:dyDescent="0.2">
      <c r="A46" s="1165" t="s">
        <v>799</v>
      </c>
      <c r="B46" s="1166"/>
      <c r="C46" s="1167"/>
      <c r="D46" s="1121"/>
      <c r="E46" s="1585"/>
      <c r="F46" s="568"/>
      <c r="H46" s="143" t="b">
        <f>OR(COUNTIF($D$43,"*YES*")=0,IF(COUNTIF($D$43,"*retro*")=0,IF(COUNTIF($D$43,"*pend*")=0,IF(COUNTIF($D$43,"*other*")=0,TRUE,FALSE),FALSE),IF(COUNTIF('Hidden Calculations'!$CN$79:$CN$86,$D$40)=0,TRUE,IF($D$41&lt;&gt;"YES",TRUE,FALSE))))</f>
        <v>1</v>
      </c>
      <c r="K46" s="143">
        <f>IF(OR(L46=0,ISNUMBER(MATCH(L46,$L$44:L45,0))),0,MAX($K$44:K45)+1)</f>
        <v>0</v>
      </c>
      <c r="L46" s="143">
        <f>IF($H46,0,IF($D46="",0,IF($D46="CURRENT CLASSIFICATION",IF($S46="ATTAINMENT",0,$R46&amp;" for "&amp;$Q46),IF(AND($D46="attainment",$S46="attainment"),0,IF(AND($D46="attainment",$S46&lt;&gt;"attainment"),"attainment for "&amp;$Q46,IF($D46="nonattainment",$D46&amp;" for "&amp;$Q46,$D46&amp;" nonattainment for "&amp;$Q46))))))</f>
        <v>0</v>
      </c>
      <c r="M46" s="143" t="str">
        <f>IFERROR(VLOOKUP($U119,$K$45:$L$49,2,FALSE),"")</f>
        <v/>
      </c>
      <c r="Q46" s="143" t="s">
        <v>524</v>
      </c>
      <c r="R46" s="143">
        <f>IF($H46,0,IF(AND(COUNTIF($D$42,"*UNCLASSIFIED*")=1,COUNTIF($D$43,"*CURRENT*")=1),"attainment",IF(AND(COUNTIF($D$42,"*UNCLASSIFIED*")=1,COUNTIF($D$43,"*YES*")=1),IF($D46="current classification","attainment",$D46),IF(OR($D$43="",COUNTIF($D$43,"*CURRENT*")=1),IFERROR(INDEX('Hidden Calculations'!$CK$127:$CQ$155,MATCH($J$40,'Hidden Calculations'!$CK$127:$CK$155,0),MATCH($Q46,'Hidden Calculations'!$CK$127:$CQ$127,0)),"attainment"),IF(COUNTIF($D$43,"*YES*")=1,IF($D46="CURRENT CLASSIFICATION",IFERROR(INDEX('Hidden Calculations'!$CK$127:$CQ$155,MATCH($J$40,'Hidden Calculations'!$CK$127:$CK$155,0),MATCH($Q46,'Hidden Calculations'!$CK$127:$CQ$127,0)),"attainment"),$D46),FALSE)))))</f>
        <v>0</v>
      </c>
      <c r="S46" s="143" t="str">
        <f>IF(AND($J$40&lt;&gt;"EL PASO",$H$41=FALSE,$D$41="NO"),"attainment",IF(COUNTIF('Hidden Calculations'!$CK$128:$CK$155,$J$40)=1,INDEX('Hidden Calculations'!$CK$127:$CQ$155,MATCH($J$40,'Hidden Calculations'!$CK$127:$CK$155,0),MATCH($Q46,'Hidden Calculations'!$CK$127:$CQ$127,0)),"attainment"))</f>
        <v>attainment</v>
      </c>
      <c r="T46" s="143" t="b">
        <f t="shared" ref="T46:T49" si="3">IF(COUNTIF($D$43,"*YES*")=1,AND($R46&lt;&gt;"attainment",$R46&lt;&gt;0),AND($S46&lt;&gt;"attainment",$S46&lt;&gt;0))</f>
        <v>0</v>
      </c>
      <c r="U46" s="143" t="s">
        <v>800</v>
      </c>
      <c r="V46" s="143" t="s">
        <v>801</v>
      </c>
      <c r="X46" s="143" t="str">
        <f>IF($X$45="","same as current designation",$X$45)</f>
        <v>same as current designation</v>
      </c>
      <c r="Y46" s="143" t="str">
        <f>IF(COUNTIF($D$43,"*CURRENT*")&gt;0,$S$45,IF($H$45,"attainment",IF(COUNTIF($D$45,"*CURRENT*")&gt;0,$S$45,IF($H$18,$D$45,IF($J$23,$D$45,$S$45)))))</f>
        <v>attainment</v>
      </c>
      <c r="Z46" s="143">
        <f>IF($Y$46&lt;&gt;"attainment",INDEX('Hidden Calculations'!$CL$190:$CL$195,MATCH("offset ratio - "&amp;'Federal Applicability'!$Y$46,'Hidden Calculations'!$CK$190:$CK$195,0)),0)</f>
        <v>0</v>
      </c>
    </row>
    <row r="47" spans="1:26" ht="20.100000000000001" customHeight="1" x14ac:dyDescent="0.2">
      <c r="A47" s="1165" t="s">
        <v>802</v>
      </c>
      <c r="B47" s="1166"/>
      <c r="C47" s="1167"/>
      <c r="D47" s="1121"/>
      <c r="E47" s="1585"/>
      <c r="F47" s="568"/>
      <c r="H47" s="143" t="b">
        <f>OR(COUNTIF($D$43,"*YES*")=0,IF(COUNTIF($D$43,"*retro*")=0,IF(COUNTIF($D$43,"*pend*")=0,IF(COUNTIF($D$43,"*other*")=0,TRUE,FALSE),FALSE),IF($D$40&lt;&gt;"EL PASO",TRUE,FALSE)))</f>
        <v>1</v>
      </c>
      <c r="K47" s="143">
        <f>IF(OR(L47=0,ISNUMBER(MATCH(L47,$L$44:L46,0))),0,MAX($K$44:K46)+1)</f>
        <v>0</v>
      </c>
      <c r="L47" s="143">
        <f>IF($H47,0,IF($D47="",0,IF($D47="CURRENT CLASSIFICATION",IF($S47="ATTAINMENT",0,$R47&amp;" nonattainment for "&amp;$Q47),IF(AND($D47="attainment",$S47="attainment"),0,IF(AND($D47="attainment",$S47&lt;&gt;"attainment"),"attainment for "&amp;$Q47,IF($D47="nonattainment",$D47&amp;" for "&amp;$Q47,$D47&amp;" nonattainment for "&amp;$Q47))))))</f>
        <v>0</v>
      </c>
      <c r="M47" s="143" t="str">
        <f>IFERROR(VLOOKUP($U120,$K$45:$L$49,2,FALSE),"")</f>
        <v/>
      </c>
      <c r="Q47" s="143" t="s">
        <v>525</v>
      </c>
      <c r="R47" s="143">
        <f>IF($H47,0,IF(AND(COUNTIF($D$42,"*UNCLASSIFIED*")=1,COUNTIF($D$43,"*CURRENT*")=1),"attainment",IF(AND(COUNTIF($D$42,"*UNCLASSIFIED*")=1,COUNTIF($D$43,"*YES*")=1),IF($D47="current classification","attainment",$D47),IF(OR($D$43="",COUNTIF($D$43,"*CURRENT*")=1),IFERROR(INDEX('Hidden Calculations'!$CK$127:$CQ$155,MATCH($J$40,'Hidden Calculations'!$CK$127:$CK$155,0),MATCH($Q47,'Hidden Calculations'!$CK$127:$CQ$127,0)),"attainment"),IF(COUNTIF($D$43,"*YES*")=1,IF($D47="CURRENT CLASSIFICATION",IFERROR(INDEX('Hidden Calculations'!$CK$127:$CQ$155,MATCH($J$40,'Hidden Calculations'!$CK$127:$CK$155,0),MATCH($Q47,'Hidden Calculations'!$CK$127:$CQ$127,0)),"attainment"),$D47),FALSE)))))</f>
        <v>0</v>
      </c>
      <c r="S47" s="143" t="str">
        <f>IF(COUNTIF('Hidden Calculations'!$CK$128:$CK$155,$J$40)=1,INDEX('Hidden Calculations'!$CK$127:$CQ$155,MATCH($J$40,'Hidden Calculations'!$CK$127:$CK$155,0),MATCH($Q47,'Hidden Calculations'!$CK$127:$CQ$127,0)),"attainment")</f>
        <v>attainment</v>
      </c>
      <c r="T47" s="143" t="b">
        <f t="shared" si="3"/>
        <v>0</v>
      </c>
      <c r="U47" s="143" t="s">
        <v>801</v>
      </c>
      <c r="V47" s="143" t="s">
        <v>803</v>
      </c>
      <c r="Y47" s="143" t="str">
        <f>IF(COUNTIF($D$43,"*CURRENT*")&gt;0,$S$46,IF($H$46,"attainment",IF(COUNTIF($D$46,"*CURRENT*")&gt;0,$S$46,IF($H$18,$D$46,IF($J$25,$D$46,$S$46)))))</f>
        <v>attainment</v>
      </c>
      <c r="Z47" s="143">
        <f>IF($Y$47&lt;&gt;"attainment",INDEX('Hidden Calculations'!$CM$190:$CM$195,MATCH("offset ratio - "&amp;'Federal Applicability'!$Y$47,'Hidden Calculations'!$CK$190:$CK$195,0)),0)</f>
        <v>0</v>
      </c>
    </row>
    <row r="48" spans="1:26" ht="20.100000000000001" customHeight="1" x14ac:dyDescent="0.2">
      <c r="A48" s="1165" t="s">
        <v>804</v>
      </c>
      <c r="B48" s="1166"/>
      <c r="C48" s="1167"/>
      <c r="D48" s="1121"/>
      <c r="E48" s="1585"/>
      <c r="F48" s="568"/>
      <c r="H48" s="143" t="b">
        <f>OR(COUNTIF($D$43,"*YES*")=0,IF(COUNTIF($D$43,"*retro*")=0,IF(COUNTIF($D$43,"*pend*")=0,IF(COUNTIF($D$43,"*other*")=0,TRUE,FALSE),FALSE),IF($D$40&lt;&gt;"EL PASO",TRUE,IF($D$41&lt;&gt;"YES",TRUE,FALSE))))</f>
        <v>1</v>
      </c>
      <c r="K48" s="143">
        <f>IF(OR(L48=0,ISNUMBER(MATCH(L48,$L$44:L47,0))),0,MAX($K$44:K47)+1)</f>
        <v>0</v>
      </c>
      <c r="L48" s="143">
        <f>IF($H48,0,IF($D48="",0,IF($D48="CURRENT CLASSIFICATION",IF($S48="ATTAINMENT",0,$R48&amp;" nonattainment for "&amp;$Q48),IF(AND($D48="attainment",$S48="attainment"),0,IF(AND($D48="attainment",$S48&lt;&gt;"attainment"),"attainment for "&amp;$Q48,IF($D48="nonattainment",$D48&amp;" for "&amp;$Q48,$D48&amp;" nonattainment for "&amp;$Q48))))))</f>
        <v>0</v>
      </c>
      <c r="M48" s="143" t="str">
        <f>IFERROR(VLOOKUP($U121,$K$45:$L$49,2,FALSE),"")</f>
        <v/>
      </c>
      <c r="Q48" s="143" t="s">
        <v>527</v>
      </c>
      <c r="R48" s="143">
        <f>IF($H48,0,IF(AND(COUNTIF($D$42,"*UNCLASSIFIED*")=1,COUNTIF($D$43,"*CURRENT*")=1),"attainment",IF(AND(COUNTIF($D$42,"*UNCLASSIFIED*")=1,COUNTIF($D$43,"*YES*")=1),IF($D48="current classification","attainment",$D48),IF(OR($D$43="",COUNTIF($D$43,"*CURRENT*")=1),IFERROR(INDEX('Hidden Calculations'!$CK$127:$CQ$155,MATCH($J$40,'Hidden Calculations'!$CK$127:$CK$155,0),MATCH($Q48,'Hidden Calculations'!$CK$127:$CQ$127,0)),"attainment"),IF(COUNTIF($D$43,"*YES*")=1,IF($D48="CURRENT CLASSIFICATION",IFERROR(INDEX('Hidden Calculations'!$CK$127:$CQ$155,MATCH($J$40,'Hidden Calculations'!$CK$127:$CK$155,0),MATCH($Q48,'Hidden Calculations'!$CK$127:$CQ$127,0)),"attainment"),$D48),FALSE)))))</f>
        <v>0</v>
      </c>
      <c r="S48" s="143" t="str">
        <f>IF(AND($J$40="EL PASO",$D$41="NO"),"attainment",IF(COUNTIF('Hidden Calculations'!$CK$128:$CK$155,$J$40)=1,INDEX('Hidden Calculations'!$CK$127:$CQ$155,MATCH($J$40,'Hidden Calculations'!$CK$127:$CK$155,0),MATCH($Q48,'Hidden Calculations'!$CK$127:$CQ$127,0)),"attainment"))</f>
        <v>attainment</v>
      </c>
      <c r="T48" s="143" t="b">
        <f t="shared" si="3"/>
        <v>0</v>
      </c>
      <c r="U48" s="143" t="s">
        <v>803</v>
      </c>
      <c r="Y48" s="143" t="str">
        <f>IF(COUNTIF($D$43,"*CURRENT*")&gt;0,$S$47,IF($H$47,"attainment",IF(COUNTIF($D$47,"*CURRENT*")&gt;0,$S$47,IF($H$18,$D$47,IF($J$26,$D$47,$S$47)))))</f>
        <v>attainment</v>
      </c>
      <c r="Z48" s="143">
        <f>IF($Y$48&lt;&gt;"attainment",INDEX('Hidden Calculations'!$CN$190:$CN$195,MATCH("offset ratio - "&amp;'Federal Applicability'!$Y$48,'Hidden Calculations'!$CK$190:$CK$195,0)),0)</f>
        <v>0</v>
      </c>
    </row>
    <row r="49" spans="1:26" ht="20.100000000000001" customHeight="1" x14ac:dyDescent="0.2">
      <c r="A49" s="1165" t="s">
        <v>805</v>
      </c>
      <c r="B49" s="1166"/>
      <c r="C49" s="1167"/>
      <c r="D49" s="1121"/>
      <c r="E49" s="1585"/>
      <c r="F49" s="568"/>
      <c r="H49" s="143" t="b">
        <f>OR(COUNTIF($D$43,"*YES*")=0,IF(COUNTIF($D$43,"*retro*")=1,$D$40&lt;&gt;"COLLIN",FALSE))</f>
        <v>1</v>
      </c>
      <c r="K49" s="143">
        <f>IF(OR(L49=0,ISNUMBER(MATCH(L49,$L$44:L48,0))),0,MAX($K$44:K48)+1)</f>
        <v>0</v>
      </c>
      <c r="L49" s="143">
        <f t="shared" ref="L49" si="4">IF($H49,0,IF($D49="",0,IF($D49="CURRENT CLASSIFICATION",IF($S49="ATTAINMENT",0,$R49&amp;" nonattainment for "&amp;$Q49),IF(AND($D49="attainment",$S49="attainment"),0,IF(AND($D49="attainment",$S49&lt;&gt;"attainment"),"attainment for "&amp;$Q49,IF($D49="nonattainment",$D49&amp;" for "&amp;$Q49,$D49&amp;" nonattainment for "&amp;$Q49))))))</f>
        <v>0</v>
      </c>
      <c r="M49" s="143" t="str">
        <f>IFERROR(VLOOKUP($U122,$K$45:$L$49,2,FALSE),"")</f>
        <v/>
      </c>
      <c r="Q49" s="143" t="s">
        <v>687</v>
      </c>
      <c r="R49" s="143">
        <f>IF($H49,0,IF(AND(COUNTIF($D$42,"*UNCLASSIFIED*")=1,COUNTIF($D$43,"*CURRENT*")=1),"attainment",IF(AND(COUNTIF($D$42,"*UNCLASSIFIED*")=1,COUNTIF($D$43,"*YES*")=1),IF($D49="current classification","attainment",$D49),IF(OR($D$43="",COUNTIF($D$43,"*CURRENT*")=1),IFERROR(INDEX('Hidden Calculations'!$CK$127:$CQ$155,MATCH($J$40,'Hidden Calculations'!$CK$127:$CK$155,0),MATCH($Q49,'Hidden Calculations'!$CK$127:$CQ$127,0)),"attainment"),IF(COUNTIF($D$43,"*YES*")=1,IF($D49="CURRENT CLASSIFICATION",IFERROR(INDEX('Hidden Calculations'!$CK$127:$CQ$155,MATCH($J$40,'Hidden Calculations'!$CK$127:$CK$155,0),MATCH($Q49,'Hidden Calculations'!$CK$127:$CQ$127,0)),"attainment"),$D49),FALSE)))))</f>
        <v>0</v>
      </c>
      <c r="S49" s="143" t="str">
        <f>IF(COUNTIF('Hidden Calculations'!$CK$128:$CK$155,$J$40)=1,INDEX('Hidden Calculations'!$CK$127:$CQ$155,MATCH($J$40,'Hidden Calculations'!$CK$127:$CK$155,0),MATCH($Q49,'Hidden Calculations'!$CK$127:$CQ$127,0)),"attainment")</f>
        <v>attainment</v>
      </c>
      <c r="T49" s="143" t="b">
        <f t="shared" si="3"/>
        <v>0</v>
      </c>
      <c r="Y49" s="143" t="str">
        <f>IF(COUNTIF($D$43,"*CURRENT*")&gt;0,$S$48,IF($H$48,"attainment",IF(COUNTIF($D$48,"*CURRENT*")&gt;0,$S$48,IF($H$18,$D$48,IF($J$28,$D$48,$S$48)))))</f>
        <v>attainment</v>
      </c>
      <c r="Z49" s="143">
        <f>IF($Y$49&lt;&gt;"attainment",INDEX('Hidden Calculations'!$CP$190:$CP$195,MATCH("offset ratio - "&amp;'Federal Applicability'!$Y$49,'Hidden Calculations'!$CK$190:$CK$195,0)),0)</f>
        <v>0</v>
      </c>
    </row>
    <row r="50" spans="1:26" ht="65.099999999999994" customHeight="1" thickBot="1" x14ac:dyDescent="0.25">
      <c r="A50" s="1126" t="str">
        <f t="shared" ref="A50" si="5">IF(AND(COUNTIF(D43,"*yes*")=1,COUNTBLANK($D$45:$D$49)&gt;0),"Respond to the questions in rows 45 through 49 before continuing.",IF(ISBLANK(D43),"Respond to the question in row 43 before continuing.",IF($J$40=0,"Select a county from the 'General' sheet.","Step 1 Determination: "&amp;$L$50&amp;" "&amp;$M$50)))</f>
        <v>Respond to the question in row 43 before continuing.</v>
      </c>
      <c r="B50" s="1127"/>
      <c r="C50" s="1127"/>
      <c r="D50" s="1127"/>
      <c r="E50" s="1478"/>
      <c r="F50" s="568"/>
      <c r="I50" s="143">
        <f>COUNTIF(A50,"*respond to*")</f>
        <v>1</v>
      </c>
      <c r="J50" s="143" t="b">
        <f>COUNTIF($A$50,"*is not required*")=1</f>
        <v>0</v>
      </c>
      <c r="K50" s="143" t="str">
        <f>$M$45&amp;IF($M$46="","",", "&amp;$M$46)&amp;IF($M$47="","",", "&amp;$M$47)&amp;IF($M$48="","",", "&amp;$M$48)&amp;IF($M$49="","",", "&amp;$M$49)</f>
        <v/>
      </c>
      <c r="L50" s="143" t="str">
        <f>IF(OR(AND(COUNTIF($D$42,"*UNCLASSIFIED*")=1,COUNTIF($D$43,"*YES*")=1,OR(COUNTIF($R$45:$R$49,"attainment")=COUNTA($A$45:$C$49),COUNTIF($R$45:$R$49,0)=COUNTA($A$45:$C$49))),AND(COUNTIF($D$42,"*UNCLASSIFIED*")=1,COUNTIF($D$43,"*CURRENT*")=1)),"This project will be located in an area designated attainment or unclassified for all criteria pollutants or precursors.",IF(AND(COUNTIF($D$42,"*UNCLASSIFIED*")=1,COUNTIF($D$43,"*YES*")=1),"This project will be located in an area designated attainment or unclassified for all criteria pollutants or precursors, but federal applicability will be determined using the following designation(s): "&amp;$K$50&amp;".",IF(OR($D$43="",COUNTIF($D$43,"*CURRENT*")=1),$D$42,IF(COUNTIF($D$43,"*YES*")=1,IF($J$40&lt;&gt;"EL PASO","This project will be located in an area that is designated "&amp;INDEX('Hidden Calculations'!$CK$90:$CO$122,MATCH($J$40,'Hidden Calculations'!$CK$90:$CK$122,0),MATCH('Hidden Calculations'!$CN$90,'Hidden Calculations'!$CK$90:$CO$90,0))&amp;", but federal applicability will be determined using the following designation(s): "&amp;$K$50&amp;".",IF($D$41="YES","This project will be located in an area that is designated marginal nonattainment for ozone and moderate nonattainment for PM10","This project will be located in an area that is designated marginal nonattainment for ozone")&amp;", but federal applicability will be determined using the following designation(s): "&amp;$K$50&amp;"."),FALSE))))</f>
        <v>This project will be located in an area currently designated attainment or unclassified for all criteria pollutants and precursors.</v>
      </c>
      <c r="M50" s="143" t="str">
        <f>IF(COUNTIF($L$50,"*BUT*")&gt;0,IF(OR(AND($R45&lt;&gt;0,$R45&lt;&gt;"current classification",$R45&lt;&gt;"attainment"),AND($R46&lt;&gt;0,$R46&lt;&gt;"current classification",$R46&lt;&gt;"attainment"),AND($R47&lt;&gt;0,$R47&lt;&gt;"current classification",$R47&lt;&gt;"attainment"),AND($R48&lt;&gt;0,$R48&lt;&gt;"current classification",$R48&lt;&gt;"attainment"),AND($R49&lt;&gt;0,$R49&lt;&gt;"current classification",$R49&lt;&gt;"attainment")),"Continue to the next step.","Nonattainment NSR is not required."),IF(COUNTIF($D$42,"*UNCLASSIFIED*")=1,"Nonattainment NSR is not required.","Continue to the next step."))</f>
        <v>Nonattainment NSR is not required.</v>
      </c>
      <c r="Y50" s="143" t="str">
        <f>IF(COUNTIF($D$43,"*CURRENT*")&gt;0,$S$49,IF($H$49,"attainment",IF(COUNTIF($D$49,"*CURRENT*")&gt;0,$S$49,IF($H$18,$D$49,IF($J$30,$D$49,$S$49)))))</f>
        <v>attainment</v>
      </c>
      <c r="Z50" s="143">
        <f>IF($Y$50&lt;&gt;"attainment",INDEX('Hidden Calculations'!$CQ$190:$CQ$195,MATCH("offset ratio - "&amp;'Federal Applicability'!$Y$50,'Hidden Calculations'!$CK$190:$CK$195,0)),0)</f>
        <v>0</v>
      </c>
    </row>
    <row r="51" spans="1:26" ht="35.1" customHeight="1" x14ac:dyDescent="0.2">
      <c r="A51" s="1145" t="s">
        <v>806</v>
      </c>
      <c r="B51" s="1146"/>
      <c r="C51" s="1146"/>
      <c r="D51" s="1146"/>
      <c r="E51" s="1312"/>
      <c r="F51" s="568"/>
      <c r="H51" s="143" t="b">
        <f>$M$50="Nonattainment NSR is not required."</f>
        <v>1</v>
      </c>
      <c r="R51" s="143" t="s">
        <v>807</v>
      </c>
      <c r="U51" s="143" t="s">
        <v>808</v>
      </c>
    </row>
    <row r="52" spans="1:26" ht="50.1" customHeight="1" x14ac:dyDescent="0.2">
      <c r="A52" s="1116" t="s">
        <v>809</v>
      </c>
      <c r="B52" s="1612"/>
      <c r="C52" s="409" t="s">
        <v>810</v>
      </c>
      <c r="D52" s="419" t="s">
        <v>811</v>
      </c>
      <c r="E52" s="346" t="s">
        <v>812</v>
      </c>
      <c r="F52" s="568"/>
      <c r="H52" s="143" t="b">
        <f>$H$51</f>
        <v>1</v>
      </c>
      <c r="J52" s="143" t="b">
        <f>$J$50</f>
        <v>0</v>
      </c>
      <c r="R52" s="143" t="s">
        <v>785</v>
      </c>
      <c r="S52" s="143" t="s">
        <v>786</v>
      </c>
      <c r="T52" s="143" t="s">
        <v>787</v>
      </c>
      <c r="U52" s="143" t="s">
        <v>785</v>
      </c>
      <c r="V52" s="143" t="s">
        <v>786</v>
      </c>
      <c r="W52" s="143" t="s">
        <v>787</v>
      </c>
    </row>
    <row r="53" spans="1:26" ht="20.100000000000001" customHeight="1" x14ac:dyDescent="0.2">
      <c r="A53" s="1165" t="s">
        <v>771</v>
      </c>
      <c r="B53" s="1167"/>
      <c r="C53" s="417"/>
      <c r="D53" s="409" t="str">
        <f>IF(COUNTIF($D$43,"*CURRENT*")=1,IF(OR($S45="attainment",$S45=0),"N/A",INDEX('Hidden Calculations'!$CK$160:$CQ$184,MATCH("major source - "&amp;$S45,'Hidden Calculations'!$CK$160:$CK$184,0),MATCH($Q45,'Hidden Calculations'!$CK$160:$CQ$160,0))),IF(OR($R45="attainment",$R45=0),"N/A",INDEX('Hidden Calculations'!$CK$160:$CQ$184,MATCH("major source - "&amp;$R45,'Hidden Calculations'!$CK$160:$CK$184,0),MATCH($Q45,'Hidden Calculations'!$CK$160:$CQ$160,0))))</f>
        <v>N/A</v>
      </c>
      <c r="E53" s="327" t="str">
        <f>IF(C53="","-",IF(C53=0,"No",IF(ISNUMBER(C53),IF(C53&gt;=D53,"Yes","No"),IF(C53="&gt;","Yes","No"))))</f>
        <v>-</v>
      </c>
      <c r="F53" s="568"/>
      <c r="H53" s="143" t="b">
        <f>IF(COUNTIF($D$43,"*CURRENT*")=1,OR($S$45=0,$S$45="ATTAINMENT"),OR($R$45=0,$R$45="ATTAINMENT"))</f>
        <v>1</v>
      </c>
      <c r="J53" s="143" t="b">
        <f>AND(H53=FALSE,E53="YES")</f>
        <v>0</v>
      </c>
      <c r="R53" s="143">
        <f>IF(OR(S53=0,ISNUMBER(MATCH(S53,$S$52:S52,0))),0,MAX($R$52:R52)+1)</f>
        <v>0</v>
      </c>
      <c r="S53" s="143">
        <f>IF($J53,$A53,0)</f>
        <v>0</v>
      </c>
      <c r="T53" s="143" t="str">
        <f t="shared" ref="T53:T58" si="6">IFERROR(VLOOKUP($U118,$R$53:$S$58,2,FALSE),"")</f>
        <v/>
      </c>
      <c r="U53" s="143">
        <f>IF(OR(V53=0,ISNUMBER(MATCH(V53,$V$52:V52,0))),0,MAX($U$52:U52)+1)</f>
        <v>0</v>
      </c>
      <c r="V53" s="143">
        <f>IF(AND($H53=FALSE,$J53=FALSE),$A53,0)</f>
        <v>0</v>
      </c>
      <c r="W53" s="143" t="str">
        <f t="shared" ref="W53:W58" si="7">IFERROR(VLOOKUP($U118,$U$53:$V$58,2,FALSE),"")</f>
        <v/>
      </c>
    </row>
    <row r="54" spans="1:26" ht="20.100000000000001" customHeight="1" x14ac:dyDescent="0.2">
      <c r="A54" s="1165" t="s">
        <v>772</v>
      </c>
      <c r="B54" s="1167"/>
      <c r="C54" s="417"/>
      <c r="D54" s="409" t="str">
        <f>$D$53</f>
        <v>N/A</v>
      </c>
      <c r="E54" s="327" t="str">
        <f t="shared" ref="E54:E58" si="8">IF(C54="","-",IF(C54=0,"No",IF(ISNUMBER(C54),IF(C54&gt;=D54,"Yes","No"),IF(C54="&gt;","Yes","No"))))</f>
        <v>-</v>
      </c>
      <c r="F54" s="568"/>
      <c r="H54" s="143" t="b">
        <f>$H$53</f>
        <v>1</v>
      </c>
      <c r="J54" s="143" t="b">
        <f t="shared" ref="J54:J58" si="9">AND(H54=FALSE,E54="YES")</f>
        <v>0</v>
      </c>
      <c r="R54" s="143">
        <f>IF(OR(S54=0,ISNUMBER(MATCH(S54,$S$52:S53,0))),0,MAX($R$52:R53)+1)</f>
        <v>0</v>
      </c>
      <c r="S54" s="143">
        <f t="shared" ref="S54:S58" si="10">IF($J54,$A54,0)</f>
        <v>0</v>
      </c>
      <c r="T54" s="143" t="str">
        <f t="shared" si="6"/>
        <v/>
      </c>
      <c r="U54" s="143">
        <f>IF(OR(V54=0,ISNUMBER(MATCH(V54,$V$52:V53,0))),0,MAX($U$52:U53)+1)</f>
        <v>0</v>
      </c>
      <c r="V54" s="143">
        <f t="shared" ref="V54:V58" si="11">IF(AND($H54=FALSE,$J54=FALSE),$A54,0)</f>
        <v>0</v>
      </c>
      <c r="W54" s="143" t="str">
        <f t="shared" si="7"/>
        <v/>
      </c>
    </row>
    <row r="55" spans="1:26" ht="20.100000000000001" customHeight="1" x14ac:dyDescent="0.2">
      <c r="A55" s="1165" t="s">
        <v>524</v>
      </c>
      <c r="B55" s="1167"/>
      <c r="C55" s="417"/>
      <c r="D55" s="409" t="str">
        <f>IF(COUNTIF($D$43,"*CURRENT*")=1,IF(OR($S46="attainment",$S46=0),"N/A",INDEX('Hidden Calculations'!$CK$160:$CQ$184,MATCH("major source - "&amp;$S46,'Hidden Calculations'!$CK$160:$CK$184,0),MATCH($Q46,'Hidden Calculations'!$CK$160:$CQ$160,0))),IF(OR($R46="attainment",$R46=0),"N/A",INDEX('Hidden Calculations'!$CK$160:$CQ$184,MATCH("major source - "&amp;$R46,'Hidden Calculations'!$CK$160:$CK$184,0),MATCH($Q46,'Hidden Calculations'!$CK$160:$CQ$160,0))))</f>
        <v>N/A</v>
      </c>
      <c r="E55" s="327" t="str">
        <f t="shared" si="8"/>
        <v>-</v>
      </c>
      <c r="F55" s="568"/>
      <c r="H55" s="143" t="b">
        <f>IF(AND($J$40&lt;&gt;"EL PASO",$H$41=FALSE,$D$41="NO",OR($D$43="",COUNTIF($D$43,"*CURRENT*")=1)),TRUE,IF(COUNTIF($D$43,"*CURRENT*")=1,OR($S$46=0,$S$46="ATTAINMENT"),OR($R$46=0,$R$46="ATTAINMENT")))</f>
        <v>1</v>
      </c>
      <c r="J55" s="143" t="b">
        <f t="shared" si="9"/>
        <v>0</v>
      </c>
      <c r="R55" s="143">
        <f>IF(OR(S55=0,ISNUMBER(MATCH(S55,$S$52:S54,0))),0,MAX($R$52:R54)+1)</f>
        <v>0</v>
      </c>
      <c r="S55" s="143">
        <f t="shared" si="10"/>
        <v>0</v>
      </c>
      <c r="T55" s="143" t="str">
        <f t="shared" si="6"/>
        <v/>
      </c>
      <c r="U55" s="143">
        <f>IF(OR(V55=0,ISNUMBER(MATCH(V55,$V$52:V54,0))),0,MAX($U$52:U54)+1)</f>
        <v>0</v>
      </c>
      <c r="V55" s="143">
        <f t="shared" si="11"/>
        <v>0</v>
      </c>
      <c r="W55" s="143" t="str">
        <f t="shared" si="7"/>
        <v/>
      </c>
    </row>
    <row r="56" spans="1:26" ht="20.100000000000001" customHeight="1" x14ac:dyDescent="0.2">
      <c r="A56" s="1165" t="s">
        <v>525</v>
      </c>
      <c r="B56" s="1167"/>
      <c r="C56" s="417"/>
      <c r="D56" s="409" t="str">
        <f>IF(COUNTIF($D$43,"*CURRENT*")=1,IF(OR($S47="attainment",$S47=0),"N/A",INDEX('Hidden Calculations'!$CK$160:$CQ$184,MATCH("major source - "&amp;$S47,'Hidden Calculations'!$CK$160:$CK$184,0),MATCH($Q47,'Hidden Calculations'!$CK$160:$CQ$160,0))),IF(OR($R47="attainment",$R47=0),"N/A",INDEX('Hidden Calculations'!$CK$160:$CQ$184,MATCH("major source - "&amp;$R47,'Hidden Calculations'!$CK$160:$CK$184,0),MATCH($Q47,'Hidden Calculations'!$CK$160:$CQ$160,0))))</f>
        <v>N/A</v>
      </c>
      <c r="E56" s="327" t="str">
        <f t="shared" si="8"/>
        <v>-</v>
      </c>
      <c r="F56" s="568"/>
      <c r="H56" s="143" t="b">
        <f>IF(COUNTIF($D$43,"*CURRENT*")=1,OR($S$47=0,$S$47="ATTAINMENT"),OR($R$47=0,$R$47="ATTAINMENT"))</f>
        <v>1</v>
      </c>
      <c r="J56" s="143" t="b">
        <f t="shared" si="9"/>
        <v>0</v>
      </c>
      <c r="R56" s="143">
        <f>IF(OR(S56=0,ISNUMBER(MATCH(S56,$S$52:S55,0))),0,MAX($R$52:R55)+1)</f>
        <v>0</v>
      </c>
      <c r="S56" s="143">
        <f t="shared" si="10"/>
        <v>0</v>
      </c>
      <c r="T56" s="143" t="str">
        <f t="shared" si="6"/>
        <v/>
      </c>
      <c r="U56" s="143">
        <f>IF(OR(V56=0,ISNUMBER(MATCH(V56,$V$52:V55,0))),0,MAX($U$52:U55)+1)</f>
        <v>0</v>
      </c>
      <c r="V56" s="143">
        <f t="shared" si="11"/>
        <v>0</v>
      </c>
      <c r="W56" s="143" t="str">
        <f t="shared" si="7"/>
        <v/>
      </c>
    </row>
    <row r="57" spans="1:26" ht="20.100000000000001" customHeight="1" x14ac:dyDescent="0.2">
      <c r="A57" s="1165" t="s">
        <v>527</v>
      </c>
      <c r="B57" s="1167"/>
      <c r="C57" s="417"/>
      <c r="D57" s="409" t="str">
        <f>IF(COUNTIF($D$43,"*CURRENT*")=1,IF(OR($S48="attainment",$S48=0),"N/A",INDEX('Hidden Calculations'!$CK$160:$CQ$184,MATCH("major source - "&amp;$S48,'Hidden Calculations'!$CK$160:$CK$184,0),MATCH($Q48,'Hidden Calculations'!$CK$160:$CQ$160,0))),IF(OR($R48="attainment",$R48=0),"N/A",INDEX('Hidden Calculations'!$CK$160:$CQ$184,MATCH("major source - "&amp;$R48,'Hidden Calculations'!$CK$160:$CK$184,0),MATCH($Q48,'Hidden Calculations'!$CK$160:$CQ$160,0))))</f>
        <v>N/A</v>
      </c>
      <c r="E57" s="327" t="str">
        <f t="shared" si="8"/>
        <v>-</v>
      </c>
      <c r="F57" s="568"/>
      <c r="H57" s="143" t="b">
        <f>IF(AND($J$40="EL PASO",$D$41="NO",OR($D$43="",COUNTIF($D$43,"*CURRENT*")=1,AND($H$48=FALSE,COUNTIF($D$48,"*CURRENT*")))),TRUE,IF(COUNTIF($D$43,"*CURRENT*")=1,OR($S$48=0,$S$48="ATTAINMENT"),OR($R$48=0,$R$48="ATTAINMENT")))</f>
        <v>1</v>
      </c>
      <c r="J57" s="143" t="b">
        <f>AND(H57=FALSE,E57="YES")</f>
        <v>0</v>
      </c>
      <c r="R57" s="143">
        <f>IF(OR(S57=0,ISNUMBER(MATCH(S57,$S$52:S56,0))),0,MAX($R$52:R56)+1)</f>
        <v>0</v>
      </c>
      <c r="S57" s="143">
        <f t="shared" si="10"/>
        <v>0</v>
      </c>
      <c r="T57" s="143" t="str">
        <f t="shared" si="6"/>
        <v/>
      </c>
      <c r="U57" s="143">
        <f>IF(OR(V57=0,ISNUMBER(MATCH(V57,$V$52:V56,0))),0,MAX($U$52:U56)+1)</f>
        <v>0</v>
      </c>
      <c r="V57" s="143">
        <f>IF(AND($H57=FALSE,$J57=FALSE),$A57,0)</f>
        <v>0</v>
      </c>
      <c r="W57" s="143" t="str">
        <f t="shared" si="7"/>
        <v/>
      </c>
    </row>
    <row r="58" spans="1:26" ht="20.100000000000001" customHeight="1" x14ac:dyDescent="0.2">
      <c r="A58" s="1165" t="s">
        <v>687</v>
      </c>
      <c r="B58" s="1167"/>
      <c r="C58" s="417"/>
      <c r="D58" s="409" t="str">
        <f>IF(COUNTIF($D$43,"*CURRENT*")=1,IF(OR($S49="attainment",$S49=0),"N/A",INDEX('Hidden Calculations'!$CK$160:$CQ$184,MATCH("major source - "&amp;$S49,'Hidden Calculations'!$CK$160:$CK$184,0),MATCH($Q49,'Hidden Calculations'!$CK$160:$CQ$160,0))),IF(OR($R49="attainment",$R49=0),"N/A",INDEX('Hidden Calculations'!$CK$160:$CQ$184,MATCH("major source - "&amp;$R49,'Hidden Calculations'!$CK$160:$CK$184,0),MATCH($Q49,'Hidden Calculations'!$CK$160:$CQ$160,0))))</f>
        <v>N/A</v>
      </c>
      <c r="E58" s="327" t="str">
        <f t="shared" si="8"/>
        <v>-</v>
      </c>
      <c r="F58" s="568"/>
      <c r="H58" s="143" t="b">
        <f>IF(COUNTIF($D$43,"*CURRENT*")=1,OR($S$49=0,$S$49="ATTAINMENT"),OR($R$49=0,$R$49="ATTAINMENT"))</f>
        <v>1</v>
      </c>
      <c r="J58" s="143" t="b">
        <f t="shared" si="9"/>
        <v>0</v>
      </c>
      <c r="R58" s="143">
        <f>IF(OR(S58=0,ISNUMBER(MATCH(S58,$S$52:S57,0))),0,MAX($R$52:R57)+1)</f>
        <v>0</v>
      </c>
      <c r="S58" s="143">
        <f t="shared" si="10"/>
        <v>0</v>
      </c>
      <c r="T58" s="143" t="str">
        <f t="shared" si="6"/>
        <v/>
      </c>
      <c r="U58" s="143">
        <f>IF(OR(V58=0,ISNUMBER(MATCH(V58,$V$52:V57,0))),0,MAX($U$52:U57)+1)</f>
        <v>0</v>
      </c>
      <c r="V58" s="143">
        <f t="shared" si="11"/>
        <v>0</v>
      </c>
      <c r="W58" s="143" t="str">
        <f t="shared" si="7"/>
        <v/>
      </c>
    </row>
    <row r="59" spans="1:26" ht="50.1" customHeight="1" thickBot="1" x14ac:dyDescent="0.25">
      <c r="A59" s="1126" t="str">
        <f t="shared" ref="A59" si="12">"Step 2 Determination: "&amp;IF(COUNTBLANK($T$53:$T$58)=COUNTA($S$53:$S$58),"The site is currently a minor source for all evaluated criteria pollutants and precursors.",IF(COUNTBLANK($W$53:$W$58)=COUNTA($V$53:$V$58),"This site is currently a major source for all evaluated criteria pollutants and precursors.","This site is currently major for the following pollutants: "&amp;$T$59&amp;". The site is currently a minor source of the remaining pollutants: "&amp;$W$59&amp;"."))&amp;" If there are sources at the site other than those in the Unit Types - Emission Rates sheet, remember to attach a list of authorization numbers, FINs, EPNs, and PTEs. Continue to the next step."</f>
        <v>Step 2 Determination: The site is currently a minor source for all evaluated criteria pollutants and precursors. If there are sources at the site other than those in the Unit Types - Emission Rates sheet, remember to attach a list of authorization numbers, FINs, EPNs, and PTEs. Continue to the next step.</v>
      </c>
      <c r="B59" s="1127"/>
      <c r="C59" s="1127"/>
      <c r="D59" s="1127"/>
      <c r="E59" s="1478"/>
      <c r="F59" s="568"/>
      <c r="H59" s="143" t="b">
        <f>$H$51</f>
        <v>1</v>
      </c>
      <c r="T59" s="143" t="str">
        <f>T53&amp;IF(T54="","",", "&amp;T54)&amp;IF(T55="","",", "&amp;T55)&amp;IF(T56="","",", "&amp;T56)&amp;IF(T57="","",", "&amp;T57)&amp;IF(T58="","",", "&amp;T58)</f>
        <v/>
      </c>
      <c r="W59" s="143" t="str">
        <f>W53&amp;IF(W54="","",", "&amp;W54)&amp;IF(W55="","",", "&amp;W55)&amp;IF(W56="","",", "&amp;W56)&amp;IF(W57="","",", "&amp;W57)&amp;IF(W58="","",", "&amp;W58)</f>
        <v/>
      </c>
    </row>
    <row r="60" spans="1:26" ht="50.1" customHeight="1" x14ac:dyDescent="0.2">
      <c r="A60" s="1145" t="str">
        <f t="shared" ref="A60" si="13">"Step 3: "&amp;IF(COUNTBLANK($T$53:$T$58)=COUNTA($S$53:$S$58),"Determine if the project emissions increase is a major source by itself. Compare the project emissions increase to the major source threshold corresponding to the area's nonattainment designation for each criteria pollutant or precursor.",IF(COUNTBLANK($W$53:$W$58)=COUNTA($V$53:$V$58),"Determine if netting is required. Compare the project emissions increase for each criteria pollutant or precursor to the associated netting threshold corresponding to the area's nonattainment designation.","Determine if netting is required for the pollutants and precursors for which the site is major by comparing the project emissions increase to the associated netting threshold. "&amp;"For the remaining pollutants, determine if the project emissions increase is a major source by itself by comparing the project emissions increase to the associated major source threshold."))&amp;" Include fugitive emissions in the project emissions increase calculation."</f>
        <v>Step 3: Determine if the project emissions increase is a major source by itself. Compare the project emissions increase to the major source threshold corresponding to the area's nonattainment designation for each criteria pollutant or precursor. Include fugitive emissions in the project emissions increase calculation.</v>
      </c>
      <c r="B60" s="1146"/>
      <c r="C60" s="1146"/>
      <c r="D60" s="1146"/>
      <c r="E60" s="1312"/>
      <c r="F60" s="568"/>
      <c r="H60" s="143" t="b">
        <f>$H$51</f>
        <v>1</v>
      </c>
      <c r="R60" s="143" t="s">
        <v>813</v>
      </c>
      <c r="U60" s="143" t="s">
        <v>814</v>
      </c>
      <c r="X60" s="143" t="s">
        <v>815</v>
      </c>
    </row>
    <row r="61" spans="1:26" ht="35.1" customHeight="1" x14ac:dyDescent="0.2">
      <c r="A61" s="1116" t="s">
        <v>809</v>
      </c>
      <c r="B61" s="1612"/>
      <c r="C61" s="419" t="s">
        <v>816</v>
      </c>
      <c r="D61" s="419" t="s">
        <v>817</v>
      </c>
      <c r="E61" s="346" t="s">
        <v>818</v>
      </c>
      <c r="F61" s="568"/>
      <c r="H61" s="143" t="b">
        <f>$H$51</f>
        <v>1</v>
      </c>
      <c r="R61" s="143" t="s">
        <v>785</v>
      </c>
      <c r="S61" s="143" t="s">
        <v>786</v>
      </c>
      <c r="T61" s="143" t="s">
        <v>787</v>
      </c>
      <c r="U61" s="143" t="s">
        <v>785</v>
      </c>
      <c r="V61" s="143" t="s">
        <v>786</v>
      </c>
      <c r="W61" s="143" t="s">
        <v>787</v>
      </c>
      <c r="X61" s="143" t="s">
        <v>785</v>
      </c>
      <c r="Y61" s="143" t="s">
        <v>786</v>
      </c>
      <c r="Z61" s="143" t="s">
        <v>787</v>
      </c>
    </row>
    <row r="62" spans="1:26" ht="20.100000000000001" customHeight="1" x14ac:dyDescent="0.2">
      <c r="A62" s="1165" t="s">
        <v>771</v>
      </c>
      <c r="B62" s="1167"/>
      <c r="C62" s="417"/>
      <c r="D62" s="409" t="str">
        <f>$L62&amp;IF(COUNTIF($K62,"*NET*")=1," (netting threshold)"," (major source threshold)")</f>
        <v>N/A (major source threshold)</v>
      </c>
      <c r="E62" s="327" t="str">
        <f>IF(C62="","-",IF(C62=0,"No",IF(C62&gt;=L62,"Yes","No")))</f>
        <v>-</v>
      </c>
      <c r="F62" s="568"/>
      <c r="H62" s="143" t="b">
        <f>$H53</f>
        <v>1</v>
      </c>
      <c r="J62" s="143" t="b">
        <f>AND(H62=FALSE,E62="YES")</f>
        <v>0</v>
      </c>
      <c r="K62" s="143" t="str">
        <f>IF($J53,"net","major")</f>
        <v>major</v>
      </c>
      <c r="L62" s="143" t="str">
        <f>IF(COUNTIF($D$43,"*CURRENT*")=1,IF(OR($S45="attainment",$S45=0),"N/A",IF(COUNTIF($K62,"*NET*")=1,INDEX('Hidden Calculations'!$CK$160:$CQ$184,MATCH("netting threshold - "&amp;$S45,'Hidden Calculations'!$CK$160:$CK$184,0),MATCH($Q45,'Hidden Calculations'!$CK$160:$CQ$160,0)),INDEX('Hidden Calculations'!$CK$160:$CQ$184,MATCH("major source - "&amp;$S45,'Hidden Calculations'!$CK$160:$CK$184,0),MATCH($Q45,'Hidden Calculations'!$CK$160:$CQ$160,0)))),IF(OR($R45="attainment",$R45=0),"N/A",IF(COUNTIF($K62,"*NET*")=1,INDEX('Hidden Calculations'!$CK$160:$CQ$184,MATCH("netting threshold - "&amp;$R45,'Hidden Calculations'!$CK$160:$CK$184,0),MATCH($Q45,'Hidden Calculations'!$CK$160:$CQ$160,0)),INDEX('Hidden Calculations'!$CK$160:$CQ$184,MATCH("major source - "&amp;$R45,'Hidden Calculations'!$CK$160:$CK$184,0),MATCH($Q45,'Hidden Calculations'!$CK$160:$CQ$160,0)))))</f>
        <v>N/A</v>
      </c>
      <c r="R62" s="143">
        <f>IF(OR(S62=0,ISNUMBER(MATCH(S62,$S$61:S61,0))),0,MAX($R$61:R61)+1)</f>
        <v>0</v>
      </c>
      <c r="S62" s="143">
        <f>IF(AND($S53&lt;&gt;0,$J62),$A62,0)</f>
        <v>0</v>
      </c>
      <c r="T62" s="143" t="str">
        <f t="shared" ref="T62:T67" si="14">IFERROR(VLOOKUP($U118,$R$62:$S$67,2,FALSE),"")</f>
        <v/>
      </c>
      <c r="U62" s="143">
        <f>IF(OR(V62=0,ISNUMBER(MATCH(V62,$V$61:V61,0))),0,MAX($U$61:U61)+1)</f>
        <v>0</v>
      </c>
      <c r="V62" s="143">
        <f>IF(AND($V53&lt;&gt;0,$J62),$A62,0)</f>
        <v>0</v>
      </c>
      <c r="W62" s="143" t="str">
        <f t="shared" ref="W62:W67" si="15">IFERROR(VLOOKUP($U118,$U$62:$V$67,2,FALSE),"")</f>
        <v/>
      </c>
      <c r="X62" s="143">
        <f>IF(OR(Y62=0,ISNUMBER(MATCH(Y62,$Y$61:Y61,0))),0,MAX($X$61:X61)+1)</f>
        <v>0</v>
      </c>
      <c r="Y62" s="143">
        <f t="shared" ref="Y62:Y67" si="16">IF(AND($H53=FALSE,$S62=0,$V62=0),$A62,0)</f>
        <v>0</v>
      </c>
      <c r="Z62" s="143" t="str">
        <f t="shared" ref="Z62:Z67" si="17">IFERROR(VLOOKUP($U118,$X$62:$Y$67,2,FALSE),"")</f>
        <v/>
      </c>
    </row>
    <row r="63" spans="1:26" ht="20.100000000000001" customHeight="1" x14ac:dyDescent="0.2">
      <c r="A63" s="1165" t="s">
        <v>772</v>
      </c>
      <c r="B63" s="1167"/>
      <c r="C63" s="417"/>
      <c r="D63" s="409" t="str">
        <f t="shared" ref="D63:D67" si="18">$L63&amp;IF(COUNTIF($K63,"*NET*")=1," (netting threshold)"," (major source threshold)")</f>
        <v>N/A (major source threshold)</v>
      </c>
      <c r="E63" s="327" t="str">
        <f t="shared" ref="E63:E67" si="19">IF(C63="","-",IF(C63=0,"No",IF(C63&gt;=L63,"Yes","No")))</f>
        <v>-</v>
      </c>
      <c r="F63" s="568"/>
      <c r="H63" s="143" t="b">
        <f t="shared" ref="H63:H67" si="20">$H54</f>
        <v>1</v>
      </c>
      <c r="J63" s="143" t="b">
        <f t="shared" ref="J63:J67" si="21">AND(H63=FALSE,E63="YES")</f>
        <v>0</v>
      </c>
      <c r="K63" s="143" t="str">
        <f t="shared" ref="K63:K67" si="22">IF($J54,"net","major")</f>
        <v>major</v>
      </c>
      <c r="L63" s="143" t="str">
        <f>IF(COUNTIF($D$43,"*CURRENT*")=1,IF(OR($S45="attainment",$S45=0),"N/A",IF(COUNTIF($K63,"*NET*")=1,INDEX('Hidden Calculations'!$CK$160:$CQ$184,MATCH("netting threshold - "&amp;$S45,'Hidden Calculations'!$CK$160:$CK$184,0),MATCH($Q45,'Hidden Calculations'!$CK$160:$CQ$160,0)),INDEX('Hidden Calculations'!$CK$160:$CQ$184,MATCH("major source - "&amp;$S45,'Hidden Calculations'!$CK$160:$CK$184,0),MATCH($Q45,'Hidden Calculations'!$CK$160:$CQ$160,0)))),IF(OR($R45="attainment",$R45=0),"N/A",IF(COUNTIF($K63,"*NET*")=1,INDEX('Hidden Calculations'!$CK$160:$CQ$184,MATCH("netting threshold - "&amp;$R45,'Hidden Calculations'!$CK$160:$CK$184,0),MATCH($Q45,'Hidden Calculations'!$CK$160:$CQ$160,0)),INDEX('Hidden Calculations'!$CK$160:$CQ$184,MATCH("major source - "&amp;$R45,'Hidden Calculations'!$CK$160:$CK$184,0),MATCH($Q45,'Hidden Calculations'!$CK$160:$CQ$160,0)))))</f>
        <v>N/A</v>
      </c>
      <c r="R63" s="143">
        <f>IF(OR(S63=0,ISNUMBER(MATCH(S63,$S$61:S62,0))),0,MAX($R$61:R62)+1)</f>
        <v>0</v>
      </c>
      <c r="S63" s="143">
        <f t="shared" ref="S63:S67" si="23">IF(AND($S54&lt;&gt;0,$J63),$A63,0)</f>
        <v>0</v>
      </c>
      <c r="T63" s="143" t="str">
        <f t="shared" si="14"/>
        <v/>
      </c>
      <c r="U63" s="143">
        <f>IF(OR(V63=0,ISNUMBER(MATCH(V63,$V$61:V62,0))),0,MAX($U$61:U62)+1)</f>
        <v>0</v>
      </c>
      <c r="V63" s="143">
        <f t="shared" ref="V63:V67" si="24">IF(AND($V54&lt;&gt;0,$J63),$A63,0)</f>
        <v>0</v>
      </c>
      <c r="W63" s="143" t="str">
        <f t="shared" si="15"/>
        <v/>
      </c>
      <c r="X63" s="143">
        <f>IF(OR(Y63=0,ISNUMBER(MATCH(Y63,$Y$61:Y62,0))),0,MAX($X$61:X62)+1)</f>
        <v>0</v>
      </c>
      <c r="Y63" s="143">
        <f t="shared" si="16"/>
        <v>0</v>
      </c>
      <c r="Z63" s="143" t="str">
        <f t="shared" si="17"/>
        <v/>
      </c>
    </row>
    <row r="64" spans="1:26" ht="20.100000000000001" customHeight="1" x14ac:dyDescent="0.2">
      <c r="A64" s="1165" t="s">
        <v>524</v>
      </c>
      <c r="B64" s="1167"/>
      <c r="C64" s="417"/>
      <c r="D64" s="409" t="str">
        <f t="shared" si="18"/>
        <v>N/A (major source threshold)</v>
      </c>
      <c r="E64" s="327" t="str">
        <f t="shared" si="19"/>
        <v>-</v>
      </c>
      <c r="F64" s="568"/>
      <c r="H64" s="143" t="b">
        <f t="shared" si="20"/>
        <v>1</v>
      </c>
      <c r="J64" s="143" t="b">
        <f t="shared" si="21"/>
        <v>0</v>
      </c>
      <c r="K64" s="143" t="str">
        <f t="shared" si="22"/>
        <v>major</v>
      </c>
      <c r="L64" s="143" t="str">
        <f>IF(COUNTIF($D$43,"*CURRENT*")=1,IF(OR($S46="attainment",$S46=0),"N/A",IF(COUNTIF($K64,"*NET*")=1,INDEX('Hidden Calculations'!$CK$160:$CQ$184,MATCH("netting threshold - "&amp;$S46,'Hidden Calculations'!$CK$160:$CK$184,0),MATCH($Q46,'Hidden Calculations'!$CK$160:$CQ$160,0)),INDEX('Hidden Calculations'!$CK$160:$CQ$184,MATCH("major source - "&amp;$S46,'Hidden Calculations'!$CK$160:$CK$184,0),MATCH($Q46,'Hidden Calculations'!$CK$160:$CQ$160,0)))),IF(OR($R46="attainment",$R46=0),"N/A",IF(COUNTIF($K64,"*NET*")=1,INDEX('Hidden Calculations'!$CK$160:$CQ$184,MATCH("netting threshold - "&amp;$R46,'Hidden Calculations'!$CK$160:$CK$184,0),MATCH($Q46,'Hidden Calculations'!$CK$160:$CQ$160,0)),INDEX('Hidden Calculations'!$CK$160:$CQ$184,MATCH("major source - "&amp;$R46,'Hidden Calculations'!$CK$160:$CK$184,0),MATCH($Q46,'Hidden Calculations'!$CK$160:$CQ$160,0)))))</f>
        <v>N/A</v>
      </c>
      <c r="R64" s="143">
        <f>IF(OR(S64=0,ISNUMBER(MATCH(S64,$S$61:S63,0))),0,MAX($R$61:R63)+1)</f>
        <v>0</v>
      </c>
      <c r="S64" s="143">
        <f t="shared" si="23"/>
        <v>0</v>
      </c>
      <c r="T64" s="143" t="str">
        <f t="shared" si="14"/>
        <v/>
      </c>
      <c r="U64" s="143">
        <f>IF(OR(V64=0,ISNUMBER(MATCH(V64,$V$61:V63,0))),0,MAX($U$61:U63)+1)</f>
        <v>0</v>
      </c>
      <c r="V64" s="143">
        <f t="shared" si="24"/>
        <v>0</v>
      </c>
      <c r="W64" s="143" t="str">
        <f t="shared" si="15"/>
        <v/>
      </c>
      <c r="X64" s="143">
        <f>IF(OR(Y64=0,ISNUMBER(MATCH(Y64,$Y$61:Y63,0))),0,MAX($X$61:X63)+1)</f>
        <v>0</v>
      </c>
      <c r="Y64" s="143">
        <f t="shared" si="16"/>
        <v>0</v>
      </c>
      <c r="Z64" s="143" t="str">
        <f t="shared" si="17"/>
        <v/>
      </c>
    </row>
    <row r="65" spans="1:26" ht="20.100000000000001" customHeight="1" x14ac:dyDescent="0.2">
      <c r="A65" s="1165" t="s">
        <v>525</v>
      </c>
      <c r="B65" s="1167"/>
      <c r="C65" s="417"/>
      <c r="D65" s="409" t="str">
        <f t="shared" si="18"/>
        <v>N/A (major source threshold)</v>
      </c>
      <c r="E65" s="327" t="str">
        <f t="shared" si="19"/>
        <v>-</v>
      </c>
      <c r="F65" s="568"/>
      <c r="H65" s="143" t="b">
        <f t="shared" si="20"/>
        <v>1</v>
      </c>
      <c r="J65" s="143" t="b">
        <f t="shared" si="21"/>
        <v>0</v>
      </c>
      <c r="K65" s="143" t="str">
        <f t="shared" si="22"/>
        <v>major</v>
      </c>
      <c r="L65" s="143" t="str">
        <f>IF(COUNTIF($D$43,"*CURRENT*")=1,IF(OR($S47="attainment",$S47=0),"N/A",IF(COUNTIF($K65,"*NET*")=1,INDEX('Hidden Calculations'!$CK$160:$CQ$184,MATCH("netting threshold - "&amp;$S47,'Hidden Calculations'!$CK$160:$CK$184,0),MATCH($Q47,'Hidden Calculations'!$CK$160:$CQ$160,0)),INDEX('Hidden Calculations'!$CK$160:$CQ$184,MATCH("major source - "&amp;$S47,'Hidden Calculations'!$CK$160:$CK$184,0),MATCH($Q47,'Hidden Calculations'!$CK$160:$CQ$160,0)))),IF(OR($R47="attainment",$R47=0),"N/A",IF(COUNTIF($K65,"*NET*")=1,INDEX('Hidden Calculations'!$CK$160:$CQ$184,MATCH("netting threshold - "&amp;$R47,'Hidden Calculations'!$CK$160:$CK$184,0),MATCH($Q47,'Hidden Calculations'!$CK$160:$CQ$160,0)),INDEX('Hidden Calculations'!$CK$160:$CQ$184,MATCH("major source - "&amp;$R47,'Hidden Calculations'!$CK$160:$CK$184,0),MATCH($Q47,'Hidden Calculations'!$CK$160:$CQ$160,0)))))</f>
        <v>N/A</v>
      </c>
      <c r="R65" s="143">
        <f>IF(OR(S65=0,ISNUMBER(MATCH(S65,$S$61:S64,0))),0,MAX($R$61:R64)+1)</f>
        <v>0</v>
      </c>
      <c r="S65" s="143">
        <f t="shared" si="23"/>
        <v>0</v>
      </c>
      <c r="T65" s="143" t="str">
        <f t="shared" si="14"/>
        <v/>
      </c>
      <c r="U65" s="143">
        <f>IF(OR(V65=0,ISNUMBER(MATCH(V65,$V$61:V64,0))),0,MAX($U$61:U64)+1)</f>
        <v>0</v>
      </c>
      <c r="V65" s="143">
        <f t="shared" si="24"/>
        <v>0</v>
      </c>
      <c r="W65" s="143" t="str">
        <f t="shared" si="15"/>
        <v/>
      </c>
      <c r="X65" s="143">
        <f>IF(OR(Y65=0,ISNUMBER(MATCH(Y65,$Y$61:Y64,0))),0,MAX($X$61:X64)+1)</f>
        <v>0</v>
      </c>
      <c r="Y65" s="143">
        <f t="shared" si="16"/>
        <v>0</v>
      </c>
      <c r="Z65" s="143" t="str">
        <f t="shared" si="17"/>
        <v/>
      </c>
    </row>
    <row r="66" spans="1:26" ht="20.100000000000001" customHeight="1" x14ac:dyDescent="0.2">
      <c r="A66" s="1165" t="s">
        <v>527</v>
      </c>
      <c r="B66" s="1167"/>
      <c r="C66" s="417"/>
      <c r="D66" s="409" t="str">
        <f t="shared" si="18"/>
        <v>N/A (major source threshold)</v>
      </c>
      <c r="E66" s="327" t="str">
        <f t="shared" si="19"/>
        <v>-</v>
      </c>
      <c r="F66" s="568"/>
      <c r="H66" s="143" t="b">
        <f>$H57</f>
        <v>1</v>
      </c>
      <c r="J66" s="143" t="b">
        <f t="shared" si="21"/>
        <v>0</v>
      </c>
      <c r="K66" s="143" t="str">
        <f t="shared" si="22"/>
        <v>major</v>
      </c>
      <c r="L66" s="143" t="str">
        <f>IF(COUNTIF($D$43,"*CURRENT*")=1,IF(OR($S48="attainment",$S48=0),"N/A",IF(COUNTIF($K66,"*NET*")=1,INDEX('Hidden Calculations'!$CK$160:$CQ$184,MATCH("netting threshold - "&amp;$S48,'Hidden Calculations'!$CK$160:$CK$184,0),MATCH($Q48,'Hidden Calculations'!$CK$160:$CQ$160,0)),INDEX('Hidden Calculations'!$CK$160:$CQ$184,MATCH("major source - "&amp;$S48,'Hidden Calculations'!$CK$160:$CK$184,0),MATCH($Q48,'Hidden Calculations'!$CK$160:$CQ$160,0)))),IF(OR($R48="attainment",$R48=0),"N/A",IF(COUNTIF($K66,"*NET*")=1,INDEX('Hidden Calculations'!$CK$160:$CQ$184,MATCH("netting threshold - "&amp;$R48,'Hidden Calculations'!$CK$160:$CK$184,0),MATCH($Q48,'Hidden Calculations'!$CK$160:$CQ$160,0)),INDEX('Hidden Calculations'!$CK$160:$CQ$184,MATCH("major source - "&amp;$R48,'Hidden Calculations'!$CK$160:$CK$184,0),MATCH($Q48,'Hidden Calculations'!$CK$160:$CQ$160,0)))))</f>
        <v>N/A</v>
      </c>
      <c r="R66" s="143">
        <f>IF(OR(S66=0,ISNUMBER(MATCH(S66,$S$61:S65,0))),0,MAX($R$61:R65)+1)</f>
        <v>0</v>
      </c>
      <c r="S66" s="143">
        <f t="shared" si="23"/>
        <v>0</v>
      </c>
      <c r="T66" s="143" t="str">
        <f t="shared" si="14"/>
        <v/>
      </c>
      <c r="U66" s="143">
        <f>IF(OR(V66=0,ISNUMBER(MATCH(V66,$V$61:V65,0))),0,MAX($U$61:U65)+1)</f>
        <v>0</v>
      </c>
      <c r="V66" s="143">
        <f t="shared" si="24"/>
        <v>0</v>
      </c>
      <c r="W66" s="143" t="str">
        <f t="shared" si="15"/>
        <v/>
      </c>
      <c r="X66" s="143">
        <f>IF(OR(Y66=0,ISNUMBER(MATCH(Y66,$Y$61:Y65,0))),0,MAX($X$61:X65)+1)</f>
        <v>0</v>
      </c>
      <c r="Y66" s="143">
        <f>IF(AND($H57=FALSE,$S66=0,$V66=0),$A66,0)</f>
        <v>0</v>
      </c>
      <c r="Z66" s="143" t="str">
        <f t="shared" si="17"/>
        <v/>
      </c>
    </row>
    <row r="67" spans="1:26" ht="20.100000000000001" customHeight="1" x14ac:dyDescent="0.2">
      <c r="A67" s="1165" t="s">
        <v>687</v>
      </c>
      <c r="B67" s="1167"/>
      <c r="C67" s="417"/>
      <c r="D67" s="409" t="str">
        <f t="shared" si="18"/>
        <v>N/A (major source threshold)</v>
      </c>
      <c r="E67" s="327" t="str">
        <f t="shared" si="19"/>
        <v>-</v>
      </c>
      <c r="F67" s="568"/>
      <c r="H67" s="143" t="b">
        <f t="shared" si="20"/>
        <v>1</v>
      </c>
      <c r="J67" s="143" t="b">
        <f t="shared" si="21"/>
        <v>0</v>
      </c>
      <c r="K67" s="143" t="str">
        <f t="shared" si="22"/>
        <v>major</v>
      </c>
      <c r="L67" s="143" t="str">
        <f>IF(COUNTIF($D$43,"*CURRENT*")=1,IF(OR($S49="attainment",$S49=0),"N/A",IF(COUNTIF($K67,"*NET*")=1,INDEX('Hidden Calculations'!$CK$160:$CQ$184,MATCH("netting threshold - "&amp;$S49,'Hidden Calculations'!$CK$160:$CK$184,0),MATCH($Q49,'Hidden Calculations'!$CK$160:$CQ$160,0)),INDEX('Hidden Calculations'!$CK$160:$CQ$184,MATCH("major source - "&amp;$S49,'Hidden Calculations'!$CK$160:$CK$184,0),MATCH($Q49,'Hidden Calculations'!$CK$160:$CQ$160,0)))),IF(OR($R49="attainment",$R49=0),"N/A",IF(COUNTIF($K67,"*NET*")=1,INDEX('Hidden Calculations'!$CK$160:$CQ$184,MATCH("netting threshold - "&amp;$R49,'Hidden Calculations'!$CK$160:$CK$184,0),MATCH($Q49,'Hidden Calculations'!$CK$160:$CQ$160,0)),INDEX('Hidden Calculations'!$CK$160:$CQ$184,MATCH("major source - "&amp;$R49,'Hidden Calculations'!$CK$160:$CK$184,0),MATCH($Q49,'Hidden Calculations'!$CK$160:$CQ$160,0)))))</f>
        <v>N/A</v>
      </c>
      <c r="R67" s="143">
        <f>IF(OR(S67=0,ISNUMBER(MATCH(S67,$S$61:S66,0))),0,MAX($R$61:R66)+1)</f>
        <v>0</v>
      </c>
      <c r="S67" s="143">
        <f t="shared" si="23"/>
        <v>0</v>
      </c>
      <c r="T67" s="143" t="str">
        <f t="shared" si="14"/>
        <v/>
      </c>
      <c r="U67" s="143">
        <f>IF(OR(V67=0,ISNUMBER(MATCH(V67,$V$61:V66,0))),0,MAX($U$61:U66)+1)</f>
        <v>0</v>
      </c>
      <c r="V67" s="143">
        <f t="shared" si="24"/>
        <v>0</v>
      </c>
      <c r="W67" s="143" t="str">
        <f t="shared" si="15"/>
        <v/>
      </c>
      <c r="X67" s="143">
        <f>IF(OR(Y67=0,ISNUMBER(MATCH(Y67,$Y$61:Y66,0))),0,MAX($X$61:X66)+1)</f>
        <v>0</v>
      </c>
      <c r="Y67" s="143">
        <f t="shared" si="16"/>
        <v>0</v>
      </c>
      <c r="Z67" s="143" t="str">
        <f t="shared" si="17"/>
        <v/>
      </c>
    </row>
    <row r="68" spans="1:26" ht="50.1" customHeight="1" thickBot="1" x14ac:dyDescent="0.25">
      <c r="A68" s="1113" t="str">
        <f t="shared" ref="A68" si="25">"Step 3 Determination: "&amp;IF(AND($T$68="",$W$68="",$Z$68&lt;&gt;""),"Nonattainment NSR is not required.",IF($T$68="","",$S$68)&amp;" "&amp;IF($W$68="","",$V$68)&amp;" "&amp;IF($Z$68="","",$Y$68))&amp;" Remember to attach Table 2F for each criteria pollutant and precursor to demonstrate how the increase was calculated."</f>
        <v>Step 3 Determination:    Remember to attach Table 2F for each criteria pollutant and precursor to demonstrate how the increase was calculated.</v>
      </c>
      <c r="B68" s="1114"/>
      <c r="C68" s="1114"/>
      <c r="D68" s="1114"/>
      <c r="E68" s="1480"/>
      <c r="F68" s="568"/>
      <c r="H68" s="143" t="b">
        <f>$H$51</f>
        <v>1</v>
      </c>
      <c r="S68" s="143" t="str">
        <f>"The following pollutants and precursors require netting: "&amp;$T$68&amp;"."</f>
        <v>The following pollutants and precursors require netting: .</v>
      </c>
      <c r="T68" s="143" t="str">
        <f>T62&amp;IF(T63="","",", "&amp;T63)&amp;IF(T64="","",", "&amp;T64)&amp;IF(T65="","",", "&amp;T65)&amp;IF(T66="","",", "&amp;T66)&amp;IF(T67="","",", "&amp;T67)</f>
        <v/>
      </c>
      <c r="V68" s="143" t="str">
        <f>"The following pollutants and precursors require nonattainment NSR: "&amp;$W$68&amp;"."</f>
        <v>The following pollutants and precursors require nonattainment NSR: .</v>
      </c>
      <c r="W68" s="143" t="str">
        <f>W62&amp;IF(W63="","",", "&amp;W63)&amp;IF(W64="","",", "&amp;W64)&amp;IF(W65="","",", "&amp;W65)&amp;IF(W66="","",", "&amp;W66)&amp;IF(W67="","",", "&amp;W67)</f>
        <v/>
      </c>
      <c r="Y68" s="143" t="str">
        <f>"The following pollutants and precursors do not require nonattainment NSR: "&amp;$Z$68&amp;"."</f>
        <v>The following pollutants and precursors do not require nonattainment NSR: .</v>
      </c>
      <c r="Z68" s="143" t="str">
        <f>Z62&amp;IF(Z63="","",", "&amp;Z63)&amp;IF(Z64="","",", "&amp;Z64)&amp;IF(Z65="","",", "&amp;Z65)&amp;IF(Z66="","",", "&amp;Z66)&amp;IF(Z67="","",", "&amp;Z67)</f>
        <v/>
      </c>
    </row>
    <row r="69" spans="1:26" ht="35.1" customHeight="1" x14ac:dyDescent="0.2">
      <c r="A69" s="1530" t="str">
        <f t="shared" ref="A69" si="26">"Choose to proceed to nonattainment review and forego calculation of net emissions increase for the following pollutants: "&amp;$T$68&amp;"?"</f>
        <v>Choose to proceed to nonattainment review and forego calculation of net emissions increase for the following pollutants: ?</v>
      </c>
      <c r="B69" s="1531"/>
      <c r="C69" s="1531"/>
      <c r="D69" s="1565"/>
      <c r="E69" s="347"/>
      <c r="F69" s="568"/>
      <c r="H69" s="143" t="b">
        <f>$T$68=""</f>
        <v>1</v>
      </c>
    </row>
    <row r="70" spans="1:26" ht="35.1" customHeight="1" x14ac:dyDescent="0.2">
      <c r="A70" s="1116" t="str">
        <f t="shared" ref="A70" si="27">IF($H$69,"N/A","Step 4: For each pollutant and precursor that requires netting, determine if the net emissions increase is significant. Compare the net emissions increase to the associated major modification threshold.")</f>
        <v>N/A</v>
      </c>
      <c r="B70" s="1117"/>
      <c r="C70" s="1117"/>
      <c r="D70" s="1117"/>
      <c r="E70" s="1611"/>
      <c r="F70" s="568"/>
      <c r="H70" s="143" t="b">
        <f>OR($H$69,AND($T$68&lt;&gt;"",$E$69="YES"))</f>
        <v>1</v>
      </c>
      <c r="R70" s="143" t="s">
        <v>819</v>
      </c>
      <c r="U70" s="143" t="s">
        <v>820</v>
      </c>
    </row>
    <row r="71" spans="1:26" ht="45" customHeight="1" x14ac:dyDescent="0.2">
      <c r="A71" s="1116" t="s">
        <v>809</v>
      </c>
      <c r="B71" s="1612"/>
      <c r="C71" s="419" t="s">
        <v>821</v>
      </c>
      <c r="D71" s="419" t="s">
        <v>822</v>
      </c>
      <c r="E71" s="346" t="s">
        <v>823</v>
      </c>
      <c r="F71" s="568"/>
      <c r="H71" s="143" t="b">
        <f>$H$70</f>
        <v>1</v>
      </c>
      <c r="R71" s="143" t="s">
        <v>785</v>
      </c>
      <c r="S71" s="143" t="s">
        <v>786</v>
      </c>
      <c r="T71" s="143" t="s">
        <v>787</v>
      </c>
      <c r="U71" s="143" t="s">
        <v>785</v>
      </c>
      <c r="V71" s="143" t="s">
        <v>786</v>
      </c>
      <c r="W71" s="143" t="s">
        <v>787</v>
      </c>
    </row>
    <row r="72" spans="1:26" ht="20.100000000000001" customHeight="1" x14ac:dyDescent="0.2">
      <c r="A72" s="1165" t="s">
        <v>771</v>
      </c>
      <c r="B72" s="1167"/>
      <c r="C72" s="417"/>
      <c r="D72" s="409" t="str">
        <f>IF(COUNTIF($D$43,"*CURRENT*")=1,IF(OR($S45="attainment",$S45=0),"N/A",INDEX('Hidden Calculations'!$CK$160:$CQ$184,MATCH("major modification - "&amp;$S45,'Hidden Calculations'!$CK$160:$CK$184,0),MATCH($Q45,'Hidden Calculations'!$CK$160:$CQ$160,0))),IF(OR($R45="attainment",$R45=0),"N/A",INDEX('Hidden Calculations'!$CK$160:$CQ$184,MATCH("major modification - "&amp;$R45,'Hidden Calculations'!$CK$160:$CK$184,0),MATCH($Q45,'Hidden Calculations'!$CK$160:$CQ$160,0))))</f>
        <v>N/A</v>
      </c>
      <c r="E72" s="327" t="str">
        <f>IF(C72="","-",IF(C72=0,"No",IF(C72&gt;=D72,"Yes","No")))</f>
        <v>-</v>
      </c>
      <c r="F72" s="568"/>
      <c r="H72" s="143" t="b">
        <f>OR($H$70,$S62=0)</f>
        <v>1</v>
      </c>
      <c r="J72" s="143" t="b">
        <f>AND(H72=FALSE,E72="YES")</f>
        <v>0</v>
      </c>
      <c r="R72" s="143">
        <f>IF(OR(S72=0,ISNUMBER(MATCH(S72,$S$71:S71,0))),0,MAX($R$71:R71)+1)</f>
        <v>0</v>
      </c>
      <c r="S72" s="143">
        <f>IF(OR($J72,IF($E$69="YES",COUNTIF($T$62:$T$67,"OZONE (AS VOC)")&gt;0,FALSE)),$A72,0)</f>
        <v>0</v>
      </c>
      <c r="T72" s="143" t="str">
        <f t="shared" ref="T72:T77" si="28">IFERROR(VLOOKUP($U118,$R$72:$S$77,2,FALSE),"")</f>
        <v/>
      </c>
      <c r="U72" s="143">
        <f>IF(OR(V72=0,ISNUMBER(MATCH(V72,$V$71:V71,0))),0,MAX($U$71:U71)+1)</f>
        <v>0</v>
      </c>
      <c r="V72" s="143">
        <f>IF(OR($V62&lt;&gt;0,$S72&lt;&gt;0),$A72,0)</f>
        <v>0</v>
      </c>
      <c r="W72" s="143" t="str">
        <f t="shared" ref="W72:W77" si="29">IFERROR(VLOOKUP($U118,$U$72:$V$77,2,FALSE),"")</f>
        <v/>
      </c>
    </row>
    <row r="73" spans="1:26" ht="20.100000000000001" customHeight="1" x14ac:dyDescent="0.2">
      <c r="A73" s="1165" t="s">
        <v>772</v>
      </c>
      <c r="B73" s="1167"/>
      <c r="C73" s="417"/>
      <c r="D73" s="409" t="str">
        <f>$D$72</f>
        <v>N/A</v>
      </c>
      <c r="E73" s="327" t="str">
        <f t="shared" ref="E73:E77" si="30">IF(C73="","-",IF(C73=0,"No",IF(C73&gt;=D73,"Yes","No")))</f>
        <v>-</v>
      </c>
      <c r="F73" s="568"/>
      <c r="H73" s="143" t="b">
        <f t="shared" ref="H73:H77" si="31">OR($H$70,$S63=0)</f>
        <v>1</v>
      </c>
      <c r="J73" s="143" t="b">
        <f t="shared" ref="J73:J77" si="32">AND(H73=FALSE,E73="YES")</f>
        <v>0</v>
      </c>
      <c r="R73" s="143">
        <f>IF(OR(S73=0,ISNUMBER(MATCH(S73,$S$71:S72,0))),0,MAX($R$71:R72)+1)</f>
        <v>0</v>
      </c>
      <c r="S73" s="143">
        <f>IF(OR($J73,IF($E$69="YES",COUNTIF($T$62:$T$67,"OZONE (AS NOX)")&gt;0,FALSE)),$A73,0)</f>
        <v>0</v>
      </c>
      <c r="T73" s="143" t="str">
        <f t="shared" si="28"/>
        <v/>
      </c>
      <c r="U73" s="143">
        <f>IF(OR(V73=0,ISNUMBER(MATCH(V73,$V$71:V72,0))),0,MAX($U$71:U72)+1)</f>
        <v>0</v>
      </c>
      <c r="V73" s="143">
        <f t="shared" ref="V73:V77" si="33">IF(OR($V63&lt;&gt;0,$S73&lt;&gt;0),$A73,0)</f>
        <v>0</v>
      </c>
      <c r="W73" s="143" t="str">
        <f t="shared" si="29"/>
        <v/>
      </c>
    </row>
    <row r="74" spans="1:26" ht="20.100000000000001" customHeight="1" x14ac:dyDescent="0.2">
      <c r="A74" s="1165" t="s">
        <v>524</v>
      </c>
      <c r="B74" s="1167"/>
      <c r="C74" s="417"/>
      <c r="D74" s="409" t="str">
        <f>IF(COUNTIF($D$43,"*CURRENT*")=1,IF(OR($S46="attainment",$S46=0),"N/A",INDEX('Hidden Calculations'!$CK$160:$CQ$184,MATCH("major modification - "&amp;$S46,'Hidden Calculations'!$CK$160:$CK$184,0),MATCH($Q46,'Hidden Calculations'!$CK$160:$CQ$160,0))),IF(OR($R46="attainment",$R46=0),"N/A",INDEX('Hidden Calculations'!$CK$160:$CQ$184,MATCH("major modification - "&amp;$R46,'Hidden Calculations'!$CK$160:$CK$184,0),MATCH($Q46,'Hidden Calculations'!$CK$160:$CQ$160,0))))</f>
        <v>N/A</v>
      </c>
      <c r="E74" s="327" t="str">
        <f t="shared" si="30"/>
        <v>-</v>
      </c>
      <c r="F74" s="568"/>
      <c r="H74" s="143" t="b">
        <f t="shared" si="31"/>
        <v>1</v>
      </c>
      <c r="J74" s="143" t="b">
        <f t="shared" si="32"/>
        <v>0</v>
      </c>
      <c r="R74" s="143">
        <f>IF(OR(S74=0,ISNUMBER(MATCH(S74,$S$71:S73,0))),0,MAX($R$71:R73)+1)</f>
        <v>0</v>
      </c>
      <c r="S74" s="143">
        <f>IF(OR($J74,IF($E$69="YES",COUNTIF($T$62:$T$67,"SO2")&gt;0,FALSE)),$A74,0)</f>
        <v>0</v>
      </c>
      <c r="T74" s="143" t="str">
        <f t="shared" si="28"/>
        <v/>
      </c>
      <c r="U74" s="143">
        <f>IF(OR(V74=0,ISNUMBER(MATCH(V74,$V$71:V73,0))),0,MAX($U$71:U73)+1)</f>
        <v>0</v>
      </c>
      <c r="V74" s="143">
        <f t="shared" si="33"/>
        <v>0</v>
      </c>
      <c r="W74" s="143" t="str">
        <f t="shared" si="29"/>
        <v/>
      </c>
    </row>
    <row r="75" spans="1:26" ht="20.100000000000001" customHeight="1" x14ac:dyDescent="0.2">
      <c r="A75" s="1165" t="s">
        <v>525</v>
      </c>
      <c r="B75" s="1167"/>
      <c r="C75" s="417"/>
      <c r="D75" s="409" t="str">
        <f>IF(COUNTIF($D$43,"*CURRENT*")=1,IF(OR($S47="attainment",$S47=0),"N/A",INDEX('Hidden Calculations'!$CK$160:$CQ$184,MATCH("major modification - "&amp;$S47,'Hidden Calculations'!$CK$160:$CK$184,0),MATCH($Q47,'Hidden Calculations'!$CK$160:$CQ$160,0))),IF(OR($R47="attainment",$R47=0),"N/A",INDEX('Hidden Calculations'!$CK$160:$CQ$184,MATCH("major modification - "&amp;$R47,'Hidden Calculations'!$CK$160:$CK$184,0),MATCH($Q47,'Hidden Calculations'!$CK$160:$CQ$160,0))))</f>
        <v>N/A</v>
      </c>
      <c r="E75" s="327" t="str">
        <f t="shared" si="30"/>
        <v>-</v>
      </c>
      <c r="F75" s="568"/>
      <c r="H75" s="143" t="b">
        <f t="shared" si="31"/>
        <v>1</v>
      </c>
      <c r="J75" s="143" t="b">
        <f t="shared" si="32"/>
        <v>0</v>
      </c>
      <c r="R75" s="143">
        <f>IF(OR(S75=0,ISNUMBER(MATCH(S75,$S$71:S74,0))),0,MAX($R$71:R74)+1)</f>
        <v>0</v>
      </c>
      <c r="S75" s="143">
        <f>IF(OR($J75,IF($E$69="YES",COUNTIF($T$62:$T$67,"CO")&gt;0,FALSE)),$A75,0)</f>
        <v>0</v>
      </c>
      <c r="T75" s="143" t="str">
        <f t="shared" si="28"/>
        <v/>
      </c>
      <c r="U75" s="143">
        <f>IF(OR(V75=0,ISNUMBER(MATCH(V75,$V$71:V74,0))),0,MAX($U$71:U74)+1)</f>
        <v>0</v>
      </c>
      <c r="V75" s="143">
        <f t="shared" si="33"/>
        <v>0</v>
      </c>
      <c r="W75" s="143" t="str">
        <f t="shared" si="29"/>
        <v/>
      </c>
    </row>
    <row r="76" spans="1:26" ht="20.100000000000001" customHeight="1" x14ac:dyDescent="0.2">
      <c r="A76" s="1165" t="s">
        <v>527</v>
      </c>
      <c r="B76" s="1167"/>
      <c r="C76" s="417"/>
      <c r="D76" s="409" t="str">
        <f>IF(COUNTIF($D$43,"*CURRENT*")=1,IF(OR($S48="attainment",$S48=0),"N/A",INDEX('Hidden Calculations'!$CK$160:$CQ$184,MATCH("major modification - "&amp;$S48,'Hidden Calculations'!$CK$160:$CK$184,0),MATCH($Q48,'Hidden Calculations'!$CK$160:$CQ$160,0))),IF(OR($R48="attainment",$R48=0),"N/A",INDEX('Hidden Calculations'!$CK$160:$CQ$184,MATCH("major modification - "&amp;$R48,'Hidden Calculations'!$CK$160:$CK$184,0),MATCH($Q48,'Hidden Calculations'!$CK$160:$CQ$160,0))))</f>
        <v>N/A</v>
      </c>
      <c r="E76" s="327" t="str">
        <f t="shared" si="30"/>
        <v>-</v>
      </c>
      <c r="F76" s="568"/>
      <c r="H76" s="143" t="b">
        <f t="shared" si="31"/>
        <v>1</v>
      </c>
      <c r="J76" s="143" t="b">
        <f t="shared" si="32"/>
        <v>0</v>
      </c>
      <c r="R76" s="143">
        <f>IF(OR(S76=0,ISNUMBER(MATCH(S76,$S$71:S75,0))),0,MAX($R$71:R75)+1)</f>
        <v>0</v>
      </c>
      <c r="S76" s="143">
        <f>IF(OR($J76,IF($E$69="YES",COUNTIF($T$62:$T$67,"PM10")&gt;0,FALSE)),$A76,0)</f>
        <v>0</v>
      </c>
      <c r="T76" s="143" t="str">
        <f t="shared" si="28"/>
        <v/>
      </c>
      <c r="U76" s="143">
        <f>IF(OR(V76=0,ISNUMBER(MATCH(V76,$V$71:V75,0))),0,MAX($U$71:U75)+1)</f>
        <v>0</v>
      </c>
      <c r="V76" s="143">
        <f t="shared" si="33"/>
        <v>0</v>
      </c>
      <c r="W76" s="143" t="str">
        <f t="shared" si="29"/>
        <v/>
      </c>
    </row>
    <row r="77" spans="1:26" ht="20.100000000000001" customHeight="1" x14ac:dyDescent="0.2">
      <c r="A77" s="1165" t="s">
        <v>687</v>
      </c>
      <c r="B77" s="1167"/>
      <c r="C77" s="417"/>
      <c r="D77" s="409" t="str">
        <f>IF(COUNTIF($D$43,"*CURRENT*")=1,IF(OR($S49="attainment",$S49=0),"N/A",INDEX('Hidden Calculations'!$CK$160:$CQ$184,MATCH("major modification - "&amp;$S49,'Hidden Calculations'!$CK$160:$CK$184,0),MATCH($Q49,'Hidden Calculations'!$CK$160:$CQ$160,0))),IF(OR($R49="attainment",$R49=0),"N/A",INDEX('Hidden Calculations'!$CK$160:$CQ$184,MATCH("major modification - "&amp;$R49,'Hidden Calculations'!$CK$160:$CK$184,0),MATCH($Q49,'Hidden Calculations'!$CK$160:$CQ$160,0))))</f>
        <v>N/A</v>
      </c>
      <c r="E77" s="327" t="str">
        <f t="shared" si="30"/>
        <v>-</v>
      </c>
      <c r="F77" s="568"/>
      <c r="H77" s="143" t="b">
        <f t="shared" si="31"/>
        <v>1</v>
      </c>
      <c r="J77" s="143" t="b">
        <f t="shared" si="32"/>
        <v>0</v>
      </c>
      <c r="R77" s="143">
        <f>IF(OR(S77=0,ISNUMBER(MATCH(S77,$S$71:S76,0))),0,MAX($R$71:R76)+1)</f>
        <v>0</v>
      </c>
      <c r="S77" s="143">
        <f>IF(OR($J77,IF($E$69="YES",COUNTIF($T$62:$T$67,"Pb")&gt;0,FALSE)),$A77,0)</f>
        <v>0</v>
      </c>
      <c r="T77" s="143" t="str">
        <f t="shared" si="28"/>
        <v/>
      </c>
      <c r="U77" s="143">
        <f>IF(OR(V77=0,ISNUMBER(MATCH(V77,$V$71:V76,0))),0,MAX($U$71:U76)+1)</f>
        <v>0</v>
      </c>
      <c r="V77" s="143">
        <f t="shared" si="33"/>
        <v>0</v>
      </c>
      <c r="W77" s="143" t="str">
        <f t="shared" si="29"/>
        <v/>
      </c>
    </row>
    <row r="78" spans="1:26" ht="50.1" customHeight="1" thickBot="1" x14ac:dyDescent="0.25">
      <c r="A78" s="1126" t="str">
        <f t="shared" ref="A78" si="34">IF($H$69,"N/A","Step 4 Determination: "&amp;IF(AND($T$68&lt;&gt;"",$E$69="YES"),"Nonattainment NSR is required for the following pollutants or precursors: "&amp;$T$68&amp;".",IF($T$78="","Nonattainment NSR is not required for the pollutants and precursors that required netting ("&amp;T68&amp;").","Nonattainment NSR is required for the following pollutants or precursors: "&amp;$T$78&amp;".")))&amp;" Remember to attach Table 3F for each criteria pollutant or precursor to demonstrate how the increase was calculated. Also attach Table 4F to verify creditable reductions."</f>
        <v>N/A Remember to attach Table 3F for each criteria pollutant or precursor to demonstrate how the increase was calculated. Also attach Table 4F to verify creditable reductions.</v>
      </c>
      <c r="B78" s="1127"/>
      <c r="C78" s="1127"/>
      <c r="D78" s="1127"/>
      <c r="E78" s="1478"/>
      <c r="F78" s="568"/>
      <c r="H78" s="143" t="b">
        <f>$H$69</f>
        <v>1</v>
      </c>
      <c r="T78" s="143" t="str">
        <f>T72&amp;IF(T73="","",", "&amp;T73)&amp;IF(T74="","",", "&amp;T74)&amp;IF(T75="","",", "&amp;T75)&amp;IF(T76="","",", "&amp;T76)&amp;IF(T77="","",", "&amp;T77)</f>
        <v/>
      </c>
      <c r="W78" s="143" t="str">
        <f>W72&amp;IF(W73="","",", "&amp;W73)&amp;IF(W74="","",", "&amp;W74)&amp;IF(W75="","",", "&amp;W75)&amp;IF(W76="","",", "&amp;W76)&amp;IF(W77="","",", "&amp;W77)</f>
        <v/>
      </c>
    </row>
    <row r="79" spans="1:26" ht="15" customHeight="1" thickBot="1" x14ac:dyDescent="0.25">
      <c r="A79" s="1106"/>
      <c r="B79" s="1106"/>
      <c r="C79" s="1106"/>
      <c r="D79" s="1106"/>
      <c r="E79" s="1106"/>
      <c r="F79" s="568"/>
      <c r="J79" s="143" t="s">
        <v>824</v>
      </c>
      <c r="K79" s="143" t="s">
        <v>825</v>
      </c>
    </row>
    <row r="80" spans="1:26" ht="16.5" customHeight="1" thickBot="1" x14ac:dyDescent="0.25">
      <c r="A80" s="1608" t="s">
        <v>826</v>
      </c>
      <c r="B80" s="1609"/>
      <c r="C80" s="1609"/>
      <c r="D80" s="1609"/>
      <c r="E80" s="1610"/>
      <c r="F80" s="568"/>
      <c r="H80" s="143" t="b">
        <f>IF($J$17,$K80,$J80)</f>
        <v>1</v>
      </c>
      <c r="J80" s="143" t="b">
        <f>$W$78=""</f>
        <v>1</v>
      </c>
      <c r="K80" s="143" t="b">
        <f>AND(OR($D$19="NO",COUNTIF($J$22:$J$30,FALSE)=6),$W$78="")</f>
        <v>1</v>
      </c>
    </row>
    <row r="81" spans="1:11" ht="20.100000000000001" customHeight="1" x14ac:dyDescent="0.2">
      <c r="A81" s="1128" t="s">
        <v>827</v>
      </c>
      <c r="B81" s="1129"/>
      <c r="C81" s="1129"/>
      <c r="D81" s="1129"/>
      <c r="E81" s="1301"/>
      <c r="F81" s="568"/>
      <c r="H81" s="143" t="b">
        <f t="shared" ref="H81:H92" si="35">IF($J$17,$K81,$J81)</f>
        <v>1</v>
      </c>
      <c r="J81" s="143" t="b">
        <f>$J$80</f>
        <v>1</v>
      </c>
      <c r="K81" s="143" t="b">
        <f>$K$80</f>
        <v>1</v>
      </c>
    </row>
    <row r="82" spans="1:11" ht="20.100000000000001" customHeight="1" x14ac:dyDescent="0.2">
      <c r="A82" s="1165" t="s">
        <v>828</v>
      </c>
      <c r="B82" s="1166"/>
      <c r="C82" s="1166"/>
      <c r="D82" s="1167"/>
      <c r="E82" s="375"/>
      <c r="F82" s="568"/>
      <c r="H82" s="143" t="b">
        <f t="shared" si="35"/>
        <v>1</v>
      </c>
      <c r="J82" s="143" t="b">
        <v>1</v>
      </c>
      <c r="K82" s="143" t="b">
        <f>IF($K$80,TRUE,$AI$190&lt;&gt;"")</f>
        <v>1</v>
      </c>
    </row>
    <row r="83" spans="1:11" ht="20.100000000000001" customHeight="1" x14ac:dyDescent="0.2">
      <c r="A83" s="1160" t="s">
        <v>829</v>
      </c>
      <c r="B83" s="1161"/>
      <c r="C83" s="1161"/>
      <c r="D83" s="1161"/>
      <c r="E83" s="418"/>
      <c r="F83" s="568"/>
      <c r="H83" s="143" t="b">
        <f t="shared" si="35"/>
        <v>1</v>
      </c>
      <c r="J83" s="143" t="b">
        <v>1</v>
      </c>
      <c r="K83" s="143" t="b">
        <f>IF($K$80,TRUE,AND($K$82=FALSE,$E$82="NO"))</f>
        <v>1</v>
      </c>
    </row>
    <row r="84" spans="1:11" ht="20.100000000000001" customHeight="1" thickBot="1" x14ac:dyDescent="0.25">
      <c r="A84" s="1205" t="str">
        <f t="shared" ref="A84" si="36">"Will all "&amp;IF($H$18,"","additional ")&amp;"offsets be obtained prior to "&amp;IF($H$18,"start of operation?",IF($E$83="Yes","issuance of the current project?","start of operation?"))&amp;IF($E$84="NO"," The answer to this question must be yes.","")</f>
        <v>Will all additional offsets be obtained prior to start of operation?</v>
      </c>
      <c r="B84" s="1206"/>
      <c r="C84" s="1206"/>
      <c r="D84" s="1206"/>
      <c r="E84" s="348"/>
      <c r="F84" s="568"/>
      <c r="H84" s="143" t="b">
        <f t="shared" si="35"/>
        <v>1</v>
      </c>
      <c r="I84" s="143" t="b">
        <f>$E$84="NO"</f>
        <v>0</v>
      </c>
      <c r="J84" s="143" t="b">
        <f>$J$80</f>
        <v>1</v>
      </c>
      <c r="K84" s="143" t="b">
        <f>$K$83</f>
        <v>1</v>
      </c>
    </row>
    <row r="85" spans="1:11" ht="20.100000000000001" customHeight="1" x14ac:dyDescent="0.2">
      <c r="A85" s="1128" t="s">
        <v>830</v>
      </c>
      <c r="B85" s="1129"/>
      <c r="C85" s="1129"/>
      <c r="D85" s="1129"/>
      <c r="E85" s="1301"/>
      <c r="F85" s="568"/>
      <c r="H85" s="143" t="b">
        <f t="shared" si="35"/>
        <v>1</v>
      </c>
      <c r="J85" s="143" t="b">
        <f>$J$80</f>
        <v>1</v>
      </c>
      <c r="K85" s="143" t="b">
        <f>$K$83</f>
        <v>1</v>
      </c>
    </row>
    <row r="86" spans="1:11" ht="50.1" customHeight="1" x14ac:dyDescent="0.2">
      <c r="A86" s="420" t="s">
        <v>809</v>
      </c>
      <c r="B86" s="419" t="s">
        <v>831</v>
      </c>
      <c r="C86" s="419" t="s">
        <v>832</v>
      </c>
      <c r="D86" s="419" t="s">
        <v>833</v>
      </c>
      <c r="E86" s="346" t="s">
        <v>834</v>
      </c>
      <c r="F86" s="568"/>
      <c r="H86" s="143" t="b">
        <f t="shared" si="35"/>
        <v>1</v>
      </c>
      <c r="J86" s="143" t="b">
        <f>$J$80</f>
        <v>1</v>
      </c>
      <c r="K86" s="143" t="b">
        <f>$K$83</f>
        <v>1</v>
      </c>
    </row>
    <row r="87" spans="1:11" ht="20.100000000000001" customHeight="1" x14ac:dyDescent="0.2">
      <c r="A87" s="408" t="s">
        <v>771</v>
      </c>
      <c r="B87" s="409" t="str">
        <f>IF($H87,"N/A",$Z45&amp;" to 1.0")</f>
        <v>N/A</v>
      </c>
      <c r="C87" s="417"/>
      <c r="D87" s="365" t="str">
        <f>IF($H87,"N/A",$Z45*$C87)</f>
        <v>N/A</v>
      </c>
      <c r="E87" s="418"/>
      <c r="F87" s="568"/>
      <c r="H87" s="143" t="b">
        <f t="shared" si="35"/>
        <v>1</v>
      </c>
      <c r="J87" s="143" t="b">
        <f>IF($J$80,TRUE,$V72=0)</f>
        <v>1</v>
      </c>
      <c r="K87" s="143" t="b">
        <f>IF($K$83,TRUE,AND(OR($D$19="NO",$J$22=FALSE),$V$72=0))</f>
        <v>1</v>
      </c>
    </row>
    <row r="88" spans="1:11" ht="20.100000000000001" customHeight="1" x14ac:dyDescent="0.2">
      <c r="A88" s="408" t="s">
        <v>772</v>
      </c>
      <c r="B88" s="409" t="str">
        <f t="shared" ref="B88:B92" si="37">IF($H88,"N/A",$Z46&amp;" to 1.0")</f>
        <v>N/A</v>
      </c>
      <c r="C88" s="417"/>
      <c r="D88" s="365" t="str">
        <f t="shared" ref="D88:D92" si="38">IF($H88,"N/A",$Z46*$C88)</f>
        <v>N/A</v>
      </c>
      <c r="E88" s="418"/>
      <c r="F88" s="568"/>
      <c r="H88" s="143" t="b">
        <f t="shared" si="35"/>
        <v>1</v>
      </c>
      <c r="J88" s="143" t="b">
        <f t="shared" ref="J88:J92" si="39">IF($J$80,TRUE,$V73=0)</f>
        <v>1</v>
      </c>
      <c r="K88" s="143" t="b">
        <f>IF($K$83,TRUE,AND(OR($D$19="NO",$J$23=FALSE),$V$73=0))</f>
        <v>1</v>
      </c>
    </row>
    <row r="89" spans="1:11" ht="20.100000000000001" customHeight="1" x14ac:dyDescent="0.2">
      <c r="A89" s="408" t="s">
        <v>524</v>
      </c>
      <c r="B89" s="409" t="str">
        <f t="shared" si="37"/>
        <v>N/A</v>
      </c>
      <c r="C89" s="417"/>
      <c r="D89" s="365" t="str">
        <f t="shared" si="38"/>
        <v>N/A</v>
      </c>
      <c r="E89" s="418"/>
      <c r="F89" s="568"/>
      <c r="H89" s="143" t="b">
        <f t="shared" si="35"/>
        <v>1</v>
      </c>
      <c r="J89" s="143" t="b">
        <f t="shared" si="39"/>
        <v>1</v>
      </c>
      <c r="K89" s="143" t="b">
        <f>IF($K$83,TRUE,AND(OR($D$19="NO",$J$25=FALSE),$V$74=0))</f>
        <v>1</v>
      </c>
    </row>
    <row r="90" spans="1:11" ht="20.100000000000001" customHeight="1" x14ac:dyDescent="0.2">
      <c r="A90" s="408" t="s">
        <v>525</v>
      </c>
      <c r="B90" s="409" t="str">
        <f t="shared" si="37"/>
        <v>N/A</v>
      </c>
      <c r="C90" s="417"/>
      <c r="D90" s="365" t="str">
        <f t="shared" si="38"/>
        <v>N/A</v>
      </c>
      <c r="E90" s="418"/>
      <c r="F90" s="568"/>
      <c r="H90" s="143" t="b">
        <f t="shared" si="35"/>
        <v>1</v>
      </c>
      <c r="J90" s="143" t="b">
        <f t="shared" si="39"/>
        <v>1</v>
      </c>
      <c r="K90" s="143" t="b">
        <f>IF($K$83,TRUE,AND(OR($D$19="NO",$J$26=FALSE),$V$75=0))</f>
        <v>1</v>
      </c>
    </row>
    <row r="91" spans="1:11" ht="20.100000000000001" customHeight="1" x14ac:dyDescent="0.2">
      <c r="A91" s="408" t="s">
        <v>527</v>
      </c>
      <c r="B91" s="409" t="str">
        <f t="shared" si="37"/>
        <v>N/A</v>
      </c>
      <c r="C91" s="417"/>
      <c r="D91" s="365" t="str">
        <f t="shared" si="38"/>
        <v>N/A</v>
      </c>
      <c r="E91" s="418"/>
      <c r="F91" s="568"/>
      <c r="H91" s="143" t="b">
        <f t="shared" si="35"/>
        <v>1</v>
      </c>
      <c r="J91" s="143" t="b">
        <f>IF($J$80,TRUE,$V76=0)</f>
        <v>1</v>
      </c>
      <c r="K91" s="143" t="b">
        <f>IF($K$83,TRUE,AND(OR($D$19="NO",$J$28=FALSE),$V$76=0))</f>
        <v>1</v>
      </c>
    </row>
    <row r="92" spans="1:11" ht="20.100000000000001" customHeight="1" thickBot="1" x14ac:dyDescent="0.25">
      <c r="A92" s="410" t="s">
        <v>687</v>
      </c>
      <c r="B92" s="414" t="str">
        <f t="shared" si="37"/>
        <v>N/A</v>
      </c>
      <c r="C92" s="366"/>
      <c r="D92" s="367" t="str">
        <f t="shared" si="38"/>
        <v>N/A</v>
      </c>
      <c r="E92" s="348"/>
      <c r="F92" s="568"/>
      <c r="H92" s="143" t="b">
        <f t="shared" si="35"/>
        <v>1</v>
      </c>
      <c r="J92" s="143" t="b">
        <f t="shared" si="39"/>
        <v>1</v>
      </c>
      <c r="K92" s="143" t="b">
        <f>IF($K$83,TRUE,AND(OR($D$19="NO",$J$30=FALSE),$V$77=0))</f>
        <v>1</v>
      </c>
    </row>
    <row r="93" spans="1:11" ht="15" customHeight="1" thickBot="1" x14ac:dyDescent="0.25">
      <c r="A93" s="1106"/>
      <c r="B93" s="1106"/>
      <c r="C93" s="1106"/>
      <c r="D93" s="1106"/>
      <c r="E93" s="1106"/>
      <c r="F93" s="568"/>
    </row>
    <row r="94" spans="1:11" ht="16.5" customHeight="1" thickBot="1" x14ac:dyDescent="0.25">
      <c r="A94" s="1604" t="s">
        <v>835</v>
      </c>
      <c r="B94" s="1605"/>
      <c r="C94" s="1605"/>
      <c r="D94" s="1605"/>
      <c r="E94" s="1606"/>
      <c r="F94" s="568"/>
    </row>
    <row r="95" spans="1:11" ht="20.100000000000001" customHeight="1" x14ac:dyDescent="0.2">
      <c r="A95" s="1128" t="s">
        <v>836</v>
      </c>
      <c r="B95" s="1526"/>
      <c r="C95" s="1526"/>
      <c r="D95" s="1526"/>
      <c r="E95" s="1527"/>
      <c r="F95" s="568"/>
    </row>
    <row r="96" spans="1:11" ht="30" customHeight="1" x14ac:dyDescent="0.2">
      <c r="A96" s="1160" t="s">
        <v>837</v>
      </c>
      <c r="B96" s="1161"/>
      <c r="C96" s="1161"/>
      <c r="D96" s="1120"/>
      <c r="E96" s="1297"/>
      <c r="F96" s="568"/>
    </row>
    <row r="97" spans="1:10" ht="75" customHeight="1" x14ac:dyDescent="0.2">
      <c r="A97" s="1160" t="s">
        <v>838</v>
      </c>
      <c r="B97" s="1161"/>
      <c r="C97" s="1161"/>
      <c r="D97" s="1120"/>
      <c r="E97" s="1297"/>
      <c r="F97" s="568"/>
      <c r="H97" s="143" t="b">
        <f>$D$96&lt;&gt;"other/not listed"</f>
        <v>1</v>
      </c>
    </row>
    <row r="98" spans="1:10" ht="35.1" customHeight="1" thickBot="1" x14ac:dyDescent="0.25">
      <c r="A98" s="1205" t="str">
        <f t="shared" ref="A98" si="40">"Step 1 Determination: "&amp;IF($D$96="","Select a source type above.",IF($D$96="other/not listed","This is not a named source, and the PSD major source threshold is 250 tpy of any one pollutant."&amp;" Do not include fugitive emissions in the current sitewide PTE, unless this is a stationary source category which, as of August 7, 1980, is being regulated under NSPS or NESHAP.","This is a named source and the PSD major source threshold is 100 tpy of any one pollutant. Include fugitive emissions in the current sitewide PTE."))</f>
        <v>Step 1 Determination: Select a source type above.</v>
      </c>
      <c r="B98" s="1206"/>
      <c r="C98" s="1206"/>
      <c r="D98" s="1206"/>
      <c r="E98" s="1607"/>
      <c r="F98" s="568"/>
      <c r="J98" s="143">
        <f>COUNTIF($A$98,"*is a named source*")</f>
        <v>0</v>
      </c>
    </row>
    <row r="99" spans="1:10" ht="35.1" customHeight="1" x14ac:dyDescent="0.2">
      <c r="A99" s="1145" t="s">
        <v>839</v>
      </c>
      <c r="B99" s="1146"/>
      <c r="C99" s="1146"/>
      <c r="D99" s="1146"/>
      <c r="E99" s="1312"/>
      <c r="F99" s="568"/>
    </row>
    <row r="100" spans="1:10" ht="50.1" customHeight="1" x14ac:dyDescent="0.2">
      <c r="A100" s="1156" t="s">
        <v>505</v>
      </c>
      <c r="B100" s="1591"/>
      <c r="C100" s="349" t="s">
        <v>840</v>
      </c>
      <c r="D100" s="349" t="s">
        <v>841</v>
      </c>
      <c r="E100" s="350" t="s">
        <v>812</v>
      </c>
      <c r="F100" s="568"/>
      <c r="H100" s="351"/>
    </row>
    <row r="101" spans="1:10" ht="20.100000000000001" customHeight="1" x14ac:dyDescent="0.2">
      <c r="A101" s="1165" t="s">
        <v>525</v>
      </c>
      <c r="B101" s="1167"/>
      <c r="C101" s="417"/>
      <c r="D101" s="409">
        <f>IF($J$98,100,250)</f>
        <v>250</v>
      </c>
      <c r="E101" s="327" t="str">
        <f t="shared" ref="E101:E105" si="41">IF($C101="","-",IF($C101=0,"No",IF(ISNUMBER(C101),IF(C101&gt;=D101,"Yes","No"),IF(C101="&gt;","Yes","No"))))</f>
        <v>-</v>
      </c>
      <c r="F101" s="568"/>
      <c r="J101" s="143" t="b">
        <f>$E101="Yes"</f>
        <v>0</v>
      </c>
    </row>
    <row r="102" spans="1:10" ht="20.100000000000001" customHeight="1" x14ac:dyDescent="0.2">
      <c r="A102" s="1165" t="s">
        <v>520</v>
      </c>
      <c r="B102" s="1167"/>
      <c r="C102" s="417"/>
      <c r="D102" s="409">
        <f>$D$101</f>
        <v>250</v>
      </c>
      <c r="E102" s="327" t="str">
        <f t="shared" si="41"/>
        <v>-</v>
      </c>
      <c r="F102" s="568"/>
      <c r="J102" s="143" t="b">
        <f t="shared" ref="J102:J114" si="42">$E102="Yes"</f>
        <v>0</v>
      </c>
    </row>
    <row r="103" spans="1:10" ht="20.100000000000001" customHeight="1" x14ac:dyDescent="0.2">
      <c r="A103" s="1165" t="s">
        <v>523</v>
      </c>
      <c r="B103" s="1167"/>
      <c r="C103" s="417"/>
      <c r="D103" s="409">
        <f t="shared" ref="D103:D114" si="43">$D$101</f>
        <v>250</v>
      </c>
      <c r="E103" s="327" t="str">
        <f t="shared" si="41"/>
        <v>-</v>
      </c>
      <c r="F103" s="568"/>
      <c r="J103" s="143" t="b">
        <f t="shared" si="42"/>
        <v>0</v>
      </c>
    </row>
    <row r="104" spans="1:10" ht="20.100000000000001" customHeight="1" x14ac:dyDescent="0.2">
      <c r="A104" s="1165" t="s">
        <v>527</v>
      </c>
      <c r="B104" s="1167"/>
      <c r="C104" s="417"/>
      <c r="D104" s="409">
        <f t="shared" si="43"/>
        <v>250</v>
      </c>
      <c r="E104" s="327" t="str">
        <f t="shared" si="41"/>
        <v>-</v>
      </c>
      <c r="F104" s="568"/>
      <c r="J104" s="143" t="b">
        <f t="shared" si="42"/>
        <v>0</v>
      </c>
    </row>
    <row r="105" spans="1:10" ht="20.100000000000001" customHeight="1" x14ac:dyDescent="0.2">
      <c r="A105" s="1165" t="s">
        <v>528</v>
      </c>
      <c r="B105" s="1167"/>
      <c r="C105" s="417"/>
      <c r="D105" s="409">
        <f t="shared" si="43"/>
        <v>250</v>
      </c>
      <c r="E105" s="327" t="str">
        <f t="shared" si="41"/>
        <v>-</v>
      </c>
      <c r="F105" s="568"/>
      <c r="J105" s="143" t="b">
        <f t="shared" si="42"/>
        <v>0</v>
      </c>
    </row>
    <row r="106" spans="1:10" ht="20.100000000000001" customHeight="1" x14ac:dyDescent="0.2">
      <c r="A106" s="1165" t="s">
        <v>524</v>
      </c>
      <c r="B106" s="1167"/>
      <c r="C106" s="417"/>
      <c r="D106" s="409">
        <f t="shared" si="43"/>
        <v>250</v>
      </c>
      <c r="E106" s="327" t="str">
        <f>IF($C106="","-",IF($C106=0,"No",IF(ISNUMBER(C106),IF(C106&gt;=D106,"Yes","No"),IF(C106="&gt;","Yes","No"))))</f>
        <v>-</v>
      </c>
      <c r="F106" s="568"/>
      <c r="J106" s="143" t="b">
        <f t="shared" si="42"/>
        <v>0</v>
      </c>
    </row>
    <row r="107" spans="1:10" ht="20.100000000000001" customHeight="1" x14ac:dyDescent="0.2">
      <c r="A107" s="1165" t="s">
        <v>771</v>
      </c>
      <c r="B107" s="1167"/>
      <c r="C107" s="417"/>
      <c r="D107" s="409">
        <f t="shared" si="43"/>
        <v>250</v>
      </c>
      <c r="E107" s="327" t="str">
        <f t="shared" ref="E107:E114" si="44">IF($C107="","-",IF($C107=0,"No",IF(ISNUMBER(C107),IF(C107&gt;=D107,"Yes","No"),IF(C107="&gt;","Yes","No"))))</f>
        <v>-</v>
      </c>
      <c r="F107" s="568"/>
      <c r="J107" s="143" t="b">
        <f t="shared" si="42"/>
        <v>0</v>
      </c>
    </row>
    <row r="108" spans="1:10" ht="20.100000000000001" customHeight="1" x14ac:dyDescent="0.2">
      <c r="A108" s="1165" t="s">
        <v>772</v>
      </c>
      <c r="B108" s="1167"/>
      <c r="C108" s="417"/>
      <c r="D108" s="409">
        <f t="shared" si="43"/>
        <v>250</v>
      </c>
      <c r="E108" s="327" t="str">
        <f t="shared" si="44"/>
        <v>-</v>
      </c>
      <c r="F108" s="568"/>
      <c r="J108" s="143" t="b">
        <f t="shared" si="42"/>
        <v>0</v>
      </c>
    </row>
    <row r="109" spans="1:10" ht="20.100000000000001" customHeight="1" x14ac:dyDescent="0.2">
      <c r="A109" s="1165" t="s">
        <v>687</v>
      </c>
      <c r="B109" s="1167"/>
      <c r="C109" s="417"/>
      <c r="D109" s="409">
        <f t="shared" si="43"/>
        <v>250</v>
      </c>
      <c r="E109" s="327" t="str">
        <f t="shared" si="44"/>
        <v>-</v>
      </c>
      <c r="F109" s="568"/>
      <c r="J109" s="143" t="b">
        <f t="shared" si="42"/>
        <v>0</v>
      </c>
    </row>
    <row r="110" spans="1:10" ht="20.100000000000001" customHeight="1" x14ac:dyDescent="0.2">
      <c r="A110" s="1165" t="s">
        <v>609</v>
      </c>
      <c r="B110" s="1167"/>
      <c r="C110" s="417"/>
      <c r="D110" s="409">
        <f t="shared" si="43"/>
        <v>250</v>
      </c>
      <c r="E110" s="327" t="str">
        <f t="shared" si="44"/>
        <v>-</v>
      </c>
      <c r="F110" s="568"/>
      <c r="J110" s="143" t="b">
        <f t="shared" si="42"/>
        <v>0</v>
      </c>
    </row>
    <row r="111" spans="1:10" ht="20.100000000000001" customHeight="1" x14ac:dyDescent="0.2">
      <c r="A111" s="1165" t="s">
        <v>774</v>
      </c>
      <c r="B111" s="1167"/>
      <c r="C111" s="417"/>
      <c r="D111" s="409">
        <f t="shared" si="43"/>
        <v>250</v>
      </c>
      <c r="E111" s="327" t="str">
        <f t="shared" si="44"/>
        <v>-</v>
      </c>
      <c r="F111" s="568"/>
      <c r="J111" s="143" t="b">
        <f t="shared" si="42"/>
        <v>0</v>
      </c>
    </row>
    <row r="112" spans="1:10" ht="20.100000000000001" customHeight="1" x14ac:dyDescent="0.2">
      <c r="A112" s="1165" t="s">
        <v>775</v>
      </c>
      <c r="B112" s="1167"/>
      <c r="C112" s="417"/>
      <c r="D112" s="409">
        <f t="shared" si="43"/>
        <v>250</v>
      </c>
      <c r="E112" s="327" t="str">
        <f t="shared" si="44"/>
        <v>-</v>
      </c>
      <c r="F112" s="568"/>
      <c r="J112" s="143" t="b">
        <f t="shared" si="42"/>
        <v>0</v>
      </c>
    </row>
    <row r="113" spans="1:21" ht="20.100000000000001" customHeight="1" x14ac:dyDescent="0.2">
      <c r="A113" s="1165" t="s">
        <v>608</v>
      </c>
      <c r="B113" s="1167"/>
      <c r="C113" s="417"/>
      <c r="D113" s="409">
        <f t="shared" si="43"/>
        <v>250</v>
      </c>
      <c r="E113" s="327" t="str">
        <f t="shared" si="44"/>
        <v>-</v>
      </c>
      <c r="F113" s="568"/>
      <c r="J113" s="143" t="b">
        <f t="shared" si="42"/>
        <v>0</v>
      </c>
    </row>
    <row r="114" spans="1:21" ht="20.100000000000001" customHeight="1" x14ac:dyDescent="0.2">
      <c r="A114" s="1165" t="s">
        <v>776</v>
      </c>
      <c r="B114" s="1167"/>
      <c r="C114" s="417"/>
      <c r="D114" s="409">
        <f t="shared" si="43"/>
        <v>250</v>
      </c>
      <c r="E114" s="327" t="str">
        <f t="shared" si="44"/>
        <v>-</v>
      </c>
      <c r="F114" s="568"/>
      <c r="J114" s="143" t="b">
        <f t="shared" si="42"/>
        <v>0</v>
      </c>
    </row>
    <row r="115" spans="1:21" ht="50.1" customHeight="1" thickBot="1" x14ac:dyDescent="0.25">
      <c r="A115" s="1113" t="str">
        <f>"Step 2 Determination: "&amp;IF($J$115,"The current sitewide PTE for at least one pollutant is at or above the major source threshold. The site is an existing major source.","The current sitewide PTE for each regulated pollutant is below the associated major source threshold. The site is currently a minor source.")&amp;" If there are sources at the site other than those in the Unit Types - Emission Rates sheet, remember to attach a list of authorization numbers, FINs, EPNs, and PTEs. Continue to the next step."</f>
        <v>Step 2 Determination: The current sitewide PTE for each regulated pollutant is below the associated major source threshold. The site is currently a minor source. If there are sources at the site other than those in the Unit Types - Emission Rates sheet, remember to attach a list of authorization numbers, FINs, EPNs, and PTEs. Continue to the next step.</v>
      </c>
      <c r="B115" s="1114"/>
      <c r="C115" s="1114"/>
      <c r="D115" s="1114"/>
      <c r="E115" s="1480"/>
      <c r="F115" s="568"/>
      <c r="J115" s="143" t="b">
        <f>COUNTIF($J$101:$J$114,TRUE)&gt;0</f>
        <v>0</v>
      </c>
    </row>
    <row r="116" spans="1:21" ht="35.1" customHeight="1" x14ac:dyDescent="0.2">
      <c r="A116" s="1128" t="str">
        <f>"Step 3: "&amp;IF(COUNTIF($A$115,"*existing major*"),"Determine if the project is a major modification. Compare the project emissions increase of each regulated pollutant to the associated netting threshold.","Determine if the project emissions increase is a major source by itself. Compare the project emissions increase of each pollutant to the associated major source threshold.")&amp;" Include fugitive emissions in the project emissions increase calculation if this is a named source."</f>
        <v>Step 3: Determine if the project emissions increase is a major source by itself. Compare the project emissions increase of each pollutant to the associated major source threshold. Include fugitive emissions in the project emissions increase calculation if this is a named source.</v>
      </c>
      <c r="B116" s="1129"/>
      <c r="C116" s="1129"/>
      <c r="D116" s="1129"/>
      <c r="E116" s="1301"/>
      <c r="F116" s="568"/>
    </row>
    <row r="117" spans="1:21" ht="35.1" customHeight="1" x14ac:dyDescent="0.2">
      <c r="A117" s="1583" t="s">
        <v>505</v>
      </c>
      <c r="B117" s="1584"/>
      <c r="C117" s="419" t="s">
        <v>816</v>
      </c>
      <c r="D117" s="419" t="str">
        <f>IF(COUNTIF($A$116,"*major source threshold*")=1,"Major Source Threshold","Netting Threshold")&amp;"
(tpy)"</f>
        <v>Major Source Threshold
(tpy)</v>
      </c>
      <c r="E117" s="346" t="s">
        <v>842</v>
      </c>
      <c r="F117" s="568"/>
      <c r="H117" s="373" t="s">
        <v>843</v>
      </c>
      <c r="J117" s="373" t="s">
        <v>844</v>
      </c>
      <c r="K117" s="373" t="s">
        <v>845</v>
      </c>
      <c r="R117" s="143" t="s">
        <v>785</v>
      </c>
      <c r="S117" s="143" t="s">
        <v>786</v>
      </c>
      <c r="T117" s="143" t="s">
        <v>787</v>
      </c>
    </row>
    <row r="118" spans="1:21" ht="20.100000000000001" customHeight="1" x14ac:dyDescent="0.2">
      <c r="A118" s="1160" t="s">
        <v>525</v>
      </c>
      <c r="B118" s="1161"/>
      <c r="C118" s="417"/>
      <c r="D118" s="409">
        <f>IF($J$115,100,$D101)</f>
        <v>250</v>
      </c>
      <c r="E118" s="327" t="str">
        <f>IF($C118&gt;=$D118,"Yes","No")</f>
        <v>No</v>
      </c>
      <c r="F118" s="568"/>
      <c r="H118" s="143" t="b">
        <f>IF($J$115,$K118,FALSE)</f>
        <v>0</v>
      </c>
      <c r="J118" s="143" t="b">
        <f>AND($H118=FALSE,$E118="Yes")</f>
        <v>0</v>
      </c>
      <c r="K118" s="143" t="b">
        <f>$T$47</f>
        <v>0</v>
      </c>
      <c r="L118"/>
      <c r="M118" s="143" t="b">
        <f>AND($H118=FALSE,$J118,$K118=FALSE)</f>
        <v>0</v>
      </c>
      <c r="R118" s="143">
        <f>IF(OR(S118=0,ISNUMBER(MATCH(S118,$S$117:S117,0))),0,MAX($R$117:R117)+1)</f>
        <v>0</v>
      </c>
      <c r="S118" s="143">
        <f>IF(AND($J118,IF($J$115,TRUE,$K118=FALSE)),$A118,0)</f>
        <v>0</v>
      </c>
      <c r="T118" s="143" t="str">
        <f t="shared" ref="T118:T131" si="45">IFERROR(VLOOKUP($U118,$R$118:$S$131,2,FALSE),"")</f>
        <v/>
      </c>
      <c r="U118" s="143">
        <v>1</v>
      </c>
    </row>
    <row r="119" spans="1:21" ht="20.100000000000001" customHeight="1" x14ac:dyDescent="0.2">
      <c r="A119" s="1160" t="s">
        <v>520</v>
      </c>
      <c r="B119" s="1161"/>
      <c r="C119" s="417"/>
      <c r="D119" s="409">
        <f>IF($J$115,40,$D102)</f>
        <v>250</v>
      </c>
      <c r="E119" s="327" t="str">
        <f t="shared" ref="E119:E131" si="46">IF($C119&gt;=$D119,"Yes","No")</f>
        <v>No</v>
      </c>
      <c r="F119" s="568"/>
      <c r="H119" s="143" t="b">
        <v>0</v>
      </c>
      <c r="J119" s="143" t="b">
        <f t="shared" ref="J119:J131" si="47">AND($H119=FALSE,$E119="Yes")</f>
        <v>0</v>
      </c>
      <c r="K119" s="143" t="b">
        <v>0</v>
      </c>
      <c r="L119"/>
      <c r="M119" s="143" t="b">
        <f t="shared" ref="M119:M131" si="48">AND($H119=FALSE,$J119,$K119=FALSE)</f>
        <v>0</v>
      </c>
      <c r="R119" s="143">
        <f>IF(OR(S119=0,ISNUMBER(MATCH(S119,$S$117:S118,0))),0,MAX($R$117:R118)+1)</f>
        <v>0</v>
      </c>
      <c r="S119" s="143">
        <f t="shared" ref="S119:S131" si="49">IF(AND($J119,IF($J$115,TRUE,$K119=FALSE)),$A119,0)</f>
        <v>0</v>
      </c>
      <c r="T119" s="143" t="str">
        <f t="shared" si="45"/>
        <v/>
      </c>
      <c r="U119" s="143">
        <v>2</v>
      </c>
    </row>
    <row r="120" spans="1:21" ht="20.100000000000001" customHeight="1" x14ac:dyDescent="0.2">
      <c r="A120" s="1160" t="s">
        <v>523</v>
      </c>
      <c r="B120" s="1161"/>
      <c r="C120" s="417"/>
      <c r="D120" s="409">
        <f>IF($J$115,25,$D103)</f>
        <v>250</v>
      </c>
      <c r="E120" s="327" t="str">
        <f t="shared" si="46"/>
        <v>No</v>
      </c>
      <c r="F120" s="568"/>
      <c r="H120" s="143" t="b">
        <v>0</v>
      </c>
      <c r="J120" s="143" t="b">
        <f t="shared" si="47"/>
        <v>0</v>
      </c>
      <c r="K120" s="143" t="b">
        <v>0</v>
      </c>
      <c r="L120"/>
      <c r="M120" s="143" t="b">
        <f t="shared" si="48"/>
        <v>0</v>
      </c>
      <c r="R120" s="143">
        <f>IF(OR(S120=0,ISNUMBER(MATCH(S120,$S$117:S119,0))),0,MAX($R$117:R119)+1)</f>
        <v>0</v>
      </c>
      <c r="S120" s="143">
        <f t="shared" si="49"/>
        <v>0</v>
      </c>
      <c r="T120" s="143" t="str">
        <f t="shared" si="45"/>
        <v/>
      </c>
      <c r="U120" s="143">
        <v>3</v>
      </c>
    </row>
    <row r="121" spans="1:21" ht="20.100000000000001" customHeight="1" x14ac:dyDescent="0.2">
      <c r="A121" s="1160" t="s">
        <v>527</v>
      </c>
      <c r="B121" s="1161"/>
      <c r="C121" s="417"/>
      <c r="D121" s="409">
        <f>IF($J$115,15,$D104)</f>
        <v>250</v>
      </c>
      <c r="E121" s="327" t="str">
        <f t="shared" si="46"/>
        <v>No</v>
      </c>
      <c r="F121" s="568"/>
      <c r="H121" s="143" t="b">
        <f>IF($J$115,$K121,FALSE)</f>
        <v>0</v>
      </c>
      <c r="J121" s="143" t="b">
        <f t="shared" si="47"/>
        <v>0</v>
      </c>
      <c r="K121" s="143" t="b">
        <f>$T$48</f>
        <v>0</v>
      </c>
      <c r="L121"/>
      <c r="M121" s="143" t="b">
        <f t="shared" si="48"/>
        <v>0</v>
      </c>
      <c r="O121"/>
      <c r="R121" s="143">
        <f>IF(OR(S121=0,ISNUMBER(MATCH(S121,$S$117:S120,0))),0,MAX($R$117:R120)+1)</f>
        <v>0</v>
      </c>
      <c r="S121" s="143">
        <f t="shared" si="49"/>
        <v>0</v>
      </c>
      <c r="T121" s="143" t="str">
        <f t="shared" si="45"/>
        <v/>
      </c>
      <c r="U121" s="143">
        <v>4</v>
      </c>
    </row>
    <row r="122" spans="1:21" ht="20.100000000000001" customHeight="1" x14ac:dyDescent="0.2">
      <c r="A122" s="1160" t="s">
        <v>528</v>
      </c>
      <c r="B122" s="1161"/>
      <c r="C122" s="417"/>
      <c r="D122" s="409">
        <f>IF($J$115,10,$D105)</f>
        <v>250</v>
      </c>
      <c r="E122" s="327" t="str">
        <f t="shared" si="46"/>
        <v>No</v>
      </c>
      <c r="F122" s="568"/>
      <c r="H122" s="143" t="b">
        <v>0</v>
      </c>
      <c r="J122" s="143" t="b">
        <f t="shared" si="47"/>
        <v>0</v>
      </c>
      <c r="K122" s="143" t="b">
        <v>0</v>
      </c>
      <c r="L122"/>
      <c r="M122" s="143" t="b">
        <f t="shared" si="48"/>
        <v>0</v>
      </c>
      <c r="R122" s="143">
        <f>IF(OR(S122=0,ISNUMBER(MATCH(S122,$S$117:S121,0))),0,MAX($R$117:R121)+1)</f>
        <v>0</v>
      </c>
      <c r="S122" s="143">
        <f t="shared" si="49"/>
        <v>0</v>
      </c>
      <c r="T122" s="143" t="str">
        <f t="shared" si="45"/>
        <v/>
      </c>
      <c r="U122" s="143">
        <v>5</v>
      </c>
    </row>
    <row r="123" spans="1:21" ht="20.100000000000001" customHeight="1" x14ac:dyDescent="0.2">
      <c r="A123" s="1160" t="s">
        <v>524</v>
      </c>
      <c r="B123" s="1161"/>
      <c r="C123" s="417"/>
      <c r="D123" s="409">
        <f>IF($J$115,40,$D106)</f>
        <v>250</v>
      </c>
      <c r="E123" s="327" t="str">
        <f t="shared" si="46"/>
        <v>No</v>
      </c>
      <c r="F123" s="568"/>
      <c r="H123" s="143" t="b">
        <f t="shared" ref="H123:H125" si="50">IF($J$115,$K123,FALSE)</f>
        <v>0</v>
      </c>
      <c r="J123" s="143" t="b">
        <f t="shared" si="47"/>
        <v>0</v>
      </c>
      <c r="K123" s="143" t="b">
        <f>$T$46</f>
        <v>0</v>
      </c>
      <c r="L123"/>
      <c r="M123" s="143" t="b">
        <f t="shared" si="48"/>
        <v>0</v>
      </c>
      <c r="R123" s="143">
        <f>IF(OR(S123=0,ISNUMBER(MATCH(S123,$S$117:S122,0))),0,MAX($R$117:R122)+1)</f>
        <v>0</v>
      </c>
      <c r="S123" s="143">
        <f t="shared" si="49"/>
        <v>0</v>
      </c>
      <c r="T123" s="143" t="str">
        <f t="shared" si="45"/>
        <v/>
      </c>
      <c r="U123" s="143">
        <v>6</v>
      </c>
    </row>
    <row r="124" spans="1:21" ht="20.100000000000001" customHeight="1" x14ac:dyDescent="0.2">
      <c r="A124" s="1160" t="s">
        <v>771</v>
      </c>
      <c r="B124" s="1161"/>
      <c r="C124" s="417"/>
      <c r="D124" s="409">
        <f>IF($J$115,40,$D107)</f>
        <v>250</v>
      </c>
      <c r="E124" s="327" t="str">
        <f t="shared" si="46"/>
        <v>No</v>
      </c>
      <c r="F124" s="568"/>
      <c r="H124" s="143" t="b">
        <f t="shared" si="50"/>
        <v>0</v>
      </c>
      <c r="J124" s="143" t="b">
        <f t="shared" si="47"/>
        <v>0</v>
      </c>
      <c r="K124" s="143" t="b">
        <f>$T$45</f>
        <v>0</v>
      </c>
      <c r="L124"/>
      <c r="M124" s="143" t="b">
        <f t="shared" si="48"/>
        <v>0</v>
      </c>
      <c r="R124" s="143">
        <f>IF(OR(S124=0,ISNUMBER(MATCH(S124,$S$117:S123,0))),0,MAX($R$117:R123)+1)</f>
        <v>0</v>
      </c>
      <c r="S124" s="143">
        <f t="shared" si="49"/>
        <v>0</v>
      </c>
      <c r="T124" s="143" t="str">
        <f t="shared" si="45"/>
        <v/>
      </c>
      <c r="U124" s="143">
        <v>7</v>
      </c>
    </row>
    <row r="125" spans="1:21" ht="20.100000000000001" customHeight="1" x14ac:dyDescent="0.2">
      <c r="A125" s="1160" t="s">
        <v>772</v>
      </c>
      <c r="B125" s="1161"/>
      <c r="C125" s="417"/>
      <c r="D125" s="409">
        <f>IF($J$115,40,$D108)</f>
        <v>250</v>
      </c>
      <c r="E125" s="327" t="str">
        <f t="shared" si="46"/>
        <v>No</v>
      </c>
      <c r="F125" s="568"/>
      <c r="H125" s="143" t="b">
        <f t="shared" si="50"/>
        <v>0</v>
      </c>
      <c r="J125" s="143" t="b">
        <f t="shared" si="47"/>
        <v>0</v>
      </c>
      <c r="K125" s="143" t="b">
        <f>$T$45</f>
        <v>0</v>
      </c>
      <c r="L125"/>
      <c r="M125" s="143" t="b">
        <f t="shared" si="48"/>
        <v>0</v>
      </c>
      <c r="R125" s="143">
        <f>IF(OR(S125=0,ISNUMBER(MATCH(S125,$S$117:S124,0))),0,MAX($R$117:R124)+1)</f>
        <v>0</v>
      </c>
      <c r="S125" s="143">
        <f t="shared" si="49"/>
        <v>0</v>
      </c>
      <c r="T125" s="143" t="str">
        <f t="shared" si="45"/>
        <v/>
      </c>
      <c r="U125" s="143">
        <v>8</v>
      </c>
    </row>
    <row r="126" spans="1:21" ht="20.100000000000001" customHeight="1" x14ac:dyDescent="0.2">
      <c r="A126" s="1160" t="s">
        <v>687</v>
      </c>
      <c r="B126" s="1161"/>
      <c r="C126" s="417"/>
      <c r="D126" s="409">
        <f>IF($J$115,0.6,$D109)</f>
        <v>250</v>
      </c>
      <c r="E126" s="327" t="str">
        <f t="shared" si="46"/>
        <v>No</v>
      </c>
      <c r="F126" s="568"/>
      <c r="H126" s="143" t="b">
        <f>IF($J$115,$K126,FALSE)</f>
        <v>0</v>
      </c>
      <c r="J126" s="143" t="b">
        <f t="shared" si="47"/>
        <v>0</v>
      </c>
      <c r="K126" s="143" t="b">
        <f>$T$49</f>
        <v>0</v>
      </c>
      <c r="L126"/>
      <c r="M126" s="143" t="b">
        <f t="shared" si="48"/>
        <v>0</v>
      </c>
      <c r="R126" s="143">
        <f>IF(OR(S126=0,ISNUMBER(MATCH(S126,$S$117:S125,0))),0,MAX($R$117:R125)+1)</f>
        <v>0</v>
      </c>
      <c r="S126" s="143">
        <f t="shared" si="49"/>
        <v>0</v>
      </c>
      <c r="T126" s="143" t="str">
        <f t="shared" si="45"/>
        <v/>
      </c>
      <c r="U126" s="143">
        <v>9</v>
      </c>
    </row>
    <row r="127" spans="1:21" ht="20.100000000000001" customHeight="1" x14ac:dyDescent="0.2">
      <c r="A127" s="1160" t="s">
        <v>609</v>
      </c>
      <c r="B127" s="1161"/>
      <c r="C127" s="417"/>
      <c r="D127" s="409">
        <f>IF($J$115,10,$D110)</f>
        <v>250</v>
      </c>
      <c r="E127" s="327" t="str">
        <f t="shared" si="46"/>
        <v>No</v>
      </c>
      <c r="F127" s="568"/>
      <c r="H127" s="143" t="b">
        <v>0</v>
      </c>
      <c r="J127" s="143" t="b">
        <f t="shared" si="47"/>
        <v>0</v>
      </c>
      <c r="K127" s="143" t="b">
        <v>0</v>
      </c>
      <c r="L127"/>
      <c r="M127" s="143" t="b">
        <f t="shared" si="48"/>
        <v>0</v>
      </c>
      <c r="R127" s="143">
        <f>IF(OR(S127=0,ISNUMBER(MATCH(S127,$S$117:S126,0))),0,MAX($R$117:R126)+1)</f>
        <v>0</v>
      </c>
      <c r="S127" s="143">
        <f t="shared" si="49"/>
        <v>0</v>
      </c>
      <c r="T127" s="143" t="str">
        <f t="shared" si="45"/>
        <v/>
      </c>
      <c r="U127" s="143">
        <v>10</v>
      </c>
    </row>
    <row r="128" spans="1:21" ht="20.100000000000001" customHeight="1" x14ac:dyDescent="0.2">
      <c r="A128" s="1160" t="s">
        <v>774</v>
      </c>
      <c r="B128" s="1161"/>
      <c r="C128" s="417"/>
      <c r="D128" s="409">
        <f>IF($J$115,10,$D111)</f>
        <v>250</v>
      </c>
      <c r="E128" s="327" t="str">
        <f t="shared" si="46"/>
        <v>No</v>
      </c>
      <c r="F128" s="568"/>
      <c r="H128" s="143" t="b">
        <v>0</v>
      </c>
      <c r="J128" s="143" t="b">
        <f t="shared" si="47"/>
        <v>0</v>
      </c>
      <c r="K128" s="143" t="b">
        <v>0</v>
      </c>
      <c r="L128"/>
      <c r="M128" s="143" t="b">
        <f t="shared" si="48"/>
        <v>0</v>
      </c>
      <c r="R128" s="143">
        <f>IF(OR(S128=0,ISNUMBER(MATCH(S128,$S$117:S127,0))),0,MAX($R$117:R127)+1)</f>
        <v>0</v>
      </c>
      <c r="S128" s="143">
        <f t="shared" si="49"/>
        <v>0</v>
      </c>
      <c r="T128" s="143" t="str">
        <f t="shared" si="45"/>
        <v/>
      </c>
      <c r="U128" s="143">
        <v>11</v>
      </c>
    </row>
    <row r="129" spans="1:21" ht="20.100000000000001" customHeight="1" x14ac:dyDescent="0.2">
      <c r="A129" s="1160" t="s">
        <v>775</v>
      </c>
      <c r="B129" s="1161"/>
      <c r="C129" s="417"/>
      <c r="D129" s="409">
        <f>IF($J$115,10,$D112)</f>
        <v>250</v>
      </c>
      <c r="E129" s="327" t="str">
        <f t="shared" si="46"/>
        <v>No</v>
      </c>
      <c r="F129" s="568"/>
      <c r="H129" s="143" t="b">
        <v>0</v>
      </c>
      <c r="J129" s="143" t="b">
        <f t="shared" si="47"/>
        <v>0</v>
      </c>
      <c r="K129" s="143" t="b">
        <v>0</v>
      </c>
      <c r="L129"/>
      <c r="M129" s="143" t="b">
        <f t="shared" si="48"/>
        <v>0</v>
      </c>
      <c r="R129" s="143">
        <f>IF(OR(S129=0,ISNUMBER(MATCH(S129,$S$117:S128,0))),0,MAX($R$117:R128)+1)</f>
        <v>0</v>
      </c>
      <c r="S129" s="143">
        <f t="shared" si="49"/>
        <v>0</v>
      </c>
      <c r="T129" s="143" t="str">
        <f t="shared" si="45"/>
        <v/>
      </c>
      <c r="U129" s="143">
        <v>12</v>
      </c>
    </row>
    <row r="130" spans="1:21" ht="20.100000000000001" customHeight="1" x14ac:dyDescent="0.2">
      <c r="A130" s="1160" t="s">
        <v>608</v>
      </c>
      <c r="B130" s="1161"/>
      <c r="C130" s="417"/>
      <c r="D130" s="409">
        <f>IF($J$115,7,$D113)</f>
        <v>250</v>
      </c>
      <c r="E130" s="327" t="str">
        <f t="shared" si="46"/>
        <v>No</v>
      </c>
      <c r="F130" s="568"/>
      <c r="H130" s="143" t="b">
        <v>0</v>
      </c>
      <c r="J130" s="143" t="b">
        <f t="shared" si="47"/>
        <v>0</v>
      </c>
      <c r="K130" s="143" t="b">
        <v>0</v>
      </c>
      <c r="L130"/>
      <c r="M130" s="143" t="b">
        <f t="shared" si="48"/>
        <v>0</v>
      </c>
      <c r="R130" s="143">
        <f>IF(OR(S130=0,ISNUMBER(MATCH(S130,$S$117:S129,0))),0,MAX($R$117:R129)+1)</f>
        <v>0</v>
      </c>
      <c r="S130" s="143">
        <f t="shared" si="49"/>
        <v>0</v>
      </c>
      <c r="T130" s="143" t="str">
        <f t="shared" si="45"/>
        <v/>
      </c>
      <c r="U130" s="143">
        <v>13</v>
      </c>
    </row>
    <row r="131" spans="1:21" ht="20.100000000000001" customHeight="1" x14ac:dyDescent="0.2">
      <c r="A131" s="1160" t="s">
        <v>776</v>
      </c>
      <c r="B131" s="1161"/>
      <c r="C131" s="417"/>
      <c r="D131" s="409">
        <f>IF($J$115,3,$D114)</f>
        <v>250</v>
      </c>
      <c r="E131" s="327" t="str">
        <f t="shared" si="46"/>
        <v>No</v>
      </c>
      <c r="F131" s="568"/>
      <c r="H131" s="143" t="b">
        <v>0</v>
      </c>
      <c r="J131" s="143" t="b">
        <f t="shared" si="47"/>
        <v>0</v>
      </c>
      <c r="K131" s="143" t="b">
        <v>0</v>
      </c>
      <c r="L131"/>
      <c r="M131" s="143" t="b">
        <f t="shared" si="48"/>
        <v>0</v>
      </c>
      <c r="R131" s="143">
        <f>IF(OR(S131=0,ISNUMBER(MATCH(S131,$S$117:S130,0))),0,MAX($R$117:R130)+1)</f>
        <v>0</v>
      </c>
      <c r="S131" s="143">
        <f t="shared" si="49"/>
        <v>0</v>
      </c>
      <c r="T131" s="143" t="str">
        <f t="shared" si="45"/>
        <v/>
      </c>
      <c r="U131" s="143">
        <v>14</v>
      </c>
    </row>
    <row r="132" spans="1:21" ht="50.1" customHeight="1" thickBot="1" x14ac:dyDescent="0.25">
      <c r="A132" s="1143" t="str">
        <f t="shared" ref="A132" si="51">"Step 3 Determination: "&amp;IF($J$115,IF($J$132,"The project emissions increase of at least one regulated pollutant is at or above the associated netting threshold. Netting is required for these pollutants, continue to the next step.","The project emissions increase of each pollutant is below the associated netting threshold. PSD review is not required."),IF($J$132,IF(COUNTIF($M$118:$M$131,TRUE)=COUNTIF($K$118:$K$131,FALSE),"The project emissions increase of every regulated pollutant that did not undergo nonattainment NSR applicability review is at or above the major source threshold. PSD review is required for these pollutants.","The project emissions increase of at least one regulated pollutant is at or above the major source threshold. "&amp;"PSD review is required for these pollutants, unless it already underwent nonattainment NSR applicability review. Evaluate the remaining pollutants in the next step."),"The project emissions increase for each regulated pollutant that did not undergo nonattainment NSR applicability is below the major source threshold. "&amp;"PSD review is not required."))&amp;" Remember to attach Table 2F for each criteria pollutant or precursor to demonstrate how the increase was calculated."</f>
        <v>Step 3 Determination: The project emissions increase for each regulated pollutant that did not undergo nonattainment NSR applicability is below the major source threshold. PSD review is not required. Remember to attach Table 2F for each criteria pollutant or precursor to demonstrate how the increase was calculated.</v>
      </c>
      <c r="B132" s="1144"/>
      <c r="C132" s="1144"/>
      <c r="D132" s="1144"/>
      <c r="E132" s="1582"/>
      <c r="F132" s="568"/>
      <c r="J132" s="143" t="b">
        <f>COUNTIF($J$118:$J$131,"TRUE")&gt;0</f>
        <v>0</v>
      </c>
      <c r="S132" s="374" t="s">
        <v>846</v>
      </c>
      <c r="T132" s="143" t="str">
        <f>T118&amp;IF(T119="","",", "&amp;T119)&amp;IF(T120="","",", "&amp;T120)&amp;IF(T121="","",", "&amp;T121)&amp;IF(T122="","",", "&amp;T122)&amp;IF(T123="","",", "&amp;T123)&amp;IF(T124="","",", "&amp;T124)&amp;IF(T125="","",", "&amp;T125)&amp;IF(T126="","",", "&amp;T126)&amp;IF(T127="","",", "&amp;T127)&amp;IF(T128="","",", "&amp;T128)&amp;IF(T129="","",", "&amp;T129)&amp;IF(T130="","",", "&amp;T130)&amp;IF(T131="","",", "&amp;T131)</f>
        <v/>
      </c>
    </row>
    <row r="133" spans="1:21" ht="50.1" customHeight="1" x14ac:dyDescent="0.2">
      <c r="A133" s="1128" t="str">
        <f t="shared" ref="A133" si="52">"Step 4: "&amp;IF(AND($J$115=FALSE,$J$132=TRUE),"Determine if the project emissions increase of the remaining regulated criteria and non-criteria pollutants is a major modification. Compare the project emissions increase for each remaining regulated pollutant to the associated significant level. "&amp;"Include fugitive emissions in the project emissions increase calculation if this is a named source.",IF(AND($J$115,$J$132),"Determine if the net emissions increase is significant. Compare the net emissions increase for each regulated pollutant that requires netting to the associated significant level. "&amp;"Include fugitive emissions in the net emissions increase calculation if this is a named source.","N/A"))</f>
        <v>Step 4: N/A</v>
      </c>
      <c r="B133" s="1129"/>
      <c r="C133" s="1129"/>
      <c r="D133" s="1129"/>
      <c r="E133" s="1301"/>
      <c r="F133" s="568"/>
      <c r="H133" s="143" t="b">
        <f>IF(COUNTIF($A$132,"*EVERY*")=1,TRUE,COUNTIF($A$133,"*N/A*")&gt;0)</f>
        <v>1</v>
      </c>
    </row>
    <row r="134" spans="1:21" ht="35.1" customHeight="1" x14ac:dyDescent="0.2">
      <c r="A134" s="1583" t="s">
        <v>505</v>
      </c>
      <c r="B134" s="1584"/>
      <c r="C134" s="419" t="str">
        <f>IF(AND($J$115=FALSE,$J$132=TRUE),"Project Emissions Increase  
(tpy)",IF(AND($J$115,$J$132),"Net Emissions Increase 
(tpy)","N/A"))</f>
        <v>N/A</v>
      </c>
      <c r="D134" s="419" t="s">
        <v>847</v>
      </c>
      <c r="E134" s="346" t="s">
        <v>842</v>
      </c>
      <c r="F134" s="568"/>
      <c r="H134" s="143" t="b">
        <f>$H$133</f>
        <v>1</v>
      </c>
      <c r="R134" s="143" t="s">
        <v>785</v>
      </c>
      <c r="S134" s="143" t="s">
        <v>786</v>
      </c>
      <c r="T134" s="143" t="s">
        <v>787</v>
      </c>
    </row>
    <row r="135" spans="1:21" ht="20.100000000000001" customHeight="1" x14ac:dyDescent="0.2">
      <c r="A135" s="1160" t="s">
        <v>525</v>
      </c>
      <c r="B135" s="1161"/>
      <c r="C135" s="417"/>
      <c r="D135" s="409">
        <v>100</v>
      </c>
      <c r="E135" s="327" t="str">
        <f>IF($C135&gt;=$D135,"Yes","No")</f>
        <v>No</v>
      </c>
      <c r="F135" s="568"/>
      <c r="H135" s="143" t="b">
        <f>IF($H$133,TRUE,IF($J$115,AND($J$132,OR($J118=FALSE,$H118)),AND($J$132,OR($J118,$K118))))</f>
        <v>1</v>
      </c>
      <c r="J135" s="143" t="b">
        <f>AND($H135=FALSE,$E135="Yes")</f>
        <v>0</v>
      </c>
      <c r="R135" s="143">
        <f>IF(OR(S135=0,ISNUMBER(MATCH(S135,$S$134:S134,0))),0,MAX($R$134:R134)+1)</f>
        <v>0</v>
      </c>
      <c r="S135" s="143">
        <f>IF($J135,$A135,0)</f>
        <v>0</v>
      </c>
      <c r="T135" s="143" t="str">
        <f t="shared" ref="T135:T148" si="53">IFERROR(VLOOKUP($U118,$R$135:$S$148,2,FALSE),"")</f>
        <v/>
      </c>
    </row>
    <row r="136" spans="1:21" ht="20.100000000000001" customHeight="1" x14ac:dyDescent="0.2">
      <c r="A136" s="1160" t="s">
        <v>520</v>
      </c>
      <c r="B136" s="1161"/>
      <c r="C136" s="417"/>
      <c r="D136" s="409">
        <v>40</v>
      </c>
      <c r="E136" s="327" t="str">
        <f t="shared" ref="E136:E148" si="54">IF($C136&gt;=$D136,"Yes","No")</f>
        <v>No</v>
      </c>
      <c r="F136" s="568"/>
      <c r="H136" s="143" t="b">
        <f t="shared" ref="H136:H148" si="55">IF($H$133,TRUE,IF($J$115,AND($J$132,OR($J119=FALSE,$H119)),AND($J$132,OR($J119,$K119))))</f>
        <v>1</v>
      </c>
      <c r="J136" s="143" t="b">
        <f t="shared" ref="J136:J148" si="56">AND($H136=FALSE,$E136="Yes")</f>
        <v>0</v>
      </c>
      <c r="R136" s="143">
        <f>IF(OR(S136=0,ISNUMBER(MATCH(S136,$S$134:S135,0))),0,MAX($R$134:R135)+1)</f>
        <v>0</v>
      </c>
      <c r="S136" s="143">
        <f t="shared" ref="S136:S148" si="57">IF($J136,$A136,0)</f>
        <v>0</v>
      </c>
      <c r="T136" s="143" t="str">
        <f t="shared" si="53"/>
        <v/>
      </c>
    </row>
    <row r="137" spans="1:21" ht="20.100000000000001" customHeight="1" x14ac:dyDescent="0.2">
      <c r="A137" s="1160" t="s">
        <v>523</v>
      </c>
      <c r="B137" s="1161"/>
      <c r="C137" s="417"/>
      <c r="D137" s="409">
        <v>25</v>
      </c>
      <c r="E137" s="327" t="str">
        <f t="shared" si="54"/>
        <v>No</v>
      </c>
      <c r="F137" s="568"/>
      <c r="H137" s="143" t="b">
        <f t="shared" si="55"/>
        <v>1</v>
      </c>
      <c r="J137" s="143" t="b">
        <f t="shared" si="56"/>
        <v>0</v>
      </c>
      <c r="R137" s="143">
        <f>IF(OR(S137=0,ISNUMBER(MATCH(S137,$S$134:S136,0))),0,MAX($R$134:R136)+1)</f>
        <v>0</v>
      </c>
      <c r="S137" s="143">
        <f t="shared" si="57"/>
        <v>0</v>
      </c>
      <c r="T137" s="143" t="str">
        <f t="shared" si="53"/>
        <v/>
      </c>
    </row>
    <row r="138" spans="1:21" ht="20.100000000000001" customHeight="1" x14ac:dyDescent="0.2">
      <c r="A138" s="1160" t="s">
        <v>527</v>
      </c>
      <c r="B138" s="1161"/>
      <c r="C138" s="417"/>
      <c r="D138" s="409">
        <v>15</v>
      </c>
      <c r="E138" s="327" t="str">
        <f t="shared" si="54"/>
        <v>No</v>
      </c>
      <c r="F138" s="568"/>
      <c r="H138" s="143" t="b">
        <f t="shared" si="55"/>
        <v>1</v>
      </c>
      <c r="J138" s="143" t="b">
        <f t="shared" si="56"/>
        <v>0</v>
      </c>
      <c r="R138" s="143">
        <f>IF(OR(S138=0,ISNUMBER(MATCH(S138,$S$134:S137,0))),0,MAX($R$134:R137)+1)</f>
        <v>0</v>
      </c>
      <c r="S138" s="143">
        <f t="shared" si="57"/>
        <v>0</v>
      </c>
      <c r="T138" s="143" t="str">
        <f t="shared" si="53"/>
        <v/>
      </c>
    </row>
    <row r="139" spans="1:21" ht="20.100000000000001" customHeight="1" x14ac:dyDescent="0.2">
      <c r="A139" s="1160" t="s">
        <v>528</v>
      </c>
      <c r="B139" s="1161"/>
      <c r="C139" s="417"/>
      <c r="D139" s="409">
        <v>10</v>
      </c>
      <c r="E139" s="327" t="str">
        <f t="shared" si="54"/>
        <v>No</v>
      </c>
      <c r="F139" s="568"/>
      <c r="H139" s="143" t="b">
        <f t="shared" si="55"/>
        <v>1</v>
      </c>
      <c r="J139" s="143" t="b">
        <f t="shared" si="56"/>
        <v>0</v>
      </c>
      <c r="R139" s="143">
        <f>IF(OR(S139=0,ISNUMBER(MATCH(S139,$S$134:S138,0))),0,MAX($R$134:R138)+1)</f>
        <v>0</v>
      </c>
      <c r="S139" s="143">
        <f t="shared" si="57"/>
        <v>0</v>
      </c>
      <c r="T139" s="143" t="str">
        <f t="shared" si="53"/>
        <v/>
      </c>
    </row>
    <row r="140" spans="1:21" ht="20.100000000000001" customHeight="1" x14ac:dyDescent="0.2">
      <c r="A140" s="1160" t="s">
        <v>524</v>
      </c>
      <c r="B140" s="1161"/>
      <c r="C140" s="417"/>
      <c r="D140" s="409">
        <v>40</v>
      </c>
      <c r="E140" s="327" t="str">
        <f t="shared" si="54"/>
        <v>No</v>
      </c>
      <c r="F140" s="568"/>
      <c r="H140" s="143" t="b">
        <f t="shared" si="55"/>
        <v>1</v>
      </c>
      <c r="J140" s="143" t="b">
        <f t="shared" si="56"/>
        <v>0</v>
      </c>
      <c r="R140" s="143">
        <f>IF(OR(S140=0,ISNUMBER(MATCH(S140,$S$134:S139,0))),0,MAX($R$134:R139)+1)</f>
        <v>0</v>
      </c>
      <c r="S140" s="143">
        <f t="shared" si="57"/>
        <v>0</v>
      </c>
      <c r="T140" s="143" t="str">
        <f t="shared" si="53"/>
        <v/>
      </c>
    </row>
    <row r="141" spans="1:21" ht="20.100000000000001" customHeight="1" x14ac:dyDescent="0.2">
      <c r="A141" s="1160" t="s">
        <v>771</v>
      </c>
      <c r="B141" s="1161"/>
      <c r="C141" s="417"/>
      <c r="D141" s="409">
        <v>40</v>
      </c>
      <c r="E141" s="327" t="str">
        <f>IF($C141&gt;=$D141,"Yes","No")</f>
        <v>No</v>
      </c>
      <c r="F141" s="568"/>
      <c r="H141" s="143" t="b">
        <f>IF($H$133,TRUE,IF($J$115,AND($J$132,OR($J124=FALSE,$H124)),AND($J$132,OR($J124,$K124))))</f>
        <v>1</v>
      </c>
      <c r="J141" s="143" t="b">
        <f>AND($H141=FALSE,$E141="Yes")</f>
        <v>0</v>
      </c>
      <c r="R141" s="143">
        <f>IF(OR(S141=0,ISNUMBER(MATCH(S141,$S$134:S140,0))),0,MAX($R$134:R140)+1)</f>
        <v>0</v>
      </c>
      <c r="S141" s="143">
        <f t="shared" si="57"/>
        <v>0</v>
      </c>
      <c r="T141" s="143" t="str">
        <f t="shared" si="53"/>
        <v/>
      </c>
    </row>
    <row r="142" spans="1:21" ht="20.100000000000001" customHeight="1" x14ac:dyDescent="0.2">
      <c r="A142" s="1160" t="s">
        <v>772</v>
      </c>
      <c r="B142" s="1161"/>
      <c r="C142" s="417"/>
      <c r="D142" s="409">
        <v>40</v>
      </c>
      <c r="E142" s="327" t="str">
        <f t="shared" si="54"/>
        <v>No</v>
      </c>
      <c r="F142" s="568"/>
      <c r="H142" s="143" t="b">
        <f t="shared" si="55"/>
        <v>1</v>
      </c>
      <c r="J142" s="143" t="b">
        <f t="shared" si="56"/>
        <v>0</v>
      </c>
      <c r="R142" s="143">
        <f>IF(OR(S142=0,ISNUMBER(MATCH(S142,$S$134:S141,0))),0,MAX($R$134:R141)+1)</f>
        <v>0</v>
      </c>
      <c r="S142" s="143">
        <f t="shared" si="57"/>
        <v>0</v>
      </c>
      <c r="T142" s="143" t="str">
        <f t="shared" si="53"/>
        <v/>
      </c>
    </row>
    <row r="143" spans="1:21" ht="20.100000000000001" customHeight="1" x14ac:dyDescent="0.2">
      <c r="A143" s="1160" t="s">
        <v>687</v>
      </c>
      <c r="B143" s="1161"/>
      <c r="C143" s="417"/>
      <c r="D143" s="409">
        <v>0.6</v>
      </c>
      <c r="E143" s="327" t="str">
        <f t="shared" si="54"/>
        <v>No</v>
      </c>
      <c r="F143" s="568"/>
      <c r="H143" s="143" t="b">
        <f t="shared" si="55"/>
        <v>1</v>
      </c>
      <c r="J143" s="143" t="b">
        <f t="shared" si="56"/>
        <v>0</v>
      </c>
      <c r="R143" s="143">
        <f>IF(OR(S143=0,ISNUMBER(MATCH(S143,$S$134:S142,0))),0,MAX($R$134:R142)+1)</f>
        <v>0</v>
      </c>
      <c r="S143" s="143">
        <f t="shared" si="57"/>
        <v>0</v>
      </c>
      <c r="T143" s="143" t="str">
        <f t="shared" si="53"/>
        <v/>
      </c>
    </row>
    <row r="144" spans="1:21" ht="20.100000000000001" customHeight="1" x14ac:dyDescent="0.2">
      <c r="A144" s="1160" t="s">
        <v>609</v>
      </c>
      <c r="B144" s="1161"/>
      <c r="C144" s="417"/>
      <c r="D144" s="409">
        <v>10</v>
      </c>
      <c r="E144" s="327" t="str">
        <f t="shared" si="54"/>
        <v>No</v>
      </c>
      <c r="F144" s="568"/>
      <c r="H144" s="143" t="b">
        <f t="shared" si="55"/>
        <v>1</v>
      </c>
      <c r="J144" s="143" t="b">
        <f t="shared" si="56"/>
        <v>0</v>
      </c>
      <c r="R144" s="143">
        <f>IF(OR(S144=0,ISNUMBER(MATCH(S144,$S$134:S143,0))),0,MAX($R$134:R143)+1)</f>
        <v>0</v>
      </c>
      <c r="S144" s="143">
        <f t="shared" si="57"/>
        <v>0</v>
      </c>
      <c r="T144" s="143" t="str">
        <f t="shared" si="53"/>
        <v/>
      </c>
    </row>
    <row r="145" spans="1:24" ht="20.100000000000001" customHeight="1" x14ac:dyDescent="0.2">
      <c r="A145" s="1160" t="s">
        <v>774</v>
      </c>
      <c r="B145" s="1161"/>
      <c r="C145" s="417"/>
      <c r="D145" s="409">
        <v>10</v>
      </c>
      <c r="E145" s="327" t="str">
        <f t="shared" si="54"/>
        <v>No</v>
      </c>
      <c r="F145" s="568"/>
      <c r="H145" s="143" t="b">
        <f t="shared" si="55"/>
        <v>1</v>
      </c>
      <c r="J145" s="143" t="b">
        <f t="shared" si="56"/>
        <v>0</v>
      </c>
      <c r="R145" s="143">
        <f>IF(OR(S145=0,ISNUMBER(MATCH(S145,$S$134:S144,0))),0,MAX($R$134:R144)+1)</f>
        <v>0</v>
      </c>
      <c r="S145" s="143">
        <f t="shared" si="57"/>
        <v>0</v>
      </c>
      <c r="T145" s="143" t="str">
        <f t="shared" si="53"/>
        <v/>
      </c>
    </row>
    <row r="146" spans="1:24" ht="20.100000000000001" customHeight="1" x14ac:dyDescent="0.2">
      <c r="A146" s="1160" t="s">
        <v>775</v>
      </c>
      <c r="B146" s="1161"/>
      <c r="C146" s="417"/>
      <c r="D146" s="409">
        <v>10</v>
      </c>
      <c r="E146" s="327" t="str">
        <f t="shared" si="54"/>
        <v>No</v>
      </c>
      <c r="F146" s="568"/>
      <c r="H146" s="143" t="b">
        <f t="shared" si="55"/>
        <v>1</v>
      </c>
      <c r="J146" s="143" t="b">
        <f t="shared" si="56"/>
        <v>0</v>
      </c>
      <c r="R146" s="143">
        <f>IF(OR(S146=0,ISNUMBER(MATCH(S146,$S$134:S145,0))),0,MAX($R$134:R145)+1)</f>
        <v>0</v>
      </c>
      <c r="S146" s="143">
        <f t="shared" si="57"/>
        <v>0</v>
      </c>
      <c r="T146" s="143" t="str">
        <f t="shared" si="53"/>
        <v/>
      </c>
    </row>
    <row r="147" spans="1:24" ht="20.100000000000001" customHeight="1" x14ac:dyDescent="0.2">
      <c r="A147" s="1160" t="s">
        <v>608</v>
      </c>
      <c r="B147" s="1161"/>
      <c r="C147" s="417"/>
      <c r="D147" s="409">
        <v>7</v>
      </c>
      <c r="E147" s="327" t="str">
        <f t="shared" si="54"/>
        <v>No</v>
      </c>
      <c r="F147" s="568"/>
      <c r="H147" s="143" t="b">
        <f t="shared" si="55"/>
        <v>1</v>
      </c>
      <c r="J147" s="143" t="b">
        <f t="shared" si="56"/>
        <v>0</v>
      </c>
      <c r="R147" s="143">
        <f>IF(OR(S147=0,ISNUMBER(MATCH(S147,$S$134:S146,0))),0,MAX($R$134:R146)+1)</f>
        <v>0</v>
      </c>
      <c r="S147" s="143">
        <f t="shared" si="57"/>
        <v>0</v>
      </c>
      <c r="T147" s="143" t="str">
        <f t="shared" si="53"/>
        <v/>
      </c>
    </row>
    <row r="148" spans="1:24" ht="20.100000000000001" customHeight="1" x14ac:dyDescent="0.2">
      <c r="A148" s="1160" t="s">
        <v>776</v>
      </c>
      <c r="B148" s="1161"/>
      <c r="C148" s="417"/>
      <c r="D148" s="409">
        <v>3</v>
      </c>
      <c r="E148" s="327" t="str">
        <f t="shared" si="54"/>
        <v>No</v>
      </c>
      <c r="F148" s="568"/>
      <c r="H148" s="143" t="b">
        <f t="shared" si="55"/>
        <v>1</v>
      </c>
      <c r="J148" s="143" t="b">
        <f t="shared" si="56"/>
        <v>0</v>
      </c>
      <c r="R148" s="143">
        <f>IF(OR(S148=0,ISNUMBER(MATCH(S148,$S$134:S147,0))),0,MAX($R$134:R147)+1)</f>
        <v>0</v>
      </c>
      <c r="S148" s="143">
        <f t="shared" si="57"/>
        <v>0</v>
      </c>
      <c r="T148" s="143" t="str">
        <f t="shared" si="53"/>
        <v/>
      </c>
    </row>
    <row r="149" spans="1:24" ht="50.1" customHeight="1" x14ac:dyDescent="0.2">
      <c r="A149" s="1143" t="str">
        <f t="shared" ref="A149" si="58">"Step 4 Determination: "&amp;IF(AND($J$115=FALSE,$J$132=TRUE),IF($J$149,"The project emissions increase is at or above the associated significant level for at least one remaining regulated pollutant. PSD review is required for these pollutants in addition to the pollutants identified in step 3.","The project emissions increase for all remaining regulated pollutants is below the associated significant level. PSD review is not required for any of the remaining pollutants."),IF(AND($J$115,$J$132),IF($J$149,"The net emissions increase of at least one regulated pollutant that requires netting is at or above the associated significant level. PSD review is required for these pollutants.","The net emissions increase for all regulated pollutants that require netting is below the associated significant level. PSD review is not required."),FALSE))&amp;IF($C$134="N/A","",IF($C$134="PROJECT EMISSIONS INCREASE (TPY)"," Remember to attach Table 2F for each pollutant to demonstrate how the increase was calculated."," Remember to attach Table 3F for each pollutant to demonstrate how the increase was calculated. Also attach Table 4F to verify creditable reductions."))</f>
        <v>Step 4 Determination: FALSE</v>
      </c>
      <c r="B149" s="1144"/>
      <c r="C149" s="1144"/>
      <c r="D149" s="1144"/>
      <c r="E149" s="1582"/>
      <c r="F149" s="568"/>
      <c r="H149" s="143" t="b">
        <f>$H$133</f>
        <v>1</v>
      </c>
      <c r="J149" s="143" t="b">
        <f>COUNTIF($J$135:$J$148,TRUE)&gt;0</f>
        <v>0</v>
      </c>
      <c r="X149" s="143" t="str">
        <f>T135&amp;IF(T136="","",", "&amp;T136)&amp;IF(T137="","",", "&amp;T137)&amp;IF(T138="","",", "&amp;T138)&amp;IF(T139="","",", "&amp;T139)&amp;IF(T140="","",", "&amp;T140)&amp;IF(T141="","",", "&amp;T141)&amp;IF(T142="","",", "&amp;T142)&amp;IF(T143="","",", "&amp;T143)&amp;IF(T144="","",", "&amp;T144)&amp;IF(T145="","",", "&amp;T145)&amp;IF(T146="","",", "&amp;T146)&amp;IF(T147="","",", "&amp;T147)&amp;IF(T148="","",", "&amp;T148)</f>
        <v/>
      </c>
    </row>
    <row r="150" spans="1:24" ht="15" customHeight="1" thickBot="1" x14ac:dyDescent="0.25">
      <c r="A150"/>
      <c r="B150"/>
      <c r="C150"/>
      <c r="D150"/>
      <c r="E150"/>
      <c r="F150" s="568"/>
    </row>
    <row r="151" spans="1:24" ht="16.5" customHeight="1" thickBot="1" x14ac:dyDescent="0.25">
      <c r="A151" s="1604" t="s">
        <v>848</v>
      </c>
      <c r="B151" s="1605"/>
      <c r="C151" s="1605"/>
      <c r="D151" s="1605"/>
      <c r="E151" s="1606"/>
      <c r="F151" s="568"/>
    </row>
    <row r="152" spans="1:24" ht="20.100000000000001" customHeight="1" x14ac:dyDescent="0.2">
      <c r="A152" s="1145" t="s">
        <v>849</v>
      </c>
      <c r="B152" s="1146"/>
      <c r="C152" s="1146"/>
      <c r="D152" s="1146"/>
      <c r="E152" s="1312"/>
      <c r="F152" s="568"/>
    </row>
    <row r="153" spans="1:24" ht="20.100000000000001" customHeight="1" thickBot="1" x14ac:dyDescent="0.25">
      <c r="A153" s="1126" t="str">
        <f t="shared" ref="A153" si="59">"Step 1 Determination: "&amp;IF(OR(AND($J$115=FALSE,$T$132&lt;&gt;""),AND($J$115=FALSE,$T$132="",$J$149),AND(COUNTIF($A$132,"*netting is required*"),$J$149)),"At least one other regulated pollutant requires PSD permitting.","No other pollutants require PSD permitting. GHG PSD permitting is not required.")</f>
        <v>Step 1 Determination: No other pollutants require PSD permitting. GHG PSD permitting is not required.</v>
      </c>
      <c r="B153" s="1127"/>
      <c r="C153" s="1127"/>
      <c r="D153" s="1127"/>
      <c r="E153" s="1478"/>
      <c r="F153" s="568"/>
      <c r="J153" s="143" t="b">
        <f>COUNTIF($A$153,"*at least*")&gt;0</f>
        <v>0</v>
      </c>
    </row>
    <row r="154" spans="1:24" ht="20.100000000000001" customHeight="1" x14ac:dyDescent="0.2">
      <c r="A154" s="1145" t="s">
        <v>850</v>
      </c>
      <c r="B154" s="1146"/>
      <c r="C154" s="1146"/>
      <c r="D154" s="1146"/>
      <c r="E154" s="1312"/>
      <c r="F154" s="568"/>
      <c r="H154" s="380" t="b">
        <f>COUNTIF($A$153,"*No other pollutants require PSD permitting.*")&gt;0</f>
        <v>1</v>
      </c>
      <c r="J154" s="143" t="str">
        <f>IF(COUNTIF($A$115,"*existing major source*"),"existing","new")</f>
        <v>new</v>
      </c>
    </row>
    <row r="155" spans="1:24" ht="20.100000000000001" customHeight="1" thickBot="1" x14ac:dyDescent="0.25">
      <c r="A155" s="1113" t="str">
        <f t="shared" ref="A155" si="60">"Step 2 Determination: "&amp;IF($J$154="EXISTING","This is an existing major stationary source for PSD.","This is a new major stationary source for PSD.")</f>
        <v>Step 2 Determination: This is a new major stationary source for PSD.</v>
      </c>
      <c r="B155" s="1114"/>
      <c r="C155" s="1114"/>
      <c r="D155" s="1114"/>
      <c r="E155" s="1480"/>
      <c r="F155" s="568"/>
      <c r="H155" s="380" t="b">
        <f>$H$154</f>
        <v>1</v>
      </c>
    </row>
    <row r="156" spans="1:24" ht="35.1" customHeight="1" x14ac:dyDescent="0.2">
      <c r="A156" s="1128" t="str">
        <f t="shared" ref="A156" si="61">IF($J$154="EXISTING","Step 3: Determine whether netting is required. "&amp;"Compare the project emissions increase to the thresholds of 0 tpy of GHGs on a mass basis and 75,000 tpy on a CO2e basis. Include fugitive emissions in the project emission increase calculation if this is a named source.","Step 3: Determine whether the CO2e PTE equals or exceeds the major source threshold. "&amp;"Compare the CO2e PTE to the major source threshold. Include fugitive emissions in the project emission increase calculation if this is a named source.")</f>
        <v>Step 3: Determine whether the CO2e PTE equals or exceeds the major source threshold. Compare the CO2e PTE to the major source threshold. Include fugitive emissions in the project emission increase calculation if this is a named source.</v>
      </c>
      <c r="B156" s="1129"/>
      <c r="C156" s="1129"/>
      <c r="D156" s="1129"/>
      <c r="E156" s="1301"/>
      <c r="F156" s="568"/>
      <c r="H156" s="380" t="b">
        <f>$H$154</f>
        <v>1</v>
      </c>
    </row>
    <row r="157" spans="1:24" ht="20.100000000000001" customHeight="1" x14ac:dyDescent="0.2">
      <c r="A157" s="1165" t="s">
        <v>851</v>
      </c>
      <c r="B157" s="1166"/>
      <c r="C157" s="1167"/>
      <c r="D157" s="1121"/>
      <c r="E157" s="1585"/>
      <c r="F157" s="568"/>
      <c r="H157" s="380" t="b">
        <f>OR($H$154,$J$154="new")</f>
        <v>1</v>
      </c>
    </row>
    <row r="158" spans="1:24" ht="35.1" customHeight="1" x14ac:dyDescent="0.2">
      <c r="A158" s="1583" t="s">
        <v>505</v>
      </c>
      <c r="B158" s="1584"/>
      <c r="C158" s="419" t="str">
        <f>IF($J$154="EXISTING","Project Emissions Increase 
(tpy)","Potential to Emit 
(tpy)")</f>
        <v>Potential to Emit 
(tpy)</v>
      </c>
      <c r="D158" s="419" t="s">
        <v>852</v>
      </c>
      <c r="E158" s="346" t="s">
        <v>842</v>
      </c>
      <c r="F158" s="568"/>
      <c r="H158" s="380" t="b">
        <f>IF($H$154,TRUE,AND($J$154="existing",$D$157="no"))</f>
        <v>1</v>
      </c>
    </row>
    <row r="159" spans="1:24" ht="20.100000000000001" customHeight="1" x14ac:dyDescent="0.2">
      <c r="A159" s="1160" t="s">
        <v>610</v>
      </c>
      <c r="B159" s="1161"/>
      <c r="C159" s="640"/>
      <c r="D159" s="352">
        <v>75000</v>
      </c>
      <c r="E159" s="327" t="str">
        <f>IF(C159&gt;=75000,"Yes","No")</f>
        <v>No</v>
      </c>
      <c r="F159" s="568"/>
      <c r="H159" s="380" t="b">
        <f>$H$158</f>
        <v>1</v>
      </c>
    </row>
    <row r="160" spans="1:24" ht="35.1" customHeight="1" thickBot="1" x14ac:dyDescent="0.25">
      <c r="A160" s="1126" t="str">
        <f>"Step 3 Determination: "&amp;IF($J$154="EXISTING",IF($D$157="YES",IF($E$159="YES","The project emissions increase exceeds 0 tpy of GHGs on a mass basis and equals or exceeds 75,000 tpy on a CO2e basis. Netting is required for GHGs, continue to step 4.","The project emissions increase is below the netting threshold of 0 tpy of GHGs on a mass basis and 75,000 tpy on a CO2e basis. PSD review is not required for GHGs."),"The project emissions increase is below the netting threshold of 0 tpy of GHGs on a mass basis. PSD review is not required for GHGs."),IF($E$159="YES","The CO2e PTE is 75,000 tpy or more. GHG permitting is required.","The proposed CO2e PTE is less than 75,000 tpy. GHG permitting is not required."))&amp;" Remember to attach Table 2F for each pollutant to demonstrate how the increase was calculated."</f>
        <v>Step 3 Determination: The proposed CO2e PTE is less than 75,000 tpy. GHG permitting is not required. Remember to attach Table 2F for each pollutant to demonstrate how the increase was calculated.</v>
      </c>
      <c r="B160" s="1127"/>
      <c r="C160" s="1127"/>
      <c r="D160" s="1127"/>
      <c r="E160" s="1478"/>
      <c r="F160" s="568"/>
      <c r="H160" s="380" t="b">
        <f>$H$154</f>
        <v>1</v>
      </c>
      <c r="J160" s="143" t="b">
        <f>IF($J$153,IF($J$154="EXISTING",COUNTIF($A$160,"*continue*")&gt;0,COUNTIF($A$160,"*is required*")&gt;0),FALSE)</f>
        <v>0</v>
      </c>
    </row>
    <row r="161" spans="1:47" ht="35.1" customHeight="1" x14ac:dyDescent="0.2">
      <c r="A161" s="1145" t="s">
        <v>853</v>
      </c>
      <c r="B161" s="1146"/>
      <c r="C161" s="1146"/>
      <c r="D161" s="1146"/>
      <c r="E161" s="1312"/>
      <c r="F161" s="568"/>
      <c r="H161" s="380" t="b">
        <f>IF($H$157,TRUE,COUNTIF($A$160,"*is not required*")&gt;0)</f>
        <v>1</v>
      </c>
    </row>
    <row r="162" spans="1:47" ht="19.5" customHeight="1" x14ac:dyDescent="0.2">
      <c r="A162" s="1165" t="s">
        <v>854</v>
      </c>
      <c r="B162" s="1166"/>
      <c r="C162" s="1167"/>
      <c r="D162" s="1121"/>
      <c r="E162" s="1585"/>
      <c r="F162" s="568"/>
      <c r="H162" s="180" t="b">
        <f>$H$161</f>
        <v>1</v>
      </c>
      <c r="I162"/>
    </row>
    <row r="163" spans="1:47" ht="35.1" customHeight="1" x14ac:dyDescent="0.2">
      <c r="A163" s="1116" t="s">
        <v>505</v>
      </c>
      <c r="B163" s="1612"/>
      <c r="C163" s="419" t="s">
        <v>855</v>
      </c>
      <c r="D163" s="419" t="s">
        <v>822</v>
      </c>
      <c r="E163" s="346" t="s">
        <v>842</v>
      </c>
      <c r="F163" s="568"/>
      <c r="H163" s="180" t="b">
        <f>OR($H$161,$D$162="No")</f>
        <v>1</v>
      </c>
    </row>
    <row r="164" spans="1:47" ht="20.100000000000001" customHeight="1" x14ac:dyDescent="0.2">
      <c r="A164" s="1165" t="s">
        <v>610</v>
      </c>
      <c r="B164" s="1167"/>
      <c r="C164" s="417"/>
      <c r="D164" s="352">
        <v>75000</v>
      </c>
      <c r="E164" s="327" t="str">
        <f>IF($C164&gt;=75000,"Yes","No")</f>
        <v>No</v>
      </c>
      <c r="F164" s="568"/>
      <c r="H164" s="180" t="b">
        <f>$H$163</f>
        <v>1</v>
      </c>
    </row>
    <row r="165" spans="1:47" ht="35.1" customHeight="1" thickBot="1" x14ac:dyDescent="0.25">
      <c r="A165" s="1126" t="str">
        <f>"Step 4 Determination: "&amp;IF($J$154="EXISTING",IF($D$162="YES",IF($E$164="YES","The net emissions increase exceeds 0 tpy of GHGs on a mass basis and equals or exceeds 75,000 tpy on a CO2e basis. GHG permitting is required.","The net emissions increase does not exceed 0 tpy of GHGs on a mass basis and is less than 75,000 tpy of CO2e. PSD review is not required for GHGs."),"The net emissions increase is below the threshold of 0 tpy of GHGs on a mass basis. PSD review is not required for GHGs."),"")&amp;" Remember to attach Table 3F for each pollutant to demonstrate how the increase was calculated."</f>
        <v>Step 4 Determination:  Remember to attach Table 3F for each pollutant to demonstrate how the increase was calculated.</v>
      </c>
      <c r="B165" s="1127"/>
      <c r="C165" s="1127"/>
      <c r="D165" s="1127"/>
      <c r="E165" s="1478"/>
      <c r="F165" s="568"/>
      <c r="H165" s="180" t="b">
        <f>$H$161</f>
        <v>1</v>
      </c>
      <c r="J165" s="380" t="b">
        <f>IF($J$160,COUNTIF($A$165,"*is required*")&gt;0,FALSE)</f>
        <v>0</v>
      </c>
    </row>
    <row r="166" spans="1:47" ht="15" customHeight="1" thickBot="1" x14ac:dyDescent="0.25">
      <c r="A166" s="1106"/>
      <c r="B166" s="1106"/>
      <c r="C166" s="1106"/>
      <c r="D166" s="1106"/>
      <c r="E166" s="1106"/>
      <c r="F166" s="568"/>
    </row>
    <row r="167" spans="1:47" ht="16.5" customHeight="1" thickBot="1" x14ac:dyDescent="0.25">
      <c r="A167" s="1604" t="str">
        <f t="shared" ref="A167" si="62">"VI. Federal Applicability Summary"&amp;IF($J$17," (Retrospective)","")&amp;" - Additional case-by-case analysis may be required."</f>
        <v>VI. Federal Applicability Summary - Additional case-by-case analysis may be required.</v>
      </c>
      <c r="B167" s="1605"/>
      <c r="C167" s="1605"/>
      <c r="D167" s="1605"/>
      <c r="E167" s="1606"/>
      <c r="F167" s="568"/>
      <c r="J167" s="143" t="s">
        <v>856</v>
      </c>
      <c r="K167" s="143" t="s">
        <v>857</v>
      </c>
      <c r="L167" s="143" t="s">
        <v>858</v>
      </c>
      <c r="M167" s="143" t="s">
        <v>859</v>
      </c>
    </row>
    <row r="168" spans="1:47" ht="45" customHeight="1" x14ac:dyDescent="0.2">
      <c r="A168" s="403" t="s">
        <v>860</v>
      </c>
      <c r="B168" s="1636" t="str">
        <f>IF($J$17,$K168,$J168)</f>
        <v>Nonattainment NSR is not required.</v>
      </c>
      <c r="C168" s="1531"/>
      <c r="D168" s="1531"/>
      <c r="E168" s="1532"/>
      <c r="F168" s="570"/>
      <c r="I168" s="364" t="b">
        <f>IF($J$17,OR(COUNTIF($K$168,"*THERE HAS BEEN A CHANGE*")=1,COUNTIF($AE$175:$AE$188,9)&gt;0,COUNTIF($AE$175:$AE$188,12)&gt;0,COUNTIF($AE$175:$AE$188,15)&gt;0),COUNTIF($J168,"*IS REQUIRED*")=1)</f>
        <v>0</v>
      </c>
      <c r="J168" s="364" t="str">
        <f>IF($W$78="","Nonattainment NSR is not required.","Nonattainment NSR is required for the following pollutants and/or precursors: "&amp;$W$78&amp;".")</f>
        <v>Nonattainment NSR is not required.</v>
      </c>
      <c r="K168" s="364" t="str">
        <f>IF($D$19="NO",IF($W$78&lt;&gt;"","The result of the retrospective analysis is different than the original project’s federal applicability analysis. The following pollutants require nonattainment NSR: "&amp;$W$78&amp;".","The result of the retrospective analysis is the same as the original project’s federal applicability analysis. Nonattainment NSR is not required."),IF($D$19="YES","The following pollutants and/or precursors required nonattainment NSR in the original project: "&amp;IF($U$190="","none",$U$190)&amp;". The retrospective analysis indicates the following pollutants and/or precursors require nonattainment NSR: "&amp;IF($W$78="","none",$W$78)&amp;".","The results of retrospective analysis are not clear. Compare the results of the original project and current project and submit a summary with the application materials."))</f>
        <v>The results of retrospective analysis are not clear. Compare the results of the original project and current project and submit a summary with the application materials.</v>
      </c>
      <c r="L168" s="378" t="b">
        <f>IF($J$17,COUNTIF($AE$175:$AE$188,9)&gt;0,$W$78&lt;&gt;"")</f>
        <v>0</v>
      </c>
      <c r="M168" s="378" t="str">
        <f>IF($W$78="","none",$W$78)</f>
        <v>none</v>
      </c>
    </row>
    <row r="169" spans="1:47" ht="45" customHeight="1" x14ac:dyDescent="0.2">
      <c r="A169" s="420" t="s">
        <v>861</v>
      </c>
      <c r="B169" s="1218" t="str">
        <f>IF($J$17,$K169,$J169)</f>
        <v>PSD review is not required.</v>
      </c>
      <c r="C169" s="1166"/>
      <c r="D169" s="1166"/>
      <c r="E169" s="1477"/>
      <c r="F169" s="570"/>
      <c r="I169" s="364" t="b">
        <f>IF($J$17,OR(COUNTIF($K$169,"*THERE HAS BEEN A CHANGE*")=1,COUNTIF($AF$175:$AF$188,24)&gt;0,COUNTIF($AF$175:$AF$188,27)&gt;0,COUNTIF($AF$175:$AF$188,30)&gt;0),COUNTIF($J169,"*IS REQUIRED*")=1)</f>
        <v>0</v>
      </c>
      <c r="J169" s="378" t="str">
        <f>IF($AD$190="","PSD review is not required.","PSD review is required for the following pollutants: "&amp;$AD$190&amp;".")</f>
        <v>PSD review is not required.</v>
      </c>
      <c r="K169" s="364" t="str">
        <f>IF($D$19="NO",IF(COUNTIF($AC$175:$AC$188,0)=14,"The result of the retrospective analysis is the same as the original project’s federal applicability analysis. PSD review is not required.","The result of the retrospective analysis is different than the original project’s federal applicability analysis. "&amp;"The following pollutants require PSD review: "&amp;IF($AD$190="","none",$AD$190)&amp;"."),IF($D$19="YES","The following pollutants required PSD review in the original project: "&amp;IF($X$190="","none",$X$190)&amp;". The retrospective analysis indicates the following pollutants require PSD review: "&amp;IF($AD$190="","none",$AD$190)&amp;".","The results of retrospective analysis are not clear. Compare the results of the original project and current project and submit a summary with the application materials."))</f>
        <v>The results of retrospective analysis are not clear. Compare the results of the original project and current project and submit a summary with the application materials.</v>
      </c>
      <c r="L169" s="364" t="b">
        <f>IF($J$17,COUNTIF($AF$175:$AF$188,24)&gt;0,$AD$190&lt;&gt;"")</f>
        <v>0</v>
      </c>
      <c r="M169" s="364" t="str">
        <f>IF($AD$190="",IF($M$170,"GHGs","none"),$AD$190&amp;IF($M$170,", GHGs",""))</f>
        <v>none</v>
      </c>
    </row>
    <row r="170" spans="1:47" ht="45" customHeight="1" thickBot="1" x14ac:dyDescent="0.25">
      <c r="A170" s="386" t="s">
        <v>862</v>
      </c>
      <c r="B170" s="1637" t="str">
        <f>IF($J$17,$K170,$J170)</f>
        <v>GHG PSD is not required.</v>
      </c>
      <c r="C170" s="1127"/>
      <c r="D170" s="1127"/>
      <c r="E170" s="1478"/>
      <c r="F170" s="571"/>
      <c r="G170" s="339"/>
      <c r="I170" s="384" t="b">
        <f>IF($J$17,(COUNTIF($K170,"*BOTH*")+COUNTIF($K170,"*HOWEVER*"))&gt;0,COUNTIF($J170,"*IS REQUIRED*")=1)</f>
        <v>0</v>
      </c>
      <c r="J170" s="364" t="str">
        <f>IF($AT$174,"GHG PSD is required.","GHG PSD is not required.")</f>
        <v>GHG PSD is not required.</v>
      </c>
      <c r="K170" s="364" t="str">
        <f>IFERROR(INDEX($AS$176:$AT$180,MATCH($AU$174,$AS$176:$AS$180,0),2),$AT$180)</f>
        <v>The result of the retrospective analysis is the same as the original project's federal applicability analysis. The original project did not require GHG PSD review, and the retrospective analysis indicates the same.</v>
      </c>
      <c r="L170" s="384" t="b">
        <f>IF($J$17,$AU$174=42,$AT$174)</f>
        <v>0</v>
      </c>
      <c r="M170" s="384" t="b">
        <f>OR($AU$174=33,$AU$174=42)</f>
        <v>0</v>
      </c>
    </row>
    <row r="171" spans="1:47" s="353" customFormat="1" ht="17.100000000000001" customHeight="1" x14ac:dyDescent="0.2">
      <c r="A171" s="1588" t="s">
        <v>329</v>
      </c>
      <c r="B171" s="1588"/>
      <c r="C171" s="1588"/>
      <c r="D171" s="1588"/>
      <c r="E171" s="1588"/>
      <c r="F171" s="1588"/>
    </row>
    <row r="172" spans="1:47" ht="8.4499999999999993" customHeight="1" x14ac:dyDescent="0.2">
      <c r="A172" s="406" t="s">
        <v>106</v>
      </c>
      <c r="B172" s="7"/>
      <c r="C172" s="7"/>
      <c r="D172" s="7"/>
      <c r="E172" s="7"/>
      <c r="F172" s="7"/>
    </row>
    <row r="173" spans="1:47" hidden="1" x14ac:dyDescent="0.2">
      <c r="S173" s="143" t="s">
        <v>863</v>
      </c>
      <c r="V173" s="143" t="s">
        <v>864</v>
      </c>
      <c r="Z173" s="143" t="s">
        <v>865</v>
      </c>
      <c r="AB173" s="143" t="s">
        <v>866</v>
      </c>
      <c r="AG173" s="143" t="s">
        <v>867</v>
      </c>
      <c r="AJ173" s="143" t="s">
        <v>868</v>
      </c>
      <c r="AM173" s="143" t="s">
        <v>869</v>
      </c>
      <c r="AP173" s="143" t="s">
        <v>870</v>
      </c>
      <c r="AS173" s="143" t="s">
        <v>871</v>
      </c>
      <c r="AT173" s="143" t="s">
        <v>872</v>
      </c>
      <c r="AU173" s="143" t="s">
        <v>873</v>
      </c>
    </row>
    <row r="174" spans="1:47" hidden="1" x14ac:dyDescent="0.2">
      <c r="R174" s="143" t="s">
        <v>874</v>
      </c>
      <c r="S174" s="143" t="s">
        <v>785</v>
      </c>
      <c r="T174" s="143" t="s">
        <v>786</v>
      </c>
      <c r="U174" s="143" t="s">
        <v>787</v>
      </c>
      <c r="V174" s="143" t="s">
        <v>785</v>
      </c>
      <c r="W174" s="143" t="s">
        <v>786</v>
      </c>
      <c r="X174" s="143" t="s">
        <v>787</v>
      </c>
      <c r="Z174" s="143" t="s">
        <v>786</v>
      </c>
      <c r="AB174" s="143" t="s">
        <v>785</v>
      </c>
      <c r="AC174" s="143" t="s">
        <v>786</v>
      </c>
      <c r="AD174" s="143" t="s">
        <v>787</v>
      </c>
      <c r="AE174" s="143" t="s">
        <v>875</v>
      </c>
      <c r="AF174" s="143" t="s">
        <v>876</v>
      </c>
      <c r="AG174" s="143" t="s">
        <v>785</v>
      </c>
      <c r="AH174" s="143" t="s">
        <v>786</v>
      </c>
      <c r="AI174" s="143" t="s">
        <v>787</v>
      </c>
      <c r="AJ174" s="143" t="s">
        <v>785</v>
      </c>
      <c r="AK174" s="143" t="s">
        <v>786</v>
      </c>
      <c r="AL174" s="143" t="s">
        <v>787</v>
      </c>
      <c r="AM174" s="143" t="s">
        <v>785</v>
      </c>
      <c r="AN174" s="143" t="s">
        <v>786</v>
      </c>
      <c r="AO174" s="143" t="s">
        <v>787</v>
      </c>
      <c r="AP174" s="143" t="s">
        <v>785</v>
      </c>
      <c r="AQ174" s="143" t="s">
        <v>786</v>
      </c>
      <c r="AR174" s="143" t="s">
        <v>787</v>
      </c>
      <c r="AS174" s="143" t="b">
        <f>AND($J$17,$E$36="YES")</f>
        <v>0</v>
      </c>
      <c r="AT174" s="385" t="b">
        <f>IF($J$154="EXISTING",$J$165,$J$160)</f>
        <v>0</v>
      </c>
      <c r="AU174" s="143">
        <f>IF(AND($AS$174,$AT$174),33,IF(AND($AS$174=FALSE,$AT$174=FALSE),36,IF(AND($AS$174,$AT$174=FALSE),39,IF(AND($AS$174=FALSE,$AT$174),42,45))))</f>
        <v>36</v>
      </c>
    </row>
    <row r="175" spans="1:47" hidden="1" x14ac:dyDescent="0.2">
      <c r="R175" s="143" t="s">
        <v>771</v>
      </c>
      <c r="S175" s="143">
        <f>IF(OR(T175=0,ISNUMBER(MATCH(T175,$T$174:T174,0))),0,MAX($S$174:S174)+1)</f>
        <v>0</v>
      </c>
      <c r="T175" s="143">
        <f>IF($J$41,0,IF($J22,$A22,0))</f>
        <v>0</v>
      </c>
      <c r="U175" s="143" t="str">
        <f t="shared" ref="U175:U188" si="63">IFERROR(VLOOKUP($U118,$S$175:$T$188,2,FALSE),"")</f>
        <v/>
      </c>
      <c r="V175" s="143">
        <f>IF(OR(W175=0,ISNUMBER(MATCH(W175,$W$174:W174,0))),0,MAX($V$174:V174)+1)</f>
        <v>0</v>
      </c>
      <c r="W175" s="143">
        <f t="shared" ref="W175:W188" si="64">IF(AND($J$17,$D$19="YES",$E22="Yes"),$A22,0)</f>
        <v>0</v>
      </c>
      <c r="X175" s="143" t="str">
        <f t="shared" ref="X175:X188" si="65">IFERROR(VLOOKUP($U118,$V$175:$W$188,2,FALSE),"")</f>
        <v/>
      </c>
      <c r="Y175" s="143" t="s">
        <v>877</v>
      </c>
      <c r="Z175" s="143">
        <f>$V72</f>
        <v>0</v>
      </c>
      <c r="AA175" s="143" t="s">
        <v>877</v>
      </c>
      <c r="AB175" s="143">
        <f>IF(OR(AC175=0,ISNUMBER(MATCH(AC175,$AC$174:AC174,0))),0,MAX($AB$174:AB174)+1)</f>
        <v>0</v>
      </c>
      <c r="AC175" s="143">
        <f>IF($J$115,$S141,IF($S124=0,$S141,$S124))</f>
        <v>0</v>
      </c>
      <c r="AD175" s="143" t="str">
        <f t="shared" ref="AD175:AD188" si="66">IFERROR(VLOOKUP($U118,$AB$175:$AC$188,2,FALSE),"")</f>
        <v/>
      </c>
      <c r="AE175" s="143">
        <f t="shared" ref="AE175:AE188" si="67">IF(AND(T175=0,Z175=0),3,IF(AND(T175&lt;&gt;0,Z175=0),6,IF(AND(T175=0,Z175&lt;&gt;0),9,IF(AND(T175&lt;&gt;0,Z175&lt;&gt;0),12,15))))</f>
        <v>3</v>
      </c>
      <c r="AF175" s="143">
        <f t="shared" ref="AF175:AF188" si="68">IF(AND(W175=0,AC175=0),18,IF(AND(W175&lt;&gt;0,AC175=0),21,IF(AND(W175=0,AC175&lt;&gt;0),24,IF(AND(W175&lt;&gt;0,AC175&lt;&gt;0),27,30))))</f>
        <v>18</v>
      </c>
      <c r="AG175" s="143">
        <f>IF(OR(AH175=0,ISNUMBER(MATCH(AH175,$AH$174:AH174,0))),0,MAX($AG$174:AG174)+1)</f>
        <v>0</v>
      </c>
      <c r="AH175" s="143">
        <f t="shared" ref="AH175:AH188" si="69">IF($AE175=9,$R175,0)</f>
        <v>0</v>
      </c>
      <c r="AI175" s="143" t="str">
        <f t="shared" ref="AI175:AI188" si="70">IFERROR(VLOOKUP($U118,$AG$175:$AH$188,2,FALSE),"")</f>
        <v/>
      </c>
      <c r="AJ175" s="143" t="s">
        <v>877</v>
      </c>
      <c r="AK175" s="143">
        <f t="shared" ref="AK175:AK188" si="71">IF($AF175=24,$R175,0)</f>
        <v>0</v>
      </c>
      <c r="AL175" s="143" t="s">
        <v>877</v>
      </c>
      <c r="AM175" s="143">
        <f>IF(OR(AN175=0,ISNUMBER(MATCH(AN175,$AN$174:AN174,0))),0,MAX($AM$174:AM174)+1)</f>
        <v>0</v>
      </c>
      <c r="AN175" s="143">
        <f t="shared" ref="AN175:AN188" si="72">IF($AE175=12,$R175,0)</f>
        <v>0</v>
      </c>
      <c r="AO175" s="143" t="str">
        <f t="shared" ref="AO175:AO188" si="73">IFERROR(VLOOKUP($U118,$AM$175:$AN$188,2,FALSE),"")</f>
        <v/>
      </c>
      <c r="AP175" s="143">
        <f>IF(OR(AQ175=0,ISNUMBER(MATCH(AQ175,$AQ$174:AQ174,0))),0,MAX($AP$174:AP174)+1)</f>
        <v>0</v>
      </c>
      <c r="AQ175" s="143">
        <f t="shared" ref="AQ175:AQ188" si="74">IF($AF175=27,$R175,0)</f>
        <v>0</v>
      </c>
      <c r="AR175" s="143" t="str">
        <f t="shared" ref="AR175:AR188" si="75">IFERROR(VLOOKUP($U118,$AP$175:$AQ$188,2,FALSE),"")</f>
        <v/>
      </c>
      <c r="AS175" s="143" t="s">
        <v>878</v>
      </c>
    </row>
    <row r="176" spans="1:47" hidden="1" x14ac:dyDescent="0.2">
      <c r="R176" s="143" t="s">
        <v>772</v>
      </c>
      <c r="S176" s="143">
        <f>IF(OR(T176=0,ISNUMBER(MATCH(T176,$T$174:T175,0))),0,MAX($S$174:S175)+1)</f>
        <v>0</v>
      </c>
      <c r="T176" s="143">
        <f>IF($J$41,0,IF($J23,$A23,0))</f>
        <v>0</v>
      </c>
      <c r="U176" s="143" t="str">
        <f t="shared" si="63"/>
        <v/>
      </c>
      <c r="V176" s="143">
        <f>IF(OR(W176=0,ISNUMBER(MATCH(W176,$W$174:W175,0))),0,MAX($V$174:V175)+1)</f>
        <v>0</v>
      </c>
      <c r="W176" s="143">
        <f t="shared" si="64"/>
        <v>0</v>
      </c>
      <c r="X176" s="143" t="str">
        <f t="shared" si="65"/>
        <v/>
      </c>
      <c r="Y176" s="143" t="s">
        <v>877</v>
      </c>
      <c r="Z176" s="143">
        <f>$V73</f>
        <v>0</v>
      </c>
      <c r="AA176" s="143" t="s">
        <v>877</v>
      </c>
      <c r="AB176" s="143">
        <f>IF(OR(AC176=0,ISNUMBER(MATCH(AC176,$AC$174:AC175,0))),0,MAX($AB$174:AB175)+1)</f>
        <v>0</v>
      </c>
      <c r="AC176" s="143">
        <f>IF($J$115,$S142,IF($S125=0,$S142,$S125))</f>
        <v>0</v>
      </c>
      <c r="AD176" s="143" t="str">
        <f t="shared" si="66"/>
        <v/>
      </c>
      <c r="AE176" s="143">
        <f t="shared" si="67"/>
        <v>3</v>
      </c>
      <c r="AF176" s="143">
        <f t="shared" si="68"/>
        <v>18</v>
      </c>
      <c r="AG176" s="143">
        <f>IF(OR(AH176=0,ISNUMBER(MATCH(AH176,$AH$174:AH175,0))),0,MAX($AG$174:AG175)+1)</f>
        <v>0</v>
      </c>
      <c r="AH176" s="143">
        <f t="shared" si="69"/>
        <v>0</v>
      </c>
      <c r="AI176" s="143" t="str">
        <f t="shared" si="70"/>
        <v/>
      </c>
      <c r="AJ176" s="143" t="s">
        <v>877</v>
      </c>
      <c r="AK176" s="143">
        <f t="shared" si="71"/>
        <v>0</v>
      </c>
      <c r="AL176" s="143" t="s">
        <v>877</v>
      </c>
      <c r="AM176" s="143">
        <f>IF(OR(AN176=0,ISNUMBER(MATCH(AN176,$AN$174:AN175,0))),0,MAX($AM$174:AM175)+1)</f>
        <v>0</v>
      </c>
      <c r="AN176" s="143">
        <f t="shared" si="72"/>
        <v>0</v>
      </c>
      <c r="AO176" s="143" t="str">
        <f t="shared" si="73"/>
        <v/>
      </c>
      <c r="AP176" s="143">
        <f>IF(OR(AQ176=0,ISNUMBER(MATCH(AQ176,$AQ$174:AQ175,0))),0,MAX($AP$174:AP175)+1)</f>
        <v>0</v>
      </c>
      <c r="AQ176" s="143">
        <f t="shared" si="74"/>
        <v>0</v>
      </c>
      <c r="AR176" s="143" t="str">
        <f t="shared" si="75"/>
        <v/>
      </c>
      <c r="AS176" s="143">
        <v>33</v>
      </c>
      <c r="AT176" s="143" t="s">
        <v>879</v>
      </c>
    </row>
    <row r="177" spans="18:50" hidden="1" x14ac:dyDescent="0.2">
      <c r="R177" s="143" t="s">
        <v>520</v>
      </c>
      <c r="S177" s="143">
        <f>IF(OR(T177=0,ISNUMBER(MATCH(T177,$T$174:T176,0))),0,MAX($S$174:S176)+1)</f>
        <v>0</v>
      </c>
      <c r="T177" s="143">
        <v>0</v>
      </c>
      <c r="U177" s="143" t="str">
        <f t="shared" si="63"/>
        <v/>
      </c>
      <c r="V177" s="143">
        <f>IF(OR(W177=0,ISNUMBER(MATCH(W177,$W$174:W176,0))),0,MAX($V$174:V176)+1)</f>
        <v>0</v>
      </c>
      <c r="W177" s="143">
        <f t="shared" si="64"/>
        <v>0</v>
      </c>
      <c r="X177" s="143" t="str">
        <f t="shared" si="65"/>
        <v/>
      </c>
      <c r="Y177" s="143" t="s">
        <v>877</v>
      </c>
      <c r="Z177" s="143">
        <v>0</v>
      </c>
      <c r="AA177" s="143" t="s">
        <v>877</v>
      </c>
      <c r="AB177" s="143">
        <f>IF(OR(AC177=0,ISNUMBER(MATCH(AC177,$AC$174:AC176,0))),0,MAX($AB$174:AB176)+1)</f>
        <v>0</v>
      </c>
      <c r="AC177" s="143">
        <f>IF($J$115,$S136,IF($S119=0,$S136,$S119))</f>
        <v>0</v>
      </c>
      <c r="AD177" s="143" t="str">
        <f t="shared" si="66"/>
        <v/>
      </c>
      <c r="AE177" s="143">
        <f t="shared" si="67"/>
        <v>3</v>
      </c>
      <c r="AF177" s="143">
        <f t="shared" si="68"/>
        <v>18</v>
      </c>
      <c r="AG177" s="143">
        <f>IF(OR(AH177=0,ISNUMBER(MATCH(AH177,$AH$174:AH176,0))),0,MAX($AG$174:AG176)+1)</f>
        <v>0</v>
      </c>
      <c r="AH177" s="143">
        <f t="shared" si="69"/>
        <v>0</v>
      </c>
      <c r="AI177" s="143" t="str">
        <f t="shared" si="70"/>
        <v/>
      </c>
      <c r="AJ177" s="143" t="s">
        <v>877</v>
      </c>
      <c r="AK177" s="143">
        <f t="shared" si="71"/>
        <v>0</v>
      </c>
      <c r="AL177" s="143" t="s">
        <v>877</v>
      </c>
      <c r="AM177" s="143">
        <f>IF(OR(AN177=0,ISNUMBER(MATCH(AN177,$AN$174:AN176,0))),0,MAX($AM$174:AM176)+1)</f>
        <v>0</v>
      </c>
      <c r="AN177" s="143">
        <f t="shared" si="72"/>
        <v>0</v>
      </c>
      <c r="AO177" s="143" t="str">
        <f t="shared" si="73"/>
        <v/>
      </c>
      <c r="AP177" s="143">
        <f>IF(OR(AQ177=0,ISNUMBER(MATCH(AQ177,$AQ$174:AQ176,0))),0,MAX($AP$174:AP176)+1)</f>
        <v>0</v>
      </c>
      <c r="AQ177" s="143">
        <f t="shared" si="74"/>
        <v>0</v>
      </c>
      <c r="AR177" s="143" t="str">
        <f t="shared" si="75"/>
        <v/>
      </c>
      <c r="AS177" s="143">
        <v>36</v>
      </c>
      <c r="AT177" s="143" t="s">
        <v>880</v>
      </c>
    </row>
    <row r="178" spans="18:50" hidden="1" x14ac:dyDescent="0.2">
      <c r="R178" s="143" t="s">
        <v>524</v>
      </c>
      <c r="S178" s="143">
        <f>IF(OR(T178=0,ISNUMBER(MATCH(T178,$T$174:T177,0))),0,MAX($S$174:S177)+1)</f>
        <v>0</v>
      </c>
      <c r="T178" s="143">
        <f>IF($J$41,0,IF($J25,$A25,0))</f>
        <v>0</v>
      </c>
      <c r="U178" s="143" t="str">
        <f t="shared" si="63"/>
        <v/>
      </c>
      <c r="V178" s="143">
        <f>IF(OR(W178=0,ISNUMBER(MATCH(W178,$W$174:W177,0))),0,MAX($V$174:V177)+1)</f>
        <v>0</v>
      </c>
      <c r="W178" s="143">
        <f t="shared" si="64"/>
        <v>0</v>
      </c>
      <c r="X178" s="143" t="str">
        <f t="shared" si="65"/>
        <v/>
      </c>
      <c r="Y178" s="143" t="s">
        <v>877</v>
      </c>
      <c r="Z178" s="143">
        <f>$V74</f>
        <v>0</v>
      </c>
      <c r="AA178" s="143" t="s">
        <v>877</v>
      </c>
      <c r="AB178" s="143">
        <f>IF(OR(AC178=0,ISNUMBER(MATCH(AC178,$AC$174:AC177,0))),0,MAX($AB$174:AB177)+1)</f>
        <v>0</v>
      </c>
      <c r="AC178" s="143">
        <f>IF($J$115,$S140,IF($S123=0,$S140,$S123))</f>
        <v>0</v>
      </c>
      <c r="AD178" s="143" t="str">
        <f t="shared" si="66"/>
        <v/>
      </c>
      <c r="AE178" s="143">
        <f t="shared" si="67"/>
        <v>3</v>
      </c>
      <c r="AF178" s="143">
        <f t="shared" si="68"/>
        <v>18</v>
      </c>
      <c r="AG178" s="143">
        <f>IF(OR(AH178=0,ISNUMBER(MATCH(AH178,$AH$174:AH177,0))),0,MAX($AG$174:AG177)+1)</f>
        <v>0</v>
      </c>
      <c r="AH178" s="143">
        <f t="shared" si="69"/>
        <v>0</v>
      </c>
      <c r="AI178" s="143" t="str">
        <f t="shared" si="70"/>
        <v/>
      </c>
      <c r="AJ178" s="143" t="s">
        <v>877</v>
      </c>
      <c r="AK178" s="143">
        <f t="shared" si="71"/>
        <v>0</v>
      </c>
      <c r="AL178" s="143" t="s">
        <v>877</v>
      </c>
      <c r="AM178" s="143">
        <f>IF(OR(AN178=0,ISNUMBER(MATCH(AN178,$AN$174:AN177,0))),0,MAX($AM$174:AM177)+1)</f>
        <v>0</v>
      </c>
      <c r="AN178" s="143">
        <f t="shared" si="72"/>
        <v>0</v>
      </c>
      <c r="AO178" s="143" t="str">
        <f t="shared" si="73"/>
        <v/>
      </c>
      <c r="AP178" s="143">
        <f>IF(OR(AQ178=0,ISNUMBER(MATCH(AQ178,$AQ$174:AQ177,0))),0,MAX($AP$174:AP177)+1)</f>
        <v>0</v>
      </c>
      <c r="AQ178" s="143">
        <f t="shared" si="74"/>
        <v>0</v>
      </c>
      <c r="AR178" s="143" t="str">
        <f t="shared" si="75"/>
        <v/>
      </c>
      <c r="AS178" s="143">
        <v>39</v>
      </c>
      <c r="AT178" s="143" t="s">
        <v>881</v>
      </c>
    </row>
    <row r="179" spans="18:50" hidden="1" x14ac:dyDescent="0.2">
      <c r="R179" s="143" t="s">
        <v>525</v>
      </c>
      <c r="S179" s="143">
        <f>IF(OR(T179=0,ISNUMBER(MATCH(T179,$T$174:T178,0))),0,MAX($S$174:S178)+1)</f>
        <v>0</v>
      </c>
      <c r="T179" s="143">
        <f>IF($J$41,0,IF($J26,$A26,0))</f>
        <v>0</v>
      </c>
      <c r="U179" s="143" t="str">
        <f t="shared" si="63"/>
        <v/>
      </c>
      <c r="V179" s="143">
        <f>IF(OR(W179=0,ISNUMBER(MATCH(W179,$W$174:W178,0))),0,MAX($V$174:V178)+1)</f>
        <v>0</v>
      </c>
      <c r="W179" s="143">
        <f t="shared" si="64"/>
        <v>0</v>
      </c>
      <c r="X179" s="143" t="str">
        <f t="shared" si="65"/>
        <v/>
      </c>
      <c r="Y179" s="143" t="s">
        <v>877</v>
      </c>
      <c r="Z179" s="143">
        <f>$V75</f>
        <v>0</v>
      </c>
      <c r="AA179" s="143" t="s">
        <v>877</v>
      </c>
      <c r="AB179" s="143">
        <f>IF(OR(AC179=0,ISNUMBER(MATCH(AC179,$AC$174:AC178,0))),0,MAX($AB$174:AB178)+1)</f>
        <v>0</v>
      </c>
      <c r="AC179" s="143">
        <f>IF($J$115,$S135,IF($S118=0,$S135,$S118))</f>
        <v>0</v>
      </c>
      <c r="AD179" s="143" t="str">
        <f t="shared" si="66"/>
        <v/>
      </c>
      <c r="AE179" s="143">
        <f t="shared" si="67"/>
        <v>3</v>
      </c>
      <c r="AF179" s="143">
        <f t="shared" si="68"/>
        <v>18</v>
      </c>
      <c r="AG179" s="143">
        <f>IF(OR(AH179=0,ISNUMBER(MATCH(AH179,$AH$174:AH178,0))),0,MAX($AG$174:AG178)+1)</f>
        <v>0</v>
      </c>
      <c r="AH179" s="143">
        <f t="shared" si="69"/>
        <v>0</v>
      </c>
      <c r="AI179" s="143" t="str">
        <f t="shared" si="70"/>
        <v/>
      </c>
      <c r="AJ179" s="143" t="s">
        <v>877</v>
      </c>
      <c r="AK179" s="143">
        <f t="shared" si="71"/>
        <v>0</v>
      </c>
      <c r="AL179" s="143" t="s">
        <v>877</v>
      </c>
      <c r="AM179" s="143">
        <f>IF(OR(AN179=0,ISNUMBER(MATCH(AN179,$AN$174:AN178,0))),0,MAX($AM$174:AM178)+1)</f>
        <v>0</v>
      </c>
      <c r="AN179" s="143">
        <f t="shared" si="72"/>
        <v>0</v>
      </c>
      <c r="AO179" s="143" t="str">
        <f t="shared" si="73"/>
        <v/>
      </c>
      <c r="AP179" s="143">
        <f>IF(OR(AQ179=0,ISNUMBER(MATCH(AQ179,$AQ$174:AQ178,0))),0,MAX($AP$174:AP178)+1)</f>
        <v>0</v>
      </c>
      <c r="AQ179" s="143">
        <f t="shared" si="74"/>
        <v>0</v>
      </c>
      <c r="AR179" s="143" t="str">
        <f t="shared" si="75"/>
        <v/>
      </c>
      <c r="AS179" s="143">
        <v>42</v>
      </c>
      <c r="AT179" s="143" t="s">
        <v>882</v>
      </c>
    </row>
    <row r="180" spans="18:50" hidden="1" x14ac:dyDescent="0.2">
      <c r="R180" s="143" t="s">
        <v>523</v>
      </c>
      <c r="S180" s="143">
        <f>IF(OR(T180=0,ISNUMBER(MATCH(T180,$T$174:T179,0))),0,MAX($S$174:S179)+1)</f>
        <v>0</v>
      </c>
      <c r="T180" s="143">
        <v>0</v>
      </c>
      <c r="U180" s="143" t="str">
        <f t="shared" si="63"/>
        <v/>
      </c>
      <c r="V180" s="143">
        <f>IF(OR(W180=0,ISNUMBER(MATCH(W180,$W$174:W179,0))),0,MAX($V$174:V179)+1)</f>
        <v>0</v>
      </c>
      <c r="W180" s="143">
        <f t="shared" si="64"/>
        <v>0</v>
      </c>
      <c r="X180" s="143" t="str">
        <f t="shared" si="65"/>
        <v/>
      </c>
      <c r="Y180" s="143" t="s">
        <v>877</v>
      </c>
      <c r="Z180" s="143">
        <v>0</v>
      </c>
      <c r="AA180" s="143" t="s">
        <v>877</v>
      </c>
      <c r="AB180" s="143">
        <f>IF(OR(AC180=0,ISNUMBER(MATCH(AC180,$AC$174:AC179,0))),0,MAX($AB$174:AB179)+1)</f>
        <v>0</v>
      </c>
      <c r="AC180" s="143">
        <f>IF($J$115,$S137,IF($S120=0,$S137,$S120))</f>
        <v>0</v>
      </c>
      <c r="AD180" s="143" t="str">
        <f t="shared" si="66"/>
        <v/>
      </c>
      <c r="AE180" s="143">
        <f t="shared" si="67"/>
        <v>3</v>
      </c>
      <c r="AF180" s="143">
        <f t="shared" si="68"/>
        <v>18</v>
      </c>
      <c r="AG180" s="143">
        <f>IF(OR(AH180=0,ISNUMBER(MATCH(AH180,$AH$174:AH179,0))),0,MAX($AG$174:AG179)+1)</f>
        <v>0</v>
      </c>
      <c r="AH180" s="143">
        <f t="shared" si="69"/>
        <v>0</v>
      </c>
      <c r="AI180" s="143" t="str">
        <f t="shared" si="70"/>
        <v/>
      </c>
      <c r="AJ180" s="143" t="s">
        <v>877</v>
      </c>
      <c r="AK180" s="143">
        <f t="shared" si="71"/>
        <v>0</v>
      </c>
      <c r="AL180" s="143" t="s">
        <v>877</v>
      </c>
      <c r="AM180" s="143">
        <f>IF(OR(AN180=0,ISNUMBER(MATCH(AN180,$AN$174:AN179,0))),0,MAX($AM$174:AM179)+1)</f>
        <v>0</v>
      </c>
      <c r="AN180" s="143">
        <f t="shared" si="72"/>
        <v>0</v>
      </c>
      <c r="AO180" s="143" t="str">
        <f t="shared" si="73"/>
        <v/>
      </c>
      <c r="AP180" s="143">
        <f>IF(OR(AQ180=0,ISNUMBER(MATCH(AQ180,$AQ$174:AQ179,0))),0,MAX($AP$174:AP179)+1)</f>
        <v>0</v>
      </c>
      <c r="AQ180" s="143">
        <f t="shared" si="74"/>
        <v>0</v>
      </c>
      <c r="AR180" s="143" t="str">
        <f t="shared" si="75"/>
        <v/>
      </c>
      <c r="AS180" s="143">
        <v>45</v>
      </c>
      <c r="AT180" s="143" t="s">
        <v>883</v>
      </c>
    </row>
    <row r="181" spans="18:50" hidden="1" x14ac:dyDescent="0.2">
      <c r="R181" s="143" t="s">
        <v>527</v>
      </c>
      <c r="S181" s="143">
        <f>IF(OR(T181=0,ISNUMBER(MATCH(T181,$T$174:T180,0))),0,MAX($S$174:S180)+1)</f>
        <v>0</v>
      </c>
      <c r="T181" s="143">
        <f>IF($J$41,0,IF($J28,$A28,0))</f>
        <v>0</v>
      </c>
      <c r="U181" s="143" t="str">
        <f t="shared" si="63"/>
        <v/>
      </c>
      <c r="V181" s="143">
        <f>IF(OR(W181=0,ISNUMBER(MATCH(W181,$W$174:W180,0))),0,MAX($V$174:V180)+1)</f>
        <v>0</v>
      </c>
      <c r="W181" s="143">
        <f t="shared" si="64"/>
        <v>0</v>
      </c>
      <c r="X181" s="143" t="str">
        <f t="shared" si="65"/>
        <v/>
      </c>
      <c r="Y181" s="143" t="s">
        <v>877</v>
      </c>
      <c r="Z181" s="143">
        <f>$V76</f>
        <v>0</v>
      </c>
      <c r="AA181" s="143" t="s">
        <v>877</v>
      </c>
      <c r="AB181" s="143">
        <f>IF(OR(AC181=0,ISNUMBER(MATCH(AC181,$AC$174:AC180,0))),0,MAX($AB$174:AB180)+1)</f>
        <v>0</v>
      </c>
      <c r="AC181" s="143">
        <f>IF($J$115,$S138,IF($S121=0,$S138,$S121))</f>
        <v>0</v>
      </c>
      <c r="AD181" s="143" t="str">
        <f t="shared" si="66"/>
        <v/>
      </c>
      <c r="AE181" s="143">
        <f t="shared" si="67"/>
        <v>3</v>
      </c>
      <c r="AF181" s="143">
        <f t="shared" si="68"/>
        <v>18</v>
      </c>
      <c r="AG181" s="143">
        <f>IF(OR(AH181=0,ISNUMBER(MATCH(AH181,$AH$174:AH180,0))),0,MAX($AG$174:AG180)+1)</f>
        <v>0</v>
      </c>
      <c r="AH181" s="143">
        <f t="shared" si="69"/>
        <v>0</v>
      </c>
      <c r="AI181" s="143" t="str">
        <f t="shared" si="70"/>
        <v/>
      </c>
      <c r="AJ181" s="143" t="s">
        <v>877</v>
      </c>
      <c r="AK181" s="143">
        <f t="shared" si="71"/>
        <v>0</v>
      </c>
      <c r="AL181" s="143" t="s">
        <v>877</v>
      </c>
      <c r="AM181" s="143">
        <f>IF(OR(AN181=0,ISNUMBER(MATCH(AN181,$AN$174:AN180,0))),0,MAX($AM$174:AM180)+1)</f>
        <v>0</v>
      </c>
      <c r="AN181" s="143">
        <f t="shared" si="72"/>
        <v>0</v>
      </c>
      <c r="AO181" s="143" t="str">
        <f t="shared" si="73"/>
        <v/>
      </c>
      <c r="AP181" s="143">
        <f>IF(OR(AQ181=0,ISNUMBER(MATCH(AQ181,$AQ$174:AQ180,0))),0,MAX($AP$174:AP180)+1)</f>
        <v>0</v>
      </c>
      <c r="AQ181" s="143">
        <f t="shared" si="74"/>
        <v>0</v>
      </c>
      <c r="AR181" s="143" t="str">
        <f t="shared" si="75"/>
        <v/>
      </c>
    </row>
    <row r="182" spans="18:50" hidden="1" x14ac:dyDescent="0.2">
      <c r="R182" s="143" t="s">
        <v>528</v>
      </c>
      <c r="S182" s="143">
        <f>IF(OR(T182=0,ISNUMBER(MATCH(T182,$T$174:T181,0))),0,MAX($S$174:S181)+1)</f>
        <v>0</v>
      </c>
      <c r="T182" s="143">
        <v>0</v>
      </c>
      <c r="U182" s="143" t="str">
        <f t="shared" si="63"/>
        <v/>
      </c>
      <c r="V182" s="143">
        <f>IF(OR(W182=0,ISNUMBER(MATCH(W182,$W$174:W181,0))),0,MAX($V$174:V181)+1)</f>
        <v>0</v>
      </c>
      <c r="W182" s="143">
        <f t="shared" si="64"/>
        <v>0</v>
      </c>
      <c r="X182" s="143" t="str">
        <f t="shared" si="65"/>
        <v/>
      </c>
      <c r="Y182" s="143" t="s">
        <v>877</v>
      </c>
      <c r="Z182" s="143">
        <v>0</v>
      </c>
      <c r="AA182" s="143" t="s">
        <v>877</v>
      </c>
      <c r="AB182" s="143">
        <f>IF(OR(AC182=0,ISNUMBER(MATCH(AC182,$AC$174:AC181,0))),0,MAX($AB$174:AB181)+1)</f>
        <v>0</v>
      </c>
      <c r="AC182" s="143">
        <f>IF($J$115,$S139,IF($S122=0,$S139,$S122))</f>
        <v>0</v>
      </c>
      <c r="AD182" s="143" t="str">
        <f t="shared" si="66"/>
        <v/>
      </c>
      <c r="AE182" s="143">
        <f t="shared" si="67"/>
        <v>3</v>
      </c>
      <c r="AF182" s="143">
        <f t="shared" si="68"/>
        <v>18</v>
      </c>
      <c r="AG182" s="143">
        <f>IF(OR(AH182=0,ISNUMBER(MATCH(AH182,$AH$174:AH181,0))),0,MAX($AG$174:AG181)+1)</f>
        <v>0</v>
      </c>
      <c r="AH182" s="143">
        <f t="shared" si="69"/>
        <v>0</v>
      </c>
      <c r="AI182" s="143" t="str">
        <f t="shared" si="70"/>
        <v/>
      </c>
      <c r="AJ182" s="143" t="s">
        <v>877</v>
      </c>
      <c r="AK182" s="143">
        <f t="shared" si="71"/>
        <v>0</v>
      </c>
      <c r="AL182" s="143" t="s">
        <v>877</v>
      </c>
      <c r="AM182" s="143">
        <f>IF(OR(AN182=0,ISNUMBER(MATCH(AN182,$AN$174:AN181,0))),0,MAX($AM$174:AM181)+1)</f>
        <v>0</v>
      </c>
      <c r="AN182" s="143">
        <f t="shared" si="72"/>
        <v>0</v>
      </c>
      <c r="AO182" s="143" t="str">
        <f t="shared" si="73"/>
        <v/>
      </c>
      <c r="AP182" s="143">
        <f>IF(OR(AQ182=0,ISNUMBER(MATCH(AQ182,$AQ$174:AQ181,0))),0,MAX($AP$174:AP181)+1)</f>
        <v>0</v>
      </c>
      <c r="AQ182" s="143">
        <f t="shared" si="74"/>
        <v>0</v>
      </c>
      <c r="AR182" s="143" t="str">
        <f t="shared" si="75"/>
        <v/>
      </c>
    </row>
    <row r="183" spans="18:50" hidden="1" x14ac:dyDescent="0.2">
      <c r="R183" s="143" t="s">
        <v>687</v>
      </c>
      <c r="S183" s="143">
        <f>IF(OR(T183=0,ISNUMBER(MATCH(T183,$T$174:T182,0))),0,MAX($S$174:S182)+1)</f>
        <v>0</v>
      </c>
      <c r="T183" s="143">
        <f>IF($J$41,0,IF($J30,$A30,0))</f>
        <v>0</v>
      </c>
      <c r="U183" s="143" t="str">
        <f t="shared" si="63"/>
        <v/>
      </c>
      <c r="V183" s="143">
        <f>IF(OR(W183=0,ISNUMBER(MATCH(W183,$W$174:W182,0))),0,MAX($V$174:V182)+1)</f>
        <v>0</v>
      </c>
      <c r="W183" s="143">
        <f t="shared" si="64"/>
        <v>0</v>
      </c>
      <c r="X183" s="143" t="str">
        <f t="shared" si="65"/>
        <v/>
      </c>
      <c r="Y183" s="143" t="s">
        <v>877</v>
      </c>
      <c r="Z183" s="143">
        <f>$V77</f>
        <v>0</v>
      </c>
      <c r="AA183" s="143" t="s">
        <v>877</v>
      </c>
      <c r="AB183" s="143">
        <f>IF(OR(AC183=0,ISNUMBER(MATCH(AC183,$AC$174:AC182,0))),0,MAX($AB$174:AB182)+1)</f>
        <v>0</v>
      </c>
      <c r="AC183" s="143">
        <f t="shared" ref="AC183:AC188" si="76">IF($J$115,$S143,IF($S126=0,$S143,$S126))</f>
        <v>0</v>
      </c>
      <c r="AD183" s="143" t="str">
        <f t="shared" si="66"/>
        <v/>
      </c>
      <c r="AE183" s="143">
        <f t="shared" si="67"/>
        <v>3</v>
      </c>
      <c r="AF183" s="143">
        <f t="shared" si="68"/>
        <v>18</v>
      </c>
      <c r="AG183" s="143">
        <f>IF(OR(AH183=0,ISNUMBER(MATCH(AH183,$AH$174:AH182,0))),0,MAX($AG$174:AG182)+1)</f>
        <v>0</v>
      </c>
      <c r="AH183" s="143">
        <f t="shared" si="69"/>
        <v>0</v>
      </c>
      <c r="AI183" s="143" t="str">
        <f t="shared" si="70"/>
        <v/>
      </c>
      <c r="AJ183" s="143" t="s">
        <v>877</v>
      </c>
      <c r="AK183" s="143">
        <f t="shared" si="71"/>
        <v>0</v>
      </c>
      <c r="AL183" s="143" t="s">
        <v>877</v>
      </c>
      <c r="AM183" s="143">
        <f>IF(OR(AN183=0,ISNUMBER(MATCH(AN183,$AN$174:AN182,0))),0,MAX($AM$174:AM182)+1)</f>
        <v>0</v>
      </c>
      <c r="AN183" s="143">
        <f t="shared" si="72"/>
        <v>0</v>
      </c>
      <c r="AO183" s="143" t="str">
        <f t="shared" si="73"/>
        <v/>
      </c>
      <c r="AP183" s="143">
        <f>IF(OR(AQ183=0,ISNUMBER(MATCH(AQ183,$AQ$174:AQ182,0))),0,MAX($AP$174:AP182)+1)</f>
        <v>0</v>
      </c>
      <c r="AQ183" s="143">
        <f t="shared" si="74"/>
        <v>0</v>
      </c>
      <c r="AR183" s="143" t="str">
        <f t="shared" si="75"/>
        <v/>
      </c>
    </row>
    <row r="184" spans="18:50" hidden="1" x14ac:dyDescent="0.2">
      <c r="R184" s="143" t="s">
        <v>609</v>
      </c>
      <c r="S184" s="143">
        <f>IF(OR(T184=0,ISNUMBER(MATCH(T184,$T$174:T183,0))),0,MAX($S$174:S183)+1)</f>
        <v>0</v>
      </c>
      <c r="T184" s="143">
        <v>0</v>
      </c>
      <c r="U184" s="143" t="str">
        <f t="shared" si="63"/>
        <v/>
      </c>
      <c r="V184" s="143">
        <f>IF(OR(W184=0,ISNUMBER(MATCH(W184,$W$174:W183,0))),0,MAX($V$174:V183)+1)</f>
        <v>0</v>
      </c>
      <c r="W184" s="143">
        <f t="shared" si="64"/>
        <v>0</v>
      </c>
      <c r="X184" s="143" t="str">
        <f t="shared" si="65"/>
        <v/>
      </c>
      <c r="Y184" s="143" t="s">
        <v>877</v>
      </c>
      <c r="Z184" s="143">
        <v>0</v>
      </c>
      <c r="AA184" s="143" t="s">
        <v>877</v>
      </c>
      <c r="AB184" s="143">
        <f>IF(OR(AC184=0,ISNUMBER(MATCH(AC184,$AC$174:AC183,0))),0,MAX($AB$174:AB183)+1)</f>
        <v>0</v>
      </c>
      <c r="AC184" s="143">
        <f t="shared" si="76"/>
        <v>0</v>
      </c>
      <c r="AD184" s="143" t="str">
        <f t="shared" si="66"/>
        <v/>
      </c>
      <c r="AE184" s="143">
        <f t="shared" si="67"/>
        <v>3</v>
      </c>
      <c r="AF184" s="143">
        <f t="shared" si="68"/>
        <v>18</v>
      </c>
      <c r="AG184" s="143">
        <f>IF(OR(AH184=0,ISNUMBER(MATCH(AH184,$AH$174:AH183,0))),0,MAX($AG$174:AG183)+1)</f>
        <v>0</v>
      </c>
      <c r="AH184" s="143">
        <f t="shared" si="69"/>
        <v>0</v>
      </c>
      <c r="AI184" s="143" t="str">
        <f t="shared" si="70"/>
        <v/>
      </c>
      <c r="AJ184" s="143" t="s">
        <v>877</v>
      </c>
      <c r="AK184" s="143">
        <f t="shared" si="71"/>
        <v>0</v>
      </c>
      <c r="AL184" s="143" t="s">
        <v>877</v>
      </c>
      <c r="AM184" s="143">
        <f>IF(OR(AN184=0,ISNUMBER(MATCH(AN184,$AN$174:AN183,0))),0,MAX($AM$174:AM183)+1)</f>
        <v>0</v>
      </c>
      <c r="AN184" s="143">
        <f t="shared" si="72"/>
        <v>0</v>
      </c>
      <c r="AO184" s="143" t="str">
        <f t="shared" si="73"/>
        <v/>
      </c>
      <c r="AP184" s="143">
        <f>IF(OR(AQ184=0,ISNUMBER(MATCH(AQ184,$AQ$174:AQ183,0))),0,MAX($AP$174:AP183)+1)</f>
        <v>0</v>
      </c>
      <c r="AQ184" s="143">
        <f t="shared" si="74"/>
        <v>0</v>
      </c>
      <c r="AR184" s="143" t="str">
        <f t="shared" si="75"/>
        <v/>
      </c>
    </row>
    <row r="185" spans="18:50" hidden="1" x14ac:dyDescent="0.2">
      <c r="R185" s="143" t="s">
        <v>774</v>
      </c>
      <c r="S185" s="143">
        <f>IF(OR(T185=0,ISNUMBER(MATCH(T185,$T$174:T184,0))),0,MAX($S$174:S184)+1)</f>
        <v>0</v>
      </c>
      <c r="T185" s="143">
        <v>0</v>
      </c>
      <c r="U185" s="143" t="str">
        <f t="shared" si="63"/>
        <v/>
      </c>
      <c r="V185" s="143">
        <f>IF(OR(W185=0,ISNUMBER(MATCH(W185,$W$174:W184,0))),0,MAX($V$174:V184)+1)</f>
        <v>0</v>
      </c>
      <c r="W185" s="143">
        <f t="shared" si="64"/>
        <v>0</v>
      </c>
      <c r="X185" s="143" t="str">
        <f t="shared" si="65"/>
        <v/>
      </c>
      <c r="Y185" s="143" t="s">
        <v>877</v>
      </c>
      <c r="Z185" s="143">
        <v>0</v>
      </c>
      <c r="AA185" s="143" t="s">
        <v>877</v>
      </c>
      <c r="AB185" s="143">
        <f>IF(OR(AC185=0,ISNUMBER(MATCH(AC185,$AC$174:AC184,0))),0,MAX($AB$174:AB184)+1)</f>
        <v>0</v>
      </c>
      <c r="AC185" s="143">
        <f t="shared" si="76"/>
        <v>0</v>
      </c>
      <c r="AD185" s="143" t="str">
        <f t="shared" si="66"/>
        <v/>
      </c>
      <c r="AE185" s="143">
        <f t="shared" si="67"/>
        <v>3</v>
      </c>
      <c r="AF185" s="143">
        <f t="shared" si="68"/>
        <v>18</v>
      </c>
      <c r="AG185" s="143">
        <f>IF(OR(AH185=0,ISNUMBER(MATCH(AH185,$AH$174:AH184,0))),0,MAX($AG$174:AG184)+1)</f>
        <v>0</v>
      </c>
      <c r="AH185" s="143">
        <f t="shared" si="69"/>
        <v>0</v>
      </c>
      <c r="AI185" s="143" t="str">
        <f t="shared" si="70"/>
        <v/>
      </c>
      <c r="AJ185" s="143" t="s">
        <v>877</v>
      </c>
      <c r="AK185" s="143">
        <f t="shared" si="71"/>
        <v>0</v>
      </c>
      <c r="AL185" s="143" t="s">
        <v>877</v>
      </c>
      <c r="AM185" s="143">
        <f>IF(OR(AN185=0,ISNUMBER(MATCH(AN185,$AN$174:AN184,0))),0,MAX($AM$174:AM184)+1)</f>
        <v>0</v>
      </c>
      <c r="AN185" s="143">
        <f t="shared" si="72"/>
        <v>0</v>
      </c>
      <c r="AO185" s="143" t="str">
        <f t="shared" si="73"/>
        <v/>
      </c>
      <c r="AP185" s="143">
        <f>IF(OR(AQ185=0,ISNUMBER(MATCH(AQ185,$AQ$174:AQ184,0))),0,MAX($AP$174:AP184)+1)</f>
        <v>0</v>
      </c>
      <c r="AQ185" s="143">
        <f t="shared" si="74"/>
        <v>0</v>
      </c>
      <c r="AR185" s="143" t="str">
        <f t="shared" si="75"/>
        <v/>
      </c>
    </row>
    <row r="186" spans="18:50" hidden="1" x14ac:dyDescent="0.2">
      <c r="R186" s="143" t="s">
        <v>775</v>
      </c>
      <c r="S186" s="143">
        <f>IF(OR(T186=0,ISNUMBER(MATCH(T186,$T$174:T185,0))),0,MAX($S$174:S185)+1)</f>
        <v>0</v>
      </c>
      <c r="T186" s="143">
        <v>0</v>
      </c>
      <c r="U186" s="143" t="str">
        <f t="shared" si="63"/>
        <v/>
      </c>
      <c r="V186" s="143">
        <f>IF(OR(W186=0,ISNUMBER(MATCH(W186,$W$174:W185,0))),0,MAX($V$174:V185)+1)</f>
        <v>0</v>
      </c>
      <c r="W186" s="143">
        <f t="shared" si="64"/>
        <v>0</v>
      </c>
      <c r="X186" s="143" t="str">
        <f t="shared" si="65"/>
        <v/>
      </c>
      <c r="Y186" s="143" t="s">
        <v>877</v>
      </c>
      <c r="Z186" s="143">
        <v>0</v>
      </c>
      <c r="AA186" s="143" t="s">
        <v>877</v>
      </c>
      <c r="AB186" s="143">
        <f>IF(OR(AC186=0,ISNUMBER(MATCH(AC186,$AC$174:AC185,0))),0,MAX($AB$174:AB185)+1)</f>
        <v>0</v>
      </c>
      <c r="AC186" s="143">
        <f t="shared" si="76"/>
        <v>0</v>
      </c>
      <c r="AD186" s="143" t="str">
        <f t="shared" si="66"/>
        <v/>
      </c>
      <c r="AE186" s="143">
        <f t="shared" si="67"/>
        <v>3</v>
      </c>
      <c r="AF186" s="143">
        <f t="shared" si="68"/>
        <v>18</v>
      </c>
      <c r="AG186" s="143">
        <f>IF(OR(AH186=0,ISNUMBER(MATCH(AH186,$AH$174:AH185,0))),0,MAX($AG$174:AG185)+1)</f>
        <v>0</v>
      </c>
      <c r="AH186" s="143">
        <f t="shared" si="69"/>
        <v>0</v>
      </c>
      <c r="AI186" s="143" t="str">
        <f t="shared" si="70"/>
        <v/>
      </c>
      <c r="AJ186" s="143" t="s">
        <v>877</v>
      </c>
      <c r="AK186" s="143">
        <f t="shared" si="71"/>
        <v>0</v>
      </c>
      <c r="AL186" s="143" t="s">
        <v>877</v>
      </c>
      <c r="AM186" s="143">
        <f>IF(OR(AN186=0,ISNUMBER(MATCH(AN186,$AN$174:AN185,0))),0,MAX($AM$174:AM185)+1)</f>
        <v>0</v>
      </c>
      <c r="AN186" s="143">
        <f t="shared" si="72"/>
        <v>0</v>
      </c>
      <c r="AO186" s="143" t="str">
        <f t="shared" si="73"/>
        <v/>
      </c>
      <c r="AP186" s="143">
        <f>IF(OR(AQ186=0,ISNUMBER(MATCH(AQ186,$AQ$174:AQ185,0))),0,MAX($AP$174:AP185)+1)</f>
        <v>0</v>
      </c>
      <c r="AQ186" s="143">
        <f t="shared" si="74"/>
        <v>0</v>
      </c>
      <c r="AR186" s="143" t="str">
        <f t="shared" si="75"/>
        <v/>
      </c>
    </row>
    <row r="187" spans="18:50" hidden="1" x14ac:dyDescent="0.2">
      <c r="R187" s="143" t="s">
        <v>608</v>
      </c>
      <c r="S187" s="143">
        <f>IF(OR(T187=0,ISNUMBER(MATCH(T187,$T$174:T186,0))),0,MAX($S$174:S186)+1)</f>
        <v>0</v>
      </c>
      <c r="T187" s="143">
        <v>0</v>
      </c>
      <c r="U187" s="143" t="str">
        <f t="shared" si="63"/>
        <v/>
      </c>
      <c r="V187" s="143">
        <f>IF(OR(W187=0,ISNUMBER(MATCH(W187,$W$174:W186,0))),0,MAX($V$174:V186)+1)</f>
        <v>0</v>
      </c>
      <c r="W187" s="143">
        <f t="shared" si="64"/>
        <v>0</v>
      </c>
      <c r="X187" s="143" t="str">
        <f t="shared" si="65"/>
        <v/>
      </c>
      <c r="Y187" s="143" t="s">
        <v>877</v>
      </c>
      <c r="Z187" s="143">
        <v>0</v>
      </c>
      <c r="AA187" s="143" t="s">
        <v>877</v>
      </c>
      <c r="AB187" s="143">
        <f>IF(OR(AC187=0,ISNUMBER(MATCH(AC187,$AC$174:AC186,0))),0,MAX($AB$174:AB186)+1)</f>
        <v>0</v>
      </c>
      <c r="AC187" s="143">
        <f t="shared" si="76"/>
        <v>0</v>
      </c>
      <c r="AD187" s="143" t="str">
        <f t="shared" si="66"/>
        <v/>
      </c>
      <c r="AE187" s="143">
        <f t="shared" si="67"/>
        <v>3</v>
      </c>
      <c r="AF187" s="143">
        <f t="shared" si="68"/>
        <v>18</v>
      </c>
      <c r="AG187" s="143">
        <f>IF(OR(AH187=0,ISNUMBER(MATCH(AH187,$AH$174:AH186,0))),0,MAX($AG$174:AG186)+1)</f>
        <v>0</v>
      </c>
      <c r="AH187" s="143">
        <f t="shared" si="69"/>
        <v>0</v>
      </c>
      <c r="AI187" s="143" t="str">
        <f t="shared" si="70"/>
        <v/>
      </c>
      <c r="AJ187" s="143" t="s">
        <v>877</v>
      </c>
      <c r="AK187" s="143">
        <f t="shared" si="71"/>
        <v>0</v>
      </c>
      <c r="AL187" s="143" t="s">
        <v>877</v>
      </c>
      <c r="AM187" s="143">
        <f>IF(OR(AN187=0,ISNUMBER(MATCH(AN187,$AN$174:AN186,0))),0,MAX($AM$174:AM186)+1)</f>
        <v>0</v>
      </c>
      <c r="AN187" s="143">
        <f t="shared" si="72"/>
        <v>0</v>
      </c>
      <c r="AO187" s="143" t="str">
        <f t="shared" si="73"/>
        <v/>
      </c>
      <c r="AP187" s="143">
        <f>IF(OR(AQ187=0,ISNUMBER(MATCH(AQ187,$AQ$174:AQ186,0))),0,MAX($AP$174:AP186)+1)</f>
        <v>0</v>
      </c>
      <c r="AQ187" s="143">
        <f t="shared" si="74"/>
        <v>0</v>
      </c>
      <c r="AR187" s="143" t="str">
        <f t="shared" si="75"/>
        <v/>
      </c>
    </row>
    <row r="188" spans="18:50" hidden="1" x14ac:dyDescent="0.2">
      <c r="R188" s="143" t="s">
        <v>776</v>
      </c>
      <c r="S188" s="143">
        <f>IF(OR(T188=0,ISNUMBER(MATCH(T188,$T$174:T187,0))),0,MAX($S$174:S187)+1)</f>
        <v>0</v>
      </c>
      <c r="T188" s="143">
        <v>0</v>
      </c>
      <c r="U188" s="143" t="str">
        <f t="shared" si="63"/>
        <v/>
      </c>
      <c r="V188" s="143">
        <f>IF(OR(W188=0,ISNUMBER(MATCH(W188,$W$174:W187,0))),0,MAX($V$174:V187)+1)</f>
        <v>0</v>
      </c>
      <c r="W188" s="143">
        <f t="shared" si="64"/>
        <v>0</v>
      </c>
      <c r="X188" s="143" t="str">
        <f t="shared" si="65"/>
        <v/>
      </c>
      <c r="Y188" s="143" t="s">
        <v>877</v>
      </c>
      <c r="Z188" s="143">
        <v>0</v>
      </c>
      <c r="AA188" s="143" t="s">
        <v>877</v>
      </c>
      <c r="AB188" s="143">
        <f>IF(OR(AC188=0,ISNUMBER(MATCH(AC188,$AC$174:AC187,0))),0,MAX($AB$174:AB187)+1)</f>
        <v>0</v>
      </c>
      <c r="AC188" s="143">
        <f t="shared" si="76"/>
        <v>0</v>
      </c>
      <c r="AD188" s="143" t="str">
        <f t="shared" si="66"/>
        <v/>
      </c>
      <c r="AE188" s="143">
        <f t="shared" si="67"/>
        <v>3</v>
      </c>
      <c r="AF188" s="143">
        <f t="shared" si="68"/>
        <v>18</v>
      </c>
      <c r="AG188" s="143">
        <f>IF(OR(AH188=0,ISNUMBER(MATCH(AH188,$AH$174:AH187,0))),0,MAX($AG$174:AG187)+1)</f>
        <v>0</v>
      </c>
      <c r="AH188" s="143">
        <f t="shared" si="69"/>
        <v>0</v>
      </c>
      <c r="AI188" s="143" t="str">
        <f t="shared" si="70"/>
        <v/>
      </c>
      <c r="AJ188" s="143" t="s">
        <v>877</v>
      </c>
      <c r="AK188" s="143">
        <f t="shared" si="71"/>
        <v>0</v>
      </c>
      <c r="AL188" s="143" t="s">
        <v>877</v>
      </c>
      <c r="AM188" s="143">
        <f>IF(OR(AN188=0,ISNUMBER(MATCH(AN188,$AN$174:AN187,0))),0,MAX($AM$174:AM187)+1)</f>
        <v>0</v>
      </c>
      <c r="AN188" s="143">
        <f t="shared" si="72"/>
        <v>0</v>
      </c>
      <c r="AO188" s="143" t="str">
        <f t="shared" si="73"/>
        <v/>
      </c>
      <c r="AP188" s="143">
        <f>IF(OR(AQ188=0,ISNUMBER(MATCH(AQ188,$AQ$174:AQ187,0))),0,MAX($AP$174:AP187)+1)</f>
        <v>0</v>
      </c>
      <c r="AQ188" s="143">
        <f t="shared" si="74"/>
        <v>0</v>
      </c>
      <c r="AR188" s="143" t="str">
        <f t="shared" si="75"/>
        <v/>
      </c>
    </row>
    <row r="189" spans="18:50" ht="14.25" hidden="1" x14ac:dyDescent="0.2">
      <c r="R189" s="353"/>
      <c r="S189" s="353"/>
      <c r="T189" s="353"/>
      <c r="U189" s="353"/>
      <c r="V189" s="353"/>
      <c r="W189" s="353"/>
      <c r="X189" s="353"/>
      <c r="Y189" s="353"/>
      <c r="Z189" s="353"/>
      <c r="AA189" s="353"/>
      <c r="AB189" s="353"/>
      <c r="AC189" s="353"/>
      <c r="AD189" s="353"/>
      <c r="AE189" s="353"/>
      <c r="AF189" s="353"/>
      <c r="AG189" s="353"/>
      <c r="AH189" s="353"/>
      <c r="AI189" s="353"/>
      <c r="AJ189" s="353"/>
      <c r="AK189" s="353"/>
      <c r="AL189" s="353"/>
      <c r="AM189" s="353"/>
      <c r="AN189" s="353"/>
      <c r="AO189" s="353"/>
      <c r="AP189" s="353"/>
      <c r="AQ189" s="353"/>
      <c r="AR189" s="353"/>
      <c r="AS189" s="353"/>
      <c r="AT189" s="353"/>
      <c r="AU189" s="353"/>
      <c r="AV189" s="353"/>
      <c r="AW189" s="353"/>
      <c r="AX189" s="353"/>
    </row>
    <row r="190" spans="18:50" hidden="1" x14ac:dyDescent="0.2">
      <c r="U190" s="379" t="str">
        <f>U175&amp;IF(U176="","",", "&amp;U176)&amp;IF(U177="","",", "&amp;U177)&amp;IF(U178="","",", "&amp;U178)&amp;IF(U179="","",", "&amp;U179)&amp;IF(U180="","",", "&amp;U180)&amp;IF(U181="","",", "&amp;U181)&amp;IF(U182="","",", "&amp;U182)&amp;IF(U183="","",", "&amp;U183)&amp;IF(U184="","",", "&amp;U184)&amp;IF(U185="","",", "&amp;U185)&amp;IF(U186="","",", "&amp;U186)&amp;IF(U187="","",", "&amp;U187)&amp;IF(U188="","",", "&amp;U188)</f>
        <v/>
      </c>
      <c r="X190" s="379" t="str">
        <f>X175&amp;IF(X176="","",", "&amp;X176)&amp;IF(X177="","",", "&amp;X177)&amp;IF(X178="","",", "&amp;X178)&amp;IF(X179="","",", "&amp;X179)&amp;IF(X180="","",", "&amp;X180)&amp;IF(X181="","",", "&amp;X181)&amp;IF(X182="","",", "&amp;X182)&amp;IF(X183="","",", "&amp;X183)&amp;IF(X184="","",", "&amp;X184)&amp;IF(X185="","",", "&amp;X185)&amp;IF(X186="","",", "&amp;X186)&amp;IF(X187="","",", "&amp;X187)&amp;IF(X188="","",", "&amp;X188)</f>
        <v/>
      </c>
      <c r="AA190" s="379" t="s">
        <v>877</v>
      </c>
      <c r="AD190" s="379" t="str">
        <f>AD175&amp;IF(AD176="","",", "&amp;AD176)&amp;IF(AD177="","",", "&amp;AD177)&amp;IF(AD178="","",", "&amp;AD178)&amp;IF(AD179="","",", "&amp;AD179)&amp;IF(AD180="","",", "&amp;AD180)&amp;IF(AD181="","",", "&amp;AD181)&amp;IF(AD182="","",", "&amp;AD182)&amp;IF(AD183="","",", "&amp;AD183)&amp;IF(AD184="","",", "&amp;AD184)&amp;IF(AD185="","",", "&amp;AD185)&amp;IF(AD186="","",", "&amp;AD186)&amp;IF(AD187="","",", "&amp;AD187)&amp;IF(AD188="","",", "&amp;AD188)</f>
        <v/>
      </c>
      <c r="AE190" s="143" t="s">
        <v>884</v>
      </c>
      <c r="AF190" s="143" t="s">
        <v>885</v>
      </c>
      <c r="AI190" s="379" t="str">
        <f>AI175&amp;IF(AI176="","",", "&amp;AI176)&amp;IF(AI177="","",", "&amp;AI177)&amp;IF(AI178="","",", "&amp;AI178)&amp;IF(AI179="","",", "&amp;AI179)&amp;IF(AI180="","",", "&amp;AI180)&amp;IF(AI181="","",", "&amp;AI181)&amp;IF(AI182="","",", "&amp;AI182)&amp;IF(AI183="","",", "&amp;AI183)&amp;IF(AI184="","",", "&amp;AI184)&amp;IF(AI185="","",", "&amp;AI185)&amp;IF(AI186="","",", "&amp;AI186)&amp;IF(AI187="","",", "&amp;AI187)&amp;IF(AI188="","",", "&amp;AI188)</f>
        <v/>
      </c>
      <c r="AL190" s="379" t="s">
        <v>877</v>
      </c>
      <c r="AO190" s="379" t="str">
        <f>AO175&amp;IF(AO176="","",", "&amp;AO176)&amp;IF(AO177="","",", "&amp;AO177)&amp;IF(AO178="","",", "&amp;AO178)&amp;IF(AO179="","",", "&amp;AO179)&amp;IF(AO180="","",", "&amp;AO180)&amp;IF(AO181="","",", "&amp;AO181)&amp;IF(AO182="","",", "&amp;AO182)&amp;IF(AO183="","",", "&amp;AO183)&amp;IF(AO184="","",", "&amp;AO184)&amp;IF(AO185="","",", "&amp;AO185)&amp;IF(AO186="","",", "&amp;AO186)&amp;IF(AO187="","",", "&amp;AO187)&amp;IF(AO188="","",", "&amp;AO188)</f>
        <v/>
      </c>
      <c r="AR190" s="379" t="str">
        <f>AR175&amp;IF(AR176="","",", "&amp;AR176)&amp;IF(AR177="","",", "&amp;AR177)&amp;IF(AR178="","",", "&amp;AR178)&amp;IF(AR179="","",", "&amp;AR179)&amp;IF(AR180="","",", "&amp;AR180)&amp;IF(AR181="","",", "&amp;AR181)&amp;IF(AR182="","",", "&amp;AR182)&amp;IF(AR183="","",", "&amp;AR183)&amp;IF(AR184="","",", "&amp;AR184)&amp;IF(AR185="","",", "&amp;AR185)&amp;IF(AR186="","",", "&amp;AR186)&amp;IF(AR187="","",", "&amp;AR187)&amp;IF(AR188="","",", "&amp;AR188)</f>
        <v/>
      </c>
      <c r="AU190"/>
    </row>
    <row r="191" spans="18:50" hidden="1" x14ac:dyDescent="0.2">
      <c r="AE191" s="143" t="s">
        <v>886</v>
      </c>
      <c r="AF191" s="143" t="s">
        <v>887</v>
      </c>
    </row>
    <row r="192" spans="18:50" hidden="1" x14ac:dyDescent="0.2">
      <c r="AE192" s="143" t="s">
        <v>888</v>
      </c>
      <c r="AF192" s="143" t="s">
        <v>889</v>
      </c>
    </row>
    <row r="193" spans="31:32" hidden="1" x14ac:dyDescent="0.2">
      <c r="AE193" s="143" t="s">
        <v>890</v>
      </c>
      <c r="AF193" s="143" t="s">
        <v>891</v>
      </c>
    </row>
    <row r="194" spans="31:32" hidden="1" x14ac:dyDescent="0.2">
      <c r="AE194" s="143" t="s">
        <v>892</v>
      </c>
      <c r="AF194" s="143" t="s">
        <v>893</v>
      </c>
    </row>
    <row r="195" spans="31:32" hidden="1" x14ac:dyDescent="0.2">
      <c r="AE195" s="143" t="s">
        <v>894</v>
      </c>
      <c r="AF195" s="143" t="s">
        <v>895</v>
      </c>
    </row>
  </sheetData>
  <sheetProtection algorithmName="SHA-512" hashValue="o+QTHww/jSukVzxF5iiYcR4p/W3m6qtARPQGDGyQRPT3Ps9xACajcOMz4kNrvxmf7XZfrFubtPt1N3fCssaCbQ==" saltValue="+lX9hM0JCooGbFDY9h+VqQ==" spinCount="100000" sheet="1" objects="1" scenarios="1" formatRows="0" autoFilter="0"/>
  <mergeCells count="186">
    <mergeCell ref="B169:E169"/>
    <mergeCell ref="B170:E170"/>
    <mergeCell ref="A162:C162"/>
    <mergeCell ref="D162:E162"/>
    <mergeCell ref="A163:B163"/>
    <mergeCell ref="A164:B164"/>
    <mergeCell ref="A161:E161"/>
    <mergeCell ref="A166:E166"/>
    <mergeCell ref="A151:E151"/>
    <mergeCell ref="A167:E167"/>
    <mergeCell ref="A152:E152"/>
    <mergeCell ref="A153:E153"/>
    <mergeCell ref="A154:E154"/>
    <mergeCell ref="A155:E155"/>
    <mergeCell ref="A165:E165"/>
    <mergeCell ref="A156:E156"/>
    <mergeCell ref="A158:B158"/>
    <mergeCell ref="A159:B159"/>
    <mergeCell ref="A160:E160"/>
    <mergeCell ref="C12:E12"/>
    <mergeCell ref="B168:E168"/>
    <mergeCell ref="A142:B142"/>
    <mergeCell ref="A143:B143"/>
    <mergeCell ref="A144:B144"/>
    <mergeCell ref="A145:B145"/>
    <mergeCell ref="A38:E38"/>
    <mergeCell ref="A39:E39"/>
    <mergeCell ref="A40:C40"/>
    <mergeCell ref="A41:C41"/>
    <mergeCell ref="A42:C42"/>
    <mergeCell ref="A51:E51"/>
    <mergeCell ref="A52:B52"/>
    <mergeCell ref="A53:B53"/>
    <mergeCell ref="A54:B54"/>
    <mergeCell ref="A55:B55"/>
    <mergeCell ref="A50:E50"/>
    <mergeCell ref="A49:C49"/>
    <mergeCell ref="D40:E40"/>
    <mergeCell ref="D41:E41"/>
    <mergeCell ref="D42:E42"/>
    <mergeCell ref="D43:E43"/>
    <mergeCell ref="D44:E44"/>
    <mergeCell ref="D45:E45"/>
    <mergeCell ref="A1:F1"/>
    <mergeCell ref="A2:E2"/>
    <mergeCell ref="A43:C43"/>
    <mergeCell ref="A14:E14"/>
    <mergeCell ref="A37:E37"/>
    <mergeCell ref="A18:C18"/>
    <mergeCell ref="D18:E18"/>
    <mergeCell ref="A17:C17"/>
    <mergeCell ref="D17:E17"/>
    <mergeCell ref="A21:C21"/>
    <mergeCell ref="A22:C22"/>
    <mergeCell ref="A23:C23"/>
    <mergeCell ref="A24:C24"/>
    <mergeCell ref="A25:C25"/>
    <mergeCell ref="A35:C35"/>
    <mergeCell ref="A20:E20"/>
    <mergeCell ref="A19:C19"/>
    <mergeCell ref="A12:B12"/>
    <mergeCell ref="A36:C36"/>
    <mergeCell ref="A15:C15"/>
    <mergeCell ref="D15:E15"/>
    <mergeCell ref="A16:E16"/>
    <mergeCell ref="A31:C31"/>
    <mergeCell ref="A32:C32"/>
    <mergeCell ref="D46:E46"/>
    <mergeCell ref="D47:E47"/>
    <mergeCell ref="D48:E48"/>
    <mergeCell ref="D49:E49"/>
    <mergeCell ref="A44:C44"/>
    <mergeCell ref="A45:C45"/>
    <mergeCell ref="A46:C46"/>
    <mergeCell ref="A47:C47"/>
    <mergeCell ref="A48:C48"/>
    <mergeCell ref="A56:B56"/>
    <mergeCell ref="A57:B57"/>
    <mergeCell ref="A58:B58"/>
    <mergeCell ref="A59:E59"/>
    <mergeCell ref="A60:E60"/>
    <mergeCell ref="A68:E68"/>
    <mergeCell ref="A62:B62"/>
    <mergeCell ref="A63:B63"/>
    <mergeCell ref="A64:B64"/>
    <mergeCell ref="A65:B65"/>
    <mergeCell ref="A66:B66"/>
    <mergeCell ref="A67:B67"/>
    <mergeCell ref="A61:B61"/>
    <mergeCell ref="A75:B75"/>
    <mergeCell ref="A76:B76"/>
    <mergeCell ref="A77:B77"/>
    <mergeCell ref="A78:E78"/>
    <mergeCell ref="A83:D83"/>
    <mergeCell ref="A82:D82"/>
    <mergeCell ref="A69:D69"/>
    <mergeCell ref="A70:E70"/>
    <mergeCell ref="A71:B71"/>
    <mergeCell ref="A72:B72"/>
    <mergeCell ref="A73:B73"/>
    <mergeCell ref="A74:B74"/>
    <mergeCell ref="A84:D84"/>
    <mergeCell ref="A93:E93"/>
    <mergeCell ref="A94:E94"/>
    <mergeCell ref="A97:C97"/>
    <mergeCell ref="A98:E98"/>
    <mergeCell ref="D96:E96"/>
    <mergeCell ref="D97:E97"/>
    <mergeCell ref="A79:E79"/>
    <mergeCell ref="A80:E80"/>
    <mergeCell ref="A81:E81"/>
    <mergeCell ref="A85:E85"/>
    <mergeCell ref="A3:E3"/>
    <mergeCell ref="A4:E4"/>
    <mergeCell ref="A5:E5"/>
    <mergeCell ref="A6:E6"/>
    <mergeCell ref="A9:B9"/>
    <mergeCell ref="A10:B10"/>
    <mergeCell ref="A11:B11"/>
    <mergeCell ref="C9:E9"/>
    <mergeCell ref="C10:E10"/>
    <mergeCell ref="C11:E11"/>
    <mergeCell ref="A7:E7"/>
    <mergeCell ref="A8:E8"/>
    <mergeCell ref="F3:F8"/>
    <mergeCell ref="A13:E13"/>
    <mergeCell ref="A171:F171"/>
    <mergeCell ref="A128:B128"/>
    <mergeCell ref="A129:B129"/>
    <mergeCell ref="A130:B130"/>
    <mergeCell ref="A131:B131"/>
    <mergeCell ref="A132:E132"/>
    <mergeCell ref="A126:B126"/>
    <mergeCell ref="A118:B118"/>
    <mergeCell ref="A119:B119"/>
    <mergeCell ref="A33:C33"/>
    <mergeCell ref="A34:C34"/>
    <mergeCell ref="D19:E19"/>
    <mergeCell ref="A26:C26"/>
    <mergeCell ref="A27:C27"/>
    <mergeCell ref="A28:C28"/>
    <mergeCell ref="A29:C29"/>
    <mergeCell ref="A30:C30"/>
    <mergeCell ref="A125:B125"/>
    <mergeCell ref="A100:B100"/>
    <mergeCell ref="A113:B113"/>
    <mergeCell ref="A95:E95"/>
    <mergeCell ref="A96:C96"/>
    <mergeCell ref="A115:E115"/>
    <mergeCell ref="A99:E99"/>
    <mergeCell ref="A116:E116"/>
    <mergeCell ref="A104:B104"/>
    <mergeCell ref="A105:B105"/>
    <mergeCell ref="A106:B106"/>
    <mergeCell ref="A107:B107"/>
    <mergeCell ref="A127:B127"/>
    <mergeCell ref="A114:B114"/>
    <mergeCell ref="A121:B121"/>
    <mergeCell ref="A122:B122"/>
    <mergeCell ref="A123:B123"/>
    <mergeCell ref="A124:B124"/>
    <mergeCell ref="A117:B117"/>
    <mergeCell ref="A120:B120"/>
    <mergeCell ref="A108:B108"/>
    <mergeCell ref="A101:B101"/>
    <mergeCell ref="A102:B102"/>
    <mergeCell ref="A103:B103"/>
    <mergeCell ref="A109:B109"/>
    <mergeCell ref="A110:B110"/>
    <mergeCell ref="A111:B111"/>
    <mergeCell ref="A112:B112"/>
    <mergeCell ref="A146:B146"/>
    <mergeCell ref="A147:B147"/>
    <mergeCell ref="A148:B148"/>
    <mergeCell ref="A149:E149"/>
    <mergeCell ref="A133:E133"/>
    <mergeCell ref="A134:B134"/>
    <mergeCell ref="A135:B135"/>
    <mergeCell ref="A136:B136"/>
    <mergeCell ref="A157:C157"/>
    <mergeCell ref="D157:E157"/>
    <mergeCell ref="A137:B137"/>
    <mergeCell ref="A138:B138"/>
    <mergeCell ref="A139:B139"/>
    <mergeCell ref="A140:B140"/>
    <mergeCell ref="A141:B141"/>
  </mergeCells>
  <conditionalFormatting sqref="A16:E170">
    <cfRule type="expression" dxfId="79" priority="10">
      <formula>$H16</formula>
    </cfRule>
  </conditionalFormatting>
  <conditionalFormatting sqref="A22:E170">
    <cfRule type="expression" dxfId="78" priority="12">
      <formula>$I22</formula>
    </cfRule>
  </conditionalFormatting>
  <conditionalFormatting sqref="D21:D36">
    <cfRule type="expression" dxfId="76" priority="9">
      <formula>$L21</formula>
    </cfRule>
  </conditionalFormatting>
  <dataValidations count="75">
    <dataValidation allowBlank="1" showErrorMessage="1" prompt="What are the issuance date(s) of the project being revisited? (mm/dd/yy)" sqref="D18:E18" xr:uid="{E0942F03-E41A-42DD-B95A-3569E48CCBF6}"/>
    <dataValidation type="list" allowBlank="1" showErrorMessage="1" prompt="Is this facility located within the portion of this county that is designated nonattainment?" sqref="D41:E41" xr:uid="{660DA3E3-7DBB-46A2-8D21-82C911325CD0}">
      <formula1>"Yes,No"</formula1>
    </dataValidation>
    <dataValidation type="textLength" operator="lessThanOrEqual" allowBlank="1" showErrorMessage="1" prompt="Describe why the project should be reviewed under a designation different than the current one. Limited to 300 characters." sqref="D44:E44" xr:uid="{46C7BE4F-BD54-4D73-9134-0AD31E63C2A5}">
      <formula1>300</formula1>
    </dataValidation>
    <dataValidation type="custom" operator="greaterThanOrEqual" allowBlank="1" showErrorMessage="1" prompt="Enter the current sitewide PTE (tpy) for ozone (as VOC). Or enter &quot;&gt;&quot; to indicate the site is a major source for this criteria pollutant or pollutant." sqref="C53" xr:uid="{CE8D5C90-BF7E-44B6-A32A-A36E08D0D1D6}">
      <formula1>OR($C$53&gt;=0,$C$53="&gt;")</formula1>
    </dataValidation>
    <dataValidation type="custom" operator="greaterThanOrEqual" allowBlank="1" showErrorMessage="1" prompt="Enter the current sitewide PTE (tpy) for Pb. Or enter &quot;&gt;&quot; to indicate the site is a major source for this criteria pollutant or pollutant." sqref="C58" xr:uid="{E4A9A97A-3C2D-47BB-96A3-1BC21F97A4F6}">
      <formula1>OR($C$58&gt;=0,$C$58="&gt;")</formula1>
    </dataValidation>
    <dataValidation type="custom" operator="greaterThanOrEqual" allowBlank="1" showErrorMessage="1" prompt="Enter the current sitewide PTE (tpy) for ozone (as NOx). Or enter &quot;&gt;&quot; to indicate the site is a major source for this criteria pollutant or pollutant." sqref="C54" xr:uid="{B7AD9B33-893D-46A6-8436-4367BE53E064}">
      <formula1>OR($C$54&gt;=0,$C$54="&gt;")</formula1>
    </dataValidation>
    <dataValidation type="custom" operator="greaterThanOrEqual" allowBlank="1" showErrorMessage="1" prompt="Enter the current sitewide PTE (tpy) for SO2. Or enter &quot;&gt;&quot; to indicate the site is a major source for this criteria pollutant or pollutant." sqref="C55" xr:uid="{64789BCC-7223-4373-97A9-6547E558723F}">
      <formula1>OR($C$55&gt;=0,$C$55="&gt;")</formula1>
    </dataValidation>
    <dataValidation type="custom" operator="greaterThanOrEqual" allowBlank="1" showErrorMessage="1" prompt="Enter the current sitewide PTE (tpy) for CO. Or enter &quot;&gt;&quot; to indicate the site is a major source for this criteria pollutant or pollutant." sqref="C56" xr:uid="{55416840-29D0-4E10-BF30-A130B6C3F8BA}">
      <formula1>OR($C$56&gt;=0,$C$56="&gt;")</formula1>
    </dataValidation>
    <dataValidation type="custom" operator="greaterThanOrEqual" allowBlank="1" showErrorMessage="1" prompt="Enter the current sitewide PTE (tpy) for PM10. Or enter &quot;&gt;&quot; to indicate the site is a major source for this criteria pollutant or pollutant." sqref="C57" xr:uid="{7F539E4B-D907-45C7-A53D-F7D46213C0AE}">
      <formula1>OR($C$57&gt;=0,$C$57="&gt;")</formula1>
    </dataValidation>
    <dataValidation type="list" allowBlank="1" showErrorMessage="1" prompt="Choose to bypass netting and assume nonattainment review is required for the pollutants listed in the cell to the left?" sqref="E69" xr:uid="{1FD70D4C-C4FF-4CEB-9607-970DD8BED722}">
      <formula1>"Yes,No"</formula1>
    </dataValidation>
    <dataValidation operator="greaterThanOrEqual" allowBlank="1" showErrorMessage="1" prompt="Enter the project emissions increase (tpy) for ozone (as VOC)." sqref="C62" xr:uid="{7A1C6B14-8517-42FC-BA34-814636AD9E6F}"/>
    <dataValidation operator="greaterThanOrEqual" allowBlank="1" showErrorMessage="1" prompt="Enter the project emissions increase (tpy) for ozone (as NOx)." sqref="C63" xr:uid="{30AF7A38-08E6-42FC-A19D-7E2D2836BA76}"/>
    <dataValidation operator="greaterThanOrEqual" allowBlank="1" showErrorMessage="1" prompt="Enter the project emissions increase (tpy) for SO2." sqref="C64" xr:uid="{9A75ED4F-ACEB-4E6D-AD7C-EEF3D96976A2}"/>
    <dataValidation operator="greaterThanOrEqual" allowBlank="1" showErrorMessage="1" prompt="Enter the project emissions increase (tpy) for CO." sqref="C65" xr:uid="{08397661-F5B4-48A1-A189-BEE20A47AA9E}"/>
    <dataValidation operator="greaterThanOrEqual" allowBlank="1" showErrorMessage="1" prompt="Enter the project emissions increase (tpy) for PM10." sqref="C66" xr:uid="{F5021828-24BE-4278-9E28-690213C1DAEB}"/>
    <dataValidation operator="greaterThanOrEqual" allowBlank="1" showErrorMessage="1" prompt="Enter the project emissions increase (tpy) for Pb." sqref="C67" xr:uid="{EB503E27-9AD6-480E-8EBC-5F9230448F27}"/>
    <dataValidation operator="greaterThanOrEqual" allowBlank="1" showErrorMessage="1" prompt="Enter the net emissions increase (tpy) for Pb." sqref="C77" xr:uid="{288F6214-05B0-43AE-AA7A-45D5ADCE11FE}"/>
    <dataValidation operator="greaterThanOrEqual" allowBlank="1" showErrorMessage="1" prompt="Enter the net emissions increase (tpy) for ozone (as VOC)." sqref="C72" xr:uid="{53036682-85A2-4ECC-B4A2-59ABB29A3D0B}"/>
    <dataValidation operator="greaterThanOrEqual" allowBlank="1" showErrorMessage="1" prompt="Enter the net emissions increase (tpy) for ozone (as NOx)." sqref="C73" xr:uid="{2CA57487-4FC4-4AC6-B413-9DAB7596C05B}"/>
    <dataValidation operator="greaterThanOrEqual" allowBlank="1" showErrorMessage="1" prompt="Enter the net emissions increase (tpy) for SO2." sqref="C74" xr:uid="{34274921-4823-473A-89A3-9284A2920C21}"/>
    <dataValidation operator="greaterThanOrEqual" allowBlank="1" showErrorMessage="1" prompt="Enter the net emissions increase (tpy) for CO." sqref="C75" xr:uid="{EE7793CB-9590-45EB-A229-2E828AA145F8}"/>
    <dataValidation operator="greaterThanOrEqual" allowBlank="1" showErrorMessage="1" prompt="Enter the net emissions increase (tpy) for PM10." sqref="C76" xr:uid="{722AE724-0D35-4820-8265-B666DF417DDD}"/>
    <dataValidation type="list" allowBlank="1" showErrorMessage="1" prompt="If yes to the previous question, will all additional offsets be obtained prior to issuance of the current project? If no to the previous question, will additional offsets be obtained prior to the start of operation?" sqref="E84" xr:uid="{8CFCE9F6-210F-45AC-9FD9-DC54C4824403}">
      <formula1>"Yes,No"</formula1>
    </dataValidation>
    <dataValidation type="decimal" operator="greaterThanOrEqual" allowBlank="1" showErrorMessage="1" prompt="Enter federal enforceable project emissions increase (tpy) of Pb." sqref="C92" xr:uid="{8ACC0491-24EA-4223-9845-7A7D319B19E1}">
      <formula1>0</formula1>
    </dataValidation>
    <dataValidation type="decimal" operator="greaterThanOrEqual" allowBlank="1" showErrorMessage="1" prompt="Enter federal enforceable project emissions increase (tpy) of ozone (as VOC)." sqref="C87" xr:uid="{B738FC80-67AA-479B-A01B-4A6BD0E66A67}">
      <formula1>0</formula1>
    </dataValidation>
    <dataValidation type="decimal" operator="greaterThanOrEqual" allowBlank="1" showErrorMessage="1" prompt="Enter federal enforceable project emissions increase (tpy) of ozone (as NOx)." sqref="C88" xr:uid="{004D557A-C15A-4E50-AA79-93AE6015AAA1}">
      <formula1>0</formula1>
    </dataValidation>
    <dataValidation type="decimal" operator="greaterThanOrEqual" allowBlank="1" showErrorMessage="1" prompt="Enter federal enforceable project emissions increase (tpy) of SO2." sqref="C89" xr:uid="{303078EE-97BC-48D3-AF03-044C5358AD6B}">
      <formula1>0</formula1>
    </dataValidation>
    <dataValidation type="decimal" operator="greaterThanOrEqual" allowBlank="1" showErrorMessage="1" prompt="Enter federal enforceable project emissions increase (tpy) of CO." sqref="C90" xr:uid="{805C9216-BC62-4F4D-865F-A37E7E115286}">
      <formula1>0</formula1>
    </dataValidation>
    <dataValidation type="decimal" operator="greaterThanOrEqual" allowBlank="1" showErrorMessage="1" prompt="Enter federal enforceable project emissions increase (tpy) of PM10." sqref="C91" xr:uid="{22B3731A-154D-4B1A-8CBE-70197E745B38}">
      <formula1>0</formula1>
    </dataValidation>
    <dataValidation type="textLength" operator="lessThanOrEqual" allowBlank="1" showErrorMessage="1" prompt="Provide a short description of the facility, limited to 300 characters." sqref="D97:E97" xr:uid="{7953DDD2-8550-46EE-8876-5CE71BC122C0}">
      <formula1>300</formula1>
    </dataValidation>
    <dataValidation operator="greaterThanOrEqual" allowBlank="1" showErrorMessage="1" prompt="Enter project emissions increase (tpy) of fluoride (excluding HF)." sqref="C131" xr:uid="{CE975F63-BFDA-4F54-AB41-03CE33D70171}"/>
    <dataValidation operator="greaterThanOrEqual" allowBlank="1" showErrorMessage="1" prompt="Enter project emissions increase (tpy) of CO." sqref="C118" xr:uid="{94A3830C-BED8-417A-8401-1B56728FA3CB}"/>
    <dataValidation operator="greaterThanOrEqual" allowBlank="1" showErrorMessage="1" prompt="Enter project emissions increase (tpy) of NOx." sqref="C119" xr:uid="{661C756C-C806-4412-87A5-0E0EF29B3F6E}"/>
    <dataValidation operator="greaterThanOrEqual" allowBlank="1" showErrorMessage="1" prompt="Enter project emissions increase (tpy) of PM." sqref="C120" xr:uid="{55843F37-4597-4C6F-BDEE-A5A76878C4AE}"/>
    <dataValidation operator="greaterThanOrEqual" allowBlank="1" showErrorMessage="1" prompt="Enter project emissions increase (tpy) of PM10." sqref="C121" xr:uid="{D7F2AE43-8010-4CFE-8554-B360C24090F3}"/>
    <dataValidation operator="greaterThanOrEqual" allowBlank="1" showErrorMessage="1" prompt="Enter project emissions increase (tpy) of PM2.5." sqref="C122" xr:uid="{02513F35-C0AA-4673-8B0C-1B38E43782F4}"/>
    <dataValidation operator="greaterThanOrEqual" allowBlank="1" showErrorMessage="1" prompt="Enter project emissions increase (tpy) of SO2." sqref="C123" xr:uid="{2F67F351-6F97-4DB1-B1B3-11E390D9AC9A}"/>
    <dataValidation operator="greaterThanOrEqual" allowBlank="1" showErrorMessage="1" prompt="Enter project emissions increase (tpy) of ozone (as VOC)." sqref="C124" xr:uid="{A394346E-C98F-4285-9AC0-4F1170F01948}"/>
    <dataValidation operator="greaterThanOrEqual" allowBlank="1" showErrorMessage="1" prompt="Enter project emissions increase (tpy) of ozone (as NOx)." sqref="C125" xr:uid="{8C56E8F5-4E1C-4E4C-9B04-D4EA45AC2FC0}"/>
    <dataValidation operator="greaterThanOrEqual" allowBlank="1" showErrorMessage="1" prompt="Enter project emissions increase (tpy) of Pb." sqref="C126" xr:uid="{D4612BFE-78C0-4566-9185-BD3004E23735}"/>
    <dataValidation operator="greaterThanOrEqual" allowBlank="1" showErrorMessage="1" prompt="Enter project emissions increase (tpy) of H2S." sqref="C127" xr:uid="{DD2D7B91-BDC2-46E1-BCD0-37B37DEE1B12}"/>
    <dataValidation operator="greaterThanOrEqual" allowBlank="1" showErrorMessage="1" prompt="Enter project emissions increase (tpy) of TRS." sqref="C128" xr:uid="{A2927320-8487-4C09-A13B-CC7F47D70C86}"/>
    <dataValidation operator="greaterThanOrEqual" allowBlank="1" showErrorMessage="1" prompt="Enter project emissions increase (tpy) of reduced sulfur compounds (including H2S)." sqref="C129" xr:uid="{CBF938C0-86C1-404A-BBCC-697C11E8BDF6}"/>
    <dataValidation operator="greaterThanOrEqual" allowBlank="1" showErrorMessage="1" prompt="Enter project emissions increase (tpy) of H2SO4." sqref="C130" xr:uid="{5888570C-CA2D-41D3-BB09-06B48AF68AA0}"/>
    <dataValidation operator="greaterThanOrEqual" allowBlank="1" showErrorMessage="1" prompt="Enter increase (tpy) of fluoride (excluding HF)." sqref="C148" xr:uid="{8F393670-3E7E-496D-BA6E-D6D3C12D93FF}"/>
    <dataValidation operator="greaterThanOrEqual" allowBlank="1" showErrorMessage="1" prompt="Enter increase (tpy) of CO." sqref="C135" xr:uid="{6A3BE475-164E-4AF5-9252-ACE3C0660676}"/>
    <dataValidation operator="greaterThanOrEqual" allowBlank="1" showErrorMessage="1" prompt="Enter increase (tpy) of NOx." sqref="C136" xr:uid="{F0216B1C-005A-4727-8982-99AC8E13FCE5}"/>
    <dataValidation operator="greaterThanOrEqual" allowBlank="1" showErrorMessage="1" prompt="Enter increase (tpy) of PM." sqref="C137" xr:uid="{45DE941F-FFCB-48EF-8083-5B11ADAD652D}"/>
    <dataValidation operator="greaterThanOrEqual" allowBlank="1" showErrorMessage="1" prompt="Enter increase (tpy) of PM10." sqref="C138" xr:uid="{A0BC1C6A-9155-4C0C-9BD4-FDEDA2947106}"/>
    <dataValidation operator="greaterThanOrEqual" allowBlank="1" showErrorMessage="1" prompt="Enter increase (tpy) of PM2.5." sqref="C139" xr:uid="{DB1A2129-0DA6-4AFC-AB32-1E7871F289FD}"/>
    <dataValidation operator="greaterThanOrEqual" allowBlank="1" showErrorMessage="1" prompt="Enter increase (tpy) of SO2." sqref="C140" xr:uid="{587C0E38-7AA1-4821-88C0-5B95958F08A5}"/>
    <dataValidation operator="greaterThanOrEqual" allowBlank="1" showErrorMessage="1" prompt="Enter increase (tpy) of ozone (as VOC)." sqref="C141" xr:uid="{D9F66458-BB4B-4B9F-A9D7-9339B2BD7EAE}"/>
    <dataValidation operator="greaterThanOrEqual" allowBlank="1" showErrorMessage="1" prompt="Enter increase (tpy) of ozone (as NOx)." sqref="C142" xr:uid="{9317AF7C-54B5-47B3-957D-05A51EADE710}"/>
    <dataValidation operator="greaterThanOrEqual" allowBlank="1" showErrorMessage="1" prompt="Enter increase (tpy) of Pb." sqref="C143" xr:uid="{4CD13333-93EB-462F-B1B0-FBC6CEA35F3E}"/>
    <dataValidation operator="greaterThanOrEqual" allowBlank="1" showErrorMessage="1" prompt="Enter increase (tpy) of H2S." sqref="C144" xr:uid="{F74D2149-9580-4B98-AE88-F53B695CEA57}"/>
    <dataValidation operator="greaterThanOrEqual" allowBlank="1" showErrorMessage="1" prompt="Enter increase (tpy) of TRS." sqref="C145" xr:uid="{575D411E-5574-4846-A448-5ED7719FF1E3}"/>
    <dataValidation operator="greaterThanOrEqual" allowBlank="1" showErrorMessage="1" prompt="Enter increase (tpy) of reduced sulfur compounds (including H2S)." sqref="C146" xr:uid="{9B8FFBFB-4EA2-4402-8C6C-3D3E2BF122E8}"/>
    <dataValidation operator="greaterThanOrEqual" allowBlank="1" showErrorMessage="1" prompt="Enter increase (tpy) of H2SO4." sqref="C147" xr:uid="{7ED68BAD-032A-4DC0-A36C-FB3A7A5DBF03}"/>
    <dataValidation type="list" allowBlank="1" showErrorMessage="1" prompt="Is the net emissions increase of GHGs greater than 0 tpy on a mass basis?" sqref="D162:E162" xr:uid="{FCB3F83A-970C-40BC-8C84-750D80370F6F}">
      <formula1>"Yes,No"</formula1>
    </dataValidation>
    <dataValidation type="decimal" operator="greaterThanOrEqual" allowBlank="1" showErrorMessage="1" prompt="Enter increase of CO2E (tpy)." sqref="C164" xr:uid="{21E0F435-ABF8-425C-AB29-0E7B89AB8D56}">
      <formula1>0</formula1>
    </dataValidation>
    <dataValidation type="list" allowBlank="1" showErrorMessage="1" prompt="What ozone nonattainment classification should the project be reviewed under?" sqref="D45:E45" xr:uid="{595E0334-6268-47E5-A004-5DF3F27334FE}">
      <formula1>"current classification,attainment,marginal,moderate,serious,severe,extreme"</formula1>
    </dataValidation>
    <dataValidation type="list" allowBlank="1" showErrorMessage="1" prompt="What lead nonattainment classification should the project be reviewed under?" sqref="D49:E49" xr:uid="{61BDB189-A9AE-412E-8A5C-F88612A8F6F3}">
      <formula1>"current classification,attainment,nonattainment"</formula1>
    </dataValidation>
    <dataValidation type="list" allowBlank="1" showErrorMessage="1" prompt="What PM10 nonattainment classification should the project be reviewed under?" sqref="D48:E48" xr:uid="{A6166867-6E83-4C89-BAEE-C477A088A870}">
      <formula1>"current classification,attainment,moderate,serious"</formula1>
    </dataValidation>
    <dataValidation type="list" allowBlank="1" showErrorMessage="1" prompt="What SO2 nonattainment classification should the project be reviewed under?" sqref="D46:E46" xr:uid="{A6270147-2572-4362-B550-44B8762A94DB}">
      <formula1>"current classification,attainment,nonattainment"</formula1>
    </dataValidation>
    <dataValidation type="list" allowBlank="1" showErrorMessage="1" prompt="What CO nonattainment classification should the project be reviewed under?" sqref="D47:E47" xr:uid="{9C3506DA-E1EE-464C-93D0-2F3491C42846}">
      <formula1>"current classification,attainment,moderate,serious"</formula1>
    </dataValidation>
    <dataValidation type="list" operator="lessThanOrEqual" allowBlank="1" showErrorMessage="1" prompt="Where is the offset coming from?" sqref="E87:E92" xr:uid="{44298F0A-C494-4704-BE05-FD7695BFA304}">
      <formula1>"Emission reduction credits,Discrete emission credits,Inter-area use of credits,MECT allowances,HECT allowances,Internal offsets,To be determined"</formula1>
    </dataValidation>
    <dataValidation type="list" allowBlank="1" showErrorMessage="1" prompt="Has operation of the changes begun? Select or enter &quot;Yes&quot; or &quot;No&quot;." sqref="E83" xr:uid="{CD49DEBC-3C6B-4371-9C00-CECAA7827099}">
      <formula1>"Yes,No"</formula1>
    </dataValidation>
    <dataValidation type="list" allowBlank="1" showErrorMessage="1" prompt="Is retrospective review required? Select or enter &quot;Yes&quot; or &quot;No&quot;." sqref="D17:E17" xr:uid="{212466CD-FCE0-4F3E-95CE-97B0B493E2C1}">
      <formula1>"Yes,No"</formula1>
    </dataValidation>
    <dataValidation type="list" allowBlank="1" showErrorMessage="1" prompt="Did this pollutant require federal permitting in the original project? Select or enter &quot;Yes&quot; or &quot;No&quot;." sqref="E22:E36 D22:D23 D25:D26 D28 D30" xr:uid="{B426C697-EFE7-453F-9C01-D369A0C9571C}">
      <formula1>"Yes,No"</formula1>
    </dataValidation>
    <dataValidation type="list" allowBlank="1" showErrorMessage="1" prompt="Does the retrospective federal applicability analysis indicate additional offsets must be obtained? Select or enter &quot;Yes&quot; or &quot;No&quot;." sqref="E82" xr:uid="{6B86D43E-A61A-41ED-895F-1B96B0FA7178}">
      <formula1>"Yes,No"</formula1>
    </dataValidation>
    <dataValidation type="list" allowBlank="1" showErrorMessage="1" prompt="Excluding GHGs, did any pollutants require nonattainment NSR or PSD review in the original project? (Pollutants listed in table below.) Enter or select &quot;Yes&quot; or &quot;No&quot;." sqref="D19:E19" xr:uid="{51EA7F0F-FC66-46B4-AA48-3CE5DFC7FCBF}">
      <formula1>"Yes,No"</formula1>
    </dataValidation>
    <dataValidation type="list" allowBlank="1" showErrorMessage="1" prompt="Does this project require multiple federal applicability determinations? Enter or select &quot;Yes&quot; or &quot;No&quot;." sqref="D15:E15" xr:uid="{1F9C6481-2A02-4D86-AD07-3498DC72A29B}">
      <formula1>"Yes,No"</formula1>
    </dataValidation>
    <dataValidation type="custom" allowBlank="1" showErrorMessage="1" prompt="Enter the current sitewide PTE for this pollutant in tpy. Enter &quot;&gt;&quot; to indicate the site is major for PSD." sqref="C101:C114" xr:uid="{5C7FCD32-4C3D-4C45-A849-09434421282E}">
      <formula1>OR(C101&gt;=0,C101="&gt;")</formula1>
    </dataValidation>
    <dataValidation type="list" allowBlank="1" showInputMessage="1" showErrorMessage="1" sqref="D157:E157" xr:uid="{4E4AFA2B-39CD-4BD9-AB05-7EB00145A56B}">
      <formula1>"Yes,No"</formula1>
    </dataValidation>
    <dataValidation allowBlank="1" showErrorMessage="1" prompt="This cell intentionally left blank for internal comments. All internal comments must be submitted prior to application submittal." sqref="F14:F170" xr:uid="{BF4D148B-2A1F-4AC5-BF2C-2BEE96F66F2C}"/>
  </dataValidations>
  <hyperlinks>
    <hyperlink ref="A171:F171" location="Fees!A1" tooltip="Click here to jump to the Estimated Capital Cost and Fee Verification." display="Click here to go to the next page." xr:uid="{B9E4037F-D735-4848-87FE-7834F8422A73}"/>
    <hyperlink ref="C9" r:id="rId1" display="https://www.tceq.texas.gov/assets/public/permitting/air/Guidance/NewSourceReview/fnsr_app_determ.pdf" xr:uid="{B54D91E1-E0D7-489D-8126-A30A8B5AA1D9}"/>
    <hyperlink ref="C10" r:id="rId2" xr:uid="{6F483599-B517-450F-A308-314E2BE17E31}"/>
    <hyperlink ref="C11" r:id="rId3" display="https://www.tceq.texas.gov/assets/public/permitting/air/factsheets/factsheets-psd-na-sigemiss-6240.pdf" xr:uid="{9269F46F-12BA-4B0F-85F1-07DF0B285727}"/>
    <hyperlink ref="C9:E9" r:id="rId4" tooltip="Click to link to TCEQ guidance for determining project increases." display="https://www.tceq.texas.gov/permitting/air/nav/air_docs_newsource.html" xr:uid="{A4BB7163-EC2E-4823-951F-D2FD25DAD38A}"/>
    <hyperlink ref="C10:E10" r:id="rId5" tooltip="Click to link to Texas Register, definition of &quot;project emissions increase&quot;." display="https://texreg.sos.state.tx.us/public/readtac$ext.TacPage?sl=R&amp;app=9&amp;p_dir=&amp;p_rloc=&amp;p_tloc=&amp;p_ploc=&amp;pg=1&amp;p_tac=&amp;ti=30&amp;pt=1&amp;ch=116&amp;rl=12" xr:uid="{89F1341A-AEF1-4A4C-8979-F6805FD4E586}"/>
    <hyperlink ref="C11:E11" r:id="rId6" tooltip="Click to link to TCEQ guidance for determining federal applicability thresholds." display="https://www.tceq.texas.gov/permitting/air/guidance/permit-factsheets.html" xr:uid="{CDD091E2-B6EA-4F99-8856-DFD399FE6B88}"/>
    <hyperlink ref="C12" r:id="rId7" xr:uid="{00AF4774-9186-4462-98D1-5745A86790FD}"/>
  </hyperlinks>
  <pageMargins left="0.25" right="0.25" top="1" bottom="0.5" header="0.3" footer="0.3"/>
  <pageSetup scale="35" fitToHeight="0" orientation="portrait" r:id="rId8"/>
  <headerFooter>
    <oddHeader>&amp;CTexas Commission on Environmental Quality
Form PI-1 General Application
&amp;A&amp;RDate: ____________
Permit #: ____________
Company: ____________</oddHeader>
    <oddFooter>&amp;CPage &amp;P&amp;LVersion 6.0</oddFooter>
  </headerFooter>
  <ignoredErrors>
    <ignoredError sqref="H157" formula="1"/>
  </ignoredErrors>
  <extLst>
    <ext xmlns:x14="http://schemas.microsoft.com/office/spreadsheetml/2009/9/main" uri="{78C0D931-6437-407d-A8EE-F0AAD7539E65}">
      <x14:conditionalFormattings>
        <x14:conditionalFormatting xmlns:xm="http://schemas.microsoft.com/office/excel/2006/main">
          <x14:cfRule type="expression" priority="8" id="{DCCD74B0-4639-450B-8215-77B52D5A2ED4}">
            <xm:f>'Hidden Calculations'!$CW$7="no"</xm:f>
            <x14:dxf>
              <numFmt numFmtId="170" formatCode=";;;"/>
              <fill>
                <patternFill>
                  <bgColor theme="0" tint="-0.499984740745262"/>
                </patternFill>
              </fill>
            </x14:dxf>
          </x14:cfRule>
          <xm:sqref>A2:F170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prompt="Select the source type that most closely matches the facility in this application. If no source type applies, select &quot;Other/Not Listed&quot;. Note: This list is based on 40 CFR § 51.166(b)(1)(i)(a)." xr:uid="{24D07278-4AE8-4141-9D94-449BB0A26817}">
          <x14:formula1>
            <xm:f>'Hidden Calculations'!$CN$4:$CN$30</xm:f>
          </x14:formula1>
          <xm:sqref>D96:E96</xm:sqref>
        </x14:dataValidation>
        <x14:dataValidation type="list" allowBlank="1" showErrorMessage="1" prompt="Should the project be reviewed under a different nonattainment designation? If yes, select the correct reason." xr:uid="{4D6F3565-719B-48FF-8117-EF5AAB1886A6}">
          <x14:formula1>
            <xm:f>IF(AND(COUNTIF('Hidden Calculations'!$CK$91:$CK$122,$J$40)&gt;0,$J$17),$U$45:$U$48,$V$45:$V$47)</xm:f>
          </x14:formula1>
          <xm:sqref>D43:E43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6C28D-C6F4-42DD-B429-CEEF726A3C41}">
  <sheetPr codeName="Sheet25">
    <tabColor theme="1"/>
  </sheetPr>
  <dimension ref="A1:Q326"/>
  <sheetViews>
    <sheetView zoomScaleNormal="100" workbookViewId="0"/>
  </sheetViews>
  <sheetFormatPr defaultRowHeight="12.75" x14ac:dyDescent="0.2"/>
  <cols>
    <col min="1" max="1" width="20.7109375" customWidth="1"/>
    <col min="2" max="2" width="25.7109375" customWidth="1"/>
    <col min="3" max="4" width="30.7109375" customWidth="1"/>
    <col min="5" max="5" width="2.7109375" customWidth="1"/>
    <col min="6" max="6" width="19.42578125" customWidth="1"/>
    <col min="7" max="7" width="24.42578125" customWidth="1"/>
    <col min="8" max="17" width="14.7109375" customWidth="1"/>
  </cols>
  <sheetData>
    <row r="1" spans="1:17" ht="51.95" customHeight="1" x14ac:dyDescent="0.2">
      <c r="A1" s="147" t="s">
        <v>896</v>
      </c>
      <c r="B1" s="147" t="s">
        <v>897</v>
      </c>
      <c r="C1" s="147" t="s">
        <v>898</v>
      </c>
      <c r="D1" s="147" t="s">
        <v>899</v>
      </c>
      <c r="F1" s="147" t="s">
        <v>900</v>
      </c>
      <c r="G1" s="147" t="s">
        <v>901</v>
      </c>
      <c r="H1" s="147" t="s">
        <v>902</v>
      </c>
      <c r="I1" s="147" t="s">
        <v>903</v>
      </c>
      <c r="J1" s="147" t="s">
        <v>904</v>
      </c>
      <c r="K1" s="147" t="s">
        <v>905</v>
      </c>
      <c r="L1" s="147" t="s">
        <v>906</v>
      </c>
      <c r="M1" s="147" t="s">
        <v>907</v>
      </c>
      <c r="N1" s="147" t="s">
        <v>908</v>
      </c>
      <c r="O1" s="147" t="s">
        <v>909</v>
      </c>
      <c r="P1" s="147" t="s">
        <v>910</v>
      </c>
      <c r="Q1" s="147" t="s">
        <v>911</v>
      </c>
    </row>
    <row r="2" spans="1:17" x14ac:dyDescent="0.2">
      <c r="A2">
        <f>'Unit Types - Emission Rates'!A11</f>
        <v>0</v>
      </c>
      <c r="B2" t="str">
        <f>IF(A2&lt;&gt;0,A2,B1)</f>
        <v>BACT FIX: Fills blank Action Requested with prior above cell, makes complete list per pollutant</v>
      </c>
      <c r="C2">
        <f>IF(ISBLANK('Unit Types - Emission Rates'!$C11),'Unit Types - Emission Rates'!D11,'Unit Types - Emission Rates'!C11)</f>
        <v>0</v>
      </c>
      <c r="D2">
        <f>IF(OR(B2="Change of location",B2="Renew",B2="Renew only",B2="Consolidate",B2="New/Modified"),IF(C2&lt;&gt;0,C2,D1),0)</f>
        <v>0</v>
      </c>
      <c r="F2">
        <f>'Unit Types - Emission Rates'!B11</f>
        <v>0</v>
      </c>
      <c r="G2" t="str">
        <f>IF(F2&lt;&gt;0,F2,G1)</f>
        <v>PublicNotice Fix: Unit Types - Emission Rates Col B Complete (Include Multi-pollutants)</v>
      </c>
      <c r="H2" t="str">
        <f>IF(OR(COUNTIF($I$2:I2,I2)&gt;1,I2=0),IF(ISBLANK('Unit Types - Emission Rates'!F11),H1,0),IF(I2="","",MAX($H$1:H1)+1))</f>
        <v>Impact Sheet Update: Distinct Counter for Pollutants</v>
      </c>
      <c r="I2">
        <f>IF('Unit Types - Emission Rates'!F11="VOC","",'Unit Types - Emission Rates'!F11)</f>
        <v>0</v>
      </c>
      <c r="J2" t="str">
        <f t="shared" ref="J2:J65" si="0">IFERROR(VLOOKUP(ROW(J1),$H$2:$I$326,2,FALSE),"")</f>
        <v/>
      </c>
      <c r="K2" t="str">
        <f>IF(OR(COUNTIF($L$2:L2,L2)&gt;1,L2=0),IF(ISBLANK('Unit Types - Emission Rates'!C11),K1,0),IF(L2="","",MAX($K$1:K1)+1))</f>
        <v>FlexPermits: Distinct Counter for FIN from UT-ER sheet</v>
      </c>
      <c r="L2" s="289">
        <f>'Unit Types - Emission Rates'!C11</f>
        <v>0</v>
      </c>
      <c r="M2" s="289">
        <f>'Unit Types - Emission Rates'!D11</f>
        <v>0</v>
      </c>
      <c r="N2" s="289">
        <f>'Unit Types - Emission Rates'!E11</f>
        <v>0</v>
      </c>
      <c r="O2" t="str">
        <f t="shared" ref="O2:O65" si="1">IFERROR(VLOOKUP(ROW(O1),$K$2:$N$326,2,FALSE),"")</f>
        <v/>
      </c>
      <c r="P2" t="str">
        <f t="shared" ref="P2:P65" si="2">IFERROR(VLOOKUP(ROW(O1),$K$2:$N$326,3,FALSE),"")</f>
        <v/>
      </c>
      <c r="Q2" t="str">
        <f t="shared" ref="Q2:Q65" si="3">IFERROR(VLOOKUP(ROW(O1),$K$2:$N$326,4,FALSE),"")</f>
        <v/>
      </c>
    </row>
    <row r="3" spans="1:17" x14ac:dyDescent="0.2">
      <c r="A3">
        <f>'Unit Types - Emission Rates'!A12</f>
        <v>0</v>
      </c>
      <c r="B3" t="str">
        <f t="shared" ref="B3:B66" si="4">IF(A3&lt;&gt;0,A3,B2)</f>
        <v>BACT FIX: Fills blank Action Requested with prior above cell, makes complete list per pollutant</v>
      </c>
      <c r="C3">
        <f>IF(ISBLANK('Unit Types - Emission Rates'!$C12),'Unit Types - Emission Rates'!D12,'Unit Types - Emission Rates'!C12)</f>
        <v>0</v>
      </c>
      <c r="D3">
        <f t="shared" ref="D3:D66" si="5">IF(OR(B3="Change of location",B3="Renew",B3="Renew only",B3="Consolidate",B3="New/Modified"),IF(C3&lt;&gt;0,C3,D2),0)</f>
        <v>0</v>
      </c>
      <c r="F3">
        <f>'Unit Types - Emission Rates'!B12</f>
        <v>0</v>
      </c>
      <c r="G3" t="str">
        <f t="shared" ref="G3:G66" si="6">IF(F3&lt;&gt;0,F3,G2)</f>
        <v>PublicNotice Fix: Unit Types - Emission Rates Col B Complete (Include Multi-pollutants)</v>
      </c>
      <c r="H3" t="str">
        <f>IF(OR(COUNTIF($I$2:I3,I3)&gt;1,I3=0),IF(ISBLANK('Unit Types - Emission Rates'!F12),H2,0),IF(I3="","",MAX($H$1:H2)+1))</f>
        <v>Impact Sheet Update: Distinct Counter for Pollutants</v>
      </c>
      <c r="I3">
        <f>IF('Unit Types - Emission Rates'!F12="VOC","",'Unit Types - Emission Rates'!F12)</f>
        <v>0</v>
      </c>
      <c r="J3" t="str">
        <f t="shared" si="0"/>
        <v/>
      </c>
      <c r="K3" t="str">
        <f>IF(OR(COUNTIF($L$2:L3,L3)&gt;1,L3=0),IF(ISBLANK('Unit Types - Emission Rates'!C12),K2,0),IF(L3="","",MAX($K$1:K2)+1))</f>
        <v>FlexPermits: Distinct Counter for FIN from UT-ER sheet</v>
      </c>
      <c r="L3" s="289">
        <f>'Unit Types - Emission Rates'!C12</f>
        <v>0</v>
      </c>
      <c r="M3" s="289">
        <f>'Unit Types - Emission Rates'!D12</f>
        <v>0</v>
      </c>
      <c r="N3" s="289">
        <f>'Unit Types - Emission Rates'!E12</f>
        <v>0</v>
      </c>
      <c r="O3" t="str">
        <f t="shared" si="1"/>
        <v/>
      </c>
      <c r="P3" t="str">
        <f t="shared" si="2"/>
        <v/>
      </c>
      <c r="Q3" t="str">
        <f t="shared" si="3"/>
        <v/>
      </c>
    </row>
    <row r="4" spans="1:17" x14ac:dyDescent="0.2">
      <c r="A4">
        <f>'Unit Types - Emission Rates'!A13</f>
        <v>0</v>
      </c>
      <c r="B4" t="str">
        <f t="shared" si="4"/>
        <v>BACT FIX: Fills blank Action Requested with prior above cell, makes complete list per pollutant</v>
      </c>
      <c r="C4">
        <f>IF(ISBLANK('Unit Types - Emission Rates'!$C13),'Unit Types - Emission Rates'!D13,'Unit Types - Emission Rates'!C13)</f>
        <v>0</v>
      </c>
      <c r="D4">
        <f t="shared" si="5"/>
        <v>0</v>
      </c>
      <c r="F4">
        <f>'Unit Types - Emission Rates'!B13</f>
        <v>0</v>
      </c>
      <c r="G4" t="str">
        <f t="shared" si="6"/>
        <v>PublicNotice Fix: Unit Types - Emission Rates Col B Complete (Include Multi-pollutants)</v>
      </c>
      <c r="H4" t="str">
        <f>IF(OR(COUNTIF($I$2:I4,I4)&gt;1,I4=0),IF(ISBLANK('Unit Types - Emission Rates'!F13),H3,0),IF(I4="","",MAX($H$1:H3)+1))</f>
        <v>Impact Sheet Update: Distinct Counter for Pollutants</v>
      </c>
      <c r="I4">
        <f>IF('Unit Types - Emission Rates'!F13="VOC","",'Unit Types - Emission Rates'!F13)</f>
        <v>0</v>
      </c>
      <c r="J4" t="str">
        <f t="shared" si="0"/>
        <v/>
      </c>
      <c r="K4" t="str">
        <f>IF(OR(COUNTIF($L$2:L4,L4)&gt;1,L4=0),IF(ISBLANK('Unit Types - Emission Rates'!C13),K3,0),IF(L4="","",MAX($K$1:K3)+1))</f>
        <v>FlexPermits: Distinct Counter for FIN from UT-ER sheet</v>
      </c>
      <c r="L4" s="289">
        <f>'Unit Types - Emission Rates'!C13</f>
        <v>0</v>
      </c>
      <c r="M4" s="289">
        <f>'Unit Types - Emission Rates'!D13</f>
        <v>0</v>
      </c>
      <c r="N4" s="289">
        <f>'Unit Types - Emission Rates'!E13</f>
        <v>0</v>
      </c>
      <c r="O4" t="str">
        <f t="shared" si="1"/>
        <v/>
      </c>
      <c r="P4" t="str">
        <f t="shared" si="2"/>
        <v/>
      </c>
      <c r="Q4" t="str">
        <f t="shared" si="3"/>
        <v/>
      </c>
    </row>
    <row r="5" spans="1:17" x14ac:dyDescent="0.2">
      <c r="A5">
        <f>'Unit Types - Emission Rates'!A14</f>
        <v>0</v>
      </c>
      <c r="B5" t="str">
        <f t="shared" si="4"/>
        <v>BACT FIX: Fills blank Action Requested with prior above cell, makes complete list per pollutant</v>
      </c>
      <c r="C5">
        <f>IF(ISBLANK('Unit Types - Emission Rates'!$C14),'Unit Types - Emission Rates'!D14,'Unit Types - Emission Rates'!C14)</f>
        <v>0</v>
      </c>
      <c r="D5">
        <f t="shared" si="5"/>
        <v>0</v>
      </c>
      <c r="F5">
        <f>'Unit Types - Emission Rates'!B14</f>
        <v>0</v>
      </c>
      <c r="G5" t="str">
        <f t="shared" si="6"/>
        <v>PublicNotice Fix: Unit Types - Emission Rates Col B Complete (Include Multi-pollutants)</v>
      </c>
      <c r="H5" t="str">
        <f>IF(OR(COUNTIF($I$2:I5,I5)&gt;1,I5=0),IF(ISBLANK('Unit Types - Emission Rates'!F14),H4,0),IF(I5="","",MAX($H$1:H4)+1))</f>
        <v>Impact Sheet Update: Distinct Counter for Pollutants</v>
      </c>
      <c r="I5">
        <f>IF('Unit Types - Emission Rates'!F14="VOC","",'Unit Types - Emission Rates'!F14)</f>
        <v>0</v>
      </c>
      <c r="J5" t="str">
        <f t="shared" si="0"/>
        <v/>
      </c>
      <c r="K5" t="str">
        <f>IF(OR(COUNTIF($L$2:L5,L5)&gt;1,L5=0),IF(ISBLANK('Unit Types - Emission Rates'!C14),K4,0),IF(L5="","",MAX($K$1:K4)+1))</f>
        <v>FlexPermits: Distinct Counter for FIN from UT-ER sheet</v>
      </c>
      <c r="L5" s="289">
        <f>'Unit Types - Emission Rates'!C14</f>
        <v>0</v>
      </c>
      <c r="M5" s="289">
        <f>'Unit Types - Emission Rates'!D14</f>
        <v>0</v>
      </c>
      <c r="N5" s="289">
        <f>'Unit Types - Emission Rates'!E14</f>
        <v>0</v>
      </c>
      <c r="O5" t="str">
        <f t="shared" si="1"/>
        <v/>
      </c>
      <c r="P5" t="str">
        <f t="shared" si="2"/>
        <v/>
      </c>
      <c r="Q5" t="str">
        <f t="shared" si="3"/>
        <v/>
      </c>
    </row>
    <row r="6" spans="1:17" x14ac:dyDescent="0.2">
      <c r="A6">
        <f>'Unit Types - Emission Rates'!A15</f>
        <v>0</v>
      </c>
      <c r="B6" t="str">
        <f t="shared" si="4"/>
        <v>BACT FIX: Fills blank Action Requested with prior above cell, makes complete list per pollutant</v>
      </c>
      <c r="C6">
        <f>IF(ISBLANK('Unit Types - Emission Rates'!$C15),'Unit Types - Emission Rates'!D15,'Unit Types - Emission Rates'!C15)</f>
        <v>0</v>
      </c>
      <c r="D6">
        <f t="shared" si="5"/>
        <v>0</v>
      </c>
      <c r="F6">
        <f>'Unit Types - Emission Rates'!B15</f>
        <v>0</v>
      </c>
      <c r="G6" t="str">
        <f t="shared" si="6"/>
        <v>PublicNotice Fix: Unit Types - Emission Rates Col B Complete (Include Multi-pollutants)</v>
      </c>
      <c r="H6" t="str">
        <f>IF(OR(COUNTIF($I$2:I6,I6)&gt;1,I6=0),IF(ISBLANK('Unit Types - Emission Rates'!F15),H5,0),IF(I6="","",MAX($H$1:H5)+1))</f>
        <v>Impact Sheet Update: Distinct Counter for Pollutants</v>
      </c>
      <c r="I6">
        <f>IF('Unit Types - Emission Rates'!F15="VOC","",'Unit Types - Emission Rates'!F15)</f>
        <v>0</v>
      </c>
      <c r="J6" t="str">
        <f t="shared" si="0"/>
        <v/>
      </c>
      <c r="K6" t="str">
        <f>IF(OR(COUNTIF($L$2:L6,L6)&gt;1,L6=0),IF(ISBLANK('Unit Types - Emission Rates'!C15),K5,0),IF(L6="","",MAX($K$1:K5)+1))</f>
        <v>FlexPermits: Distinct Counter for FIN from UT-ER sheet</v>
      </c>
      <c r="L6" s="289">
        <f>'Unit Types - Emission Rates'!C15</f>
        <v>0</v>
      </c>
      <c r="M6" s="289">
        <f>'Unit Types - Emission Rates'!D15</f>
        <v>0</v>
      </c>
      <c r="N6" s="289">
        <f>'Unit Types - Emission Rates'!E15</f>
        <v>0</v>
      </c>
      <c r="O6" t="str">
        <f t="shared" si="1"/>
        <v/>
      </c>
      <c r="P6" t="str">
        <f t="shared" si="2"/>
        <v/>
      </c>
      <c r="Q6" t="str">
        <f t="shared" si="3"/>
        <v/>
      </c>
    </row>
    <row r="7" spans="1:17" x14ac:dyDescent="0.2">
      <c r="A7">
        <f>'Unit Types - Emission Rates'!A16</f>
        <v>0</v>
      </c>
      <c r="B7" t="str">
        <f t="shared" si="4"/>
        <v>BACT FIX: Fills blank Action Requested with prior above cell, makes complete list per pollutant</v>
      </c>
      <c r="C7">
        <f>IF(ISBLANK('Unit Types - Emission Rates'!$C16),'Unit Types - Emission Rates'!D16,'Unit Types - Emission Rates'!C16)</f>
        <v>0</v>
      </c>
      <c r="D7">
        <f t="shared" si="5"/>
        <v>0</v>
      </c>
      <c r="F7">
        <f>'Unit Types - Emission Rates'!B16</f>
        <v>0</v>
      </c>
      <c r="G7" t="str">
        <f t="shared" si="6"/>
        <v>PublicNotice Fix: Unit Types - Emission Rates Col B Complete (Include Multi-pollutants)</v>
      </c>
      <c r="H7" t="str">
        <f>IF(OR(COUNTIF($I$2:I7,I7)&gt;1,I7=0),IF(ISBLANK('Unit Types - Emission Rates'!F16),H6,0),IF(I7="","",MAX($H$1:H6)+1))</f>
        <v>Impact Sheet Update: Distinct Counter for Pollutants</v>
      </c>
      <c r="I7">
        <f>IF('Unit Types - Emission Rates'!F16="VOC","",'Unit Types - Emission Rates'!F16)</f>
        <v>0</v>
      </c>
      <c r="J7" t="str">
        <f t="shared" si="0"/>
        <v/>
      </c>
      <c r="K7" t="str">
        <f>IF(OR(COUNTIF($L$2:L7,L7)&gt;1,L7=0),IF(ISBLANK('Unit Types - Emission Rates'!C16),K6,0),IF(L7="","",MAX($K$1:K6)+1))</f>
        <v>FlexPermits: Distinct Counter for FIN from UT-ER sheet</v>
      </c>
      <c r="L7" s="289">
        <f>'Unit Types - Emission Rates'!C16</f>
        <v>0</v>
      </c>
      <c r="M7" s="289">
        <f>'Unit Types - Emission Rates'!D16</f>
        <v>0</v>
      </c>
      <c r="N7" s="289">
        <f>'Unit Types - Emission Rates'!E16</f>
        <v>0</v>
      </c>
      <c r="O7" t="str">
        <f t="shared" si="1"/>
        <v/>
      </c>
      <c r="P7" t="str">
        <f t="shared" si="2"/>
        <v/>
      </c>
      <c r="Q7" t="str">
        <f t="shared" si="3"/>
        <v/>
      </c>
    </row>
    <row r="8" spans="1:17" x14ac:dyDescent="0.2">
      <c r="A8">
        <f>'Unit Types - Emission Rates'!A17</f>
        <v>0</v>
      </c>
      <c r="B8" t="str">
        <f t="shared" si="4"/>
        <v>BACT FIX: Fills blank Action Requested with prior above cell, makes complete list per pollutant</v>
      </c>
      <c r="C8">
        <f>IF(ISBLANK('Unit Types - Emission Rates'!$C17),'Unit Types - Emission Rates'!D17,'Unit Types - Emission Rates'!C17)</f>
        <v>0</v>
      </c>
      <c r="D8">
        <f t="shared" si="5"/>
        <v>0</v>
      </c>
      <c r="F8">
        <f>'Unit Types - Emission Rates'!B17</f>
        <v>0</v>
      </c>
      <c r="G8" t="str">
        <f t="shared" si="6"/>
        <v>PublicNotice Fix: Unit Types - Emission Rates Col B Complete (Include Multi-pollutants)</v>
      </c>
      <c r="H8" t="str">
        <f>IF(OR(COUNTIF($I$2:I8,I8)&gt;1,I8=0),IF(ISBLANK('Unit Types - Emission Rates'!F17),H7,0),IF(I8="","",MAX($H$1:H7)+1))</f>
        <v>Impact Sheet Update: Distinct Counter for Pollutants</v>
      </c>
      <c r="I8">
        <f>IF('Unit Types - Emission Rates'!F17="VOC","",'Unit Types - Emission Rates'!F17)</f>
        <v>0</v>
      </c>
      <c r="J8" t="str">
        <f t="shared" si="0"/>
        <v/>
      </c>
      <c r="K8" t="str">
        <f>IF(OR(COUNTIF($L$2:L8,L8)&gt;1,L8=0),IF(ISBLANK('Unit Types - Emission Rates'!C17),K7,0),IF(L8="","",MAX($K$1:K7)+1))</f>
        <v>FlexPermits: Distinct Counter for FIN from UT-ER sheet</v>
      </c>
      <c r="L8" s="289">
        <f>'Unit Types - Emission Rates'!C17</f>
        <v>0</v>
      </c>
      <c r="M8" s="289">
        <f>'Unit Types - Emission Rates'!D17</f>
        <v>0</v>
      </c>
      <c r="N8" s="289">
        <f>'Unit Types - Emission Rates'!E17</f>
        <v>0</v>
      </c>
      <c r="O8" t="str">
        <f t="shared" si="1"/>
        <v/>
      </c>
      <c r="P8" t="str">
        <f t="shared" si="2"/>
        <v/>
      </c>
      <c r="Q8" t="str">
        <f t="shared" si="3"/>
        <v/>
      </c>
    </row>
    <row r="9" spans="1:17" x14ac:dyDescent="0.2">
      <c r="A9">
        <f>'Unit Types - Emission Rates'!A18</f>
        <v>0</v>
      </c>
      <c r="B9" t="str">
        <f t="shared" si="4"/>
        <v>BACT FIX: Fills blank Action Requested with prior above cell, makes complete list per pollutant</v>
      </c>
      <c r="C9">
        <f>IF(ISBLANK('Unit Types - Emission Rates'!$C18),'Unit Types - Emission Rates'!D18,'Unit Types - Emission Rates'!C18)</f>
        <v>0</v>
      </c>
      <c r="D9">
        <f t="shared" si="5"/>
        <v>0</v>
      </c>
      <c r="F9">
        <f>'Unit Types - Emission Rates'!B18</f>
        <v>0</v>
      </c>
      <c r="G9" t="str">
        <f t="shared" si="6"/>
        <v>PublicNotice Fix: Unit Types - Emission Rates Col B Complete (Include Multi-pollutants)</v>
      </c>
      <c r="H9" t="str">
        <f>IF(OR(COUNTIF($I$2:I9,I9)&gt;1,I9=0),IF(ISBLANK('Unit Types - Emission Rates'!F18),H8,0),IF(I9="","",MAX($H$1:H8)+1))</f>
        <v>Impact Sheet Update: Distinct Counter for Pollutants</v>
      </c>
      <c r="I9">
        <f>IF('Unit Types - Emission Rates'!F18="VOC","",'Unit Types - Emission Rates'!F18)</f>
        <v>0</v>
      </c>
      <c r="J9" t="str">
        <f t="shared" si="0"/>
        <v/>
      </c>
      <c r="K9" t="str">
        <f>IF(OR(COUNTIF($L$2:L9,L9)&gt;1,L9=0),IF(ISBLANK('Unit Types - Emission Rates'!C18),K8,0),IF(L9="","",MAX($K$1:K8)+1))</f>
        <v>FlexPermits: Distinct Counter for FIN from UT-ER sheet</v>
      </c>
      <c r="L9" s="289">
        <f>'Unit Types - Emission Rates'!C18</f>
        <v>0</v>
      </c>
      <c r="M9" s="289">
        <f>'Unit Types - Emission Rates'!D18</f>
        <v>0</v>
      </c>
      <c r="N9" s="289">
        <f>'Unit Types - Emission Rates'!E18</f>
        <v>0</v>
      </c>
      <c r="O9" t="str">
        <f t="shared" si="1"/>
        <v/>
      </c>
      <c r="P9" t="str">
        <f t="shared" si="2"/>
        <v/>
      </c>
      <c r="Q9" t="str">
        <f t="shared" si="3"/>
        <v/>
      </c>
    </row>
    <row r="10" spans="1:17" x14ac:dyDescent="0.2">
      <c r="A10">
        <f>'Unit Types - Emission Rates'!A19</f>
        <v>0</v>
      </c>
      <c r="B10" t="str">
        <f t="shared" si="4"/>
        <v>BACT FIX: Fills blank Action Requested with prior above cell, makes complete list per pollutant</v>
      </c>
      <c r="C10">
        <f>IF(ISBLANK('Unit Types - Emission Rates'!$C19),'Unit Types - Emission Rates'!D19,'Unit Types - Emission Rates'!C19)</f>
        <v>0</v>
      </c>
      <c r="D10">
        <f t="shared" si="5"/>
        <v>0</v>
      </c>
      <c r="F10">
        <f>'Unit Types - Emission Rates'!B19</f>
        <v>0</v>
      </c>
      <c r="G10" t="str">
        <f t="shared" si="6"/>
        <v>PublicNotice Fix: Unit Types - Emission Rates Col B Complete (Include Multi-pollutants)</v>
      </c>
      <c r="H10" t="str">
        <f>IF(OR(COUNTIF($I$2:I10,I10)&gt;1,I10=0),IF(ISBLANK('Unit Types - Emission Rates'!F19),H9,0),IF(I10="","",MAX($H$1:H9)+1))</f>
        <v>Impact Sheet Update: Distinct Counter for Pollutants</v>
      </c>
      <c r="I10">
        <f>IF('Unit Types - Emission Rates'!F19="VOC","",'Unit Types - Emission Rates'!F19)</f>
        <v>0</v>
      </c>
      <c r="J10" t="str">
        <f t="shared" si="0"/>
        <v/>
      </c>
      <c r="K10" t="str">
        <f>IF(OR(COUNTIF($L$2:L10,L10)&gt;1,L10=0),IF(ISBLANK('Unit Types - Emission Rates'!C19),K9,0),IF(L10="","",MAX($K$1:K9)+1))</f>
        <v>FlexPermits: Distinct Counter for FIN from UT-ER sheet</v>
      </c>
      <c r="L10" s="289">
        <f>'Unit Types - Emission Rates'!C19</f>
        <v>0</v>
      </c>
      <c r="M10" s="289">
        <f>'Unit Types - Emission Rates'!D19</f>
        <v>0</v>
      </c>
      <c r="N10" s="289">
        <f>'Unit Types - Emission Rates'!E19</f>
        <v>0</v>
      </c>
      <c r="O10" t="str">
        <f t="shared" si="1"/>
        <v/>
      </c>
      <c r="P10" t="str">
        <f t="shared" si="2"/>
        <v/>
      </c>
      <c r="Q10" t="str">
        <f t="shared" si="3"/>
        <v/>
      </c>
    </row>
    <row r="11" spans="1:17" x14ac:dyDescent="0.2">
      <c r="A11">
        <f>'Unit Types - Emission Rates'!A20</f>
        <v>0</v>
      </c>
      <c r="B11" t="str">
        <f t="shared" si="4"/>
        <v>BACT FIX: Fills blank Action Requested with prior above cell, makes complete list per pollutant</v>
      </c>
      <c r="C11">
        <f>IF(ISBLANK('Unit Types - Emission Rates'!$C20),'Unit Types - Emission Rates'!D20,'Unit Types - Emission Rates'!C20)</f>
        <v>0</v>
      </c>
      <c r="D11">
        <f t="shared" si="5"/>
        <v>0</v>
      </c>
      <c r="F11">
        <f>'Unit Types - Emission Rates'!B20</f>
        <v>0</v>
      </c>
      <c r="G11" t="str">
        <f t="shared" si="6"/>
        <v>PublicNotice Fix: Unit Types - Emission Rates Col B Complete (Include Multi-pollutants)</v>
      </c>
      <c r="H11" t="str">
        <f>IF(OR(COUNTIF($I$2:I11,I11)&gt;1,I11=0),IF(ISBLANK('Unit Types - Emission Rates'!F20),H10,0),IF(I11="","",MAX($H$1:H10)+1))</f>
        <v>Impact Sheet Update: Distinct Counter for Pollutants</v>
      </c>
      <c r="I11">
        <f>IF('Unit Types - Emission Rates'!F20="VOC","",'Unit Types - Emission Rates'!F20)</f>
        <v>0</v>
      </c>
      <c r="J11" t="str">
        <f t="shared" si="0"/>
        <v/>
      </c>
      <c r="K11" t="str">
        <f>IF(OR(COUNTIF($L$2:L11,L11)&gt;1,L11=0),IF(ISBLANK('Unit Types - Emission Rates'!C20),K10,0),IF(L11="","",MAX($K$1:K10)+1))</f>
        <v>FlexPermits: Distinct Counter for FIN from UT-ER sheet</v>
      </c>
      <c r="L11" s="289">
        <f>'Unit Types - Emission Rates'!C20</f>
        <v>0</v>
      </c>
      <c r="M11" s="289">
        <f>'Unit Types - Emission Rates'!D20</f>
        <v>0</v>
      </c>
      <c r="N11" s="289">
        <f>'Unit Types - Emission Rates'!E20</f>
        <v>0</v>
      </c>
      <c r="O11" t="str">
        <f t="shared" si="1"/>
        <v/>
      </c>
      <c r="P11" t="str">
        <f t="shared" si="2"/>
        <v/>
      </c>
      <c r="Q11" t="str">
        <f t="shared" si="3"/>
        <v/>
      </c>
    </row>
    <row r="12" spans="1:17" x14ac:dyDescent="0.2">
      <c r="A12">
        <f>'Unit Types - Emission Rates'!A21</f>
        <v>0</v>
      </c>
      <c r="B12" t="str">
        <f t="shared" si="4"/>
        <v>BACT FIX: Fills blank Action Requested with prior above cell, makes complete list per pollutant</v>
      </c>
      <c r="C12">
        <f>IF(ISBLANK('Unit Types - Emission Rates'!$C21),'Unit Types - Emission Rates'!D21,'Unit Types - Emission Rates'!C21)</f>
        <v>0</v>
      </c>
      <c r="D12">
        <f t="shared" si="5"/>
        <v>0</v>
      </c>
      <c r="F12">
        <f>'Unit Types - Emission Rates'!B21</f>
        <v>0</v>
      </c>
      <c r="G12" t="str">
        <f t="shared" si="6"/>
        <v>PublicNotice Fix: Unit Types - Emission Rates Col B Complete (Include Multi-pollutants)</v>
      </c>
      <c r="H12" t="str">
        <f>IF(OR(COUNTIF($I$2:I12,I12)&gt;1,I12=0),IF(ISBLANK('Unit Types - Emission Rates'!F21),H11,0),IF(I12="","",MAX($H$1:H11)+1))</f>
        <v>Impact Sheet Update: Distinct Counter for Pollutants</v>
      </c>
      <c r="I12">
        <f>IF('Unit Types - Emission Rates'!F21="VOC","",'Unit Types - Emission Rates'!F21)</f>
        <v>0</v>
      </c>
      <c r="J12" t="str">
        <f t="shared" si="0"/>
        <v/>
      </c>
      <c r="K12" t="str">
        <f>IF(OR(COUNTIF($L$2:L12,L12)&gt;1,L12=0),IF(ISBLANK('Unit Types - Emission Rates'!C21),K11,0),IF(L12="","",MAX($K$1:K11)+1))</f>
        <v>FlexPermits: Distinct Counter for FIN from UT-ER sheet</v>
      </c>
      <c r="L12" s="289">
        <f>'Unit Types - Emission Rates'!C21</f>
        <v>0</v>
      </c>
      <c r="M12" s="289">
        <f>'Unit Types - Emission Rates'!D21</f>
        <v>0</v>
      </c>
      <c r="N12" s="289">
        <f>'Unit Types - Emission Rates'!E21</f>
        <v>0</v>
      </c>
      <c r="O12" t="str">
        <f t="shared" si="1"/>
        <v/>
      </c>
      <c r="P12" t="str">
        <f t="shared" si="2"/>
        <v/>
      </c>
      <c r="Q12" t="str">
        <f t="shared" si="3"/>
        <v/>
      </c>
    </row>
    <row r="13" spans="1:17" x14ac:dyDescent="0.2">
      <c r="A13">
        <f>'Unit Types - Emission Rates'!A22</f>
        <v>0</v>
      </c>
      <c r="B13" t="str">
        <f t="shared" si="4"/>
        <v>BACT FIX: Fills blank Action Requested with prior above cell, makes complete list per pollutant</v>
      </c>
      <c r="C13">
        <f>IF(ISBLANK('Unit Types - Emission Rates'!$C22),'Unit Types - Emission Rates'!D22,'Unit Types - Emission Rates'!C22)</f>
        <v>0</v>
      </c>
      <c r="D13">
        <f t="shared" si="5"/>
        <v>0</v>
      </c>
      <c r="F13">
        <f>'Unit Types - Emission Rates'!B22</f>
        <v>0</v>
      </c>
      <c r="G13" t="str">
        <f t="shared" si="6"/>
        <v>PublicNotice Fix: Unit Types - Emission Rates Col B Complete (Include Multi-pollutants)</v>
      </c>
      <c r="H13" t="str">
        <f>IF(OR(COUNTIF($I$2:I13,I13)&gt;1,I13=0),IF(ISBLANK('Unit Types - Emission Rates'!F22),H12,0),IF(I13="","",MAX($H$1:H12)+1))</f>
        <v>Impact Sheet Update: Distinct Counter for Pollutants</v>
      </c>
      <c r="I13">
        <f>IF('Unit Types - Emission Rates'!F22="VOC","",'Unit Types - Emission Rates'!F22)</f>
        <v>0</v>
      </c>
      <c r="J13" t="str">
        <f t="shared" si="0"/>
        <v/>
      </c>
      <c r="K13" t="str">
        <f>IF(OR(COUNTIF($L$2:L13,L13)&gt;1,L13=0),IF(ISBLANK('Unit Types - Emission Rates'!C22),K12,0),IF(L13="","",MAX($K$1:K12)+1))</f>
        <v>FlexPermits: Distinct Counter for FIN from UT-ER sheet</v>
      </c>
      <c r="L13" s="289">
        <f>'Unit Types - Emission Rates'!C22</f>
        <v>0</v>
      </c>
      <c r="M13" s="289">
        <f>'Unit Types - Emission Rates'!D22</f>
        <v>0</v>
      </c>
      <c r="N13" s="289">
        <f>'Unit Types - Emission Rates'!E22</f>
        <v>0</v>
      </c>
      <c r="O13" t="str">
        <f t="shared" si="1"/>
        <v/>
      </c>
      <c r="P13" t="str">
        <f t="shared" si="2"/>
        <v/>
      </c>
      <c r="Q13" t="str">
        <f t="shared" si="3"/>
        <v/>
      </c>
    </row>
    <row r="14" spans="1:17" x14ac:dyDescent="0.2">
      <c r="A14">
        <f>'Unit Types - Emission Rates'!A23</f>
        <v>0</v>
      </c>
      <c r="B14" t="str">
        <f t="shared" si="4"/>
        <v>BACT FIX: Fills blank Action Requested with prior above cell, makes complete list per pollutant</v>
      </c>
      <c r="C14">
        <f>IF(ISBLANK('Unit Types - Emission Rates'!$C23),'Unit Types - Emission Rates'!D23,'Unit Types - Emission Rates'!C23)</f>
        <v>0</v>
      </c>
      <c r="D14">
        <f t="shared" si="5"/>
        <v>0</v>
      </c>
      <c r="F14">
        <f>'Unit Types - Emission Rates'!B23</f>
        <v>0</v>
      </c>
      <c r="G14" t="str">
        <f t="shared" si="6"/>
        <v>PublicNotice Fix: Unit Types - Emission Rates Col B Complete (Include Multi-pollutants)</v>
      </c>
      <c r="H14" t="str">
        <f>IF(OR(COUNTIF($I$2:I14,I14)&gt;1,I14=0),IF(ISBLANK('Unit Types - Emission Rates'!F23),H13,0),IF(I14="","",MAX($H$1:H13)+1))</f>
        <v>Impact Sheet Update: Distinct Counter for Pollutants</v>
      </c>
      <c r="I14">
        <f>IF('Unit Types - Emission Rates'!F23="VOC","",'Unit Types - Emission Rates'!F23)</f>
        <v>0</v>
      </c>
      <c r="J14" t="str">
        <f t="shared" si="0"/>
        <v/>
      </c>
      <c r="K14" t="str">
        <f>IF(OR(COUNTIF($L$2:L14,L14)&gt;1,L14=0),IF(ISBLANK('Unit Types - Emission Rates'!C23),K13,0),IF(L14="","",MAX($K$1:K13)+1))</f>
        <v>FlexPermits: Distinct Counter for FIN from UT-ER sheet</v>
      </c>
      <c r="L14" s="289">
        <f>'Unit Types - Emission Rates'!C23</f>
        <v>0</v>
      </c>
      <c r="M14" s="289">
        <f>'Unit Types - Emission Rates'!D23</f>
        <v>0</v>
      </c>
      <c r="N14" s="289">
        <f>'Unit Types - Emission Rates'!E23</f>
        <v>0</v>
      </c>
      <c r="O14" t="str">
        <f t="shared" si="1"/>
        <v/>
      </c>
      <c r="P14" t="str">
        <f t="shared" si="2"/>
        <v/>
      </c>
      <c r="Q14" t="str">
        <f t="shared" si="3"/>
        <v/>
      </c>
    </row>
    <row r="15" spans="1:17" x14ac:dyDescent="0.2">
      <c r="A15">
        <f>'Unit Types - Emission Rates'!A24</f>
        <v>0</v>
      </c>
      <c r="B15" t="str">
        <f t="shared" si="4"/>
        <v>BACT FIX: Fills blank Action Requested with prior above cell, makes complete list per pollutant</v>
      </c>
      <c r="C15">
        <f>IF(ISBLANK('Unit Types - Emission Rates'!$C24),'Unit Types - Emission Rates'!D24,'Unit Types - Emission Rates'!C24)</f>
        <v>0</v>
      </c>
      <c r="D15">
        <f t="shared" si="5"/>
        <v>0</v>
      </c>
      <c r="F15">
        <f>'Unit Types - Emission Rates'!B24</f>
        <v>0</v>
      </c>
      <c r="G15" t="str">
        <f t="shared" si="6"/>
        <v>PublicNotice Fix: Unit Types - Emission Rates Col B Complete (Include Multi-pollutants)</v>
      </c>
      <c r="H15" t="str">
        <f>IF(OR(COUNTIF($I$2:I15,I15)&gt;1,I15=0),IF(ISBLANK('Unit Types - Emission Rates'!F24),H14,0),IF(I15="","",MAX($H$1:H14)+1))</f>
        <v>Impact Sheet Update: Distinct Counter for Pollutants</v>
      </c>
      <c r="I15">
        <f>IF('Unit Types - Emission Rates'!F24="VOC","",'Unit Types - Emission Rates'!F24)</f>
        <v>0</v>
      </c>
      <c r="J15" t="str">
        <f t="shared" si="0"/>
        <v/>
      </c>
      <c r="K15" t="str">
        <f>IF(OR(COUNTIF($L$2:L15,L15)&gt;1,L15=0),IF(ISBLANK('Unit Types - Emission Rates'!C24),K14,0),IF(L15="","",MAX($K$1:K14)+1))</f>
        <v>FlexPermits: Distinct Counter for FIN from UT-ER sheet</v>
      </c>
      <c r="L15" s="289">
        <f>'Unit Types - Emission Rates'!C24</f>
        <v>0</v>
      </c>
      <c r="M15" s="289">
        <f>'Unit Types - Emission Rates'!D24</f>
        <v>0</v>
      </c>
      <c r="N15" s="289">
        <f>'Unit Types - Emission Rates'!E24</f>
        <v>0</v>
      </c>
      <c r="O15" t="str">
        <f t="shared" si="1"/>
        <v/>
      </c>
      <c r="P15" t="str">
        <f t="shared" si="2"/>
        <v/>
      </c>
      <c r="Q15" t="str">
        <f t="shared" si="3"/>
        <v/>
      </c>
    </row>
    <row r="16" spans="1:17" x14ac:dyDescent="0.2">
      <c r="A16">
        <f>'Unit Types - Emission Rates'!A25</f>
        <v>0</v>
      </c>
      <c r="B16" t="str">
        <f t="shared" si="4"/>
        <v>BACT FIX: Fills blank Action Requested with prior above cell, makes complete list per pollutant</v>
      </c>
      <c r="C16">
        <f>IF(ISBLANK('Unit Types - Emission Rates'!$C25),'Unit Types - Emission Rates'!D25,'Unit Types - Emission Rates'!C25)</f>
        <v>0</v>
      </c>
      <c r="D16">
        <f t="shared" si="5"/>
        <v>0</v>
      </c>
      <c r="F16">
        <f>'Unit Types - Emission Rates'!B25</f>
        <v>0</v>
      </c>
      <c r="G16" t="str">
        <f t="shared" si="6"/>
        <v>PublicNotice Fix: Unit Types - Emission Rates Col B Complete (Include Multi-pollutants)</v>
      </c>
      <c r="H16" t="str">
        <f>IF(OR(COUNTIF($I$2:I16,I16)&gt;1,I16=0),IF(ISBLANK('Unit Types - Emission Rates'!F25),H15,0),IF(I16="","",MAX($H$1:H15)+1))</f>
        <v>Impact Sheet Update: Distinct Counter for Pollutants</v>
      </c>
      <c r="I16">
        <f>IF('Unit Types - Emission Rates'!F25="VOC","",'Unit Types - Emission Rates'!F25)</f>
        <v>0</v>
      </c>
      <c r="J16" t="str">
        <f t="shared" si="0"/>
        <v/>
      </c>
      <c r="K16" t="str">
        <f>IF(OR(COUNTIF($L$2:L16,L16)&gt;1,L16=0),IF(ISBLANK('Unit Types - Emission Rates'!C25),K15,0),IF(L16="","",MAX($K$1:K15)+1))</f>
        <v>FlexPermits: Distinct Counter for FIN from UT-ER sheet</v>
      </c>
      <c r="L16" s="289">
        <f>'Unit Types - Emission Rates'!C25</f>
        <v>0</v>
      </c>
      <c r="M16" s="289">
        <f>'Unit Types - Emission Rates'!D25</f>
        <v>0</v>
      </c>
      <c r="N16" s="289">
        <f>'Unit Types - Emission Rates'!E25</f>
        <v>0</v>
      </c>
      <c r="O16" t="str">
        <f t="shared" si="1"/>
        <v/>
      </c>
      <c r="P16" t="str">
        <f t="shared" si="2"/>
        <v/>
      </c>
      <c r="Q16" t="str">
        <f t="shared" si="3"/>
        <v/>
      </c>
    </row>
    <row r="17" spans="1:17" x14ac:dyDescent="0.2">
      <c r="A17">
        <f>'Unit Types - Emission Rates'!A26</f>
        <v>0</v>
      </c>
      <c r="B17" t="str">
        <f t="shared" si="4"/>
        <v>BACT FIX: Fills blank Action Requested with prior above cell, makes complete list per pollutant</v>
      </c>
      <c r="C17">
        <f>IF(ISBLANK('Unit Types - Emission Rates'!$C26),'Unit Types - Emission Rates'!D26,'Unit Types - Emission Rates'!C26)</f>
        <v>0</v>
      </c>
      <c r="D17">
        <f t="shared" si="5"/>
        <v>0</v>
      </c>
      <c r="F17">
        <f>'Unit Types - Emission Rates'!B26</f>
        <v>0</v>
      </c>
      <c r="G17" t="str">
        <f t="shared" si="6"/>
        <v>PublicNotice Fix: Unit Types - Emission Rates Col B Complete (Include Multi-pollutants)</v>
      </c>
      <c r="H17" t="str">
        <f>IF(OR(COUNTIF($I$2:I17,I17)&gt;1,I17=0),IF(ISBLANK('Unit Types - Emission Rates'!F26),H16,0),IF(I17="","",MAX($H$1:H16)+1))</f>
        <v>Impact Sheet Update: Distinct Counter for Pollutants</v>
      </c>
      <c r="I17">
        <f>IF('Unit Types - Emission Rates'!F26="VOC","",'Unit Types - Emission Rates'!F26)</f>
        <v>0</v>
      </c>
      <c r="J17" t="str">
        <f t="shared" si="0"/>
        <v/>
      </c>
      <c r="K17" t="str">
        <f>IF(OR(COUNTIF($L$2:L17,L17)&gt;1,L17=0),IF(ISBLANK('Unit Types - Emission Rates'!C26),K16,0),IF(L17="","",MAX($K$1:K16)+1))</f>
        <v>FlexPermits: Distinct Counter for FIN from UT-ER sheet</v>
      </c>
      <c r="L17" s="289">
        <f>'Unit Types - Emission Rates'!C26</f>
        <v>0</v>
      </c>
      <c r="M17" s="289">
        <f>'Unit Types - Emission Rates'!D26</f>
        <v>0</v>
      </c>
      <c r="N17" s="289">
        <f>'Unit Types - Emission Rates'!E26</f>
        <v>0</v>
      </c>
      <c r="O17" t="str">
        <f t="shared" si="1"/>
        <v/>
      </c>
      <c r="P17" t="str">
        <f t="shared" si="2"/>
        <v/>
      </c>
      <c r="Q17" t="str">
        <f t="shared" si="3"/>
        <v/>
      </c>
    </row>
    <row r="18" spans="1:17" x14ac:dyDescent="0.2">
      <c r="A18">
        <f>'Unit Types - Emission Rates'!A27</f>
        <v>0</v>
      </c>
      <c r="B18" t="str">
        <f t="shared" si="4"/>
        <v>BACT FIX: Fills blank Action Requested with prior above cell, makes complete list per pollutant</v>
      </c>
      <c r="C18">
        <f>IF(ISBLANK('Unit Types - Emission Rates'!$C27),'Unit Types - Emission Rates'!D27,'Unit Types - Emission Rates'!C27)</f>
        <v>0</v>
      </c>
      <c r="D18">
        <f t="shared" si="5"/>
        <v>0</v>
      </c>
      <c r="F18">
        <f>'Unit Types - Emission Rates'!B27</f>
        <v>0</v>
      </c>
      <c r="G18" t="str">
        <f t="shared" si="6"/>
        <v>PublicNotice Fix: Unit Types - Emission Rates Col B Complete (Include Multi-pollutants)</v>
      </c>
      <c r="H18" t="str">
        <f>IF(OR(COUNTIF($I$2:I18,I18)&gt;1,I18=0),IF(ISBLANK('Unit Types - Emission Rates'!F27),H17,0),IF(I18="","",MAX($H$1:H17)+1))</f>
        <v>Impact Sheet Update: Distinct Counter for Pollutants</v>
      </c>
      <c r="I18">
        <f>IF('Unit Types - Emission Rates'!F27="VOC","",'Unit Types - Emission Rates'!F27)</f>
        <v>0</v>
      </c>
      <c r="J18" t="str">
        <f t="shared" si="0"/>
        <v/>
      </c>
      <c r="K18" t="str">
        <f>IF(OR(COUNTIF($L$2:L18,L18)&gt;1,L18=0),IF(ISBLANK('Unit Types - Emission Rates'!C27),K17,0),IF(L18="","",MAX($K$1:K17)+1))</f>
        <v>FlexPermits: Distinct Counter for FIN from UT-ER sheet</v>
      </c>
      <c r="L18" s="289">
        <f>'Unit Types - Emission Rates'!C27</f>
        <v>0</v>
      </c>
      <c r="M18" s="289">
        <f>'Unit Types - Emission Rates'!D27</f>
        <v>0</v>
      </c>
      <c r="N18" s="289">
        <f>'Unit Types - Emission Rates'!E27</f>
        <v>0</v>
      </c>
      <c r="O18" t="str">
        <f t="shared" si="1"/>
        <v/>
      </c>
      <c r="P18" t="str">
        <f t="shared" si="2"/>
        <v/>
      </c>
      <c r="Q18" t="str">
        <f t="shared" si="3"/>
        <v/>
      </c>
    </row>
    <row r="19" spans="1:17" x14ac:dyDescent="0.2">
      <c r="A19">
        <f>'Unit Types - Emission Rates'!A28</f>
        <v>0</v>
      </c>
      <c r="B19" t="str">
        <f t="shared" si="4"/>
        <v>BACT FIX: Fills blank Action Requested with prior above cell, makes complete list per pollutant</v>
      </c>
      <c r="C19">
        <f>IF(ISBLANK('Unit Types - Emission Rates'!$C28),'Unit Types - Emission Rates'!D28,'Unit Types - Emission Rates'!C28)</f>
        <v>0</v>
      </c>
      <c r="D19">
        <f t="shared" si="5"/>
        <v>0</v>
      </c>
      <c r="F19">
        <f>'Unit Types - Emission Rates'!B28</f>
        <v>0</v>
      </c>
      <c r="G19" t="str">
        <f t="shared" si="6"/>
        <v>PublicNotice Fix: Unit Types - Emission Rates Col B Complete (Include Multi-pollutants)</v>
      </c>
      <c r="H19" t="str">
        <f>IF(OR(COUNTIF($I$2:I19,I19)&gt;1,I19=0),IF(ISBLANK('Unit Types - Emission Rates'!F28),H18,0),IF(I19="","",MAX($H$1:H18)+1))</f>
        <v>Impact Sheet Update: Distinct Counter for Pollutants</v>
      </c>
      <c r="I19">
        <f>IF('Unit Types - Emission Rates'!F28="VOC","",'Unit Types - Emission Rates'!F28)</f>
        <v>0</v>
      </c>
      <c r="J19" t="str">
        <f t="shared" si="0"/>
        <v/>
      </c>
      <c r="K19" t="str">
        <f>IF(OR(COUNTIF($L$2:L19,L19)&gt;1,L19=0),IF(ISBLANK('Unit Types - Emission Rates'!C28),K18,0),IF(L19="","",MAX($K$1:K18)+1))</f>
        <v>FlexPermits: Distinct Counter for FIN from UT-ER sheet</v>
      </c>
      <c r="L19" s="289">
        <f>'Unit Types - Emission Rates'!C28</f>
        <v>0</v>
      </c>
      <c r="M19" s="289">
        <f>'Unit Types - Emission Rates'!D28</f>
        <v>0</v>
      </c>
      <c r="N19" s="289">
        <f>'Unit Types - Emission Rates'!E28</f>
        <v>0</v>
      </c>
      <c r="O19" t="str">
        <f t="shared" si="1"/>
        <v/>
      </c>
      <c r="P19" t="str">
        <f t="shared" si="2"/>
        <v/>
      </c>
      <c r="Q19" t="str">
        <f t="shared" si="3"/>
        <v/>
      </c>
    </row>
    <row r="20" spans="1:17" x14ac:dyDescent="0.2">
      <c r="A20">
        <f>'Unit Types - Emission Rates'!A29</f>
        <v>0</v>
      </c>
      <c r="B20" t="str">
        <f t="shared" si="4"/>
        <v>BACT FIX: Fills blank Action Requested with prior above cell, makes complete list per pollutant</v>
      </c>
      <c r="C20">
        <f>IF(ISBLANK('Unit Types - Emission Rates'!$C29),'Unit Types - Emission Rates'!D29,'Unit Types - Emission Rates'!C29)</f>
        <v>0</v>
      </c>
      <c r="D20">
        <f t="shared" si="5"/>
        <v>0</v>
      </c>
      <c r="F20">
        <f>'Unit Types - Emission Rates'!B29</f>
        <v>0</v>
      </c>
      <c r="G20" t="str">
        <f t="shared" si="6"/>
        <v>PublicNotice Fix: Unit Types - Emission Rates Col B Complete (Include Multi-pollutants)</v>
      </c>
      <c r="H20" t="str">
        <f>IF(OR(COUNTIF($I$2:I20,I20)&gt;1,I20=0),IF(ISBLANK('Unit Types - Emission Rates'!F29),H19,0),IF(I20="","",MAX($H$1:H19)+1))</f>
        <v>Impact Sheet Update: Distinct Counter for Pollutants</v>
      </c>
      <c r="I20">
        <f>IF('Unit Types - Emission Rates'!F29="VOC","",'Unit Types - Emission Rates'!F29)</f>
        <v>0</v>
      </c>
      <c r="J20" t="str">
        <f t="shared" si="0"/>
        <v/>
      </c>
      <c r="K20" t="str">
        <f>IF(OR(COUNTIF($L$2:L20,L20)&gt;1,L20=0),IF(ISBLANK('Unit Types - Emission Rates'!C29),K19,0),IF(L20="","",MAX($K$1:K19)+1))</f>
        <v>FlexPermits: Distinct Counter for FIN from UT-ER sheet</v>
      </c>
      <c r="L20" s="289">
        <f>'Unit Types - Emission Rates'!C29</f>
        <v>0</v>
      </c>
      <c r="M20" s="289">
        <f>'Unit Types - Emission Rates'!D29</f>
        <v>0</v>
      </c>
      <c r="N20" s="289">
        <f>'Unit Types - Emission Rates'!E29</f>
        <v>0</v>
      </c>
      <c r="O20" t="str">
        <f t="shared" si="1"/>
        <v/>
      </c>
      <c r="P20" t="str">
        <f t="shared" si="2"/>
        <v/>
      </c>
      <c r="Q20" t="str">
        <f t="shared" si="3"/>
        <v/>
      </c>
    </row>
    <row r="21" spans="1:17" x14ac:dyDescent="0.2">
      <c r="A21">
        <f>'Unit Types - Emission Rates'!A30</f>
        <v>0</v>
      </c>
      <c r="B21" t="str">
        <f t="shared" si="4"/>
        <v>BACT FIX: Fills blank Action Requested with prior above cell, makes complete list per pollutant</v>
      </c>
      <c r="C21">
        <f>IF(ISBLANK('Unit Types - Emission Rates'!$C30),'Unit Types - Emission Rates'!D30,'Unit Types - Emission Rates'!C30)</f>
        <v>0</v>
      </c>
      <c r="D21">
        <f t="shared" si="5"/>
        <v>0</v>
      </c>
      <c r="F21">
        <f>'Unit Types - Emission Rates'!B30</f>
        <v>0</v>
      </c>
      <c r="G21" t="str">
        <f t="shared" si="6"/>
        <v>PublicNotice Fix: Unit Types - Emission Rates Col B Complete (Include Multi-pollutants)</v>
      </c>
      <c r="H21" t="str">
        <f>IF(OR(COUNTIF($I$2:I21,I21)&gt;1,I21=0),IF(ISBLANK('Unit Types - Emission Rates'!F30),H20,0),IF(I21="","",MAX($H$1:H20)+1))</f>
        <v>Impact Sheet Update: Distinct Counter for Pollutants</v>
      </c>
      <c r="I21">
        <f>IF('Unit Types - Emission Rates'!F30="VOC","",'Unit Types - Emission Rates'!F30)</f>
        <v>0</v>
      </c>
      <c r="J21" t="str">
        <f t="shared" si="0"/>
        <v/>
      </c>
      <c r="K21" t="str">
        <f>IF(OR(COUNTIF($L$2:L21,L21)&gt;1,L21=0),IF(ISBLANK('Unit Types - Emission Rates'!C30),K20,0),IF(L21="","",MAX($K$1:K20)+1))</f>
        <v>FlexPermits: Distinct Counter for FIN from UT-ER sheet</v>
      </c>
      <c r="L21" s="289">
        <f>'Unit Types - Emission Rates'!C30</f>
        <v>0</v>
      </c>
      <c r="M21" s="289">
        <f>'Unit Types - Emission Rates'!D30</f>
        <v>0</v>
      </c>
      <c r="N21" s="289">
        <f>'Unit Types - Emission Rates'!E30</f>
        <v>0</v>
      </c>
      <c r="O21" t="str">
        <f t="shared" si="1"/>
        <v/>
      </c>
      <c r="P21" t="str">
        <f t="shared" si="2"/>
        <v/>
      </c>
      <c r="Q21" t="str">
        <f t="shared" si="3"/>
        <v/>
      </c>
    </row>
    <row r="22" spans="1:17" x14ac:dyDescent="0.2">
      <c r="A22">
        <f>'Unit Types - Emission Rates'!A31</f>
        <v>0</v>
      </c>
      <c r="B22" t="str">
        <f t="shared" si="4"/>
        <v>BACT FIX: Fills blank Action Requested with prior above cell, makes complete list per pollutant</v>
      </c>
      <c r="C22">
        <f>IF(ISBLANK('Unit Types - Emission Rates'!$C31),'Unit Types - Emission Rates'!D31,'Unit Types - Emission Rates'!C31)</f>
        <v>0</v>
      </c>
      <c r="D22">
        <f t="shared" si="5"/>
        <v>0</v>
      </c>
      <c r="F22">
        <f>'Unit Types - Emission Rates'!B31</f>
        <v>0</v>
      </c>
      <c r="G22" t="str">
        <f t="shared" si="6"/>
        <v>PublicNotice Fix: Unit Types - Emission Rates Col B Complete (Include Multi-pollutants)</v>
      </c>
      <c r="H22" t="str">
        <f>IF(OR(COUNTIF($I$2:I22,I22)&gt;1,I22=0),IF(ISBLANK('Unit Types - Emission Rates'!F31),H21,0),IF(I22="","",MAX($H$1:H21)+1))</f>
        <v>Impact Sheet Update: Distinct Counter for Pollutants</v>
      </c>
      <c r="I22">
        <f>IF('Unit Types - Emission Rates'!F31="VOC","",'Unit Types - Emission Rates'!F31)</f>
        <v>0</v>
      </c>
      <c r="J22" t="str">
        <f t="shared" si="0"/>
        <v/>
      </c>
      <c r="K22" t="str">
        <f>IF(OR(COUNTIF($L$2:L22,L22)&gt;1,L22=0),IF(ISBLANK('Unit Types - Emission Rates'!C31),K21,0),IF(L22="","",MAX($K$1:K21)+1))</f>
        <v>FlexPermits: Distinct Counter for FIN from UT-ER sheet</v>
      </c>
      <c r="L22" s="289">
        <f>'Unit Types - Emission Rates'!C31</f>
        <v>0</v>
      </c>
      <c r="M22" s="289">
        <f>'Unit Types - Emission Rates'!D31</f>
        <v>0</v>
      </c>
      <c r="N22" s="289">
        <f>'Unit Types - Emission Rates'!E31</f>
        <v>0</v>
      </c>
      <c r="O22" t="str">
        <f t="shared" si="1"/>
        <v/>
      </c>
      <c r="P22" t="str">
        <f t="shared" si="2"/>
        <v/>
      </c>
      <c r="Q22" t="str">
        <f t="shared" si="3"/>
        <v/>
      </c>
    </row>
    <row r="23" spans="1:17" x14ac:dyDescent="0.2">
      <c r="A23">
        <f>'Unit Types - Emission Rates'!A32</f>
        <v>0</v>
      </c>
      <c r="B23" t="str">
        <f t="shared" si="4"/>
        <v>BACT FIX: Fills blank Action Requested with prior above cell, makes complete list per pollutant</v>
      </c>
      <c r="C23">
        <f>IF(ISBLANK('Unit Types - Emission Rates'!$C32),'Unit Types - Emission Rates'!D32,'Unit Types - Emission Rates'!C32)</f>
        <v>0</v>
      </c>
      <c r="D23">
        <f t="shared" si="5"/>
        <v>0</v>
      </c>
      <c r="F23">
        <f>'Unit Types - Emission Rates'!B32</f>
        <v>0</v>
      </c>
      <c r="G23" t="str">
        <f t="shared" si="6"/>
        <v>PublicNotice Fix: Unit Types - Emission Rates Col B Complete (Include Multi-pollutants)</v>
      </c>
      <c r="H23" t="str">
        <f>IF(OR(COUNTIF($I$2:I23,I23)&gt;1,I23=0),IF(ISBLANK('Unit Types - Emission Rates'!F32),H22,0),IF(I23="","",MAX($H$1:H22)+1))</f>
        <v>Impact Sheet Update: Distinct Counter for Pollutants</v>
      </c>
      <c r="I23">
        <f>IF('Unit Types - Emission Rates'!F32="VOC","",'Unit Types - Emission Rates'!F32)</f>
        <v>0</v>
      </c>
      <c r="J23" t="str">
        <f t="shared" si="0"/>
        <v/>
      </c>
      <c r="K23" t="str">
        <f>IF(OR(COUNTIF($L$2:L23,L23)&gt;1,L23=0),IF(ISBLANK('Unit Types - Emission Rates'!C32),K22,0),IF(L23="","",MAX($K$1:K22)+1))</f>
        <v>FlexPermits: Distinct Counter for FIN from UT-ER sheet</v>
      </c>
      <c r="L23" s="289">
        <f>'Unit Types - Emission Rates'!C32</f>
        <v>0</v>
      </c>
      <c r="M23" s="289">
        <f>'Unit Types - Emission Rates'!D32</f>
        <v>0</v>
      </c>
      <c r="N23" s="289">
        <f>'Unit Types - Emission Rates'!E32</f>
        <v>0</v>
      </c>
      <c r="O23" t="str">
        <f t="shared" si="1"/>
        <v/>
      </c>
      <c r="P23" t="str">
        <f t="shared" si="2"/>
        <v/>
      </c>
      <c r="Q23" t="str">
        <f t="shared" si="3"/>
        <v/>
      </c>
    </row>
    <row r="24" spans="1:17" x14ac:dyDescent="0.2">
      <c r="A24">
        <f>'Unit Types - Emission Rates'!A33</f>
        <v>0</v>
      </c>
      <c r="B24" t="str">
        <f t="shared" si="4"/>
        <v>BACT FIX: Fills blank Action Requested with prior above cell, makes complete list per pollutant</v>
      </c>
      <c r="C24">
        <f>IF(ISBLANK('Unit Types - Emission Rates'!$C33),'Unit Types - Emission Rates'!D33,'Unit Types - Emission Rates'!C33)</f>
        <v>0</v>
      </c>
      <c r="D24">
        <f t="shared" si="5"/>
        <v>0</v>
      </c>
      <c r="F24">
        <f>'Unit Types - Emission Rates'!B33</f>
        <v>0</v>
      </c>
      <c r="G24" t="str">
        <f t="shared" si="6"/>
        <v>PublicNotice Fix: Unit Types - Emission Rates Col B Complete (Include Multi-pollutants)</v>
      </c>
      <c r="H24" t="str">
        <f>IF(OR(COUNTIF($I$2:I24,I24)&gt;1,I24=0),IF(ISBLANK('Unit Types - Emission Rates'!F33),H23,0),IF(I24="","",MAX($H$1:H23)+1))</f>
        <v>Impact Sheet Update: Distinct Counter for Pollutants</v>
      </c>
      <c r="I24">
        <f>IF('Unit Types - Emission Rates'!F33="VOC","",'Unit Types - Emission Rates'!F33)</f>
        <v>0</v>
      </c>
      <c r="J24" t="str">
        <f t="shared" si="0"/>
        <v/>
      </c>
      <c r="K24" t="str">
        <f>IF(OR(COUNTIF($L$2:L24,L24)&gt;1,L24=0),IF(ISBLANK('Unit Types - Emission Rates'!C33),K23,0),IF(L24="","",MAX($K$1:K23)+1))</f>
        <v>FlexPermits: Distinct Counter for FIN from UT-ER sheet</v>
      </c>
      <c r="L24" s="289">
        <f>'Unit Types - Emission Rates'!C33</f>
        <v>0</v>
      </c>
      <c r="M24" s="289">
        <f>'Unit Types - Emission Rates'!D33</f>
        <v>0</v>
      </c>
      <c r="N24" s="289">
        <f>'Unit Types - Emission Rates'!E33</f>
        <v>0</v>
      </c>
      <c r="O24" t="str">
        <f t="shared" si="1"/>
        <v/>
      </c>
      <c r="P24" t="str">
        <f t="shared" si="2"/>
        <v/>
      </c>
      <c r="Q24" t="str">
        <f t="shared" si="3"/>
        <v/>
      </c>
    </row>
    <row r="25" spans="1:17" x14ac:dyDescent="0.2">
      <c r="A25">
        <f>'Unit Types - Emission Rates'!A34</f>
        <v>0</v>
      </c>
      <c r="B25" t="str">
        <f t="shared" si="4"/>
        <v>BACT FIX: Fills blank Action Requested with prior above cell, makes complete list per pollutant</v>
      </c>
      <c r="C25">
        <f>IF(ISBLANK('Unit Types - Emission Rates'!$C34),'Unit Types - Emission Rates'!D34,'Unit Types - Emission Rates'!C34)</f>
        <v>0</v>
      </c>
      <c r="D25">
        <f t="shared" si="5"/>
        <v>0</v>
      </c>
      <c r="F25">
        <f>'Unit Types - Emission Rates'!B34</f>
        <v>0</v>
      </c>
      <c r="G25" t="str">
        <f t="shared" si="6"/>
        <v>PublicNotice Fix: Unit Types - Emission Rates Col B Complete (Include Multi-pollutants)</v>
      </c>
      <c r="H25" t="str">
        <f>IF(OR(COUNTIF($I$2:I25,I25)&gt;1,I25=0),IF(ISBLANK('Unit Types - Emission Rates'!F34),H24,0),IF(I25="","",MAX($H$1:H24)+1))</f>
        <v>Impact Sheet Update: Distinct Counter for Pollutants</v>
      </c>
      <c r="I25">
        <f>IF('Unit Types - Emission Rates'!F34="VOC","",'Unit Types - Emission Rates'!F34)</f>
        <v>0</v>
      </c>
      <c r="J25" t="str">
        <f t="shared" si="0"/>
        <v/>
      </c>
      <c r="K25" t="str">
        <f>IF(OR(COUNTIF($L$2:L25,L25)&gt;1,L25=0),IF(ISBLANK('Unit Types - Emission Rates'!C34),K24,0),IF(L25="","",MAX($K$1:K24)+1))</f>
        <v>FlexPermits: Distinct Counter for FIN from UT-ER sheet</v>
      </c>
      <c r="L25" s="289">
        <f>'Unit Types - Emission Rates'!C34</f>
        <v>0</v>
      </c>
      <c r="M25" s="289">
        <f>'Unit Types - Emission Rates'!D34</f>
        <v>0</v>
      </c>
      <c r="N25" s="289">
        <f>'Unit Types - Emission Rates'!E34</f>
        <v>0</v>
      </c>
      <c r="O25" t="str">
        <f t="shared" si="1"/>
        <v/>
      </c>
      <c r="P25" t="str">
        <f t="shared" si="2"/>
        <v/>
      </c>
      <c r="Q25" t="str">
        <f t="shared" si="3"/>
        <v/>
      </c>
    </row>
    <row r="26" spans="1:17" x14ac:dyDescent="0.2">
      <c r="A26">
        <f>'Unit Types - Emission Rates'!A35</f>
        <v>0</v>
      </c>
      <c r="B26" t="str">
        <f t="shared" si="4"/>
        <v>BACT FIX: Fills blank Action Requested with prior above cell, makes complete list per pollutant</v>
      </c>
      <c r="C26">
        <f>IF(ISBLANK('Unit Types - Emission Rates'!$C35),'Unit Types - Emission Rates'!D35,'Unit Types - Emission Rates'!C35)</f>
        <v>0</v>
      </c>
      <c r="D26">
        <f t="shared" si="5"/>
        <v>0</v>
      </c>
      <c r="F26">
        <f>'Unit Types - Emission Rates'!B35</f>
        <v>0</v>
      </c>
      <c r="G26" t="str">
        <f t="shared" si="6"/>
        <v>PublicNotice Fix: Unit Types - Emission Rates Col B Complete (Include Multi-pollutants)</v>
      </c>
      <c r="H26" t="str">
        <f>IF(OR(COUNTIF($I$2:I26,I26)&gt;1,I26=0),IF(ISBLANK('Unit Types - Emission Rates'!F35),H25,0),IF(I26="","",MAX($H$1:H25)+1))</f>
        <v>Impact Sheet Update: Distinct Counter for Pollutants</v>
      </c>
      <c r="I26">
        <f>IF('Unit Types - Emission Rates'!F35="VOC","",'Unit Types - Emission Rates'!F35)</f>
        <v>0</v>
      </c>
      <c r="J26" t="str">
        <f t="shared" si="0"/>
        <v/>
      </c>
      <c r="K26" t="str">
        <f>IF(OR(COUNTIF($L$2:L26,L26)&gt;1,L26=0),IF(ISBLANK('Unit Types - Emission Rates'!C35),K25,0),IF(L26="","",MAX($K$1:K25)+1))</f>
        <v>FlexPermits: Distinct Counter for FIN from UT-ER sheet</v>
      </c>
      <c r="L26" s="289">
        <f>'Unit Types - Emission Rates'!C35</f>
        <v>0</v>
      </c>
      <c r="M26" s="289">
        <f>'Unit Types - Emission Rates'!D35</f>
        <v>0</v>
      </c>
      <c r="N26" s="289">
        <f>'Unit Types - Emission Rates'!E35</f>
        <v>0</v>
      </c>
      <c r="O26" t="str">
        <f t="shared" si="1"/>
        <v/>
      </c>
      <c r="P26" t="str">
        <f t="shared" si="2"/>
        <v/>
      </c>
      <c r="Q26" t="str">
        <f t="shared" si="3"/>
        <v/>
      </c>
    </row>
    <row r="27" spans="1:17" x14ac:dyDescent="0.2">
      <c r="A27">
        <f>'Unit Types - Emission Rates'!A36</f>
        <v>0</v>
      </c>
      <c r="B27" t="str">
        <f t="shared" si="4"/>
        <v>BACT FIX: Fills blank Action Requested with prior above cell, makes complete list per pollutant</v>
      </c>
      <c r="C27">
        <f>IF(ISBLANK('Unit Types - Emission Rates'!$C36),'Unit Types - Emission Rates'!D36,'Unit Types - Emission Rates'!C36)</f>
        <v>0</v>
      </c>
      <c r="D27">
        <f t="shared" si="5"/>
        <v>0</v>
      </c>
      <c r="F27">
        <f>'Unit Types - Emission Rates'!B36</f>
        <v>0</v>
      </c>
      <c r="G27" t="str">
        <f t="shared" si="6"/>
        <v>PublicNotice Fix: Unit Types - Emission Rates Col B Complete (Include Multi-pollutants)</v>
      </c>
      <c r="H27" t="str">
        <f>IF(OR(COUNTIF($I$2:I27,I27)&gt;1,I27=0),IF(ISBLANK('Unit Types - Emission Rates'!F36),H26,0),IF(I27="","",MAX($H$1:H26)+1))</f>
        <v>Impact Sheet Update: Distinct Counter for Pollutants</v>
      </c>
      <c r="I27">
        <f>IF('Unit Types - Emission Rates'!F36="VOC","",'Unit Types - Emission Rates'!F36)</f>
        <v>0</v>
      </c>
      <c r="J27" t="str">
        <f t="shared" si="0"/>
        <v/>
      </c>
      <c r="K27" t="str">
        <f>IF(OR(COUNTIF($L$2:L27,L27)&gt;1,L27=0),IF(ISBLANK('Unit Types - Emission Rates'!C36),K26,0),IF(L27="","",MAX($K$1:K26)+1))</f>
        <v>FlexPermits: Distinct Counter for FIN from UT-ER sheet</v>
      </c>
      <c r="L27" s="289">
        <f>'Unit Types - Emission Rates'!C36</f>
        <v>0</v>
      </c>
      <c r="M27" s="289">
        <f>'Unit Types - Emission Rates'!D36</f>
        <v>0</v>
      </c>
      <c r="N27" s="289">
        <f>'Unit Types - Emission Rates'!E36</f>
        <v>0</v>
      </c>
      <c r="O27" t="str">
        <f t="shared" si="1"/>
        <v/>
      </c>
      <c r="P27" t="str">
        <f t="shared" si="2"/>
        <v/>
      </c>
      <c r="Q27" t="str">
        <f t="shared" si="3"/>
        <v/>
      </c>
    </row>
    <row r="28" spans="1:17" x14ac:dyDescent="0.2">
      <c r="A28">
        <f>'Unit Types - Emission Rates'!A37</f>
        <v>0</v>
      </c>
      <c r="B28" t="str">
        <f t="shared" si="4"/>
        <v>BACT FIX: Fills blank Action Requested with prior above cell, makes complete list per pollutant</v>
      </c>
      <c r="C28">
        <f>IF(ISBLANK('Unit Types - Emission Rates'!$C37),'Unit Types - Emission Rates'!D37,'Unit Types - Emission Rates'!C37)</f>
        <v>0</v>
      </c>
      <c r="D28">
        <f t="shared" si="5"/>
        <v>0</v>
      </c>
      <c r="F28">
        <f>'Unit Types - Emission Rates'!B37</f>
        <v>0</v>
      </c>
      <c r="G28" t="str">
        <f t="shared" si="6"/>
        <v>PublicNotice Fix: Unit Types - Emission Rates Col B Complete (Include Multi-pollutants)</v>
      </c>
      <c r="H28" t="str">
        <f>IF(OR(COUNTIF($I$2:I28,I28)&gt;1,I28=0),IF(ISBLANK('Unit Types - Emission Rates'!F37),H27,0),IF(I28="","",MAX($H$1:H27)+1))</f>
        <v>Impact Sheet Update: Distinct Counter for Pollutants</v>
      </c>
      <c r="I28">
        <f>IF('Unit Types - Emission Rates'!F37="VOC","",'Unit Types - Emission Rates'!F37)</f>
        <v>0</v>
      </c>
      <c r="J28" t="str">
        <f t="shared" si="0"/>
        <v/>
      </c>
      <c r="K28" t="str">
        <f>IF(OR(COUNTIF($L$2:L28,L28)&gt;1,L28=0),IF(ISBLANK('Unit Types - Emission Rates'!C37),K27,0),IF(L28="","",MAX($K$1:K27)+1))</f>
        <v>FlexPermits: Distinct Counter for FIN from UT-ER sheet</v>
      </c>
      <c r="L28" s="289">
        <f>'Unit Types - Emission Rates'!C37</f>
        <v>0</v>
      </c>
      <c r="M28" s="289">
        <f>'Unit Types - Emission Rates'!D37</f>
        <v>0</v>
      </c>
      <c r="N28" s="289">
        <f>'Unit Types - Emission Rates'!E37</f>
        <v>0</v>
      </c>
      <c r="O28" t="str">
        <f t="shared" si="1"/>
        <v/>
      </c>
      <c r="P28" t="str">
        <f t="shared" si="2"/>
        <v/>
      </c>
      <c r="Q28" t="str">
        <f t="shared" si="3"/>
        <v/>
      </c>
    </row>
    <row r="29" spans="1:17" x14ac:dyDescent="0.2">
      <c r="A29">
        <f>'Unit Types - Emission Rates'!A38</f>
        <v>0</v>
      </c>
      <c r="B29" t="str">
        <f t="shared" si="4"/>
        <v>BACT FIX: Fills blank Action Requested with prior above cell, makes complete list per pollutant</v>
      </c>
      <c r="C29">
        <f>IF(ISBLANK('Unit Types - Emission Rates'!$C38),'Unit Types - Emission Rates'!D38,'Unit Types - Emission Rates'!C38)</f>
        <v>0</v>
      </c>
      <c r="D29">
        <f t="shared" si="5"/>
        <v>0</v>
      </c>
      <c r="F29">
        <f>'Unit Types - Emission Rates'!B38</f>
        <v>0</v>
      </c>
      <c r="G29" t="str">
        <f t="shared" si="6"/>
        <v>PublicNotice Fix: Unit Types - Emission Rates Col B Complete (Include Multi-pollutants)</v>
      </c>
      <c r="H29" t="str">
        <f>IF(OR(COUNTIF($I$2:I29,I29)&gt;1,I29=0),IF(ISBLANK('Unit Types - Emission Rates'!F38),H28,0),IF(I29="","",MAX($H$1:H28)+1))</f>
        <v>Impact Sheet Update: Distinct Counter for Pollutants</v>
      </c>
      <c r="I29">
        <f>IF('Unit Types - Emission Rates'!F38="VOC","",'Unit Types - Emission Rates'!F38)</f>
        <v>0</v>
      </c>
      <c r="J29" t="str">
        <f t="shared" si="0"/>
        <v/>
      </c>
      <c r="K29" t="str">
        <f>IF(OR(COUNTIF($L$2:L29,L29)&gt;1,L29=0),IF(ISBLANK('Unit Types - Emission Rates'!C38),K28,0),IF(L29="","",MAX($K$1:K28)+1))</f>
        <v>FlexPermits: Distinct Counter for FIN from UT-ER sheet</v>
      </c>
      <c r="L29" s="289">
        <f>'Unit Types - Emission Rates'!C38</f>
        <v>0</v>
      </c>
      <c r="M29" s="289">
        <f>'Unit Types - Emission Rates'!D38</f>
        <v>0</v>
      </c>
      <c r="N29" s="289">
        <f>'Unit Types - Emission Rates'!E38</f>
        <v>0</v>
      </c>
      <c r="O29" t="str">
        <f t="shared" si="1"/>
        <v/>
      </c>
      <c r="P29" t="str">
        <f t="shared" si="2"/>
        <v/>
      </c>
      <c r="Q29" t="str">
        <f t="shared" si="3"/>
        <v/>
      </c>
    </row>
    <row r="30" spans="1:17" x14ac:dyDescent="0.2">
      <c r="A30">
        <f>'Unit Types - Emission Rates'!A39</f>
        <v>0</v>
      </c>
      <c r="B30" t="str">
        <f t="shared" si="4"/>
        <v>BACT FIX: Fills blank Action Requested with prior above cell, makes complete list per pollutant</v>
      </c>
      <c r="C30">
        <f>IF(ISBLANK('Unit Types - Emission Rates'!$C39),'Unit Types - Emission Rates'!D39,'Unit Types - Emission Rates'!C39)</f>
        <v>0</v>
      </c>
      <c r="D30">
        <f t="shared" si="5"/>
        <v>0</v>
      </c>
      <c r="F30">
        <f>'Unit Types - Emission Rates'!B39</f>
        <v>0</v>
      </c>
      <c r="G30" t="str">
        <f t="shared" si="6"/>
        <v>PublicNotice Fix: Unit Types - Emission Rates Col B Complete (Include Multi-pollutants)</v>
      </c>
      <c r="H30" t="str">
        <f>IF(OR(COUNTIF($I$2:I30,I30)&gt;1,I30=0),IF(ISBLANK('Unit Types - Emission Rates'!F39),H29,0),IF(I30="","",MAX($H$1:H29)+1))</f>
        <v>Impact Sheet Update: Distinct Counter for Pollutants</v>
      </c>
      <c r="I30">
        <f>IF('Unit Types - Emission Rates'!F39="VOC","",'Unit Types - Emission Rates'!F39)</f>
        <v>0</v>
      </c>
      <c r="J30" t="str">
        <f t="shared" si="0"/>
        <v/>
      </c>
      <c r="K30" t="str">
        <f>IF(OR(COUNTIF($L$2:L30,L30)&gt;1,L30=0),IF(ISBLANK('Unit Types - Emission Rates'!C39),K29,0),IF(L30="","",MAX($K$1:K29)+1))</f>
        <v>FlexPermits: Distinct Counter for FIN from UT-ER sheet</v>
      </c>
      <c r="L30" s="289">
        <f>'Unit Types - Emission Rates'!C39</f>
        <v>0</v>
      </c>
      <c r="M30" s="289">
        <f>'Unit Types - Emission Rates'!D39</f>
        <v>0</v>
      </c>
      <c r="N30" s="289">
        <f>'Unit Types - Emission Rates'!E39</f>
        <v>0</v>
      </c>
      <c r="O30" t="str">
        <f t="shared" si="1"/>
        <v/>
      </c>
      <c r="P30" t="str">
        <f t="shared" si="2"/>
        <v/>
      </c>
      <c r="Q30" t="str">
        <f t="shared" si="3"/>
        <v/>
      </c>
    </row>
    <row r="31" spans="1:17" x14ac:dyDescent="0.2">
      <c r="A31">
        <f>'Unit Types - Emission Rates'!A40</f>
        <v>0</v>
      </c>
      <c r="B31" t="str">
        <f t="shared" si="4"/>
        <v>BACT FIX: Fills blank Action Requested with prior above cell, makes complete list per pollutant</v>
      </c>
      <c r="C31">
        <f>IF(ISBLANK('Unit Types - Emission Rates'!$C40),'Unit Types - Emission Rates'!D40,'Unit Types - Emission Rates'!C40)</f>
        <v>0</v>
      </c>
      <c r="D31">
        <f t="shared" si="5"/>
        <v>0</v>
      </c>
      <c r="F31">
        <f>'Unit Types - Emission Rates'!B40</f>
        <v>0</v>
      </c>
      <c r="G31" t="str">
        <f t="shared" si="6"/>
        <v>PublicNotice Fix: Unit Types - Emission Rates Col B Complete (Include Multi-pollutants)</v>
      </c>
      <c r="H31" t="str">
        <f>IF(OR(COUNTIF($I$2:I31,I31)&gt;1,I31=0),IF(ISBLANK('Unit Types - Emission Rates'!F40),H30,0),IF(I31="","",MAX($H$1:H30)+1))</f>
        <v>Impact Sheet Update: Distinct Counter for Pollutants</v>
      </c>
      <c r="I31">
        <f>IF('Unit Types - Emission Rates'!F40="VOC","",'Unit Types - Emission Rates'!F40)</f>
        <v>0</v>
      </c>
      <c r="J31" t="str">
        <f t="shared" si="0"/>
        <v/>
      </c>
      <c r="K31" t="str">
        <f>IF(OR(COUNTIF($L$2:L31,L31)&gt;1,L31=0),IF(ISBLANK('Unit Types - Emission Rates'!C40),K30,0),IF(L31="","",MAX($K$1:K30)+1))</f>
        <v>FlexPermits: Distinct Counter for FIN from UT-ER sheet</v>
      </c>
      <c r="L31" s="289">
        <f>'Unit Types - Emission Rates'!C40</f>
        <v>0</v>
      </c>
      <c r="M31" s="289">
        <f>'Unit Types - Emission Rates'!D40</f>
        <v>0</v>
      </c>
      <c r="N31" s="289">
        <f>'Unit Types - Emission Rates'!E40</f>
        <v>0</v>
      </c>
      <c r="O31" t="str">
        <f t="shared" si="1"/>
        <v/>
      </c>
      <c r="P31" t="str">
        <f t="shared" si="2"/>
        <v/>
      </c>
      <c r="Q31" t="str">
        <f t="shared" si="3"/>
        <v/>
      </c>
    </row>
    <row r="32" spans="1:17" x14ac:dyDescent="0.2">
      <c r="A32">
        <f>'Unit Types - Emission Rates'!A41</f>
        <v>0</v>
      </c>
      <c r="B32" t="str">
        <f t="shared" si="4"/>
        <v>BACT FIX: Fills blank Action Requested with prior above cell, makes complete list per pollutant</v>
      </c>
      <c r="C32">
        <f>IF(ISBLANK('Unit Types - Emission Rates'!$C41),'Unit Types - Emission Rates'!D41,'Unit Types - Emission Rates'!C41)</f>
        <v>0</v>
      </c>
      <c r="D32">
        <f t="shared" si="5"/>
        <v>0</v>
      </c>
      <c r="F32">
        <f>'Unit Types - Emission Rates'!B41</f>
        <v>0</v>
      </c>
      <c r="G32" t="str">
        <f t="shared" si="6"/>
        <v>PublicNotice Fix: Unit Types - Emission Rates Col B Complete (Include Multi-pollutants)</v>
      </c>
      <c r="H32" t="str">
        <f>IF(OR(COUNTIF($I$2:I32,I32)&gt;1,I32=0),IF(ISBLANK('Unit Types - Emission Rates'!F41),H31,0),IF(I32="","",MAX($H$1:H31)+1))</f>
        <v>Impact Sheet Update: Distinct Counter for Pollutants</v>
      </c>
      <c r="I32">
        <f>IF('Unit Types - Emission Rates'!F41="VOC","",'Unit Types - Emission Rates'!F41)</f>
        <v>0</v>
      </c>
      <c r="J32" t="str">
        <f t="shared" si="0"/>
        <v/>
      </c>
      <c r="K32" t="str">
        <f>IF(OR(COUNTIF($L$2:L32,L32)&gt;1,L32=0),IF(ISBLANK('Unit Types - Emission Rates'!C41),K31,0),IF(L32="","",MAX($K$1:K31)+1))</f>
        <v>FlexPermits: Distinct Counter for FIN from UT-ER sheet</v>
      </c>
      <c r="L32" s="289">
        <f>'Unit Types - Emission Rates'!C41</f>
        <v>0</v>
      </c>
      <c r="M32" s="289">
        <f>'Unit Types - Emission Rates'!D41</f>
        <v>0</v>
      </c>
      <c r="N32" s="289">
        <f>'Unit Types - Emission Rates'!E41</f>
        <v>0</v>
      </c>
      <c r="O32" t="str">
        <f t="shared" si="1"/>
        <v/>
      </c>
      <c r="P32" t="str">
        <f t="shared" si="2"/>
        <v/>
      </c>
      <c r="Q32" t="str">
        <f t="shared" si="3"/>
        <v/>
      </c>
    </row>
    <row r="33" spans="1:17" x14ac:dyDescent="0.2">
      <c r="A33">
        <f>'Unit Types - Emission Rates'!A42</f>
        <v>0</v>
      </c>
      <c r="B33" t="str">
        <f t="shared" si="4"/>
        <v>BACT FIX: Fills blank Action Requested with prior above cell, makes complete list per pollutant</v>
      </c>
      <c r="C33">
        <f>IF(ISBLANK('Unit Types - Emission Rates'!$C42),'Unit Types - Emission Rates'!D42,'Unit Types - Emission Rates'!C42)</f>
        <v>0</v>
      </c>
      <c r="D33">
        <f t="shared" si="5"/>
        <v>0</v>
      </c>
      <c r="F33">
        <f>'Unit Types - Emission Rates'!B42</f>
        <v>0</v>
      </c>
      <c r="G33" t="str">
        <f t="shared" si="6"/>
        <v>PublicNotice Fix: Unit Types - Emission Rates Col B Complete (Include Multi-pollutants)</v>
      </c>
      <c r="H33" t="str">
        <f>IF(OR(COUNTIF($I$2:I33,I33)&gt;1,I33=0),IF(ISBLANK('Unit Types - Emission Rates'!F42),H32,0),IF(I33="","",MAX($H$1:H32)+1))</f>
        <v>Impact Sheet Update: Distinct Counter for Pollutants</v>
      </c>
      <c r="I33">
        <f>IF('Unit Types - Emission Rates'!F42="VOC","",'Unit Types - Emission Rates'!F42)</f>
        <v>0</v>
      </c>
      <c r="J33" t="str">
        <f t="shared" si="0"/>
        <v/>
      </c>
      <c r="K33" t="str">
        <f>IF(OR(COUNTIF($L$2:L33,L33)&gt;1,L33=0),IF(ISBLANK('Unit Types - Emission Rates'!C42),K32,0),IF(L33="","",MAX($K$1:K32)+1))</f>
        <v>FlexPermits: Distinct Counter for FIN from UT-ER sheet</v>
      </c>
      <c r="L33" s="289">
        <f>'Unit Types - Emission Rates'!C42</f>
        <v>0</v>
      </c>
      <c r="M33" s="289">
        <f>'Unit Types - Emission Rates'!D42</f>
        <v>0</v>
      </c>
      <c r="N33" s="289">
        <f>'Unit Types - Emission Rates'!E42</f>
        <v>0</v>
      </c>
      <c r="O33" t="str">
        <f t="shared" si="1"/>
        <v/>
      </c>
      <c r="P33" t="str">
        <f t="shared" si="2"/>
        <v/>
      </c>
      <c r="Q33" t="str">
        <f t="shared" si="3"/>
        <v/>
      </c>
    </row>
    <row r="34" spans="1:17" x14ac:dyDescent="0.2">
      <c r="A34">
        <f>'Unit Types - Emission Rates'!A43</f>
        <v>0</v>
      </c>
      <c r="B34" t="str">
        <f t="shared" si="4"/>
        <v>BACT FIX: Fills blank Action Requested with prior above cell, makes complete list per pollutant</v>
      </c>
      <c r="C34">
        <f>IF(ISBLANK('Unit Types - Emission Rates'!$C43),'Unit Types - Emission Rates'!D43,'Unit Types - Emission Rates'!C43)</f>
        <v>0</v>
      </c>
      <c r="D34">
        <f t="shared" si="5"/>
        <v>0</v>
      </c>
      <c r="F34">
        <f>'Unit Types - Emission Rates'!B43</f>
        <v>0</v>
      </c>
      <c r="G34" t="str">
        <f t="shared" si="6"/>
        <v>PublicNotice Fix: Unit Types - Emission Rates Col B Complete (Include Multi-pollutants)</v>
      </c>
      <c r="H34" t="str">
        <f>IF(OR(COUNTIF($I$2:I34,I34)&gt;1,I34=0),IF(ISBLANK('Unit Types - Emission Rates'!F43),H33,0),IF(I34="","",MAX($H$1:H33)+1))</f>
        <v>Impact Sheet Update: Distinct Counter for Pollutants</v>
      </c>
      <c r="I34">
        <f>IF('Unit Types - Emission Rates'!F43="VOC","",'Unit Types - Emission Rates'!F43)</f>
        <v>0</v>
      </c>
      <c r="J34" t="str">
        <f t="shared" si="0"/>
        <v/>
      </c>
      <c r="K34" t="str">
        <f>IF(OR(COUNTIF($L$2:L34,L34)&gt;1,L34=0),IF(ISBLANK('Unit Types - Emission Rates'!C43),K33,0),IF(L34="","",MAX($K$1:K33)+1))</f>
        <v>FlexPermits: Distinct Counter for FIN from UT-ER sheet</v>
      </c>
      <c r="L34" s="289">
        <f>'Unit Types - Emission Rates'!C43</f>
        <v>0</v>
      </c>
      <c r="M34" s="289">
        <f>'Unit Types - Emission Rates'!D43</f>
        <v>0</v>
      </c>
      <c r="N34" s="289">
        <f>'Unit Types - Emission Rates'!E43</f>
        <v>0</v>
      </c>
      <c r="O34" t="str">
        <f t="shared" si="1"/>
        <v/>
      </c>
      <c r="P34" t="str">
        <f t="shared" si="2"/>
        <v/>
      </c>
      <c r="Q34" t="str">
        <f t="shared" si="3"/>
        <v/>
      </c>
    </row>
    <row r="35" spans="1:17" x14ac:dyDescent="0.2">
      <c r="A35">
        <f>'Unit Types - Emission Rates'!A44</f>
        <v>0</v>
      </c>
      <c r="B35" t="str">
        <f t="shared" si="4"/>
        <v>BACT FIX: Fills blank Action Requested with prior above cell, makes complete list per pollutant</v>
      </c>
      <c r="C35">
        <f>IF(ISBLANK('Unit Types - Emission Rates'!$C44),'Unit Types - Emission Rates'!D44,'Unit Types - Emission Rates'!C44)</f>
        <v>0</v>
      </c>
      <c r="D35">
        <f t="shared" si="5"/>
        <v>0</v>
      </c>
      <c r="F35">
        <f>'Unit Types - Emission Rates'!B44</f>
        <v>0</v>
      </c>
      <c r="G35" t="str">
        <f t="shared" si="6"/>
        <v>PublicNotice Fix: Unit Types - Emission Rates Col B Complete (Include Multi-pollutants)</v>
      </c>
      <c r="H35" t="str">
        <f>IF(OR(COUNTIF($I$2:I35,I35)&gt;1,I35=0),IF(ISBLANK('Unit Types - Emission Rates'!F44),H34,0),IF(I35="","",MAX($H$1:H34)+1))</f>
        <v>Impact Sheet Update: Distinct Counter for Pollutants</v>
      </c>
      <c r="I35">
        <f>IF('Unit Types - Emission Rates'!F44="VOC","",'Unit Types - Emission Rates'!F44)</f>
        <v>0</v>
      </c>
      <c r="J35" t="str">
        <f t="shared" si="0"/>
        <v/>
      </c>
      <c r="K35" t="str">
        <f>IF(OR(COUNTIF($L$2:L35,L35)&gt;1,L35=0),IF(ISBLANK('Unit Types - Emission Rates'!C44),K34,0),IF(L35="","",MAX($K$1:K34)+1))</f>
        <v>FlexPermits: Distinct Counter for FIN from UT-ER sheet</v>
      </c>
      <c r="L35" s="289">
        <f>'Unit Types - Emission Rates'!C44</f>
        <v>0</v>
      </c>
      <c r="M35" s="289">
        <f>'Unit Types - Emission Rates'!D44</f>
        <v>0</v>
      </c>
      <c r="N35" s="289">
        <f>'Unit Types - Emission Rates'!E44</f>
        <v>0</v>
      </c>
      <c r="O35" t="str">
        <f t="shared" si="1"/>
        <v/>
      </c>
      <c r="P35" t="str">
        <f t="shared" si="2"/>
        <v/>
      </c>
      <c r="Q35" t="str">
        <f t="shared" si="3"/>
        <v/>
      </c>
    </row>
    <row r="36" spans="1:17" x14ac:dyDescent="0.2">
      <c r="A36">
        <f>'Unit Types - Emission Rates'!A45</f>
        <v>0</v>
      </c>
      <c r="B36" t="str">
        <f t="shared" si="4"/>
        <v>BACT FIX: Fills blank Action Requested with prior above cell, makes complete list per pollutant</v>
      </c>
      <c r="C36">
        <f>IF(ISBLANK('Unit Types - Emission Rates'!$C45),'Unit Types - Emission Rates'!D45,'Unit Types - Emission Rates'!C45)</f>
        <v>0</v>
      </c>
      <c r="D36">
        <f t="shared" si="5"/>
        <v>0</v>
      </c>
      <c r="F36">
        <f>'Unit Types - Emission Rates'!B45</f>
        <v>0</v>
      </c>
      <c r="G36" t="str">
        <f t="shared" si="6"/>
        <v>PublicNotice Fix: Unit Types - Emission Rates Col B Complete (Include Multi-pollutants)</v>
      </c>
      <c r="H36" t="str">
        <f>IF(OR(COUNTIF($I$2:I36,I36)&gt;1,I36=0),IF(ISBLANK('Unit Types - Emission Rates'!F45),H35,0),IF(I36="","",MAX($H$1:H35)+1))</f>
        <v>Impact Sheet Update: Distinct Counter for Pollutants</v>
      </c>
      <c r="I36">
        <f>IF('Unit Types - Emission Rates'!F45="VOC","",'Unit Types - Emission Rates'!F45)</f>
        <v>0</v>
      </c>
      <c r="J36" t="str">
        <f t="shared" si="0"/>
        <v/>
      </c>
      <c r="K36" t="str">
        <f>IF(OR(COUNTIF($L$2:L36,L36)&gt;1,L36=0),IF(ISBLANK('Unit Types - Emission Rates'!C45),K35,0),IF(L36="","",MAX($K$1:K35)+1))</f>
        <v>FlexPermits: Distinct Counter for FIN from UT-ER sheet</v>
      </c>
      <c r="L36" s="289">
        <f>'Unit Types - Emission Rates'!C45</f>
        <v>0</v>
      </c>
      <c r="M36" s="289">
        <f>'Unit Types - Emission Rates'!D45</f>
        <v>0</v>
      </c>
      <c r="N36" s="289">
        <f>'Unit Types - Emission Rates'!E45</f>
        <v>0</v>
      </c>
      <c r="O36" t="str">
        <f t="shared" si="1"/>
        <v/>
      </c>
      <c r="P36" t="str">
        <f t="shared" si="2"/>
        <v/>
      </c>
      <c r="Q36" t="str">
        <f t="shared" si="3"/>
        <v/>
      </c>
    </row>
    <row r="37" spans="1:17" x14ac:dyDescent="0.2">
      <c r="A37">
        <f>'Unit Types - Emission Rates'!A46</f>
        <v>0</v>
      </c>
      <c r="B37" t="str">
        <f t="shared" si="4"/>
        <v>BACT FIX: Fills blank Action Requested with prior above cell, makes complete list per pollutant</v>
      </c>
      <c r="C37">
        <f>IF(ISBLANK('Unit Types - Emission Rates'!$C46),'Unit Types - Emission Rates'!D46,'Unit Types - Emission Rates'!C46)</f>
        <v>0</v>
      </c>
      <c r="D37">
        <f t="shared" si="5"/>
        <v>0</v>
      </c>
      <c r="F37">
        <f>'Unit Types - Emission Rates'!B46</f>
        <v>0</v>
      </c>
      <c r="G37" t="str">
        <f t="shared" si="6"/>
        <v>PublicNotice Fix: Unit Types - Emission Rates Col B Complete (Include Multi-pollutants)</v>
      </c>
      <c r="H37" t="str">
        <f>IF(OR(COUNTIF($I$2:I37,I37)&gt;1,I37=0),IF(ISBLANK('Unit Types - Emission Rates'!F46),H36,0),IF(I37="","",MAX($H$1:H36)+1))</f>
        <v>Impact Sheet Update: Distinct Counter for Pollutants</v>
      </c>
      <c r="I37">
        <f>IF('Unit Types - Emission Rates'!F46="VOC","",'Unit Types - Emission Rates'!F46)</f>
        <v>0</v>
      </c>
      <c r="J37" t="str">
        <f t="shared" si="0"/>
        <v/>
      </c>
      <c r="K37" t="str">
        <f>IF(OR(COUNTIF($L$2:L37,L37)&gt;1,L37=0),IF(ISBLANK('Unit Types - Emission Rates'!C46),K36,0),IF(L37="","",MAX($K$1:K36)+1))</f>
        <v>FlexPermits: Distinct Counter for FIN from UT-ER sheet</v>
      </c>
      <c r="L37" s="289">
        <f>'Unit Types - Emission Rates'!C46</f>
        <v>0</v>
      </c>
      <c r="M37" s="289">
        <f>'Unit Types - Emission Rates'!D46</f>
        <v>0</v>
      </c>
      <c r="N37" s="289">
        <f>'Unit Types - Emission Rates'!E46</f>
        <v>0</v>
      </c>
      <c r="O37" t="str">
        <f t="shared" si="1"/>
        <v/>
      </c>
      <c r="P37" t="str">
        <f t="shared" si="2"/>
        <v/>
      </c>
      <c r="Q37" t="str">
        <f t="shared" si="3"/>
        <v/>
      </c>
    </row>
    <row r="38" spans="1:17" x14ac:dyDescent="0.2">
      <c r="A38">
        <f>'Unit Types - Emission Rates'!A47</f>
        <v>0</v>
      </c>
      <c r="B38" t="str">
        <f t="shared" si="4"/>
        <v>BACT FIX: Fills blank Action Requested with prior above cell, makes complete list per pollutant</v>
      </c>
      <c r="C38">
        <f>IF(ISBLANK('Unit Types - Emission Rates'!$C47),'Unit Types - Emission Rates'!D47,'Unit Types - Emission Rates'!C47)</f>
        <v>0</v>
      </c>
      <c r="D38">
        <f t="shared" si="5"/>
        <v>0</v>
      </c>
      <c r="F38">
        <f>'Unit Types - Emission Rates'!B47</f>
        <v>0</v>
      </c>
      <c r="G38" t="str">
        <f t="shared" si="6"/>
        <v>PublicNotice Fix: Unit Types - Emission Rates Col B Complete (Include Multi-pollutants)</v>
      </c>
      <c r="H38" t="str">
        <f>IF(OR(COUNTIF($I$2:I38,I38)&gt;1,I38=0),IF(ISBLANK('Unit Types - Emission Rates'!F47),H37,0),IF(I38="","",MAX($H$1:H37)+1))</f>
        <v>Impact Sheet Update: Distinct Counter for Pollutants</v>
      </c>
      <c r="I38">
        <f>IF('Unit Types - Emission Rates'!F47="VOC","",'Unit Types - Emission Rates'!F47)</f>
        <v>0</v>
      </c>
      <c r="J38" t="str">
        <f t="shared" si="0"/>
        <v/>
      </c>
      <c r="K38" t="str">
        <f>IF(OR(COUNTIF($L$2:L38,L38)&gt;1,L38=0),IF(ISBLANK('Unit Types - Emission Rates'!C47),K37,0),IF(L38="","",MAX($K$1:K37)+1))</f>
        <v>FlexPermits: Distinct Counter for FIN from UT-ER sheet</v>
      </c>
      <c r="L38" s="289">
        <f>'Unit Types - Emission Rates'!C47</f>
        <v>0</v>
      </c>
      <c r="M38" s="289">
        <f>'Unit Types - Emission Rates'!D47</f>
        <v>0</v>
      </c>
      <c r="N38" s="289">
        <f>'Unit Types - Emission Rates'!E47</f>
        <v>0</v>
      </c>
      <c r="O38" t="str">
        <f t="shared" si="1"/>
        <v/>
      </c>
      <c r="P38" t="str">
        <f t="shared" si="2"/>
        <v/>
      </c>
      <c r="Q38" t="str">
        <f t="shared" si="3"/>
        <v/>
      </c>
    </row>
    <row r="39" spans="1:17" x14ac:dyDescent="0.2">
      <c r="A39">
        <f>'Unit Types - Emission Rates'!A48</f>
        <v>0</v>
      </c>
      <c r="B39" t="str">
        <f t="shared" si="4"/>
        <v>BACT FIX: Fills blank Action Requested with prior above cell, makes complete list per pollutant</v>
      </c>
      <c r="C39">
        <f>IF(ISBLANK('Unit Types - Emission Rates'!$C48),'Unit Types - Emission Rates'!D48,'Unit Types - Emission Rates'!C48)</f>
        <v>0</v>
      </c>
      <c r="D39">
        <f t="shared" si="5"/>
        <v>0</v>
      </c>
      <c r="F39">
        <f>'Unit Types - Emission Rates'!B48</f>
        <v>0</v>
      </c>
      <c r="G39" t="str">
        <f t="shared" si="6"/>
        <v>PublicNotice Fix: Unit Types - Emission Rates Col B Complete (Include Multi-pollutants)</v>
      </c>
      <c r="H39" t="str">
        <f>IF(OR(COUNTIF($I$2:I39,I39)&gt;1,I39=0),IF(ISBLANK('Unit Types - Emission Rates'!F48),H38,0),IF(I39="","",MAX($H$1:H38)+1))</f>
        <v>Impact Sheet Update: Distinct Counter for Pollutants</v>
      </c>
      <c r="I39">
        <f>IF('Unit Types - Emission Rates'!F48="VOC","",'Unit Types - Emission Rates'!F48)</f>
        <v>0</v>
      </c>
      <c r="J39" t="str">
        <f t="shared" si="0"/>
        <v/>
      </c>
      <c r="K39" t="str">
        <f>IF(OR(COUNTIF($L$2:L39,L39)&gt;1,L39=0),IF(ISBLANK('Unit Types - Emission Rates'!C48),K38,0),IF(L39="","",MAX($K$1:K38)+1))</f>
        <v>FlexPermits: Distinct Counter for FIN from UT-ER sheet</v>
      </c>
      <c r="L39" s="289">
        <f>'Unit Types - Emission Rates'!C48</f>
        <v>0</v>
      </c>
      <c r="M39" s="289">
        <f>'Unit Types - Emission Rates'!D48</f>
        <v>0</v>
      </c>
      <c r="N39" s="289">
        <f>'Unit Types - Emission Rates'!E48</f>
        <v>0</v>
      </c>
      <c r="O39" t="str">
        <f t="shared" si="1"/>
        <v/>
      </c>
      <c r="P39" t="str">
        <f t="shared" si="2"/>
        <v/>
      </c>
      <c r="Q39" t="str">
        <f t="shared" si="3"/>
        <v/>
      </c>
    </row>
    <row r="40" spans="1:17" x14ac:dyDescent="0.2">
      <c r="A40">
        <f>'Unit Types - Emission Rates'!A49</f>
        <v>0</v>
      </c>
      <c r="B40" t="str">
        <f t="shared" si="4"/>
        <v>BACT FIX: Fills blank Action Requested with prior above cell, makes complete list per pollutant</v>
      </c>
      <c r="C40">
        <f>IF(ISBLANK('Unit Types - Emission Rates'!$C49),'Unit Types - Emission Rates'!D49,'Unit Types - Emission Rates'!C49)</f>
        <v>0</v>
      </c>
      <c r="D40">
        <f t="shared" si="5"/>
        <v>0</v>
      </c>
      <c r="F40">
        <f>'Unit Types - Emission Rates'!B49</f>
        <v>0</v>
      </c>
      <c r="G40" t="str">
        <f t="shared" si="6"/>
        <v>PublicNotice Fix: Unit Types - Emission Rates Col B Complete (Include Multi-pollutants)</v>
      </c>
      <c r="H40" t="str">
        <f>IF(OR(COUNTIF($I$2:I40,I40)&gt;1,I40=0),IF(ISBLANK('Unit Types - Emission Rates'!F49),H39,0),IF(I40="","",MAX($H$1:H39)+1))</f>
        <v>Impact Sheet Update: Distinct Counter for Pollutants</v>
      </c>
      <c r="I40">
        <f>IF('Unit Types - Emission Rates'!F49="VOC","",'Unit Types - Emission Rates'!F49)</f>
        <v>0</v>
      </c>
      <c r="J40" t="str">
        <f t="shared" si="0"/>
        <v/>
      </c>
      <c r="K40" t="str">
        <f>IF(OR(COUNTIF($L$2:L40,L40)&gt;1,L40=0),IF(ISBLANK('Unit Types - Emission Rates'!C49),K39,0),IF(L40="","",MAX($K$1:K39)+1))</f>
        <v>FlexPermits: Distinct Counter for FIN from UT-ER sheet</v>
      </c>
      <c r="L40" s="289">
        <f>'Unit Types - Emission Rates'!C49</f>
        <v>0</v>
      </c>
      <c r="M40" s="289">
        <f>'Unit Types - Emission Rates'!D49</f>
        <v>0</v>
      </c>
      <c r="N40" s="289">
        <f>'Unit Types - Emission Rates'!E49</f>
        <v>0</v>
      </c>
      <c r="O40" t="str">
        <f t="shared" si="1"/>
        <v/>
      </c>
      <c r="P40" t="str">
        <f t="shared" si="2"/>
        <v/>
      </c>
      <c r="Q40" t="str">
        <f t="shared" si="3"/>
        <v/>
      </c>
    </row>
    <row r="41" spans="1:17" x14ac:dyDescent="0.2">
      <c r="A41">
        <f>'Unit Types - Emission Rates'!A50</f>
        <v>0</v>
      </c>
      <c r="B41" t="str">
        <f t="shared" si="4"/>
        <v>BACT FIX: Fills blank Action Requested with prior above cell, makes complete list per pollutant</v>
      </c>
      <c r="C41">
        <f>IF(ISBLANK('Unit Types - Emission Rates'!$C50),'Unit Types - Emission Rates'!D50,'Unit Types - Emission Rates'!C50)</f>
        <v>0</v>
      </c>
      <c r="D41">
        <f t="shared" si="5"/>
        <v>0</v>
      </c>
      <c r="F41">
        <f>'Unit Types - Emission Rates'!B50</f>
        <v>0</v>
      </c>
      <c r="G41" t="str">
        <f t="shared" si="6"/>
        <v>PublicNotice Fix: Unit Types - Emission Rates Col B Complete (Include Multi-pollutants)</v>
      </c>
      <c r="H41" t="str">
        <f>IF(OR(COUNTIF($I$2:I41,I41)&gt;1,I41=0),IF(ISBLANK('Unit Types - Emission Rates'!F50),H40,0),IF(I41="","",MAX($H$1:H40)+1))</f>
        <v>Impact Sheet Update: Distinct Counter for Pollutants</v>
      </c>
      <c r="I41">
        <f>IF('Unit Types - Emission Rates'!F50="VOC","",'Unit Types - Emission Rates'!F50)</f>
        <v>0</v>
      </c>
      <c r="J41" t="str">
        <f t="shared" si="0"/>
        <v/>
      </c>
      <c r="K41" t="str">
        <f>IF(OR(COUNTIF($L$2:L41,L41)&gt;1,L41=0),IF(ISBLANK('Unit Types - Emission Rates'!C50),K40,0),IF(L41="","",MAX($K$1:K40)+1))</f>
        <v>FlexPermits: Distinct Counter for FIN from UT-ER sheet</v>
      </c>
      <c r="L41" s="289">
        <f>'Unit Types - Emission Rates'!C50</f>
        <v>0</v>
      </c>
      <c r="M41" s="289">
        <f>'Unit Types - Emission Rates'!D50</f>
        <v>0</v>
      </c>
      <c r="N41" s="289">
        <f>'Unit Types - Emission Rates'!E50</f>
        <v>0</v>
      </c>
      <c r="O41" t="str">
        <f t="shared" si="1"/>
        <v/>
      </c>
      <c r="P41" t="str">
        <f t="shared" si="2"/>
        <v/>
      </c>
      <c r="Q41" t="str">
        <f t="shared" si="3"/>
        <v/>
      </c>
    </row>
    <row r="42" spans="1:17" x14ac:dyDescent="0.2">
      <c r="A42">
        <f>'Unit Types - Emission Rates'!A51</f>
        <v>0</v>
      </c>
      <c r="B42" t="str">
        <f t="shared" si="4"/>
        <v>BACT FIX: Fills blank Action Requested with prior above cell, makes complete list per pollutant</v>
      </c>
      <c r="C42">
        <f>IF(ISBLANK('Unit Types - Emission Rates'!$C51),'Unit Types - Emission Rates'!D51,'Unit Types - Emission Rates'!C51)</f>
        <v>0</v>
      </c>
      <c r="D42">
        <f t="shared" si="5"/>
        <v>0</v>
      </c>
      <c r="F42">
        <f>'Unit Types - Emission Rates'!B51</f>
        <v>0</v>
      </c>
      <c r="G42" t="str">
        <f t="shared" si="6"/>
        <v>PublicNotice Fix: Unit Types - Emission Rates Col B Complete (Include Multi-pollutants)</v>
      </c>
      <c r="H42" t="str">
        <f>IF(OR(COUNTIF($I$2:I42,I42)&gt;1,I42=0),IF(ISBLANK('Unit Types - Emission Rates'!F51),H41,0),IF(I42="","",MAX($H$1:H41)+1))</f>
        <v>Impact Sheet Update: Distinct Counter for Pollutants</v>
      </c>
      <c r="I42">
        <f>IF('Unit Types - Emission Rates'!F51="VOC","",'Unit Types - Emission Rates'!F51)</f>
        <v>0</v>
      </c>
      <c r="J42" t="str">
        <f t="shared" si="0"/>
        <v/>
      </c>
      <c r="K42" t="str">
        <f>IF(OR(COUNTIF($L$2:L42,L42)&gt;1,L42=0),IF(ISBLANK('Unit Types - Emission Rates'!C51),K41,0),IF(L42="","",MAX($K$1:K41)+1))</f>
        <v>FlexPermits: Distinct Counter for FIN from UT-ER sheet</v>
      </c>
      <c r="L42" s="289">
        <f>'Unit Types - Emission Rates'!C51</f>
        <v>0</v>
      </c>
      <c r="M42" s="289">
        <f>'Unit Types - Emission Rates'!D51</f>
        <v>0</v>
      </c>
      <c r="N42" s="289">
        <f>'Unit Types - Emission Rates'!E51</f>
        <v>0</v>
      </c>
      <c r="O42" t="str">
        <f t="shared" si="1"/>
        <v/>
      </c>
      <c r="P42" t="str">
        <f t="shared" si="2"/>
        <v/>
      </c>
      <c r="Q42" t="str">
        <f t="shared" si="3"/>
        <v/>
      </c>
    </row>
    <row r="43" spans="1:17" x14ac:dyDescent="0.2">
      <c r="A43">
        <f>'Unit Types - Emission Rates'!A52</f>
        <v>0</v>
      </c>
      <c r="B43" t="str">
        <f t="shared" si="4"/>
        <v>BACT FIX: Fills blank Action Requested with prior above cell, makes complete list per pollutant</v>
      </c>
      <c r="C43">
        <f>IF(ISBLANK('Unit Types - Emission Rates'!$C52),'Unit Types - Emission Rates'!D52,'Unit Types - Emission Rates'!C52)</f>
        <v>0</v>
      </c>
      <c r="D43">
        <f t="shared" si="5"/>
        <v>0</v>
      </c>
      <c r="F43">
        <f>'Unit Types - Emission Rates'!B52</f>
        <v>0</v>
      </c>
      <c r="G43" t="str">
        <f t="shared" si="6"/>
        <v>PublicNotice Fix: Unit Types - Emission Rates Col B Complete (Include Multi-pollutants)</v>
      </c>
      <c r="H43" t="str">
        <f>IF(OR(COUNTIF($I$2:I43,I43)&gt;1,I43=0),IF(ISBLANK('Unit Types - Emission Rates'!F52),H42,0),IF(I43="","",MAX($H$1:H42)+1))</f>
        <v>Impact Sheet Update: Distinct Counter for Pollutants</v>
      </c>
      <c r="I43">
        <f>IF('Unit Types - Emission Rates'!F52="VOC","",'Unit Types - Emission Rates'!F52)</f>
        <v>0</v>
      </c>
      <c r="J43" t="str">
        <f t="shared" si="0"/>
        <v/>
      </c>
      <c r="K43" t="str">
        <f>IF(OR(COUNTIF($L$2:L43,L43)&gt;1,L43=0),IF(ISBLANK('Unit Types - Emission Rates'!C52),K42,0),IF(L43="","",MAX($K$1:K42)+1))</f>
        <v>FlexPermits: Distinct Counter for FIN from UT-ER sheet</v>
      </c>
      <c r="L43" s="289">
        <f>'Unit Types - Emission Rates'!C52</f>
        <v>0</v>
      </c>
      <c r="M43" s="289">
        <f>'Unit Types - Emission Rates'!D52</f>
        <v>0</v>
      </c>
      <c r="N43" s="289">
        <f>'Unit Types - Emission Rates'!E52</f>
        <v>0</v>
      </c>
      <c r="O43" t="str">
        <f t="shared" si="1"/>
        <v/>
      </c>
      <c r="P43" t="str">
        <f t="shared" si="2"/>
        <v/>
      </c>
      <c r="Q43" t="str">
        <f t="shared" si="3"/>
        <v/>
      </c>
    </row>
    <row r="44" spans="1:17" x14ac:dyDescent="0.2">
      <c r="A44">
        <f>'Unit Types - Emission Rates'!A53</f>
        <v>0</v>
      </c>
      <c r="B44" t="str">
        <f t="shared" si="4"/>
        <v>BACT FIX: Fills blank Action Requested with prior above cell, makes complete list per pollutant</v>
      </c>
      <c r="C44">
        <f>IF(ISBLANK('Unit Types - Emission Rates'!$C53),'Unit Types - Emission Rates'!D53,'Unit Types - Emission Rates'!C53)</f>
        <v>0</v>
      </c>
      <c r="D44">
        <f t="shared" si="5"/>
        <v>0</v>
      </c>
      <c r="F44">
        <f>'Unit Types - Emission Rates'!B53</f>
        <v>0</v>
      </c>
      <c r="G44" t="str">
        <f t="shared" si="6"/>
        <v>PublicNotice Fix: Unit Types - Emission Rates Col B Complete (Include Multi-pollutants)</v>
      </c>
      <c r="H44" t="str">
        <f>IF(OR(COUNTIF($I$2:I44,I44)&gt;1,I44=0),IF(ISBLANK('Unit Types - Emission Rates'!F53),H43,0),IF(I44="","",MAX($H$1:H43)+1))</f>
        <v>Impact Sheet Update: Distinct Counter for Pollutants</v>
      </c>
      <c r="I44">
        <f>IF('Unit Types - Emission Rates'!F53="VOC","",'Unit Types - Emission Rates'!F53)</f>
        <v>0</v>
      </c>
      <c r="J44" t="str">
        <f t="shared" si="0"/>
        <v/>
      </c>
      <c r="K44" t="str">
        <f>IF(OR(COUNTIF($L$2:L44,L44)&gt;1,L44=0),IF(ISBLANK('Unit Types - Emission Rates'!C53),K43,0),IF(L44="","",MAX($K$1:K43)+1))</f>
        <v>FlexPermits: Distinct Counter for FIN from UT-ER sheet</v>
      </c>
      <c r="L44" s="289">
        <f>'Unit Types - Emission Rates'!C53</f>
        <v>0</v>
      </c>
      <c r="M44" s="289">
        <f>'Unit Types - Emission Rates'!D53</f>
        <v>0</v>
      </c>
      <c r="N44" s="289">
        <f>'Unit Types - Emission Rates'!E53</f>
        <v>0</v>
      </c>
      <c r="O44" t="str">
        <f t="shared" si="1"/>
        <v/>
      </c>
      <c r="P44" t="str">
        <f t="shared" si="2"/>
        <v/>
      </c>
      <c r="Q44" t="str">
        <f t="shared" si="3"/>
        <v/>
      </c>
    </row>
    <row r="45" spans="1:17" x14ac:dyDescent="0.2">
      <c r="A45">
        <f>'Unit Types - Emission Rates'!A54</f>
        <v>0</v>
      </c>
      <c r="B45" t="str">
        <f t="shared" si="4"/>
        <v>BACT FIX: Fills blank Action Requested with prior above cell, makes complete list per pollutant</v>
      </c>
      <c r="C45">
        <f>IF(ISBLANK('Unit Types - Emission Rates'!$C54),'Unit Types - Emission Rates'!D54,'Unit Types - Emission Rates'!C54)</f>
        <v>0</v>
      </c>
      <c r="D45">
        <f t="shared" si="5"/>
        <v>0</v>
      </c>
      <c r="F45">
        <f>'Unit Types - Emission Rates'!B54</f>
        <v>0</v>
      </c>
      <c r="G45" t="str">
        <f t="shared" si="6"/>
        <v>PublicNotice Fix: Unit Types - Emission Rates Col B Complete (Include Multi-pollutants)</v>
      </c>
      <c r="H45" t="str">
        <f>IF(OR(COUNTIF($I$2:I45,I45)&gt;1,I45=0),IF(ISBLANK('Unit Types - Emission Rates'!F54),H44,0),IF(I45="","",MAX($H$1:H44)+1))</f>
        <v>Impact Sheet Update: Distinct Counter for Pollutants</v>
      </c>
      <c r="I45">
        <f>IF('Unit Types - Emission Rates'!F54="VOC","",'Unit Types - Emission Rates'!F54)</f>
        <v>0</v>
      </c>
      <c r="J45" t="str">
        <f t="shared" si="0"/>
        <v/>
      </c>
      <c r="K45" t="str">
        <f>IF(OR(COUNTIF($L$2:L45,L45)&gt;1,L45=0),IF(ISBLANK('Unit Types - Emission Rates'!C54),K44,0),IF(L45="","",MAX($K$1:K44)+1))</f>
        <v>FlexPermits: Distinct Counter for FIN from UT-ER sheet</v>
      </c>
      <c r="L45" s="289">
        <f>'Unit Types - Emission Rates'!C54</f>
        <v>0</v>
      </c>
      <c r="M45" s="289">
        <f>'Unit Types - Emission Rates'!D54</f>
        <v>0</v>
      </c>
      <c r="N45" s="289">
        <f>'Unit Types - Emission Rates'!E54</f>
        <v>0</v>
      </c>
      <c r="O45" t="str">
        <f t="shared" si="1"/>
        <v/>
      </c>
      <c r="P45" t="str">
        <f t="shared" si="2"/>
        <v/>
      </c>
      <c r="Q45" t="str">
        <f t="shared" si="3"/>
        <v/>
      </c>
    </row>
    <row r="46" spans="1:17" x14ac:dyDescent="0.2">
      <c r="A46">
        <f>'Unit Types - Emission Rates'!A55</f>
        <v>0</v>
      </c>
      <c r="B46" t="str">
        <f t="shared" si="4"/>
        <v>BACT FIX: Fills blank Action Requested with prior above cell, makes complete list per pollutant</v>
      </c>
      <c r="C46">
        <f>IF(ISBLANK('Unit Types - Emission Rates'!$C55),'Unit Types - Emission Rates'!D55,'Unit Types - Emission Rates'!C55)</f>
        <v>0</v>
      </c>
      <c r="D46">
        <f t="shared" si="5"/>
        <v>0</v>
      </c>
      <c r="F46">
        <f>'Unit Types - Emission Rates'!B55</f>
        <v>0</v>
      </c>
      <c r="G46" t="str">
        <f t="shared" si="6"/>
        <v>PublicNotice Fix: Unit Types - Emission Rates Col B Complete (Include Multi-pollutants)</v>
      </c>
      <c r="H46" t="str">
        <f>IF(OR(COUNTIF($I$2:I46,I46)&gt;1,I46=0),IF(ISBLANK('Unit Types - Emission Rates'!F55),H45,0),IF(I46="","",MAX($H$1:H45)+1))</f>
        <v>Impact Sheet Update: Distinct Counter for Pollutants</v>
      </c>
      <c r="I46">
        <f>IF('Unit Types - Emission Rates'!F55="VOC","",'Unit Types - Emission Rates'!F55)</f>
        <v>0</v>
      </c>
      <c r="J46" t="str">
        <f t="shared" si="0"/>
        <v/>
      </c>
      <c r="K46" t="str">
        <f>IF(OR(COUNTIF($L$2:L46,L46)&gt;1,L46=0),IF(ISBLANK('Unit Types - Emission Rates'!C55),K45,0),IF(L46="","",MAX($K$1:K45)+1))</f>
        <v>FlexPermits: Distinct Counter for FIN from UT-ER sheet</v>
      </c>
      <c r="L46" s="289">
        <f>'Unit Types - Emission Rates'!C55</f>
        <v>0</v>
      </c>
      <c r="M46" s="289">
        <f>'Unit Types - Emission Rates'!D55</f>
        <v>0</v>
      </c>
      <c r="N46" s="289">
        <f>'Unit Types - Emission Rates'!E55</f>
        <v>0</v>
      </c>
      <c r="O46" t="str">
        <f t="shared" si="1"/>
        <v/>
      </c>
      <c r="P46" t="str">
        <f t="shared" si="2"/>
        <v/>
      </c>
      <c r="Q46" t="str">
        <f t="shared" si="3"/>
        <v/>
      </c>
    </row>
    <row r="47" spans="1:17" x14ac:dyDescent="0.2">
      <c r="A47">
        <f>'Unit Types - Emission Rates'!A56</f>
        <v>0</v>
      </c>
      <c r="B47" t="str">
        <f t="shared" si="4"/>
        <v>BACT FIX: Fills blank Action Requested with prior above cell, makes complete list per pollutant</v>
      </c>
      <c r="C47">
        <f>IF(ISBLANK('Unit Types - Emission Rates'!$C56),'Unit Types - Emission Rates'!D56,'Unit Types - Emission Rates'!C56)</f>
        <v>0</v>
      </c>
      <c r="D47">
        <f t="shared" si="5"/>
        <v>0</v>
      </c>
      <c r="F47">
        <f>'Unit Types - Emission Rates'!B56</f>
        <v>0</v>
      </c>
      <c r="G47" t="str">
        <f t="shared" si="6"/>
        <v>PublicNotice Fix: Unit Types - Emission Rates Col B Complete (Include Multi-pollutants)</v>
      </c>
      <c r="H47" t="str">
        <f>IF(OR(COUNTIF($I$2:I47,I47)&gt;1,I47=0),IF(ISBLANK('Unit Types - Emission Rates'!F56),H46,0),IF(I47="","",MAX($H$1:H46)+1))</f>
        <v>Impact Sheet Update: Distinct Counter for Pollutants</v>
      </c>
      <c r="I47">
        <f>IF('Unit Types - Emission Rates'!F56="VOC","",'Unit Types - Emission Rates'!F56)</f>
        <v>0</v>
      </c>
      <c r="J47" t="str">
        <f t="shared" si="0"/>
        <v/>
      </c>
      <c r="K47" t="str">
        <f>IF(OR(COUNTIF($L$2:L47,L47)&gt;1,L47=0),IF(ISBLANK('Unit Types - Emission Rates'!C56),K46,0),IF(L47="","",MAX($K$1:K46)+1))</f>
        <v>FlexPermits: Distinct Counter for FIN from UT-ER sheet</v>
      </c>
      <c r="L47" s="289">
        <f>'Unit Types - Emission Rates'!C56</f>
        <v>0</v>
      </c>
      <c r="M47" s="289">
        <f>'Unit Types - Emission Rates'!D56</f>
        <v>0</v>
      </c>
      <c r="N47" s="289">
        <f>'Unit Types - Emission Rates'!E56</f>
        <v>0</v>
      </c>
      <c r="O47" t="str">
        <f t="shared" si="1"/>
        <v/>
      </c>
      <c r="P47" t="str">
        <f t="shared" si="2"/>
        <v/>
      </c>
      <c r="Q47" t="str">
        <f t="shared" si="3"/>
        <v/>
      </c>
    </row>
    <row r="48" spans="1:17" x14ac:dyDescent="0.2">
      <c r="A48">
        <f>'Unit Types - Emission Rates'!A57</f>
        <v>0</v>
      </c>
      <c r="B48" t="str">
        <f t="shared" si="4"/>
        <v>BACT FIX: Fills blank Action Requested with prior above cell, makes complete list per pollutant</v>
      </c>
      <c r="C48">
        <f>IF(ISBLANK('Unit Types - Emission Rates'!$C57),'Unit Types - Emission Rates'!D57,'Unit Types - Emission Rates'!C57)</f>
        <v>0</v>
      </c>
      <c r="D48">
        <f t="shared" si="5"/>
        <v>0</v>
      </c>
      <c r="F48">
        <f>'Unit Types - Emission Rates'!B57</f>
        <v>0</v>
      </c>
      <c r="G48" t="str">
        <f t="shared" si="6"/>
        <v>PublicNotice Fix: Unit Types - Emission Rates Col B Complete (Include Multi-pollutants)</v>
      </c>
      <c r="H48" t="str">
        <f>IF(OR(COUNTIF($I$2:I48,I48)&gt;1,I48=0),IF(ISBLANK('Unit Types - Emission Rates'!F57),H47,0),IF(I48="","",MAX($H$1:H47)+1))</f>
        <v>Impact Sheet Update: Distinct Counter for Pollutants</v>
      </c>
      <c r="I48">
        <f>IF('Unit Types - Emission Rates'!F57="VOC","",'Unit Types - Emission Rates'!F57)</f>
        <v>0</v>
      </c>
      <c r="J48" t="str">
        <f t="shared" si="0"/>
        <v/>
      </c>
      <c r="K48" t="str">
        <f>IF(OR(COUNTIF($L$2:L48,L48)&gt;1,L48=0),IF(ISBLANK('Unit Types - Emission Rates'!C57),K47,0),IF(L48="","",MAX($K$1:K47)+1))</f>
        <v>FlexPermits: Distinct Counter for FIN from UT-ER sheet</v>
      </c>
      <c r="L48" s="289">
        <f>'Unit Types - Emission Rates'!C57</f>
        <v>0</v>
      </c>
      <c r="M48" s="289">
        <f>'Unit Types - Emission Rates'!D57</f>
        <v>0</v>
      </c>
      <c r="N48" s="289">
        <f>'Unit Types - Emission Rates'!E57</f>
        <v>0</v>
      </c>
      <c r="O48" t="str">
        <f t="shared" si="1"/>
        <v/>
      </c>
      <c r="P48" t="str">
        <f t="shared" si="2"/>
        <v/>
      </c>
      <c r="Q48" t="str">
        <f t="shared" si="3"/>
        <v/>
      </c>
    </row>
    <row r="49" spans="1:17" x14ac:dyDescent="0.2">
      <c r="A49">
        <f>'Unit Types - Emission Rates'!A58</f>
        <v>0</v>
      </c>
      <c r="B49" t="str">
        <f t="shared" si="4"/>
        <v>BACT FIX: Fills blank Action Requested with prior above cell, makes complete list per pollutant</v>
      </c>
      <c r="C49">
        <f>IF(ISBLANK('Unit Types - Emission Rates'!$C58),'Unit Types - Emission Rates'!D58,'Unit Types - Emission Rates'!C58)</f>
        <v>0</v>
      </c>
      <c r="D49">
        <f t="shared" si="5"/>
        <v>0</v>
      </c>
      <c r="F49">
        <f>'Unit Types - Emission Rates'!B58</f>
        <v>0</v>
      </c>
      <c r="G49" t="str">
        <f t="shared" si="6"/>
        <v>PublicNotice Fix: Unit Types - Emission Rates Col B Complete (Include Multi-pollutants)</v>
      </c>
      <c r="H49" t="str">
        <f>IF(OR(COUNTIF($I$2:I49,I49)&gt;1,I49=0),IF(ISBLANK('Unit Types - Emission Rates'!F58),H48,0),IF(I49="","",MAX($H$1:H48)+1))</f>
        <v>Impact Sheet Update: Distinct Counter for Pollutants</v>
      </c>
      <c r="I49">
        <f>IF('Unit Types - Emission Rates'!F58="VOC","",'Unit Types - Emission Rates'!F58)</f>
        <v>0</v>
      </c>
      <c r="J49" t="str">
        <f t="shared" si="0"/>
        <v/>
      </c>
      <c r="K49" t="str">
        <f>IF(OR(COUNTIF($L$2:L49,L49)&gt;1,L49=0),IF(ISBLANK('Unit Types - Emission Rates'!C58),K48,0),IF(L49="","",MAX($K$1:K48)+1))</f>
        <v>FlexPermits: Distinct Counter for FIN from UT-ER sheet</v>
      </c>
      <c r="L49" s="289">
        <f>'Unit Types - Emission Rates'!C58</f>
        <v>0</v>
      </c>
      <c r="M49" s="289">
        <f>'Unit Types - Emission Rates'!D58</f>
        <v>0</v>
      </c>
      <c r="N49" s="289">
        <f>'Unit Types - Emission Rates'!E58</f>
        <v>0</v>
      </c>
      <c r="O49" t="str">
        <f t="shared" si="1"/>
        <v/>
      </c>
      <c r="P49" t="str">
        <f t="shared" si="2"/>
        <v/>
      </c>
      <c r="Q49" t="str">
        <f t="shared" si="3"/>
        <v/>
      </c>
    </row>
    <row r="50" spans="1:17" x14ac:dyDescent="0.2">
      <c r="A50">
        <f>'Unit Types - Emission Rates'!A59</f>
        <v>0</v>
      </c>
      <c r="B50" t="str">
        <f t="shared" si="4"/>
        <v>BACT FIX: Fills blank Action Requested with prior above cell, makes complete list per pollutant</v>
      </c>
      <c r="C50">
        <f>IF(ISBLANK('Unit Types - Emission Rates'!$C59),'Unit Types - Emission Rates'!D59,'Unit Types - Emission Rates'!C59)</f>
        <v>0</v>
      </c>
      <c r="D50">
        <f t="shared" si="5"/>
        <v>0</v>
      </c>
      <c r="F50">
        <f>'Unit Types - Emission Rates'!B59</f>
        <v>0</v>
      </c>
      <c r="G50" t="str">
        <f t="shared" si="6"/>
        <v>PublicNotice Fix: Unit Types - Emission Rates Col B Complete (Include Multi-pollutants)</v>
      </c>
      <c r="H50" t="str">
        <f>IF(OR(COUNTIF($I$2:I50,I50)&gt;1,I50=0),IF(ISBLANK('Unit Types - Emission Rates'!F59),H49,0),IF(I50="","",MAX($H$1:H49)+1))</f>
        <v>Impact Sheet Update: Distinct Counter for Pollutants</v>
      </c>
      <c r="I50">
        <f>IF('Unit Types - Emission Rates'!F59="VOC","",'Unit Types - Emission Rates'!F59)</f>
        <v>0</v>
      </c>
      <c r="J50" t="str">
        <f t="shared" si="0"/>
        <v/>
      </c>
      <c r="K50" t="str">
        <f>IF(OR(COUNTIF($L$2:L50,L50)&gt;1,L50=0),IF(ISBLANK('Unit Types - Emission Rates'!C59),K49,0),IF(L50="","",MAX($K$1:K49)+1))</f>
        <v>FlexPermits: Distinct Counter for FIN from UT-ER sheet</v>
      </c>
      <c r="L50" s="289">
        <f>'Unit Types - Emission Rates'!C59</f>
        <v>0</v>
      </c>
      <c r="M50" s="289">
        <f>'Unit Types - Emission Rates'!D59</f>
        <v>0</v>
      </c>
      <c r="N50" s="289">
        <f>'Unit Types - Emission Rates'!E59</f>
        <v>0</v>
      </c>
      <c r="O50" t="str">
        <f t="shared" si="1"/>
        <v/>
      </c>
      <c r="P50" t="str">
        <f t="shared" si="2"/>
        <v/>
      </c>
      <c r="Q50" t="str">
        <f t="shared" si="3"/>
        <v/>
      </c>
    </row>
    <row r="51" spans="1:17" x14ac:dyDescent="0.2">
      <c r="A51">
        <f>'Unit Types - Emission Rates'!A60</f>
        <v>0</v>
      </c>
      <c r="B51" t="str">
        <f t="shared" si="4"/>
        <v>BACT FIX: Fills blank Action Requested with prior above cell, makes complete list per pollutant</v>
      </c>
      <c r="C51">
        <f>IF(ISBLANK('Unit Types - Emission Rates'!$C60),'Unit Types - Emission Rates'!D60,'Unit Types - Emission Rates'!C60)</f>
        <v>0</v>
      </c>
      <c r="D51">
        <f t="shared" si="5"/>
        <v>0</v>
      </c>
      <c r="F51">
        <f>'Unit Types - Emission Rates'!B60</f>
        <v>0</v>
      </c>
      <c r="G51" t="str">
        <f t="shared" si="6"/>
        <v>PublicNotice Fix: Unit Types - Emission Rates Col B Complete (Include Multi-pollutants)</v>
      </c>
      <c r="H51" t="str">
        <f>IF(OR(COUNTIF($I$2:I51,I51)&gt;1,I51=0),IF(ISBLANK('Unit Types - Emission Rates'!F60),H50,0),IF(I51="","",MAX($H$1:H50)+1))</f>
        <v>Impact Sheet Update: Distinct Counter for Pollutants</v>
      </c>
      <c r="I51">
        <f>IF('Unit Types - Emission Rates'!F60="VOC","",'Unit Types - Emission Rates'!F60)</f>
        <v>0</v>
      </c>
      <c r="J51" t="str">
        <f t="shared" si="0"/>
        <v/>
      </c>
      <c r="K51" t="str">
        <f>IF(OR(COUNTIF($L$2:L51,L51)&gt;1,L51=0),IF(ISBLANK('Unit Types - Emission Rates'!C60),K50,0),IF(L51="","",MAX($K$1:K50)+1))</f>
        <v>FlexPermits: Distinct Counter for FIN from UT-ER sheet</v>
      </c>
      <c r="L51" s="289">
        <f>'Unit Types - Emission Rates'!C60</f>
        <v>0</v>
      </c>
      <c r="M51" s="289">
        <f>'Unit Types - Emission Rates'!D60</f>
        <v>0</v>
      </c>
      <c r="N51" s="289">
        <f>'Unit Types - Emission Rates'!E60</f>
        <v>0</v>
      </c>
      <c r="O51" t="str">
        <f t="shared" si="1"/>
        <v/>
      </c>
      <c r="P51" t="str">
        <f t="shared" si="2"/>
        <v/>
      </c>
      <c r="Q51" t="str">
        <f t="shared" si="3"/>
        <v/>
      </c>
    </row>
    <row r="52" spans="1:17" x14ac:dyDescent="0.2">
      <c r="A52">
        <f>'Unit Types - Emission Rates'!A61</f>
        <v>0</v>
      </c>
      <c r="B52" t="str">
        <f t="shared" si="4"/>
        <v>BACT FIX: Fills blank Action Requested with prior above cell, makes complete list per pollutant</v>
      </c>
      <c r="C52">
        <f>IF(ISBLANK('Unit Types - Emission Rates'!$C61),'Unit Types - Emission Rates'!D61,'Unit Types - Emission Rates'!C61)</f>
        <v>0</v>
      </c>
      <c r="D52">
        <f t="shared" si="5"/>
        <v>0</v>
      </c>
      <c r="F52">
        <f>'Unit Types - Emission Rates'!B61</f>
        <v>0</v>
      </c>
      <c r="G52" t="str">
        <f t="shared" si="6"/>
        <v>PublicNotice Fix: Unit Types - Emission Rates Col B Complete (Include Multi-pollutants)</v>
      </c>
      <c r="H52" t="str">
        <f>IF(OR(COUNTIF($I$2:I52,I52)&gt;1,I52=0),IF(ISBLANK('Unit Types - Emission Rates'!F61),H51,0),IF(I52="","",MAX($H$1:H51)+1))</f>
        <v>Impact Sheet Update: Distinct Counter for Pollutants</v>
      </c>
      <c r="I52">
        <f>IF('Unit Types - Emission Rates'!F61="VOC","",'Unit Types - Emission Rates'!F61)</f>
        <v>0</v>
      </c>
      <c r="J52" t="str">
        <f t="shared" si="0"/>
        <v/>
      </c>
      <c r="K52" t="str">
        <f>IF(OR(COUNTIF($L$2:L52,L52)&gt;1,L52=0),IF(ISBLANK('Unit Types - Emission Rates'!C61),K51,0),IF(L52="","",MAX($K$1:K51)+1))</f>
        <v>FlexPermits: Distinct Counter for FIN from UT-ER sheet</v>
      </c>
      <c r="L52" s="289">
        <f>'Unit Types - Emission Rates'!C61</f>
        <v>0</v>
      </c>
      <c r="M52" s="289">
        <f>'Unit Types - Emission Rates'!D61</f>
        <v>0</v>
      </c>
      <c r="N52" s="289">
        <f>'Unit Types - Emission Rates'!E61</f>
        <v>0</v>
      </c>
      <c r="O52" t="str">
        <f t="shared" si="1"/>
        <v/>
      </c>
      <c r="P52" t="str">
        <f t="shared" si="2"/>
        <v/>
      </c>
      <c r="Q52" t="str">
        <f t="shared" si="3"/>
        <v/>
      </c>
    </row>
    <row r="53" spans="1:17" x14ac:dyDescent="0.2">
      <c r="A53">
        <f>'Unit Types - Emission Rates'!A62</f>
        <v>0</v>
      </c>
      <c r="B53" t="str">
        <f t="shared" si="4"/>
        <v>BACT FIX: Fills blank Action Requested with prior above cell, makes complete list per pollutant</v>
      </c>
      <c r="C53">
        <f>IF(ISBLANK('Unit Types - Emission Rates'!$C62),'Unit Types - Emission Rates'!D62,'Unit Types - Emission Rates'!C62)</f>
        <v>0</v>
      </c>
      <c r="D53">
        <f t="shared" si="5"/>
        <v>0</v>
      </c>
      <c r="F53">
        <f>'Unit Types - Emission Rates'!B62</f>
        <v>0</v>
      </c>
      <c r="G53" t="str">
        <f t="shared" si="6"/>
        <v>PublicNotice Fix: Unit Types - Emission Rates Col B Complete (Include Multi-pollutants)</v>
      </c>
      <c r="H53" t="str">
        <f>IF(OR(COUNTIF($I$2:I53,I53)&gt;1,I53=0),IF(ISBLANK('Unit Types - Emission Rates'!F62),H52,0),IF(I53="","",MAX($H$1:H52)+1))</f>
        <v>Impact Sheet Update: Distinct Counter for Pollutants</v>
      </c>
      <c r="I53">
        <f>IF('Unit Types - Emission Rates'!F62="VOC","",'Unit Types - Emission Rates'!F62)</f>
        <v>0</v>
      </c>
      <c r="J53" t="str">
        <f t="shared" si="0"/>
        <v/>
      </c>
      <c r="K53" t="str">
        <f>IF(OR(COUNTIF($L$2:L53,L53)&gt;1,L53=0),IF(ISBLANK('Unit Types - Emission Rates'!C62),K52,0),IF(L53="","",MAX($K$1:K52)+1))</f>
        <v>FlexPermits: Distinct Counter for FIN from UT-ER sheet</v>
      </c>
      <c r="L53" s="289">
        <f>'Unit Types - Emission Rates'!C62</f>
        <v>0</v>
      </c>
      <c r="M53" s="289">
        <f>'Unit Types - Emission Rates'!D62</f>
        <v>0</v>
      </c>
      <c r="N53" s="289">
        <f>'Unit Types - Emission Rates'!E62</f>
        <v>0</v>
      </c>
      <c r="O53" t="str">
        <f t="shared" si="1"/>
        <v/>
      </c>
      <c r="P53" t="str">
        <f t="shared" si="2"/>
        <v/>
      </c>
      <c r="Q53" t="str">
        <f t="shared" si="3"/>
        <v/>
      </c>
    </row>
    <row r="54" spans="1:17" x14ac:dyDescent="0.2">
      <c r="A54">
        <f>'Unit Types - Emission Rates'!A63</f>
        <v>0</v>
      </c>
      <c r="B54" t="str">
        <f t="shared" si="4"/>
        <v>BACT FIX: Fills blank Action Requested with prior above cell, makes complete list per pollutant</v>
      </c>
      <c r="C54">
        <f>IF(ISBLANK('Unit Types - Emission Rates'!$C63),'Unit Types - Emission Rates'!D63,'Unit Types - Emission Rates'!C63)</f>
        <v>0</v>
      </c>
      <c r="D54">
        <f t="shared" si="5"/>
        <v>0</v>
      </c>
      <c r="F54">
        <f>'Unit Types - Emission Rates'!B63</f>
        <v>0</v>
      </c>
      <c r="G54" t="str">
        <f t="shared" si="6"/>
        <v>PublicNotice Fix: Unit Types - Emission Rates Col B Complete (Include Multi-pollutants)</v>
      </c>
      <c r="H54" t="str">
        <f>IF(OR(COUNTIF($I$2:I54,I54)&gt;1,I54=0),IF(ISBLANK('Unit Types - Emission Rates'!F63),H53,0),IF(I54="","",MAX($H$1:H53)+1))</f>
        <v>Impact Sheet Update: Distinct Counter for Pollutants</v>
      </c>
      <c r="I54">
        <f>IF('Unit Types - Emission Rates'!F63="VOC","",'Unit Types - Emission Rates'!F63)</f>
        <v>0</v>
      </c>
      <c r="J54" t="str">
        <f t="shared" si="0"/>
        <v/>
      </c>
      <c r="K54" t="str">
        <f>IF(OR(COUNTIF($L$2:L54,L54)&gt;1,L54=0),IF(ISBLANK('Unit Types - Emission Rates'!C63),K53,0),IF(L54="","",MAX($K$1:K53)+1))</f>
        <v>FlexPermits: Distinct Counter for FIN from UT-ER sheet</v>
      </c>
      <c r="L54" s="289">
        <f>'Unit Types - Emission Rates'!C63</f>
        <v>0</v>
      </c>
      <c r="M54" s="289">
        <f>'Unit Types - Emission Rates'!D63</f>
        <v>0</v>
      </c>
      <c r="N54" s="289">
        <f>'Unit Types - Emission Rates'!E63</f>
        <v>0</v>
      </c>
      <c r="O54" t="str">
        <f t="shared" si="1"/>
        <v/>
      </c>
      <c r="P54" t="str">
        <f t="shared" si="2"/>
        <v/>
      </c>
      <c r="Q54" t="str">
        <f t="shared" si="3"/>
        <v/>
      </c>
    </row>
    <row r="55" spans="1:17" x14ac:dyDescent="0.2">
      <c r="A55">
        <f>'Unit Types - Emission Rates'!A64</f>
        <v>0</v>
      </c>
      <c r="B55" t="str">
        <f t="shared" si="4"/>
        <v>BACT FIX: Fills blank Action Requested with prior above cell, makes complete list per pollutant</v>
      </c>
      <c r="C55">
        <f>IF(ISBLANK('Unit Types - Emission Rates'!$C64),'Unit Types - Emission Rates'!D64,'Unit Types - Emission Rates'!C64)</f>
        <v>0</v>
      </c>
      <c r="D55">
        <f t="shared" si="5"/>
        <v>0</v>
      </c>
      <c r="F55">
        <f>'Unit Types - Emission Rates'!B64</f>
        <v>0</v>
      </c>
      <c r="G55" t="str">
        <f t="shared" si="6"/>
        <v>PublicNotice Fix: Unit Types - Emission Rates Col B Complete (Include Multi-pollutants)</v>
      </c>
      <c r="H55" t="str">
        <f>IF(OR(COUNTIF($I$2:I55,I55)&gt;1,I55=0),IF(ISBLANK('Unit Types - Emission Rates'!F64),H54,0),IF(I55="","",MAX($H$1:H54)+1))</f>
        <v>Impact Sheet Update: Distinct Counter for Pollutants</v>
      </c>
      <c r="I55">
        <f>IF('Unit Types - Emission Rates'!F64="VOC","",'Unit Types - Emission Rates'!F64)</f>
        <v>0</v>
      </c>
      <c r="J55" t="str">
        <f t="shared" si="0"/>
        <v/>
      </c>
      <c r="K55" t="str">
        <f>IF(OR(COUNTIF($L$2:L55,L55)&gt;1,L55=0),IF(ISBLANK('Unit Types - Emission Rates'!C64),K54,0),IF(L55="","",MAX($K$1:K54)+1))</f>
        <v>FlexPermits: Distinct Counter for FIN from UT-ER sheet</v>
      </c>
      <c r="L55" s="289">
        <f>'Unit Types - Emission Rates'!C64</f>
        <v>0</v>
      </c>
      <c r="M55" s="289">
        <f>'Unit Types - Emission Rates'!D64</f>
        <v>0</v>
      </c>
      <c r="N55" s="289">
        <f>'Unit Types - Emission Rates'!E64</f>
        <v>0</v>
      </c>
      <c r="O55" t="str">
        <f t="shared" si="1"/>
        <v/>
      </c>
      <c r="P55" t="str">
        <f t="shared" si="2"/>
        <v/>
      </c>
      <c r="Q55" t="str">
        <f t="shared" si="3"/>
        <v/>
      </c>
    </row>
    <row r="56" spans="1:17" x14ac:dyDescent="0.2">
      <c r="A56">
        <f>'Unit Types - Emission Rates'!A65</f>
        <v>0</v>
      </c>
      <c r="B56" t="str">
        <f t="shared" si="4"/>
        <v>BACT FIX: Fills blank Action Requested with prior above cell, makes complete list per pollutant</v>
      </c>
      <c r="C56">
        <f>IF(ISBLANK('Unit Types - Emission Rates'!$C65),'Unit Types - Emission Rates'!D65,'Unit Types - Emission Rates'!C65)</f>
        <v>0</v>
      </c>
      <c r="D56">
        <f t="shared" si="5"/>
        <v>0</v>
      </c>
      <c r="F56">
        <f>'Unit Types - Emission Rates'!B65</f>
        <v>0</v>
      </c>
      <c r="G56" t="str">
        <f t="shared" si="6"/>
        <v>PublicNotice Fix: Unit Types - Emission Rates Col B Complete (Include Multi-pollutants)</v>
      </c>
      <c r="H56" t="str">
        <f>IF(OR(COUNTIF($I$2:I56,I56)&gt;1,I56=0),IF(ISBLANK('Unit Types - Emission Rates'!F65),H55,0),IF(I56="","",MAX($H$1:H55)+1))</f>
        <v>Impact Sheet Update: Distinct Counter for Pollutants</v>
      </c>
      <c r="I56">
        <f>IF('Unit Types - Emission Rates'!F65="VOC","",'Unit Types - Emission Rates'!F65)</f>
        <v>0</v>
      </c>
      <c r="J56" t="str">
        <f t="shared" si="0"/>
        <v/>
      </c>
      <c r="K56" t="str">
        <f>IF(OR(COUNTIF($L$2:L56,L56)&gt;1,L56=0),IF(ISBLANK('Unit Types - Emission Rates'!C65),K55,0),IF(L56="","",MAX($K$1:K55)+1))</f>
        <v>FlexPermits: Distinct Counter for FIN from UT-ER sheet</v>
      </c>
      <c r="L56" s="289">
        <f>'Unit Types - Emission Rates'!C65</f>
        <v>0</v>
      </c>
      <c r="M56" s="289">
        <f>'Unit Types - Emission Rates'!D65</f>
        <v>0</v>
      </c>
      <c r="N56" s="289">
        <f>'Unit Types - Emission Rates'!E65</f>
        <v>0</v>
      </c>
      <c r="O56" t="str">
        <f t="shared" si="1"/>
        <v/>
      </c>
      <c r="P56" t="str">
        <f t="shared" si="2"/>
        <v/>
      </c>
      <c r="Q56" t="str">
        <f t="shared" si="3"/>
        <v/>
      </c>
    </row>
    <row r="57" spans="1:17" x14ac:dyDescent="0.2">
      <c r="A57">
        <f>'Unit Types - Emission Rates'!A66</f>
        <v>0</v>
      </c>
      <c r="B57" t="str">
        <f t="shared" si="4"/>
        <v>BACT FIX: Fills blank Action Requested with prior above cell, makes complete list per pollutant</v>
      </c>
      <c r="C57">
        <f>IF(ISBLANK('Unit Types - Emission Rates'!$C66),'Unit Types - Emission Rates'!D66,'Unit Types - Emission Rates'!C66)</f>
        <v>0</v>
      </c>
      <c r="D57">
        <f t="shared" si="5"/>
        <v>0</v>
      </c>
      <c r="F57">
        <f>'Unit Types - Emission Rates'!B66</f>
        <v>0</v>
      </c>
      <c r="G57" t="str">
        <f t="shared" si="6"/>
        <v>PublicNotice Fix: Unit Types - Emission Rates Col B Complete (Include Multi-pollutants)</v>
      </c>
      <c r="H57" t="str">
        <f>IF(OR(COUNTIF($I$2:I57,I57)&gt;1,I57=0),IF(ISBLANK('Unit Types - Emission Rates'!F66),H56,0),IF(I57="","",MAX($H$1:H56)+1))</f>
        <v>Impact Sheet Update: Distinct Counter for Pollutants</v>
      </c>
      <c r="I57">
        <f>IF('Unit Types - Emission Rates'!F66="VOC","",'Unit Types - Emission Rates'!F66)</f>
        <v>0</v>
      </c>
      <c r="J57" t="str">
        <f t="shared" si="0"/>
        <v/>
      </c>
      <c r="K57" t="str">
        <f>IF(OR(COUNTIF($L$2:L57,L57)&gt;1,L57=0),IF(ISBLANK('Unit Types - Emission Rates'!C66),K56,0),IF(L57="","",MAX($K$1:K56)+1))</f>
        <v>FlexPermits: Distinct Counter for FIN from UT-ER sheet</v>
      </c>
      <c r="L57" s="289">
        <f>'Unit Types - Emission Rates'!C66</f>
        <v>0</v>
      </c>
      <c r="M57" s="289">
        <f>'Unit Types - Emission Rates'!D66</f>
        <v>0</v>
      </c>
      <c r="N57" s="289">
        <f>'Unit Types - Emission Rates'!E66</f>
        <v>0</v>
      </c>
      <c r="O57" t="str">
        <f t="shared" si="1"/>
        <v/>
      </c>
      <c r="P57" t="str">
        <f t="shared" si="2"/>
        <v/>
      </c>
      <c r="Q57" t="str">
        <f t="shared" si="3"/>
        <v/>
      </c>
    </row>
    <row r="58" spans="1:17" x14ac:dyDescent="0.2">
      <c r="A58">
        <f>'Unit Types - Emission Rates'!A67</f>
        <v>0</v>
      </c>
      <c r="B58" t="str">
        <f t="shared" si="4"/>
        <v>BACT FIX: Fills blank Action Requested with prior above cell, makes complete list per pollutant</v>
      </c>
      <c r="C58">
        <f>IF(ISBLANK('Unit Types - Emission Rates'!$C67),'Unit Types - Emission Rates'!D67,'Unit Types - Emission Rates'!C67)</f>
        <v>0</v>
      </c>
      <c r="D58">
        <f t="shared" si="5"/>
        <v>0</v>
      </c>
      <c r="F58">
        <f>'Unit Types - Emission Rates'!B67</f>
        <v>0</v>
      </c>
      <c r="G58" t="str">
        <f t="shared" si="6"/>
        <v>PublicNotice Fix: Unit Types - Emission Rates Col B Complete (Include Multi-pollutants)</v>
      </c>
      <c r="H58" t="str">
        <f>IF(OR(COUNTIF($I$2:I58,I58)&gt;1,I58=0),IF(ISBLANK('Unit Types - Emission Rates'!F67),H57,0),IF(I58="","",MAX($H$1:H57)+1))</f>
        <v>Impact Sheet Update: Distinct Counter for Pollutants</v>
      </c>
      <c r="I58">
        <f>IF('Unit Types - Emission Rates'!F67="VOC","",'Unit Types - Emission Rates'!F67)</f>
        <v>0</v>
      </c>
      <c r="J58" t="str">
        <f t="shared" si="0"/>
        <v/>
      </c>
      <c r="K58" t="str">
        <f>IF(OR(COUNTIF($L$2:L58,L58)&gt;1,L58=0),IF(ISBLANK('Unit Types - Emission Rates'!C67),K57,0),IF(L58="","",MAX($K$1:K57)+1))</f>
        <v>FlexPermits: Distinct Counter for FIN from UT-ER sheet</v>
      </c>
      <c r="L58" s="289">
        <f>'Unit Types - Emission Rates'!C67</f>
        <v>0</v>
      </c>
      <c r="M58" s="289">
        <f>'Unit Types - Emission Rates'!D67</f>
        <v>0</v>
      </c>
      <c r="N58" s="289">
        <f>'Unit Types - Emission Rates'!E67</f>
        <v>0</v>
      </c>
      <c r="O58" t="str">
        <f t="shared" si="1"/>
        <v/>
      </c>
      <c r="P58" t="str">
        <f t="shared" si="2"/>
        <v/>
      </c>
      <c r="Q58" t="str">
        <f t="shared" si="3"/>
        <v/>
      </c>
    </row>
    <row r="59" spans="1:17" x14ac:dyDescent="0.2">
      <c r="A59">
        <f>'Unit Types - Emission Rates'!A68</f>
        <v>0</v>
      </c>
      <c r="B59" t="str">
        <f t="shared" si="4"/>
        <v>BACT FIX: Fills blank Action Requested with prior above cell, makes complete list per pollutant</v>
      </c>
      <c r="C59">
        <f>IF(ISBLANK('Unit Types - Emission Rates'!$C68),'Unit Types - Emission Rates'!D68,'Unit Types - Emission Rates'!C68)</f>
        <v>0</v>
      </c>
      <c r="D59">
        <f t="shared" si="5"/>
        <v>0</v>
      </c>
      <c r="F59">
        <f>'Unit Types - Emission Rates'!B68</f>
        <v>0</v>
      </c>
      <c r="G59" t="str">
        <f t="shared" si="6"/>
        <v>PublicNotice Fix: Unit Types - Emission Rates Col B Complete (Include Multi-pollutants)</v>
      </c>
      <c r="H59" t="str">
        <f>IF(OR(COUNTIF($I$2:I59,I59)&gt;1,I59=0),IF(ISBLANK('Unit Types - Emission Rates'!F68),H58,0),IF(I59="","",MAX($H$1:H58)+1))</f>
        <v>Impact Sheet Update: Distinct Counter for Pollutants</v>
      </c>
      <c r="I59">
        <f>IF('Unit Types - Emission Rates'!F68="VOC","",'Unit Types - Emission Rates'!F68)</f>
        <v>0</v>
      </c>
      <c r="J59" t="str">
        <f t="shared" si="0"/>
        <v/>
      </c>
      <c r="K59" t="str">
        <f>IF(OR(COUNTIF($L$2:L59,L59)&gt;1,L59=0),IF(ISBLANK('Unit Types - Emission Rates'!C68),K58,0),IF(L59="","",MAX($K$1:K58)+1))</f>
        <v>FlexPermits: Distinct Counter for FIN from UT-ER sheet</v>
      </c>
      <c r="L59" s="289">
        <f>'Unit Types - Emission Rates'!C68</f>
        <v>0</v>
      </c>
      <c r="M59" s="289">
        <f>'Unit Types - Emission Rates'!D68</f>
        <v>0</v>
      </c>
      <c r="N59" s="289">
        <f>'Unit Types - Emission Rates'!E68</f>
        <v>0</v>
      </c>
      <c r="O59" t="str">
        <f t="shared" si="1"/>
        <v/>
      </c>
      <c r="P59" t="str">
        <f t="shared" si="2"/>
        <v/>
      </c>
      <c r="Q59" t="str">
        <f t="shared" si="3"/>
        <v/>
      </c>
    </row>
    <row r="60" spans="1:17" x14ac:dyDescent="0.2">
      <c r="A60">
        <f>'Unit Types - Emission Rates'!A69</f>
        <v>0</v>
      </c>
      <c r="B60" t="str">
        <f t="shared" si="4"/>
        <v>BACT FIX: Fills blank Action Requested with prior above cell, makes complete list per pollutant</v>
      </c>
      <c r="C60">
        <f>IF(ISBLANK('Unit Types - Emission Rates'!$C69),'Unit Types - Emission Rates'!D69,'Unit Types - Emission Rates'!C69)</f>
        <v>0</v>
      </c>
      <c r="D60">
        <f t="shared" si="5"/>
        <v>0</v>
      </c>
      <c r="F60">
        <f>'Unit Types - Emission Rates'!B69</f>
        <v>0</v>
      </c>
      <c r="G60" t="str">
        <f t="shared" si="6"/>
        <v>PublicNotice Fix: Unit Types - Emission Rates Col B Complete (Include Multi-pollutants)</v>
      </c>
      <c r="H60" t="str">
        <f>IF(OR(COUNTIF($I$2:I60,I60)&gt;1,I60=0),IF(ISBLANK('Unit Types - Emission Rates'!F69),H59,0),IF(I60="","",MAX($H$1:H59)+1))</f>
        <v>Impact Sheet Update: Distinct Counter for Pollutants</v>
      </c>
      <c r="I60">
        <f>IF('Unit Types - Emission Rates'!F69="VOC","",'Unit Types - Emission Rates'!F69)</f>
        <v>0</v>
      </c>
      <c r="J60" t="str">
        <f t="shared" si="0"/>
        <v/>
      </c>
      <c r="K60" t="str">
        <f>IF(OR(COUNTIF($L$2:L60,L60)&gt;1,L60=0),IF(ISBLANK('Unit Types - Emission Rates'!C69),K59,0),IF(L60="","",MAX($K$1:K59)+1))</f>
        <v>FlexPermits: Distinct Counter for FIN from UT-ER sheet</v>
      </c>
      <c r="L60" s="289">
        <f>'Unit Types - Emission Rates'!C69</f>
        <v>0</v>
      </c>
      <c r="M60" s="289">
        <f>'Unit Types - Emission Rates'!D69</f>
        <v>0</v>
      </c>
      <c r="N60" s="289">
        <f>'Unit Types - Emission Rates'!E69</f>
        <v>0</v>
      </c>
      <c r="O60" t="str">
        <f t="shared" si="1"/>
        <v/>
      </c>
      <c r="P60" t="str">
        <f t="shared" si="2"/>
        <v/>
      </c>
      <c r="Q60" t="str">
        <f t="shared" si="3"/>
        <v/>
      </c>
    </row>
    <row r="61" spans="1:17" x14ac:dyDescent="0.2">
      <c r="A61">
        <f>'Unit Types - Emission Rates'!A70</f>
        <v>0</v>
      </c>
      <c r="B61" t="str">
        <f t="shared" si="4"/>
        <v>BACT FIX: Fills blank Action Requested with prior above cell, makes complete list per pollutant</v>
      </c>
      <c r="C61">
        <f>IF(ISBLANK('Unit Types - Emission Rates'!$C70),'Unit Types - Emission Rates'!D70,'Unit Types - Emission Rates'!C70)</f>
        <v>0</v>
      </c>
      <c r="D61">
        <f t="shared" si="5"/>
        <v>0</v>
      </c>
      <c r="F61">
        <f>'Unit Types - Emission Rates'!B70</f>
        <v>0</v>
      </c>
      <c r="G61" t="str">
        <f t="shared" si="6"/>
        <v>PublicNotice Fix: Unit Types - Emission Rates Col B Complete (Include Multi-pollutants)</v>
      </c>
      <c r="H61" t="str">
        <f>IF(OR(COUNTIF($I$2:I61,I61)&gt;1,I61=0),IF(ISBLANK('Unit Types - Emission Rates'!F70),H60,0),IF(I61="","",MAX($H$1:H60)+1))</f>
        <v>Impact Sheet Update: Distinct Counter for Pollutants</v>
      </c>
      <c r="I61">
        <f>IF('Unit Types - Emission Rates'!F70="VOC","",'Unit Types - Emission Rates'!F70)</f>
        <v>0</v>
      </c>
      <c r="J61" t="str">
        <f t="shared" si="0"/>
        <v/>
      </c>
      <c r="K61" t="str">
        <f>IF(OR(COUNTIF($L$2:L61,L61)&gt;1,L61=0),IF(ISBLANK('Unit Types - Emission Rates'!C70),K60,0),IF(L61="","",MAX($K$1:K60)+1))</f>
        <v>FlexPermits: Distinct Counter for FIN from UT-ER sheet</v>
      </c>
      <c r="L61" s="289">
        <f>'Unit Types - Emission Rates'!C70</f>
        <v>0</v>
      </c>
      <c r="M61" s="289">
        <f>'Unit Types - Emission Rates'!D70</f>
        <v>0</v>
      </c>
      <c r="N61" s="289">
        <f>'Unit Types - Emission Rates'!E70</f>
        <v>0</v>
      </c>
      <c r="O61" t="str">
        <f t="shared" si="1"/>
        <v/>
      </c>
      <c r="P61" t="str">
        <f t="shared" si="2"/>
        <v/>
      </c>
      <c r="Q61" t="str">
        <f t="shared" si="3"/>
        <v/>
      </c>
    </row>
    <row r="62" spans="1:17" x14ac:dyDescent="0.2">
      <c r="A62">
        <f>'Unit Types - Emission Rates'!A71</f>
        <v>0</v>
      </c>
      <c r="B62" t="str">
        <f t="shared" si="4"/>
        <v>BACT FIX: Fills blank Action Requested with prior above cell, makes complete list per pollutant</v>
      </c>
      <c r="C62">
        <f>IF(ISBLANK('Unit Types - Emission Rates'!$C71),'Unit Types - Emission Rates'!D71,'Unit Types - Emission Rates'!C71)</f>
        <v>0</v>
      </c>
      <c r="D62">
        <f t="shared" si="5"/>
        <v>0</v>
      </c>
      <c r="F62">
        <f>'Unit Types - Emission Rates'!B71</f>
        <v>0</v>
      </c>
      <c r="G62" t="str">
        <f t="shared" si="6"/>
        <v>PublicNotice Fix: Unit Types - Emission Rates Col B Complete (Include Multi-pollutants)</v>
      </c>
      <c r="H62" t="str">
        <f>IF(OR(COUNTIF($I$2:I62,I62)&gt;1,I62=0),IF(ISBLANK('Unit Types - Emission Rates'!F71),H61,0),IF(I62="","",MAX($H$1:H61)+1))</f>
        <v>Impact Sheet Update: Distinct Counter for Pollutants</v>
      </c>
      <c r="I62">
        <f>IF('Unit Types - Emission Rates'!F71="VOC","",'Unit Types - Emission Rates'!F71)</f>
        <v>0</v>
      </c>
      <c r="J62" t="str">
        <f t="shared" si="0"/>
        <v/>
      </c>
      <c r="K62" t="str">
        <f>IF(OR(COUNTIF($L$2:L62,L62)&gt;1,L62=0),IF(ISBLANK('Unit Types - Emission Rates'!C71),K61,0),IF(L62="","",MAX($K$1:K61)+1))</f>
        <v>FlexPermits: Distinct Counter for FIN from UT-ER sheet</v>
      </c>
      <c r="L62" s="289">
        <f>'Unit Types - Emission Rates'!C71</f>
        <v>0</v>
      </c>
      <c r="M62" s="289">
        <f>'Unit Types - Emission Rates'!D71</f>
        <v>0</v>
      </c>
      <c r="N62" s="289">
        <f>'Unit Types - Emission Rates'!E71</f>
        <v>0</v>
      </c>
      <c r="O62" t="str">
        <f t="shared" si="1"/>
        <v/>
      </c>
      <c r="P62" t="str">
        <f t="shared" si="2"/>
        <v/>
      </c>
      <c r="Q62" t="str">
        <f t="shared" si="3"/>
        <v/>
      </c>
    </row>
    <row r="63" spans="1:17" x14ac:dyDescent="0.2">
      <c r="A63">
        <f>'Unit Types - Emission Rates'!A72</f>
        <v>0</v>
      </c>
      <c r="B63" t="str">
        <f t="shared" si="4"/>
        <v>BACT FIX: Fills blank Action Requested with prior above cell, makes complete list per pollutant</v>
      </c>
      <c r="C63">
        <f>IF(ISBLANK('Unit Types - Emission Rates'!$C72),'Unit Types - Emission Rates'!D72,'Unit Types - Emission Rates'!C72)</f>
        <v>0</v>
      </c>
      <c r="D63">
        <f t="shared" si="5"/>
        <v>0</v>
      </c>
      <c r="F63">
        <f>'Unit Types - Emission Rates'!B72</f>
        <v>0</v>
      </c>
      <c r="G63" t="str">
        <f t="shared" si="6"/>
        <v>PublicNotice Fix: Unit Types - Emission Rates Col B Complete (Include Multi-pollutants)</v>
      </c>
      <c r="H63" t="str">
        <f>IF(OR(COUNTIF($I$2:I63,I63)&gt;1,I63=0),IF(ISBLANK('Unit Types - Emission Rates'!F72),H62,0),IF(I63="","",MAX($H$1:H62)+1))</f>
        <v>Impact Sheet Update: Distinct Counter for Pollutants</v>
      </c>
      <c r="I63">
        <f>IF('Unit Types - Emission Rates'!F72="VOC","",'Unit Types - Emission Rates'!F72)</f>
        <v>0</v>
      </c>
      <c r="J63" t="str">
        <f t="shared" si="0"/>
        <v/>
      </c>
      <c r="K63" t="str">
        <f>IF(OR(COUNTIF($L$2:L63,L63)&gt;1,L63=0),IF(ISBLANK('Unit Types - Emission Rates'!C72),K62,0),IF(L63="","",MAX($K$1:K62)+1))</f>
        <v>FlexPermits: Distinct Counter for FIN from UT-ER sheet</v>
      </c>
      <c r="L63" s="289">
        <f>'Unit Types - Emission Rates'!C72</f>
        <v>0</v>
      </c>
      <c r="M63" s="289">
        <f>'Unit Types - Emission Rates'!D72</f>
        <v>0</v>
      </c>
      <c r="N63" s="289">
        <f>'Unit Types - Emission Rates'!E72</f>
        <v>0</v>
      </c>
      <c r="O63" t="str">
        <f t="shared" si="1"/>
        <v/>
      </c>
      <c r="P63" t="str">
        <f t="shared" si="2"/>
        <v/>
      </c>
      <c r="Q63" t="str">
        <f t="shared" si="3"/>
        <v/>
      </c>
    </row>
    <row r="64" spans="1:17" x14ac:dyDescent="0.2">
      <c r="A64">
        <f>'Unit Types - Emission Rates'!A73</f>
        <v>0</v>
      </c>
      <c r="B64" t="str">
        <f t="shared" si="4"/>
        <v>BACT FIX: Fills blank Action Requested with prior above cell, makes complete list per pollutant</v>
      </c>
      <c r="C64">
        <f>IF(ISBLANK('Unit Types - Emission Rates'!$C73),'Unit Types - Emission Rates'!D73,'Unit Types - Emission Rates'!C73)</f>
        <v>0</v>
      </c>
      <c r="D64">
        <f t="shared" si="5"/>
        <v>0</v>
      </c>
      <c r="F64">
        <f>'Unit Types - Emission Rates'!B73</f>
        <v>0</v>
      </c>
      <c r="G64" t="str">
        <f t="shared" si="6"/>
        <v>PublicNotice Fix: Unit Types - Emission Rates Col B Complete (Include Multi-pollutants)</v>
      </c>
      <c r="H64" t="str">
        <f>IF(OR(COUNTIF($I$2:I64,I64)&gt;1,I64=0),IF(ISBLANK('Unit Types - Emission Rates'!F73),H63,0),IF(I64="","",MAX($H$1:H63)+1))</f>
        <v>Impact Sheet Update: Distinct Counter for Pollutants</v>
      </c>
      <c r="I64">
        <f>IF('Unit Types - Emission Rates'!F73="VOC","",'Unit Types - Emission Rates'!F73)</f>
        <v>0</v>
      </c>
      <c r="J64" t="str">
        <f t="shared" si="0"/>
        <v/>
      </c>
      <c r="K64" t="str">
        <f>IF(OR(COUNTIF($L$2:L64,L64)&gt;1,L64=0),IF(ISBLANK('Unit Types - Emission Rates'!C73),K63,0),IF(L64="","",MAX($K$1:K63)+1))</f>
        <v>FlexPermits: Distinct Counter for FIN from UT-ER sheet</v>
      </c>
      <c r="L64" s="289">
        <f>'Unit Types - Emission Rates'!C73</f>
        <v>0</v>
      </c>
      <c r="M64" s="289">
        <f>'Unit Types - Emission Rates'!D73</f>
        <v>0</v>
      </c>
      <c r="N64" s="289">
        <f>'Unit Types - Emission Rates'!E73</f>
        <v>0</v>
      </c>
      <c r="O64" t="str">
        <f t="shared" si="1"/>
        <v/>
      </c>
      <c r="P64" t="str">
        <f t="shared" si="2"/>
        <v/>
      </c>
      <c r="Q64" t="str">
        <f t="shared" si="3"/>
        <v/>
      </c>
    </row>
    <row r="65" spans="1:17" x14ac:dyDescent="0.2">
      <c r="A65">
        <f>'Unit Types - Emission Rates'!A74</f>
        <v>0</v>
      </c>
      <c r="B65" t="str">
        <f t="shared" si="4"/>
        <v>BACT FIX: Fills blank Action Requested with prior above cell, makes complete list per pollutant</v>
      </c>
      <c r="C65">
        <f>IF(ISBLANK('Unit Types - Emission Rates'!$C74),'Unit Types - Emission Rates'!D74,'Unit Types - Emission Rates'!C74)</f>
        <v>0</v>
      </c>
      <c r="D65">
        <f t="shared" si="5"/>
        <v>0</v>
      </c>
      <c r="F65">
        <f>'Unit Types - Emission Rates'!B74</f>
        <v>0</v>
      </c>
      <c r="G65" t="str">
        <f t="shared" si="6"/>
        <v>PublicNotice Fix: Unit Types - Emission Rates Col B Complete (Include Multi-pollutants)</v>
      </c>
      <c r="H65" t="str">
        <f>IF(OR(COUNTIF($I$2:I65,I65)&gt;1,I65=0),IF(ISBLANK('Unit Types - Emission Rates'!F74),H64,0),IF(I65="","",MAX($H$1:H64)+1))</f>
        <v>Impact Sheet Update: Distinct Counter for Pollutants</v>
      </c>
      <c r="I65">
        <f>IF('Unit Types - Emission Rates'!F74="VOC","",'Unit Types - Emission Rates'!F74)</f>
        <v>0</v>
      </c>
      <c r="J65" t="str">
        <f t="shared" si="0"/>
        <v/>
      </c>
      <c r="K65" t="str">
        <f>IF(OR(COUNTIF($L$2:L65,L65)&gt;1,L65=0),IF(ISBLANK('Unit Types - Emission Rates'!C74),K64,0),IF(L65="","",MAX($K$1:K64)+1))</f>
        <v>FlexPermits: Distinct Counter for FIN from UT-ER sheet</v>
      </c>
      <c r="L65" s="289">
        <f>'Unit Types - Emission Rates'!C74</f>
        <v>0</v>
      </c>
      <c r="M65" s="289">
        <f>'Unit Types - Emission Rates'!D74</f>
        <v>0</v>
      </c>
      <c r="N65" s="289">
        <f>'Unit Types - Emission Rates'!E74</f>
        <v>0</v>
      </c>
      <c r="O65" t="str">
        <f t="shared" si="1"/>
        <v/>
      </c>
      <c r="P65" t="str">
        <f t="shared" si="2"/>
        <v/>
      </c>
      <c r="Q65" t="str">
        <f t="shared" si="3"/>
        <v/>
      </c>
    </row>
    <row r="66" spans="1:17" x14ac:dyDescent="0.2">
      <c r="A66">
        <f>'Unit Types - Emission Rates'!A75</f>
        <v>0</v>
      </c>
      <c r="B66" t="str">
        <f t="shared" si="4"/>
        <v>BACT FIX: Fills blank Action Requested with prior above cell, makes complete list per pollutant</v>
      </c>
      <c r="C66">
        <f>IF(ISBLANK('Unit Types - Emission Rates'!$C75),'Unit Types - Emission Rates'!D75,'Unit Types - Emission Rates'!C75)</f>
        <v>0</v>
      </c>
      <c r="D66">
        <f t="shared" si="5"/>
        <v>0</v>
      </c>
      <c r="F66">
        <f>'Unit Types - Emission Rates'!B75</f>
        <v>0</v>
      </c>
      <c r="G66" t="str">
        <f t="shared" si="6"/>
        <v>PublicNotice Fix: Unit Types - Emission Rates Col B Complete (Include Multi-pollutants)</v>
      </c>
      <c r="H66" t="str">
        <f>IF(OR(COUNTIF($I$2:I66,I66)&gt;1,I66=0),IF(ISBLANK('Unit Types - Emission Rates'!F75),H65,0),IF(I66="","",MAX($H$1:H65)+1))</f>
        <v>Impact Sheet Update: Distinct Counter for Pollutants</v>
      </c>
      <c r="I66">
        <f>IF('Unit Types - Emission Rates'!F75="VOC","",'Unit Types - Emission Rates'!F75)</f>
        <v>0</v>
      </c>
      <c r="J66" t="str">
        <f t="shared" ref="J66:J129" si="7">IFERROR(VLOOKUP(ROW(J65),$H$2:$I$326,2,FALSE),"")</f>
        <v/>
      </c>
      <c r="K66" t="str">
        <f>IF(OR(COUNTIF($L$2:L66,L66)&gt;1,L66=0),IF(ISBLANK('Unit Types - Emission Rates'!C75),K65,0),IF(L66="","",MAX($K$1:K65)+1))</f>
        <v>FlexPermits: Distinct Counter for FIN from UT-ER sheet</v>
      </c>
      <c r="L66" s="289">
        <f>'Unit Types - Emission Rates'!C75</f>
        <v>0</v>
      </c>
      <c r="M66" s="289">
        <f>'Unit Types - Emission Rates'!D75</f>
        <v>0</v>
      </c>
      <c r="N66" s="289">
        <f>'Unit Types - Emission Rates'!E75</f>
        <v>0</v>
      </c>
      <c r="O66" t="str">
        <f t="shared" ref="O66:O129" si="8">IFERROR(VLOOKUP(ROW(O65),$K$2:$N$326,2,FALSE),"")</f>
        <v/>
      </c>
      <c r="P66" t="str">
        <f t="shared" ref="P66:P129" si="9">IFERROR(VLOOKUP(ROW(O65),$K$2:$N$326,3,FALSE),"")</f>
        <v/>
      </c>
      <c r="Q66" t="str">
        <f t="shared" ref="Q66:Q129" si="10">IFERROR(VLOOKUP(ROW(O65),$K$2:$N$326,4,FALSE),"")</f>
        <v/>
      </c>
    </row>
    <row r="67" spans="1:17" x14ac:dyDescent="0.2">
      <c r="A67">
        <f>'Unit Types - Emission Rates'!A76</f>
        <v>0</v>
      </c>
      <c r="B67" t="str">
        <f t="shared" ref="B67:B130" si="11">IF(A67&lt;&gt;0,A67,B66)</f>
        <v>BACT FIX: Fills blank Action Requested with prior above cell, makes complete list per pollutant</v>
      </c>
      <c r="C67">
        <f>IF(ISBLANK('Unit Types - Emission Rates'!$C76),'Unit Types - Emission Rates'!D76,'Unit Types - Emission Rates'!C76)</f>
        <v>0</v>
      </c>
      <c r="D67">
        <f t="shared" ref="D67:D130" si="12">IF(OR(B67="Change of location",B67="Renew",B67="Renew only",B67="Consolidate",B67="New/Modified"),IF(C67&lt;&gt;0,C67,D66),0)</f>
        <v>0</v>
      </c>
      <c r="F67">
        <f>'Unit Types - Emission Rates'!B76</f>
        <v>0</v>
      </c>
      <c r="G67" t="str">
        <f t="shared" ref="G67:G130" si="13">IF(F67&lt;&gt;0,F67,G66)</f>
        <v>PublicNotice Fix: Unit Types - Emission Rates Col B Complete (Include Multi-pollutants)</v>
      </c>
      <c r="H67" t="str">
        <f>IF(OR(COUNTIF($I$2:I67,I67)&gt;1,I67=0),IF(ISBLANK('Unit Types - Emission Rates'!F76),H66,0),IF(I67="","",MAX($H$1:H66)+1))</f>
        <v>Impact Sheet Update: Distinct Counter for Pollutants</v>
      </c>
      <c r="I67">
        <f>IF('Unit Types - Emission Rates'!F76="VOC","",'Unit Types - Emission Rates'!F76)</f>
        <v>0</v>
      </c>
      <c r="J67" t="str">
        <f t="shared" si="7"/>
        <v/>
      </c>
      <c r="K67" t="str">
        <f>IF(OR(COUNTIF($L$2:L67,L67)&gt;1,L67=0),IF(ISBLANK('Unit Types - Emission Rates'!C76),K66,0),IF(L67="","",MAX($K$1:K66)+1))</f>
        <v>FlexPermits: Distinct Counter for FIN from UT-ER sheet</v>
      </c>
      <c r="L67" s="289">
        <f>'Unit Types - Emission Rates'!C76</f>
        <v>0</v>
      </c>
      <c r="M67" s="289">
        <f>'Unit Types - Emission Rates'!D76</f>
        <v>0</v>
      </c>
      <c r="N67" s="289">
        <f>'Unit Types - Emission Rates'!E76</f>
        <v>0</v>
      </c>
      <c r="O67" t="str">
        <f t="shared" si="8"/>
        <v/>
      </c>
      <c r="P67" t="str">
        <f t="shared" si="9"/>
        <v/>
      </c>
      <c r="Q67" t="str">
        <f t="shared" si="10"/>
        <v/>
      </c>
    </row>
    <row r="68" spans="1:17" x14ac:dyDescent="0.2">
      <c r="A68">
        <f>'Unit Types - Emission Rates'!A77</f>
        <v>0</v>
      </c>
      <c r="B68" t="str">
        <f t="shared" si="11"/>
        <v>BACT FIX: Fills blank Action Requested with prior above cell, makes complete list per pollutant</v>
      </c>
      <c r="C68">
        <f>IF(ISBLANK('Unit Types - Emission Rates'!$C77),'Unit Types - Emission Rates'!D77,'Unit Types - Emission Rates'!C77)</f>
        <v>0</v>
      </c>
      <c r="D68">
        <f t="shared" si="12"/>
        <v>0</v>
      </c>
      <c r="F68">
        <f>'Unit Types - Emission Rates'!B77</f>
        <v>0</v>
      </c>
      <c r="G68" t="str">
        <f t="shared" si="13"/>
        <v>PublicNotice Fix: Unit Types - Emission Rates Col B Complete (Include Multi-pollutants)</v>
      </c>
      <c r="H68" t="str">
        <f>IF(OR(COUNTIF($I$2:I68,I68)&gt;1,I68=0),IF(ISBLANK('Unit Types - Emission Rates'!F77),H67,0),IF(I68="","",MAX($H$1:H67)+1))</f>
        <v>Impact Sheet Update: Distinct Counter for Pollutants</v>
      </c>
      <c r="I68">
        <f>IF('Unit Types - Emission Rates'!F77="VOC","",'Unit Types - Emission Rates'!F77)</f>
        <v>0</v>
      </c>
      <c r="J68" t="str">
        <f t="shared" si="7"/>
        <v/>
      </c>
      <c r="K68" t="str">
        <f>IF(OR(COUNTIF($L$2:L68,L68)&gt;1,L68=0),IF(ISBLANK('Unit Types - Emission Rates'!C77),K67,0),IF(L68="","",MAX($K$1:K67)+1))</f>
        <v>FlexPermits: Distinct Counter for FIN from UT-ER sheet</v>
      </c>
      <c r="L68" s="289">
        <f>'Unit Types - Emission Rates'!C77</f>
        <v>0</v>
      </c>
      <c r="M68" s="289">
        <f>'Unit Types - Emission Rates'!D77</f>
        <v>0</v>
      </c>
      <c r="N68" s="289">
        <f>'Unit Types - Emission Rates'!E77</f>
        <v>0</v>
      </c>
      <c r="O68" t="str">
        <f t="shared" si="8"/>
        <v/>
      </c>
      <c r="P68" t="str">
        <f t="shared" si="9"/>
        <v/>
      </c>
      <c r="Q68" t="str">
        <f t="shared" si="10"/>
        <v/>
      </c>
    </row>
    <row r="69" spans="1:17" x14ac:dyDescent="0.2">
      <c r="A69">
        <f>'Unit Types - Emission Rates'!A78</f>
        <v>0</v>
      </c>
      <c r="B69" t="str">
        <f t="shared" si="11"/>
        <v>BACT FIX: Fills blank Action Requested with prior above cell, makes complete list per pollutant</v>
      </c>
      <c r="C69">
        <f>IF(ISBLANK('Unit Types - Emission Rates'!$C78),'Unit Types - Emission Rates'!D78,'Unit Types - Emission Rates'!C78)</f>
        <v>0</v>
      </c>
      <c r="D69">
        <f t="shared" si="12"/>
        <v>0</v>
      </c>
      <c r="F69">
        <f>'Unit Types - Emission Rates'!B78</f>
        <v>0</v>
      </c>
      <c r="G69" t="str">
        <f t="shared" si="13"/>
        <v>PublicNotice Fix: Unit Types - Emission Rates Col B Complete (Include Multi-pollutants)</v>
      </c>
      <c r="H69" t="str">
        <f>IF(OR(COUNTIF($I$2:I69,I69)&gt;1,I69=0),IF(ISBLANK('Unit Types - Emission Rates'!F78),H68,0),IF(I69="","",MAX($H$1:H68)+1))</f>
        <v>Impact Sheet Update: Distinct Counter for Pollutants</v>
      </c>
      <c r="I69">
        <f>IF('Unit Types - Emission Rates'!F78="VOC","",'Unit Types - Emission Rates'!F78)</f>
        <v>0</v>
      </c>
      <c r="J69" t="str">
        <f t="shared" si="7"/>
        <v/>
      </c>
      <c r="K69" t="str">
        <f>IF(OR(COUNTIF($L$2:L69,L69)&gt;1,L69=0),IF(ISBLANK('Unit Types - Emission Rates'!C78),K68,0),IF(L69="","",MAX($K$1:K68)+1))</f>
        <v>FlexPermits: Distinct Counter for FIN from UT-ER sheet</v>
      </c>
      <c r="L69" s="289">
        <f>'Unit Types - Emission Rates'!C78</f>
        <v>0</v>
      </c>
      <c r="M69" s="289">
        <f>'Unit Types - Emission Rates'!D78</f>
        <v>0</v>
      </c>
      <c r="N69" s="289">
        <f>'Unit Types - Emission Rates'!E78</f>
        <v>0</v>
      </c>
      <c r="O69" t="str">
        <f t="shared" si="8"/>
        <v/>
      </c>
      <c r="P69" t="str">
        <f t="shared" si="9"/>
        <v/>
      </c>
      <c r="Q69" t="str">
        <f t="shared" si="10"/>
        <v/>
      </c>
    </row>
    <row r="70" spans="1:17" x14ac:dyDescent="0.2">
      <c r="A70">
        <f>'Unit Types - Emission Rates'!A79</f>
        <v>0</v>
      </c>
      <c r="B70" t="str">
        <f t="shared" si="11"/>
        <v>BACT FIX: Fills blank Action Requested with prior above cell, makes complete list per pollutant</v>
      </c>
      <c r="C70">
        <f>IF(ISBLANK('Unit Types - Emission Rates'!$C79),'Unit Types - Emission Rates'!D79,'Unit Types - Emission Rates'!C79)</f>
        <v>0</v>
      </c>
      <c r="D70">
        <f t="shared" si="12"/>
        <v>0</v>
      </c>
      <c r="F70">
        <f>'Unit Types - Emission Rates'!B79</f>
        <v>0</v>
      </c>
      <c r="G70" t="str">
        <f t="shared" si="13"/>
        <v>PublicNotice Fix: Unit Types - Emission Rates Col B Complete (Include Multi-pollutants)</v>
      </c>
      <c r="H70" t="str">
        <f>IF(OR(COUNTIF($I$2:I70,I70)&gt;1,I70=0),IF(ISBLANK('Unit Types - Emission Rates'!F79),H69,0),IF(I70="","",MAX($H$1:H69)+1))</f>
        <v>Impact Sheet Update: Distinct Counter for Pollutants</v>
      </c>
      <c r="I70">
        <f>IF('Unit Types - Emission Rates'!F79="VOC","",'Unit Types - Emission Rates'!F79)</f>
        <v>0</v>
      </c>
      <c r="J70" t="str">
        <f t="shared" si="7"/>
        <v/>
      </c>
      <c r="K70" t="str">
        <f>IF(OR(COUNTIF($L$2:L70,L70)&gt;1,L70=0),IF(ISBLANK('Unit Types - Emission Rates'!C79),K69,0),IF(L70="","",MAX($K$1:K69)+1))</f>
        <v>FlexPermits: Distinct Counter for FIN from UT-ER sheet</v>
      </c>
      <c r="L70" s="289">
        <f>'Unit Types - Emission Rates'!C79</f>
        <v>0</v>
      </c>
      <c r="M70" s="289">
        <f>'Unit Types - Emission Rates'!D79</f>
        <v>0</v>
      </c>
      <c r="N70" s="289">
        <f>'Unit Types - Emission Rates'!E79</f>
        <v>0</v>
      </c>
      <c r="O70" t="str">
        <f t="shared" si="8"/>
        <v/>
      </c>
      <c r="P70" t="str">
        <f t="shared" si="9"/>
        <v/>
      </c>
      <c r="Q70" t="str">
        <f t="shared" si="10"/>
        <v/>
      </c>
    </row>
    <row r="71" spans="1:17" x14ac:dyDescent="0.2">
      <c r="A71">
        <f>'Unit Types - Emission Rates'!A80</f>
        <v>0</v>
      </c>
      <c r="B71" t="str">
        <f t="shared" si="11"/>
        <v>BACT FIX: Fills blank Action Requested with prior above cell, makes complete list per pollutant</v>
      </c>
      <c r="C71">
        <f>IF(ISBLANK('Unit Types - Emission Rates'!$C80),'Unit Types - Emission Rates'!D80,'Unit Types - Emission Rates'!C80)</f>
        <v>0</v>
      </c>
      <c r="D71">
        <f t="shared" si="12"/>
        <v>0</v>
      </c>
      <c r="F71">
        <f>'Unit Types - Emission Rates'!B80</f>
        <v>0</v>
      </c>
      <c r="G71" t="str">
        <f t="shared" si="13"/>
        <v>PublicNotice Fix: Unit Types - Emission Rates Col B Complete (Include Multi-pollutants)</v>
      </c>
      <c r="H71" t="str">
        <f>IF(OR(COUNTIF($I$2:I71,I71)&gt;1,I71=0),IF(ISBLANK('Unit Types - Emission Rates'!F80),H70,0),IF(I71="","",MAX($H$1:H70)+1))</f>
        <v>Impact Sheet Update: Distinct Counter for Pollutants</v>
      </c>
      <c r="I71">
        <f>IF('Unit Types - Emission Rates'!F80="VOC","",'Unit Types - Emission Rates'!F80)</f>
        <v>0</v>
      </c>
      <c r="J71" t="str">
        <f t="shared" si="7"/>
        <v/>
      </c>
      <c r="K71" t="str">
        <f>IF(OR(COUNTIF($L$2:L71,L71)&gt;1,L71=0),IF(ISBLANK('Unit Types - Emission Rates'!C80),K70,0),IF(L71="","",MAX($K$1:K70)+1))</f>
        <v>FlexPermits: Distinct Counter for FIN from UT-ER sheet</v>
      </c>
      <c r="L71" s="289">
        <f>'Unit Types - Emission Rates'!C80</f>
        <v>0</v>
      </c>
      <c r="M71" s="289">
        <f>'Unit Types - Emission Rates'!D80</f>
        <v>0</v>
      </c>
      <c r="N71" s="289">
        <f>'Unit Types - Emission Rates'!E80</f>
        <v>0</v>
      </c>
      <c r="O71" t="str">
        <f t="shared" si="8"/>
        <v/>
      </c>
      <c r="P71" t="str">
        <f t="shared" si="9"/>
        <v/>
      </c>
      <c r="Q71" t="str">
        <f t="shared" si="10"/>
        <v/>
      </c>
    </row>
    <row r="72" spans="1:17" x14ac:dyDescent="0.2">
      <c r="A72">
        <f>'Unit Types - Emission Rates'!A81</f>
        <v>0</v>
      </c>
      <c r="B72" t="str">
        <f t="shared" si="11"/>
        <v>BACT FIX: Fills blank Action Requested with prior above cell, makes complete list per pollutant</v>
      </c>
      <c r="C72">
        <f>IF(ISBLANK('Unit Types - Emission Rates'!$C81),'Unit Types - Emission Rates'!D81,'Unit Types - Emission Rates'!C81)</f>
        <v>0</v>
      </c>
      <c r="D72">
        <f t="shared" si="12"/>
        <v>0</v>
      </c>
      <c r="F72">
        <f>'Unit Types - Emission Rates'!B81</f>
        <v>0</v>
      </c>
      <c r="G72" t="str">
        <f t="shared" si="13"/>
        <v>PublicNotice Fix: Unit Types - Emission Rates Col B Complete (Include Multi-pollutants)</v>
      </c>
      <c r="H72" t="str">
        <f>IF(OR(COUNTIF($I$2:I72,I72)&gt;1,I72=0),IF(ISBLANK('Unit Types - Emission Rates'!F81),H71,0),IF(I72="","",MAX($H$1:H71)+1))</f>
        <v>Impact Sheet Update: Distinct Counter for Pollutants</v>
      </c>
      <c r="I72">
        <f>IF('Unit Types - Emission Rates'!F81="VOC","",'Unit Types - Emission Rates'!F81)</f>
        <v>0</v>
      </c>
      <c r="J72" t="str">
        <f t="shared" si="7"/>
        <v/>
      </c>
      <c r="K72" t="str">
        <f>IF(OR(COUNTIF($L$2:L72,L72)&gt;1,L72=0),IF(ISBLANK('Unit Types - Emission Rates'!C81),K71,0),IF(L72="","",MAX($K$1:K71)+1))</f>
        <v>FlexPermits: Distinct Counter for FIN from UT-ER sheet</v>
      </c>
      <c r="L72" s="289">
        <f>'Unit Types - Emission Rates'!C81</f>
        <v>0</v>
      </c>
      <c r="M72" s="289">
        <f>'Unit Types - Emission Rates'!D81</f>
        <v>0</v>
      </c>
      <c r="N72" s="289">
        <f>'Unit Types - Emission Rates'!E81</f>
        <v>0</v>
      </c>
      <c r="O72" t="str">
        <f t="shared" si="8"/>
        <v/>
      </c>
      <c r="P72" t="str">
        <f t="shared" si="9"/>
        <v/>
      </c>
      <c r="Q72" t="str">
        <f t="shared" si="10"/>
        <v/>
      </c>
    </row>
    <row r="73" spans="1:17" x14ac:dyDescent="0.2">
      <c r="A73">
        <f>'Unit Types - Emission Rates'!A82</f>
        <v>0</v>
      </c>
      <c r="B73" t="str">
        <f t="shared" si="11"/>
        <v>BACT FIX: Fills blank Action Requested with prior above cell, makes complete list per pollutant</v>
      </c>
      <c r="C73">
        <f>IF(ISBLANK('Unit Types - Emission Rates'!$C82),'Unit Types - Emission Rates'!D82,'Unit Types - Emission Rates'!C82)</f>
        <v>0</v>
      </c>
      <c r="D73">
        <f t="shared" si="12"/>
        <v>0</v>
      </c>
      <c r="F73">
        <f>'Unit Types - Emission Rates'!B82</f>
        <v>0</v>
      </c>
      <c r="G73" t="str">
        <f t="shared" si="13"/>
        <v>PublicNotice Fix: Unit Types - Emission Rates Col B Complete (Include Multi-pollutants)</v>
      </c>
      <c r="H73" t="str">
        <f>IF(OR(COUNTIF($I$2:I73,I73)&gt;1,I73=0),IF(ISBLANK('Unit Types - Emission Rates'!F82),H72,0),IF(I73="","",MAX($H$1:H72)+1))</f>
        <v>Impact Sheet Update: Distinct Counter for Pollutants</v>
      </c>
      <c r="I73">
        <f>IF('Unit Types - Emission Rates'!F82="VOC","",'Unit Types - Emission Rates'!F82)</f>
        <v>0</v>
      </c>
      <c r="J73" t="str">
        <f t="shared" si="7"/>
        <v/>
      </c>
      <c r="K73" t="str">
        <f>IF(OR(COUNTIF($L$2:L73,L73)&gt;1,L73=0),IF(ISBLANK('Unit Types - Emission Rates'!C82),K72,0),IF(L73="","",MAX($K$1:K72)+1))</f>
        <v>FlexPermits: Distinct Counter for FIN from UT-ER sheet</v>
      </c>
      <c r="L73" s="289">
        <f>'Unit Types - Emission Rates'!C82</f>
        <v>0</v>
      </c>
      <c r="M73" s="289">
        <f>'Unit Types - Emission Rates'!D82</f>
        <v>0</v>
      </c>
      <c r="N73" s="289">
        <f>'Unit Types - Emission Rates'!E82</f>
        <v>0</v>
      </c>
      <c r="O73" t="str">
        <f t="shared" si="8"/>
        <v/>
      </c>
      <c r="P73" t="str">
        <f t="shared" si="9"/>
        <v/>
      </c>
      <c r="Q73" t="str">
        <f t="shared" si="10"/>
        <v/>
      </c>
    </row>
    <row r="74" spans="1:17" x14ac:dyDescent="0.2">
      <c r="A74">
        <f>'Unit Types - Emission Rates'!A83</f>
        <v>0</v>
      </c>
      <c r="B74" t="str">
        <f t="shared" si="11"/>
        <v>BACT FIX: Fills blank Action Requested with prior above cell, makes complete list per pollutant</v>
      </c>
      <c r="C74">
        <f>IF(ISBLANK('Unit Types - Emission Rates'!$C83),'Unit Types - Emission Rates'!D83,'Unit Types - Emission Rates'!C83)</f>
        <v>0</v>
      </c>
      <c r="D74">
        <f t="shared" si="12"/>
        <v>0</v>
      </c>
      <c r="F74">
        <f>'Unit Types - Emission Rates'!B83</f>
        <v>0</v>
      </c>
      <c r="G74" t="str">
        <f t="shared" si="13"/>
        <v>PublicNotice Fix: Unit Types - Emission Rates Col B Complete (Include Multi-pollutants)</v>
      </c>
      <c r="H74" t="str">
        <f>IF(OR(COUNTIF($I$2:I74,I74)&gt;1,I74=0),IF(ISBLANK('Unit Types - Emission Rates'!F83),H73,0),IF(I74="","",MAX($H$1:H73)+1))</f>
        <v>Impact Sheet Update: Distinct Counter for Pollutants</v>
      </c>
      <c r="I74">
        <f>IF('Unit Types - Emission Rates'!F83="VOC","",'Unit Types - Emission Rates'!F83)</f>
        <v>0</v>
      </c>
      <c r="J74" t="str">
        <f t="shared" si="7"/>
        <v/>
      </c>
      <c r="K74" t="str">
        <f>IF(OR(COUNTIF($L$2:L74,L74)&gt;1,L74=0),IF(ISBLANK('Unit Types - Emission Rates'!C83),K73,0),IF(L74="","",MAX($K$1:K73)+1))</f>
        <v>FlexPermits: Distinct Counter for FIN from UT-ER sheet</v>
      </c>
      <c r="L74" s="289">
        <f>'Unit Types - Emission Rates'!C83</f>
        <v>0</v>
      </c>
      <c r="M74" s="289">
        <f>'Unit Types - Emission Rates'!D83</f>
        <v>0</v>
      </c>
      <c r="N74" s="289">
        <f>'Unit Types - Emission Rates'!E83</f>
        <v>0</v>
      </c>
      <c r="O74" t="str">
        <f t="shared" si="8"/>
        <v/>
      </c>
      <c r="P74" t="str">
        <f t="shared" si="9"/>
        <v/>
      </c>
      <c r="Q74" t="str">
        <f t="shared" si="10"/>
        <v/>
      </c>
    </row>
    <row r="75" spans="1:17" x14ac:dyDescent="0.2">
      <c r="A75">
        <f>'Unit Types - Emission Rates'!A84</f>
        <v>0</v>
      </c>
      <c r="B75" t="str">
        <f t="shared" si="11"/>
        <v>BACT FIX: Fills blank Action Requested with prior above cell, makes complete list per pollutant</v>
      </c>
      <c r="C75">
        <f>IF(ISBLANK('Unit Types - Emission Rates'!$C84),'Unit Types - Emission Rates'!D84,'Unit Types - Emission Rates'!C84)</f>
        <v>0</v>
      </c>
      <c r="D75">
        <f t="shared" si="12"/>
        <v>0</v>
      </c>
      <c r="F75">
        <f>'Unit Types - Emission Rates'!B84</f>
        <v>0</v>
      </c>
      <c r="G75" t="str">
        <f t="shared" si="13"/>
        <v>PublicNotice Fix: Unit Types - Emission Rates Col B Complete (Include Multi-pollutants)</v>
      </c>
      <c r="H75" t="str">
        <f>IF(OR(COUNTIF($I$2:I75,I75)&gt;1,I75=0),IF(ISBLANK('Unit Types - Emission Rates'!F84),H74,0),IF(I75="","",MAX($H$1:H74)+1))</f>
        <v>Impact Sheet Update: Distinct Counter for Pollutants</v>
      </c>
      <c r="I75">
        <f>IF('Unit Types - Emission Rates'!F84="VOC","",'Unit Types - Emission Rates'!F84)</f>
        <v>0</v>
      </c>
      <c r="J75" t="str">
        <f t="shared" si="7"/>
        <v/>
      </c>
      <c r="K75" t="str">
        <f>IF(OR(COUNTIF($L$2:L75,L75)&gt;1,L75=0),IF(ISBLANK('Unit Types - Emission Rates'!C84),K74,0),IF(L75="","",MAX($K$1:K74)+1))</f>
        <v>FlexPermits: Distinct Counter for FIN from UT-ER sheet</v>
      </c>
      <c r="L75" s="289">
        <f>'Unit Types - Emission Rates'!C84</f>
        <v>0</v>
      </c>
      <c r="M75" s="289">
        <f>'Unit Types - Emission Rates'!D84</f>
        <v>0</v>
      </c>
      <c r="N75" s="289">
        <f>'Unit Types - Emission Rates'!E84</f>
        <v>0</v>
      </c>
      <c r="O75" t="str">
        <f t="shared" si="8"/>
        <v/>
      </c>
      <c r="P75" t="str">
        <f t="shared" si="9"/>
        <v/>
      </c>
      <c r="Q75" t="str">
        <f t="shared" si="10"/>
        <v/>
      </c>
    </row>
    <row r="76" spans="1:17" x14ac:dyDescent="0.2">
      <c r="A76">
        <f>'Unit Types - Emission Rates'!A85</f>
        <v>0</v>
      </c>
      <c r="B76" t="str">
        <f t="shared" si="11"/>
        <v>BACT FIX: Fills blank Action Requested with prior above cell, makes complete list per pollutant</v>
      </c>
      <c r="C76">
        <f>IF(ISBLANK('Unit Types - Emission Rates'!$C85),'Unit Types - Emission Rates'!D85,'Unit Types - Emission Rates'!C85)</f>
        <v>0</v>
      </c>
      <c r="D76">
        <f t="shared" si="12"/>
        <v>0</v>
      </c>
      <c r="F76">
        <f>'Unit Types - Emission Rates'!B85</f>
        <v>0</v>
      </c>
      <c r="G76" t="str">
        <f t="shared" si="13"/>
        <v>PublicNotice Fix: Unit Types - Emission Rates Col B Complete (Include Multi-pollutants)</v>
      </c>
      <c r="H76" t="str">
        <f>IF(OR(COUNTIF($I$2:I76,I76)&gt;1,I76=0),IF(ISBLANK('Unit Types - Emission Rates'!F85),H75,0),IF(I76="","",MAX($H$1:H75)+1))</f>
        <v>Impact Sheet Update: Distinct Counter for Pollutants</v>
      </c>
      <c r="I76">
        <f>IF('Unit Types - Emission Rates'!F85="VOC","",'Unit Types - Emission Rates'!F85)</f>
        <v>0</v>
      </c>
      <c r="J76" t="str">
        <f t="shared" si="7"/>
        <v/>
      </c>
      <c r="K76" t="str">
        <f>IF(OR(COUNTIF($L$2:L76,L76)&gt;1,L76=0),IF(ISBLANK('Unit Types - Emission Rates'!C85),K75,0),IF(L76="","",MAX($K$1:K75)+1))</f>
        <v>FlexPermits: Distinct Counter for FIN from UT-ER sheet</v>
      </c>
      <c r="L76" s="289">
        <f>'Unit Types - Emission Rates'!C85</f>
        <v>0</v>
      </c>
      <c r="M76" s="289">
        <f>'Unit Types - Emission Rates'!D85</f>
        <v>0</v>
      </c>
      <c r="N76" s="289">
        <f>'Unit Types - Emission Rates'!E85</f>
        <v>0</v>
      </c>
      <c r="O76" t="str">
        <f t="shared" si="8"/>
        <v/>
      </c>
      <c r="P76" t="str">
        <f t="shared" si="9"/>
        <v/>
      </c>
      <c r="Q76" t="str">
        <f t="shared" si="10"/>
        <v/>
      </c>
    </row>
    <row r="77" spans="1:17" x14ac:dyDescent="0.2">
      <c r="A77">
        <f>'Unit Types - Emission Rates'!A86</f>
        <v>0</v>
      </c>
      <c r="B77" t="str">
        <f t="shared" si="11"/>
        <v>BACT FIX: Fills blank Action Requested with prior above cell, makes complete list per pollutant</v>
      </c>
      <c r="C77">
        <f>IF(ISBLANK('Unit Types - Emission Rates'!$C86),'Unit Types - Emission Rates'!D86,'Unit Types - Emission Rates'!C86)</f>
        <v>0</v>
      </c>
      <c r="D77">
        <f t="shared" si="12"/>
        <v>0</v>
      </c>
      <c r="F77">
        <f>'Unit Types - Emission Rates'!B86</f>
        <v>0</v>
      </c>
      <c r="G77" t="str">
        <f t="shared" si="13"/>
        <v>PublicNotice Fix: Unit Types - Emission Rates Col B Complete (Include Multi-pollutants)</v>
      </c>
      <c r="H77" t="str">
        <f>IF(OR(COUNTIF($I$2:I77,I77)&gt;1,I77=0),IF(ISBLANK('Unit Types - Emission Rates'!F86),H76,0),IF(I77="","",MAX($H$1:H76)+1))</f>
        <v>Impact Sheet Update: Distinct Counter for Pollutants</v>
      </c>
      <c r="I77">
        <f>IF('Unit Types - Emission Rates'!F86="VOC","",'Unit Types - Emission Rates'!F86)</f>
        <v>0</v>
      </c>
      <c r="J77" t="str">
        <f t="shared" si="7"/>
        <v/>
      </c>
      <c r="K77" t="str">
        <f>IF(OR(COUNTIF($L$2:L77,L77)&gt;1,L77=0),IF(ISBLANK('Unit Types - Emission Rates'!C86),K76,0),IF(L77="","",MAX($K$1:K76)+1))</f>
        <v>FlexPermits: Distinct Counter for FIN from UT-ER sheet</v>
      </c>
      <c r="L77" s="289">
        <f>'Unit Types - Emission Rates'!C86</f>
        <v>0</v>
      </c>
      <c r="M77" s="289">
        <f>'Unit Types - Emission Rates'!D86</f>
        <v>0</v>
      </c>
      <c r="N77" s="289">
        <f>'Unit Types - Emission Rates'!E86</f>
        <v>0</v>
      </c>
      <c r="O77" t="str">
        <f t="shared" si="8"/>
        <v/>
      </c>
      <c r="P77" t="str">
        <f t="shared" si="9"/>
        <v/>
      </c>
      <c r="Q77" t="str">
        <f t="shared" si="10"/>
        <v/>
      </c>
    </row>
    <row r="78" spans="1:17" x14ac:dyDescent="0.2">
      <c r="A78">
        <f>'Unit Types - Emission Rates'!A87</f>
        <v>0</v>
      </c>
      <c r="B78" t="str">
        <f t="shared" si="11"/>
        <v>BACT FIX: Fills blank Action Requested with prior above cell, makes complete list per pollutant</v>
      </c>
      <c r="C78">
        <f>IF(ISBLANK('Unit Types - Emission Rates'!$C87),'Unit Types - Emission Rates'!D87,'Unit Types - Emission Rates'!C87)</f>
        <v>0</v>
      </c>
      <c r="D78">
        <f t="shared" si="12"/>
        <v>0</v>
      </c>
      <c r="F78">
        <f>'Unit Types - Emission Rates'!B87</f>
        <v>0</v>
      </c>
      <c r="G78" t="str">
        <f t="shared" si="13"/>
        <v>PublicNotice Fix: Unit Types - Emission Rates Col B Complete (Include Multi-pollutants)</v>
      </c>
      <c r="H78" t="str">
        <f>IF(OR(COUNTIF($I$2:I78,I78)&gt;1,I78=0),IF(ISBLANK('Unit Types - Emission Rates'!F87),H77,0),IF(I78="","",MAX($H$1:H77)+1))</f>
        <v>Impact Sheet Update: Distinct Counter for Pollutants</v>
      </c>
      <c r="I78">
        <f>IF('Unit Types - Emission Rates'!F87="VOC","",'Unit Types - Emission Rates'!F87)</f>
        <v>0</v>
      </c>
      <c r="J78" t="str">
        <f t="shared" si="7"/>
        <v/>
      </c>
      <c r="K78" t="str">
        <f>IF(OR(COUNTIF($L$2:L78,L78)&gt;1,L78=0),IF(ISBLANK('Unit Types - Emission Rates'!C87),K77,0),IF(L78="","",MAX($K$1:K77)+1))</f>
        <v>FlexPermits: Distinct Counter for FIN from UT-ER sheet</v>
      </c>
      <c r="L78" s="289">
        <f>'Unit Types - Emission Rates'!C87</f>
        <v>0</v>
      </c>
      <c r="M78" s="289">
        <f>'Unit Types - Emission Rates'!D87</f>
        <v>0</v>
      </c>
      <c r="N78" s="289">
        <f>'Unit Types - Emission Rates'!E87</f>
        <v>0</v>
      </c>
      <c r="O78" t="str">
        <f t="shared" si="8"/>
        <v/>
      </c>
      <c r="P78" t="str">
        <f t="shared" si="9"/>
        <v/>
      </c>
      <c r="Q78" t="str">
        <f t="shared" si="10"/>
        <v/>
      </c>
    </row>
    <row r="79" spans="1:17" x14ac:dyDescent="0.2">
      <c r="A79">
        <f>'Unit Types - Emission Rates'!A88</f>
        <v>0</v>
      </c>
      <c r="B79" t="str">
        <f t="shared" si="11"/>
        <v>BACT FIX: Fills blank Action Requested with prior above cell, makes complete list per pollutant</v>
      </c>
      <c r="C79">
        <f>IF(ISBLANK('Unit Types - Emission Rates'!$C88),'Unit Types - Emission Rates'!D88,'Unit Types - Emission Rates'!C88)</f>
        <v>0</v>
      </c>
      <c r="D79">
        <f t="shared" si="12"/>
        <v>0</v>
      </c>
      <c r="F79">
        <f>'Unit Types - Emission Rates'!B88</f>
        <v>0</v>
      </c>
      <c r="G79" t="str">
        <f t="shared" si="13"/>
        <v>PublicNotice Fix: Unit Types - Emission Rates Col B Complete (Include Multi-pollutants)</v>
      </c>
      <c r="H79" t="str">
        <f>IF(OR(COUNTIF($I$2:I79,I79)&gt;1,I79=0),IF(ISBLANK('Unit Types - Emission Rates'!F88),H78,0),IF(I79="","",MAX($H$1:H78)+1))</f>
        <v>Impact Sheet Update: Distinct Counter for Pollutants</v>
      </c>
      <c r="I79">
        <f>IF('Unit Types - Emission Rates'!F88="VOC","",'Unit Types - Emission Rates'!F88)</f>
        <v>0</v>
      </c>
      <c r="J79" t="str">
        <f t="shared" si="7"/>
        <v/>
      </c>
      <c r="K79" t="str">
        <f>IF(OR(COUNTIF($L$2:L79,L79)&gt;1,L79=0),IF(ISBLANK('Unit Types - Emission Rates'!C88),K78,0),IF(L79="","",MAX($K$1:K78)+1))</f>
        <v>FlexPermits: Distinct Counter for FIN from UT-ER sheet</v>
      </c>
      <c r="L79" s="289">
        <f>'Unit Types - Emission Rates'!C88</f>
        <v>0</v>
      </c>
      <c r="M79" s="289">
        <f>'Unit Types - Emission Rates'!D88</f>
        <v>0</v>
      </c>
      <c r="N79" s="289">
        <f>'Unit Types - Emission Rates'!E88</f>
        <v>0</v>
      </c>
      <c r="O79" t="str">
        <f t="shared" si="8"/>
        <v/>
      </c>
      <c r="P79" t="str">
        <f t="shared" si="9"/>
        <v/>
      </c>
      <c r="Q79" t="str">
        <f t="shared" si="10"/>
        <v/>
      </c>
    </row>
    <row r="80" spans="1:17" x14ac:dyDescent="0.2">
      <c r="A80">
        <f>'Unit Types - Emission Rates'!A89</f>
        <v>0</v>
      </c>
      <c r="B80" t="str">
        <f t="shared" si="11"/>
        <v>BACT FIX: Fills blank Action Requested with prior above cell, makes complete list per pollutant</v>
      </c>
      <c r="C80">
        <f>IF(ISBLANK('Unit Types - Emission Rates'!$C89),'Unit Types - Emission Rates'!D89,'Unit Types - Emission Rates'!C89)</f>
        <v>0</v>
      </c>
      <c r="D80">
        <f t="shared" si="12"/>
        <v>0</v>
      </c>
      <c r="F80">
        <f>'Unit Types - Emission Rates'!B89</f>
        <v>0</v>
      </c>
      <c r="G80" t="str">
        <f t="shared" si="13"/>
        <v>PublicNotice Fix: Unit Types - Emission Rates Col B Complete (Include Multi-pollutants)</v>
      </c>
      <c r="H80" t="str">
        <f>IF(OR(COUNTIF($I$2:I80,I80)&gt;1,I80=0),IF(ISBLANK('Unit Types - Emission Rates'!F89),H79,0),IF(I80="","",MAX($H$1:H79)+1))</f>
        <v>Impact Sheet Update: Distinct Counter for Pollutants</v>
      </c>
      <c r="I80">
        <f>IF('Unit Types - Emission Rates'!F89="VOC","",'Unit Types - Emission Rates'!F89)</f>
        <v>0</v>
      </c>
      <c r="J80" t="str">
        <f t="shared" si="7"/>
        <v/>
      </c>
      <c r="K80" t="str">
        <f>IF(OR(COUNTIF($L$2:L80,L80)&gt;1,L80=0),IF(ISBLANK('Unit Types - Emission Rates'!C89),K79,0),IF(L80="","",MAX($K$1:K79)+1))</f>
        <v>FlexPermits: Distinct Counter for FIN from UT-ER sheet</v>
      </c>
      <c r="L80" s="289">
        <f>'Unit Types - Emission Rates'!C89</f>
        <v>0</v>
      </c>
      <c r="M80" s="289">
        <f>'Unit Types - Emission Rates'!D89</f>
        <v>0</v>
      </c>
      <c r="N80" s="289">
        <f>'Unit Types - Emission Rates'!E89</f>
        <v>0</v>
      </c>
      <c r="O80" t="str">
        <f t="shared" si="8"/>
        <v/>
      </c>
      <c r="P80" t="str">
        <f t="shared" si="9"/>
        <v/>
      </c>
      <c r="Q80" t="str">
        <f t="shared" si="10"/>
        <v/>
      </c>
    </row>
    <row r="81" spans="1:17" x14ac:dyDescent="0.2">
      <c r="A81">
        <f>'Unit Types - Emission Rates'!A90</f>
        <v>0</v>
      </c>
      <c r="B81" t="str">
        <f t="shared" si="11"/>
        <v>BACT FIX: Fills blank Action Requested with prior above cell, makes complete list per pollutant</v>
      </c>
      <c r="C81">
        <f>IF(ISBLANK('Unit Types - Emission Rates'!$C90),'Unit Types - Emission Rates'!D90,'Unit Types - Emission Rates'!C90)</f>
        <v>0</v>
      </c>
      <c r="D81">
        <f t="shared" si="12"/>
        <v>0</v>
      </c>
      <c r="F81">
        <f>'Unit Types - Emission Rates'!B90</f>
        <v>0</v>
      </c>
      <c r="G81" t="str">
        <f t="shared" si="13"/>
        <v>PublicNotice Fix: Unit Types - Emission Rates Col B Complete (Include Multi-pollutants)</v>
      </c>
      <c r="H81" t="str">
        <f>IF(OR(COUNTIF($I$2:I81,I81)&gt;1,I81=0),IF(ISBLANK('Unit Types - Emission Rates'!F90),H80,0),IF(I81="","",MAX($H$1:H80)+1))</f>
        <v>Impact Sheet Update: Distinct Counter for Pollutants</v>
      </c>
      <c r="I81">
        <f>IF('Unit Types - Emission Rates'!F90="VOC","",'Unit Types - Emission Rates'!F90)</f>
        <v>0</v>
      </c>
      <c r="J81" t="str">
        <f t="shared" si="7"/>
        <v/>
      </c>
      <c r="K81" t="str">
        <f>IF(OR(COUNTIF($L$2:L81,L81)&gt;1,L81=0),IF(ISBLANK('Unit Types - Emission Rates'!C90),K80,0),IF(L81="","",MAX($K$1:K80)+1))</f>
        <v>FlexPermits: Distinct Counter for FIN from UT-ER sheet</v>
      </c>
      <c r="L81" s="289">
        <f>'Unit Types - Emission Rates'!C90</f>
        <v>0</v>
      </c>
      <c r="M81" s="289">
        <f>'Unit Types - Emission Rates'!D90</f>
        <v>0</v>
      </c>
      <c r="N81" s="289">
        <f>'Unit Types - Emission Rates'!E90</f>
        <v>0</v>
      </c>
      <c r="O81" t="str">
        <f t="shared" si="8"/>
        <v/>
      </c>
      <c r="P81" t="str">
        <f t="shared" si="9"/>
        <v/>
      </c>
      <c r="Q81" t="str">
        <f t="shared" si="10"/>
        <v/>
      </c>
    </row>
    <row r="82" spans="1:17" x14ac:dyDescent="0.2">
      <c r="A82">
        <f>'Unit Types - Emission Rates'!A91</f>
        <v>0</v>
      </c>
      <c r="B82" t="str">
        <f t="shared" si="11"/>
        <v>BACT FIX: Fills blank Action Requested with prior above cell, makes complete list per pollutant</v>
      </c>
      <c r="C82">
        <f>IF(ISBLANK('Unit Types - Emission Rates'!$C91),'Unit Types - Emission Rates'!D91,'Unit Types - Emission Rates'!C91)</f>
        <v>0</v>
      </c>
      <c r="D82">
        <f t="shared" si="12"/>
        <v>0</v>
      </c>
      <c r="F82">
        <f>'Unit Types - Emission Rates'!B91</f>
        <v>0</v>
      </c>
      <c r="G82" t="str">
        <f t="shared" si="13"/>
        <v>PublicNotice Fix: Unit Types - Emission Rates Col B Complete (Include Multi-pollutants)</v>
      </c>
      <c r="H82" t="str">
        <f>IF(OR(COUNTIF($I$2:I82,I82)&gt;1,I82=0),IF(ISBLANK('Unit Types - Emission Rates'!F91),H81,0),IF(I82="","",MAX($H$1:H81)+1))</f>
        <v>Impact Sheet Update: Distinct Counter for Pollutants</v>
      </c>
      <c r="I82">
        <f>IF('Unit Types - Emission Rates'!F91="VOC","",'Unit Types - Emission Rates'!F91)</f>
        <v>0</v>
      </c>
      <c r="J82" t="str">
        <f t="shared" si="7"/>
        <v/>
      </c>
      <c r="K82" t="str">
        <f>IF(OR(COUNTIF($L$2:L82,L82)&gt;1,L82=0),IF(ISBLANK('Unit Types - Emission Rates'!C91),K81,0),IF(L82="","",MAX($K$1:K81)+1))</f>
        <v>FlexPermits: Distinct Counter for FIN from UT-ER sheet</v>
      </c>
      <c r="L82" s="289">
        <f>'Unit Types - Emission Rates'!C91</f>
        <v>0</v>
      </c>
      <c r="M82" s="289">
        <f>'Unit Types - Emission Rates'!D91</f>
        <v>0</v>
      </c>
      <c r="N82" s="289">
        <f>'Unit Types - Emission Rates'!E91</f>
        <v>0</v>
      </c>
      <c r="O82" t="str">
        <f t="shared" si="8"/>
        <v/>
      </c>
      <c r="P82" t="str">
        <f t="shared" si="9"/>
        <v/>
      </c>
      <c r="Q82" t="str">
        <f t="shared" si="10"/>
        <v/>
      </c>
    </row>
    <row r="83" spans="1:17" x14ac:dyDescent="0.2">
      <c r="A83">
        <f>'Unit Types - Emission Rates'!A92</f>
        <v>0</v>
      </c>
      <c r="B83" t="str">
        <f t="shared" si="11"/>
        <v>BACT FIX: Fills blank Action Requested with prior above cell, makes complete list per pollutant</v>
      </c>
      <c r="C83">
        <f>IF(ISBLANK('Unit Types - Emission Rates'!$C92),'Unit Types - Emission Rates'!D92,'Unit Types - Emission Rates'!C92)</f>
        <v>0</v>
      </c>
      <c r="D83">
        <f t="shared" si="12"/>
        <v>0</v>
      </c>
      <c r="F83">
        <f>'Unit Types - Emission Rates'!B92</f>
        <v>0</v>
      </c>
      <c r="G83" t="str">
        <f t="shared" si="13"/>
        <v>PublicNotice Fix: Unit Types - Emission Rates Col B Complete (Include Multi-pollutants)</v>
      </c>
      <c r="H83" t="str">
        <f>IF(OR(COUNTIF($I$2:I83,I83)&gt;1,I83=0),IF(ISBLANK('Unit Types - Emission Rates'!F92),H82,0),IF(I83="","",MAX($H$1:H82)+1))</f>
        <v>Impact Sheet Update: Distinct Counter for Pollutants</v>
      </c>
      <c r="I83">
        <f>IF('Unit Types - Emission Rates'!F92="VOC","",'Unit Types - Emission Rates'!F92)</f>
        <v>0</v>
      </c>
      <c r="J83" t="str">
        <f t="shared" si="7"/>
        <v/>
      </c>
      <c r="K83" t="str">
        <f>IF(OR(COUNTIF($L$2:L83,L83)&gt;1,L83=0),IF(ISBLANK('Unit Types - Emission Rates'!C92),K82,0),IF(L83="","",MAX($K$1:K82)+1))</f>
        <v>FlexPermits: Distinct Counter for FIN from UT-ER sheet</v>
      </c>
      <c r="L83" s="289">
        <f>'Unit Types - Emission Rates'!C92</f>
        <v>0</v>
      </c>
      <c r="M83" s="289">
        <f>'Unit Types - Emission Rates'!D92</f>
        <v>0</v>
      </c>
      <c r="N83" s="289">
        <f>'Unit Types - Emission Rates'!E92</f>
        <v>0</v>
      </c>
      <c r="O83" t="str">
        <f t="shared" si="8"/>
        <v/>
      </c>
      <c r="P83" t="str">
        <f t="shared" si="9"/>
        <v/>
      </c>
      <c r="Q83" t="str">
        <f t="shared" si="10"/>
        <v/>
      </c>
    </row>
    <row r="84" spans="1:17" x14ac:dyDescent="0.2">
      <c r="A84">
        <f>'Unit Types - Emission Rates'!A93</f>
        <v>0</v>
      </c>
      <c r="B84" t="str">
        <f t="shared" si="11"/>
        <v>BACT FIX: Fills blank Action Requested with prior above cell, makes complete list per pollutant</v>
      </c>
      <c r="C84">
        <f>IF(ISBLANK('Unit Types - Emission Rates'!$C93),'Unit Types - Emission Rates'!D93,'Unit Types - Emission Rates'!C93)</f>
        <v>0</v>
      </c>
      <c r="D84">
        <f t="shared" si="12"/>
        <v>0</v>
      </c>
      <c r="F84">
        <f>'Unit Types - Emission Rates'!B93</f>
        <v>0</v>
      </c>
      <c r="G84" t="str">
        <f t="shared" si="13"/>
        <v>PublicNotice Fix: Unit Types - Emission Rates Col B Complete (Include Multi-pollutants)</v>
      </c>
      <c r="H84" t="str">
        <f>IF(OR(COUNTIF($I$2:I84,I84)&gt;1,I84=0),IF(ISBLANK('Unit Types - Emission Rates'!F93),H83,0),IF(I84="","",MAX($H$1:H83)+1))</f>
        <v>Impact Sheet Update: Distinct Counter for Pollutants</v>
      </c>
      <c r="I84">
        <f>IF('Unit Types - Emission Rates'!F93="VOC","",'Unit Types - Emission Rates'!F93)</f>
        <v>0</v>
      </c>
      <c r="J84" t="str">
        <f t="shared" si="7"/>
        <v/>
      </c>
      <c r="K84" t="str">
        <f>IF(OR(COUNTIF($L$2:L84,L84)&gt;1,L84=0),IF(ISBLANK('Unit Types - Emission Rates'!C93),K83,0),IF(L84="","",MAX($K$1:K83)+1))</f>
        <v>FlexPermits: Distinct Counter for FIN from UT-ER sheet</v>
      </c>
      <c r="L84" s="289">
        <f>'Unit Types - Emission Rates'!C93</f>
        <v>0</v>
      </c>
      <c r="M84" s="289">
        <f>'Unit Types - Emission Rates'!D93</f>
        <v>0</v>
      </c>
      <c r="N84" s="289">
        <f>'Unit Types - Emission Rates'!E93</f>
        <v>0</v>
      </c>
      <c r="O84" t="str">
        <f t="shared" si="8"/>
        <v/>
      </c>
      <c r="P84" t="str">
        <f t="shared" si="9"/>
        <v/>
      </c>
      <c r="Q84" t="str">
        <f t="shared" si="10"/>
        <v/>
      </c>
    </row>
    <row r="85" spans="1:17" x14ac:dyDescent="0.2">
      <c r="A85">
        <f>'Unit Types - Emission Rates'!A94</f>
        <v>0</v>
      </c>
      <c r="B85" t="str">
        <f t="shared" si="11"/>
        <v>BACT FIX: Fills blank Action Requested with prior above cell, makes complete list per pollutant</v>
      </c>
      <c r="C85">
        <f>IF(ISBLANK('Unit Types - Emission Rates'!$C94),'Unit Types - Emission Rates'!D94,'Unit Types - Emission Rates'!C94)</f>
        <v>0</v>
      </c>
      <c r="D85">
        <f t="shared" si="12"/>
        <v>0</v>
      </c>
      <c r="F85">
        <f>'Unit Types - Emission Rates'!B94</f>
        <v>0</v>
      </c>
      <c r="G85" t="str">
        <f t="shared" si="13"/>
        <v>PublicNotice Fix: Unit Types - Emission Rates Col B Complete (Include Multi-pollutants)</v>
      </c>
      <c r="H85" t="str">
        <f>IF(OR(COUNTIF($I$2:I85,I85)&gt;1,I85=0),IF(ISBLANK('Unit Types - Emission Rates'!F94),H84,0),IF(I85="","",MAX($H$1:H84)+1))</f>
        <v>Impact Sheet Update: Distinct Counter for Pollutants</v>
      </c>
      <c r="I85">
        <f>IF('Unit Types - Emission Rates'!F94="VOC","",'Unit Types - Emission Rates'!F94)</f>
        <v>0</v>
      </c>
      <c r="J85" t="str">
        <f t="shared" si="7"/>
        <v/>
      </c>
      <c r="K85" t="str">
        <f>IF(OR(COUNTIF($L$2:L85,L85)&gt;1,L85=0),IF(ISBLANK('Unit Types - Emission Rates'!C94),K84,0),IF(L85="","",MAX($K$1:K84)+1))</f>
        <v>FlexPermits: Distinct Counter for FIN from UT-ER sheet</v>
      </c>
      <c r="L85" s="289">
        <f>'Unit Types - Emission Rates'!C94</f>
        <v>0</v>
      </c>
      <c r="M85" s="289">
        <f>'Unit Types - Emission Rates'!D94</f>
        <v>0</v>
      </c>
      <c r="N85" s="289">
        <f>'Unit Types - Emission Rates'!E94</f>
        <v>0</v>
      </c>
      <c r="O85" t="str">
        <f t="shared" si="8"/>
        <v/>
      </c>
      <c r="P85" t="str">
        <f t="shared" si="9"/>
        <v/>
      </c>
      <c r="Q85" t="str">
        <f t="shared" si="10"/>
        <v/>
      </c>
    </row>
    <row r="86" spans="1:17" x14ac:dyDescent="0.2">
      <c r="A86">
        <f>'Unit Types - Emission Rates'!A95</f>
        <v>0</v>
      </c>
      <c r="B86" t="str">
        <f t="shared" si="11"/>
        <v>BACT FIX: Fills blank Action Requested with prior above cell, makes complete list per pollutant</v>
      </c>
      <c r="C86">
        <f>IF(ISBLANK('Unit Types - Emission Rates'!$C95),'Unit Types - Emission Rates'!D95,'Unit Types - Emission Rates'!C95)</f>
        <v>0</v>
      </c>
      <c r="D86">
        <f t="shared" si="12"/>
        <v>0</v>
      </c>
      <c r="F86">
        <f>'Unit Types - Emission Rates'!B95</f>
        <v>0</v>
      </c>
      <c r="G86" t="str">
        <f t="shared" si="13"/>
        <v>PublicNotice Fix: Unit Types - Emission Rates Col B Complete (Include Multi-pollutants)</v>
      </c>
      <c r="H86" t="str">
        <f>IF(OR(COUNTIF($I$2:I86,I86)&gt;1,I86=0),IF(ISBLANK('Unit Types - Emission Rates'!F95),H85,0),IF(I86="","",MAX($H$1:H85)+1))</f>
        <v>Impact Sheet Update: Distinct Counter for Pollutants</v>
      </c>
      <c r="I86">
        <f>IF('Unit Types - Emission Rates'!F95="VOC","",'Unit Types - Emission Rates'!F95)</f>
        <v>0</v>
      </c>
      <c r="J86" t="str">
        <f t="shared" si="7"/>
        <v/>
      </c>
      <c r="K86" t="str">
        <f>IF(OR(COUNTIF($L$2:L86,L86)&gt;1,L86=0),IF(ISBLANK('Unit Types - Emission Rates'!C95),K85,0),IF(L86="","",MAX($K$1:K85)+1))</f>
        <v>FlexPermits: Distinct Counter for FIN from UT-ER sheet</v>
      </c>
      <c r="L86" s="289">
        <f>'Unit Types - Emission Rates'!C95</f>
        <v>0</v>
      </c>
      <c r="M86" s="289">
        <f>'Unit Types - Emission Rates'!D95</f>
        <v>0</v>
      </c>
      <c r="N86" s="289">
        <f>'Unit Types - Emission Rates'!E95</f>
        <v>0</v>
      </c>
      <c r="O86" t="str">
        <f t="shared" si="8"/>
        <v/>
      </c>
      <c r="P86" t="str">
        <f t="shared" si="9"/>
        <v/>
      </c>
      <c r="Q86" t="str">
        <f t="shared" si="10"/>
        <v/>
      </c>
    </row>
    <row r="87" spans="1:17" x14ac:dyDescent="0.2">
      <c r="A87">
        <f>'Unit Types - Emission Rates'!A96</f>
        <v>0</v>
      </c>
      <c r="B87" t="str">
        <f t="shared" si="11"/>
        <v>BACT FIX: Fills blank Action Requested with prior above cell, makes complete list per pollutant</v>
      </c>
      <c r="C87">
        <f>IF(ISBLANK('Unit Types - Emission Rates'!$C96),'Unit Types - Emission Rates'!D96,'Unit Types - Emission Rates'!C96)</f>
        <v>0</v>
      </c>
      <c r="D87">
        <f t="shared" si="12"/>
        <v>0</v>
      </c>
      <c r="F87">
        <f>'Unit Types - Emission Rates'!B96</f>
        <v>0</v>
      </c>
      <c r="G87" t="str">
        <f t="shared" si="13"/>
        <v>PublicNotice Fix: Unit Types - Emission Rates Col B Complete (Include Multi-pollutants)</v>
      </c>
      <c r="H87" t="str">
        <f>IF(OR(COUNTIF($I$2:I87,I87)&gt;1,I87=0),IF(ISBLANK('Unit Types - Emission Rates'!F96),H86,0),IF(I87="","",MAX($H$1:H86)+1))</f>
        <v>Impact Sheet Update: Distinct Counter for Pollutants</v>
      </c>
      <c r="I87">
        <f>IF('Unit Types - Emission Rates'!F96="VOC","",'Unit Types - Emission Rates'!F96)</f>
        <v>0</v>
      </c>
      <c r="J87" t="str">
        <f t="shared" si="7"/>
        <v/>
      </c>
      <c r="K87" t="str">
        <f>IF(OR(COUNTIF($L$2:L87,L87)&gt;1,L87=0),IF(ISBLANK('Unit Types - Emission Rates'!C96),K86,0),IF(L87="","",MAX($K$1:K86)+1))</f>
        <v>FlexPermits: Distinct Counter for FIN from UT-ER sheet</v>
      </c>
      <c r="L87" s="289">
        <f>'Unit Types - Emission Rates'!C96</f>
        <v>0</v>
      </c>
      <c r="M87" s="289">
        <f>'Unit Types - Emission Rates'!D96</f>
        <v>0</v>
      </c>
      <c r="N87" s="289">
        <f>'Unit Types - Emission Rates'!E96</f>
        <v>0</v>
      </c>
      <c r="O87" t="str">
        <f t="shared" si="8"/>
        <v/>
      </c>
      <c r="P87" t="str">
        <f t="shared" si="9"/>
        <v/>
      </c>
      <c r="Q87" t="str">
        <f t="shared" si="10"/>
        <v/>
      </c>
    </row>
    <row r="88" spans="1:17" x14ac:dyDescent="0.2">
      <c r="A88">
        <f>'Unit Types - Emission Rates'!A97</f>
        <v>0</v>
      </c>
      <c r="B88" t="str">
        <f t="shared" si="11"/>
        <v>BACT FIX: Fills blank Action Requested with prior above cell, makes complete list per pollutant</v>
      </c>
      <c r="C88">
        <f>IF(ISBLANK('Unit Types - Emission Rates'!$C97),'Unit Types - Emission Rates'!D97,'Unit Types - Emission Rates'!C97)</f>
        <v>0</v>
      </c>
      <c r="D88">
        <f t="shared" si="12"/>
        <v>0</v>
      </c>
      <c r="F88">
        <f>'Unit Types - Emission Rates'!B97</f>
        <v>0</v>
      </c>
      <c r="G88" t="str">
        <f t="shared" si="13"/>
        <v>PublicNotice Fix: Unit Types - Emission Rates Col B Complete (Include Multi-pollutants)</v>
      </c>
      <c r="H88" t="str">
        <f>IF(OR(COUNTIF($I$2:I88,I88)&gt;1,I88=0),IF(ISBLANK('Unit Types - Emission Rates'!F97),H87,0),IF(I88="","",MAX($H$1:H87)+1))</f>
        <v>Impact Sheet Update: Distinct Counter for Pollutants</v>
      </c>
      <c r="I88">
        <f>IF('Unit Types - Emission Rates'!F97="VOC","",'Unit Types - Emission Rates'!F97)</f>
        <v>0</v>
      </c>
      <c r="J88" t="str">
        <f t="shared" si="7"/>
        <v/>
      </c>
      <c r="K88" t="str">
        <f>IF(OR(COUNTIF($L$2:L88,L88)&gt;1,L88=0),IF(ISBLANK('Unit Types - Emission Rates'!C97),K87,0),IF(L88="","",MAX($K$1:K87)+1))</f>
        <v>FlexPermits: Distinct Counter for FIN from UT-ER sheet</v>
      </c>
      <c r="L88" s="289">
        <f>'Unit Types - Emission Rates'!C97</f>
        <v>0</v>
      </c>
      <c r="M88" s="289">
        <f>'Unit Types - Emission Rates'!D97</f>
        <v>0</v>
      </c>
      <c r="N88" s="289">
        <f>'Unit Types - Emission Rates'!E97</f>
        <v>0</v>
      </c>
      <c r="O88" t="str">
        <f t="shared" si="8"/>
        <v/>
      </c>
      <c r="P88" t="str">
        <f t="shared" si="9"/>
        <v/>
      </c>
      <c r="Q88" t="str">
        <f t="shared" si="10"/>
        <v/>
      </c>
    </row>
    <row r="89" spans="1:17" x14ac:dyDescent="0.2">
      <c r="A89">
        <f>'Unit Types - Emission Rates'!A98</f>
        <v>0</v>
      </c>
      <c r="B89" t="str">
        <f t="shared" si="11"/>
        <v>BACT FIX: Fills blank Action Requested with prior above cell, makes complete list per pollutant</v>
      </c>
      <c r="C89">
        <f>IF(ISBLANK('Unit Types - Emission Rates'!$C98),'Unit Types - Emission Rates'!D98,'Unit Types - Emission Rates'!C98)</f>
        <v>0</v>
      </c>
      <c r="D89">
        <f t="shared" si="12"/>
        <v>0</v>
      </c>
      <c r="F89">
        <f>'Unit Types - Emission Rates'!B98</f>
        <v>0</v>
      </c>
      <c r="G89" t="str">
        <f t="shared" si="13"/>
        <v>PublicNotice Fix: Unit Types - Emission Rates Col B Complete (Include Multi-pollutants)</v>
      </c>
      <c r="H89" t="str">
        <f>IF(OR(COUNTIF($I$2:I89,I89)&gt;1,I89=0),IF(ISBLANK('Unit Types - Emission Rates'!F98),H88,0),IF(I89="","",MAX($H$1:H88)+1))</f>
        <v>Impact Sheet Update: Distinct Counter for Pollutants</v>
      </c>
      <c r="I89">
        <f>IF('Unit Types - Emission Rates'!F98="VOC","",'Unit Types - Emission Rates'!F98)</f>
        <v>0</v>
      </c>
      <c r="J89" t="str">
        <f t="shared" si="7"/>
        <v/>
      </c>
      <c r="K89" t="str">
        <f>IF(OR(COUNTIF($L$2:L89,L89)&gt;1,L89=0),IF(ISBLANK('Unit Types - Emission Rates'!C98),K88,0),IF(L89="","",MAX($K$1:K88)+1))</f>
        <v>FlexPermits: Distinct Counter for FIN from UT-ER sheet</v>
      </c>
      <c r="L89" s="289">
        <f>'Unit Types - Emission Rates'!C98</f>
        <v>0</v>
      </c>
      <c r="M89" s="289">
        <f>'Unit Types - Emission Rates'!D98</f>
        <v>0</v>
      </c>
      <c r="N89" s="289">
        <f>'Unit Types - Emission Rates'!E98</f>
        <v>0</v>
      </c>
      <c r="O89" t="str">
        <f t="shared" si="8"/>
        <v/>
      </c>
      <c r="P89" t="str">
        <f t="shared" si="9"/>
        <v/>
      </c>
      <c r="Q89" t="str">
        <f t="shared" si="10"/>
        <v/>
      </c>
    </row>
    <row r="90" spans="1:17" x14ac:dyDescent="0.2">
      <c r="A90">
        <f>'Unit Types - Emission Rates'!A99</f>
        <v>0</v>
      </c>
      <c r="B90" t="str">
        <f t="shared" si="11"/>
        <v>BACT FIX: Fills blank Action Requested with prior above cell, makes complete list per pollutant</v>
      </c>
      <c r="C90">
        <f>IF(ISBLANK('Unit Types - Emission Rates'!$C99),'Unit Types - Emission Rates'!D99,'Unit Types - Emission Rates'!C99)</f>
        <v>0</v>
      </c>
      <c r="D90">
        <f t="shared" si="12"/>
        <v>0</v>
      </c>
      <c r="F90">
        <f>'Unit Types - Emission Rates'!B99</f>
        <v>0</v>
      </c>
      <c r="G90" t="str">
        <f t="shared" si="13"/>
        <v>PublicNotice Fix: Unit Types - Emission Rates Col B Complete (Include Multi-pollutants)</v>
      </c>
      <c r="H90" t="str">
        <f>IF(OR(COUNTIF($I$2:I90,I90)&gt;1,I90=0),IF(ISBLANK('Unit Types - Emission Rates'!F99),H89,0),IF(I90="","",MAX($H$1:H89)+1))</f>
        <v>Impact Sheet Update: Distinct Counter for Pollutants</v>
      </c>
      <c r="I90">
        <f>IF('Unit Types - Emission Rates'!F99="VOC","",'Unit Types - Emission Rates'!F99)</f>
        <v>0</v>
      </c>
      <c r="J90" t="str">
        <f t="shared" si="7"/>
        <v/>
      </c>
      <c r="K90" t="str">
        <f>IF(OR(COUNTIF($L$2:L90,L90)&gt;1,L90=0),IF(ISBLANK('Unit Types - Emission Rates'!C99),K89,0),IF(L90="","",MAX($K$1:K89)+1))</f>
        <v>FlexPermits: Distinct Counter for FIN from UT-ER sheet</v>
      </c>
      <c r="L90" s="289">
        <f>'Unit Types - Emission Rates'!C99</f>
        <v>0</v>
      </c>
      <c r="M90" s="289">
        <f>'Unit Types - Emission Rates'!D99</f>
        <v>0</v>
      </c>
      <c r="N90" s="289">
        <f>'Unit Types - Emission Rates'!E99</f>
        <v>0</v>
      </c>
      <c r="O90" t="str">
        <f t="shared" si="8"/>
        <v/>
      </c>
      <c r="P90" t="str">
        <f t="shared" si="9"/>
        <v/>
      </c>
      <c r="Q90" t="str">
        <f t="shared" si="10"/>
        <v/>
      </c>
    </row>
    <row r="91" spans="1:17" x14ac:dyDescent="0.2">
      <c r="A91">
        <f>'Unit Types - Emission Rates'!A100</f>
        <v>0</v>
      </c>
      <c r="B91" t="str">
        <f t="shared" si="11"/>
        <v>BACT FIX: Fills blank Action Requested with prior above cell, makes complete list per pollutant</v>
      </c>
      <c r="C91">
        <f>IF(ISBLANK('Unit Types - Emission Rates'!$C100),'Unit Types - Emission Rates'!D100,'Unit Types - Emission Rates'!C100)</f>
        <v>0</v>
      </c>
      <c r="D91">
        <f t="shared" si="12"/>
        <v>0</v>
      </c>
      <c r="F91">
        <f>'Unit Types - Emission Rates'!B100</f>
        <v>0</v>
      </c>
      <c r="G91" t="str">
        <f t="shared" si="13"/>
        <v>PublicNotice Fix: Unit Types - Emission Rates Col B Complete (Include Multi-pollutants)</v>
      </c>
      <c r="H91" t="str">
        <f>IF(OR(COUNTIF($I$2:I91,I91)&gt;1,I91=0),IF(ISBLANK('Unit Types - Emission Rates'!F100),H90,0),IF(I91="","",MAX($H$1:H90)+1))</f>
        <v>Impact Sheet Update: Distinct Counter for Pollutants</v>
      </c>
      <c r="I91">
        <f>IF('Unit Types - Emission Rates'!F100="VOC","",'Unit Types - Emission Rates'!F100)</f>
        <v>0</v>
      </c>
      <c r="J91" t="str">
        <f t="shared" si="7"/>
        <v/>
      </c>
      <c r="K91" t="str">
        <f>IF(OR(COUNTIF($L$2:L91,L91)&gt;1,L91=0),IF(ISBLANK('Unit Types - Emission Rates'!C100),K90,0),IF(L91="","",MAX($K$1:K90)+1))</f>
        <v>FlexPermits: Distinct Counter for FIN from UT-ER sheet</v>
      </c>
      <c r="L91" s="289">
        <f>'Unit Types - Emission Rates'!C100</f>
        <v>0</v>
      </c>
      <c r="M91" s="289">
        <f>'Unit Types - Emission Rates'!D100</f>
        <v>0</v>
      </c>
      <c r="N91" s="289">
        <f>'Unit Types - Emission Rates'!E100</f>
        <v>0</v>
      </c>
      <c r="O91" t="str">
        <f t="shared" si="8"/>
        <v/>
      </c>
      <c r="P91" t="str">
        <f t="shared" si="9"/>
        <v/>
      </c>
      <c r="Q91" t="str">
        <f t="shared" si="10"/>
        <v/>
      </c>
    </row>
    <row r="92" spans="1:17" x14ac:dyDescent="0.2">
      <c r="A92">
        <f>'Unit Types - Emission Rates'!A101</f>
        <v>0</v>
      </c>
      <c r="B92" t="str">
        <f t="shared" si="11"/>
        <v>BACT FIX: Fills blank Action Requested with prior above cell, makes complete list per pollutant</v>
      </c>
      <c r="C92">
        <f>IF(ISBLANK('Unit Types - Emission Rates'!$C101),'Unit Types - Emission Rates'!D101,'Unit Types - Emission Rates'!C101)</f>
        <v>0</v>
      </c>
      <c r="D92">
        <f t="shared" si="12"/>
        <v>0</v>
      </c>
      <c r="F92">
        <f>'Unit Types - Emission Rates'!B101</f>
        <v>0</v>
      </c>
      <c r="G92" t="str">
        <f t="shared" si="13"/>
        <v>PublicNotice Fix: Unit Types - Emission Rates Col B Complete (Include Multi-pollutants)</v>
      </c>
      <c r="H92" t="str">
        <f>IF(OR(COUNTIF($I$2:I92,I92)&gt;1,I92=0),IF(ISBLANK('Unit Types - Emission Rates'!F101),H91,0),IF(I92="","",MAX($H$1:H91)+1))</f>
        <v>Impact Sheet Update: Distinct Counter for Pollutants</v>
      </c>
      <c r="I92">
        <f>IF('Unit Types - Emission Rates'!F101="VOC","",'Unit Types - Emission Rates'!F101)</f>
        <v>0</v>
      </c>
      <c r="J92" t="str">
        <f t="shared" si="7"/>
        <v/>
      </c>
      <c r="K92" t="str">
        <f>IF(OR(COUNTIF($L$2:L92,L92)&gt;1,L92=0),IF(ISBLANK('Unit Types - Emission Rates'!C101),K91,0),IF(L92="","",MAX($K$1:K91)+1))</f>
        <v>FlexPermits: Distinct Counter for FIN from UT-ER sheet</v>
      </c>
      <c r="L92" s="289">
        <f>'Unit Types - Emission Rates'!C101</f>
        <v>0</v>
      </c>
      <c r="M92" s="289">
        <f>'Unit Types - Emission Rates'!D101</f>
        <v>0</v>
      </c>
      <c r="N92" s="289">
        <f>'Unit Types - Emission Rates'!E101</f>
        <v>0</v>
      </c>
      <c r="O92" t="str">
        <f t="shared" si="8"/>
        <v/>
      </c>
      <c r="P92" t="str">
        <f t="shared" si="9"/>
        <v/>
      </c>
      <c r="Q92" t="str">
        <f t="shared" si="10"/>
        <v/>
      </c>
    </row>
    <row r="93" spans="1:17" x14ac:dyDescent="0.2">
      <c r="A93">
        <f>'Unit Types - Emission Rates'!A102</f>
        <v>0</v>
      </c>
      <c r="B93" t="str">
        <f t="shared" si="11"/>
        <v>BACT FIX: Fills blank Action Requested with prior above cell, makes complete list per pollutant</v>
      </c>
      <c r="C93">
        <f>IF(ISBLANK('Unit Types - Emission Rates'!$C102),'Unit Types - Emission Rates'!D102,'Unit Types - Emission Rates'!C102)</f>
        <v>0</v>
      </c>
      <c r="D93">
        <f t="shared" si="12"/>
        <v>0</v>
      </c>
      <c r="F93">
        <f>'Unit Types - Emission Rates'!B102</f>
        <v>0</v>
      </c>
      <c r="G93" t="str">
        <f t="shared" si="13"/>
        <v>PublicNotice Fix: Unit Types - Emission Rates Col B Complete (Include Multi-pollutants)</v>
      </c>
      <c r="H93" t="str">
        <f>IF(OR(COUNTIF($I$2:I93,I93)&gt;1,I93=0),IF(ISBLANK('Unit Types - Emission Rates'!F102),H92,0),IF(I93="","",MAX($H$1:H92)+1))</f>
        <v>Impact Sheet Update: Distinct Counter for Pollutants</v>
      </c>
      <c r="I93">
        <f>IF('Unit Types - Emission Rates'!F102="VOC","",'Unit Types - Emission Rates'!F102)</f>
        <v>0</v>
      </c>
      <c r="J93" t="str">
        <f t="shared" si="7"/>
        <v/>
      </c>
      <c r="K93" t="str">
        <f>IF(OR(COUNTIF($L$2:L93,L93)&gt;1,L93=0),IF(ISBLANK('Unit Types - Emission Rates'!C102),K92,0),IF(L93="","",MAX($K$1:K92)+1))</f>
        <v>FlexPermits: Distinct Counter for FIN from UT-ER sheet</v>
      </c>
      <c r="L93" s="289">
        <f>'Unit Types - Emission Rates'!C102</f>
        <v>0</v>
      </c>
      <c r="M93" s="289">
        <f>'Unit Types - Emission Rates'!D102</f>
        <v>0</v>
      </c>
      <c r="N93" s="289">
        <f>'Unit Types - Emission Rates'!E102</f>
        <v>0</v>
      </c>
      <c r="O93" t="str">
        <f t="shared" si="8"/>
        <v/>
      </c>
      <c r="P93" t="str">
        <f t="shared" si="9"/>
        <v/>
      </c>
      <c r="Q93" t="str">
        <f t="shared" si="10"/>
        <v/>
      </c>
    </row>
    <row r="94" spans="1:17" x14ac:dyDescent="0.2">
      <c r="A94">
        <f>'Unit Types - Emission Rates'!A103</f>
        <v>0</v>
      </c>
      <c r="B94" t="str">
        <f t="shared" si="11"/>
        <v>BACT FIX: Fills blank Action Requested with prior above cell, makes complete list per pollutant</v>
      </c>
      <c r="C94">
        <f>IF(ISBLANK('Unit Types - Emission Rates'!$C103),'Unit Types - Emission Rates'!D103,'Unit Types - Emission Rates'!C103)</f>
        <v>0</v>
      </c>
      <c r="D94">
        <f t="shared" si="12"/>
        <v>0</v>
      </c>
      <c r="F94">
        <f>'Unit Types - Emission Rates'!B103</f>
        <v>0</v>
      </c>
      <c r="G94" t="str">
        <f t="shared" si="13"/>
        <v>PublicNotice Fix: Unit Types - Emission Rates Col B Complete (Include Multi-pollutants)</v>
      </c>
      <c r="H94" t="str">
        <f>IF(OR(COUNTIF($I$2:I94,I94)&gt;1,I94=0),IF(ISBLANK('Unit Types - Emission Rates'!F103),H93,0),IF(I94="","",MAX($H$1:H93)+1))</f>
        <v>Impact Sheet Update: Distinct Counter for Pollutants</v>
      </c>
      <c r="I94">
        <f>IF('Unit Types - Emission Rates'!F103="VOC","",'Unit Types - Emission Rates'!F103)</f>
        <v>0</v>
      </c>
      <c r="J94" t="str">
        <f t="shared" si="7"/>
        <v/>
      </c>
      <c r="K94" t="str">
        <f>IF(OR(COUNTIF($L$2:L94,L94)&gt;1,L94=0),IF(ISBLANK('Unit Types - Emission Rates'!C103),K93,0),IF(L94="","",MAX($K$1:K93)+1))</f>
        <v>FlexPermits: Distinct Counter for FIN from UT-ER sheet</v>
      </c>
      <c r="L94" s="289">
        <f>'Unit Types - Emission Rates'!C103</f>
        <v>0</v>
      </c>
      <c r="M94" s="289">
        <f>'Unit Types - Emission Rates'!D103</f>
        <v>0</v>
      </c>
      <c r="N94" s="289">
        <f>'Unit Types - Emission Rates'!E103</f>
        <v>0</v>
      </c>
      <c r="O94" t="str">
        <f t="shared" si="8"/>
        <v/>
      </c>
      <c r="P94" t="str">
        <f t="shared" si="9"/>
        <v/>
      </c>
      <c r="Q94" t="str">
        <f t="shared" si="10"/>
        <v/>
      </c>
    </row>
    <row r="95" spans="1:17" x14ac:dyDescent="0.2">
      <c r="A95">
        <f>'Unit Types - Emission Rates'!A104</f>
        <v>0</v>
      </c>
      <c r="B95" t="str">
        <f t="shared" si="11"/>
        <v>BACT FIX: Fills blank Action Requested with prior above cell, makes complete list per pollutant</v>
      </c>
      <c r="C95">
        <f>IF(ISBLANK('Unit Types - Emission Rates'!$C104),'Unit Types - Emission Rates'!D104,'Unit Types - Emission Rates'!C104)</f>
        <v>0</v>
      </c>
      <c r="D95">
        <f t="shared" si="12"/>
        <v>0</v>
      </c>
      <c r="F95">
        <f>'Unit Types - Emission Rates'!B104</f>
        <v>0</v>
      </c>
      <c r="G95" t="str">
        <f t="shared" si="13"/>
        <v>PublicNotice Fix: Unit Types - Emission Rates Col B Complete (Include Multi-pollutants)</v>
      </c>
      <c r="H95" t="str">
        <f>IF(OR(COUNTIF($I$2:I95,I95)&gt;1,I95=0),IF(ISBLANK('Unit Types - Emission Rates'!F104),H94,0),IF(I95="","",MAX($H$1:H94)+1))</f>
        <v>Impact Sheet Update: Distinct Counter for Pollutants</v>
      </c>
      <c r="I95">
        <f>IF('Unit Types - Emission Rates'!F104="VOC","",'Unit Types - Emission Rates'!F104)</f>
        <v>0</v>
      </c>
      <c r="J95" t="str">
        <f t="shared" si="7"/>
        <v/>
      </c>
      <c r="K95" t="str">
        <f>IF(OR(COUNTIF($L$2:L95,L95)&gt;1,L95=0),IF(ISBLANK('Unit Types - Emission Rates'!C104),K94,0),IF(L95="","",MAX($K$1:K94)+1))</f>
        <v>FlexPermits: Distinct Counter for FIN from UT-ER sheet</v>
      </c>
      <c r="L95" s="289">
        <f>'Unit Types - Emission Rates'!C104</f>
        <v>0</v>
      </c>
      <c r="M95" s="289">
        <f>'Unit Types - Emission Rates'!D104</f>
        <v>0</v>
      </c>
      <c r="N95" s="289">
        <f>'Unit Types - Emission Rates'!E104</f>
        <v>0</v>
      </c>
      <c r="O95" t="str">
        <f t="shared" si="8"/>
        <v/>
      </c>
      <c r="P95" t="str">
        <f t="shared" si="9"/>
        <v/>
      </c>
      <c r="Q95" t="str">
        <f t="shared" si="10"/>
        <v/>
      </c>
    </row>
    <row r="96" spans="1:17" x14ac:dyDescent="0.2">
      <c r="A96">
        <f>'Unit Types - Emission Rates'!A105</f>
        <v>0</v>
      </c>
      <c r="B96" t="str">
        <f t="shared" si="11"/>
        <v>BACT FIX: Fills blank Action Requested with prior above cell, makes complete list per pollutant</v>
      </c>
      <c r="C96">
        <f>IF(ISBLANK('Unit Types - Emission Rates'!$C105),'Unit Types - Emission Rates'!D105,'Unit Types - Emission Rates'!C105)</f>
        <v>0</v>
      </c>
      <c r="D96">
        <f t="shared" si="12"/>
        <v>0</v>
      </c>
      <c r="F96">
        <f>'Unit Types - Emission Rates'!B105</f>
        <v>0</v>
      </c>
      <c r="G96" t="str">
        <f t="shared" si="13"/>
        <v>PublicNotice Fix: Unit Types - Emission Rates Col B Complete (Include Multi-pollutants)</v>
      </c>
      <c r="H96" t="str">
        <f>IF(OR(COUNTIF($I$2:I96,I96)&gt;1,I96=0),IF(ISBLANK('Unit Types - Emission Rates'!F105),H95,0),IF(I96="","",MAX($H$1:H95)+1))</f>
        <v>Impact Sheet Update: Distinct Counter for Pollutants</v>
      </c>
      <c r="I96">
        <f>IF('Unit Types - Emission Rates'!F105="VOC","",'Unit Types - Emission Rates'!F105)</f>
        <v>0</v>
      </c>
      <c r="J96" t="str">
        <f t="shared" si="7"/>
        <v/>
      </c>
      <c r="K96" t="str">
        <f>IF(OR(COUNTIF($L$2:L96,L96)&gt;1,L96=0),IF(ISBLANK('Unit Types - Emission Rates'!C105),K95,0),IF(L96="","",MAX($K$1:K95)+1))</f>
        <v>FlexPermits: Distinct Counter for FIN from UT-ER sheet</v>
      </c>
      <c r="L96" s="289">
        <f>'Unit Types - Emission Rates'!C105</f>
        <v>0</v>
      </c>
      <c r="M96" s="289">
        <f>'Unit Types - Emission Rates'!D105</f>
        <v>0</v>
      </c>
      <c r="N96" s="289">
        <f>'Unit Types - Emission Rates'!E105</f>
        <v>0</v>
      </c>
      <c r="O96" t="str">
        <f t="shared" si="8"/>
        <v/>
      </c>
      <c r="P96" t="str">
        <f t="shared" si="9"/>
        <v/>
      </c>
      <c r="Q96" t="str">
        <f t="shared" si="10"/>
        <v/>
      </c>
    </row>
    <row r="97" spans="1:17" x14ac:dyDescent="0.2">
      <c r="A97">
        <f>'Unit Types - Emission Rates'!A106</f>
        <v>0</v>
      </c>
      <c r="B97" t="str">
        <f t="shared" si="11"/>
        <v>BACT FIX: Fills blank Action Requested with prior above cell, makes complete list per pollutant</v>
      </c>
      <c r="C97">
        <f>IF(ISBLANK('Unit Types - Emission Rates'!$C106),'Unit Types - Emission Rates'!D106,'Unit Types - Emission Rates'!C106)</f>
        <v>0</v>
      </c>
      <c r="D97">
        <f t="shared" si="12"/>
        <v>0</v>
      </c>
      <c r="F97">
        <f>'Unit Types - Emission Rates'!B106</f>
        <v>0</v>
      </c>
      <c r="G97" t="str">
        <f t="shared" si="13"/>
        <v>PublicNotice Fix: Unit Types - Emission Rates Col B Complete (Include Multi-pollutants)</v>
      </c>
      <c r="H97" t="str">
        <f>IF(OR(COUNTIF($I$2:I97,I97)&gt;1,I97=0),IF(ISBLANK('Unit Types - Emission Rates'!F106),H96,0),IF(I97="","",MAX($H$1:H96)+1))</f>
        <v>Impact Sheet Update: Distinct Counter for Pollutants</v>
      </c>
      <c r="I97">
        <f>IF('Unit Types - Emission Rates'!F106="VOC","",'Unit Types - Emission Rates'!F106)</f>
        <v>0</v>
      </c>
      <c r="J97" t="str">
        <f t="shared" si="7"/>
        <v/>
      </c>
      <c r="K97" t="str">
        <f>IF(OR(COUNTIF($L$2:L97,L97)&gt;1,L97=0),IF(ISBLANK('Unit Types - Emission Rates'!C106),K96,0),IF(L97="","",MAX($K$1:K96)+1))</f>
        <v>FlexPermits: Distinct Counter for FIN from UT-ER sheet</v>
      </c>
      <c r="L97" s="289">
        <f>'Unit Types - Emission Rates'!C106</f>
        <v>0</v>
      </c>
      <c r="M97" s="289">
        <f>'Unit Types - Emission Rates'!D106</f>
        <v>0</v>
      </c>
      <c r="N97" s="289">
        <f>'Unit Types - Emission Rates'!E106</f>
        <v>0</v>
      </c>
      <c r="O97" t="str">
        <f t="shared" si="8"/>
        <v/>
      </c>
      <c r="P97" t="str">
        <f t="shared" si="9"/>
        <v/>
      </c>
      <c r="Q97" t="str">
        <f t="shared" si="10"/>
        <v/>
      </c>
    </row>
    <row r="98" spans="1:17" x14ac:dyDescent="0.2">
      <c r="A98">
        <f>'Unit Types - Emission Rates'!A107</f>
        <v>0</v>
      </c>
      <c r="B98" t="str">
        <f t="shared" si="11"/>
        <v>BACT FIX: Fills blank Action Requested with prior above cell, makes complete list per pollutant</v>
      </c>
      <c r="C98">
        <f>IF(ISBLANK('Unit Types - Emission Rates'!$C107),'Unit Types - Emission Rates'!D107,'Unit Types - Emission Rates'!C107)</f>
        <v>0</v>
      </c>
      <c r="D98">
        <f t="shared" si="12"/>
        <v>0</v>
      </c>
      <c r="F98">
        <f>'Unit Types - Emission Rates'!B107</f>
        <v>0</v>
      </c>
      <c r="G98" t="str">
        <f t="shared" si="13"/>
        <v>PublicNotice Fix: Unit Types - Emission Rates Col B Complete (Include Multi-pollutants)</v>
      </c>
      <c r="H98" t="str">
        <f>IF(OR(COUNTIF($I$2:I98,I98)&gt;1,I98=0),IF(ISBLANK('Unit Types - Emission Rates'!F107),H97,0),IF(I98="","",MAX($H$1:H97)+1))</f>
        <v>Impact Sheet Update: Distinct Counter for Pollutants</v>
      </c>
      <c r="I98">
        <f>IF('Unit Types - Emission Rates'!F107="VOC","",'Unit Types - Emission Rates'!F107)</f>
        <v>0</v>
      </c>
      <c r="J98" t="str">
        <f t="shared" si="7"/>
        <v/>
      </c>
      <c r="K98" t="str">
        <f>IF(OR(COUNTIF($L$2:L98,L98)&gt;1,L98=0),IF(ISBLANK('Unit Types - Emission Rates'!C107),K97,0),IF(L98="","",MAX($K$1:K97)+1))</f>
        <v>FlexPermits: Distinct Counter for FIN from UT-ER sheet</v>
      </c>
      <c r="L98" s="289">
        <f>'Unit Types - Emission Rates'!C107</f>
        <v>0</v>
      </c>
      <c r="M98" s="289">
        <f>'Unit Types - Emission Rates'!D107</f>
        <v>0</v>
      </c>
      <c r="N98" s="289">
        <f>'Unit Types - Emission Rates'!E107</f>
        <v>0</v>
      </c>
      <c r="O98" t="str">
        <f t="shared" si="8"/>
        <v/>
      </c>
      <c r="P98" t="str">
        <f t="shared" si="9"/>
        <v/>
      </c>
      <c r="Q98" t="str">
        <f t="shared" si="10"/>
        <v/>
      </c>
    </row>
    <row r="99" spans="1:17" x14ac:dyDescent="0.2">
      <c r="A99">
        <f>'Unit Types - Emission Rates'!A108</f>
        <v>0</v>
      </c>
      <c r="B99" t="str">
        <f t="shared" si="11"/>
        <v>BACT FIX: Fills blank Action Requested with prior above cell, makes complete list per pollutant</v>
      </c>
      <c r="C99">
        <f>IF(ISBLANK('Unit Types - Emission Rates'!$C108),'Unit Types - Emission Rates'!D108,'Unit Types - Emission Rates'!C108)</f>
        <v>0</v>
      </c>
      <c r="D99">
        <f t="shared" si="12"/>
        <v>0</v>
      </c>
      <c r="F99">
        <f>'Unit Types - Emission Rates'!B108</f>
        <v>0</v>
      </c>
      <c r="G99" t="str">
        <f t="shared" si="13"/>
        <v>PublicNotice Fix: Unit Types - Emission Rates Col B Complete (Include Multi-pollutants)</v>
      </c>
      <c r="H99" t="str">
        <f>IF(OR(COUNTIF($I$2:I99,I99)&gt;1,I99=0),IF(ISBLANK('Unit Types - Emission Rates'!F108),H98,0),IF(I99="","",MAX($H$1:H98)+1))</f>
        <v>Impact Sheet Update: Distinct Counter for Pollutants</v>
      </c>
      <c r="I99">
        <f>IF('Unit Types - Emission Rates'!F108="VOC","",'Unit Types - Emission Rates'!F108)</f>
        <v>0</v>
      </c>
      <c r="J99" t="str">
        <f t="shared" si="7"/>
        <v/>
      </c>
      <c r="K99" t="str">
        <f>IF(OR(COUNTIF($L$2:L99,L99)&gt;1,L99=0),IF(ISBLANK('Unit Types - Emission Rates'!C108),K98,0),IF(L99="","",MAX($K$1:K98)+1))</f>
        <v>FlexPermits: Distinct Counter for FIN from UT-ER sheet</v>
      </c>
      <c r="L99" s="289">
        <f>'Unit Types - Emission Rates'!C108</f>
        <v>0</v>
      </c>
      <c r="M99" s="289">
        <f>'Unit Types - Emission Rates'!D108</f>
        <v>0</v>
      </c>
      <c r="N99" s="289">
        <f>'Unit Types - Emission Rates'!E108</f>
        <v>0</v>
      </c>
      <c r="O99" t="str">
        <f t="shared" si="8"/>
        <v/>
      </c>
      <c r="P99" t="str">
        <f t="shared" si="9"/>
        <v/>
      </c>
      <c r="Q99" t="str">
        <f t="shared" si="10"/>
        <v/>
      </c>
    </row>
    <row r="100" spans="1:17" x14ac:dyDescent="0.2">
      <c r="A100">
        <f>'Unit Types - Emission Rates'!A109</f>
        <v>0</v>
      </c>
      <c r="B100" t="str">
        <f t="shared" si="11"/>
        <v>BACT FIX: Fills blank Action Requested with prior above cell, makes complete list per pollutant</v>
      </c>
      <c r="C100">
        <f>IF(ISBLANK('Unit Types - Emission Rates'!$C109),'Unit Types - Emission Rates'!D109,'Unit Types - Emission Rates'!C109)</f>
        <v>0</v>
      </c>
      <c r="D100">
        <f t="shared" si="12"/>
        <v>0</v>
      </c>
      <c r="F100">
        <f>'Unit Types - Emission Rates'!B109</f>
        <v>0</v>
      </c>
      <c r="G100" t="str">
        <f t="shared" si="13"/>
        <v>PublicNotice Fix: Unit Types - Emission Rates Col B Complete (Include Multi-pollutants)</v>
      </c>
      <c r="H100" t="str">
        <f>IF(OR(COUNTIF($I$2:I100,I100)&gt;1,I100=0),IF(ISBLANK('Unit Types - Emission Rates'!F109),H99,0),IF(I100="","",MAX($H$1:H99)+1))</f>
        <v>Impact Sheet Update: Distinct Counter for Pollutants</v>
      </c>
      <c r="I100">
        <f>IF('Unit Types - Emission Rates'!F109="VOC","",'Unit Types - Emission Rates'!F109)</f>
        <v>0</v>
      </c>
      <c r="J100" t="str">
        <f t="shared" si="7"/>
        <v/>
      </c>
      <c r="K100" t="str">
        <f>IF(OR(COUNTIF($L$2:L100,L100)&gt;1,L100=0),IF(ISBLANK('Unit Types - Emission Rates'!C109),K99,0),IF(L100="","",MAX($K$1:K99)+1))</f>
        <v>FlexPermits: Distinct Counter for FIN from UT-ER sheet</v>
      </c>
      <c r="L100" s="289">
        <f>'Unit Types - Emission Rates'!C109</f>
        <v>0</v>
      </c>
      <c r="M100" s="289">
        <f>'Unit Types - Emission Rates'!D109</f>
        <v>0</v>
      </c>
      <c r="N100" s="289">
        <f>'Unit Types - Emission Rates'!E109</f>
        <v>0</v>
      </c>
      <c r="O100" t="str">
        <f t="shared" si="8"/>
        <v/>
      </c>
      <c r="P100" t="str">
        <f t="shared" si="9"/>
        <v/>
      </c>
      <c r="Q100" t="str">
        <f t="shared" si="10"/>
        <v/>
      </c>
    </row>
    <row r="101" spans="1:17" x14ac:dyDescent="0.2">
      <c r="A101">
        <f>'Unit Types - Emission Rates'!A110</f>
        <v>0</v>
      </c>
      <c r="B101" t="str">
        <f t="shared" si="11"/>
        <v>BACT FIX: Fills blank Action Requested with prior above cell, makes complete list per pollutant</v>
      </c>
      <c r="C101">
        <f>IF(ISBLANK('Unit Types - Emission Rates'!$C110),'Unit Types - Emission Rates'!D110,'Unit Types - Emission Rates'!C110)</f>
        <v>0</v>
      </c>
      <c r="D101">
        <f t="shared" si="12"/>
        <v>0</v>
      </c>
      <c r="F101">
        <f>'Unit Types - Emission Rates'!B110</f>
        <v>0</v>
      </c>
      <c r="G101" t="str">
        <f t="shared" si="13"/>
        <v>PublicNotice Fix: Unit Types - Emission Rates Col B Complete (Include Multi-pollutants)</v>
      </c>
      <c r="H101" t="str">
        <f>IF(OR(COUNTIF($I$2:I101,I101)&gt;1,I101=0),IF(ISBLANK('Unit Types - Emission Rates'!F110),H100,0),IF(I101="","",MAX($H$1:H100)+1))</f>
        <v>Impact Sheet Update: Distinct Counter for Pollutants</v>
      </c>
      <c r="I101">
        <f>IF('Unit Types - Emission Rates'!F110="VOC","",'Unit Types - Emission Rates'!F110)</f>
        <v>0</v>
      </c>
      <c r="J101" t="str">
        <f t="shared" si="7"/>
        <v/>
      </c>
      <c r="K101" t="str">
        <f>IF(OR(COUNTIF($L$2:L101,L101)&gt;1,L101=0),IF(ISBLANK('Unit Types - Emission Rates'!C110),K100,0),IF(L101="","",MAX($K$1:K100)+1))</f>
        <v>FlexPermits: Distinct Counter for FIN from UT-ER sheet</v>
      </c>
      <c r="L101" s="289">
        <f>'Unit Types - Emission Rates'!C110</f>
        <v>0</v>
      </c>
      <c r="M101" s="289">
        <f>'Unit Types - Emission Rates'!D110</f>
        <v>0</v>
      </c>
      <c r="N101" s="289">
        <f>'Unit Types - Emission Rates'!E110</f>
        <v>0</v>
      </c>
      <c r="O101" t="str">
        <f t="shared" si="8"/>
        <v/>
      </c>
      <c r="P101" t="str">
        <f t="shared" si="9"/>
        <v/>
      </c>
      <c r="Q101" t="str">
        <f t="shared" si="10"/>
        <v/>
      </c>
    </row>
    <row r="102" spans="1:17" x14ac:dyDescent="0.2">
      <c r="A102">
        <f>'Unit Types - Emission Rates'!A111</f>
        <v>0</v>
      </c>
      <c r="B102" t="str">
        <f t="shared" si="11"/>
        <v>BACT FIX: Fills blank Action Requested with prior above cell, makes complete list per pollutant</v>
      </c>
      <c r="C102">
        <f>IF(ISBLANK('Unit Types - Emission Rates'!$C111),'Unit Types - Emission Rates'!D111,'Unit Types - Emission Rates'!C111)</f>
        <v>0</v>
      </c>
      <c r="D102">
        <f t="shared" si="12"/>
        <v>0</v>
      </c>
      <c r="F102">
        <f>'Unit Types - Emission Rates'!B111</f>
        <v>0</v>
      </c>
      <c r="G102" t="str">
        <f t="shared" si="13"/>
        <v>PublicNotice Fix: Unit Types - Emission Rates Col B Complete (Include Multi-pollutants)</v>
      </c>
      <c r="H102" t="str">
        <f>IF(OR(COUNTIF($I$2:I102,I102)&gt;1,I102=0),IF(ISBLANK('Unit Types - Emission Rates'!F111),H101,0),IF(I102="","",MAX($H$1:H101)+1))</f>
        <v>Impact Sheet Update: Distinct Counter for Pollutants</v>
      </c>
      <c r="I102">
        <f>IF('Unit Types - Emission Rates'!F111="VOC","",'Unit Types - Emission Rates'!F111)</f>
        <v>0</v>
      </c>
      <c r="J102" t="str">
        <f t="shared" si="7"/>
        <v/>
      </c>
      <c r="K102" t="str">
        <f>IF(OR(COUNTIF($L$2:L102,L102)&gt;1,L102=0),IF(ISBLANK('Unit Types - Emission Rates'!C111),K101,0),IF(L102="","",MAX($K$1:K101)+1))</f>
        <v>FlexPermits: Distinct Counter for FIN from UT-ER sheet</v>
      </c>
      <c r="L102" s="289">
        <f>'Unit Types - Emission Rates'!C111</f>
        <v>0</v>
      </c>
      <c r="M102" s="289">
        <f>'Unit Types - Emission Rates'!D111</f>
        <v>0</v>
      </c>
      <c r="N102" s="289">
        <f>'Unit Types - Emission Rates'!E111</f>
        <v>0</v>
      </c>
      <c r="O102" t="str">
        <f t="shared" si="8"/>
        <v/>
      </c>
      <c r="P102" t="str">
        <f t="shared" si="9"/>
        <v/>
      </c>
      <c r="Q102" t="str">
        <f t="shared" si="10"/>
        <v/>
      </c>
    </row>
    <row r="103" spans="1:17" x14ac:dyDescent="0.2">
      <c r="A103">
        <f>'Unit Types - Emission Rates'!A112</f>
        <v>0</v>
      </c>
      <c r="B103" t="str">
        <f t="shared" si="11"/>
        <v>BACT FIX: Fills blank Action Requested with prior above cell, makes complete list per pollutant</v>
      </c>
      <c r="C103">
        <f>IF(ISBLANK('Unit Types - Emission Rates'!$C112),'Unit Types - Emission Rates'!D112,'Unit Types - Emission Rates'!C112)</f>
        <v>0</v>
      </c>
      <c r="D103">
        <f t="shared" si="12"/>
        <v>0</v>
      </c>
      <c r="F103">
        <f>'Unit Types - Emission Rates'!B112</f>
        <v>0</v>
      </c>
      <c r="G103" t="str">
        <f t="shared" si="13"/>
        <v>PublicNotice Fix: Unit Types - Emission Rates Col B Complete (Include Multi-pollutants)</v>
      </c>
      <c r="H103" t="str">
        <f>IF(OR(COUNTIF($I$2:I103,I103)&gt;1,I103=0),IF(ISBLANK('Unit Types - Emission Rates'!F112),H102,0),IF(I103="","",MAX($H$1:H102)+1))</f>
        <v>Impact Sheet Update: Distinct Counter for Pollutants</v>
      </c>
      <c r="I103">
        <f>IF('Unit Types - Emission Rates'!F112="VOC","",'Unit Types - Emission Rates'!F112)</f>
        <v>0</v>
      </c>
      <c r="J103" t="str">
        <f t="shared" si="7"/>
        <v/>
      </c>
      <c r="K103" t="str">
        <f>IF(OR(COUNTIF($L$2:L103,L103)&gt;1,L103=0),IF(ISBLANK('Unit Types - Emission Rates'!C112),K102,0),IF(L103="","",MAX($K$1:K102)+1))</f>
        <v>FlexPermits: Distinct Counter for FIN from UT-ER sheet</v>
      </c>
      <c r="L103" s="289">
        <f>'Unit Types - Emission Rates'!C112</f>
        <v>0</v>
      </c>
      <c r="M103" s="289">
        <f>'Unit Types - Emission Rates'!D112</f>
        <v>0</v>
      </c>
      <c r="N103" s="289">
        <f>'Unit Types - Emission Rates'!E112</f>
        <v>0</v>
      </c>
      <c r="O103" t="str">
        <f t="shared" si="8"/>
        <v/>
      </c>
      <c r="P103" t="str">
        <f t="shared" si="9"/>
        <v/>
      </c>
      <c r="Q103" t="str">
        <f t="shared" si="10"/>
        <v/>
      </c>
    </row>
    <row r="104" spans="1:17" x14ac:dyDescent="0.2">
      <c r="A104">
        <f>'Unit Types - Emission Rates'!A113</f>
        <v>0</v>
      </c>
      <c r="B104" t="str">
        <f t="shared" si="11"/>
        <v>BACT FIX: Fills blank Action Requested with prior above cell, makes complete list per pollutant</v>
      </c>
      <c r="C104">
        <f>IF(ISBLANK('Unit Types - Emission Rates'!$C113),'Unit Types - Emission Rates'!D113,'Unit Types - Emission Rates'!C113)</f>
        <v>0</v>
      </c>
      <c r="D104">
        <f t="shared" si="12"/>
        <v>0</v>
      </c>
      <c r="F104">
        <f>'Unit Types - Emission Rates'!B113</f>
        <v>0</v>
      </c>
      <c r="G104" t="str">
        <f t="shared" si="13"/>
        <v>PublicNotice Fix: Unit Types - Emission Rates Col B Complete (Include Multi-pollutants)</v>
      </c>
      <c r="H104" t="str">
        <f>IF(OR(COUNTIF($I$2:I104,I104)&gt;1,I104=0),IF(ISBLANK('Unit Types - Emission Rates'!F113),H103,0),IF(I104="","",MAX($H$1:H103)+1))</f>
        <v>Impact Sheet Update: Distinct Counter for Pollutants</v>
      </c>
      <c r="I104">
        <f>IF('Unit Types - Emission Rates'!F113="VOC","",'Unit Types - Emission Rates'!F113)</f>
        <v>0</v>
      </c>
      <c r="J104" t="str">
        <f t="shared" si="7"/>
        <v/>
      </c>
      <c r="K104" t="str">
        <f>IF(OR(COUNTIF($L$2:L104,L104)&gt;1,L104=0),IF(ISBLANK('Unit Types - Emission Rates'!C113),K103,0),IF(L104="","",MAX($K$1:K103)+1))</f>
        <v>FlexPermits: Distinct Counter for FIN from UT-ER sheet</v>
      </c>
      <c r="L104" s="289">
        <f>'Unit Types - Emission Rates'!C113</f>
        <v>0</v>
      </c>
      <c r="M104" s="289">
        <f>'Unit Types - Emission Rates'!D113</f>
        <v>0</v>
      </c>
      <c r="N104" s="289">
        <f>'Unit Types - Emission Rates'!E113</f>
        <v>0</v>
      </c>
      <c r="O104" t="str">
        <f t="shared" si="8"/>
        <v/>
      </c>
      <c r="P104" t="str">
        <f t="shared" si="9"/>
        <v/>
      </c>
      <c r="Q104" t="str">
        <f t="shared" si="10"/>
        <v/>
      </c>
    </row>
    <row r="105" spans="1:17" x14ac:dyDescent="0.2">
      <c r="A105">
        <f>'Unit Types - Emission Rates'!A114</f>
        <v>0</v>
      </c>
      <c r="B105" t="str">
        <f t="shared" si="11"/>
        <v>BACT FIX: Fills blank Action Requested with prior above cell, makes complete list per pollutant</v>
      </c>
      <c r="C105">
        <f>IF(ISBLANK('Unit Types - Emission Rates'!$C114),'Unit Types - Emission Rates'!D114,'Unit Types - Emission Rates'!C114)</f>
        <v>0</v>
      </c>
      <c r="D105">
        <f t="shared" si="12"/>
        <v>0</v>
      </c>
      <c r="F105">
        <f>'Unit Types - Emission Rates'!B114</f>
        <v>0</v>
      </c>
      <c r="G105" t="str">
        <f t="shared" si="13"/>
        <v>PublicNotice Fix: Unit Types - Emission Rates Col B Complete (Include Multi-pollutants)</v>
      </c>
      <c r="H105" t="str">
        <f>IF(OR(COUNTIF($I$2:I105,I105)&gt;1,I105=0),IF(ISBLANK('Unit Types - Emission Rates'!F114),H104,0),IF(I105="","",MAX($H$1:H104)+1))</f>
        <v>Impact Sheet Update: Distinct Counter for Pollutants</v>
      </c>
      <c r="I105">
        <f>IF('Unit Types - Emission Rates'!F114="VOC","",'Unit Types - Emission Rates'!F114)</f>
        <v>0</v>
      </c>
      <c r="J105" t="str">
        <f t="shared" si="7"/>
        <v/>
      </c>
      <c r="K105" t="str">
        <f>IF(OR(COUNTIF($L$2:L105,L105)&gt;1,L105=0),IF(ISBLANK('Unit Types - Emission Rates'!C114),K104,0),IF(L105="","",MAX($K$1:K104)+1))</f>
        <v>FlexPermits: Distinct Counter for FIN from UT-ER sheet</v>
      </c>
      <c r="L105" s="289">
        <f>'Unit Types - Emission Rates'!C114</f>
        <v>0</v>
      </c>
      <c r="M105" s="289">
        <f>'Unit Types - Emission Rates'!D114</f>
        <v>0</v>
      </c>
      <c r="N105" s="289">
        <f>'Unit Types - Emission Rates'!E114</f>
        <v>0</v>
      </c>
      <c r="O105" t="str">
        <f t="shared" si="8"/>
        <v/>
      </c>
      <c r="P105" t="str">
        <f t="shared" si="9"/>
        <v/>
      </c>
      <c r="Q105" t="str">
        <f t="shared" si="10"/>
        <v/>
      </c>
    </row>
    <row r="106" spans="1:17" x14ac:dyDescent="0.2">
      <c r="A106">
        <f>'Unit Types - Emission Rates'!A115</f>
        <v>0</v>
      </c>
      <c r="B106" t="str">
        <f t="shared" si="11"/>
        <v>BACT FIX: Fills blank Action Requested with prior above cell, makes complete list per pollutant</v>
      </c>
      <c r="C106">
        <f>IF(ISBLANK('Unit Types - Emission Rates'!$C115),'Unit Types - Emission Rates'!D115,'Unit Types - Emission Rates'!C115)</f>
        <v>0</v>
      </c>
      <c r="D106">
        <f t="shared" si="12"/>
        <v>0</v>
      </c>
      <c r="F106">
        <f>'Unit Types - Emission Rates'!B115</f>
        <v>0</v>
      </c>
      <c r="G106" t="str">
        <f t="shared" si="13"/>
        <v>PublicNotice Fix: Unit Types - Emission Rates Col B Complete (Include Multi-pollutants)</v>
      </c>
      <c r="H106" t="str">
        <f>IF(OR(COUNTIF($I$2:I106,I106)&gt;1,I106=0),IF(ISBLANK('Unit Types - Emission Rates'!F115),H105,0),IF(I106="","",MAX($H$1:H105)+1))</f>
        <v>Impact Sheet Update: Distinct Counter for Pollutants</v>
      </c>
      <c r="I106">
        <f>IF('Unit Types - Emission Rates'!F115="VOC","",'Unit Types - Emission Rates'!F115)</f>
        <v>0</v>
      </c>
      <c r="J106" t="str">
        <f t="shared" si="7"/>
        <v/>
      </c>
      <c r="K106" t="str">
        <f>IF(OR(COUNTIF($L$2:L106,L106)&gt;1,L106=0),IF(ISBLANK('Unit Types - Emission Rates'!C115),K105,0),IF(L106="","",MAX($K$1:K105)+1))</f>
        <v>FlexPermits: Distinct Counter for FIN from UT-ER sheet</v>
      </c>
      <c r="L106" s="289">
        <f>'Unit Types - Emission Rates'!C115</f>
        <v>0</v>
      </c>
      <c r="M106" s="289">
        <f>'Unit Types - Emission Rates'!D115</f>
        <v>0</v>
      </c>
      <c r="N106" s="289">
        <f>'Unit Types - Emission Rates'!E115</f>
        <v>0</v>
      </c>
      <c r="O106" t="str">
        <f t="shared" si="8"/>
        <v/>
      </c>
      <c r="P106" t="str">
        <f t="shared" si="9"/>
        <v/>
      </c>
      <c r="Q106" t="str">
        <f t="shared" si="10"/>
        <v/>
      </c>
    </row>
    <row r="107" spans="1:17" x14ac:dyDescent="0.2">
      <c r="A107">
        <f>'Unit Types - Emission Rates'!A116</f>
        <v>0</v>
      </c>
      <c r="B107" t="str">
        <f t="shared" si="11"/>
        <v>BACT FIX: Fills blank Action Requested with prior above cell, makes complete list per pollutant</v>
      </c>
      <c r="C107">
        <f>IF(ISBLANK('Unit Types - Emission Rates'!$C116),'Unit Types - Emission Rates'!D116,'Unit Types - Emission Rates'!C116)</f>
        <v>0</v>
      </c>
      <c r="D107">
        <f t="shared" si="12"/>
        <v>0</v>
      </c>
      <c r="F107">
        <f>'Unit Types - Emission Rates'!B116</f>
        <v>0</v>
      </c>
      <c r="G107" t="str">
        <f t="shared" si="13"/>
        <v>PublicNotice Fix: Unit Types - Emission Rates Col B Complete (Include Multi-pollutants)</v>
      </c>
      <c r="H107" t="str">
        <f>IF(OR(COUNTIF($I$2:I107,I107)&gt;1,I107=0),IF(ISBLANK('Unit Types - Emission Rates'!F116),H106,0),IF(I107="","",MAX($H$1:H106)+1))</f>
        <v>Impact Sheet Update: Distinct Counter for Pollutants</v>
      </c>
      <c r="I107">
        <f>IF('Unit Types - Emission Rates'!F116="VOC","",'Unit Types - Emission Rates'!F116)</f>
        <v>0</v>
      </c>
      <c r="J107" t="str">
        <f t="shared" si="7"/>
        <v/>
      </c>
      <c r="K107" t="str">
        <f>IF(OR(COUNTIF($L$2:L107,L107)&gt;1,L107=0),IF(ISBLANK('Unit Types - Emission Rates'!C116),K106,0),IF(L107="","",MAX($K$1:K106)+1))</f>
        <v>FlexPermits: Distinct Counter for FIN from UT-ER sheet</v>
      </c>
      <c r="L107" s="289">
        <f>'Unit Types - Emission Rates'!C116</f>
        <v>0</v>
      </c>
      <c r="M107" s="289">
        <f>'Unit Types - Emission Rates'!D116</f>
        <v>0</v>
      </c>
      <c r="N107" s="289">
        <f>'Unit Types - Emission Rates'!E116</f>
        <v>0</v>
      </c>
      <c r="O107" t="str">
        <f t="shared" si="8"/>
        <v/>
      </c>
      <c r="P107" t="str">
        <f t="shared" si="9"/>
        <v/>
      </c>
      <c r="Q107" t="str">
        <f t="shared" si="10"/>
        <v/>
      </c>
    </row>
    <row r="108" spans="1:17" x14ac:dyDescent="0.2">
      <c r="A108">
        <f>'Unit Types - Emission Rates'!A117</f>
        <v>0</v>
      </c>
      <c r="B108" t="str">
        <f t="shared" si="11"/>
        <v>BACT FIX: Fills blank Action Requested with prior above cell, makes complete list per pollutant</v>
      </c>
      <c r="C108">
        <f>IF(ISBLANK('Unit Types - Emission Rates'!$C117),'Unit Types - Emission Rates'!D117,'Unit Types - Emission Rates'!C117)</f>
        <v>0</v>
      </c>
      <c r="D108">
        <f t="shared" si="12"/>
        <v>0</v>
      </c>
      <c r="F108">
        <f>'Unit Types - Emission Rates'!B117</f>
        <v>0</v>
      </c>
      <c r="G108" t="str">
        <f t="shared" si="13"/>
        <v>PublicNotice Fix: Unit Types - Emission Rates Col B Complete (Include Multi-pollutants)</v>
      </c>
      <c r="H108" t="str">
        <f>IF(OR(COUNTIF($I$2:I108,I108)&gt;1,I108=0),IF(ISBLANK('Unit Types - Emission Rates'!F117),H107,0),IF(I108="","",MAX($H$1:H107)+1))</f>
        <v>Impact Sheet Update: Distinct Counter for Pollutants</v>
      </c>
      <c r="I108">
        <f>IF('Unit Types - Emission Rates'!F117="VOC","",'Unit Types - Emission Rates'!F117)</f>
        <v>0</v>
      </c>
      <c r="J108" t="str">
        <f t="shared" si="7"/>
        <v/>
      </c>
      <c r="K108" t="str">
        <f>IF(OR(COUNTIF($L$2:L108,L108)&gt;1,L108=0),IF(ISBLANK('Unit Types - Emission Rates'!C117),K107,0),IF(L108="","",MAX($K$1:K107)+1))</f>
        <v>FlexPermits: Distinct Counter for FIN from UT-ER sheet</v>
      </c>
      <c r="L108" s="289">
        <f>'Unit Types - Emission Rates'!C117</f>
        <v>0</v>
      </c>
      <c r="M108" s="289">
        <f>'Unit Types - Emission Rates'!D117</f>
        <v>0</v>
      </c>
      <c r="N108" s="289">
        <f>'Unit Types - Emission Rates'!E117</f>
        <v>0</v>
      </c>
      <c r="O108" t="str">
        <f t="shared" si="8"/>
        <v/>
      </c>
      <c r="P108" t="str">
        <f t="shared" si="9"/>
        <v/>
      </c>
      <c r="Q108" t="str">
        <f t="shared" si="10"/>
        <v/>
      </c>
    </row>
    <row r="109" spans="1:17" x14ac:dyDescent="0.2">
      <c r="A109">
        <f>'Unit Types - Emission Rates'!A118</f>
        <v>0</v>
      </c>
      <c r="B109" t="str">
        <f t="shared" si="11"/>
        <v>BACT FIX: Fills blank Action Requested with prior above cell, makes complete list per pollutant</v>
      </c>
      <c r="C109">
        <f>IF(ISBLANK('Unit Types - Emission Rates'!$C118),'Unit Types - Emission Rates'!D118,'Unit Types - Emission Rates'!C118)</f>
        <v>0</v>
      </c>
      <c r="D109">
        <f t="shared" si="12"/>
        <v>0</v>
      </c>
      <c r="F109">
        <f>'Unit Types - Emission Rates'!B118</f>
        <v>0</v>
      </c>
      <c r="G109" t="str">
        <f t="shared" si="13"/>
        <v>PublicNotice Fix: Unit Types - Emission Rates Col B Complete (Include Multi-pollutants)</v>
      </c>
      <c r="H109" t="str">
        <f>IF(OR(COUNTIF($I$2:I109,I109)&gt;1,I109=0),IF(ISBLANK('Unit Types - Emission Rates'!F118),H108,0),IF(I109="","",MAX($H$1:H108)+1))</f>
        <v>Impact Sheet Update: Distinct Counter for Pollutants</v>
      </c>
      <c r="I109">
        <f>IF('Unit Types - Emission Rates'!F118="VOC","",'Unit Types - Emission Rates'!F118)</f>
        <v>0</v>
      </c>
      <c r="J109" t="str">
        <f t="shared" si="7"/>
        <v/>
      </c>
      <c r="K109" t="str">
        <f>IF(OR(COUNTIF($L$2:L109,L109)&gt;1,L109=0),IF(ISBLANK('Unit Types - Emission Rates'!C118),K108,0),IF(L109="","",MAX($K$1:K108)+1))</f>
        <v>FlexPermits: Distinct Counter for FIN from UT-ER sheet</v>
      </c>
      <c r="L109" s="289">
        <f>'Unit Types - Emission Rates'!C118</f>
        <v>0</v>
      </c>
      <c r="M109" s="289">
        <f>'Unit Types - Emission Rates'!D118</f>
        <v>0</v>
      </c>
      <c r="N109" s="289">
        <f>'Unit Types - Emission Rates'!E118</f>
        <v>0</v>
      </c>
      <c r="O109" t="str">
        <f t="shared" si="8"/>
        <v/>
      </c>
      <c r="P109" t="str">
        <f t="shared" si="9"/>
        <v/>
      </c>
      <c r="Q109" t="str">
        <f t="shared" si="10"/>
        <v/>
      </c>
    </row>
    <row r="110" spans="1:17" x14ac:dyDescent="0.2">
      <c r="A110">
        <f>'Unit Types - Emission Rates'!A119</f>
        <v>0</v>
      </c>
      <c r="B110" t="str">
        <f t="shared" si="11"/>
        <v>BACT FIX: Fills blank Action Requested with prior above cell, makes complete list per pollutant</v>
      </c>
      <c r="C110">
        <f>IF(ISBLANK('Unit Types - Emission Rates'!$C119),'Unit Types - Emission Rates'!D119,'Unit Types - Emission Rates'!C119)</f>
        <v>0</v>
      </c>
      <c r="D110">
        <f t="shared" si="12"/>
        <v>0</v>
      </c>
      <c r="F110">
        <f>'Unit Types - Emission Rates'!B119</f>
        <v>0</v>
      </c>
      <c r="G110" t="str">
        <f t="shared" si="13"/>
        <v>PublicNotice Fix: Unit Types - Emission Rates Col B Complete (Include Multi-pollutants)</v>
      </c>
      <c r="H110" t="str">
        <f>IF(OR(COUNTIF($I$2:I110,I110)&gt;1,I110=0),IF(ISBLANK('Unit Types - Emission Rates'!F119),H109,0),IF(I110="","",MAX($H$1:H109)+1))</f>
        <v>Impact Sheet Update: Distinct Counter for Pollutants</v>
      </c>
      <c r="I110">
        <f>IF('Unit Types - Emission Rates'!F119="VOC","",'Unit Types - Emission Rates'!F119)</f>
        <v>0</v>
      </c>
      <c r="J110" t="str">
        <f t="shared" si="7"/>
        <v/>
      </c>
      <c r="K110" t="str">
        <f>IF(OR(COUNTIF($L$2:L110,L110)&gt;1,L110=0),IF(ISBLANK('Unit Types - Emission Rates'!C119),K109,0),IF(L110="","",MAX($K$1:K109)+1))</f>
        <v>FlexPermits: Distinct Counter for FIN from UT-ER sheet</v>
      </c>
      <c r="L110" s="289">
        <f>'Unit Types - Emission Rates'!C119</f>
        <v>0</v>
      </c>
      <c r="M110" s="289">
        <f>'Unit Types - Emission Rates'!D119</f>
        <v>0</v>
      </c>
      <c r="N110" s="289">
        <f>'Unit Types - Emission Rates'!E119</f>
        <v>0</v>
      </c>
      <c r="O110" t="str">
        <f t="shared" si="8"/>
        <v/>
      </c>
      <c r="P110" t="str">
        <f t="shared" si="9"/>
        <v/>
      </c>
      <c r="Q110" t="str">
        <f t="shared" si="10"/>
        <v/>
      </c>
    </row>
    <row r="111" spans="1:17" x14ac:dyDescent="0.2">
      <c r="A111">
        <f>'Unit Types - Emission Rates'!A120</f>
        <v>0</v>
      </c>
      <c r="B111" t="str">
        <f t="shared" si="11"/>
        <v>BACT FIX: Fills blank Action Requested with prior above cell, makes complete list per pollutant</v>
      </c>
      <c r="C111">
        <f>IF(ISBLANK('Unit Types - Emission Rates'!$C120),'Unit Types - Emission Rates'!D120,'Unit Types - Emission Rates'!C120)</f>
        <v>0</v>
      </c>
      <c r="D111">
        <f t="shared" si="12"/>
        <v>0</v>
      </c>
      <c r="F111">
        <f>'Unit Types - Emission Rates'!B120</f>
        <v>0</v>
      </c>
      <c r="G111" t="str">
        <f t="shared" si="13"/>
        <v>PublicNotice Fix: Unit Types - Emission Rates Col B Complete (Include Multi-pollutants)</v>
      </c>
      <c r="H111" t="str">
        <f>IF(OR(COUNTIF($I$2:I111,I111)&gt;1,I111=0),IF(ISBLANK('Unit Types - Emission Rates'!F120),H110,0),IF(I111="","",MAX($H$1:H110)+1))</f>
        <v>Impact Sheet Update: Distinct Counter for Pollutants</v>
      </c>
      <c r="I111">
        <f>IF('Unit Types - Emission Rates'!F120="VOC","",'Unit Types - Emission Rates'!F120)</f>
        <v>0</v>
      </c>
      <c r="J111" t="str">
        <f t="shared" si="7"/>
        <v/>
      </c>
      <c r="K111" t="str">
        <f>IF(OR(COUNTIF($L$2:L111,L111)&gt;1,L111=0),IF(ISBLANK('Unit Types - Emission Rates'!C120),K110,0),IF(L111="","",MAX($K$1:K110)+1))</f>
        <v>FlexPermits: Distinct Counter for FIN from UT-ER sheet</v>
      </c>
      <c r="L111" s="289">
        <f>'Unit Types - Emission Rates'!C120</f>
        <v>0</v>
      </c>
      <c r="M111" s="289">
        <f>'Unit Types - Emission Rates'!D120</f>
        <v>0</v>
      </c>
      <c r="N111" s="289">
        <f>'Unit Types - Emission Rates'!E120</f>
        <v>0</v>
      </c>
      <c r="O111" t="str">
        <f t="shared" si="8"/>
        <v/>
      </c>
      <c r="P111" t="str">
        <f t="shared" si="9"/>
        <v/>
      </c>
      <c r="Q111" t="str">
        <f t="shared" si="10"/>
        <v/>
      </c>
    </row>
    <row r="112" spans="1:17" x14ac:dyDescent="0.2">
      <c r="A112">
        <f>'Unit Types - Emission Rates'!A121</f>
        <v>0</v>
      </c>
      <c r="B112" t="str">
        <f t="shared" si="11"/>
        <v>BACT FIX: Fills blank Action Requested with prior above cell, makes complete list per pollutant</v>
      </c>
      <c r="C112">
        <f>IF(ISBLANK('Unit Types - Emission Rates'!$C121),'Unit Types - Emission Rates'!D121,'Unit Types - Emission Rates'!C121)</f>
        <v>0</v>
      </c>
      <c r="D112">
        <f t="shared" si="12"/>
        <v>0</v>
      </c>
      <c r="F112">
        <f>'Unit Types - Emission Rates'!B121</f>
        <v>0</v>
      </c>
      <c r="G112" t="str">
        <f t="shared" si="13"/>
        <v>PublicNotice Fix: Unit Types - Emission Rates Col B Complete (Include Multi-pollutants)</v>
      </c>
      <c r="H112" t="str">
        <f>IF(OR(COUNTIF($I$2:I112,I112)&gt;1,I112=0),IF(ISBLANK('Unit Types - Emission Rates'!F121),H111,0),IF(I112="","",MAX($H$1:H111)+1))</f>
        <v>Impact Sheet Update: Distinct Counter for Pollutants</v>
      </c>
      <c r="I112">
        <f>IF('Unit Types - Emission Rates'!F121="VOC","",'Unit Types - Emission Rates'!F121)</f>
        <v>0</v>
      </c>
      <c r="J112" t="str">
        <f t="shared" si="7"/>
        <v/>
      </c>
      <c r="K112" t="str">
        <f>IF(OR(COUNTIF($L$2:L112,L112)&gt;1,L112=0),IF(ISBLANK('Unit Types - Emission Rates'!C121),K111,0),IF(L112="","",MAX($K$1:K111)+1))</f>
        <v>FlexPermits: Distinct Counter for FIN from UT-ER sheet</v>
      </c>
      <c r="L112" s="289">
        <f>'Unit Types - Emission Rates'!C121</f>
        <v>0</v>
      </c>
      <c r="M112" s="289">
        <f>'Unit Types - Emission Rates'!D121</f>
        <v>0</v>
      </c>
      <c r="N112" s="289">
        <f>'Unit Types - Emission Rates'!E121</f>
        <v>0</v>
      </c>
      <c r="O112" t="str">
        <f t="shared" si="8"/>
        <v/>
      </c>
      <c r="P112" t="str">
        <f t="shared" si="9"/>
        <v/>
      </c>
      <c r="Q112" t="str">
        <f t="shared" si="10"/>
        <v/>
      </c>
    </row>
    <row r="113" spans="1:17" x14ac:dyDescent="0.2">
      <c r="A113">
        <f>'Unit Types - Emission Rates'!A122</f>
        <v>0</v>
      </c>
      <c r="B113" t="str">
        <f t="shared" si="11"/>
        <v>BACT FIX: Fills blank Action Requested with prior above cell, makes complete list per pollutant</v>
      </c>
      <c r="C113">
        <f>IF(ISBLANK('Unit Types - Emission Rates'!$C122),'Unit Types - Emission Rates'!D122,'Unit Types - Emission Rates'!C122)</f>
        <v>0</v>
      </c>
      <c r="D113">
        <f t="shared" si="12"/>
        <v>0</v>
      </c>
      <c r="F113">
        <f>'Unit Types - Emission Rates'!B122</f>
        <v>0</v>
      </c>
      <c r="G113" t="str">
        <f t="shared" si="13"/>
        <v>PublicNotice Fix: Unit Types - Emission Rates Col B Complete (Include Multi-pollutants)</v>
      </c>
      <c r="H113" t="str">
        <f>IF(OR(COUNTIF($I$2:I113,I113)&gt;1,I113=0),IF(ISBLANK('Unit Types - Emission Rates'!F122),H112,0),IF(I113="","",MAX($H$1:H112)+1))</f>
        <v>Impact Sheet Update: Distinct Counter for Pollutants</v>
      </c>
      <c r="I113">
        <f>IF('Unit Types - Emission Rates'!F122="VOC","",'Unit Types - Emission Rates'!F122)</f>
        <v>0</v>
      </c>
      <c r="J113" t="str">
        <f t="shared" si="7"/>
        <v/>
      </c>
      <c r="K113" t="str">
        <f>IF(OR(COUNTIF($L$2:L113,L113)&gt;1,L113=0),IF(ISBLANK('Unit Types - Emission Rates'!C122),K112,0),IF(L113="","",MAX($K$1:K112)+1))</f>
        <v>FlexPermits: Distinct Counter for FIN from UT-ER sheet</v>
      </c>
      <c r="L113" s="289">
        <f>'Unit Types - Emission Rates'!C122</f>
        <v>0</v>
      </c>
      <c r="M113" s="289">
        <f>'Unit Types - Emission Rates'!D122</f>
        <v>0</v>
      </c>
      <c r="N113" s="289">
        <f>'Unit Types - Emission Rates'!E122</f>
        <v>0</v>
      </c>
      <c r="O113" t="str">
        <f t="shared" si="8"/>
        <v/>
      </c>
      <c r="P113" t="str">
        <f t="shared" si="9"/>
        <v/>
      </c>
      <c r="Q113" t="str">
        <f t="shared" si="10"/>
        <v/>
      </c>
    </row>
    <row r="114" spans="1:17" x14ac:dyDescent="0.2">
      <c r="A114">
        <f>'Unit Types - Emission Rates'!A123</f>
        <v>0</v>
      </c>
      <c r="B114" t="str">
        <f t="shared" si="11"/>
        <v>BACT FIX: Fills blank Action Requested with prior above cell, makes complete list per pollutant</v>
      </c>
      <c r="C114">
        <f>IF(ISBLANK('Unit Types - Emission Rates'!$C123),'Unit Types - Emission Rates'!D123,'Unit Types - Emission Rates'!C123)</f>
        <v>0</v>
      </c>
      <c r="D114">
        <f t="shared" si="12"/>
        <v>0</v>
      </c>
      <c r="F114">
        <f>'Unit Types - Emission Rates'!B123</f>
        <v>0</v>
      </c>
      <c r="G114" t="str">
        <f t="shared" si="13"/>
        <v>PublicNotice Fix: Unit Types - Emission Rates Col B Complete (Include Multi-pollutants)</v>
      </c>
      <c r="H114" t="str">
        <f>IF(OR(COUNTIF($I$2:I114,I114)&gt;1,I114=0),IF(ISBLANK('Unit Types - Emission Rates'!F123),H113,0),IF(I114="","",MAX($H$1:H113)+1))</f>
        <v>Impact Sheet Update: Distinct Counter for Pollutants</v>
      </c>
      <c r="I114">
        <f>IF('Unit Types - Emission Rates'!F123="VOC","",'Unit Types - Emission Rates'!F123)</f>
        <v>0</v>
      </c>
      <c r="J114" t="str">
        <f t="shared" si="7"/>
        <v/>
      </c>
      <c r="K114" t="str">
        <f>IF(OR(COUNTIF($L$2:L114,L114)&gt;1,L114=0),IF(ISBLANK('Unit Types - Emission Rates'!C123),K113,0),IF(L114="","",MAX($K$1:K113)+1))</f>
        <v>FlexPermits: Distinct Counter for FIN from UT-ER sheet</v>
      </c>
      <c r="L114" s="289">
        <f>'Unit Types - Emission Rates'!C123</f>
        <v>0</v>
      </c>
      <c r="M114" s="289">
        <f>'Unit Types - Emission Rates'!D123</f>
        <v>0</v>
      </c>
      <c r="N114" s="289">
        <f>'Unit Types - Emission Rates'!E123</f>
        <v>0</v>
      </c>
      <c r="O114" t="str">
        <f t="shared" si="8"/>
        <v/>
      </c>
      <c r="P114" t="str">
        <f t="shared" si="9"/>
        <v/>
      </c>
      <c r="Q114" t="str">
        <f t="shared" si="10"/>
        <v/>
      </c>
    </row>
    <row r="115" spans="1:17" x14ac:dyDescent="0.2">
      <c r="A115">
        <f>'Unit Types - Emission Rates'!A124</f>
        <v>0</v>
      </c>
      <c r="B115" t="str">
        <f t="shared" si="11"/>
        <v>BACT FIX: Fills blank Action Requested with prior above cell, makes complete list per pollutant</v>
      </c>
      <c r="C115">
        <f>IF(ISBLANK('Unit Types - Emission Rates'!$C124),'Unit Types - Emission Rates'!D124,'Unit Types - Emission Rates'!C124)</f>
        <v>0</v>
      </c>
      <c r="D115">
        <f t="shared" si="12"/>
        <v>0</v>
      </c>
      <c r="F115">
        <f>'Unit Types - Emission Rates'!B124</f>
        <v>0</v>
      </c>
      <c r="G115" t="str">
        <f t="shared" si="13"/>
        <v>PublicNotice Fix: Unit Types - Emission Rates Col B Complete (Include Multi-pollutants)</v>
      </c>
      <c r="H115" t="str">
        <f>IF(OR(COUNTIF($I$2:I115,I115)&gt;1,I115=0),IF(ISBLANK('Unit Types - Emission Rates'!F124),H114,0),IF(I115="","",MAX($H$1:H114)+1))</f>
        <v>Impact Sheet Update: Distinct Counter for Pollutants</v>
      </c>
      <c r="I115">
        <f>IF('Unit Types - Emission Rates'!F124="VOC","",'Unit Types - Emission Rates'!F124)</f>
        <v>0</v>
      </c>
      <c r="J115" t="str">
        <f t="shared" si="7"/>
        <v/>
      </c>
      <c r="K115" t="str">
        <f>IF(OR(COUNTIF($L$2:L115,L115)&gt;1,L115=0),IF(ISBLANK('Unit Types - Emission Rates'!C124),K114,0),IF(L115="","",MAX($K$1:K114)+1))</f>
        <v>FlexPermits: Distinct Counter for FIN from UT-ER sheet</v>
      </c>
      <c r="L115" s="289">
        <f>'Unit Types - Emission Rates'!C124</f>
        <v>0</v>
      </c>
      <c r="M115" s="289">
        <f>'Unit Types - Emission Rates'!D124</f>
        <v>0</v>
      </c>
      <c r="N115" s="289">
        <f>'Unit Types - Emission Rates'!E124</f>
        <v>0</v>
      </c>
      <c r="O115" t="str">
        <f t="shared" si="8"/>
        <v/>
      </c>
      <c r="P115" t="str">
        <f t="shared" si="9"/>
        <v/>
      </c>
      <c r="Q115" t="str">
        <f t="shared" si="10"/>
        <v/>
      </c>
    </row>
    <row r="116" spans="1:17" x14ac:dyDescent="0.2">
      <c r="A116">
        <f>'Unit Types - Emission Rates'!A125</f>
        <v>0</v>
      </c>
      <c r="B116" t="str">
        <f t="shared" si="11"/>
        <v>BACT FIX: Fills blank Action Requested with prior above cell, makes complete list per pollutant</v>
      </c>
      <c r="C116">
        <f>IF(ISBLANK('Unit Types - Emission Rates'!$C125),'Unit Types - Emission Rates'!D125,'Unit Types - Emission Rates'!C125)</f>
        <v>0</v>
      </c>
      <c r="D116">
        <f t="shared" si="12"/>
        <v>0</v>
      </c>
      <c r="F116">
        <f>'Unit Types - Emission Rates'!B125</f>
        <v>0</v>
      </c>
      <c r="G116" t="str">
        <f t="shared" si="13"/>
        <v>PublicNotice Fix: Unit Types - Emission Rates Col B Complete (Include Multi-pollutants)</v>
      </c>
      <c r="H116" t="str">
        <f>IF(OR(COUNTIF($I$2:I116,I116)&gt;1,I116=0),IF(ISBLANK('Unit Types - Emission Rates'!F125),H115,0),IF(I116="","",MAX($H$1:H115)+1))</f>
        <v>Impact Sheet Update: Distinct Counter for Pollutants</v>
      </c>
      <c r="I116">
        <f>IF('Unit Types - Emission Rates'!F125="VOC","",'Unit Types - Emission Rates'!F125)</f>
        <v>0</v>
      </c>
      <c r="J116" t="str">
        <f t="shared" si="7"/>
        <v/>
      </c>
      <c r="K116" t="str">
        <f>IF(OR(COUNTIF($L$2:L116,L116)&gt;1,L116=0),IF(ISBLANK('Unit Types - Emission Rates'!C125),K115,0),IF(L116="","",MAX($K$1:K115)+1))</f>
        <v>FlexPermits: Distinct Counter for FIN from UT-ER sheet</v>
      </c>
      <c r="L116" s="289">
        <f>'Unit Types - Emission Rates'!C125</f>
        <v>0</v>
      </c>
      <c r="M116" s="289">
        <f>'Unit Types - Emission Rates'!D125</f>
        <v>0</v>
      </c>
      <c r="N116" s="289">
        <f>'Unit Types - Emission Rates'!E125</f>
        <v>0</v>
      </c>
      <c r="O116" t="str">
        <f t="shared" si="8"/>
        <v/>
      </c>
      <c r="P116" t="str">
        <f t="shared" si="9"/>
        <v/>
      </c>
      <c r="Q116" t="str">
        <f t="shared" si="10"/>
        <v/>
      </c>
    </row>
    <row r="117" spans="1:17" x14ac:dyDescent="0.2">
      <c r="A117">
        <f>'Unit Types - Emission Rates'!A126</f>
        <v>0</v>
      </c>
      <c r="B117" t="str">
        <f t="shared" si="11"/>
        <v>BACT FIX: Fills blank Action Requested with prior above cell, makes complete list per pollutant</v>
      </c>
      <c r="C117">
        <f>IF(ISBLANK('Unit Types - Emission Rates'!$C126),'Unit Types - Emission Rates'!D126,'Unit Types - Emission Rates'!C126)</f>
        <v>0</v>
      </c>
      <c r="D117">
        <f t="shared" si="12"/>
        <v>0</v>
      </c>
      <c r="F117">
        <f>'Unit Types - Emission Rates'!B126</f>
        <v>0</v>
      </c>
      <c r="G117" t="str">
        <f t="shared" si="13"/>
        <v>PublicNotice Fix: Unit Types - Emission Rates Col B Complete (Include Multi-pollutants)</v>
      </c>
      <c r="H117" t="str">
        <f>IF(OR(COUNTIF($I$2:I117,I117)&gt;1,I117=0),IF(ISBLANK('Unit Types - Emission Rates'!F126),H116,0),IF(I117="","",MAX($H$1:H116)+1))</f>
        <v>Impact Sheet Update: Distinct Counter for Pollutants</v>
      </c>
      <c r="I117">
        <f>IF('Unit Types - Emission Rates'!F126="VOC","",'Unit Types - Emission Rates'!F126)</f>
        <v>0</v>
      </c>
      <c r="J117" t="str">
        <f t="shared" si="7"/>
        <v/>
      </c>
      <c r="K117" t="str">
        <f>IF(OR(COUNTIF($L$2:L117,L117)&gt;1,L117=0),IF(ISBLANK('Unit Types - Emission Rates'!C126),K116,0),IF(L117="","",MAX($K$1:K116)+1))</f>
        <v>FlexPermits: Distinct Counter for FIN from UT-ER sheet</v>
      </c>
      <c r="L117" s="289">
        <f>'Unit Types - Emission Rates'!C126</f>
        <v>0</v>
      </c>
      <c r="M117" s="289">
        <f>'Unit Types - Emission Rates'!D126</f>
        <v>0</v>
      </c>
      <c r="N117" s="289">
        <f>'Unit Types - Emission Rates'!E126</f>
        <v>0</v>
      </c>
      <c r="O117" t="str">
        <f t="shared" si="8"/>
        <v/>
      </c>
      <c r="P117" t="str">
        <f t="shared" si="9"/>
        <v/>
      </c>
      <c r="Q117" t="str">
        <f t="shared" si="10"/>
        <v/>
      </c>
    </row>
    <row r="118" spans="1:17" x14ac:dyDescent="0.2">
      <c r="A118">
        <f>'Unit Types - Emission Rates'!A127</f>
        <v>0</v>
      </c>
      <c r="B118" t="str">
        <f t="shared" si="11"/>
        <v>BACT FIX: Fills blank Action Requested with prior above cell, makes complete list per pollutant</v>
      </c>
      <c r="C118">
        <f>IF(ISBLANK('Unit Types - Emission Rates'!$C127),'Unit Types - Emission Rates'!D127,'Unit Types - Emission Rates'!C127)</f>
        <v>0</v>
      </c>
      <c r="D118">
        <f t="shared" si="12"/>
        <v>0</v>
      </c>
      <c r="F118">
        <f>'Unit Types - Emission Rates'!B127</f>
        <v>0</v>
      </c>
      <c r="G118" t="str">
        <f t="shared" si="13"/>
        <v>PublicNotice Fix: Unit Types - Emission Rates Col B Complete (Include Multi-pollutants)</v>
      </c>
      <c r="H118" t="str">
        <f>IF(OR(COUNTIF($I$2:I118,I118)&gt;1,I118=0),IF(ISBLANK('Unit Types - Emission Rates'!F127),H117,0),IF(I118="","",MAX($H$1:H117)+1))</f>
        <v>Impact Sheet Update: Distinct Counter for Pollutants</v>
      </c>
      <c r="I118">
        <f>IF('Unit Types - Emission Rates'!F127="VOC","",'Unit Types - Emission Rates'!F127)</f>
        <v>0</v>
      </c>
      <c r="J118" t="str">
        <f t="shared" si="7"/>
        <v/>
      </c>
      <c r="K118" t="str">
        <f>IF(OR(COUNTIF($L$2:L118,L118)&gt;1,L118=0),IF(ISBLANK('Unit Types - Emission Rates'!C127),K117,0),IF(L118="","",MAX($K$1:K117)+1))</f>
        <v>FlexPermits: Distinct Counter for FIN from UT-ER sheet</v>
      </c>
      <c r="L118" s="289">
        <f>'Unit Types - Emission Rates'!C127</f>
        <v>0</v>
      </c>
      <c r="M118" s="289">
        <f>'Unit Types - Emission Rates'!D127</f>
        <v>0</v>
      </c>
      <c r="N118" s="289">
        <f>'Unit Types - Emission Rates'!E127</f>
        <v>0</v>
      </c>
      <c r="O118" t="str">
        <f t="shared" si="8"/>
        <v/>
      </c>
      <c r="P118" t="str">
        <f t="shared" si="9"/>
        <v/>
      </c>
      <c r="Q118" t="str">
        <f t="shared" si="10"/>
        <v/>
      </c>
    </row>
    <row r="119" spans="1:17" x14ac:dyDescent="0.2">
      <c r="A119">
        <f>'Unit Types - Emission Rates'!A128</f>
        <v>0</v>
      </c>
      <c r="B119" t="str">
        <f t="shared" si="11"/>
        <v>BACT FIX: Fills blank Action Requested with prior above cell, makes complete list per pollutant</v>
      </c>
      <c r="C119">
        <f>IF(ISBLANK('Unit Types - Emission Rates'!$C128),'Unit Types - Emission Rates'!D128,'Unit Types - Emission Rates'!C128)</f>
        <v>0</v>
      </c>
      <c r="D119">
        <f t="shared" si="12"/>
        <v>0</v>
      </c>
      <c r="F119">
        <f>'Unit Types - Emission Rates'!B128</f>
        <v>0</v>
      </c>
      <c r="G119" t="str">
        <f t="shared" si="13"/>
        <v>PublicNotice Fix: Unit Types - Emission Rates Col B Complete (Include Multi-pollutants)</v>
      </c>
      <c r="H119" t="str">
        <f>IF(OR(COUNTIF($I$2:I119,I119)&gt;1,I119=0),IF(ISBLANK('Unit Types - Emission Rates'!F128),H118,0),IF(I119="","",MAX($H$1:H118)+1))</f>
        <v>Impact Sheet Update: Distinct Counter for Pollutants</v>
      </c>
      <c r="I119">
        <f>IF('Unit Types - Emission Rates'!F128="VOC","",'Unit Types - Emission Rates'!F128)</f>
        <v>0</v>
      </c>
      <c r="J119" t="str">
        <f t="shared" si="7"/>
        <v/>
      </c>
      <c r="K119" t="str">
        <f>IF(OR(COUNTIF($L$2:L119,L119)&gt;1,L119=0),IF(ISBLANK('Unit Types - Emission Rates'!C128),K118,0),IF(L119="","",MAX($K$1:K118)+1))</f>
        <v>FlexPermits: Distinct Counter for FIN from UT-ER sheet</v>
      </c>
      <c r="L119" s="289">
        <f>'Unit Types - Emission Rates'!C128</f>
        <v>0</v>
      </c>
      <c r="M119" s="289">
        <f>'Unit Types - Emission Rates'!D128</f>
        <v>0</v>
      </c>
      <c r="N119" s="289">
        <f>'Unit Types - Emission Rates'!E128</f>
        <v>0</v>
      </c>
      <c r="O119" t="str">
        <f t="shared" si="8"/>
        <v/>
      </c>
      <c r="P119" t="str">
        <f t="shared" si="9"/>
        <v/>
      </c>
      <c r="Q119" t="str">
        <f t="shared" si="10"/>
        <v/>
      </c>
    </row>
    <row r="120" spans="1:17" x14ac:dyDescent="0.2">
      <c r="A120">
        <f>'Unit Types - Emission Rates'!A129</f>
        <v>0</v>
      </c>
      <c r="B120" t="str">
        <f t="shared" si="11"/>
        <v>BACT FIX: Fills blank Action Requested with prior above cell, makes complete list per pollutant</v>
      </c>
      <c r="C120">
        <f>IF(ISBLANK('Unit Types - Emission Rates'!$C129),'Unit Types - Emission Rates'!D129,'Unit Types - Emission Rates'!C129)</f>
        <v>0</v>
      </c>
      <c r="D120">
        <f t="shared" si="12"/>
        <v>0</v>
      </c>
      <c r="F120">
        <f>'Unit Types - Emission Rates'!B129</f>
        <v>0</v>
      </c>
      <c r="G120" t="str">
        <f t="shared" si="13"/>
        <v>PublicNotice Fix: Unit Types - Emission Rates Col B Complete (Include Multi-pollutants)</v>
      </c>
      <c r="H120" t="str">
        <f>IF(OR(COUNTIF($I$2:I120,I120)&gt;1,I120=0),IF(ISBLANK('Unit Types - Emission Rates'!F129),H119,0),IF(I120="","",MAX($H$1:H119)+1))</f>
        <v>Impact Sheet Update: Distinct Counter for Pollutants</v>
      </c>
      <c r="I120">
        <f>IF('Unit Types - Emission Rates'!F129="VOC","",'Unit Types - Emission Rates'!F129)</f>
        <v>0</v>
      </c>
      <c r="J120" t="str">
        <f t="shared" si="7"/>
        <v/>
      </c>
      <c r="K120" t="str">
        <f>IF(OR(COUNTIF($L$2:L120,L120)&gt;1,L120=0),IF(ISBLANK('Unit Types - Emission Rates'!C129),K119,0),IF(L120="","",MAX($K$1:K119)+1))</f>
        <v>FlexPermits: Distinct Counter for FIN from UT-ER sheet</v>
      </c>
      <c r="L120" s="289">
        <f>'Unit Types - Emission Rates'!C129</f>
        <v>0</v>
      </c>
      <c r="M120" s="289">
        <f>'Unit Types - Emission Rates'!D129</f>
        <v>0</v>
      </c>
      <c r="N120" s="289">
        <f>'Unit Types - Emission Rates'!E129</f>
        <v>0</v>
      </c>
      <c r="O120" t="str">
        <f t="shared" si="8"/>
        <v/>
      </c>
      <c r="P120" t="str">
        <f t="shared" si="9"/>
        <v/>
      </c>
      <c r="Q120" t="str">
        <f t="shared" si="10"/>
        <v/>
      </c>
    </row>
    <row r="121" spans="1:17" x14ac:dyDescent="0.2">
      <c r="A121">
        <f>'Unit Types - Emission Rates'!A130</f>
        <v>0</v>
      </c>
      <c r="B121" t="str">
        <f t="shared" si="11"/>
        <v>BACT FIX: Fills blank Action Requested with prior above cell, makes complete list per pollutant</v>
      </c>
      <c r="C121">
        <f>IF(ISBLANK('Unit Types - Emission Rates'!$C130),'Unit Types - Emission Rates'!D130,'Unit Types - Emission Rates'!C130)</f>
        <v>0</v>
      </c>
      <c r="D121">
        <f t="shared" si="12"/>
        <v>0</v>
      </c>
      <c r="F121">
        <f>'Unit Types - Emission Rates'!B130</f>
        <v>0</v>
      </c>
      <c r="G121" t="str">
        <f t="shared" si="13"/>
        <v>PublicNotice Fix: Unit Types - Emission Rates Col B Complete (Include Multi-pollutants)</v>
      </c>
      <c r="H121" t="str">
        <f>IF(OR(COUNTIF($I$2:I121,I121)&gt;1,I121=0),IF(ISBLANK('Unit Types - Emission Rates'!F130),H120,0),IF(I121="","",MAX($H$1:H120)+1))</f>
        <v>Impact Sheet Update: Distinct Counter for Pollutants</v>
      </c>
      <c r="I121">
        <f>IF('Unit Types - Emission Rates'!F130="VOC","",'Unit Types - Emission Rates'!F130)</f>
        <v>0</v>
      </c>
      <c r="J121" t="str">
        <f t="shared" si="7"/>
        <v/>
      </c>
      <c r="K121" t="str">
        <f>IF(OR(COUNTIF($L$2:L121,L121)&gt;1,L121=0),IF(ISBLANK('Unit Types - Emission Rates'!C130),K120,0),IF(L121="","",MAX($K$1:K120)+1))</f>
        <v>FlexPermits: Distinct Counter for FIN from UT-ER sheet</v>
      </c>
      <c r="L121" s="289">
        <f>'Unit Types - Emission Rates'!C130</f>
        <v>0</v>
      </c>
      <c r="M121" s="289">
        <f>'Unit Types - Emission Rates'!D130</f>
        <v>0</v>
      </c>
      <c r="N121" s="289">
        <f>'Unit Types - Emission Rates'!E130</f>
        <v>0</v>
      </c>
      <c r="O121" t="str">
        <f t="shared" si="8"/>
        <v/>
      </c>
      <c r="P121" t="str">
        <f t="shared" si="9"/>
        <v/>
      </c>
      <c r="Q121" t="str">
        <f t="shared" si="10"/>
        <v/>
      </c>
    </row>
    <row r="122" spans="1:17" x14ac:dyDescent="0.2">
      <c r="A122">
        <f>'Unit Types - Emission Rates'!A131</f>
        <v>0</v>
      </c>
      <c r="B122" t="str">
        <f t="shared" si="11"/>
        <v>BACT FIX: Fills blank Action Requested with prior above cell, makes complete list per pollutant</v>
      </c>
      <c r="C122">
        <f>IF(ISBLANK('Unit Types - Emission Rates'!$C131),'Unit Types - Emission Rates'!D131,'Unit Types - Emission Rates'!C131)</f>
        <v>0</v>
      </c>
      <c r="D122">
        <f t="shared" si="12"/>
        <v>0</v>
      </c>
      <c r="F122">
        <f>'Unit Types - Emission Rates'!B131</f>
        <v>0</v>
      </c>
      <c r="G122" t="str">
        <f t="shared" si="13"/>
        <v>PublicNotice Fix: Unit Types - Emission Rates Col B Complete (Include Multi-pollutants)</v>
      </c>
      <c r="H122" t="str">
        <f>IF(OR(COUNTIF($I$2:I122,I122)&gt;1,I122=0),IF(ISBLANK('Unit Types - Emission Rates'!F131),H121,0),IF(I122="","",MAX($H$1:H121)+1))</f>
        <v>Impact Sheet Update: Distinct Counter for Pollutants</v>
      </c>
      <c r="I122">
        <f>IF('Unit Types - Emission Rates'!F131="VOC","",'Unit Types - Emission Rates'!F131)</f>
        <v>0</v>
      </c>
      <c r="J122" t="str">
        <f t="shared" si="7"/>
        <v/>
      </c>
      <c r="K122" t="str">
        <f>IF(OR(COUNTIF($L$2:L122,L122)&gt;1,L122=0),IF(ISBLANK('Unit Types - Emission Rates'!C131),K121,0),IF(L122="","",MAX($K$1:K121)+1))</f>
        <v>FlexPermits: Distinct Counter for FIN from UT-ER sheet</v>
      </c>
      <c r="L122" s="289">
        <f>'Unit Types - Emission Rates'!C131</f>
        <v>0</v>
      </c>
      <c r="M122" s="289">
        <f>'Unit Types - Emission Rates'!D131</f>
        <v>0</v>
      </c>
      <c r="N122" s="289">
        <f>'Unit Types - Emission Rates'!E131</f>
        <v>0</v>
      </c>
      <c r="O122" t="str">
        <f t="shared" si="8"/>
        <v/>
      </c>
      <c r="P122" t="str">
        <f t="shared" si="9"/>
        <v/>
      </c>
      <c r="Q122" t="str">
        <f t="shared" si="10"/>
        <v/>
      </c>
    </row>
    <row r="123" spans="1:17" x14ac:dyDescent="0.2">
      <c r="A123">
        <f>'Unit Types - Emission Rates'!A132</f>
        <v>0</v>
      </c>
      <c r="B123" t="str">
        <f t="shared" si="11"/>
        <v>BACT FIX: Fills blank Action Requested with prior above cell, makes complete list per pollutant</v>
      </c>
      <c r="C123">
        <f>IF(ISBLANK('Unit Types - Emission Rates'!$C132),'Unit Types - Emission Rates'!D132,'Unit Types - Emission Rates'!C132)</f>
        <v>0</v>
      </c>
      <c r="D123">
        <f t="shared" si="12"/>
        <v>0</v>
      </c>
      <c r="F123">
        <f>'Unit Types - Emission Rates'!B132</f>
        <v>0</v>
      </c>
      <c r="G123" t="str">
        <f t="shared" si="13"/>
        <v>PublicNotice Fix: Unit Types - Emission Rates Col B Complete (Include Multi-pollutants)</v>
      </c>
      <c r="H123" t="str">
        <f>IF(OR(COUNTIF($I$2:I123,I123)&gt;1,I123=0),IF(ISBLANK('Unit Types - Emission Rates'!F132),H122,0),IF(I123="","",MAX($H$1:H122)+1))</f>
        <v>Impact Sheet Update: Distinct Counter for Pollutants</v>
      </c>
      <c r="I123">
        <f>IF('Unit Types - Emission Rates'!F132="VOC","",'Unit Types - Emission Rates'!F132)</f>
        <v>0</v>
      </c>
      <c r="J123" t="str">
        <f t="shared" si="7"/>
        <v/>
      </c>
      <c r="K123" t="str">
        <f>IF(OR(COUNTIF($L$2:L123,L123)&gt;1,L123=0),IF(ISBLANK('Unit Types - Emission Rates'!C132),K122,0),IF(L123="","",MAX($K$1:K122)+1))</f>
        <v>FlexPermits: Distinct Counter for FIN from UT-ER sheet</v>
      </c>
      <c r="L123" s="289">
        <f>'Unit Types - Emission Rates'!C132</f>
        <v>0</v>
      </c>
      <c r="M123" s="289">
        <f>'Unit Types - Emission Rates'!D132</f>
        <v>0</v>
      </c>
      <c r="N123" s="289">
        <f>'Unit Types - Emission Rates'!E132</f>
        <v>0</v>
      </c>
      <c r="O123" t="str">
        <f t="shared" si="8"/>
        <v/>
      </c>
      <c r="P123" t="str">
        <f t="shared" si="9"/>
        <v/>
      </c>
      <c r="Q123" t="str">
        <f t="shared" si="10"/>
        <v/>
      </c>
    </row>
    <row r="124" spans="1:17" x14ac:dyDescent="0.2">
      <c r="A124">
        <f>'Unit Types - Emission Rates'!A133</f>
        <v>0</v>
      </c>
      <c r="B124" t="str">
        <f t="shared" si="11"/>
        <v>BACT FIX: Fills blank Action Requested with prior above cell, makes complete list per pollutant</v>
      </c>
      <c r="C124">
        <f>IF(ISBLANK('Unit Types - Emission Rates'!$C133),'Unit Types - Emission Rates'!D133,'Unit Types - Emission Rates'!C133)</f>
        <v>0</v>
      </c>
      <c r="D124">
        <f t="shared" si="12"/>
        <v>0</v>
      </c>
      <c r="F124">
        <f>'Unit Types - Emission Rates'!B133</f>
        <v>0</v>
      </c>
      <c r="G124" t="str">
        <f t="shared" si="13"/>
        <v>PublicNotice Fix: Unit Types - Emission Rates Col B Complete (Include Multi-pollutants)</v>
      </c>
      <c r="H124" t="str">
        <f>IF(OR(COUNTIF($I$2:I124,I124)&gt;1,I124=0),IF(ISBLANK('Unit Types - Emission Rates'!F133),H123,0),IF(I124="","",MAX($H$1:H123)+1))</f>
        <v>Impact Sheet Update: Distinct Counter for Pollutants</v>
      </c>
      <c r="I124">
        <f>IF('Unit Types - Emission Rates'!F133="VOC","",'Unit Types - Emission Rates'!F133)</f>
        <v>0</v>
      </c>
      <c r="J124" t="str">
        <f t="shared" si="7"/>
        <v/>
      </c>
      <c r="K124" t="str">
        <f>IF(OR(COUNTIF($L$2:L124,L124)&gt;1,L124=0),IF(ISBLANK('Unit Types - Emission Rates'!C133),K123,0),IF(L124="","",MAX($K$1:K123)+1))</f>
        <v>FlexPermits: Distinct Counter for FIN from UT-ER sheet</v>
      </c>
      <c r="L124" s="289">
        <f>'Unit Types - Emission Rates'!C133</f>
        <v>0</v>
      </c>
      <c r="M124" s="289">
        <f>'Unit Types - Emission Rates'!D133</f>
        <v>0</v>
      </c>
      <c r="N124" s="289">
        <f>'Unit Types - Emission Rates'!E133</f>
        <v>0</v>
      </c>
      <c r="O124" t="str">
        <f t="shared" si="8"/>
        <v/>
      </c>
      <c r="P124" t="str">
        <f t="shared" si="9"/>
        <v/>
      </c>
      <c r="Q124" t="str">
        <f t="shared" si="10"/>
        <v/>
      </c>
    </row>
    <row r="125" spans="1:17" x14ac:dyDescent="0.2">
      <c r="A125">
        <f>'Unit Types - Emission Rates'!A134</f>
        <v>0</v>
      </c>
      <c r="B125" t="str">
        <f t="shared" si="11"/>
        <v>BACT FIX: Fills blank Action Requested with prior above cell, makes complete list per pollutant</v>
      </c>
      <c r="C125">
        <f>IF(ISBLANK('Unit Types - Emission Rates'!$C134),'Unit Types - Emission Rates'!D134,'Unit Types - Emission Rates'!C134)</f>
        <v>0</v>
      </c>
      <c r="D125">
        <f t="shared" si="12"/>
        <v>0</v>
      </c>
      <c r="F125">
        <f>'Unit Types - Emission Rates'!B134</f>
        <v>0</v>
      </c>
      <c r="G125" t="str">
        <f t="shared" si="13"/>
        <v>PublicNotice Fix: Unit Types - Emission Rates Col B Complete (Include Multi-pollutants)</v>
      </c>
      <c r="H125" t="str">
        <f>IF(OR(COUNTIF($I$2:I125,I125)&gt;1,I125=0),IF(ISBLANK('Unit Types - Emission Rates'!F134),H124,0),IF(I125="","",MAX($H$1:H124)+1))</f>
        <v>Impact Sheet Update: Distinct Counter for Pollutants</v>
      </c>
      <c r="I125">
        <f>IF('Unit Types - Emission Rates'!F134="VOC","",'Unit Types - Emission Rates'!F134)</f>
        <v>0</v>
      </c>
      <c r="J125" t="str">
        <f t="shared" si="7"/>
        <v/>
      </c>
      <c r="K125" t="str">
        <f>IF(OR(COUNTIF($L$2:L125,L125)&gt;1,L125=0),IF(ISBLANK('Unit Types - Emission Rates'!C134),K124,0),IF(L125="","",MAX($K$1:K124)+1))</f>
        <v>FlexPermits: Distinct Counter for FIN from UT-ER sheet</v>
      </c>
      <c r="L125" s="289">
        <f>'Unit Types - Emission Rates'!C134</f>
        <v>0</v>
      </c>
      <c r="M125" s="289">
        <f>'Unit Types - Emission Rates'!D134</f>
        <v>0</v>
      </c>
      <c r="N125" s="289">
        <f>'Unit Types - Emission Rates'!E134</f>
        <v>0</v>
      </c>
      <c r="O125" t="str">
        <f t="shared" si="8"/>
        <v/>
      </c>
      <c r="P125" t="str">
        <f t="shared" si="9"/>
        <v/>
      </c>
      <c r="Q125" t="str">
        <f t="shared" si="10"/>
        <v/>
      </c>
    </row>
    <row r="126" spans="1:17" x14ac:dyDescent="0.2">
      <c r="A126">
        <f>'Unit Types - Emission Rates'!A135</f>
        <v>0</v>
      </c>
      <c r="B126" t="str">
        <f t="shared" si="11"/>
        <v>BACT FIX: Fills blank Action Requested with prior above cell, makes complete list per pollutant</v>
      </c>
      <c r="C126">
        <f>IF(ISBLANK('Unit Types - Emission Rates'!$C135),'Unit Types - Emission Rates'!D135,'Unit Types - Emission Rates'!C135)</f>
        <v>0</v>
      </c>
      <c r="D126">
        <f t="shared" si="12"/>
        <v>0</v>
      </c>
      <c r="F126">
        <f>'Unit Types - Emission Rates'!B135</f>
        <v>0</v>
      </c>
      <c r="G126" t="str">
        <f t="shared" si="13"/>
        <v>PublicNotice Fix: Unit Types - Emission Rates Col B Complete (Include Multi-pollutants)</v>
      </c>
      <c r="H126" t="str">
        <f>IF(OR(COUNTIF($I$2:I126,I126)&gt;1,I126=0),IF(ISBLANK('Unit Types - Emission Rates'!F135),H125,0),IF(I126="","",MAX($H$1:H125)+1))</f>
        <v>Impact Sheet Update: Distinct Counter for Pollutants</v>
      </c>
      <c r="I126">
        <f>IF('Unit Types - Emission Rates'!F135="VOC","",'Unit Types - Emission Rates'!F135)</f>
        <v>0</v>
      </c>
      <c r="J126" t="str">
        <f t="shared" si="7"/>
        <v/>
      </c>
      <c r="K126" t="str">
        <f>IF(OR(COUNTIF($L$2:L126,L126)&gt;1,L126=0),IF(ISBLANK('Unit Types - Emission Rates'!C135),K125,0),IF(L126="","",MAX($K$1:K125)+1))</f>
        <v>FlexPermits: Distinct Counter for FIN from UT-ER sheet</v>
      </c>
      <c r="L126" s="289">
        <f>'Unit Types - Emission Rates'!C135</f>
        <v>0</v>
      </c>
      <c r="M126" s="289">
        <f>'Unit Types - Emission Rates'!D135</f>
        <v>0</v>
      </c>
      <c r="N126" s="289">
        <f>'Unit Types - Emission Rates'!E135</f>
        <v>0</v>
      </c>
      <c r="O126" t="str">
        <f t="shared" si="8"/>
        <v/>
      </c>
      <c r="P126" t="str">
        <f t="shared" si="9"/>
        <v/>
      </c>
      <c r="Q126" t="str">
        <f t="shared" si="10"/>
        <v/>
      </c>
    </row>
    <row r="127" spans="1:17" x14ac:dyDescent="0.2">
      <c r="A127">
        <f>'Unit Types - Emission Rates'!A136</f>
        <v>0</v>
      </c>
      <c r="B127" t="str">
        <f t="shared" si="11"/>
        <v>BACT FIX: Fills blank Action Requested with prior above cell, makes complete list per pollutant</v>
      </c>
      <c r="C127">
        <f>IF(ISBLANK('Unit Types - Emission Rates'!$C136),'Unit Types - Emission Rates'!D136,'Unit Types - Emission Rates'!C136)</f>
        <v>0</v>
      </c>
      <c r="D127">
        <f t="shared" si="12"/>
        <v>0</v>
      </c>
      <c r="F127">
        <f>'Unit Types - Emission Rates'!B136</f>
        <v>0</v>
      </c>
      <c r="G127" t="str">
        <f t="shared" si="13"/>
        <v>PublicNotice Fix: Unit Types - Emission Rates Col B Complete (Include Multi-pollutants)</v>
      </c>
      <c r="H127" t="str">
        <f>IF(OR(COUNTIF($I$2:I127,I127)&gt;1,I127=0),IF(ISBLANK('Unit Types - Emission Rates'!F136),H126,0),IF(I127="","",MAX($H$1:H126)+1))</f>
        <v>Impact Sheet Update: Distinct Counter for Pollutants</v>
      </c>
      <c r="I127">
        <f>IF('Unit Types - Emission Rates'!F136="VOC","",'Unit Types - Emission Rates'!F136)</f>
        <v>0</v>
      </c>
      <c r="J127" t="str">
        <f t="shared" si="7"/>
        <v/>
      </c>
      <c r="K127" t="str">
        <f>IF(OR(COUNTIF($L$2:L127,L127)&gt;1,L127=0),IF(ISBLANK('Unit Types - Emission Rates'!C136),K126,0),IF(L127="","",MAX($K$1:K126)+1))</f>
        <v>FlexPermits: Distinct Counter for FIN from UT-ER sheet</v>
      </c>
      <c r="L127" s="289">
        <f>'Unit Types - Emission Rates'!C136</f>
        <v>0</v>
      </c>
      <c r="M127" s="289">
        <f>'Unit Types - Emission Rates'!D136</f>
        <v>0</v>
      </c>
      <c r="N127" s="289">
        <f>'Unit Types - Emission Rates'!E136</f>
        <v>0</v>
      </c>
      <c r="O127" t="str">
        <f t="shared" si="8"/>
        <v/>
      </c>
      <c r="P127" t="str">
        <f t="shared" si="9"/>
        <v/>
      </c>
      <c r="Q127" t="str">
        <f t="shared" si="10"/>
        <v/>
      </c>
    </row>
    <row r="128" spans="1:17" x14ac:dyDescent="0.2">
      <c r="A128">
        <f>'Unit Types - Emission Rates'!A137</f>
        <v>0</v>
      </c>
      <c r="B128" t="str">
        <f t="shared" si="11"/>
        <v>BACT FIX: Fills blank Action Requested with prior above cell, makes complete list per pollutant</v>
      </c>
      <c r="C128">
        <f>IF(ISBLANK('Unit Types - Emission Rates'!$C137),'Unit Types - Emission Rates'!D137,'Unit Types - Emission Rates'!C137)</f>
        <v>0</v>
      </c>
      <c r="D128">
        <f t="shared" si="12"/>
        <v>0</v>
      </c>
      <c r="F128">
        <f>'Unit Types - Emission Rates'!B137</f>
        <v>0</v>
      </c>
      <c r="G128" t="str">
        <f t="shared" si="13"/>
        <v>PublicNotice Fix: Unit Types - Emission Rates Col B Complete (Include Multi-pollutants)</v>
      </c>
      <c r="H128" t="str">
        <f>IF(OR(COUNTIF($I$2:I128,I128)&gt;1,I128=0),IF(ISBLANK('Unit Types - Emission Rates'!F137),H127,0),IF(I128="","",MAX($H$1:H127)+1))</f>
        <v>Impact Sheet Update: Distinct Counter for Pollutants</v>
      </c>
      <c r="I128">
        <f>IF('Unit Types - Emission Rates'!F137="VOC","",'Unit Types - Emission Rates'!F137)</f>
        <v>0</v>
      </c>
      <c r="J128" t="str">
        <f t="shared" si="7"/>
        <v/>
      </c>
      <c r="K128" t="str">
        <f>IF(OR(COUNTIF($L$2:L128,L128)&gt;1,L128=0),IF(ISBLANK('Unit Types - Emission Rates'!C137),K127,0),IF(L128="","",MAX($K$1:K127)+1))</f>
        <v>FlexPermits: Distinct Counter for FIN from UT-ER sheet</v>
      </c>
      <c r="L128" s="289">
        <f>'Unit Types - Emission Rates'!C137</f>
        <v>0</v>
      </c>
      <c r="M128" s="289">
        <f>'Unit Types - Emission Rates'!D137</f>
        <v>0</v>
      </c>
      <c r="N128" s="289">
        <f>'Unit Types - Emission Rates'!E137</f>
        <v>0</v>
      </c>
      <c r="O128" t="str">
        <f t="shared" si="8"/>
        <v/>
      </c>
      <c r="P128" t="str">
        <f t="shared" si="9"/>
        <v/>
      </c>
      <c r="Q128" t="str">
        <f t="shared" si="10"/>
        <v/>
      </c>
    </row>
    <row r="129" spans="1:17" x14ac:dyDescent="0.2">
      <c r="A129">
        <f>'Unit Types - Emission Rates'!A138</f>
        <v>0</v>
      </c>
      <c r="B129" t="str">
        <f t="shared" si="11"/>
        <v>BACT FIX: Fills blank Action Requested with prior above cell, makes complete list per pollutant</v>
      </c>
      <c r="C129">
        <f>IF(ISBLANK('Unit Types - Emission Rates'!$C138),'Unit Types - Emission Rates'!D138,'Unit Types - Emission Rates'!C138)</f>
        <v>0</v>
      </c>
      <c r="D129">
        <f t="shared" si="12"/>
        <v>0</v>
      </c>
      <c r="F129">
        <f>'Unit Types - Emission Rates'!B138</f>
        <v>0</v>
      </c>
      <c r="G129" t="str">
        <f t="shared" si="13"/>
        <v>PublicNotice Fix: Unit Types - Emission Rates Col B Complete (Include Multi-pollutants)</v>
      </c>
      <c r="H129" t="str">
        <f>IF(OR(COUNTIF($I$2:I129,I129)&gt;1,I129=0),IF(ISBLANK('Unit Types - Emission Rates'!F138),H128,0),IF(I129="","",MAX($H$1:H128)+1))</f>
        <v>Impact Sheet Update: Distinct Counter for Pollutants</v>
      </c>
      <c r="I129">
        <f>IF('Unit Types - Emission Rates'!F138="VOC","",'Unit Types - Emission Rates'!F138)</f>
        <v>0</v>
      </c>
      <c r="J129" t="str">
        <f t="shared" si="7"/>
        <v/>
      </c>
      <c r="K129" t="str">
        <f>IF(OR(COUNTIF($L$2:L129,L129)&gt;1,L129=0),IF(ISBLANK('Unit Types - Emission Rates'!C138),K128,0),IF(L129="","",MAX($K$1:K128)+1))</f>
        <v>FlexPermits: Distinct Counter for FIN from UT-ER sheet</v>
      </c>
      <c r="L129" s="289">
        <f>'Unit Types - Emission Rates'!C138</f>
        <v>0</v>
      </c>
      <c r="M129" s="289">
        <f>'Unit Types - Emission Rates'!D138</f>
        <v>0</v>
      </c>
      <c r="N129" s="289">
        <f>'Unit Types - Emission Rates'!E138</f>
        <v>0</v>
      </c>
      <c r="O129" t="str">
        <f t="shared" si="8"/>
        <v/>
      </c>
      <c r="P129" t="str">
        <f t="shared" si="9"/>
        <v/>
      </c>
      <c r="Q129" t="str">
        <f t="shared" si="10"/>
        <v/>
      </c>
    </row>
    <row r="130" spans="1:17" x14ac:dyDescent="0.2">
      <c r="A130">
        <f>'Unit Types - Emission Rates'!A139</f>
        <v>0</v>
      </c>
      <c r="B130" t="str">
        <f t="shared" si="11"/>
        <v>BACT FIX: Fills blank Action Requested with prior above cell, makes complete list per pollutant</v>
      </c>
      <c r="C130">
        <f>IF(ISBLANK('Unit Types - Emission Rates'!$C139),'Unit Types - Emission Rates'!D139,'Unit Types - Emission Rates'!C139)</f>
        <v>0</v>
      </c>
      <c r="D130">
        <f t="shared" si="12"/>
        <v>0</v>
      </c>
      <c r="F130">
        <f>'Unit Types - Emission Rates'!B139</f>
        <v>0</v>
      </c>
      <c r="G130" t="str">
        <f t="shared" si="13"/>
        <v>PublicNotice Fix: Unit Types - Emission Rates Col B Complete (Include Multi-pollutants)</v>
      </c>
      <c r="H130" t="str">
        <f>IF(OR(COUNTIF($I$2:I130,I130)&gt;1,I130=0),IF(ISBLANK('Unit Types - Emission Rates'!F139),H129,0),IF(I130="","",MAX($H$1:H129)+1))</f>
        <v>Impact Sheet Update: Distinct Counter for Pollutants</v>
      </c>
      <c r="I130">
        <f>IF('Unit Types - Emission Rates'!F139="VOC","",'Unit Types - Emission Rates'!F139)</f>
        <v>0</v>
      </c>
      <c r="J130" t="str">
        <f t="shared" ref="J130:J193" si="14">IFERROR(VLOOKUP(ROW(J129),$H$2:$I$326,2,FALSE),"")</f>
        <v/>
      </c>
      <c r="K130" t="str">
        <f>IF(OR(COUNTIF($L$2:L130,L130)&gt;1,L130=0),IF(ISBLANK('Unit Types - Emission Rates'!C139),K129,0),IF(L130="","",MAX($K$1:K129)+1))</f>
        <v>FlexPermits: Distinct Counter for FIN from UT-ER sheet</v>
      </c>
      <c r="L130" s="289">
        <f>'Unit Types - Emission Rates'!C139</f>
        <v>0</v>
      </c>
      <c r="M130" s="289">
        <f>'Unit Types - Emission Rates'!D139</f>
        <v>0</v>
      </c>
      <c r="N130" s="289">
        <f>'Unit Types - Emission Rates'!E139</f>
        <v>0</v>
      </c>
      <c r="O130" t="str">
        <f t="shared" ref="O130:O193" si="15">IFERROR(VLOOKUP(ROW(O129),$K$2:$N$326,2,FALSE),"")</f>
        <v/>
      </c>
      <c r="P130" t="str">
        <f t="shared" ref="P130:P193" si="16">IFERROR(VLOOKUP(ROW(O129),$K$2:$N$326,3,FALSE),"")</f>
        <v/>
      </c>
      <c r="Q130" t="str">
        <f t="shared" ref="Q130:Q193" si="17">IFERROR(VLOOKUP(ROW(O129),$K$2:$N$326,4,FALSE),"")</f>
        <v/>
      </c>
    </row>
    <row r="131" spans="1:17" x14ac:dyDescent="0.2">
      <c r="A131">
        <f>'Unit Types - Emission Rates'!A140</f>
        <v>0</v>
      </c>
      <c r="B131" t="str">
        <f t="shared" ref="B131:B194" si="18">IF(A131&lt;&gt;0,A131,B130)</f>
        <v>BACT FIX: Fills blank Action Requested with prior above cell, makes complete list per pollutant</v>
      </c>
      <c r="C131">
        <f>IF(ISBLANK('Unit Types - Emission Rates'!$C140),'Unit Types - Emission Rates'!D140,'Unit Types - Emission Rates'!C140)</f>
        <v>0</v>
      </c>
      <c r="D131">
        <f t="shared" ref="D131:D194" si="19">IF(OR(B131="Change of location",B131="Renew",B131="Renew only",B131="Consolidate",B131="New/Modified"),IF(C131&lt;&gt;0,C131,D130),0)</f>
        <v>0</v>
      </c>
      <c r="F131">
        <f>'Unit Types - Emission Rates'!B140</f>
        <v>0</v>
      </c>
      <c r="G131" t="str">
        <f t="shared" ref="G131:G194" si="20">IF(F131&lt;&gt;0,F131,G130)</f>
        <v>PublicNotice Fix: Unit Types - Emission Rates Col B Complete (Include Multi-pollutants)</v>
      </c>
      <c r="H131" t="str">
        <f>IF(OR(COUNTIF($I$2:I131,I131)&gt;1,I131=0),IF(ISBLANK('Unit Types - Emission Rates'!F140),H130,0),IF(I131="","",MAX($H$1:H130)+1))</f>
        <v>Impact Sheet Update: Distinct Counter for Pollutants</v>
      </c>
      <c r="I131">
        <f>IF('Unit Types - Emission Rates'!F140="VOC","",'Unit Types - Emission Rates'!F140)</f>
        <v>0</v>
      </c>
      <c r="J131" t="str">
        <f t="shared" si="14"/>
        <v/>
      </c>
      <c r="K131" t="str">
        <f>IF(OR(COUNTIF($L$2:L131,L131)&gt;1,L131=0),IF(ISBLANK('Unit Types - Emission Rates'!C140),K130,0),IF(L131="","",MAX($K$1:K130)+1))</f>
        <v>FlexPermits: Distinct Counter for FIN from UT-ER sheet</v>
      </c>
      <c r="L131" s="289">
        <f>'Unit Types - Emission Rates'!C140</f>
        <v>0</v>
      </c>
      <c r="M131" s="289">
        <f>'Unit Types - Emission Rates'!D140</f>
        <v>0</v>
      </c>
      <c r="N131" s="289">
        <f>'Unit Types - Emission Rates'!E140</f>
        <v>0</v>
      </c>
      <c r="O131" t="str">
        <f t="shared" si="15"/>
        <v/>
      </c>
      <c r="P131" t="str">
        <f t="shared" si="16"/>
        <v/>
      </c>
      <c r="Q131" t="str">
        <f t="shared" si="17"/>
        <v/>
      </c>
    </row>
    <row r="132" spans="1:17" x14ac:dyDescent="0.2">
      <c r="A132">
        <f>'Unit Types - Emission Rates'!A141</f>
        <v>0</v>
      </c>
      <c r="B132" t="str">
        <f t="shared" si="18"/>
        <v>BACT FIX: Fills blank Action Requested with prior above cell, makes complete list per pollutant</v>
      </c>
      <c r="C132">
        <f>IF(ISBLANK('Unit Types - Emission Rates'!$C141),'Unit Types - Emission Rates'!D141,'Unit Types - Emission Rates'!C141)</f>
        <v>0</v>
      </c>
      <c r="D132">
        <f t="shared" si="19"/>
        <v>0</v>
      </c>
      <c r="F132">
        <f>'Unit Types - Emission Rates'!B141</f>
        <v>0</v>
      </c>
      <c r="G132" t="str">
        <f t="shared" si="20"/>
        <v>PublicNotice Fix: Unit Types - Emission Rates Col B Complete (Include Multi-pollutants)</v>
      </c>
      <c r="H132" t="str">
        <f>IF(OR(COUNTIF($I$2:I132,I132)&gt;1,I132=0),IF(ISBLANK('Unit Types - Emission Rates'!F141),H131,0),IF(I132="","",MAX($H$1:H131)+1))</f>
        <v>Impact Sheet Update: Distinct Counter for Pollutants</v>
      </c>
      <c r="I132">
        <f>IF('Unit Types - Emission Rates'!F141="VOC","",'Unit Types - Emission Rates'!F141)</f>
        <v>0</v>
      </c>
      <c r="J132" t="str">
        <f t="shared" si="14"/>
        <v/>
      </c>
      <c r="K132" t="str">
        <f>IF(OR(COUNTIF($L$2:L132,L132)&gt;1,L132=0),IF(ISBLANK('Unit Types - Emission Rates'!C141),K131,0),IF(L132="","",MAX($K$1:K131)+1))</f>
        <v>FlexPermits: Distinct Counter for FIN from UT-ER sheet</v>
      </c>
      <c r="L132" s="289">
        <f>'Unit Types - Emission Rates'!C141</f>
        <v>0</v>
      </c>
      <c r="M132" s="289">
        <f>'Unit Types - Emission Rates'!D141</f>
        <v>0</v>
      </c>
      <c r="N132" s="289">
        <f>'Unit Types - Emission Rates'!E141</f>
        <v>0</v>
      </c>
      <c r="O132" t="str">
        <f t="shared" si="15"/>
        <v/>
      </c>
      <c r="P132" t="str">
        <f t="shared" si="16"/>
        <v/>
      </c>
      <c r="Q132" t="str">
        <f t="shared" si="17"/>
        <v/>
      </c>
    </row>
    <row r="133" spans="1:17" x14ac:dyDescent="0.2">
      <c r="A133">
        <f>'Unit Types - Emission Rates'!A142</f>
        <v>0</v>
      </c>
      <c r="B133" t="str">
        <f t="shared" si="18"/>
        <v>BACT FIX: Fills blank Action Requested with prior above cell, makes complete list per pollutant</v>
      </c>
      <c r="C133">
        <f>IF(ISBLANK('Unit Types - Emission Rates'!$C142),'Unit Types - Emission Rates'!D142,'Unit Types - Emission Rates'!C142)</f>
        <v>0</v>
      </c>
      <c r="D133">
        <f t="shared" si="19"/>
        <v>0</v>
      </c>
      <c r="F133">
        <f>'Unit Types - Emission Rates'!B142</f>
        <v>0</v>
      </c>
      <c r="G133" t="str">
        <f t="shared" si="20"/>
        <v>PublicNotice Fix: Unit Types - Emission Rates Col B Complete (Include Multi-pollutants)</v>
      </c>
      <c r="H133" t="str">
        <f>IF(OR(COUNTIF($I$2:I133,I133)&gt;1,I133=0),IF(ISBLANK('Unit Types - Emission Rates'!F142),H132,0),IF(I133="","",MAX($H$1:H132)+1))</f>
        <v>Impact Sheet Update: Distinct Counter for Pollutants</v>
      </c>
      <c r="I133">
        <f>IF('Unit Types - Emission Rates'!F142="VOC","",'Unit Types - Emission Rates'!F142)</f>
        <v>0</v>
      </c>
      <c r="J133" t="str">
        <f t="shared" si="14"/>
        <v/>
      </c>
      <c r="K133" t="str">
        <f>IF(OR(COUNTIF($L$2:L133,L133)&gt;1,L133=0),IF(ISBLANK('Unit Types - Emission Rates'!C142),K132,0),IF(L133="","",MAX($K$1:K132)+1))</f>
        <v>FlexPermits: Distinct Counter for FIN from UT-ER sheet</v>
      </c>
      <c r="L133" s="289">
        <f>'Unit Types - Emission Rates'!C142</f>
        <v>0</v>
      </c>
      <c r="M133" s="289">
        <f>'Unit Types - Emission Rates'!D142</f>
        <v>0</v>
      </c>
      <c r="N133" s="289">
        <f>'Unit Types - Emission Rates'!E142</f>
        <v>0</v>
      </c>
      <c r="O133" t="str">
        <f t="shared" si="15"/>
        <v/>
      </c>
      <c r="P133" t="str">
        <f t="shared" si="16"/>
        <v/>
      </c>
      <c r="Q133" t="str">
        <f t="shared" si="17"/>
        <v/>
      </c>
    </row>
    <row r="134" spans="1:17" x14ac:dyDescent="0.2">
      <c r="A134">
        <f>'Unit Types - Emission Rates'!A143</f>
        <v>0</v>
      </c>
      <c r="B134" t="str">
        <f t="shared" si="18"/>
        <v>BACT FIX: Fills blank Action Requested with prior above cell, makes complete list per pollutant</v>
      </c>
      <c r="C134">
        <f>IF(ISBLANK('Unit Types - Emission Rates'!$C143),'Unit Types - Emission Rates'!D143,'Unit Types - Emission Rates'!C143)</f>
        <v>0</v>
      </c>
      <c r="D134">
        <f t="shared" si="19"/>
        <v>0</v>
      </c>
      <c r="F134">
        <f>'Unit Types - Emission Rates'!B143</f>
        <v>0</v>
      </c>
      <c r="G134" t="str">
        <f t="shared" si="20"/>
        <v>PublicNotice Fix: Unit Types - Emission Rates Col B Complete (Include Multi-pollutants)</v>
      </c>
      <c r="H134" t="str">
        <f>IF(OR(COUNTIF($I$2:I134,I134)&gt;1,I134=0),IF(ISBLANK('Unit Types - Emission Rates'!F143),H133,0),IF(I134="","",MAX($H$1:H133)+1))</f>
        <v>Impact Sheet Update: Distinct Counter for Pollutants</v>
      </c>
      <c r="I134">
        <f>IF('Unit Types - Emission Rates'!F143="VOC","",'Unit Types - Emission Rates'!F143)</f>
        <v>0</v>
      </c>
      <c r="J134" t="str">
        <f t="shared" si="14"/>
        <v/>
      </c>
      <c r="K134" t="str">
        <f>IF(OR(COUNTIF($L$2:L134,L134)&gt;1,L134=0),IF(ISBLANK('Unit Types - Emission Rates'!C143),K133,0),IF(L134="","",MAX($K$1:K133)+1))</f>
        <v>FlexPermits: Distinct Counter for FIN from UT-ER sheet</v>
      </c>
      <c r="L134" s="289">
        <f>'Unit Types - Emission Rates'!C143</f>
        <v>0</v>
      </c>
      <c r="M134" s="289">
        <f>'Unit Types - Emission Rates'!D143</f>
        <v>0</v>
      </c>
      <c r="N134" s="289">
        <f>'Unit Types - Emission Rates'!E143</f>
        <v>0</v>
      </c>
      <c r="O134" t="str">
        <f t="shared" si="15"/>
        <v/>
      </c>
      <c r="P134" t="str">
        <f t="shared" si="16"/>
        <v/>
      </c>
      <c r="Q134" t="str">
        <f t="shared" si="17"/>
        <v/>
      </c>
    </row>
    <row r="135" spans="1:17" x14ac:dyDescent="0.2">
      <c r="A135">
        <f>'Unit Types - Emission Rates'!A144</f>
        <v>0</v>
      </c>
      <c r="B135" t="str">
        <f t="shared" si="18"/>
        <v>BACT FIX: Fills blank Action Requested with prior above cell, makes complete list per pollutant</v>
      </c>
      <c r="C135">
        <f>IF(ISBLANK('Unit Types - Emission Rates'!$C144),'Unit Types - Emission Rates'!D144,'Unit Types - Emission Rates'!C144)</f>
        <v>0</v>
      </c>
      <c r="D135">
        <f t="shared" si="19"/>
        <v>0</v>
      </c>
      <c r="F135">
        <f>'Unit Types - Emission Rates'!B144</f>
        <v>0</v>
      </c>
      <c r="G135" t="str">
        <f t="shared" si="20"/>
        <v>PublicNotice Fix: Unit Types - Emission Rates Col B Complete (Include Multi-pollutants)</v>
      </c>
      <c r="H135" t="str">
        <f>IF(OR(COUNTIF($I$2:I135,I135)&gt;1,I135=0),IF(ISBLANK('Unit Types - Emission Rates'!F144),H134,0),IF(I135="","",MAX($H$1:H134)+1))</f>
        <v>Impact Sheet Update: Distinct Counter for Pollutants</v>
      </c>
      <c r="I135">
        <f>IF('Unit Types - Emission Rates'!F144="VOC","",'Unit Types - Emission Rates'!F144)</f>
        <v>0</v>
      </c>
      <c r="J135" t="str">
        <f t="shared" si="14"/>
        <v/>
      </c>
      <c r="K135" t="str">
        <f>IF(OR(COUNTIF($L$2:L135,L135)&gt;1,L135=0),IF(ISBLANK('Unit Types - Emission Rates'!C144),K134,0),IF(L135="","",MAX($K$1:K134)+1))</f>
        <v>FlexPermits: Distinct Counter for FIN from UT-ER sheet</v>
      </c>
      <c r="L135" s="289">
        <f>'Unit Types - Emission Rates'!C144</f>
        <v>0</v>
      </c>
      <c r="M135" s="289">
        <f>'Unit Types - Emission Rates'!D144</f>
        <v>0</v>
      </c>
      <c r="N135" s="289">
        <f>'Unit Types - Emission Rates'!E144</f>
        <v>0</v>
      </c>
      <c r="O135" t="str">
        <f t="shared" si="15"/>
        <v/>
      </c>
      <c r="P135" t="str">
        <f t="shared" si="16"/>
        <v/>
      </c>
      <c r="Q135" t="str">
        <f t="shared" si="17"/>
        <v/>
      </c>
    </row>
    <row r="136" spans="1:17" x14ac:dyDescent="0.2">
      <c r="A136">
        <f>'Unit Types - Emission Rates'!A145</f>
        <v>0</v>
      </c>
      <c r="B136" t="str">
        <f t="shared" si="18"/>
        <v>BACT FIX: Fills blank Action Requested with prior above cell, makes complete list per pollutant</v>
      </c>
      <c r="C136">
        <f>IF(ISBLANK('Unit Types - Emission Rates'!$C145),'Unit Types - Emission Rates'!D145,'Unit Types - Emission Rates'!C145)</f>
        <v>0</v>
      </c>
      <c r="D136">
        <f t="shared" si="19"/>
        <v>0</v>
      </c>
      <c r="F136">
        <f>'Unit Types - Emission Rates'!B145</f>
        <v>0</v>
      </c>
      <c r="G136" t="str">
        <f t="shared" si="20"/>
        <v>PublicNotice Fix: Unit Types - Emission Rates Col B Complete (Include Multi-pollutants)</v>
      </c>
      <c r="H136" t="str">
        <f>IF(OR(COUNTIF($I$2:I136,I136)&gt;1,I136=0),IF(ISBLANK('Unit Types - Emission Rates'!F145),H135,0),IF(I136="","",MAX($H$1:H135)+1))</f>
        <v>Impact Sheet Update: Distinct Counter for Pollutants</v>
      </c>
      <c r="I136">
        <f>IF('Unit Types - Emission Rates'!F145="VOC","",'Unit Types - Emission Rates'!F145)</f>
        <v>0</v>
      </c>
      <c r="J136" t="str">
        <f t="shared" si="14"/>
        <v/>
      </c>
      <c r="K136" t="str">
        <f>IF(OR(COUNTIF($L$2:L136,L136)&gt;1,L136=0),IF(ISBLANK('Unit Types - Emission Rates'!C145),K135,0),IF(L136="","",MAX($K$1:K135)+1))</f>
        <v>FlexPermits: Distinct Counter for FIN from UT-ER sheet</v>
      </c>
      <c r="L136" s="289">
        <f>'Unit Types - Emission Rates'!C145</f>
        <v>0</v>
      </c>
      <c r="M136" s="289">
        <f>'Unit Types - Emission Rates'!D145</f>
        <v>0</v>
      </c>
      <c r="N136" s="289">
        <f>'Unit Types - Emission Rates'!E145</f>
        <v>0</v>
      </c>
      <c r="O136" t="str">
        <f t="shared" si="15"/>
        <v/>
      </c>
      <c r="P136" t="str">
        <f t="shared" si="16"/>
        <v/>
      </c>
      <c r="Q136" t="str">
        <f t="shared" si="17"/>
        <v/>
      </c>
    </row>
    <row r="137" spans="1:17" x14ac:dyDescent="0.2">
      <c r="A137">
        <f>'Unit Types - Emission Rates'!A146</f>
        <v>0</v>
      </c>
      <c r="B137" t="str">
        <f t="shared" si="18"/>
        <v>BACT FIX: Fills blank Action Requested with prior above cell, makes complete list per pollutant</v>
      </c>
      <c r="C137">
        <f>IF(ISBLANK('Unit Types - Emission Rates'!$C146),'Unit Types - Emission Rates'!D146,'Unit Types - Emission Rates'!C146)</f>
        <v>0</v>
      </c>
      <c r="D137">
        <f t="shared" si="19"/>
        <v>0</v>
      </c>
      <c r="F137">
        <f>'Unit Types - Emission Rates'!B146</f>
        <v>0</v>
      </c>
      <c r="G137" t="str">
        <f t="shared" si="20"/>
        <v>PublicNotice Fix: Unit Types - Emission Rates Col B Complete (Include Multi-pollutants)</v>
      </c>
      <c r="H137" t="str">
        <f>IF(OR(COUNTIF($I$2:I137,I137)&gt;1,I137=0),IF(ISBLANK('Unit Types - Emission Rates'!F146),H136,0),IF(I137="","",MAX($H$1:H136)+1))</f>
        <v>Impact Sheet Update: Distinct Counter for Pollutants</v>
      </c>
      <c r="I137">
        <f>IF('Unit Types - Emission Rates'!F146="VOC","",'Unit Types - Emission Rates'!F146)</f>
        <v>0</v>
      </c>
      <c r="J137" t="str">
        <f t="shared" si="14"/>
        <v/>
      </c>
      <c r="K137" t="str">
        <f>IF(OR(COUNTIF($L$2:L137,L137)&gt;1,L137=0),IF(ISBLANK('Unit Types - Emission Rates'!C146),K136,0),IF(L137="","",MAX($K$1:K136)+1))</f>
        <v>FlexPermits: Distinct Counter for FIN from UT-ER sheet</v>
      </c>
      <c r="L137" s="289">
        <f>'Unit Types - Emission Rates'!C146</f>
        <v>0</v>
      </c>
      <c r="M137" s="289">
        <f>'Unit Types - Emission Rates'!D146</f>
        <v>0</v>
      </c>
      <c r="N137" s="289">
        <f>'Unit Types - Emission Rates'!E146</f>
        <v>0</v>
      </c>
      <c r="O137" t="str">
        <f t="shared" si="15"/>
        <v/>
      </c>
      <c r="P137" t="str">
        <f t="shared" si="16"/>
        <v/>
      </c>
      <c r="Q137" t="str">
        <f t="shared" si="17"/>
        <v/>
      </c>
    </row>
    <row r="138" spans="1:17" x14ac:dyDescent="0.2">
      <c r="A138">
        <f>'Unit Types - Emission Rates'!A147</f>
        <v>0</v>
      </c>
      <c r="B138" t="str">
        <f t="shared" si="18"/>
        <v>BACT FIX: Fills blank Action Requested with prior above cell, makes complete list per pollutant</v>
      </c>
      <c r="C138">
        <f>IF(ISBLANK('Unit Types - Emission Rates'!$C147),'Unit Types - Emission Rates'!D147,'Unit Types - Emission Rates'!C147)</f>
        <v>0</v>
      </c>
      <c r="D138">
        <f t="shared" si="19"/>
        <v>0</v>
      </c>
      <c r="F138">
        <f>'Unit Types - Emission Rates'!B147</f>
        <v>0</v>
      </c>
      <c r="G138" t="str">
        <f t="shared" si="20"/>
        <v>PublicNotice Fix: Unit Types - Emission Rates Col B Complete (Include Multi-pollutants)</v>
      </c>
      <c r="H138" t="str">
        <f>IF(OR(COUNTIF($I$2:I138,I138)&gt;1,I138=0),IF(ISBLANK('Unit Types - Emission Rates'!F147),H137,0),IF(I138="","",MAX($H$1:H137)+1))</f>
        <v>Impact Sheet Update: Distinct Counter for Pollutants</v>
      </c>
      <c r="I138">
        <f>IF('Unit Types - Emission Rates'!F147="VOC","",'Unit Types - Emission Rates'!F147)</f>
        <v>0</v>
      </c>
      <c r="J138" t="str">
        <f t="shared" si="14"/>
        <v/>
      </c>
      <c r="K138" t="str">
        <f>IF(OR(COUNTIF($L$2:L138,L138)&gt;1,L138=0),IF(ISBLANK('Unit Types - Emission Rates'!C147),K137,0),IF(L138="","",MAX($K$1:K137)+1))</f>
        <v>FlexPermits: Distinct Counter for FIN from UT-ER sheet</v>
      </c>
      <c r="L138" s="289">
        <f>'Unit Types - Emission Rates'!C147</f>
        <v>0</v>
      </c>
      <c r="M138" s="289">
        <f>'Unit Types - Emission Rates'!D147</f>
        <v>0</v>
      </c>
      <c r="N138" s="289">
        <f>'Unit Types - Emission Rates'!E147</f>
        <v>0</v>
      </c>
      <c r="O138" t="str">
        <f t="shared" si="15"/>
        <v/>
      </c>
      <c r="P138" t="str">
        <f t="shared" si="16"/>
        <v/>
      </c>
      <c r="Q138" t="str">
        <f t="shared" si="17"/>
        <v/>
      </c>
    </row>
    <row r="139" spans="1:17" x14ac:dyDescent="0.2">
      <c r="A139">
        <f>'Unit Types - Emission Rates'!A148</f>
        <v>0</v>
      </c>
      <c r="B139" t="str">
        <f t="shared" si="18"/>
        <v>BACT FIX: Fills blank Action Requested with prior above cell, makes complete list per pollutant</v>
      </c>
      <c r="C139">
        <f>IF(ISBLANK('Unit Types - Emission Rates'!$C148),'Unit Types - Emission Rates'!D148,'Unit Types - Emission Rates'!C148)</f>
        <v>0</v>
      </c>
      <c r="D139">
        <f t="shared" si="19"/>
        <v>0</v>
      </c>
      <c r="F139">
        <f>'Unit Types - Emission Rates'!B148</f>
        <v>0</v>
      </c>
      <c r="G139" t="str">
        <f t="shared" si="20"/>
        <v>PublicNotice Fix: Unit Types - Emission Rates Col B Complete (Include Multi-pollutants)</v>
      </c>
      <c r="H139" t="str">
        <f>IF(OR(COUNTIF($I$2:I139,I139)&gt;1,I139=0),IF(ISBLANK('Unit Types - Emission Rates'!F148),H138,0),IF(I139="","",MAX($H$1:H138)+1))</f>
        <v>Impact Sheet Update: Distinct Counter for Pollutants</v>
      </c>
      <c r="I139">
        <f>IF('Unit Types - Emission Rates'!F148="VOC","",'Unit Types - Emission Rates'!F148)</f>
        <v>0</v>
      </c>
      <c r="J139" t="str">
        <f t="shared" si="14"/>
        <v/>
      </c>
      <c r="K139" t="str">
        <f>IF(OR(COUNTIF($L$2:L139,L139)&gt;1,L139=0),IF(ISBLANK('Unit Types - Emission Rates'!C148),K138,0),IF(L139="","",MAX($K$1:K138)+1))</f>
        <v>FlexPermits: Distinct Counter for FIN from UT-ER sheet</v>
      </c>
      <c r="L139" s="289">
        <f>'Unit Types - Emission Rates'!C148</f>
        <v>0</v>
      </c>
      <c r="M139" s="289">
        <f>'Unit Types - Emission Rates'!D148</f>
        <v>0</v>
      </c>
      <c r="N139" s="289">
        <f>'Unit Types - Emission Rates'!E148</f>
        <v>0</v>
      </c>
      <c r="O139" t="str">
        <f t="shared" si="15"/>
        <v/>
      </c>
      <c r="P139" t="str">
        <f t="shared" si="16"/>
        <v/>
      </c>
      <c r="Q139" t="str">
        <f t="shared" si="17"/>
        <v/>
      </c>
    </row>
    <row r="140" spans="1:17" x14ac:dyDescent="0.2">
      <c r="A140">
        <f>'Unit Types - Emission Rates'!A149</f>
        <v>0</v>
      </c>
      <c r="B140" t="str">
        <f t="shared" si="18"/>
        <v>BACT FIX: Fills blank Action Requested with prior above cell, makes complete list per pollutant</v>
      </c>
      <c r="C140">
        <f>IF(ISBLANK('Unit Types - Emission Rates'!$C149),'Unit Types - Emission Rates'!D149,'Unit Types - Emission Rates'!C149)</f>
        <v>0</v>
      </c>
      <c r="D140">
        <f t="shared" si="19"/>
        <v>0</v>
      </c>
      <c r="F140">
        <f>'Unit Types - Emission Rates'!B149</f>
        <v>0</v>
      </c>
      <c r="G140" t="str">
        <f t="shared" si="20"/>
        <v>PublicNotice Fix: Unit Types - Emission Rates Col B Complete (Include Multi-pollutants)</v>
      </c>
      <c r="H140" t="str">
        <f>IF(OR(COUNTIF($I$2:I140,I140)&gt;1,I140=0),IF(ISBLANK('Unit Types - Emission Rates'!F149),H139,0),IF(I140="","",MAX($H$1:H139)+1))</f>
        <v>Impact Sheet Update: Distinct Counter for Pollutants</v>
      </c>
      <c r="I140">
        <f>IF('Unit Types - Emission Rates'!F149="VOC","",'Unit Types - Emission Rates'!F149)</f>
        <v>0</v>
      </c>
      <c r="J140" t="str">
        <f t="shared" si="14"/>
        <v/>
      </c>
      <c r="K140" t="str">
        <f>IF(OR(COUNTIF($L$2:L140,L140)&gt;1,L140=0),IF(ISBLANK('Unit Types - Emission Rates'!C149),K139,0),IF(L140="","",MAX($K$1:K139)+1))</f>
        <v>FlexPermits: Distinct Counter for FIN from UT-ER sheet</v>
      </c>
      <c r="L140" s="289">
        <f>'Unit Types - Emission Rates'!C149</f>
        <v>0</v>
      </c>
      <c r="M140" s="289">
        <f>'Unit Types - Emission Rates'!D149</f>
        <v>0</v>
      </c>
      <c r="N140" s="289">
        <f>'Unit Types - Emission Rates'!E149</f>
        <v>0</v>
      </c>
      <c r="O140" t="str">
        <f t="shared" si="15"/>
        <v/>
      </c>
      <c r="P140" t="str">
        <f t="shared" si="16"/>
        <v/>
      </c>
      <c r="Q140" t="str">
        <f t="shared" si="17"/>
        <v/>
      </c>
    </row>
    <row r="141" spans="1:17" x14ac:dyDescent="0.2">
      <c r="A141">
        <f>'Unit Types - Emission Rates'!A150</f>
        <v>0</v>
      </c>
      <c r="B141" t="str">
        <f t="shared" si="18"/>
        <v>BACT FIX: Fills blank Action Requested with prior above cell, makes complete list per pollutant</v>
      </c>
      <c r="C141">
        <f>IF(ISBLANK('Unit Types - Emission Rates'!$C150),'Unit Types - Emission Rates'!D150,'Unit Types - Emission Rates'!C150)</f>
        <v>0</v>
      </c>
      <c r="D141">
        <f t="shared" si="19"/>
        <v>0</v>
      </c>
      <c r="F141">
        <f>'Unit Types - Emission Rates'!B150</f>
        <v>0</v>
      </c>
      <c r="G141" t="str">
        <f t="shared" si="20"/>
        <v>PublicNotice Fix: Unit Types - Emission Rates Col B Complete (Include Multi-pollutants)</v>
      </c>
      <c r="H141" t="str">
        <f>IF(OR(COUNTIF($I$2:I141,I141)&gt;1,I141=0),IF(ISBLANK('Unit Types - Emission Rates'!F150),H140,0),IF(I141="","",MAX($H$1:H140)+1))</f>
        <v>Impact Sheet Update: Distinct Counter for Pollutants</v>
      </c>
      <c r="I141">
        <f>IF('Unit Types - Emission Rates'!F150="VOC","",'Unit Types - Emission Rates'!F150)</f>
        <v>0</v>
      </c>
      <c r="J141" t="str">
        <f t="shared" si="14"/>
        <v/>
      </c>
      <c r="K141" t="str">
        <f>IF(OR(COUNTIF($L$2:L141,L141)&gt;1,L141=0),IF(ISBLANK('Unit Types - Emission Rates'!C150),K140,0),IF(L141="","",MAX($K$1:K140)+1))</f>
        <v>FlexPermits: Distinct Counter for FIN from UT-ER sheet</v>
      </c>
      <c r="L141" s="289">
        <f>'Unit Types - Emission Rates'!C150</f>
        <v>0</v>
      </c>
      <c r="M141" s="289">
        <f>'Unit Types - Emission Rates'!D150</f>
        <v>0</v>
      </c>
      <c r="N141" s="289">
        <f>'Unit Types - Emission Rates'!E150</f>
        <v>0</v>
      </c>
      <c r="O141" t="str">
        <f t="shared" si="15"/>
        <v/>
      </c>
      <c r="P141" t="str">
        <f t="shared" si="16"/>
        <v/>
      </c>
      <c r="Q141" t="str">
        <f t="shared" si="17"/>
        <v/>
      </c>
    </row>
    <row r="142" spans="1:17" x14ac:dyDescent="0.2">
      <c r="A142">
        <f>'Unit Types - Emission Rates'!A151</f>
        <v>0</v>
      </c>
      <c r="B142" t="str">
        <f t="shared" si="18"/>
        <v>BACT FIX: Fills blank Action Requested with prior above cell, makes complete list per pollutant</v>
      </c>
      <c r="C142">
        <f>IF(ISBLANK('Unit Types - Emission Rates'!$C151),'Unit Types - Emission Rates'!D151,'Unit Types - Emission Rates'!C151)</f>
        <v>0</v>
      </c>
      <c r="D142">
        <f t="shared" si="19"/>
        <v>0</v>
      </c>
      <c r="F142">
        <f>'Unit Types - Emission Rates'!B151</f>
        <v>0</v>
      </c>
      <c r="G142" t="str">
        <f t="shared" si="20"/>
        <v>PublicNotice Fix: Unit Types - Emission Rates Col B Complete (Include Multi-pollutants)</v>
      </c>
      <c r="H142" t="str">
        <f>IF(OR(COUNTIF($I$2:I142,I142)&gt;1,I142=0),IF(ISBLANK('Unit Types - Emission Rates'!F151),H141,0),IF(I142="","",MAX($H$1:H141)+1))</f>
        <v>Impact Sheet Update: Distinct Counter for Pollutants</v>
      </c>
      <c r="I142">
        <f>IF('Unit Types - Emission Rates'!F151="VOC","",'Unit Types - Emission Rates'!F151)</f>
        <v>0</v>
      </c>
      <c r="J142" t="str">
        <f t="shared" si="14"/>
        <v/>
      </c>
      <c r="K142" t="str">
        <f>IF(OR(COUNTIF($L$2:L142,L142)&gt;1,L142=0),IF(ISBLANK('Unit Types - Emission Rates'!C151),K141,0),IF(L142="","",MAX($K$1:K141)+1))</f>
        <v>FlexPermits: Distinct Counter for FIN from UT-ER sheet</v>
      </c>
      <c r="L142" s="289">
        <f>'Unit Types - Emission Rates'!C151</f>
        <v>0</v>
      </c>
      <c r="M142" s="289">
        <f>'Unit Types - Emission Rates'!D151</f>
        <v>0</v>
      </c>
      <c r="N142" s="289">
        <f>'Unit Types - Emission Rates'!E151</f>
        <v>0</v>
      </c>
      <c r="O142" t="str">
        <f t="shared" si="15"/>
        <v/>
      </c>
      <c r="P142" t="str">
        <f t="shared" si="16"/>
        <v/>
      </c>
      <c r="Q142" t="str">
        <f t="shared" si="17"/>
        <v/>
      </c>
    </row>
    <row r="143" spans="1:17" x14ac:dyDescent="0.2">
      <c r="A143">
        <f>'Unit Types - Emission Rates'!A152</f>
        <v>0</v>
      </c>
      <c r="B143" t="str">
        <f t="shared" si="18"/>
        <v>BACT FIX: Fills blank Action Requested with prior above cell, makes complete list per pollutant</v>
      </c>
      <c r="C143">
        <f>IF(ISBLANK('Unit Types - Emission Rates'!$C152),'Unit Types - Emission Rates'!D152,'Unit Types - Emission Rates'!C152)</f>
        <v>0</v>
      </c>
      <c r="D143">
        <f t="shared" si="19"/>
        <v>0</v>
      </c>
      <c r="F143">
        <f>'Unit Types - Emission Rates'!B152</f>
        <v>0</v>
      </c>
      <c r="G143" t="str">
        <f t="shared" si="20"/>
        <v>PublicNotice Fix: Unit Types - Emission Rates Col B Complete (Include Multi-pollutants)</v>
      </c>
      <c r="H143" t="str">
        <f>IF(OR(COUNTIF($I$2:I143,I143)&gt;1,I143=0),IF(ISBLANK('Unit Types - Emission Rates'!F152),H142,0),IF(I143="","",MAX($H$1:H142)+1))</f>
        <v>Impact Sheet Update: Distinct Counter for Pollutants</v>
      </c>
      <c r="I143">
        <f>IF('Unit Types - Emission Rates'!F152="VOC","",'Unit Types - Emission Rates'!F152)</f>
        <v>0</v>
      </c>
      <c r="J143" t="str">
        <f t="shared" si="14"/>
        <v/>
      </c>
      <c r="K143" t="str">
        <f>IF(OR(COUNTIF($L$2:L143,L143)&gt;1,L143=0),IF(ISBLANK('Unit Types - Emission Rates'!C152),K142,0),IF(L143="","",MAX($K$1:K142)+1))</f>
        <v>FlexPermits: Distinct Counter for FIN from UT-ER sheet</v>
      </c>
      <c r="L143" s="289">
        <f>'Unit Types - Emission Rates'!C152</f>
        <v>0</v>
      </c>
      <c r="M143" s="289">
        <f>'Unit Types - Emission Rates'!D152</f>
        <v>0</v>
      </c>
      <c r="N143" s="289">
        <f>'Unit Types - Emission Rates'!E152</f>
        <v>0</v>
      </c>
      <c r="O143" t="str">
        <f t="shared" si="15"/>
        <v/>
      </c>
      <c r="P143" t="str">
        <f t="shared" si="16"/>
        <v/>
      </c>
      <c r="Q143" t="str">
        <f t="shared" si="17"/>
        <v/>
      </c>
    </row>
    <row r="144" spans="1:17" x14ac:dyDescent="0.2">
      <c r="A144">
        <f>'Unit Types - Emission Rates'!A153</f>
        <v>0</v>
      </c>
      <c r="B144" t="str">
        <f t="shared" si="18"/>
        <v>BACT FIX: Fills blank Action Requested with prior above cell, makes complete list per pollutant</v>
      </c>
      <c r="C144">
        <f>IF(ISBLANK('Unit Types - Emission Rates'!$C153),'Unit Types - Emission Rates'!D153,'Unit Types - Emission Rates'!C153)</f>
        <v>0</v>
      </c>
      <c r="D144">
        <f t="shared" si="19"/>
        <v>0</v>
      </c>
      <c r="F144">
        <f>'Unit Types - Emission Rates'!B153</f>
        <v>0</v>
      </c>
      <c r="G144" t="str">
        <f t="shared" si="20"/>
        <v>PublicNotice Fix: Unit Types - Emission Rates Col B Complete (Include Multi-pollutants)</v>
      </c>
      <c r="H144" t="str">
        <f>IF(OR(COUNTIF($I$2:I144,I144)&gt;1,I144=0),IF(ISBLANK('Unit Types - Emission Rates'!F153),H143,0),IF(I144="","",MAX($H$1:H143)+1))</f>
        <v>Impact Sheet Update: Distinct Counter for Pollutants</v>
      </c>
      <c r="I144">
        <f>IF('Unit Types - Emission Rates'!F153="VOC","",'Unit Types - Emission Rates'!F153)</f>
        <v>0</v>
      </c>
      <c r="J144" t="str">
        <f t="shared" si="14"/>
        <v/>
      </c>
      <c r="K144" t="str">
        <f>IF(OR(COUNTIF($L$2:L144,L144)&gt;1,L144=0),IF(ISBLANK('Unit Types - Emission Rates'!C153),K143,0),IF(L144="","",MAX($K$1:K143)+1))</f>
        <v>FlexPermits: Distinct Counter for FIN from UT-ER sheet</v>
      </c>
      <c r="L144" s="289">
        <f>'Unit Types - Emission Rates'!C153</f>
        <v>0</v>
      </c>
      <c r="M144" s="289">
        <f>'Unit Types - Emission Rates'!D153</f>
        <v>0</v>
      </c>
      <c r="N144" s="289">
        <f>'Unit Types - Emission Rates'!E153</f>
        <v>0</v>
      </c>
      <c r="O144" t="str">
        <f t="shared" si="15"/>
        <v/>
      </c>
      <c r="P144" t="str">
        <f t="shared" si="16"/>
        <v/>
      </c>
      <c r="Q144" t="str">
        <f t="shared" si="17"/>
        <v/>
      </c>
    </row>
    <row r="145" spans="1:17" x14ac:dyDescent="0.2">
      <c r="A145">
        <f>'Unit Types - Emission Rates'!A154</f>
        <v>0</v>
      </c>
      <c r="B145" t="str">
        <f t="shared" si="18"/>
        <v>BACT FIX: Fills blank Action Requested with prior above cell, makes complete list per pollutant</v>
      </c>
      <c r="C145">
        <f>IF(ISBLANK('Unit Types - Emission Rates'!$C154),'Unit Types - Emission Rates'!D154,'Unit Types - Emission Rates'!C154)</f>
        <v>0</v>
      </c>
      <c r="D145">
        <f t="shared" si="19"/>
        <v>0</v>
      </c>
      <c r="F145">
        <f>'Unit Types - Emission Rates'!B154</f>
        <v>0</v>
      </c>
      <c r="G145" t="str">
        <f t="shared" si="20"/>
        <v>PublicNotice Fix: Unit Types - Emission Rates Col B Complete (Include Multi-pollutants)</v>
      </c>
      <c r="H145" t="str">
        <f>IF(OR(COUNTIF($I$2:I145,I145)&gt;1,I145=0),IF(ISBLANK('Unit Types - Emission Rates'!F154),H144,0),IF(I145="","",MAX($H$1:H144)+1))</f>
        <v>Impact Sheet Update: Distinct Counter for Pollutants</v>
      </c>
      <c r="I145">
        <f>IF('Unit Types - Emission Rates'!F154="VOC","",'Unit Types - Emission Rates'!F154)</f>
        <v>0</v>
      </c>
      <c r="J145" t="str">
        <f t="shared" si="14"/>
        <v/>
      </c>
      <c r="K145" t="str">
        <f>IF(OR(COUNTIF($L$2:L145,L145)&gt;1,L145=0),IF(ISBLANK('Unit Types - Emission Rates'!C154),K144,0),IF(L145="","",MAX($K$1:K144)+1))</f>
        <v>FlexPermits: Distinct Counter for FIN from UT-ER sheet</v>
      </c>
      <c r="L145" s="289">
        <f>'Unit Types - Emission Rates'!C154</f>
        <v>0</v>
      </c>
      <c r="M145" s="289">
        <f>'Unit Types - Emission Rates'!D154</f>
        <v>0</v>
      </c>
      <c r="N145" s="289">
        <f>'Unit Types - Emission Rates'!E154</f>
        <v>0</v>
      </c>
      <c r="O145" t="str">
        <f t="shared" si="15"/>
        <v/>
      </c>
      <c r="P145" t="str">
        <f t="shared" si="16"/>
        <v/>
      </c>
      <c r="Q145" t="str">
        <f t="shared" si="17"/>
        <v/>
      </c>
    </row>
    <row r="146" spans="1:17" x14ac:dyDescent="0.2">
      <c r="A146">
        <f>'Unit Types - Emission Rates'!A155</f>
        <v>0</v>
      </c>
      <c r="B146" t="str">
        <f t="shared" si="18"/>
        <v>BACT FIX: Fills blank Action Requested with prior above cell, makes complete list per pollutant</v>
      </c>
      <c r="C146">
        <f>IF(ISBLANK('Unit Types - Emission Rates'!$C155),'Unit Types - Emission Rates'!D155,'Unit Types - Emission Rates'!C155)</f>
        <v>0</v>
      </c>
      <c r="D146">
        <f t="shared" si="19"/>
        <v>0</v>
      </c>
      <c r="F146">
        <f>'Unit Types - Emission Rates'!B155</f>
        <v>0</v>
      </c>
      <c r="G146" t="str">
        <f t="shared" si="20"/>
        <v>PublicNotice Fix: Unit Types - Emission Rates Col B Complete (Include Multi-pollutants)</v>
      </c>
      <c r="H146" t="str">
        <f>IF(OR(COUNTIF($I$2:I146,I146)&gt;1,I146=0),IF(ISBLANK('Unit Types - Emission Rates'!F155),H145,0),IF(I146="","",MAX($H$1:H145)+1))</f>
        <v>Impact Sheet Update: Distinct Counter for Pollutants</v>
      </c>
      <c r="I146">
        <f>IF('Unit Types - Emission Rates'!F155="VOC","",'Unit Types - Emission Rates'!F155)</f>
        <v>0</v>
      </c>
      <c r="J146" t="str">
        <f t="shared" si="14"/>
        <v/>
      </c>
      <c r="K146" t="str">
        <f>IF(OR(COUNTIF($L$2:L146,L146)&gt;1,L146=0),IF(ISBLANK('Unit Types - Emission Rates'!C155),K145,0),IF(L146="","",MAX($K$1:K145)+1))</f>
        <v>FlexPermits: Distinct Counter for FIN from UT-ER sheet</v>
      </c>
      <c r="L146" s="289">
        <f>'Unit Types - Emission Rates'!C155</f>
        <v>0</v>
      </c>
      <c r="M146" s="289">
        <f>'Unit Types - Emission Rates'!D155</f>
        <v>0</v>
      </c>
      <c r="N146" s="289">
        <f>'Unit Types - Emission Rates'!E155</f>
        <v>0</v>
      </c>
      <c r="O146" t="str">
        <f t="shared" si="15"/>
        <v/>
      </c>
      <c r="P146" t="str">
        <f t="shared" si="16"/>
        <v/>
      </c>
      <c r="Q146" t="str">
        <f t="shared" si="17"/>
        <v/>
      </c>
    </row>
    <row r="147" spans="1:17" x14ac:dyDescent="0.2">
      <c r="A147">
        <f>'Unit Types - Emission Rates'!A156</f>
        <v>0</v>
      </c>
      <c r="B147" t="str">
        <f t="shared" si="18"/>
        <v>BACT FIX: Fills blank Action Requested with prior above cell, makes complete list per pollutant</v>
      </c>
      <c r="C147">
        <f>IF(ISBLANK('Unit Types - Emission Rates'!$C156),'Unit Types - Emission Rates'!D156,'Unit Types - Emission Rates'!C156)</f>
        <v>0</v>
      </c>
      <c r="D147">
        <f t="shared" si="19"/>
        <v>0</v>
      </c>
      <c r="F147">
        <f>'Unit Types - Emission Rates'!B156</f>
        <v>0</v>
      </c>
      <c r="G147" t="str">
        <f t="shared" si="20"/>
        <v>PublicNotice Fix: Unit Types - Emission Rates Col B Complete (Include Multi-pollutants)</v>
      </c>
      <c r="H147" t="str">
        <f>IF(OR(COUNTIF($I$2:I147,I147)&gt;1,I147=0),IF(ISBLANK('Unit Types - Emission Rates'!F156),H146,0),IF(I147="","",MAX($H$1:H146)+1))</f>
        <v>Impact Sheet Update: Distinct Counter for Pollutants</v>
      </c>
      <c r="I147">
        <f>IF('Unit Types - Emission Rates'!F156="VOC","",'Unit Types - Emission Rates'!F156)</f>
        <v>0</v>
      </c>
      <c r="J147" t="str">
        <f t="shared" si="14"/>
        <v/>
      </c>
      <c r="K147" t="str">
        <f>IF(OR(COUNTIF($L$2:L147,L147)&gt;1,L147=0),IF(ISBLANK('Unit Types - Emission Rates'!C156),K146,0),IF(L147="","",MAX($K$1:K146)+1))</f>
        <v>FlexPermits: Distinct Counter for FIN from UT-ER sheet</v>
      </c>
      <c r="L147" s="289">
        <f>'Unit Types - Emission Rates'!C156</f>
        <v>0</v>
      </c>
      <c r="M147" s="289">
        <f>'Unit Types - Emission Rates'!D156</f>
        <v>0</v>
      </c>
      <c r="N147" s="289">
        <f>'Unit Types - Emission Rates'!E156</f>
        <v>0</v>
      </c>
      <c r="O147" t="str">
        <f t="shared" si="15"/>
        <v/>
      </c>
      <c r="P147" t="str">
        <f t="shared" si="16"/>
        <v/>
      </c>
      <c r="Q147" t="str">
        <f t="shared" si="17"/>
        <v/>
      </c>
    </row>
    <row r="148" spans="1:17" x14ac:dyDescent="0.2">
      <c r="A148">
        <f>'Unit Types - Emission Rates'!A157</f>
        <v>0</v>
      </c>
      <c r="B148" t="str">
        <f t="shared" si="18"/>
        <v>BACT FIX: Fills blank Action Requested with prior above cell, makes complete list per pollutant</v>
      </c>
      <c r="C148">
        <f>IF(ISBLANK('Unit Types - Emission Rates'!$C157),'Unit Types - Emission Rates'!D157,'Unit Types - Emission Rates'!C157)</f>
        <v>0</v>
      </c>
      <c r="D148">
        <f t="shared" si="19"/>
        <v>0</v>
      </c>
      <c r="F148">
        <f>'Unit Types - Emission Rates'!B157</f>
        <v>0</v>
      </c>
      <c r="G148" t="str">
        <f t="shared" si="20"/>
        <v>PublicNotice Fix: Unit Types - Emission Rates Col B Complete (Include Multi-pollutants)</v>
      </c>
      <c r="H148" t="str">
        <f>IF(OR(COUNTIF($I$2:I148,I148)&gt;1,I148=0),IF(ISBLANK('Unit Types - Emission Rates'!F157),H147,0),IF(I148="","",MAX($H$1:H147)+1))</f>
        <v>Impact Sheet Update: Distinct Counter for Pollutants</v>
      </c>
      <c r="I148">
        <f>IF('Unit Types - Emission Rates'!F157="VOC","",'Unit Types - Emission Rates'!F157)</f>
        <v>0</v>
      </c>
      <c r="J148" t="str">
        <f t="shared" si="14"/>
        <v/>
      </c>
      <c r="K148" t="str">
        <f>IF(OR(COUNTIF($L$2:L148,L148)&gt;1,L148=0),IF(ISBLANK('Unit Types - Emission Rates'!C157),K147,0),IF(L148="","",MAX($K$1:K147)+1))</f>
        <v>FlexPermits: Distinct Counter for FIN from UT-ER sheet</v>
      </c>
      <c r="L148" s="289">
        <f>'Unit Types - Emission Rates'!C157</f>
        <v>0</v>
      </c>
      <c r="M148" s="289">
        <f>'Unit Types - Emission Rates'!D157</f>
        <v>0</v>
      </c>
      <c r="N148" s="289">
        <f>'Unit Types - Emission Rates'!E157</f>
        <v>0</v>
      </c>
      <c r="O148" t="str">
        <f t="shared" si="15"/>
        <v/>
      </c>
      <c r="P148" t="str">
        <f t="shared" si="16"/>
        <v/>
      </c>
      <c r="Q148" t="str">
        <f t="shared" si="17"/>
        <v/>
      </c>
    </row>
    <row r="149" spans="1:17" x14ac:dyDescent="0.2">
      <c r="A149">
        <f>'Unit Types - Emission Rates'!A158</f>
        <v>0</v>
      </c>
      <c r="B149" t="str">
        <f t="shared" si="18"/>
        <v>BACT FIX: Fills blank Action Requested with prior above cell, makes complete list per pollutant</v>
      </c>
      <c r="C149">
        <f>IF(ISBLANK('Unit Types - Emission Rates'!$C158),'Unit Types - Emission Rates'!D158,'Unit Types - Emission Rates'!C158)</f>
        <v>0</v>
      </c>
      <c r="D149">
        <f t="shared" si="19"/>
        <v>0</v>
      </c>
      <c r="F149">
        <f>'Unit Types - Emission Rates'!B158</f>
        <v>0</v>
      </c>
      <c r="G149" t="str">
        <f t="shared" si="20"/>
        <v>PublicNotice Fix: Unit Types - Emission Rates Col B Complete (Include Multi-pollutants)</v>
      </c>
      <c r="H149" t="str">
        <f>IF(OR(COUNTIF($I$2:I149,I149)&gt;1,I149=0),IF(ISBLANK('Unit Types - Emission Rates'!F158),H148,0),IF(I149="","",MAX($H$1:H148)+1))</f>
        <v>Impact Sheet Update: Distinct Counter for Pollutants</v>
      </c>
      <c r="I149">
        <f>IF('Unit Types - Emission Rates'!F158="VOC","",'Unit Types - Emission Rates'!F158)</f>
        <v>0</v>
      </c>
      <c r="J149" t="str">
        <f t="shared" si="14"/>
        <v/>
      </c>
      <c r="K149" t="str">
        <f>IF(OR(COUNTIF($L$2:L149,L149)&gt;1,L149=0),IF(ISBLANK('Unit Types - Emission Rates'!C158),K148,0),IF(L149="","",MAX($K$1:K148)+1))</f>
        <v>FlexPermits: Distinct Counter for FIN from UT-ER sheet</v>
      </c>
      <c r="L149" s="289">
        <f>'Unit Types - Emission Rates'!C158</f>
        <v>0</v>
      </c>
      <c r="M149" s="289">
        <f>'Unit Types - Emission Rates'!D158</f>
        <v>0</v>
      </c>
      <c r="N149" s="289">
        <f>'Unit Types - Emission Rates'!E158</f>
        <v>0</v>
      </c>
      <c r="O149" t="str">
        <f t="shared" si="15"/>
        <v/>
      </c>
      <c r="P149" t="str">
        <f t="shared" si="16"/>
        <v/>
      </c>
      <c r="Q149" t="str">
        <f t="shared" si="17"/>
        <v/>
      </c>
    </row>
    <row r="150" spans="1:17" x14ac:dyDescent="0.2">
      <c r="A150">
        <f>'Unit Types - Emission Rates'!A159</f>
        <v>0</v>
      </c>
      <c r="B150" t="str">
        <f t="shared" si="18"/>
        <v>BACT FIX: Fills blank Action Requested with prior above cell, makes complete list per pollutant</v>
      </c>
      <c r="C150">
        <f>IF(ISBLANK('Unit Types - Emission Rates'!$C159),'Unit Types - Emission Rates'!D159,'Unit Types - Emission Rates'!C159)</f>
        <v>0</v>
      </c>
      <c r="D150">
        <f t="shared" si="19"/>
        <v>0</v>
      </c>
      <c r="F150">
        <f>'Unit Types - Emission Rates'!B159</f>
        <v>0</v>
      </c>
      <c r="G150" t="str">
        <f t="shared" si="20"/>
        <v>PublicNotice Fix: Unit Types - Emission Rates Col B Complete (Include Multi-pollutants)</v>
      </c>
      <c r="H150" t="str">
        <f>IF(OR(COUNTIF($I$2:I150,I150)&gt;1,I150=0),IF(ISBLANK('Unit Types - Emission Rates'!F159),H149,0),IF(I150="","",MAX($H$1:H149)+1))</f>
        <v>Impact Sheet Update: Distinct Counter for Pollutants</v>
      </c>
      <c r="I150">
        <f>IF('Unit Types - Emission Rates'!F159="VOC","",'Unit Types - Emission Rates'!F159)</f>
        <v>0</v>
      </c>
      <c r="J150" t="str">
        <f t="shared" si="14"/>
        <v/>
      </c>
      <c r="K150" t="str">
        <f>IF(OR(COUNTIF($L$2:L150,L150)&gt;1,L150=0),IF(ISBLANK('Unit Types - Emission Rates'!C159),K149,0),IF(L150="","",MAX($K$1:K149)+1))</f>
        <v>FlexPermits: Distinct Counter for FIN from UT-ER sheet</v>
      </c>
      <c r="L150" s="289">
        <f>'Unit Types - Emission Rates'!C159</f>
        <v>0</v>
      </c>
      <c r="M150" s="289">
        <f>'Unit Types - Emission Rates'!D159</f>
        <v>0</v>
      </c>
      <c r="N150" s="289">
        <f>'Unit Types - Emission Rates'!E159</f>
        <v>0</v>
      </c>
      <c r="O150" t="str">
        <f t="shared" si="15"/>
        <v/>
      </c>
      <c r="P150" t="str">
        <f t="shared" si="16"/>
        <v/>
      </c>
      <c r="Q150" t="str">
        <f t="shared" si="17"/>
        <v/>
      </c>
    </row>
    <row r="151" spans="1:17" x14ac:dyDescent="0.2">
      <c r="A151">
        <f>'Unit Types - Emission Rates'!A160</f>
        <v>0</v>
      </c>
      <c r="B151" t="str">
        <f t="shared" si="18"/>
        <v>BACT FIX: Fills blank Action Requested with prior above cell, makes complete list per pollutant</v>
      </c>
      <c r="C151">
        <f>IF(ISBLANK('Unit Types - Emission Rates'!$C160),'Unit Types - Emission Rates'!D160,'Unit Types - Emission Rates'!C160)</f>
        <v>0</v>
      </c>
      <c r="D151">
        <f t="shared" si="19"/>
        <v>0</v>
      </c>
      <c r="F151">
        <f>'Unit Types - Emission Rates'!B160</f>
        <v>0</v>
      </c>
      <c r="G151" t="str">
        <f t="shared" si="20"/>
        <v>PublicNotice Fix: Unit Types - Emission Rates Col B Complete (Include Multi-pollutants)</v>
      </c>
      <c r="H151" t="str">
        <f>IF(OR(COUNTIF($I$2:I151,I151)&gt;1,I151=0),IF(ISBLANK('Unit Types - Emission Rates'!F160),H150,0),IF(I151="","",MAX($H$1:H150)+1))</f>
        <v>Impact Sheet Update: Distinct Counter for Pollutants</v>
      </c>
      <c r="I151">
        <f>IF('Unit Types - Emission Rates'!F160="VOC","",'Unit Types - Emission Rates'!F160)</f>
        <v>0</v>
      </c>
      <c r="J151" t="str">
        <f t="shared" si="14"/>
        <v/>
      </c>
      <c r="K151" t="str">
        <f>IF(OR(COUNTIF($L$2:L151,L151)&gt;1,L151=0),IF(ISBLANK('Unit Types - Emission Rates'!C160),K150,0),IF(L151="","",MAX($K$1:K150)+1))</f>
        <v>FlexPermits: Distinct Counter for FIN from UT-ER sheet</v>
      </c>
      <c r="L151" s="289">
        <f>'Unit Types - Emission Rates'!C160</f>
        <v>0</v>
      </c>
      <c r="M151" s="289">
        <f>'Unit Types - Emission Rates'!D160</f>
        <v>0</v>
      </c>
      <c r="N151" s="289">
        <f>'Unit Types - Emission Rates'!E160</f>
        <v>0</v>
      </c>
      <c r="O151" t="str">
        <f t="shared" si="15"/>
        <v/>
      </c>
      <c r="P151" t="str">
        <f t="shared" si="16"/>
        <v/>
      </c>
      <c r="Q151" t="str">
        <f t="shared" si="17"/>
        <v/>
      </c>
    </row>
    <row r="152" spans="1:17" x14ac:dyDescent="0.2">
      <c r="A152">
        <f>'Unit Types - Emission Rates'!A161</f>
        <v>0</v>
      </c>
      <c r="B152" t="str">
        <f t="shared" si="18"/>
        <v>BACT FIX: Fills blank Action Requested with prior above cell, makes complete list per pollutant</v>
      </c>
      <c r="C152">
        <f>IF(ISBLANK('Unit Types - Emission Rates'!$C161),'Unit Types - Emission Rates'!D161,'Unit Types - Emission Rates'!C161)</f>
        <v>0</v>
      </c>
      <c r="D152">
        <f t="shared" si="19"/>
        <v>0</v>
      </c>
      <c r="F152">
        <f>'Unit Types - Emission Rates'!B161</f>
        <v>0</v>
      </c>
      <c r="G152" t="str">
        <f t="shared" si="20"/>
        <v>PublicNotice Fix: Unit Types - Emission Rates Col B Complete (Include Multi-pollutants)</v>
      </c>
      <c r="H152" t="str">
        <f>IF(OR(COUNTIF($I$2:I152,I152)&gt;1,I152=0),IF(ISBLANK('Unit Types - Emission Rates'!F161),H151,0),IF(I152="","",MAX($H$1:H151)+1))</f>
        <v>Impact Sheet Update: Distinct Counter for Pollutants</v>
      </c>
      <c r="I152">
        <f>IF('Unit Types - Emission Rates'!F161="VOC","",'Unit Types - Emission Rates'!F161)</f>
        <v>0</v>
      </c>
      <c r="J152" t="str">
        <f t="shared" si="14"/>
        <v/>
      </c>
      <c r="K152" t="str">
        <f>IF(OR(COUNTIF($L$2:L152,L152)&gt;1,L152=0),IF(ISBLANK('Unit Types - Emission Rates'!C161),K151,0),IF(L152="","",MAX($K$1:K151)+1))</f>
        <v>FlexPermits: Distinct Counter for FIN from UT-ER sheet</v>
      </c>
      <c r="L152" s="289">
        <f>'Unit Types - Emission Rates'!C161</f>
        <v>0</v>
      </c>
      <c r="M152" s="289">
        <f>'Unit Types - Emission Rates'!D161</f>
        <v>0</v>
      </c>
      <c r="N152" s="289">
        <f>'Unit Types - Emission Rates'!E161</f>
        <v>0</v>
      </c>
      <c r="O152" t="str">
        <f t="shared" si="15"/>
        <v/>
      </c>
      <c r="P152" t="str">
        <f t="shared" si="16"/>
        <v/>
      </c>
      <c r="Q152" t="str">
        <f t="shared" si="17"/>
        <v/>
      </c>
    </row>
    <row r="153" spans="1:17" x14ac:dyDescent="0.2">
      <c r="A153">
        <f>'Unit Types - Emission Rates'!A162</f>
        <v>0</v>
      </c>
      <c r="B153" t="str">
        <f t="shared" si="18"/>
        <v>BACT FIX: Fills blank Action Requested with prior above cell, makes complete list per pollutant</v>
      </c>
      <c r="C153">
        <f>IF(ISBLANK('Unit Types - Emission Rates'!$C162),'Unit Types - Emission Rates'!D162,'Unit Types - Emission Rates'!C162)</f>
        <v>0</v>
      </c>
      <c r="D153">
        <f t="shared" si="19"/>
        <v>0</v>
      </c>
      <c r="F153">
        <f>'Unit Types - Emission Rates'!B162</f>
        <v>0</v>
      </c>
      <c r="G153" t="str">
        <f t="shared" si="20"/>
        <v>PublicNotice Fix: Unit Types - Emission Rates Col B Complete (Include Multi-pollutants)</v>
      </c>
      <c r="H153" t="str">
        <f>IF(OR(COUNTIF($I$2:I153,I153)&gt;1,I153=0),IF(ISBLANK('Unit Types - Emission Rates'!F162),H152,0),IF(I153="","",MAX($H$1:H152)+1))</f>
        <v>Impact Sheet Update: Distinct Counter for Pollutants</v>
      </c>
      <c r="I153">
        <f>IF('Unit Types - Emission Rates'!F162="VOC","",'Unit Types - Emission Rates'!F162)</f>
        <v>0</v>
      </c>
      <c r="J153" t="str">
        <f t="shared" si="14"/>
        <v/>
      </c>
      <c r="K153" t="str">
        <f>IF(OR(COUNTIF($L$2:L153,L153)&gt;1,L153=0),IF(ISBLANK('Unit Types - Emission Rates'!C162),K152,0),IF(L153="","",MAX($K$1:K152)+1))</f>
        <v>FlexPermits: Distinct Counter for FIN from UT-ER sheet</v>
      </c>
      <c r="L153" s="289">
        <f>'Unit Types - Emission Rates'!C162</f>
        <v>0</v>
      </c>
      <c r="M153" s="289">
        <f>'Unit Types - Emission Rates'!D162</f>
        <v>0</v>
      </c>
      <c r="N153" s="289">
        <f>'Unit Types - Emission Rates'!E162</f>
        <v>0</v>
      </c>
      <c r="O153" t="str">
        <f t="shared" si="15"/>
        <v/>
      </c>
      <c r="P153" t="str">
        <f t="shared" si="16"/>
        <v/>
      </c>
      <c r="Q153" t="str">
        <f t="shared" si="17"/>
        <v/>
      </c>
    </row>
    <row r="154" spans="1:17" x14ac:dyDescent="0.2">
      <c r="A154">
        <f>'Unit Types - Emission Rates'!A163</f>
        <v>0</v>
      </c>
      <c r="B154" t="str">
        <f t="shared" si="18"/>
        <v>BACT FIX: Fills blank Action Requested with prior above cell, makes complete list per pollutant</v>
      </c>
      <c r="C154">
        <f>IF(ISBLANK('Unit Types - Emission Rates'!$C163),'Unit Types - Emission Rates'!D163,'Unit Types - Emission Rates'!C163)</f>
        <v>0</v>
      </c>
      <c r="D154">
        <f t="shared" si="19"/>
        <v>0</v>
      </c>
      <c r="F154">
        <f>'Unit Types - Emission Rates'!B163</f>
        <v>0</v>
      </c>
      <c r="G154" t="str">
        <f t="shared" si="20"/>
        <v>PublicNotice Fix: Unit Types - Emission Rates Col B Complete (Include Multi-pollutants)</v>
      </c>
      <c r="H154" t="str">
        <f>IF(OR(COUNTIF($I$2:I154,I154)&gt;1,I154=0),IF(ISBLANK('Unit Types - Emission Rates'!F163),H153,0),IF(I154="","",MAX($H$1:H153)+1))</f>
        <v>Impact Sheet Update: Distinct Counter for Pollutants</v>
      </c>
      <c r="I154">
        <f>IF('Unit Types - Emission Rates'!F163="VOC","",'Unit Types - Emission Rates'!F163)</f>
        <v>0</v>
      </c>
      <c r="J154" t="str">
        <f t="shared" si="14"/>
        <v/>
      </c>
      <c r="K154" t="str">
        <f>IF(OR(COUNTIF($L$2:L154,L154)&gt;1,L154=0),IF(ISBLANK('Unit Types - Emission Rates'!C163),K153,0),IF(L154="","",MAX($K$1:K153)+1))</f>
        <v>FlexPermits: Distinct Counter for FIN from UT-ER sheet</v>
      </c>
      <c r="L154" s="289">
        <f>'Unit Types - Emission Rates'!C163</f>
        <v>0</v>
      </c>
      <c r="M154" s="289">
        <f>'Unit Types - Emission Rates'!D163</f>
        <v>0</v>
      </c>
      <c r="N154" s="289">
        <f>'Unit Types - Emission Rates'!E163</f>
        <v>0</v>
      </c>
      <c r="O154" t="str">
        <f t="shared" si="15"/>
        <v/>
      </c>
      <c r="P154" t="str">
        <f t="shared" si="16"/>
        <v/>
      </c>
      <c r="Q154" t="str">
        <f t="shared" si="17"/>
        <v/>
      </c>
    </row>
    <row r="155" spans="1:17" x14ac:dyDescent="0.2">
      <c r="A155">
        <f>'Unit Types - Emission Rates'!A164</f>
        <v>0</v>
      </c>
      <c r="B155" t="str">
        <f t="shared" si="18"/>
        <v>BACT FIX: Fills blank Action Requested with prior above cell, makes complete list per pollutant</v>
      </c>
      <c r="C155">
        <f>IF(ISBLANK('Unit Types - Emission Rates'!$C164),'Unit Types - Emission Rates'!D164,'Unit Types - Emission Rates'!C164)</f>
        <v>0</v>
      </c>
      <c r="D155">
        <f t="shared" si="19"/>
        <v>0</v>
      </c>
      <c r="F155">
        <f>'Unit Types - Emission Rates'!B164</f>
        <v>0</v>
      </c>
      <c r="G155" t="str">
        <f t="shared" si="20"/>
        <v>PublicNotice Fix: Unit Types - Emission Rates Col B Complete (Include Multi-pollutants)</v>
      </c>
      <c r="H155" t="str">
        <f>IF(OR(COUNTIF($I$2:I155,I155)&gt;1,I155=0),IF(ISBLANK('Unit Types - Emission Rates'!F164),H154,0),IF(I155="","",MAX($H$1:H154)+1))</f>
        <v>Impact Sheet Update: Distinct Counter for Pollutants</v>
      </c>
      <c r="I155">
        <f>IF('Unit Types - Emission Rates'!F164="VOC","",'Unit Types - Emission Rates'!F164)</f>
        <v>0</v>
      </c>
      <c r="J155" t="str">
        <f t="shared" si="14"/>
        <v/>
      </c>
      <c r="K155" t="str">
        <f>IF(OR(COUNTIF($L$2:L155,L155)&gt;1,L155=0),IF(ISBLANK('Unit Types - Emission Rates'!C164),K154,0),IF(L155="","",MAX($K$1:K154)+1))</f>
        <v>FlexPermits: Distinct Counter for FIN from UT-ER sheet</v>
      </c>
      <c r="L155" s="289">
        <f>'Unit Types - Emission Rates'!C164</f>
        <v>0</v>
      </c>
      <c r="M155" s="289">
        <f>'Unit Types - Emission Rates'!D164</f>
        <v>0</v>
      </c>
      <c r="N155" s="289">
        <f>'Unit Types - Emission Rates'!E164</f>
        <v>0</v>
      </c>
      <c r="O155" t="str">
        <f t="shared" si="15"/>
        <v/>
      </c>
      <c r="P155" t="str">
        <f t="shared" si="16"/>
        <v/>
      </c>
      <c r="Q155" t="str">
        <f t="shared" si="17"/>
        <v/>
      </c>
    </row>
    <row r="156" spans="1:17" x14ac:dyDescent="0.2">
      <c r="A156">
        <f>'Unit Types - Emission Rates'!A165</f>
        <v>0</v>
      </c>
      <c r="B156" t="str">
        <f t="shared" si="18"/>
        <v>BACT FIX: Fills blank Action Requested with prior above cell, makes complete list per pollutant</v>
      </c>
      <c r="C156">
        <f>IF(ISBLANK('Unit Types - Emission Rates'!$C165),'Unit Types - Emission Rates'!D165,'Unit Types - Emission Rates'!C165)</f>
        <v>0</v>
      </c>
      <c r="D156">
        <f t="shared" si="19"/>
        <v>0</v>
      </c>
      <c r="F156">
        <f>'Unit Types - Emission Rates'!B165</f>
        <v>0</v>
      </c>
      <c r="G156" t="str">
        <f t="shared" si="20"/>
        <v>PublicNotice Fix: Unit Types - Emission Rates Col B Complete (Include Multi-pollutants)</v>
      </c>
      <c r="H156" t="str">
        <f>IF(OR(COUNTIF($I$2:I156,I156)&gt;1,I156=0),IF(ISBLANK('Unit Types - Emission Rates'!F165),H155,0),IF(I156="","",MAX($H$1:H155)+1))</f>
        <v>Impact Sheet Update: Distinct Counter for Pollutants</v>
      </c>
      <c r="I156">
        <f>IF('Unit Types - Emission Rates'!F165="VOC","",'Unit Types - Emission Rates'!F165)</f>
        <v>0</v>
      </c>
      <c r="J156" t="str">
        <f t="shared" si="14"/>
        <v/>
      </c>
      <c r="K156" t="str">
        <f>IF(OR(COUNTIF($L$2:L156,L156)&gt;1,L156=0),IF(ISBLANK('Unit Types - Emission Rates'!C165),K155,0),IF(L156="","",MAX($K$1:K155)+1))</f>
        <v>FlexPermits: Distinct Counter for FIN from UT-ER sheet</v>
      </c>
      <c r="L156" s="289">
        <f>'Unit Types - Emission Rates'!C165</f>
        <v>0</v>
      </c>
      <c r="M156" s="289">
        <f>'Unit Types - Emission Rates'!D165</f>
        <v>0</v>
      </c>
      <c r="N156" s="289">
        <f>'Unit Types - Emission Rates'!E165</f>
        <v>0</v>
      </c>
      <c r="O156" t="str">
        <f t="shared" si="15"/>
        <v/>
      </c>
      <c r="P156" t="str">
        <f t="shared" si="16"/>
        <v/>
      </c>
      <c r="Q156" t="str">
        <f t="shared" si="17"/>
        <v/>
      </c>
    </row>
    <row r="157" spans="1:17" x14ac:dyDescent="0.2">
      <c r="A157">
        <f>'Unit Types - Emission Rates'!A166</f>
        <v>0</v>
      </c>
      <c r="B157" t="str">
        <f t="shared" si="18"/>
        <v>BACT FIX: Fills blank Action Requested with prior above cell, makes complete list per pollutant</v>
      </c>
      <c r="C157">
        <f>IF(ISBLANK('Unit Types - Emission Rates'!$C166),'Unit Types - Emission Rates'!D166,'Unit Types - Emission Rates'!C166)</f>
        <v>0</v>
      </c>
      <c r="D157">
        <f t="shared" si="19"/>
        <v>0</v>
      </c>
      <c r="F157">
        <f>'Unit Types - Emission Rates'!B166</f>
        <v>0</v>
      </c>
      <c r="G157" t="str">
        <f t="shared" si="20"/>
        <v>PublicNotice Fix: Unit Types - Emission Rates Col B Complete (Include Multi-pollutants)</v>
      </c>
      <c r="H157" t="str">
        <f>IF(OR(COUNTIF($I$2:I157,I157)&gt;1,I157=0),IF(ISBLANK('Unit Types - Emission Rates'!F166),H156,0),IF(I157="","",MAX($H$1:H156)+1))</f>
        <v>Impact Sheet Update: Distinct Counter for Pollutants</v>
      </c>
      <c r="I157">
        <f>IF('Unit Types - Emission Rates'!F166="VOC","",'Unit Types - Emission Rates'!F166)</f>
        <v>0</v>
      </c>
      <c r="J157" t="str">
        <f t="shared" si="14"/>
        <v/>
      </c>
      <c r="K157" t="str">
        <f>IF(OR(COUNTIF($L$2:L157,L157)&gt;1,L157=0),IF(ISBLANK('Unit Types - Emission Rates'!C166),K156,0),IF(L157="","",MAX($K$1:K156)+1))</f>
        <v>FlexPermits: Distinct Counter for FIN from UT-ER sheet</v>
      </c>
      <c r="L157" s="289">
        <f>'Unit Types - Emission Rates'!C166</f>
        <v>0</v>
      </c>
      <c r="M157" s="289">
        <f>'Unit Types - Emission Rates'!D166</f>
        <v>0</v>
      </c>
      <c r="N157" s="289">
        <f>'Unit Types - Emission Rates'!E166</f>
        <v>0</v>
      </c>
      <c r="O157" t="str">
        <f t="shared" si="15"/>
        <v/>
      </c>
      <c r="P157" t="str">
        <f t="shared" si="16"/>
        <v/>
      </c>
      <c r="Q157" t="str">
        <f t="shared" si="17"/>
        <v/>
      </c>
    </row>
    <row r="158" spans="1:17" x14ac:dyDescent="0.2">
      <c r="A158">
        <f>'Unit Types - Emission Rates'!A167</f>
        <v>0</v>
      </c>
      <c r="B158" t="str">
        <f t="shared" si="18"/>
        <v>BACT FIX: Fills blank Action Requested with prior above cell, makes complete list per pollutant</v>
      </c>
      <c r="C158">
        <f>IF(ISBLANK('Unit Types - Emission Rates'!$C167),'Unit Types - Emission Rates'!D167,'Unit Types - Emission Rates'!C167)</f>
        <v>0</v>
      </c>
      <c r="D158">
        <f t="shared" si="19"/>
        <v>0</v>
      </c>
      <c r="F158">
        <f>'Unit Types - Emission Rates'!B167</f>
        <v>0</v>
      </c>
      <c r="G158" t="str">
        <f t="shared" si="20"/>
        <v>PublicNotice Fix: Unit Types - Emission Rates Col B Complete (Include Multi-pollutants)</v>
      </c>
      <c r="H158" t="str">
        <f>IF(OR(COUNTIF($I$2:I158,I158)&gt;1,I158=0),IF(ISBLANK('Unit Types - Emission Rates'!F167),H157,0),IF(I158="","",MAX($H$1:H157)+1))</f>
        <v>Impact Sheet Update: Distinct Counter for Pollutants</v>
      </c>
      <c r="I158">
        <f>IF('Unit Types - Emission Rates'!F167="VOC","",'Unit Types - Emission Rates'!F167)</f>
        <v>0</v>
      </c>
      <c r="J158" t="str">
        <f t="shared" si="14"/>
        <v/>
      </c>
      <c r="K158" t="str">
        <f>IF(OR(COUNTIF($L$2:L158,L158)&gt;1,L158=0),IF(ISBLANK('Unit Types - Emission Rates'!C167),K157,0),IF(L158="","",MAX($K$1:K157)+1))</f>
        <v>FlexPermits: Distinct Counter for FIN from UT-ER sheet</v>
      </c>
      <c r="L158" s="289">
        <f>'Unit Types - Emission Rates'!C167</f>
        <v>0</v>
      </c>
      <c r="M158" s="289">
        <f>'Unit Types - Emission Rates'!D167</f>
        <v>0</v>
      </c>
      <c r="N158" s="289">
        <f>'Unit Types - Emission Rates'!E167</f>
        <v>0</v>
      </c>
      <c r="O158" t="str">
        <f t="shared" si="15"/>
        <v/>
      </c>
      <c r="P158" t="str">
        <f t="shared" si="16"/>
        <v/>
      </c>
      <c r="Q158" t="str">
        <f t="shared" si="17"/>
        <v/>
      </c>
    </row>
    <row r="159" spans="1:17" x14ac:dyDescent="0.2">
      <c r="A159">
        <f>'Unit Types - Emission Rates'!A168</f>
        <v>0</v>
      </c>
      <c r="B159" t="str">
        <f t="shared" si="18"/>
        <v>BACT FIX: Fills blank Action Requested with prior above cell, makes complete list per pollutant</v>
      </c>
      <c r="C159">
        <f>IF(ISBLANK('Unit Types - Emission Rates'!$C168),'Unit Types - Emission Rates'!D168,'Unit Types - Emission Rates'!C168)</f>
        <v>0</v>
      </c>
      <c r="D159">
        <f t="shared" si="19"/>
        <v>0</v>
      </c>
      <c r="F159">
        <f>'Unit Types - Emission Rates'!B168</f>
        <v>0</v>
      </c>
      <c r="G159" t="str">
        <f t="shared" si="20"/>
        <v>PublicNotice Fix: Unit Types - Emission Rates Col B Complete (Include Multi-pollutants)</v>
      </c>
      <c r="H159" t="str">
        <f>IF(OR(COUNTIF($I$2:I159,I159)&gt;1,I159=0),IF(ISBLANK('Unit Types - Emission Rates'!F168),H158,0),IF(I159="","",MAX($H$1:H158)+1))</f>
        <v>Impact Sheet Update: Distinct Counter for Pollutants</v>
      </c>
      <c r="I159">
        <f>IF('Unit Types - Emission Rates'!F168="VOC","",'Unit Types - Emission Rates'!F168)</f>
        <v>0</v>
      </c>
      <c r="J159" t="str">
        <f t="shared" si="14"/>
        <v/>
      </c>
      <c r="K159" t="str">
        <f>IF(OR(COUNTIF($L$2:L159,L159)&gt;1,L159=0),IF(ISBLANK('Unit Types - Emission Rates'!C168),K158,0),IF(L159="","",MAX($K$1:K158)+1))</f>
        <v>FlexPermits: Distinct Counter for FIN from UT-ER sheet</v>
      </c>
      <c r="L159" s="289">
        <f>'Unit Types - Emission Rates'!C168</f>
        <v>0</v>
      </c>
      <c r="M159" s="289">
        <f>'Unit Types - Emission Rates'!D168</f>
        <v>0</v>
      </c>
      <c r="N159" s="289">
        <f>'Unit Types - Emission Rates'!E168</f>
        <v>0</v>
      </c>
      <c r="O159" t="str">
        <f t="shared" si="15"/>
        <v/>
      </c>
      <c r="P159" t="str">
        <f t="shared" si="16"/>
        <v/>
      </c>
      <c r="Q159" t="str">
        <f t="shared" si="17"/>
        <v/>
      </c>
    </row>
    <row r="160" spans="1:17" x14ac:dyDescent="0.2">
      <c r="A160">
        <f>'Unit Types - Emission Rates'!A169</f>
        <v>0</v>
      </c>
      <c r="B160" t="str">
        <f t="shared" si="18"/>
        <v>BACT FIX: Fills blank Action Requested with prior above cell, makes complete list per pollutant</v>
      </c>
      <c r="C160">
        <f>IF(ISBLANK('Unit Types - Emission Rates'!$C169),'Unit Types - Emission Rates'!D169,'Unit Types - Emission Rates'!C169)</f>
        <v>0</v>
      </c>
      <c r="D160">
        <f t="shared" si="19"/>
        <v>0</v>
      </c>
      <c r="F160">
        <f>'Unit Types - Emission Rates'!B169</f>
        <v>0</v>
      </c>
      <c r="G160" t="str">
        <f t="shared" si="20"/>
        <v>PublicNotice Fix: Unit Types - Emission Rates Col B Complete (Include Multi-pollutants)</v>
      </c>
      <c r="H160" t="str">
        <f>IF(OR(COUNTIF($I$2:I160,I160)&gt;1,I160=0),IF(ISBLANK('Unit Types - Emission Rates'!F169),H159,0),IF(I160="","",MAX($H$1:H159)+1))</f>
        <v>Impact Sheet Update: Distinct Counter for Pollutants</v>
      </c>
      <c r="I160">
        <f>IF('Unit Types - Emission Rates'!F169="VOC","",'Unit Types - Emission Rates'!F169)</f>
        <v>0</v>
      </c>
      <c r="J160" t="str">
        <f t="shared" si="14"/>
        <v/>
      </c>
      <c r="K160" t="str">
        <f>IF(OR(COUNTIF($L$2:L160,L160)&gt;1,L160=0),IF(ISBLANK('Unit Types - Emission Rates'!C169),K159,0),IF(L160="","",MAX($K$1:K159)+1))</f>
        <v>FlexPermits: Distinct Counter for FIN from UT-ER sheet</v>
      </c>
      <c r="L160" s="289">
        <f>'Unit Types - Emission Rates'!C169</f>
        <v>0</v>
      </c>
      <c r="M160" s="289">
        <f>'Unit Types - Emission Rates'!D169</f>
        <v>0</v>
      </c>
      <c r="N160" s="289">
        <f>'Unit Types - Emission Rates'!E169</f>
        <v>0</v>
      </c>
      <c r="O160" t="str">
        <f t="shared" si="15"/>
        <v/>
      </c>
      <c r="P160" t="str">
        <f t="shared" si="16"/>
        <v/>
      </c>
      <c r="Q160" t="str">
        <f t="shared" si="17"/>
        <v/>
      </c>
    </row>
    <row r="161" spans="1:17" x14ac:dyDescent="0.2">
      <c r="A161">
        <f>'Unit Types - Emission Rates'!A170</f>
        <v>0</v>
      </c>
      <c r="B161" t="str">
        <f t="shared" si="18"/>
        <v>BACT FIX: Fills blank Action Requested with prior above cell, makes complete list per pollutant</v>
      </c>
      <c r="C161">
        <f>IF(ISBLANK('Unit Types - Emission Rates'!$C170),'Unit Types - Emission Rates'!D170,'Unit Types - Emission Rates'!C170)</f>
        <v>0</v>
      </c>
      <c r="D161">
        <f t="shared" si="19"/>
        <v>0</v>
      </c>
      <c r="F161">
        <f>'Unit Types - Emission Rates'!B170</f>
        <v>0</v>
      </c>
      <c r="G161" t="str">
        <f t="shared" si="20"/>
        <v>PublicNotice Fix: Unit Types - Emission Rates Col B Complete (Include Multi-pollutants)</v>
      </c>
      <c r="H161" t="str">
        <f>IF(OR(COUNTIF($I$2:I161,I161)&gt;1,I161=0),IF(ISBLANK('Unit Types - Emission Rates'!F170),H160,0),IF(I161="","",MAX($H$1:H160)+1))</f>
        <v>Impact Sheet Update: Distinct Counter for Pollutants</v>
      </c>
      <c r="I161">
        <f>IF('Unit Types - Emission Rates'!F170="VOC","",'Unit Types - Emission Rates'!F170)</f>
        <v>0</v>
      </c>
      <c r="J161" t="str">
        <f t="shared" si="14"/>
        <v/>
      </c>
      <c r="K161" t="str">
        <f>IF(OR(COUNTIF($L$2:L161,L161)&gt;1,L161=0),IF(ISBLANK('Unit Types - Emission Rates'!C170),K160,0),IF(L161="","",MAX($K$1:K160)+1))</f>
        <v>FlexPermits: Distinct Counter for FIN from UT-ER sheet</v>
      </c>
      <c r="L161" s="289">
        <f>'Unit Types - Emission Rates'!C170</f>
        <v>0</v>
      </c>
      <c r="M161" s="289">
        <f>'Unit Types - Emission Rates'!D170</f>
        <v>0</v>
      </c>
      <c r="N161" s="289">
        <f>'Unit Types - Emission Rates'!E170</f>
        <v>0</v>
      </c>
      <c r="O161" t="str">
        <f t="shared" si="15"/>
        <v/>
      </c>
      <c r="P161" t="str">
        <f t="shared" si="16"/>
        <v/>
      </c>
      <c r="Q161" t="str">
        <f t="shared" si="17"/>
        <v/>
      </c>
    </row>
    <row r="162" spans="1:17" x14ac:dyDescent="0.2">
      <c r="A162">
        <f>'Unit Types - Emission Rates'!A171</f>
        <v>0</v>
      </c>
      <c r="B162" t="str">
        <f t="shared" si="18"/>
        <v>BACT FIX: Fills blank Action Requested with prior above cell, makes complete list per pollutant</v>
      </c>
      <c r="C162">
        <f>IF(ISBLANK('Unit Types - Emission Rates'!$C171),'Unit Types - Emission Rates'!D171,'Unit Types - Emission Rates'!C171)</f>
        <v>0</v>
      </c>
      <c r="D162">
        <f t="shared" si="19"/>
        <v>0</v>
      </c>
      <c r="F162">
        <f>'Unit Types - Emission Rates'!B171</f>
        <v>0</v>
      </c>
      <c r="G162" t="str">
        <f t="shared" si="20"/>
        <v>PublicNotice Fix: Unit Types - Emission Rates Col B Complete (Include Multi-pollutants)</v>
      </c>
      <c r="H162" t="str">
        <f>IF(OR(COUNTIF($I$2:I162,I162)&gt;1,I162=0),IF(ISBLANK('Unit Types - Emission Rates'!F171),H161,0),IF(I162="","",MAX($H$1:H161)+1))</f>
        <v>Impact Sheet Update: Distinct Counter for Pollutants</v>
      </c>
      <c r="I162">
        <f>IF('Unit Types - Emission Rates'!F171="VOC","",'Unit Types - Emission Rates'!F171)</f>
        <v>0</v>
      </c>
      <c r="J162" t="str">
        <f t="shared" si="14"/>
        <v/>
      </c>
      <c r="K162" t="str">
        <f>IF(OR(COUNTIF($L$2:L162,L162)&gt;1,L162=0),IF(ISBLANK('Unit Types - Emission Rates'!C171),K161,0),IF(L162="","",MAX($K$1:K161)+1))</f>
        <v>FlexPermits: Distinct Counter for FIN from UT-ER sheet</v>
      </c>
      <c r="L162" s="289">
        <f>'Unit Types - Emission Rates'!C171</f>
        <v>0</v>
      </c>
      <c r="M162" s="289">
        <f>'Unit Types - Emission Rates'!D171</f>
        <v>0</v>
      </c>
      <c r="N162" s="289">
        <f>'Unit Types - Emission Rates'!E171</f>
        <v>0</v>
      </c>
      <c r="O162" t="str">
        <f t="shared" si="15"/>
        <v/>
      </c>
      <c r="P162" t="str">
        <f t="shared" si="16"/>
        <v/>
      </c>
      <c r="Q162" t="str">
        <f t="shared" si="17"/>
        <v/>
      </c>
    </row>
    <row r="163" spans="1:17" x14ac:dyDescent="0.2">
      <c r="A163">
        <f>'Unit Types - Emission Rates'!A172</f>
        <v>0</v>
      </c>
      <c r="B163" t="str">
        <f t="shared" si="18"/>
        <v>BACT FIX: Fills blank Action Requested with prior above cell, makes complete list per pollutant</v>
      </c>
      <c r="C163">
        <f>IF(ISBLANK('Unit Types - Emission Rates'!$C172),'Unit Types - Emission Rates'!D172,'Unit Types - Emission Rates'!C172)</f>
        <v>0</v>
      </c>
      <c r="D163">
        <f t="shared" si="19"/>
        <v>0</v>
      </c>
      <c r="F163">
        <f>'Unit Types - Emission Rates'!B172</f>
        <v>0</v>
      </c>
      <c r="G163" t="str">
        <f t="shared" si="20"/>
        <v>PublicNotice Fix: Unit Types - Emission Rates Col B Complete (Include Multi-pollutants)</v>
      </c>
      <c r="H163" t="str">
        <f>IF(OR(COUNTIF($I$2:I163,I163)&gt;1,I163=0),IF(ISBLANK('Unit Types - Emission Rates'!F172),H162,0),IF(I163="","",MAX($H$1:H162)+1))</f>
        <v>Impact Sheet Update: Distinct Counter for Pollutants</v>
      </c>
      <c r="I163">
        <f>IF('Unit Types - Emission Rates'!F172="VOC","",'Unit Types - Emission Rates'!F172)</f>
        <v>0</v>
      </c>
      <c r="J163" t="str">
        <f t="shared" si="14"/>
        <v/>
      </c>
      <c r="K163" t="str">
        <f>IF(OR(COUNTIF($L$2:L163,L163)&gt;1,L163=0),IF(ISBLANK('Unit Types - Emission Rates'!C172),K162,0),IF(L163="","",MAX($K$1:K162)+1))</f>
        <v>FlexPermits: Distinct Counter for FIN from UT-ER sheet</v>
      </c>
      <c r="L163" s="289">
        <f>'Unit Types - Emission Rates'!C172</f>
        <v>0</v>
      </c>
      <c r="M163" s="289">
        <f>'Unit Types - Emission Rates'!D172</f>
        <v>0</v>
      </c>
      <c r="N163" s="289">
        <f>'Unit Types - Emission Rates'!E172</f>
        <v>0</v>
      </c>
      <c r="O163" t="str">
        <f t="shared" si="15"/>
        <v/>
      </c>
      <c r="P163" t="str">
        <f t="shared" si="16"/>
        <v/>
      </c>
      <c r="Q163" t="str">
        <f t="shared" si="17"/>
        <v/>
      </c>
    </row>
    <row r="164" spans="1:17" x14ac:dyDescent="0.2">
      <c r="A164">
        <f>'Unit Types - Emission Rates'!A173</f>
        <v>0</v>
      </c>
      <c r="B164" t="str">
        <f t="shared" si="18"/>
        <v>BACT FIX: Fills blank Action Requested with prior above cell, makes complete list per pollutant</v>
      </c>
      <c r="C164">
        <f>IF(ISBLANK('Unit Types - Emission Rates'!$C173),'Unit Types - Emission Rates'!D173,'Unit Types - Emission Rates'!C173)</f>
        <v>0</v>
      </c>
      <c r="D164">
        <f t="shared" si="19"/>
        <v>0</v>
      </c>
      <c r="F164">
        <f>'Unit Types - Emission Rates'!B173</f>
        <v>0</v>
      </c>
      <c r="G164" t="str">
        <f t="shared" si="20"/>
        <v>PublicNotice Fix: Unit Types - Emission Rates Col B Complete (Include Multi-pollutants)</v>
      </c>
      <c r="H164" t="str">
        <f>IF(OR(COUNTIF($I$2:I164,I164)&gt;1,I164=0),IF(ISBLANK('Unit Types - Emission Rates'!F173),H163,0),IF(I164="","",MAX($H$1:H163)+1))</f>
        <v>Impact Sheet Update: Distinct Counter for Pollutants</v>
      </c>
      <c r="I164">
        <f>IF('Unit Types - Emission Rates'!F173="VOC","",'Unit Types - Emission Rates'!F173)</f>
        <v>0</v>
      </c>
      <c r="J164" t="str">
        <f t="shared" si="14"/>
        <v/>
      </c>
      <c r="K164" t="str">
        <f>IF(OR(COUNTIF($L$2:L164,L164)&gt;1,L164=0),IF(ISBLANK('Unit Types - Emission Rates'!C173),K163,0),IF(L164="","",MAX($K$1:K163)+1))</f>
        <v>FlexPermits: Distinct Counter for FIN from UT-ER sheet</v>
      </c>
      <c r="L164" s="289">
        <f>'Unit Types - Emission Rates'!C173</f>
        <v>0</v>
      </c>
      <c r="M164" s="289">
        <f>'Unit Types - Emission Rates'!D173</f>
        <v>0</v>
      </c>
      <c r="N164" s="289">
        <f>'Unit Types - Emission Rates'!E173</f>
        <v>0</v>
      </c>
      <c r="O164" t="str">
        <f t="shared" si="15"/>
        <v/>
      </c>
      <c r="P164" t="str">
        <f t="shared" si="16"/>
        <v/>
      </c>
      <c r="Q164" t="str">
        <f t="shared" si="17"/>
        <v/>
      </c>
    </row>
    <row r="165" spans="1:17" x14ac:dyDescent="0.2">
      <c r="A165">
        <f>'Unit Types - Emission Rates'!A174</f>
        <v>0</v>
      </c>
      <c r="B165" t="str">
        <f t="shared" si="18"/>
        <v>BACT FIX: Fills blank Action Requested with prior above cell, makes complete list per pollutant</v>
      </c>
      <c r="C165">
        <f>IF(ISBLANK('Unit Types - Emission Rates'!$C174),'Unit Types - Emission Rates'!D174,'Unit Types - Emission Rates'!C174)</f>
        <v>0</v>
      </c>
      <c r="D165">
        <f t="shared" si="19"/>
        <v>0</v>
      </c>
      <c r="F165">
        <f>'Unit Types - Emission Rates'!B174</f>
        <v>0</v>
      </c>
      <c r="G165" t="str">
        <f t="shared" si="20"/>
        <v>PublicNotice Fix: Unit Types - Emission Rates Col B Complete (Include Multi-pollutants)</v>
      </c>
      <c r="H165" t="str">
        <f>IF(OR(COUNTIF($I$2:I165,I165)&gt;1,I165=0),IF(ISBLANK('Unit Types - Emission Rates'!F174),H164,0),IF(I165="","",MAX($H$1:H164)+1))</f>
        <v>Impact Sheet Update: Distinct Counter for Pollutants</v>
      </c>
      <c r="I165">
        <f>IF('Unit Types - Emission Rates'!F174="VOC","",'Unit Types - Emission Rates'!F174)</f>
        <v>0</v>
      </c>
      <c r="J165" t="str">
        <f t="shared" si="14"/>
        <v/>
      </c>
      <c r="K165" t="str">
        <f>IF(OR(COUNTIF($L$2:L165,L165)&gt;1,L165=0),IF(ISBLANK('Unit Types - Emission Rates'!C174),K164,0),IF(L165="","",MAX($K$1:K164)+1))</f>
        <v>FlexPermits: Distinct Counter for FIN from UT-ER sheet</v>
      </c>
      <c r="L165" s="289">
        <f>'Unit Types - Emission Rates'!C174</f>
        <v>0</v>
      </c>
      <c r="M165" s="289">
        <f>'Unit Types - Emission Rates'!D174</f>
        <v>0</v>
      </c>
      <c r="N165" s="289">
        <f>'Unit Types - Emission Rates'!E174</f>
        <v>0</v>
      </c>
      <c r="O165" t="str">
        <f t="shared" si="15"/>
        <v/>
      </c>
      <c r="P165" t="str">
        <f t="shared" si="16"/>
        <v/>
      </c>
      <c r="Q165" t="str">
        <f t="shared" si="17"/>
        <v/>
      </c>
    </row>
    <row r="166" spans="1:17" x14ac:dyDescent="0.2">
      <c r="A166">
        <f>'Unit Types - Emission Rates'!A175</f>
        <v>0</v>
      </c>
      <c r="B166" t="str">
        <f t="shared" si="18"/>
        <v>BACT FIX: Fills blank Action Requested with prior above cell, makes complete list per pollutant</v>
      </c>
      <c r="C166">
        <f>IF(ISBLANK('Unit Types - Emission Rates'!$C175),'Unit Types - Emission Rates'!D175,'Unit Types - Emission Rates'!C175)</f>
        <v>0</v>
      </c>
      <c r="D166">
        <f t="shared" si="19"/>
        <v>0</v>
      </c>
      <c r="F166">
        <f>'Unit Types - Emission Rates'!B175</f>
        <v>0</v>
      </c>
      <c r="G166" t="str">
        <f t="shared" si="20"/>
        <v>PublicNotice Fix: Unit Types - Emission Rates Col B Complete (Include Multi-pollutants)</v>
      </c>
      <c r="H166" t="str">
        <f>IF(OR(COUNTIF($I$2:I166,I166)&gt;1,I166=0),IF(ISBLANK('Unit Types - Emission Rates'!F175),H165,0),IF(I166="","",MAX($H$1:H165)+1))</f>
        <v>Impact Sheet Update: Distinct Counter for Pollutants</v>
      </c>
      <c r="I166">
        <f>IF('Unit Types - Emission Rates'!F175="VOC","",'Unit Types - Emission Rates'!F175)</f>
        <v>0</v>
      </c>
      <c r="J166" t="str">
        <f t="shared" si="14"/>
        <v/>
      </c>
      <c r="K166" t="str">
        <f>IF(OR(COUNTIF($L$2:L166,L166)&gt;1,L166=0),IF(ISBLANK('Unit Types - Emission Rates'!C175),K165,0),IF(L166="","",MAX($K$1:K165)+1))</f>
        <v>FlexPermits: Distinct Counter for FIN from UT-ER sheet</v>
      </c>
      <c r="L166" s="289">
        <f>'Unit Types - Emission Rates'!C175</f>
        <v>0</v>
      </c>
      <c r="M166" s="289">
        <f>'Unit Types - Emission Rates'!D175</f>
        <v>0</v>
      </c>
      <c r="N166" s="289">
        <f>'Unit Types - Emission Rates'!E175</f>
        <v>0</v>
      </c>
      <c r="O166" t="str">
        <f t="shared" si="15"/>
        <v/>
      </c>
      <c r="P166" t="str">
        <f t="shared" si="16"/>
        <v/>
      </c>
      <c r="Q166" t="str">
        <f t="shared" si="17"/>
        <v/>
      </c>
    </row>
    <row r="167" spans="1:17" x14ac:dyDescent="0.2">
      <c r="A167">
        <f>'Unit Types - Emission Rates'!A176</f>
        <v>0</v>
      </c>
      <c r="B167" t="str">
        <f t="shared" si="18"/>
        <v>BACT FIX: Fills blank Action Requested with prior above cell, makes complete list per pollutant</v>
      </c>
      <c r="C167">
        <f>IF(ISBLANK('Unit Types - Emission Rates'!$C176),'Unit Types - Emission Rates'!D176,'Unit Types - Emission Rates'!C176)</f>
        <v>0</v>
      </c>
      <c r="D167">
        <f t="shared" si="19"/>
        <v>0</v>
      </c>
      <c r="F167">
        <f>'Unit Types - Emission Rates'!B176</f>
        <v>0</v>
      </c>
      <c r="G167" t="str">
        <f t="shared" si="20"/>
        <v>PublicNotice Fix: Unit Types - Emission Rates Col B Complete (Include Multi-pollutants)</v>
      </c>
      <c r="H167" t="str">
        <f>IF(OR(COUNTIF($I$2:I167,I167)&gt;1,I167=0),IF(ISBLANK('Unit Types - Emission Rates'!F176),H166,0),IF(I167="","",MAX($H$1:H166)+1))</f>
        <v>Impact Sheet Update: Distinct Counter for Pollutants</v>
      </c>
      <c r="I167">
        <f>IF('Unit Types - Emission Rates'!F176="VOC","",'Unit Types - Emission Rates'!F176)</f>
        <v>0</v>
      </c>
      <c r="J167" t="str">
        <f t="shared" si="14"/>
        <v/>
      </c>
      <c r="K167" t="str">
        <f>IF(OR(COUNTIF($L$2:L167,L167)&gt;1,L167=0),IF(ISBLANK('Unit Types - Emission Rates'!C176),K166,0),IF(L167="","",MAX($K$1:K166)+1))</f>
        <v>FlexPermits: Distinct Counter for FIN from UT-ER sheet</v>
      </c>
      <c r="L167" s="289">
        <f>'Unit Types - Emission Rates'!C176</f>
        <v>0</v>
      </c>
      <c r="M167" s="289">
        <f>'Unit Types - Emission Rates'!D176</f>
        <v>0</v>
      </c>
      <c r="N167" s="289">
        <f>'Unit Types - Emission Rates'!E176</f>
        <v>0</v>
      </c>
      <c r="O167" t="str">
        <f t="shared" si="15"/>
        <v/>
      </c>
      <c r="P167" t="str">
        <f t="shared" si="16"/>
        <v/>
      </c>
      <c r="Q167" t="str">
        <f t="shared" si="17"/>
        <v/>
      </c>
    </row>
    <row r="168" spans="1:17" x14ac:dyDescent="0.2">
      <c r="A168">
        <f>'Unit Types - Emission Rates'!A177</f>
        <v>0</v>
      </c>
      <c r="B168" t="str">
        <f t="shared" si="18"/>
        <v>BACT FIX: Fills blank Action Requested with prior above cell, makes complete list per pollutant</v>
      </c>
      <c r="C168">
        <f>IF(ISBLANK('Unit Types - Emission Rates'!$C177),'Unit Types - Emission Rates'!D177,'Unit Types - Emission Rates'!C177)</f>
        <v>0</v>
      </c>
      <c r="D168">
        <f t="shared" si="19"/>
        <v>0</v>
      </c>
      <c r="F168">
        <f>'Unit Types - Emission Rates'!B177</f>
        <v>0</v>
      </c>
      <c r="G168" t="str">
        <f t="shared" si="20"/>
        <v>PublicNotice Fix: Unit Types - Emission Rates Col B Complete (Include Multi-pollutants)</v>
      </c>
      <c r="H168" t="str">
        <f>IF(OR(COUNTIF($I$2:I168,I168)&gt;1,I168=0),IF(ISBLANK('Unit Types - Emission Rates'!F177),H167,0),IF(I168="","",MAX($H$1:H167)+1))</f>
        <v>Impact Sheet Update: Distinct Counter for Pollutants</v>
      </c>
      <c r="I168">
        <f>IF('Unit Types - Emission Rates'!F177="VOC","",'Unit Types - Emission Rates'!F177)</f>
        <v>0</v>
      </c>
      <c r="J168" t="str">
        <f t="shared" si="14"/>
        <v/>
      </c>
      <c r="K168" t="str">
        <f>IF(OR(COUNTIF($L$2:L168,L168)&gt;1,L168=0),IF(ISBLANK('Unit Types - Emission Rates'!C177),K167,0),IF(L168="","",MAX($K$1:K167)+1))</f>
        <v>FlexPermits: Distinct Counter for FIN from UT-ER sheet</v>
      </c>
      <c r="L168" s="289">
        <f>'Unit Types - Emission Rates'!C177</f>
        <v>0</v>
      </c>
      <c r="M168" s="289">
        <f>'Unit Types - Emission Rates'!D177</f>
        <v>0</v>
      </c>
      <c r="N168" s="289">
        <f>'Unit Types - Emission Rates'!E177</f>
        <v>0</v>
      </c>
      <c r="O168" t="str">
        <f t="shared" si="15"/>
        <v/>
      </c>
      <c r="P168" t="str">
        <f t="shared" si="16"/>
        <v/>
      </c>
      <c r="Q168" t="str">
        <f t="shared" si="17"/>
        <v/>
      </c>
    </row>
    <row r="169" spans="1:17" x14ac:dyDescent="0.2">
      <c r="A169">
        <f>'Unit Types - Emission Rates'!A178</f>
        <v>0</v>
      </c>
      <c r="B169" t="str">
        <f t="shared" si="18"/>
        <v>BACT FIX: Fills blank Action Requested with prior above cell, makes complete list per pollutant</v>
      </c>
      <c r="C169">
        <f>IF(ISBLANK('Unit Types - Emission Rates'!$C178),'Unit Types - Emission Rates'!D178,'Unit Types - Emission Rates'!C178)</f>
        <v>0</v>
      </c>
      <c r="D169">
        <f t="shared" si="19"/>
        <v>0</v>
      </c>
      <c r="F169">
        <f>'Unit Types - Emission Rates'!B178</f>
        <v>0</v>
      </c>
      <c r="G169" t="str">
        <f t="shared" si="20"/>
        <v>PublicNotice Fix: Unit Types - Emission Rates Col B Complete (Include Multi-pollutants)</v>
      </c>
      <c r="H169" t="str">
        <f>IF(OR(COUNTIF($I$2:I169,I169)&gt;1,I169=0),IF(ISBLANK('Unit Types - Emission Rates'!F178),H168,0),IF(I169="","",MAX($H$1:H168)+1))</f>
        <v>Impact Sheet Update: Distinct Counter for Pollutants</v>
      </c>
      <c r="I169">
        <f>IF('Unit Types - Emission Rates'!F178="VOC","",'Unit Types - Emission Rates'!F178)</f>
        <v>0</v>
      </c>
      <c r="J169" t="str">
        <f t="shared" si="14"/>
        <v/>
      </c>
      <c r="K169" t="str">
        <f>IF(OR(COUNTIF($L$2:L169,L169)&gt;1,L169=0),IF(ISBLANK('Unit Types - Emission Rates'!C178),K168,0),IF(L169="","",MAX($K$1:K168)+1))</f>
        <v>FlexPermits: Distinct Counter for FIN from UT-ER sheet</v>
      </c>
      <c r="L169" s="289">
        <f>'Unit Types - Emission Rates'!C178</f>
        <v>0</v>
      </c>
      <c r="M169" s="289">
        <f>'Unit Types - Emission Rates'!D178</f>
        <v>0</v>
      </c>
      <c r="N169" s="289">
        <f>'Unit Types - Emission Rates'!E178</f>
        <v>0</v>
      </c>
      <c r="O169" t="str">
        <f t="shared" si="15"/>
        <v/>
      </c>
      <c r="P169" t="str">
        <f t="shared" si="16"/>
        <v/>
      </c>
      <c r="Q169" t="str">
        <f t="shared" si="17"/>
        <v/>
      </c>
    </row>
    <row r="170" spans="1:17" x14ac:dyDescent="0.2">
      <c r="A170">
        <f>'Unit Types - Emission Rates'!A179</f>
        <v>0</v>
      </c>
      <c r="B170" t="str">
        <f t="shared" si="18"/>
        <v>BACT FIX: Fills blank Action Requested with prior above cell, makes complete list per pollutant</v>
      </c>
      <c r="C170">
        <f>IF(ISBLANK('Unit Types - Emission Rates'!$C179),'Unit Types - Emission Rates'!D179,'Unit Types - Emission Rates'!C179)</f>
        <v>0</v>
      </c>
      <c r="D170">
        <f t="shared" si="19"/>
        <v>0</v>
      </c>
      <c r="F170">
        <f>'Unit Types - Emission Rates'!B179</f>
        <v>0</v>
      </c>
      <c r="G170" t="str">
        <f t="shared" si="20"/>
        <v>PublicNotice Fix: Unit Types - Emission Rates Col B Complete (Include Multi-pollutants)</v>
      </c>
      <c r="H170" t="str">
        <f>IF(OR(COUNTIF($I$2:I170,I170)&gt;1,I170=0),IF(ISBLANK('Unit Types - Emission Rates'!F179),H169,0),IF(I170="","",MAX($H$1:H169)+1))</f>
        <v>Impact Sheet Update: Distinct Counter for Pollutants</v>
      </c>
      <c r="I170">
        <f>IF('Unit Types - Emission Rates'!F179="VOC","",'Unit Types - Emission Rates'!F179)</f>
        <v>0</v>
      </c>
      <c r="J170" t="str">
        <f t="shared" si="14"/>
        <v/>
      </c>
      <c r="K170" t="str">
        <f>IF(OR(COUNTIF($L$2:L170,L170)&gt;1,L170=0),IF(ISBLANK('Unit Types - Emission Rates'!C179),K169,0),IF(L170="","",MAX($K$1:K169)+1))</f>
        <v>FlexPermits: Distinct Counter for FIN from UT-ER sheet</v>
      </c>
      <c r="L170" s="289">
        <f>'Unit Types - Emission Rates'!C179</f>
        <v>0</v>
      </c>
      <c r="M170" s="289">
        <f>'Unit Types - Emission Rates'!D179</f>
        <v>0</v>
      </c>
      <c r="N170" s="289">
        <f>'Unit Types - Emission Rates'!E179</f>
        <v>0</v>
      </c>
      <c r="O170" t="str">
        <f t="shared" si="15"/>
        <v/>
      </c>
      <c r="P170" t="str">
        <f t="shared" si="16"/>
        <v/>
      </c>
      <c r="Q170" t="str">
        <f t="shared" si="17"/>
        <v/>
      </c>
    </row>
    <row r="171" spans="1:17" x14ac:dyDescent="0.2">
      <c r="A171">
        <f>'Unit Types - Emission Rates'!A180</f>
        <v>0</v>
      </c>
      <c r="B171" t="str">
        <f t="shared" si="18"/>
        <v>BACT FIX: Fills blank Action Requested with prior above cell, makes complete list per pollutant</v>
      </c>
      <c r="C171">
        <f>IF(ISBLANK('Unit Types - Emission Rates'!$C180),'Unit Types - Emission Rates'!D180,'Unit Types - Emission Rates'!C180)</f>
        <v>0</v>
      </c>
      <c r="D171">
        <f t="shared" si="19"/>
        <v>0</v>
      </c>
      <c r="F171">
        <f>'Unit Types - Emission Rates'!B180</f>
        <v>0</v>
      </c>
      <c r="G171" t="str">
        <f t="shared" si="20"/>
        <v>PublicNotice Fix: Unit Types - Emission Rates Col B Complete (Include Multi-pollutants)</v>
      </c>
      <c r="H171" t="str">
        <f>IF(OR(COUNTIF($I$2:I171,I171)&gt;1,I171=0),IF(ISBLANK('Unit Types - Emission Rates'!F180),H170,0),IF(I171="","",MAX($H$1:H170)+1))</f>
        <v>Impact Sheet Update: Distinct Counter for Pollutants</v>
      </c>
      <c r="I171">
        <f>IF('Unit Types - Emission Rates'!F180="VOC","",'Unit Types - Emission Rates'!F180)</f>
        <v>0</v>
      </c>
      <c r="J171" t="str">
        <f t="shared" si="14"/>
        <v/>
      </c>
      <c r="K171" t="str">
        <f>IF(OR(COUNTIF($L$2:L171,L171)&gt;1,L171=0),IF(ISBLANK('Unit Types - Emission Rates'!C180),K170,0),IF(L171="","",MAX($K$1:K170)+1))</f>
        <v>FlexPermits: Distinct Counter for FIN from UT-ER sheet</v>
      </c>
      <c r="L171" s="289">
        <f>'Unit Types - Emission Rates'!C180</f>
        <v>0</v>
      </c>
      <c r="M171" s="289">
        <f>'Unit Types - Emission Rates'!D180</f>
        <v>0</v>
      </c>
      <c r="N171" s="289">
        <f>'Unit Types - Emission Rates'!E180</f>
        <v>0</v>
      </c>
      <c r="O171" t="str">
        <f t="shared" si="15"/>
        <v/>
      </c>
      <c r="P171" t="str">
        <f t="shared" si="16"/>
        <v/>
      </c>
      <c r="Q171" t="str">
        <f t="shared" si="17"/>
        <v/>
      </c>
    </row>
    <row r="172" spans="1:17" x14ac:dyDescent="0.2">
      <c r="A172">
        <f>'Unit Types - Emission Rates'!A181</f>
        <v>0</v>
      </c>
      <c r="B172" t="str">
        <f t="shared" si="18"/>
        <v>BACT FIX: Fills blank Action Requested with prior above cell, makes complete list per pollutant</v>
      </c>
      <c r="C172">
        <f>IF(ISBLANK('Unit Types - Emission Rates'!$C181),'Unit Types - Emission Rates'!D181,'Unit Types - Emission Rates'!C181)</f>
        <v>0</v>
      </c>
      <c r="D172">
        <f t="shared" si="19"/>
        <v>0</v>
      </c>
      <c r="F172">
        <f>'Unit Types - Emission Rates'!B181</f>
        <v>0</v>
      </c>
      <c r="G172" t="str">
        <f t="shared" si="20"/>
        <v>PublicNotice Fix: Unit Types - Emission Rates Col B Complete (Include Multi-pollutants)</v>
      </c>
      <c r="H172" t="str">
        <f>IF(OR(COUNTIF($I$2:I172,I172)&gt;1,I172=0),IF(ISBLANK('Unit Types - Emission Rates'!F181),H171,0),IF(I172="","",MAX($H$1:H171)+1))</f>
        <v>Impact Sheet Update: Distinct Counter for Pollutants</v>
      </c>
      <c r="I172">
        <f>IF('Unit Types - Emission Rates'!F181="VOC","",'Unit Types - Emission Rates'!F181)</f>
        <v>0</v>
      </c>
      <c r="J172" t="str">
        <f t="shared" si="14"/>
        <v/>
      </c>
      <c r="K172" t="str">
        <f>IF(OR(COUNTIF($L$2:L172,L172)&gt;1,L172=0),IF(ISBLANK('Unit Types - Emission Rates'!C181),K171,0),IF(L172="","",MAX($K$1:K171)+1))</f>
        <v>FlexPermits: Distinct Counter for FIN from UT-ER sheet</v>
      </c>
      <c r="L172" s="289">
        <f>'Unit Types - Emission Rates'!C181</f>
        <v>0</v>
      </c>
      <c r="M172" s="289">
        <f>'Unit Types - Emission Rates'!D181</f>
        <v>0</v>
      </c>
      <c r="N172" s="289">
        <f>'Unit Types - Emission Rates'!E181</f>
        <v>0</v>
      </c>
      <c r="O172" t="str">
        <f t="shared" si="15"/>
        <v/>
      </c>
      <c r="P172" t="str">
        <f t="shared" si="16"/>
        <v/>
      </c>
      <c r="Q172" t="str">
        <f t="shared" si="17"/>
        <v/>
      </c>
    </row>
    <row r="173" spans="1:17" x14ac:dyDescent="0.2">
      <c r="A173">
        <f>'Unit Types - Emission Rates'!A182</f>
        <v>0</v>
      </c>
      <c r="B173" t="str">
        <f t="shared" si="18"/>
        <v>BACT FIX: Fills blank Action Requested with prior above cell, makes complete list per pollutant</v>
      </c>
      <c r="C173">
        <f>IF(ISBLANK('Unit Types - Emission Rates'!$C182),'Unit Types - Emission Rates'!D182,'Unit Types - Emission Rates'!C182)</f>
        <v>0</v>
      </c>
      <c r="D173">
        <f t="shared" si="19"/>
        <v>0</v>
      </c>
      <c r="F173">
        <f>'Unit Types - Emission Rates'!B182</f>
        <v>0</v>
      </c>
      <c r="G173" t="str">
        <f t="shared" si="20"/>
        <v>PublicNotice Fix: Unit Types - Emission Rates Col B Complete (Include Multi-pollutants)</v>
      </c>
      <c r="H173" t="str">
        <f>IF(OR(COUNTIF($I$2:I173,I173)&gt;1,I173=0),IF(ISBLANK('Unit Types - Emission Rates'!F182),H172,0),IF(I173="","",MAX($H$1:H172)+1))</f>
        <v>Impact Sheet Update: Distinct Counter for Pollutants</v>
      </c>
      <c r="I173">
        <f>IF('Unit Types - Emission Rates'!F182="VOC","",'Unit Types - Emission Rates'!F182)</f>
        <v>0</v>
      </c>
      <c r="J173" t="str">
        <f t="shared" si="14"/>
        <v/>
      </c>
      <c r="K173" t="str">
        <f>IF(OR(COUNTIF($L$2:L173,L173)&gt;1,L173=0),IF(ISBLANK('Unit Types - Emission Rates'!C182),K172,0),IF(L173="","",MAX($K$1:K172)+1))</f>
        <v>FlexPermits: Distinct Counter for FIN from UT-ER sheet</v>
      </c>
      <c r="L173" s="289">
        <f>'Unit Types - Emission Rates'!C182</f>
        <v>0</v>
      </c>
      <c r="M173" s="289">
        <f>'Unit Types - Emission Rates'!D182</f>
        <v>0</v>
      </c>
      <c r="N173" s="289">
        <f>'Unit Types - Emission Rates'!E182</f>
        <v>0</v>
      </c>
      <c r="O173" t="str">
        <f t="shared" si="15"/>
        <v/>
      </c>
      <c r="P173" t="str">
        <f t="shared" si="16"/>
        <v/>
      </c>
      <c r="Q173" t="str">
        <f t="shared" si="17"/>
        <v/>
      </c>
    </row>
    <row r="174" spans="1:17" x14ac:dyDescent="0.2">
      <c r="A174">
        <f>'Unit Types - Emission Rates'!A183</f>
        <v>0</v>
      </c>
      <c r="B174" t="str">
        <f t="shared" si="18"/>
        <v>BACT FIX: Fills blank Action Requested with prior above cell, makes complete list per pollutant</v>
      </c>
      <c r="C174">
        <f>IF(ISBLANK('Unit Types - Emission Rates'!$C183),'Unit Types - Emission Rates'!D183,'Unit Types - Emission Rates'!C183)</f>
        <v>0</v>
      </c>
      <c r="D174">
        <f t="shared" si="19"/>
        <v>0</v>
      </c>
      <c r="F174">
        <f>'Unit Types - Emission Rates'!B183</f>
        <v>0</v>
      </c>
      <c r="G174" t="str">
        <f t="shared" si="20"/>
        <v>PublicNotice Fix: Unit Types - Emission Rates Col B Complete (Include Multi-pollutants)</v>
      </c>
      <c r="H174" t="str">
        <f>IF(OR(COUNTIF($I$2:I174,I174)&gt;1,I174=0),IF(ISBLANK('Unit Types - Emission Rates'!F183),H173,0),IF(I174="","",MAX($H$1:H173)+1))</f>
        <v>Impact Sheet Update: Distinct Counter for Pollutants</v>
      </c>
      <c r="I174">
        <f>IF('Unit Types - Emission Rates'!F183="VOC","",'Unit Types - Emission Rates'!F183)</f>
        <v>0</v>
      </c>
      <c r="J174" t="str">
        <f t="shared" si="14"/>
        <v/>
      </c>
      <c r="K174" t="str">
        <f>IF(OR(COUNTIF($L$2:L174,L174)&gt;1,L174=0),IF(ISBLANK('Unit Types - Emission Rates'!C183),K173,0),IF(L174="","",MAX($K$1:K173)+1))</f>
        <v>FlexPermits: Distinct Counter for FIN from UT-ER sheet</v>
      </c>
      <c r="L174" s="289">
        <f>'Unit Types - Emission Rates'!C183</f>
        <v>0</v>
      </c>
      <c r="M174" s="289">
        <f>'Unit Types - Emission Rates'!D183</f>
        <v>0</v>
      </c>
      <c r="N174" s="289">
        <f>'Unit Types - Emission Rates'!E183</f>
        <v>0</v>
      </c>
      <c r="O174" t="str">
        <f t="shared" si="15"/>
        <v/>
      </c>
      <c r="P174" t="str">
        <f t="shared" si="16"/>
        <v/>
      </c>
      <c r="Q174" t="str">
        <f t="shared" si="17"/>
        <v/>
      </c>
    </row>
    <row r="175" spans="1:17" x14ac:dyDescent="0.2">
      <c r="A175">
        <f>'Unit Types - Emission Rates'!A184</f>
        <v>0</v>
      </c>
      <c r="B175" t="str">
        <f t="shared" si="18"/>
        <v>BACT FIX: Fills blank Action Requested with prior above cell, makes complete list per pollutant</v>
      </c>
      <c r="C175">
        <f>IF(ISBLANK('Unit Types - Emission Rates'!$C184),'Unit Types - Emission Rates'!D184,'Unit Types - Emission Rates'!C184)</f>
        <v>0</v>
      </c>
      <c r="D175">
        <f t="shared" si="19"/>
        <v>0</v>
      </c>
      <c r="F175">
        <f>'Unit Types - Emission Rates'!B184</f>
        <v>0</v>
      </c>
      <c r="G175" t="str">
        <f t="shared" si="20"/>
        <v>PublicNotice Fix: Unit Types - Emission Rates Col B Complete (Include Multi-pollutants)</v>
      </c>
      <c r="H175" t="str">
        <f>IF(OR(COUNTIF($I$2:I175,I175)&gt;1,I175=0),IF(ISBLANK('Unit Types - Emission Rates'!F184),H174,0),IF(I175="","",MAX($H$1:H174)+1))</f>
        <v>Impact Sheet Update: Distinct Counter for Pollutants</v>
      </c>
      <c r="I175">
        <f>IF('Unit Types - Emission Rates'!F184="VOC","",'Unit Types - Emission Rates'!F184)</f>
        <v>0</v>
      </c>
      <c r="J175" t="str">
        <f t="shared" si="14"/>
        <v/>
      </c>
      <c r="K175" t="str">
        <f>IF(OR(COUNTIF($L$2:L175,L175)&gt;1,L175=0),IF(ISBLANK('Unit Types - Emission Rates'!C184),K174,0),IF(L175="","",MAX($K$1:K174)+1))</f>
        <v>FlexPermits: Distinct Counter for FIN from UT-ER sheet</v>
      </c>
      <c r="L175" s="289">
        <f>'Unit Types - Emission Rates'!C184</f>
        <v>0</v>
      </c>
      <c r="M175" s="289">
        <f>'Unit Types - Emission Rates'!D184</f>
        <v>0</v>
      </c>
      <c r="N175" s="289">
        <f>'Unit Types - Emission Rates'!E184</f>
        <v>0</v>
      </c>
      <c r="O175" t="str">
        <f t="shared" si="15"/>
        <v/>
      </c>
      <c r="P175" t="str">
        <f t="shared" si="16"/>
        <v/>
      </c>
      <c r="Q175" t="str">
        <f t="shared" si="17"/>
        <v/>
      </c>
    </row>
    <row r="176" spans="1:17" x14ac:dyDescent="0.2">
      <c r="A176">
        <f>'Unit Types - Emission Rates'!A185</f>
        <v>0</v>
      </c>
      <c r="B176" t="str">
        <f t="shared" si="18"/>
        <v>BACT FIX: Fills blank Action Requested with prior above cell, makes complete list per pollutant</v>
      </c>
      <c r="C176">
        <f>IF(ISBLANK('Unit Types - Emission Rates'!$C185),'Unit Types - Emission Rates'!D185,'Unit Types - Emission Rates'!C185)</f>
        <v>0</v>
      </c>
      <c r="D176">
        <f t="shared" si="19"/>
        <v>0</v>
      </c>
      <c r="F176">
        <f>'Unit Types - Emission Rates'!B185</f>
        <v>0</v>
      </c>
      <c r="G176" t="str">
        <f t="shared" si="20"/>
        <v>PublicNotice Fix: Unit Types - Emission Rates Col B Complete (Include Multi-pollutants)</v>
      </c>
      <c r="H176" t="str">
        <f>IF(OR(COUNTIF($I$2:I176,I176)&gt;1,I176=0),IF(ISBLANK('Unit Types - Emission Rates'!F185),H175,0),IF(I176="","",MAX($H$1:H175)+1))</f>
        <v>Impact Sheet Update: Distinct Counter for Pollutants</v>
      </c>
      <c r="I176">
        <f>IF('Unit Types - Emission Rates'!F185="VOC","",'Unit Types - Emission Rates'!F185)</f>
        <v>0</v>
      </c>
      <c r="J176" t="str">
        <f t="shared" si="14"/>
        <v/>
      </c>
      <c r="K176" t="str">
        <f>IF(OR(COUNTIF($L$2:L176,L176)&gt;1,L176=0),IF(ISBLANK('Unit Types - Emission Rates'!C185),K175,0),IF(L176="","",MAX($K$1:K175)+1))</f>
        <v>FlexPermits: Distinct Counter for FIN from UT-ER sheet</v>
      </c>
      <c r="L176" s="289">
        <f>'Unit Types - Emission Rates'!C185</f>
        <v>0</v>
      </c>
      <c r="M176" s="289">
        <f>'Unit Types - Emission Rates'!D185</f>
        <v>0</v>
      </c>
      <c r="N176" s="289">
        <f>'Unit Types - Emission Rates'!E185</f>
        <v>0</v>
      </c>
      <c r="O176" t="str">
        <f t="shared" si="15"/>
        <v/>
      </c>
      <c r="P176" t="str">
        <f t="shared" si="16"/>
        <v/>
      </c>
      <c r="Q176" t="str">
        <f t="shared" si="17"/>
        <v/>
      </c>
    </row>
    <row r="177" spans="1:17" x14ac:dyDescent="0.2">
      <c r="A177">
        <f>'Unit Types - Emission Rates'!A186</f>
        <v>0</v>
      </c>
      <c r="B177" t="str">
        <f t="shared" si="18"/>
        <v>BACT FIX: Fills blank Action Requested with prior above cell, makes complete list per pollutant</v>
      </c>
      <c r="C177">
        <f>IF(ISBLANK('Unit Types - Emission Rates'!$C186),'Unit Types - Emission Rates'!D186,'Unit Types - Emission Rates'!C186)</f>
        <v>0</v>
      </c>
      <c r="D177">
        <f t="shared" si="19"/>
        <v>0</v>
      </c>
      <c r="F177">
        <f>'Unit Types - Emission Rates'!B186</f>
        <v>0</v>
      </c>
      <c r="G177" t="str">
        <f t="shared" si="20"/>
        <v>PublicNotice Fix: Unit Types - Emission Rates Col B Complete (Include Multi-pollutants)</v>
      </c>
      <c r="H177" t="str">
        <f>IF(OR(COUNTIF($I$2:I177,I177)&gt;1,I177=0),IF(ISBLANK('Unit Types - Emission Rates'!F186),H176,0),IF(I177="","",MAX($H$1:H176)+1))</f>
        <v>Impact Sheet Update: Distinct Counter for Pollutants</v>
      </c>
      <c r="I177">
        <f>IF('Unit Types - Emission Rates'!F186="VOC","",'Unit Types - Emission Rates'!F186)</f>
        <v>0</v>
      </c>
      <c r="J177" t="str">
        <f t="shared" si="14"/>
        <v/>
      </c>
      <c r="K177" t="str">
        <f>IF(OR(COUNTIF($L$2:L177,L177)&gt;1,L177=0),IF(ISBLANK('Unit Types - Emission Rates'!C186),K176,0),IF(L177="","",MAX($K$1:K176)+1))</f>
        <v>FlexPermits: Distinct Counter for FIN from UT-ER sheet</v>
      </c>
      <c r="L177" s="289">
        <f>'Unit Types - Emission Rates'!C186</f>
        <v>0</v>
      </c>
      <c r="M177" s="289">
        <f>'Unit Types - Emission Rates'!D186</f>
        <v>0</v>
      </c>
      <c r="N177" s="289">
        <f>'Unit Types - Emission Rates'!E186</f>
        <v>0</v>
      </c>
      <c r="O177" t="str">
        <f t="shared" si="15"/>
        <v/>
      </c>
      <c r="P177" t="str">
        <f t="shared" si="16"/>
        <v/>
      </c>
      <c r="Q177" t="str">
        <f t="shared" si="17"/>
        <v/>
      </c>
    </row>
    <row r="178" spans="1:17" x14ac:dyDescent="0.2">
      <c r="A178">
        <f>'Unit Types - Emission Rates'!A187</f>
        <v>0</v>
      </c>
      <c r="B178" t="str">
        <f t="shared" si="18"/>
        <v>BACT FIX: Fills blank Action Requested with prior above cell, makes complete list per pollutant</v>
      </c>
      <c r="C178">
        <f>IF(ISBLANK('Unit Types - Emission Rates'!$C187),'Unit Types - Emission Rates'!D187,'Unit Types - Emission Rates'!C187)</f>
        <v>0</v>
      </c>
      <c r="D178">
        <f t="shared" si="19"/>
        <v>0</v>
      </c>
      <c r="F178">
        <f>'Unit Types - Emission Rates'!B187</f>
        <v>0</v>
      </c>
      <c r="G178" t="str">
        <f t="shared" si="20"/>
        <v>PublicNotice Fix: Unit Types - Emission Rates Col B Complete (Include Multi-pollutants)</v>
      </c>
      <c r="H178" t="str">
        <f>IF(OR(COUNTIF($I$2:I178,I178)&gt;1,I178=0),IF(ISBLANK('Unit Types - Emission Rates'!F187),H177,0),IF(I178="","",MAX($H$1:H177)+1))</f>
        <v>Impact Sheet Update: Distinct Counter for Pollutants</v>
      </c>
      <c r="I178">
        <f>IF('Unit Types - Emission Rates'!F187="VOC","",'Unit Types - Emission Rates'!F187)</f>
        <v>0</v>
      </c>
      <c r="J178" t="str">
        <f t="shared" si="14"/>
        <v/>
      </c>
      <c r="K178" t="str">
        <f>IF(OR(COUNTIF($L$2:L178,L178)&gt;1,L178=0),IF(ISBLANK('Unit Types - Emission Rates'!C187),K177,0),IF(L178="","",MAX($K$1:K177)+1))</f>
        <v>FlexPermits: Distinct Counter for FIN from UT-ER sheet</v>
      </c>
      <c r="L178" s="289">
        <f>'Unit Types - Emission Rates'!C187</f>
        <v>0</v>
      </c>
      <c r="M178" s="289">
        <f>'Unit Types - Emission Rates'!D187</f>
        <v>0</v>
      </c>
      <c r="N178" s="289">
        <f>'Unit Types - Emission Rates'!E187</f>
        <v>0</v>
      </c>
      <c r="O178" t="str">
        <f t="shared" si="15"/>
        <v/>
      </c>
      <c r="P178" t="str">
        <f t="shared" si="16"/>
        <v/>
      </c>
      <c r="Q178" t="str">
        <f t="shared" si="17"/>
        <v/>
      </c>
    </row>
    <row r="179" spans="1:17" x14ac:dyDescent="0.2">
      <c r="A179">
        <f>'Unit Types - Emission Rates'!A188</f>
        <v>0</v>
      </c>
      <c r="B179" t="str">
        <f t="shared" si="18"/>
        <v>BACT FIX: Fills blank Action Requested with prior above cell, makes complete list per pollutant</v>
      </c>
      <c r="C179">
        <f>IF(ISBLANK('Unit Types - Emission Rates'!$C188),'Unit Types - Emission Rates'!D188,'Unit Types - Emission Rates'!C188)</f>
        <v>0</v>
      </c>
      <c r="D179">
        <f t="shared" si="19"/>
        <v>0</v>
      </c>
      <c r="F179">
        <f>'Unit Types - Emission Rates'!B188</f>
        <v>0</v>
      </c>
      <c r="G179" t="str">
        <f t="shared" si="20"/>
        <v>PublicNotice Fix: Unit Types - Emission Rates Col B Complete (Include Multi-pollutants)</v>
      </c>
      <c r="H179" t="str">
        <f>IF(OR(COUNTIF($I$2:I179,I179)&gt;1,I179=0),IF(ISBLANK('Unit Types - Emission Rates'!F188),H178,0),IF(I179="","",MAX($H$1:H178)+1))</f>
        <v>Impact Sheet Update: Distinct Counter for Pollutants</v>
      </c>
      <c r="I179">
        <f>IF('Unit Types - Emission Rates'!F188="VOC","",'Unit Types - Emission Rates'!F188)</f>
        <v>0</v>
      </c>
      <c r="J179" t="str">
        <f t="shared" si="14"/>
        <v/>
      </c>
      <c r="K179" t="str">
        <f>IF(OR(COUNTIF($L$2:L179,L179)&gt;1,L179=0),IF(ISBLANK('Unit Types - Emission Rates'!C188),K178,0),IF(L179="","",MAX($K$1:K178)+1))</f>
        <v>FlexPermits: Distinct Counter for FIN from UT-ER sheet</v>
      </c>
      <c r="L179" s="289">
        <f>'Unit Types - Emission Rates'!C188</f>
        <v>0</v>
      </c>
      <c r="M179" s="289">
        <f>'Unit Types - Emission Rates'!D188</f>
        <v>0</v>
      </c>
      <c r="N179" s="289">
        <f>'Unit Types - Emission Rates'!E188</f>
        <v>0</v>
      </c>
      <c r="O179" t="str">
        <f t="shared" si="15"/>
        <v/>
      </c>
      <c r="P179" t="str">
        <f t="shared" si="16"/>
        <v/>
      </c>
      <c r="Q179" t="str">
        <f t="shared" si="17"/>
        <v/>
      </c>
    </row>
    <row r="180" spans="1:17" x14ac:dyDescent="0.2">
      <c r="A180">
        <f>'Unit Types - Emission Rates'!A189</f>
        <v>0</v>
      </c>
      <c r="B180" t="str">
        <f t="shared" si="18"/>
        <v>BACT FIX: Fills blank Action Requested with prior above cell, makes complete list per pollutant</v>
      </c>
      <c r="C180">
        <f>IF(ISBLANK('Unit Types - Emission Rates'!$C189),'Unit Types - Emission Rates'!D189,'Unit Types - Emission Rates'!C189)</f>
        <v>0</v>
      </c>
      <c r="D180">
        <f t="shared" si="19"/>
        <v>0</v>
      </c>
      <c r="F180">
        <f>'Unit Types - Emission Rates'!B189</f>
        <v>0</v>
      </c>
      <c r="G180" t="str">
        <f t="shared" si="20"/>
        <v>PublicNotice Fix: Unit Types - Emission Rates Col B Complete (Include Multi-pollutants)</v>
      </c>
      <c r="H180" t="str">
        <f>IF(OR(COUNTIF($I$2:I180,I180)&gt;1,I180=0),IF(ISBLANK('Unit Types - Emission Rates'!F189),H179,0),IF(I180="","",MAX($H$1:H179)+1))</f>
        <v>Impact Sheet Update: Distinct Counter for Pollutants</v>
      </c>
      <c r="I180">
        <f>IF('Unit Types - Emission Rates'!F189="VOC","",'Unit Types - Emission Rates'!F189)</f>
        <v>0</v>
      </c>
      <c r="J180" t="str">
        <f t="shared" si="14"/>
        <v/>
      </c>
      <c r="K180" t="str">
        <f>IF(OR(COUNTIF($L$2:L180,L180)&gt;1,L180=0),IF(ISBLANK('Unit Types - Emission Rates'!C189),K179,0),IF(L180="","",MAX($K$1:K179)+1))</f>
        <v>FlexPermits: Distinct Counter for FIN from UT-ER sheet</v>
      </c>
      <c r="L180" s="289">
        <f>'Unit Types - Emission Rates'!C189</f>
        <v>0</v>
      </c>
      <c r="M180" s="289">
        <f>'Unit Types - Emission Rates'!D189</f>
        <v>0</v>
      </c>
      <c r="N180" s="289">
        <f>'Unit Types - Emission Rates'!E189</f>
        <v>0</v>
      </c>
      <c r="O180" t="str">
        <f t="shared" si="15"/>
        <v/>
      </c>
      <c r="P180" t="str">
        <f t="shared" si="16"/>
        <v/>
      </c>
      <c r="Q180" t="str">
        <f t="shared" si="17"/>
        <v/>
      </c>
    </row>
    <row r="181" spans="1:17" x14ac:dyDescent="0.2">
      <c r="A181">
        <f>'Unit Types - Emission Rates'!A190</f>
        <v>0</v>
      </c>
      <c r="B181" t="str">
        <f t="shared" si="18"/>
        <v>BACT FIX: Fills blank Action Requested with prior above cell, makes complete list per pollutant</v>
      </c>
      <c r="C181">
        <f>IF(ISBLANK('Unit Types - Emission Rates'!$C190),'Unit Types - Emission Rates'!D190,'Unit Types - Emission Rates'!C190)</f>
        <v>0</v>
      </c>
      <c r="D181">
        <f t="shared" si="19"/>
        <v>0</v>
      </c>
      <c r="F181">
        <f>'Unit Types - Emission Rates'!B190</f>
        <v>0</v>
      </c>
      <c r="G181" t="str">
        <f t="shared" si="20"/>
        <v>PublicNotice Fix: Unit Types - Emission Rates Col B Complete (Include Multi-pollutants)</v>
      </c>
      <c r="H181" t="str">
        <f>IF(OR(COUNTIF($I$2:I181,I181)&gt;1,I181=0),IF(ISBLANK('Unit Types - Emission Rates'!F190),H180,0),IF(I181="","",MAX($H$1:H180)+1))</f>
        <v>Impact Sheet Update: Distinct Counter for Pollutants</v>
      </c>
      <c r="I181">
        <f>IF('Unit Types - Emission Rates'!F190="VOC","",'Unit Types - Emission Rates'!F190)</f>
        <v>0</v>
      </c>
      <c r="J181" t="str">
        <f t="shared" si="14"/>
        <v/>
      </c>
      <c r="K181" t="str">
        <f>IF(OR(COUNTIF($L$2:L181,L181)&gt;1,L181=0),IF(ISBLANK('Unit Types - Emission Rates'!C190),K180,0),IF(L181="","",MAX($K$1:K180)+1))</f>
        <v>FlexPermits: Distinct Counter for FIN from UT-ER sheet</v>
      </c>
      <c r="L181" s="289">
        <f>'Unit Types - Emission Rates'!C190</f>
        <v>0</v>
      </c>
      <c r="M181" s="289">
        <f>'Unit Types - Emission Rates'!D190</f>
        <v>0</v>
      </c>
      <c r="N181" s="289">
        <f>'Unit Types - Emission Rates'!E190</f>
        <v>0</v>
      </c>
      <c r="O181" t="str">
        <f t="shared" si="15"/>
        <v/>
      </c>
      <c r="P181" t="str">
        <f t="shared" si="16"/>
        <v/>
      </c>
      <c r="Q181" t="str">
        <f t="shared" si="17"/>
        <v/>
      </c>
    </row>
    <row r="182" spans="1:17" x14ac:dyDescent="0.2">
      <c r="A182">
        <f>'Unit Types - Emission Rates'!A191</f>
        <v>0</v>
      </c>
      <c r="B182" t="str">
        <f t="shared" si="18"/>
        <v>BACT FIX: Fills blank Action Requested with prior above cell, makes complete list per pollutant</v>
      </c>
      <c r="C182">
        <f>IF(ISBLANK('Unit Types - Emission Rates'!$C191),'Unit Types - Emission Rates'!D191,'Unit Types - Emission Rates'!C191)</f>
        <v>0</v>
      </c>
      <c r="D182">
        <f t="shared" si="19"/>
        <v>0</v>
      </c>
      <c r="F182">
        <f>'Unit Types - Emission Rates'!B191</f>
        <v>0</v>
      </c>
      <c r="G182" t="str">
        <f t="shared" si="20"/>
        <v>PublicNotice Fix: Unit Types - Emission Rates Col B Complete (Include Multi-pollutants)</v>
      </c>
      <c r="H182" t="str">
        <f>IF(OR(COUNTIF($I$2:I182,I182)&gt;1,I182=0),IF(ISBLANK('Unit Types - Emission Rates'!F191),H181,0),IF(I182="","",MAX($H$1:H181)+1))</f>
        <v>Impact Sheet Update: Distinct Counter for Pollutants</v>
      </c>
      <c r="I182">
        <f>IF('Unit Types - Emission Rates'!F191="VOC","",'Unit Types - Emission Rates'!F191)</f>
        <v>0</v>
      </c>
      <c r="J182" t="str">
        <f t="shared" si="14"/>
        <v/>
      </c>
      <c r="K182" t="str">
        <f>IF(OR(COUNTIF($L$2:L182,L182)&gt;1,L182=0),IF(ISBLANK('Unit Types - Emission Rates'!C191),K181,0),IF(L182="","",MAX($K$1:K181)+1))</f>
        <v>FlexPermits: Distinct Counter for FIN from UT-ER sheet</v>
      </c>
      <c r="L182" s="289">
        <f>'Unit Types - Emission Rates'!C191</f>
        <v>0</v>
      </c>
      <c r="M182" s="289">
        <f>'Unit Types - Emission Rates'!D191</f>
        <v>0</v>
      </c>
      <c r="N182" s="289">
        <f>'Unit Types - Emission Rates'!E191</f>
        <v>0</v>
      </c>
      <c r="O182" t="str">
        <f t="shared" si="15"/>
        <v/>
      </c>
      <c r="P182" t="str">
        <f t="shared" si="16"/>
        <v/>
      </c>
      <c r="Q182" t="str">
        <f t="shared" si="17"/>
        <v/>
      </c>
    </row>
    <row r="183" spans="1:17" x14ac:dyDescent="0.2">
      <c r="A183">
        <f>'Unit Types - Emission Rates'!A192</f>
        <v>0</v>
      </c>
      <c r="B183" t="str">
        <f t="shared" si="18"/>
        <v>BACT FIX: Fills blank Action Requested with prior above cell, makes complete list per pollutant</v>
      </c>
      <c r="C183">
        <f>IF(ISBLANK('Unit Types - Emission Rates'!$C192),'Unit Types - Emission Rates'!D192,'Unit Types - Emission Rates'!C192)</f>
        <v>0</v>
      </c>
      <c r="D183">
        <f t="shared" si="19"/>
        <v>0</v>
      </c>
      <c r="F183">
        <f>'Unit Types - Emission Rates'!B192</f>
        <v>0</v>
      </c>
      <c r="G183" t="str">
        <f t="shared" si="20"/>
        <v>PublicNotice Fix: Unit Types - Emission Rates Col B Complete (Include Multi-pollutants)</v>
      </c>
      <c r="H183" t="str">
        <f>IF(OR(COUNTIF($I$2:I183,I183)&gt;1,I183=0),IF(ISBLANK('Unit Types - Emission Rates'!F192),H182,0),IF(I183="","",MAX($H$1:H182)+1))</f>
        <v>Impact Sheet Update: Distinct Counter for Pollutants</v>
      </c>
      <c r="I183">
        <f>IF('Unit Types - Emission Rates'!F192="VOC","",'Unit Types - Emission Rates'!F192)</f>
        <v>0</v>
      </c>
      <c r="J183" t="str">
        <f t="shared" si="14"/>
        <v/>
      </c>
      <c r="K183" t="str">
        <f>IF(OR(COUNTIF($L$2:L183,L183)&gt;1,L183=0),IF(ISBLANK('Unit Types - Emission Rates'!C192),K182,0),IF(L183="","",MAX($K$1:K182)+1))</f>
        <v>FlexPermits: Distinct Counter for FIN from UT-ER sheet</v>
      </c>
      <c r="L183" s="289">
        <f>'Unit Types - Emission Rates'!C192</f>
        <v>0</v>
      </c>
      <c r="M183" s="289">
        <f>'Unit Types - Emission Rates'!D192</f>
        <v>0</v>
      </c>
      <c r="N183" s="289">
        <f>'Unit Types - Emission Rates'!E192</f>
        <v>0</v>
      </c>
      <c r="O183" t="str">
        <f t="shared" si="15"/>
        <v/>
      </c>
      <c r="P183" t="str">
        <f t="shared" si="16"/>
        <v/>
      </c>
      <c r="Q183" t="str">
        <f t="shared" si="17"/>
        <v/>
      </c>
    </row>
    <row r="184" spans="1:17" x14ac:dyDescent="0.2">
      <c r="A184">
        <f>'Unit Types - Emission Rates'!A193</f>
        <v>0</v>
      </c>
      <c r="B184" t="str">
        <f t="shared" si="18"/>
        <v>BACT FIX: Fills blank Action Requested with prior above cell, makes complete list per pollutant</v>
      </c>
      <c r="C184">
        <f>IF(ISBLANK('Unit Types - Emission Rates'!$C193),'Unit Types - Emission Rates'!D193,'Unit Types - Emission Rates'!C193)</f>
        <v>0</v>
      </c>
      <c r="D184">
        <f t="shared" si="19"/>
        <v>0</v>
      </c>
      <c r="F184">
        <f>'Unit Types - Emission Rates'!B193</f>
        <v>0</v>
      </c>
      <c r="G184" t="str">
        <f t="shared" si="20"/>
        <v>PublicNotice Fix: Unit Types - Emission Rates Col B Complete (Include Multi-pollutants)</v>
      </c>
      <c r="H184" t="str">
        <f>IF(OR(COUNTIF($I$2:I184,I184)&gt;1,I184=0),IF(ISBLANK('Unit Types - Emission Rates'!F193),H183,0),IF(I184="","",MAX($H$1:H183)+1))</f>
        <v>Impact Sheet Update: Distinct Counter for Pollutants</v>
      </c>
      <c r="I184">
        <f>IF('Unit Types - Emission Rates'!F193="VOC","",'Unit Types - Emission Rates'!F193)</f>
        <v>0</v>
      </c>
      <c r="J184" t="str">
        <f t="shared" si="14"/>
        <v/>
      </c>
      <c r="K184" t="str">
        <f>IF(OR(COUNTIF($L$2:L184,L184)&gt;1,L184=0),IF(ISBLANK('Unit Types - Emission Rates'!C193),K183,0),IF(L184="","",MAX($K$1:K183)+1))</f>
        <v>FlexPermits: Distinct Counter for FIN from UT-ER sheet</v>
      </c>
      <c r="L184" s="289">
        <f>'Unit Types - Emission Rates'!C193</f>
        <v>0</v>
      </c>
      <c r="M184" s="289">
        <f>'Unit Types - Emission Rates'!D193</f>
        <v>0</v>
      </c>
      <c r="N184" s="289">
        <f>'Unit Types - Emission Rates'!E193</f>
        <v>0</v>
      </c>
      <c r="O184" t="str">
        <f t="shared" si="15"/>
        <v/>
      </c>
      <c r="P184" t="str">
        <f t="shared" si="16"/>
        <v/>
      </c>
      <c r="Q184" t="str">
        <f t="shared" si="17"/>
        <v/>
      </c>
    </row>
    <row r="185" spans="1:17" x14ac:dyDescent="0.2">
      <c r="A185">
        <f>'Unit Types - Emission Rates'!A194</f>
        <v>0</v>
      </c>
      <c r="B185" t="str">
        <f t="shared" si="18"/>
        <v>BACT FIX: Fills blank Action Requested with prior above cell, makes complete list per pollutant</v>
      </c>
      <c r="C185">
        <f>IF(ISBLANK('Unit Types - Emission Rates'!$C194),'Unit Types - Emission Rates'!D194,'Unit Types - Emission Rates'!C194)</f>
        <v>0</v>
      </c>
      <c r="D185">
        <f t="shared" si="19"/>
        <v>0</v>
      </c>
      <c r="F185">
        <f>'Unit Types - Emission Rates'!B194</f>
        <v>0</v>
      </c>
      <c r="G185" t="str">
        <f t="shared" si="20"/>
        <v>PublicNotice Fix: Unit Types - Emission Rates Col B Complete (Include Multi-pollutants)</v>
      </c>
      <c r="H185" t="str">
        <f>IF(OR(COUNTIF($I$2:I185,I185)&gt;1,I185=0),IF(ISBLANK('Unit Types - Emission Rates'!F194),H184,0),IF(I185="","",MAX($H$1:H184)+1))</f>
        <v>Impact Sheet Update: Distinct Counter for Pollutants</v>
      </c>
      <c r="I185">
        <f>IF('Unit Types - Emission Rates'!F194="VOC","",'Unit Types - Emission Rates'!F194)</f>
        <v>0</v>
      </c>
      <c r="J185" t="str">
        <f t="shared" si="14"/>
        <v/>
      </c>
      <c r="K185" t="str">
        <f>IF(OR(COUNTIF($L$2:L185,L185)&gt;1,L185=0),IF(ISBLANK('Unit Types - Emission Rates'!C194),K184,0),IF(L185="","",MAX($K$1:K184)+1))</f>
        <v>FlexPermits: Distinct Counter for FIN from UT-ER sheet</v>
      </c>
      <c r="L185" s="289">
        <f>'Unit Types - Emission Rates'!C194</f>
        <v>0</v>
      </c>
      <c r="M185" s="289">
        <f>'Unit Types - Emission Rates'!D194</f>
        <v>0</v>
      </c>
      <c r="N185" s="289">
        <f>'Unit Types - Emission Rates'!E194</f>
        <v>0</v>
      </c>
      <c r="O185" t="str">
        <f t="shared" si="15"/>
        <v/>
      </c>
      <c r="P185" t="str">
        <f t="shared" si="16"/>
        <v/>
      </c>
      <c r="Q185" t="str">
        <f t="shared" si="17"/>
        <v/>
      </c>
    </row>
    <row r="186" spans="1:17" x14ac:dyDescent="0.2">
      <c r="A186">
        <f>'Unit Types - Emission Rates'!A195</f>
        <v>0</v>
      </c>
      <c r="B186" t="str">
        <f t="shared" si="18"/>
        <v>BACT FIX: Fills blank Action Requested with prior above cell, makes complete list per pollutant</v>
      </c>
      <c r="C186">
        <f>IF(ISBLANK('Unit Types - Emission Rates'!$C195),'Unit Types - Emission Rates'!D195,'Unit Types - Emission Rates'!C195)</f>
        <v>0</v>
      </c>
      <c r="D186">
        <f t="shared" si="19"/>
        <v>0</v>
      </c>
      <c r="F186">
        <f>'Unit Types - Emission Rates'!B195</f>
        <v>0</v>
      </c>
      <c r="G186" t="str">
        <f t="shared" si="20"/>
        <v>PublicNotice Fix: Unit Types - Emission Rates Col B Complete (Include Multi-pollutants)</v>
      </c>
      <c r="H186" t="str">
        <f>IF(OR(COUNTIF($I$2:I186,I186)&gt;1,I186=0),IF(ISBLANK('Unit Types - Emission Rates'!F195),H185,0),IF(I186="","",MAX($H$1:H185)+1))</f>
        <v>Impact Sheet Update: Distinct Counter for Pollutants</v>
      </c>
      <c r="I186">
        <f>IF('Unit Types - Emission Rates'!F195="VOC","",'Unit Types - Emission Rates'!F195)</f>
        <v>0</v>
      </c>
      <c r="J186" t="str">
        <f t="shared" si="14"/>
        <v/>
      </c>
      <c r="K186" t="str">
        <f>IF(OR(COUNTIF($L$2:L186,L186)&gt;1,L186=0),IF(ISBLANK('Unit Types - Emission Rates'!C195),K185,0),IF(L186="","",MAX($K$1:K185)+1))</f>
        <v>FlexPermits: Distinct Counter for FIN from UT-ER sheet</v>
      </c>
      <c r="L186" s="289">
        <f>'Unit Types - Emission Rates'!C195</f>
        <v>0</v>
      </c>
      <c r="M186" s="289">
        <f>'Unit Types - Emission Rates'!D195</f>
        <v>0</v>
      </c>
      <c r="N186" s="289">
        <f>'Unit Types - Emission Rates'!E195</f>
        <v>0</v>
      </c>
      <c r="O186" t="str">
        <f t="shared" si="15"/>
        <v/>
      </c>
      <c r="P186" t="str">
        <f t="shared" si="16"/>
        <v/>
      </c>
      <c r="Q186" t="str">
        <f t="shared" si="17"/>
        <v/>
      </c>
    </row>
    <row r="187" spans="1:17" x14ac:dyDescent="0.2">
      <c r="A187">
        <f>'Unit Types - Emission Rates'!A196</f>
        <v>0</v>
      </c>
      <c r="B187" t="str">
        <f t="shared" si="18"/>
        <v>BACT FIX: Fills blank Action Requested with prior above cell, makes complete list per pollutant</v>
      </c>
      <c r="C187">
        <f>IF(ISBLANK('Unit Types - Emission Rates'!$C196),'Unit Types - Emission Rates'!D196,'Unit Types - Emission Rates'!C196)</f>
        <v>0</v>
      </c>
      <c r="D187">
        <f t="shared" si="19"/>
        <v>0</v>
      </c>
      <c r="F187">
        <f>'Unit Types - Emission Rates'!B196</f>
        <v>0</v>
      </c>
      <c r="G187" t="str">
        <f t="shared" si="20"/>
        <v>PublicNotice Fix: Unit Types - Emission Rates Col B Complete (Include Multi-pollutants)</v>
      </c>
      <c r="H187" t="str">
        <f>IF(OR(COUNTIF($I$2:I187,I187)&gt;1,I187=0),IF(ISBLANK('Unit Types - Emission Rates'!F196),H186,0),IF(I187="","",MAX($H$1:H186)+1))</f>
        <v>Impact Sheet Update: Distinct Counter for Pollutants</v>
      </c>
      <c r="I187">
        <f>IF('Unit Types - Emission Rates'!F196="VOC","",'Unit Types - Emission Rates'!F196)</f>
        <v>0</v>
      </c>
      <c r="J187" t="str">
        <f t="shared" si="14"/>
        <v/>
      </c>
      <c r="K187" t="str">
        <f>IF(OR(COUNTIF($L$2:L187,L187)&gt;1,L187=0),IF(ISBLANK('Unit Types - Emission Rates'!C196),K186,0),IF(L187="","",MAX($K$1:K186)+1))</f>
        <v>FlexPermits: Distinct Counter for FIN from UT-ER sheet</v>
      </c>
      <c r="L187" s="289">
        <f>'Unit Types - Emission Rates'!C196</f>
        <v>0</v>
      </c>
      <c r="M187" s="289">
        <f>'Unit Types - Emission Rates'!D196</f>
        <v>0</v>
      </c>
      <c r="N187" s="289">
        <f>'Unit Types - Emission Rates'!E196</f>
        <v>0</v>
      </c>
      <c r="O187" t="str">
        <f t="shared" si="15"/>
        <v/>
      </c>
      <c r="P187" t="str">
        <f t="shared" si="16"/>
        <v/>
      </c>
      <c r="Q187" t="str">
        <f t="shared" si="17"/>
        <v/>
      </c>
    </row>
    <row r="188" spans="1:17" x14ac:dyDescent="0.2">
      <c r="A188">
        <f>'Unit Types - Emission Rates'!A197</f>
        <v>0</v>
      </c>
      <c r="B188" t="str">
        <f t="shared" si="18"/>
        <v>BACT FIX: Fills blank Action Requested with prior above cell, makes complete list per pollutant</v>
      </c>
      <c r="C188">
        <f>IF(ISBLANK('Unit Types - Emission Rates'!$C197),'Unit Types - Emission Rates'!D197,'Unit Types - Emission Rates'!C197)</f>
        <v>0</v>
      </c>
      <c r="D188">
        <f t="shared" si="19"/>
        <v>0</v>
      </c>
      <c r="F188">
        <f>'Unit Types - Emission Rates'!B197</f>
        <v>0</v>
      </c>
      <c r="G188" t="str">
        <f t="shared" si="20"/>
        <v>PublicNotice Fix: Unit Types - Emission Rates Col B Complete (Include Multi-pollutants)</v>
      </c>
      <c r="H188" t="str">
        <f>IF(OR(COUNTIF($I$2:I188,I188)&gt;1,I188=0),IF(ISBLANK('Unit Types - Emission Rates'!F197),H187,0),IF(I188="","",MAX($H$1:H187)+1))</f>
        <v>Impact Sheet Update: Distinct Counter for Pollutants</v>
      </c>
      <c r="I188">
        <f>IF('Unit Types - Emission Rates'!F197="VOC","",'Unit Types - Emission Rates'!F197)</f>
        <v>0</v>
      </c>
      <c r="J188" t="str">
        <f t="shared" si="14"/>
        <v/>
      </c>
      <c r="K188" t="str">
        <f>IF(OR(COUNTIF($L$2:L188,L188)&gt;1,L188=0),IF(ISBLANK('Unit Types - Emission Rates'!C197),K187,0),IF(L188="","",MAX($K$1:K187)+1))</f>
        <v>FlexPermits: Distinct Counter for FIN from UT-ER sheet</v>
      </c>
      <c r="L188" s="289">
        <f>'Unit Types - Emission Rates'!C197</f>
        <v>0</v>
      </c>
      <c r="M188" s="289">
        <f>'Unit Types - Emission Rates'!D197</f>
        <v>0</v>
      </c>
      <c r="N188" s="289">
        <f>'Unit Types - Emission Rates'!E197</f>
        <v>0</v>
      </c>
      <c r="O188" t="str">
        <f t="shared" si="15"/>
        <v/>
      </c>
      <c r="P188" t="str">
        <f t="shared" si="16"/>
        <v/>
      </c>
      <c r="Q188" t="str">
        <f t="shared" si="17"/>
        <v/>
      </c>
    </row>
    <row r="189" spans="1:17" x14ac:dyDescent="0.2">
      <c r="A189">
        <f>'Unit Types - Emission Rates'!A198</f>
        <v>0</v>
      </c>
      <c r="B189" t="str">
        <f t="shared" si="18"/>
        <v>BACT FIX: Fills blank Action Requested with prior above cell, makes complete list per pollutant</v>
      </c>
      <c r="C189">
        <f>IF(ISBLANK('Unit Types - Emission Rates'!$C198),'Unit Types - Emission Rates'!D198,'Unit Types - Emission Rates'!C198)</f>
        <v>0</v>
      </c>
      <c r="D189">
        <f t="shared" si="19"/>
        <v>0</v>
      </c>
      <c r="F189">
        <f>'Unit Types - Emission Rates'!B198</f>
        <v>0</v>
      </c>
      <c r="G189" t="str">
        <f t="shared" si="20"/>
        <v>PublicNotice Fix: Unit Types - Emission Rates Col B Complete (Include Multi-pollutants)</v>
      </c>
      <c r="H189" t="str">
        <f>IF(OR(COUNTIF($I$2:I189,I189)&gt;1,I189=0),IF(ISBLANK('Unit Types - Emission Rates'!F198),H188,0),IF(I189="","",MAX($H$1:H188)+1))</f>
        <v>Impact Sheet Update: Distinct Counter for Pollutants</v>
      </c>
      <c r="I189">
        <f>IF('Unit Types - Emission Rates'!F198="VOC","",'Unit Types - Emission Rates'!F198)</f>
        <v>0</v>
      </c>
      <c r="J189" t="str">
        <f t="shared" si="14"/>
        <v/>
      </c>
      <c r="K189" t="str">
        <f>IF(OR(COUNTIF($L$2:L189,L189)&gt;1,L189=0),IF(ISBLANK('Unit Types - Emission Rates'!C198),K188,0),IF(L189="","",MAX($K$1:K188)+1))</f>
        <v>FlexPermits: Distinct Counter for FIN from UT-ER sheet</v>
      </c>
      <c r="L189" s="289">
        <f>'Unit Types - Emission Rates'!C198</f>
        <v>0</v>
      </c>
      <c r="M189" s="289">
        <f>'Unit Types - Emission Rates'!D198</f>
        <v>0</v>
      </c>
      <c r="N189" s="289">
        <f>'Unit Types - Emission Rates'!E198</f>
        <v>0</v>
      </c>
      <c r="O189" t="str">
        <f t="shared" si="15"/>
        <v/>
      </c>
      <c r="P189" t="str">
        <f t="shared" si="16"/>
        <v/>
      </c>
      <c r="Q189" t="str">
        <f t="shared" si="17"/>
        <v/>
      </c>
    </row>
    <row r="190" spans="1:17" x14ac:dyDescent="0.2">
      <c r="A190">
        <f>'Unit Types - Emission Rates'!A199</f>
        <v>0</v>
      </c>
      <c r="B190" t="str">
        <f t="shared" si="18"/>
        <v>BACT FIX: Fills blank Action Requested with prior above cell, makes complete list per pollutant</v>
      </c>
      <c r="C190">
        <f>IF(ISBLANK('Unit Types - Emission Rates'!$C199),'Unit Types - Emission Rates'!D199,'Unit Types - Emission Rates'!C199)</f>
        <v>0</v>
      </c>
      <c r="D190">
        <f t="shared" si="19"/>
        <v>0</v>
      </c>
      <c r="F190">
        <f>'Unit Types - Emission Rates'!B199</f>
        <v>0</v>
      </c>
      <c r="G190" t="str">
        <f t="shared" si="20"/>
        <v>PublicNotice Fix: Unit Types - Emission Rates Col B Complete (Include Multi-pollutants)</v>
      </c>
      <c r="H190" t="str">
        <f>IF(OR(COUNTIF($I$2:I190,I190)&gt;1,I190=0),IF(ISBLANK('Unit Types - Emission Rates'!F199),H189,0),IF(I190="","",MAX($H$1:H189)+1))</f>
        <v>Impact Sheet Update: Distinct Counter for Pollutants</v>
      </c>
      <c r="I190">
        <f>IF('Unit Types - Emission Rates'!F199="VOC","",'Unit Types - Emission Rates'!F199)</f>
        <v>0</v>
      </c>
      <c r="J190" t="str">
        <f t="shared" si="14"/>
        <v/>
      </c>
      <c r="K190" t="str">
        <f>IF(OR(COUNTIF($L$2:L190,L190)&gt;1,L190=0),IF(ISBLANK('Unit Types - Emission Rates'!C199),K189,0),IF(L190="","",MAX($K$1:K189)+1))</f>
        <v>FlexPermits: Distinct Counter for FIN from UT-ER sheet</v>
      </c>
      <c r="L190" s="289">
        <f>'Unit Types - Emission Rates'!C199</f>
        <v>0</v>
      </c>
      <c r="M190" s="289">
        <f>'Unit Types - Emission Rates'!D199</f>
        <v>0</v>
      </c>
      <c r="N190" s="289">
        <f>'Unit Types - Emission Rates'!E199</f>
        <v>0</v>
      </c>
      <c r="O190" t="str">
        <f t="shared" si="15"/>
        <v/>
      </c>
      <c r="P190" t="str">
        <f t="shared" si="16"/>
        <v/>
      </c>
      <c r="Q190" t="str">
        <f t="shared" si="17"/>
        <v/>
      </c>
    </row>
    <row r="191" spans="1:17" x14ac:dyDescent="0.2">
      <c r="A191">
        <f>'Unit Types - Emission Rates'!A200</f>
        <v>0</v>
      </c>
      <c r="B191" t="str">
        <f t="shared" si="18"/>
        <v>BACT FIX: Fills blank Action Requested with prior above cell, makes complete list per pollutant</v>
      </c>
      <c r="C191">
        <f>IF(ISBLANK('Unit Types - Emission Rates'!$C200),'Unit Types - Emission Rates'!D200,'Unit Types - Emission Rates'!C200)</f>
        <v>0</v>
      </c>
      <c r="D191">
        <f t="shared" si="19"/>
        <v>0</v>
      </c>
      <c r="F191">
        <f>'Unit Types - Emission Rates'!B200</f>
        <v>0</v>
      </c>
      <c r="G191" t="str">
        <f t="shared" si="20"/>
        <v>PublicNotice Fix: Unit Types - Emission Rates Col B Complete (Include Multi-pollutants)</v>
      </c>
      <c r="H191" t="str">
        <f>IF(OR(COUNTIF($I$2:I191,I191)&gt;1,I191=0),IF(ISBLANK('Unit Types - Emission Rates'!F200),H190,0),IF(I191="","",MAX($H$1:H190)+1))</f>
        <v>Impact Sheet Update: Distinct Counter for Pollutants</v>
      </c>
      <c r="I191">
        <f>IF('Unit Types - Emission Rates'!F200="VOC","",'Unit Types - Emission Rates'!F200)</f>
        <v>0</v>
      </c>
      <c r="J191" t="str">
        <f t="shared" si="14"/>
        <v/>
      </c>
      <c r="K191" t="str">
        <f>IF(OR(COUNTIF($L$2:L191,L191)&gt;1,L191=0),IF(ISBLANK('Unit Types - Emission Rates'!C200),K190,0),IF(L191="","",MAX($K$1:K190)+1))</f>
        <v>FlexPermits: Distinct Counter for FIN from UT-ER sheet</v>
      </c>
      <c r="L191" s="289">
        <f>'Unit Types - Emission Rates'!C200</f>
        <v>0</v>
      </c>
      <c r="M191" s="289">
        <f>'Unit Types - Emission Rates'!D200</f>
        <v>0</v>
      </c>
      <c r="N191" s="289">
        <f>'Unit Types - Emission Rates'!E200</f>
        <v>0</v>
      </c>
      <c r="O191" t="str">
        <f t="shared" si="15"/>
        <v/>
      </c>
      <c r="P191" t="str">
        <f t="shared" si="16"/>
        <v/>
      </c>
      <c r="Q191" t="str">
        <f t="shared" si="17"/>
        <v/>
      </c>
    </row>
    <row r="192" spans="1:17" x14ac:dyDescent="0.2">
      <c r="A192">
        <f>'Unit Types - Emission Rates'!A201</f>
        <v>0</v>
      </c>
      <c r="B192" t="str">
        <f t="shared" si="18"/>
        <v>BACT FIX: Fills blank Action Requested with prior above cell, makes complete list per pollutant</v>
      </c>
      <c r="C192">
        <f>IF(ISBLANK('Unit Types - Emission Rates'!$C201),'Unit Types - Emission Rates'!D201,'Unit Types - Emission Rates'!C201)</f>
        <v>0</v>
      </c>
      <c r="D192">
        <f t="shared" si="19"/>
        <v>0</v>
      </c>
      <c r="F192">
        <f>'Unit Types - Emission Rates'!B201</f>
        <v>0</v>
      </c>
      <c r="G192" t="str">
        <f t="shared" si="20"/>
        <v>PublicNotice Fix: Unit Types - Emission Rates Col B Complete (Include Multi-pollutants)</v>
      </c>
      <c r="H192" t="str">
        <f>IF(OR(COUNTIF($I$2:I192,I192)&gt;1,I192=0),IF(ISBLANK('Unit Types - Emission Rates'!F201),H191,0),IF(I192="","",MAX($H$1:H191)+1))</f>
        <v>Impact Sheet Update: Distinct Counter for Pollutants</v>
      </c>
      <c r="I192">
        <f>IF('Unit Types - Emission Rates'!F201="VOC","",'Unit Types - Emission Rates'!F201)</f>
        <v>0</v>
      </c>
      <c r="J192" t="str">
        <f t="shared" si="14"/>
        <v/>
      </c>
      <c r="K192" t="str">
        <f>IF(OR(COUNTIF($L$2:L192,L192)&gt;1,L192=0),IF(ISBLANK('Unit Types - Emission Rates'!C201),K191,0),IF(L192="","",MAX($K$1:K191)+1))</f>
        <v>FlexPermits: Distinct Counter for FIN from UT-ER sheet</v>
      </c>
      <c r="L192" s="289">
        <f>'Unit Types - Emission Rates'!C201</f>
        <v>0</v>
      </c>
      <c r="M192" s="289">
        <f>'Unit Types - Emission Rates'!D201</f>
        <v>0</v>
      </c>
      <c r="N192" s="289">
        <f>'Unit Types - Emission Rates'!E201</f>
        <v>0</v>
      </c>
      <c r="O192" t="str">
        <f t="shared" si="15"/>
        <v/>
      </c>
      <c r="P192" t="str">
        <f t="shared" si="16"/>
        <v/>
      </c>
      <c r="Q192" t="str">
        <f t="shared" si="17"/>
        <v/>
      </c>
    </row>
    <row r="193" spans="1:17" x14ac:dyDescent="0.2">
      <c r="A193">
        <f>'Unit Types - Emission Rates'!A202</f>
        <v>0</v>
      </c>
      <c r="B193" t="str">
        <f t="shared" si="18"/>
        <v>BACT FIX: Fills blank Action Requested with prior above cell, makes complete list per pollutant</v>
      </c>
      <c r="C193">
        <f>IF(ISBLANK('Unit Types - Emission Rates'!$C202),'Unit Types - Emission Rates'!D202,'Unit Types - Emission Rates'!C202)</f>
        <v>0</v>
      </c>
      <c r="D193">
        <f t="shared" si="19"/>
        <v>0</v>
      </c>
      <c r="F193">
        <f>'Unit Types - Emission Rates'!B202</f>
        <v>0</v>
      </c>
      <c r="G193" t="str">
        <f t="shared" si="20"/>
        <v>PublicNotice Fix: Unit Types - Emission Rates Col B Complete (Include Multi-pollutants)</v>
      </c>
      <c r="H193" t="str">
        <f>IF(OR(COUNTIF($I$2:I193,I193)&gt;1,I193=0),IF(ISBLANK('Unit Types - Emission Rates'!F202),H192,0),IF(I193="","",MAX($H$1:H192)+1))</f>
        <v>Impact Sheet Update: Distinct Counter for Pollutants</v>
      </c>
      <c r="I193">
        <f>IF('Unit Types - Emission Rates'!F202="VOC","",'Unit Types - Emission Rates'!F202)</f>
        <v>0</v>
      </c>
      <c r="J193" t="str">
        <f t="shared" si="14"/>
        <v/>
      </c>
      <c r="K193" t="str">
        <f>IF(OR(COUNTIF($L$2:L193,L193)&gt;1,L193=0),IF(ISBLANK('Unit Types - Emission Rates'!C202),K192,0),IF(L193="","",MAX($K$1:K192)+1))</f>
        <v>FlexPermits: Distinct Counter for FIN from UT-ER sheet</v>
      </c>
      <c r="L193" s="289">
        <f>'Unit Types - Emission Rates'!C202</f>
        <v>0</v>
      </c>
      <c r="M193" s="289">
        <f>'Unit Types - Emission Rates'!D202</f>
        <v>0</v>
      </c>
      <c r="N193" s="289">
        <f>'Unit Types - Emission Rates'!E202</f>
        <v>0</v>
      </c>
      <c r="O193" t="str">
        <f t="shared" si="15"/>
        <v/>
      </c>
      <c r="P193" t="str">
        <f t="shared" si="16"/>
        <v/>
      </c>
      <c r="Q193" t="str">
        <f t="shared" si="17"/>
        <v/>
      </c>
    </row>
    <row r="194" spans="1:17" x14ac:dyDescent="0.2">
      <c r="A194">
        <f>'Unit Types - Emission Rates'!A203</f>
        <v>0</v>
      </c>
      <c r="B194" t="str">
        <f t="shared" si="18"/>
        <v>BACT FIX: Fills blank Action Requested with prior above cell, makes complete list per pollutant</v>
      </c>
      <c r="C194">
        <f>IF(ISBLANK('Unit Types - Emission Rates'!$C203),'Unit Types - Emission Rates'!D203,'Unit Types - Emission Rates'!C203)</f>
        <v>0</v>
      </c>
      <c r="D194">
        <f t="shared" si="19"/>
        <v>0</v>
      </c>
      <c r="F194">
        <f>'Unit Types - Emission Rates'!B203</f>
        <v>0</v>
      </c>
      <c r="G194" t="str">
        <f t="shared" si="20"/>
        <v>PublicNotice Fix: Unit Types - Emission Rates Col B Complete (Include Multi-pollutants)</v>
      </c>
      <c r="H194" t="str">
        <f>IF(OR(COUNTIF($I$2:I194,I194)&gt;1,I194=0),IF(ISBLANK('Unit Types - Emission Rates'!F203),H193,0),IF(I194="","",MAX($H$1:H193)+1))</f>
        <v>Impact Sheet Update: Distinct Counter for Pollutants</v>
      </c>
      <c r="I194">
        <f>IF('Unit Types - Emission Rates'!F203="VOC","",'Unit Types - Emission Rates'!F203)</f>
        <v>0</v>
      </c>
      <c r="J194" t="str">
        <f t="shared" ref="J194:J257" si="21">IFERROR(VLOOKUP(ROW(J193),$H$2:$I$326,2,FALSE),"")</f>
        <v/>
      </c>
      <c r="K194" t="str">
        <f>IF(OR(COUNTIF($L$2:L194,L194)&gt;1,L194=0),IF(ISBLANK('Unit Types - Emission Rates'!C203),K193,0),IF(L194="","",MAX($K$1:K193)+1))</f>
        <v>FlexPermits: Distinct Counter for FIN from UT-ER sheet</v>
      </c>
      <c r="L194" s="289">
        <f>'Unit Types - Emission Rates'!C203</f>
        <v>0</v>
      </c>
      <c r="M194" s="289">
        <f>'Unit Types - Emission Rates'!D203</f>
        <v>0</v>
      </c>
      <c r="N194" s="289">
        <f>'Unit Types - Emission Rates'!E203</f>
        <v>0</v>
      </c>
      <c r="O194" t="str">
        <f t="shared" ref="O194:O257" si="22">IFERROR(VLOOKUP(ROW(O193),$K$2:$N$326,2,FALSE),"")</f>
        <v/>
      </c>
      <c r="P194" t="str">
        <f t="shared" ref="P194:P257" si="23">IFERROR(VLOOKUP(ROW(O193),$K$2:$N$326,3,FALSE),"")</f>
        <v/>
      </c>
      <c r="Q194" t="str">
        <f t="shared" ref="Q194:Q257" si="24">IFERROR(VLOOKUP(ROW(O193),$K$2:$N$326,4,FALSE),"")</f>
        <v/>
      </c>
    </row>
    <row r="195" spans="1:17" x14ac:dyDescent="0.2">
      <c r="A195">
        <f>'Unit Types - Emission Rates'!A204</f>
        <v>0</v>
      </c>
      <c r="B195" t="str">
        <f t="shared" ref="B195:B258" si="25">IF(A195&lt;&gt;0,A195,B194)</f>
        <v>BACT FIX: Fills blank Action Requested with prior above cell, makes complete list per pollutant</v>
      </c>
      <c r="C195">
        <f>IF(ISBLANK('Unit Types - Emission Rates'!$C204),'Unit Types - Emission Rates'!D204,'Unit Types - Emission Rates'!C204)</f>
        <v>0</v>
      </c>
      <c r="D195">
        <f t="shared" ref="D195:D258" si="26">IF(OR(B195="Change of location",B195="Renew",B195="Renew only",B195="Consolidate",B195="New/Modified"),IF(C195&lt;&gt;0,C195,D194),0)</f>
        <v>0</v>
      </c>
      <c r="F195">
        <f>'Unit Types - Emission Rates'!B204</f>
        <v>0</v>
      </c>
      <c r="G195" t="str">
        <f t="shared" ref="G195:G258" si="27">IF(F195&lt;&gt;0,F195,G194)</f>
        <v>PublicNotice Fix: Unit Types - Emission Rates Col B Complete (Include Multi-pollutants)</v>
      </c>
      <c r="H195" t="str">
        <f>IF(OR(COUNTIF($I$2:I195,I195)&gt;1,I195=0),IF(ISBLANK('Unit Types - Emission Rates'!F204),H194,0),IF(I195="","",MAX($H$1:H194)+1))</f>
        <v>Impact Sheet Update: Distinct Counter for Pollutants</v>
      </c>
      <c r="I195">
        <f>IF('Unit Types - Emission Rates'!F204="VOC","",'Unit Types - Emission Rates'!F204)</f>
        <v>0</v>
      </c>
      <c r="J195" t="str">
        <f t="shared" si="21"/>
        <v/>
      </c>
      <c r="K195" t="str">
        <f>IF(OR(COUNTIF($L$2:L195,L195)&gt;1,L195=0),IF(ISBLANK('Unit Types - Emission Rates'!C204),K194,0),IF(L195="","",MAX($K$1:K194)+1))</f>
        <v>FlexPermits: Distinct Counter for FIN from UT-ER sheet</v>
      </c>
      <c r="L195" s="289">
        <f>'Unit Types - Emission Rates'!C204</f>
        <v>0</v>
      </c>
      <c r="M195" s="289">
        <f>'Unit Types - Emission Rates'!D204</f>
        <v>0</v>
      </c>
      <c r="N195" s="289">
        <f>'Unit Types - Emission Rates'!E204</f>
        <v>0</v>
      </c>
      <c r="O195" t="str">
        <f t="shared" si="22"/>
        <v/>
      </c>
      <c r="P195" t="str">
        <f t="shared" si="23"/>
        <v/>
      </c>
      <c r="Q195" t="str">
        <f t="shared" si="24"/>
        <v/>
      </c>
    </row>
    <row r="196" spans="1:17" x14ac:dyDescent="0.2">
      <c r="A196">
        <f>'Unit Types - Emission Rates'!A205</f>
        <v>0</v>
      </c>
      <c r="B196" t="str">
        <f t="shared" si="25"/>
        <v>BACT FIX: Fills blank Action Requested with prior above cell, makes complete list per pollutant</v>
      </c>
      <c r="C196">
        <f>IF(ISBLANK('Unit Types - Emission Rates'!$C205),'Unit Types - Emission Rates'!D205,'Unit Types - Emission Rates'!C205)</f>
        <v>0</v>
      </c>
      <c r="D196">
        <f t="shared" si="26"/>
        <v>0</v>
      </c>
      <c r="F196">
        <f>'Unit Types - Emission Rates'!B205</f>
        <v>0</v>
      </c>
      <c r="G196" t="str">
        <f t="shared" si="27"/>
        <v>PublicNotice Fix: Unit Types - Emission Rates Col B Complete (Include Multi-pollutants)</v>
      </c>
      <c r="H196" t="str">
        <f>IF(OR(COUNTIF($I$2:I196,I196)&gt;1,I196=0),IF(ISBLANK('Unit Types - Emission Rates'!F205),H195,0),IF(I196="","",MAX($H$1:H195)+1))</f>
        <v>Impact Sheet Update: Distinct Counter for Pollutants</v>
      </c>
      <c r="I196">
        <f>IF('Unit Types - Emission Rates'!F205="VOC","",'Unit Types - Emission Rates'!F205)</f>
        <v>0</v>
      </c>
      <c r="J196" t="str">
        <f t="shared" si="21"/>
        <v/>
      </c>
      <c r="K196" t="str">
        <f>IF(OR(COUNTIF($L$2:L196,L196)&gt;1,L196=0),IF(ISBLANK('Unit Types - Emission Rates'!C205),K195,0),IF(L196="","",MAX($K$1:K195)+1))</f>
        <v>FlexPermits: Distinct Counter for FIN from UT-ER sheet</v>
      </c>
      <c r="L196" s="289">
        <f>'Unit Types - Emission Rates'!C205</f>
        <v>0</v>
      </c>
      <c r="M196" s="289">
        <f>'Unit Types - Emission Rates'!D205</f>
        <v>0</v>
      </c>
      <c r="N196" s="289">
        <f>'Unit Types - Emission Rates'!E205</f>
        <v>0</v>
      </c>
      <c r="O196" t="str">
        <f t="shared" si="22"/>
        <v/>
      </c>
      <c r="P196" t="str">
        <f t="shared" si="23"/>
        <v/>
      </c>
      <c r="Q196" t="str">
        <f t="shared" si="24"/>
        <v/>
      </c>
    </row>
    <row r="197" spans="1:17" x14ac:dyDescent="0.2">
      <c r="A197">
        <f>'Unit Types - Emission Rates'!A206</f>
        <v>0</v>
      </c>
      <c r="B197" t="str">
        <f t="shared" si="25"/>
        <v>BACT FIX: Fills blank Action Requested with prior above cell, makes complete list per pollutant</v>
      </c>
      <c r="C197">
        <f>IF(ISBLANK('Unit Types - Emission Rates'!$C206),'Unit Types - Emission Rates'!D206,'Unit Types - Emission Rates'!C206)</f>
        <v>0</v>
      </c>
      <c r="D197">
        <f t="shared" si="26"/>
        <v>0</v>
      </c>
      <c r="F197">
        <f>'Unit Types - Emission Rates'!B206</f>
        <v>0</v>
      </c>
      <c r="G197" t="str">
        <f t="shared" si="27"/>
        <v>PublicNotice Fix: Unit Types - Emission Rates Col B Complete (Include Multi-pollutants)</v>
      </c>
      <c r="H197" t="str">
        <f>IF(OR(COUNTIF($I$2:I197,I197)&gt;1,I197=0),IF(ISBLANK('Unit Types - Emission Rates'!F206),H196,0),IF(I197="","",MAX($H$1:H196)+1))</f>
        <v>Impact Sheet Update: Distinct Counter for Pollutants</v>
      </c>
      <c r="I197">
        <f>IF('Unit Types - Emission Rates'!F206="VOC","",'Unit Types - Emission Rates'!F206)</f>
        <v>0</v>
      </c>
      <c r="J197" t="str">
        <f t="shared" si="21"/>
        <v/>
      </c>
      <c r="K197" t="str">
        <f>IF(OR(COUNTIF($L$2:L197,L197)&gt;1,L197=0),IF(ISBLANK('Unit Types - Emission Rates'!C206),K196,0),IF(L197="","",MAX($K$1:K196)+1))</f>
        <v>FlexPermits: Distinct Counter for FIN from UT-ER sheet</v>
      </c>
      <c r="L197" s="289">
        <f>'Unit Types - Emission Rates'!C206</f>
        <v>0</v>
      </c>
      <c r="M197" s="289">
        <f>'Unit Types - Emission Rates'!D206</f>
        <v>0</v>
      </c>
      <c r="N197" s="289">
        <f>'Unit Types - Emission Rates'!E206</f>
        <v>0</v>
      </c>
      <c r="O197" t="str">
        <f t="shared" si="22"/>
        <v/>
      </c>
      <c r="P197" t="str">
        <f t="shared" si="23"/>
        <v/>
      </c>
      <c r="Q197" t="str">
        <f t="shared" si="24"/>
        <v/>
      </c>
    </row>
    <row r="198" spans="1:17" x14ac:dyDescent="0.2">
      <c r="A198">
        <f>'Unit Types - Emission Rates'!A207</f>
        <v>0</v>
      </c>
      <c r="B198" t="str">
        <f t="shared" si="25"/>
        <v>BACT FIX: Fills blank Action Requested with prior above cell, makes complete list per pollutant</v>
      </c>
      <c r="C198">
        <f>IF(ISBLANK('Unit Types - Emission Rates'!$C207),'Unit Types - Emission Rates'!D207,'Unit Types - Emission Rates'!C207)</f>
        <v>0</v>
      </c>
      <c r="D198">
        <f t="shared" si="26"/>
        <v>0</v>
      </c>
      <c r="F198">
        <f>'Unit Types - Emission Rates'!B207</f>
        <v>0</v>
      </c>
      <c r="G198" t="str">
        <f t="shared" si="27"/>
        <v>PublicNotice Fix: Unit Types - Emission Rates Col B Complete (Include Multi-pollutants)</v>
      </c>
      <c r="H198" t="str">
        <f>IF(OR(COUNTIF($I$2:I198,I198)&gt;1,I198=0),IF(ISBLANK('Unit Types - Emission Rates'!F207),H197,0),IF(I198="","",MAX($H$1:H197)+1))</f>
        <v>Impact Sheet Update: Distinct Counter for Pollutants</v>
      </c>
      <c r="I198">
        <f>IF('Unit Types - Emission Rates'!F207="VOC","",'Unit Types - Emission Rates'!F207)</f>
        <v>0</v>
      </c>
      <c r="J198" t="str">
        <f t="shared" si="21"/>
        <v/>
      </c>
      <c r="K198" t="str">
        <f>IF(OR(COUNTIF($L$2:L198,L198)&gt;1,L198=0),IF(ISBLANK('Unit Types - Emission Rates'!C207),K197,0),IF(L198="","",MAX($K$1:K197)+1))</f>
        <v>FlexPermits: Distinct Counter for FIN from UT-ER sheet</v>
      </c>
      <c r="L198" s="289">
        <f>'Unit Types - Emission Rates'!C207</f>
        <v>0</v>
      </c>
      <c r="M198" s="289">
        <f>'Unit Types - Emission Rates'!D207</f>
        <v>0</v>
      </c>
      <c r="N198" s="289">
        <f>'Unit Types - Emission Rates'!E207</f>
        <v>0</v>
      </c>
      <c r="O198" t="str">
        <f t="shared" si="22"/>
        <v/>
      </c>
      <c r="P198" t="str">
        <f t="shared" si="23"/>
        <v/>
      </c>
      <c r="Q198" t="str">
        <f t="shared" si="24"/>
        <v/>
      </c>
    </row>
    <row r="199" spans="1:17" x14ac:dyDescent="0.2">
      <c r="A199">
        <f>'Unit Types - Emission Rates'!A208</f>
        <v>0</v>
      </c>
      <c r="B199" t="str">
        <f t="shared" si="25"/>
        <v>BACT FIX: Fills blank Action Requested with prior above cell, makes complete list per pollutant</v>
      </c>
      <c r="C199">
        <f>IF(ISBLANK('Unit Types - Emission Rates'!$C208),'Unit Types - Emission Rates'!D208,'Unit Types - Emission Rates'!C208)</f>
        <v>0</v>
      </c>
      <c r="D199">
        <f t="shared" si="26"/>
        <v>0</v>
      </c>
      <c r="F199">
        <f>'Unit Types - Emission Rates'!B208</f>
        <v>0</v>
      </c>
      <c r="G199" t="str">
        <f t="shared" si="27"/>
        <v>PublicNotice Fix: Unit Types - Emission Rates Col B Complete (Include Multi-pollutants)</v>
      </c>
      <c r="H199" t="str">
        <f>IF(OR(COUNTIF($I$2:I199,I199)&gt;1,I199=0),IF(ISBLANK('Unit Types - Emission Rates'!F208),H198,0),IF(I199="","",MAX($H$1:H198)+1))</f>
        <v>Impact Sheet Update: Distinct Counter for Pollutants</v>
      </c>
      <c r="I199">
        <f>IF('Unit Types - Emission Rates'!F208="VOC","",'Unit Types - Emission Rates'!F208)</f>
        <v>0</v>
      </c>
      <c r="J199" t="str">
        <f t="shared" si="21"/>
        <v/>
      </c>
      <c r="K199" t="str">
        <f>IF(OR(COUNTIF($L$2:L199,L199)&gt;1,L199=0),IF(ISBLANK('Unit Types - Emission Rates'!C208),K198,0),IF(L199="","",MAX($K$1:K198)+1))</f>
        <v>FlexPermits: Distinct Counter for FIN from UT-ER sheet</v>
      </c>
      <c r="L199" s="289">
        <f>'Unit Types - Emission Rates'!C208</f>
        <v>0</v>
      </c>
      <c r="M199" s="289">
        <f>'Unit Types - Emission Rates'!D208</f>
        <v>0</v>
      </c>
      <c r="N199" s="289">
        <f>'Unit Types - Emission Rates'!E208</f>
        <v>0</v>
      </c>
      <c r="O199" t="str">
        <f t="shared" si="22"/>
        <v/>
      </c>
      <c r="P199" t="str">
        <f t="shared" si="23"/>
        <v/>
      </c>
      <c r="Q199" t="str">
        <f t="shared" si="24"/>
        <v/>
      </c>
    </row>
    <row r="200" spans="1:17" x14ac:dyDescent="0.2">
      <c r="A200">
        <f>'Unit Types - Emission Rates'!A209</f>
        <v>0</v>
      </c>
      <c r="B200" t="str">
        <f t="shared" si="25"/>
        <v>BACT FIX: Fills blank Action Requested with prior above cell, makes complete list per pollutant</v>
      </c>
      <c r="C200">
        <f>IF(ISBLANK('Unit Types - Emission Rates'!$C209),'Unit Types - Emission Rates'!D209,'Unit Types - Emission Rates'!C209)</f>
        <v>0</v>
      </c>
      <c r="D200">
        <f t="shared" si="26"/>
        <v>0</v>
      </c>
      <c r="F200">
        <f>'Unit Types - Emission Rates'!B209</f>
        <v>0</v>
      </c>
      <c r="G200" t="str">
        <f t="shared" si="27"/>
        <v>PublicNotice Fix: Unit Types - Emission Rates Col B Complete (Include Multi-pollutants)</v>
      </c>
      <c r="H200" t="str">
        <f>IF(OR(COUNTIF($I$2:I200,I200)&gt;1,I200=0),IF(ISBLANK('Unit Types - Emission Rates'!F209),H199,0),IF(I200="","",MAX($H$1:H199)+1))</f>
        <v>Impact Sheet Update: Distinct Counter for Pollutants</v>
      </c>
      <c r="I200">
        <f>IF('Unit Types - Emission Rates'!F209="VOC","",'Unit Types - Emission Rates'!F209)</f>
        <v>0</v>
      </c>
      <c r="J200" t="str">
        <f t="shared" si="21"/>
        <v/>
      </c>
      <c r="K200" t="str">
        <f>IF(OR(COUNTIF($L$2:L200,L200)&gt;1,L200=0),IF(ISBLANK('Unit Types - Emission Rates'!C209),K199,0),IF(L200="","",MAX($K$1:K199)+1))</f>
        <v>FlexPermits: Distinct Counter for FIN from UT-ER sheet</v>
      </c>
      <c r="L200" s="289">
        <f>'Unit Types - Emission Rates'!C209</f>
        <v>0</v>
      </c>
      <c r="M200" s="289">
        <f>'Unit Types - Emission Rates'!D209</f>
        <v>0</v>
      </c>
      <c r="N200" s="289">
        <f>'Unit Types - Emission Rates'!E209</f>
        <v>0</v>
      </c>
      <c r="O200" t="str">
        <f t="shared" si="22"/>
        <v/>
      </c>
      <c r="P200" t="str">
        <f t="shared" si="23"/>
        <v/>
      </c>
      <c r="Q200" t="str">
        <f t="shared" si="24"/>
        <v/>
      </c>
    </row>
    <row r="201" spans="1:17" x14ac:dyDescent="0.2">
      <c r="A201">
        <f>'Unit Types - Emission Rates'!A210</f>
        <v>0</v>
      </c>
      <c r="B201" t="str">
        <f t="shared" si="25"/>
        <v>BACT FIX: Fills blank Action Requested with prior above cell, makes complete list per pollutant</v>
      </c>
      <c r="C201">
        <f>IF(ISBLANK('Unit Types - Emission Rates'!$C210),'Unit Types - Emission Rates'!D210,'Unit Types - Emission Rates'!C210)</f>
        <v>0</v>
      </c>
      <c r="D201">
        <f t="shared" si="26"/>
        <v>0</v>
      </c>
      <c r="F201">
        <f>'Unit Types - Emission Rates'!B210</f>
        <v>0</v>
      </c>
      <c r="G201" t="str">
        <f t="shared" si="27"/>
        <v>PublicNotice Fix: Unit Types - Emission Rates Col B Complete (Include Multi-pollutants)</v>
      </c>
      <c r="H201" t="str">
        <f>IF(OR(COUNTIF($I$2:I201,I201)&gt;1,I201=0),IF(ISBLANK('Unit Types - Emission Rates'!F210),H200,0),IF(I201="","",MAX($H$1:H200)+1))</f>
        <v>Impact Sheet Update: Distinct Counter for Pollutants</v>
      </c>
      <c r="I201">
        <f>IF('Unit Types - Emission Rates'!F210="VOC","",'Unit Types - Emission Rates'!F210)</f>
        <v>0</v>
      </c>
      <c r="J201" t="str">
        <f t="shared" si="21"/>
        <v/>
      </c>
      <c r="K201" t="str">
        <f>IF(OR(COUNTIF($L$2:L201,L201)&gt;1,L201=0),IF(ISBLANK('Unit Types - Emission Rates'!C210),K200,0),IF(L201="","",MAX($K$1:K200)+1))</f>
        <v>FlexPermits: Distinct Counter for FIN from UT-ER sheet</v>
      </c>
      <c r="L201" s="289">
        <f>'Unit Types - Emission Rates'!C210</f>
        <v>0</v>
      </c>
      <c r="M201" s="289">
        <f>'Unit Types - Emission Rates'!D210</f>
        <v>0</v>
      </c>
      <c r="N201" s="289">
        <f>'Unit Types - Emission Rates'!E210</f>
        <v>0</v>
      </c>
      <c r="O201" t="str">
        <f t="shared" si="22"/>
        <v/>
      </c>
      <c r="P201" t="str">
        <f t="shared" si="23"/>
        <v/>
      </c>
      <c r="Q201" t="str">
        <f t="shared" si="24"/>
        <v/>
      </c>
    </row>
    <row r="202" spans="1:17" x14ac:dyDescent="0.2">
      <c r="A202">
        <f>'Unit Types - Emission Rates'!A211</f>
        <v>0</v>
      </c>
      <c r="B202" t="str">
        <f t="shared" si="25"/>
        <v>BACT FIX: Fills blank Action Requested with prior above cell, makes complete list per pollutant</v>
      </c>
      <c r="C202">
        <f>IF(ISBLANK('Unit Types - Emission Rates'!$C211),'Unit Types - Emission Rates'!D211,'Unit Types - Emission Rates'!C211)</f>
        <v>0</v>
      </c>
      <c r="D202">
        <f t="shared" si="26"/>
        <v>0</v>
      </c>
      <c r="F202">
        <f>'Unit Types - Emission Rates'!B211</f>
        <v>0</v>
      </c>
      <c r="G202" t="str">
        <f t="shared" si="27"/>
        <v>PublicNotice Fix: Unit Types - Emission Rates Col B Complete (Include Multi-pollutants)</v>
      </c>
      <c r="H202" t="str">
        <f>IF(OR(COUNTIF($I$2:I202,I202)&gt;1,I202=0),IF(ISBLANK('Unit Types - Emission Rates'!F211),H201,0),IF(I202="","",MAX($H$1:H201)+1))</f>
        <v>Impact Sheet Update: Distinct Counter for Pollutants</v>
      </c>
      <c r="I202">
        <f>IF('Unit Types - Emission Rates'!F211="VOC","",'Unit Types - Emission Rates'!F211)</f>
        <v>0</v>
      </c>
      <c r="J202" t="str">
        <f t="shared" si="21"/>
        <v/>
      </c>
      <c r="K202" t="str">
        <f>IF(OR(COUNTIF($L$2:L202,L202)&gt;1,L202=0),IF(ISBLANK('Unit Types - Emission Rates'!C211),K201,0),IF(L202="","",MAX($K$1:K201)+1))</f>
        <v>FlexPermits: Distinct Counter for FIN from UT-ER sheet</v>
      </c>
      <c r="L202" s="289">
        <f>'Unit Types - Emission Rates'!C211</f>
        <v>0</v>
      </c>
      <c r="M202" s="289">
        <f>'Unit Types - Emission Rates'!D211</f>
        <v>0</v>
      </c>
      <c r="N202" s="289">
        <f>'Unit Types - Emission Rates'!E211</f>
        <v>0</v>
      </c>
      <c r="O202" t="str">
        <f t="shared" si="22"/>
        <v/>
      </c>
      <c r="P202" t="str">
        <f t="shared" si="23"/>
        <v/>
      </c>
      <c r="Q202" t="str">
        <f t="shared" si="24"/>
        <v/>
      </c>
    </row>
    <row r="203" spans="1:17" x14ac:dyDescent="0.2">
      <c r="A203">
        <f>'Unit Types - Emission Rates'!A212</f>
        <v>0</v>
      </c>
      <c r="B203" t="str">
        <f t="shared" si="25"/>
        <v>BACT FIX: Fills blank Action Requested with prior above cell, makes complete list per pollutant</v>
      </c>
      <c r="C203">
        <f>IF(ISBLANK('Unit Types - Emission Rates'!$C212),'Unit Types - Emission Rates'!D212,'Unit Types - Emission Rates'!C212)</f>
        <v>0</v>
      </c>
      <c r="D203">
        <f t="shared" si="26"/>
        <v>0</v>
      </c>
      <c r="F203">
        <f>'Unit Types - Emission Rates'!B212</f>
        <v>0</v>
      </c>
      <c r="G203" t="str">
        <f t="shared" si="27"/>
        <v>PublicNotice Fix: Unit Types - Emission Rates Col B Complete (Include Multi-pollutants)</v>
      </c>
      <c r="H203" t="str">
        <f>IF(OR(COUNTIF($I$2:I203,I203)&gt;1,I203=0),IF(ISBLANK('Unit Types - Emission Rates'!F212),H202,0),IF(I203="","",MAX($H$1:H202)+1))</f>
        <v>Impact Sheet Update: Distinct Counter for Pollutants</v>
      </c>
      <c r="I203">
        <f>IF('Unit Types - Emission Rates'!F212="VOC","",'Unit Types - Emission Rates'!F212)</f>
        <v>0</v>
      </c>
      <c r="J203" t="str">
        <f t="shared" si="21"/>
        <v/>
      </c>
      <c r="K203" t="str">
        <f>IF(OR(COUNTIF($L$2:L203,L203)&gt;1,L203=0),IF(ISBLANK('Unit Types - Emission Rates'!C212),K202,0),IF(L203="","",MAX($K$1:K202)+1))</f>
        <v>FlexPermits: Distinct Counter for FIN from UT-ER sheet</v>
      </c>
      <c r="L203" s="289">
        <f>'Unit Types - Emission Rates'!C212</f>
        <v>0</v>
      </c>
      <c r="M203" s="289">
        <f>'Unit Types - Emission Rates'!D212</f>
        <v>0</v>
      </c>
      <c r="N203" s="289">
        <f>'Unit Types - Emission Rates'!E212</f>
        <v>0</v>
      </c>
      <c r="O203" t="str">
        <f t="shared" si="22"/>
        <v/>
      </c>
      <c r="P203" t="str">
        <f t="shared" si="23"/>
        <v/>
      </c>
      <c r="Q203" t="str">
        <f t="shared" si="24"/>
        <v/>
      </c>
    </row>
    <row r="204" spans="1:17" x14ac:dyDescent="0.2">
      <c r="A204">
        <f>'Unit Types - Emission Rates'!A213</f>
        <v>0</v>
      </c>
      <c r="B204" t="str">
        <f t="shared" si="25"/>
        <v>BACT FIX: Fills blank Action Requested with prior above cell, makes complete list per pollutant</v>
      </c>
      <c r="C204">
        <f>IF(ISBLANK('Unit Types - Emission Rates'!$C213),'Unit Types - Emission Rates'!D213,'Unit Types - Emission Rates'!C213)</f>
        <v>0</v>
      </c>
      <c r="D204">
        <f t="shared" si="26"/>
        <v>0</v>
      </c>
      <c r="F204">
        <f>'Unit Types - Emission Rates'!B213</f>
        <v>0</v>
      </c>
      <c r="G204" t="str">
        <f t="shared" si="27"/>
        <v>PublicNotice Fix: Unit Types - Emission Rates Col B Complete (Include Multi-pollutants)</v>
      </c>
      <c r="H204" t="str">
        <f>IF(OR(COUNTIF($I$2:I204,I204)&gt;1,I204=0),IF(ISBLANK('Unit Types - Emission Rates'!F213),H203,0),IF(I204="","",MAX($H$1:H203)+1))</f>
        <v>Impact Sheet Update: Distinct Counter for Pollutants</v>
      </c>
      <c r="I204">
        <f>IF('Unit Types - Emission Rates'!F213="VOC","",'Unit Types - Emission Rates'!F213)</f>
        <v>0</v>
      </c>
      <c r="J204" t="str">
        <f t="shared" si="21"/>
        <v/>
      </c>
      <c r="K204" t="str">
        <f>IF(OR(COUNTIF($L$2:L204,L204)&gt;1,L204=0),IF(ISBLANK('Unit Types - Emission Rates'!C213),K203,0),IF(L204="","",MAX($K$1:K203)+1))</f>
        <v>FlexPermits: Distinct Counter for FIN from UT-ER sheet</v>
      </c>
      <c r="L204" s="289">
        <f>'Unit Types - Emission Rates'!C213</f>
        <v>0</v>
      </c>
      <c r="M204" s="289">
        <f>'Unit Types - Emission Rates'!D213</f>
        <v>0</v>
      </c>
      <c r="N204" s="289">
        <f>'Unit Types - Emission Rates'!E213</f>
        <v>0</v>
      </c>
      <c r="O204" t="str">
        <f t="shared" si="22"/>
        <v/>
      </c>
      <c r="P204" t="str">
        <f t="shared" si="23"/>
        <v/>
      </c>
      <c r="Q204" t="str">
        <f t="shared" si="24"/>
        <v/>
      </c>
    </row>
    <row r="205" spans="1:17" x14ac:dyDescent="0.2">
      <c r="A205">
        <f>'Unit Types - Emission Rates'!A214</f>
        <v>0</v>
      </c>
      <c r="B205" t="str">
        <f t="shared" si="25"/>
        <v>BACT FIX: Fills blank Action Requested with prior above cell, makes complete list per pollutant</v>
      </c>
      <c r="C205">
        <f>IF(ISBLANK('Unit Types - Emission Rates'!$C214),'Unit Types - Emission Rates'!D214,'Unit Types - Emission Rates'!C214)</f>
        <v>0</v>
      </c>
      <c r="D205">
        <f t="shared" si="26"/>
        <v>0</v>
      </c>
      <c r="F205">
        <f>'Unit Types - Emission Rates'!B214</f>
        <v>0</v>
      </c>
      <c r="G205" t="str">
        <f t="shared" si="27"/>
        <v>PublicNotice Fix: Unit Types - Emission Rates Col B Complete (Include Multi-pollutants)</v>
      </c>
      <c r="H205" t="str">
        <f>IF(OR(COUNTIF($I$2:I205,I205)&gt;1,I205=0),IF(ISBLANK('Unit Types - Emission Rates'!F214),H204,0),IF(I205="","",MAX($H$1:H204)+1))</f>
        <v>Impact Sheet Update: Distinct Counter for Pollutants</v>
      </c>
      <c r="I205">
        <f>IF('Unit Types - Emission Rates'!F214="VOC","",'Unit Types - Emission Rates'!F214)</f>
        <v>0</v>
      </c>
      <c r="J205" t="str">
        <f t="shared" si="21"/>
        <v/>
      </c>
      <c r="K205" t="str">
        <f>IF(OR(COUNTIF($L$2:L205,L205)&gt;1,L205=0),IF(ISBLANK('Unit Types - Emission Rates'!C214),K204,0),IF(L205="","",MAX($K$1:K204)+1))</f>
        <v>FlexPermits: Distinct Counter for FIN from UT-ER sheet</v>
      </c>
      <c r="L205" s="289">
        <f>'Unit Types - Emission Rates'!C214</f>
        <v>0</v>
      </c>
      <c r="M205" s="289">
        <f>'Unit Types - Emission Rates'!D214</f>
        <v>0</v>
      </c>
      <c r="N205" s="289">
        <f>'Unit Types - Emission Rates'!E214</f>
        <v>0</v>
      </c>
      <c r="O205" t="str">
        <f t="shared" si="22"/>
        <v/>
      </c>
      <c r="P205" t="str">
        <f t="shared" si="23"/>
        <v/>
      </c>
      <c r="Q205" t="str">
        <f t="shared" si="24"/>
        <v/>
      </c>
    </row>
    <row r="206" spans="1:17" x14ac:dyDescent="0.2">
      <c r="A206">
        <f>'Unit Types - Emission Rates'!A215</f>
        <v>0</v>
      </c>
      <c r="B206" t="str">
        <f t="shared" si="25"/>
        <v>BACT FIX: Fills blank Action Requested with prior above cell, makes complete list per pollutant</v>
      </c>
      <c r="C206">
        <f>IF(ISBLANK('Unit Types - Emission Rates'!$C215),'Unit Types - Emission Rates'!D215,'Unit Types - Emission Rates'!C215)</f>
        <v>0</v>
      </c>
      <c r="D206">
        <f t="shared" si="26"/>
        <v>0</v>
      </c>
      <c r="F206">
        <f>'Unit Types - Emission Rates'!B215</f>
        <v>0</v>
      </c>
      <c r="G206" t="str">
        <f t="shared" si="27"/>
        <v>PublicNotice Fix: Unit Types - Emission Rates Col B Complete (Include Multi-pollutants)</v>
      </c>
      <c r="H206" t="str">
        <f>IF(OR(COUNTIF($I$2:I206,I206)&gt;1,I206=0),IF(ISBLANK('Unit Types - Emission Rates'!F215),H205,0),IF(I206="","",MAX($H$1:H205)+1))</f>
        <v>Impact Sheet Update: Distinct Counter for Pollutants</v>
      </c>
      <c r="I206">
        <f>IF('Unit Types - Emission Rates'!F215="VOC","",'Unit Types - Emission Rates'!F215)</f>
        <v>0</v>
      </c>
      <c r="J206" t="str">
        <f t="shared" si="21"/>
        <v/>
      </c>
      <c r="K206" t="str">
        <f>IF(OR(COUNTIF($L$2:L206,L206)&gt;1,L206=0),IF(ISBLANK('Unit Types - Emission Rates'!C215),K205,0),IF(L206="","",MAX($K$1:K205)+1))</f>
        <v>FlexPermits: Distinct Counter for FIN from UT-ER sheet</v>
      </c>
      <c r="L206" s="289">
        <f>'Unit Types - Emission Rates'!C215</f>
        <v>0</v>
      </c>
      <c r="M206" s="289">
        <f>'Unit Types - Emission Rates'!D215</f>
        <v>0</v>
      </c>
      <c r="N206" s="289">
        <f>'Unit Types - Emission Rates'!E215</f>
        <v>0</v>
      </c>
      <c r="O206" t="str">
        <f t="shared" si="22"/>
        <v/>
      </c>
      <c r="P206" t="str">
        <f t="shared" si="23"/>
        <v/>
      </c>
      <c r="Q206" t="str">
        <f t="shared" si="24"/>
        <v/>
      </c>
    </row>
    <row r="207" spans="1:17" x14ac:dyDescent="0.2">
      <c r="A207">
        <f>'Unit Types - Emission Rates'!A216</f>
        <v>0</v>
      </c>
      <c r="B207" t="str">
        <f t="shared" si="25"/>
        <v>BACT FIX: Fills blank Action Requested with prior above cell, makes complete list per pollutant</v>
      </c>
      <c r="C207">
        <f>IF(ISBLANK('Unit Types - Emission Rates'!$C216),'Unit Types - Emission Rates'!D216,'Unit Types - Emission Rates'!C216)</f>
        <v>0</v>
      </c>
      <c r="D207">
        <f t="shared" si="26"/>
        <v>0</v>
      </c>
      <c r="F207">
        <f>'Unit Types - Emission Rates'!B216</f>
        <v>0</v>
      </c>
      <c r="G207" t="str">
        <f t="shared" si="27"/>
        <v>PublicNotice Fix: Unit Types - Emission Rates Col B Complete (Include Multi-pollutants)</v>
      </c>
      <c r="H207" t="str">
        <f>IF(OR(COUNTIF($I$2:I207,I207)&gt;1,I207=0),IF(ISBLANK('Unit Types - Emission Rates'!F216),H206,0),IF(I207="","",MAX($H$1:H206)+1))</f>
        <v>Impact Sheet Update: Distinct Counter for Pollutants</v>
      </c>
      <c r="I207">
        <f>IF('Unit Types - Emission Rates'!F216="VOC","",'Unit Types - Emission Rates'!F216)</f>
        <v>0</v>
      </c>
      <c r="J207" t="str">
        <f t="shared" si="21"/>
        <v/>
      </c>
      <c r="K207" t="str">
        <f>IF(OR(COUNTIF($L$2:L207,L207)&gt;1,L207=0),IF(ISBLANK('Unit Types - Emission Rates'!C216),K206,0),IF(L207="","",MAX($K$1:K206)+1))</f>
        <v>FlexPermits: Distinct Counter for FIN from UT-ER sheet</v>
      </c>
      <c r="L207" s="289">
        <f>'Unit Types - Emission Rates'!C216</f>
        <v>0</v>
      </c>
      <c r="M207" s="289">
        <f>'Unit Types - Emission Rates'!D216</f>
        <v>0</v>
      </c>
      <c r="N207" s="289">
        <f>'Unit Types - Emission Rates'!E216</f>
        <v>0</v>
      </c>
      <c r="O207" t="str">
        <f t="shared" si="22"/>
        <v/>
      </c>
      <c r="P207" t="str">
        <f t="shared" si="23"/>
        <v/>
      </c>
      <c r="Q207" t="str">
        <f t="shared" si="24"/>
        <v/>
      </c>
    </row>
    <row r="208" spans="1:17" x14ac:dyDescent="0.2">
      <c r="A208">
        <f>'Unit Types - Emission Rates'!A217</f>
        <v>0</v>
      </c>
      <c r="B208" t="str">
        <f t="shared" si="25"/>
        <v>BACT FIX: Fills blank Action Requested with prior above cell, makes complete list per pollutant</v>
      </c>
      <c r="C208">
        <f>IF(ISBLANK('Unit Types - Emission Rates'!$C217),'Unit Types - Emission Rates'!D217,'Unit Types - Emission Rates'!C217)</f>
        <v>0</v>
      </c>
      <c r="D208">
        <f t="shared" si="26"/>
        <v>0</v>
      </c>
      <c r="F208">
        <f>'Unit Types - Emission Rates'!B217</f>
        <v>0</v>
      </c>
      <c r="G208" t="str">
        <f t="shared" si="27"/>
        <v>PublicNotice Fix: Unit Types - Emission Rates Col B Complete (Include Multi-pollutants)</v>
      </c>
      <c r="H208" t="str">
        <f>IF(OR(COUNTIF($I$2:I208,I208)&gt;1,I208=0),IF(ISBLANK('Unit Types - Emission Rates'!F217),H207,0),IF(I208="","",MAX($H$1:H207)+1))</f>
        <v>Impact Sheet Update: Distinct Counter for Pollutants</v>
      </c>
      <c r="I208">
        <f>IF('Unit Types - Emission Rates'!F217="VOC","",'Unit Types - Emission Rates'!F217)</f>
        <v>0</v>
      </c>
      <c r="J208" t="str">
        <f t="shared" si="21"/>
        <v/>
      </c>
      <c r="K208" t="str">
        <f>IF(OR(COUNTIF($L$2:L208,L208)&gt;1,L208=0),IF(ISBLANK('Unit Types - Emission Rates'!C217),K207,0),IF(L208="","",MAX($K$1:K207)+1))</f>
        <v>FlexPermits: Distinct Counter for FIN from UT-ER sheet</v>
      </c>
      <c r="L208" s="289">
        <f>'Unit Types - Emission Rates'!C217</f>
        <v>0</v>
      </c>
      <c r="M208" s="289">
        <f>'Unit Types - Emission Rates'!D217</f>
        <v>0</v>
      </c>
      <c r="N208" s="289">
        <f>'Unit Types - Emission Rates'!E217</f>
        <v>0</v>
      </c>
      <c r="O208" t="str">
        <f t="shared" si="22"/>
        <v/>
      </c>
      <c r="P208" t="str">
        <f t="shared" si="23"/>
        <v/>
      </c>
      <c r="Q208" t="str">
        <f t="shared" si="24"/>
        <v/>
      </c>
    </row>
    <row r="209" spans="1:17" x14ac:dyDescent="0.2">
      <c r="A209">
        <f>'Unit Types - Emission Rates'!A218</f>
        <v>0</v>
      </c>
      <c r="B209" t="str">
        <f t="shared" si="25"/>
        <v>BACT FIX: Fills blank Action Requested with prior above cell, makes complete list per pollutant</v>
      </c>
      <c r="C209">
        <f>IF(ISBLANK('Unit Types - Emission Rates'!$C218),'Unit Types - Emission Rates'!D218,'Unit Types - Emission Rates'!C218)</f>
        <v>0</v>
      </c>
      <c r="D209">
        <f t="shared" si="26"/>
        <v>0</v>
      </c>
      <c r="F209">
        <f>'Unit Types - Emission Rates'!B218</f>
        <v>0</v>
      </c>
      <c r="G209" t="str">
        <f t="shared" si="27"/>
        <v>PublicNotice Fix: Unit Types - Emission Rates Col B Complete (Include Multi-pollutants)</v>
      </c>
      <c r="H209" t="str">
        <f>IF(OR(COUNTIF($I$2:I209,I209)&gt;1,I209=0),IF(ISBLANK('Unit Types - Emission Rates'!F218),H208,0),IF(I209="","",MAX($H$1:H208)+1))</f>
        <v>Impact Sheet Update: Distinct Counter for Pollutants</v>
      </c>
      <c r="I209">
        <f>IF('Unit Types - Emission Rates'!F218="VOC","",'Unit Types - Emission Rates'!F218)</f>
        <v>0</v>
      </c>
      <c r="J209" t="str">
        <f t="shared" si="21"/>
        <v/>
      </c>
      <c r="K209" t="str">
        <f>IF(OR(COUNTIF($L$2:L209,L209)&gt;1,L209=0),IF(ISBLANK('Unit Types - Emission Rates'!C218),K208,0),IF(L209="","",MAX($K$1:K208)+1))</f>
        <v>FlexPermits: Distinct Counter for FIN from UT-ER sheet</v>
      </c>
      <c r="L209" s="289">
        <f>'Unit Types - Emission Rates'!C218</f>
        <v>0</v>
      </c>
      <c r="M209" s="289">
        <f>'Unit Types - Emission Rates'!D218</f>
        <v>0</v>
      </c>
      <c r="N209" s="289">
        <f>'Unit Types - Emission Rates'!E218</f>
        <v>0</v>
      </c>
      <c r="O209" t="str">
        <f t="shared" si="22"/>
        <v/>
      </c>
      <c r="P209" t="str">
        <f t="shared" si="23"/>
        <v/>
      </c>
      <c r="Q209" t="str">
        <f t="shared" si="24"/>
        <v/>
      </c>
    </row>
    <row r="210" spans="1:17" x14ac:dyDescent="0.2">
      <c r="A210">
        <f>'Unit Types - Emission Rates'!A219</f>
        <v>0</v>
      </c>
      <c r="B210" t="str">
        <f t="shared" si="25"/>
        <v>BACT FIX: Fills blank Action Requested with prior above cell, makes complete list per pollutant</v>
      </c>
      <c r="C210">
        <f>IF(ISBLANK('Unit Types - Emission Rates'!$C219),'Unit Types - Emission Rates'!D219,'Unit Types - Emission Rates'!C219)</f>
        <v>0</v>
      </c>
      <c r="D210">
        <f t="shared" si="26"/>
        <v>0</v>
      </c>
      <c r="F210">
        <f>'Unit Types - Emission Rates'!B219</f>
        <v>0</v>
      </c>
      <c r="G210" t="str">
        <f t="shared" si="27"/>
        <v>PublicNotice Fix: Unit Types - Emission Rates Col B Complete (Include Multi-pollutants)</v>
      </c>
      <c r="H210" t="str">
        <f>IF(OR(COUNTIF($I$2:I210,I210)&gt;1,I210=0),IF(ISBLANK('Unit Types - Emission Rates'!F219),H209,0),IF(I210="","",MAX($H$1:H209)+1))</f>
        <v>Impact Sheet Update: Distinct Counter for Pollutants</v>
      </c>
      <c r="I210">
        <f>IF('Unit Types - Emission Rates'!F219="VOC","",'Unit Types - Emission Rates'!F219)</f>
        <v>0</v>
      </c>
      <c r="J210" t="str">
        <f t="shared" si="21"/>
        <v/>
      </c>
      <c r="K210" t="str">
        <f>IF(OR(COUNTIF($L$2:L210,L210)&gt;1,L210=0),IF(ISBLANK('Unit Types - Emission Rates'!C219),K209,0),IF(L210="","",MAX($K$1:K209)+1))</f>
        <v>FlexPermits: Distinct Counter for FIN from UT-ER sheet</v>
      </c>
      <c r="L210" s="289">
        <f>'Unit Types - Emission Rates'!C219</f>
        <v>0</v>
      </c>
      <c r="M210" s="289">
        <f>'Unit Types - Emission Rates'!D219</f>
        <v>0</v>
      </c>
      <c r="N210" s="289">
        <f>'Unit Types - Emission Rates'!E219</f>
        <v>0</v>
      </c>
      <c r="O210" t="str">
        <f t="shared" si="22"/>
        <v/>
      </c>
      <c r="P210" t="str">
        <f t="shared" si="23"/>
        <v/>
      </c>
      <c r="Q210" t="str">
        <f t="shared" si="24"/>
        <v/>
      </c>
    </row>
    <row r="211" spans="1:17" x14ac:dyDescent="0.2">
      <c r="A211">
        <f>'Unit Types - Emission Rates'!A220</f>
        <v>0</v>
      </c>
      <c r="B211" t="str">
        <f t="shared" si="25"/>
        <v>BACT FIX: Fills blank Action Requested with prior above cell, makes complete list per pollutant</v>
      </c>
      <c r="C211">
        <f>IF(ISBLANK('Unit Types - Emission Rates'!$C220),'Unit Types - Emission Rates'!D220,'Unit Types - Emission Rates'!C220)</f>
        <v>0</v>
      </c>
      <c r="D211">
        <f t="shared" si="26"/>
        <v>0</v>
      </c>
      <c r="F211">
        <f>'Unit Types - Emission Rates'!B220</f>
        <v>0</v>
      </c>
      <c r="G211" t="str">
        <f t="shared" si="27"/>
        <v>PublicNotice Fix: Unit Types - Emission Rates Col B Complete (Include Multi-pollutants)</v>
      </c>
      <c r="H211" t="str">
        <f>IF(OR(COUNTIF($I$2:I211,I211)&gt;1,I211=0),IF(ISBLANK('Unit Types - Emission Rates'!F220),H210,0),IF(I211="","",MAX($H$1:H210)+1))</f>
        <v>Impact Sheet Update: Distinct Counter for Pollutants</v>
      </c>
      <c r="I211">
        <f>IF('Unit Types - Emission Rates'!F220="VOC","",'Unit Types - Emission Rates'!F220)</f>
        <v>0</v>
      </c>
      <c r="J211" t="str">
        <f t="shared" si="21"/>
        <v/>
      </c>
      <c r="K211" t="str">
        <f>IF(OR(COUNTIF($L$2:L211,L211)&gt;1,L211=0),IF(ISBLANK('Unit Types - Emission Rates'!C220),K210,0),IF(L211="","",MAX($K$1:K210)+1))</f>
        <v>FlexPermits: Distinct Counter for FIN from UT-ER sheet</v>
      </c>
      <c r="L211" s="289">
        <f>'Unit Types - Emission Rates'!C220</f>
        <v>0</v>
      </c>
      <c r="M211" s="289">
        <f>'Unit Types - Emission Rates'!D220</f>
        <v>0</v>
      </c>
      <c r="N211" s="289">
        <f>'Unit Types - Emission Rates'!E220</f>
        <v>0</v>
      </c>
      <c r="O211" t="str">
        <f t="shared" si="22"/>
        <v/>
      </c>
      <c r="P211" t="str">
        <f t="shared" si="23"/>
        <v/>
      </c>
      <c r="Q211" t="str">
        <f t="shared" si="24"/>
        <v/>
      </c>
    </row>
    <row r="212" spans="1:17" x14ac:dyDescent="0.2">
      <c r="A212">
        <f>'Unit Types - Emission Rates'!A221</f>
        <v>0</v>
      </c>
      <c r="B212" t="str">
        <f t="shared" si="25"/>
        <v>BACT FIX: Fills blank Action Requested with prior above cell, makes complete list per pollutant</v>
      </c>
      <c r="C212">
        <f>IF(ISBLANK('Unit Types - Emission Rates'!$C221),'Unit Types - Emission Rates'!D221,'Unit Types - Emission Rates'!C221)</f>
        <v>0</v>
      </c>
      <c r="D212">
        <f t="shared" si="26"/>
        <v>0</v>
      </c>
      <c r="F212">
        <f>'Unit Types - Emission Rates'!B221</f>
        <v>0</v>
      </c>
      <c r="G212" t="str">
        <f t="shared" si="27"/>
        <v>PublicNotice Fix: Unit Types - Emission Rates Col B Complete (Include Multi-pollutants)</v>
      </c>
      <c r="H212" t="str">
        <f>IF(OR(COUNTIF($I$2:I212,I212)&gt;1,I212=0),IF(ISBLANK('Unit Types - Emission Rates'!F221),H211,0),IF(I212="","",MAX($H$1:H211)+1))</f>
        <v>Impact Sheet Update: Distinct Counter for Pollutants</v>
      </c>
      <c r="I212">
        <f>IF('Unit Types - Emission Rates'!F221="VOC","",'Unit Types - Emission Rates'!F221)</f>
        <v>0</v>
      </c>
      <c r="J212" t="str">
        <f t="shared" si="21"/>
        <v/>
      </c>
      <c r="K212" t="str">
        <f>IF(OR(COUNTIF($L$2:L212,L212)&gt;1,L212=0),IF(ISBLANK('Unit Types - Emission Rates'!C221),K211,0),IF(L212="","",MAX($K$1:K211)+1))</f>
        <v>FlexPermits: Distinct Counter for FIN from UT-ER sheet</v>
      </c>
      <c r="L212" s="289">
        <f>'Unit Types - Emission Rates'!C221</f>
        <v>0</v>
      </c>
      <c r="M212" s="289">
        <f>'Unit Types - Emission Rates'!D221</f>
        <v>0</v>
      </c>
      <c r="N212" s="289">
        <f>'Unit Types - Emission Rates'!E221</f>
        <v>0</v>
      </c>
      <c r="O212" t="str">
        <f t="shared" si="22"/>
        <v/>
      </c>
      <c r="P212" t="str">
        <f t="shared" si="23"/>
        <v/>
      </c>
      <c r="Q212" t="str">
        <f t="shared" si="24"/>
        <v/>
      </c>
    </row>
    <row r="213" spans="1:17" x14ac:dyDescent="0.2">
      <c r="A213">
        <f>'Unit Types - Emission Rates'!A222</f>
        <v>0</v>
      </c>
      <c r="B213" t="str">
        <f t="shared" si="25"/>
        <v>BACT FIX: Fills blank Action Requested with prior above cell, makes complete list per pollutant</v>
      </c>
      <c r="C213">
        <f>IF(ISBLANK('Unit Types - Emission Rates'!$C222),'Unit Types - Emission Rates'!D222,'Unit Types - Emission Rates'!C222)</f>
        <v>0</v>
      </c>
      <c r="D213">
        <f t="shared" si="26"/>
        <v>0</v>
      </c>
      <c r="F213">
        <f>'Unit Types - Emission Rates'!B222</f>
        <v>0</v>
      </c>
      <c r="G213" t="str">
        <f t="shared" si="27"/>
        <v>PublicNotice Fix: Unit Types - Emission Rates Col B Complete (Include Multi-pollutants)</v>
      </c>
      <c r="H213" t="str">
        <f>IF(OR(COUNTIF($I$2:I213,I213)&gt;1,I213=0),IF(ISBLANK('Unit Types - Emission Rates'!F222),H212,0),IF(I213="","",MAX($H$1:H212)+1))</f>
        <v>Impact Sheet Update: Distinct Counter for Pollutants</v>
      </c>
      <c r="I213">
        <f>IF('Unit Types - Emission Rates'!F222="VOC","",'Unit Types - Emission Rates'!F222)</f>
        <v>0</v>
      </c>
      <c r="J213" t="str">
        <f t="shared" si="21"/>
        <v/>
      </c>
      <c r="K213" t="str">
        <f>IF(OR(COUNTIF($L$2:L213,L213)&gt;1,L213=0),IF(ISBLANK('Unit Types - Emission Rates'!C222),K212,0),IF(L213="","",MAX($K$1:K212)+1))</f>
        <v>FlexPermits: Distinct Counter for FIN from UT-ER sheet</v>
      </c>
      <c r="L213" s="289">
        <f>'Unit Types - Emission Rates'!C222</f>
        <v>0</v>
      </c>
      <c r="M213" s="289">
        <f>'Unit Types - Emission Rates'!D222</f>
        <v>0</v>
      </c>
      <c r="N213" s="289">
        <f>'Unit Types - Emission Rates'!E222</f>
        <v>0</v>
      </c>
      <c r="O213" t="str">
        <f t="shared" si="22"/>
        <v/>
      </c>
      <c r="P213" t="str">
        <f t="shared" si="23"/>
        <v/>
      </c>
      <c r="Q213" t="str">
        <f t="shared" si="24"/>
        <v/>
      </c>
    </row>
    <row r="214" spans="1:17" x14ac:dyDescent="0.2">
      <c r="A214">
        <f>'Unit Types - Emission Rates'!A223</f>
        <v>0</v>
      </c>
      <c r="B214" t="str">
        <f t="shared" si="25"/>
        <v>BACT FIX: Fills blank Action Requested with prior above cell, makes complete list per pollutant</v>
      </c>
      <c r="C214">
        <f>IF(ISBLANK('Unit Types - Emission Rates'!$C223),'Unit Types - Emission Rates'!D223,'Unit Types - Emission Rates'!C223)</f>
        <v>0</v>
      </c>
      <c r="D214">
        <f t="shared" si="26"/>
        <v>0</v>
      </c>
      <c r="F214">
        <f>'Unit Types - Emission Rates'!B223</f>
        <v>0</v>
      </c>
      <c r="G214" t="str">
        <f t="shared" si="27"/>
        <v>PublicNotice Fix: Unit Types - Emission Rates Col B Complete (Include Multi-pollutants)</v>
      </c>
      <c r="H214" t="str">
        <f>IF(OR(COUNTIF($I$2:I214,I214)&gt;1,I214=0),IF(ISBLANK('Unit Types - Emission Rates'!F223),H213,0),IF(I214="","",MAX($H$1:H213)+1))</f>
        <v>Impact Sheet Update: Distinct Counter for Pollutants</v>
      </c>
      <c r="I214">
        <f>IF('Unit Types - Emission Rates'!F223="VOC","",'Unit Types - Emission Rates'!F223)</f>
        <v>0</v>
      </c>
      <c r="J214" t="str">
        <f t="shared" si="21"/>
        <v/>
      </c>
      <c r="K214" t="str">
        <f>IF(OR(COUNTIF($L$2:L214,L214)&gt;1,L214=0),IF(ISBLANK('Unit Types - Emission Rates'!C223),K213,0),IF(L214="","",MAX($K$1:K213)+1))</f>
        <v>FlexPermits: Distinct Counter for FIN from UT-ER sheet</v>
      </c>
      <c r="L214" s="289">
        <f>'Unit Types - Emission Rates'!C223</f>
        <v>0</v>
      </c>
      <c r="M214" s="289">
        <f>'Unit Types - Emission Rates'!D223</f>
        <v>0</v>
      </c>
      <c r="N214" s="289">
        <f>'Unit Types - Emission Rates'!E223</f>
        <v>0</v>
      </c>
      <c r="O214" t="str">
        <f t="shared" si="22"/>
        <v/>
      </c>
      <c r="P214" t="str">
        <f t="shared" si="23"/>
        <v/>
      </c>
      <c r="Q214" t="str">
        <f t="shared" si="24"/>
        <v/>
      </c>
    </row>
    <row r="215" spans="1:17" x14ac:dyDescent="0.2">
      <c r="A215">
        <f>'Unit Types - Emission Rates'!A224</f>
        <v>0</v>
      </c>
      <c r="B215" t="str">
        <f t="shared" si="25"/>
        <v>BACT FIX: Fills blank Action Requested with prior above cell, makes complete list per pollutant</v>
      </c>
      <c r="C215">
        <f>IF(ISBLANK('Unit Types - Emission Rates'!$C224),'Unit Types - Emission Rates'!D224,'Unit Types - Emission Rates'!C224)</f>
        <v>0</v>
      </c>
      <c r="D215">
        <f t="shared" si="26"/>
        <v>0</v>
      </c>
      <c r="F215">
        <f>'Unit Types - Emission Rates'!B224</f>
        <v>0</v>
      </c>
      <c r="G215" t="str">
        <f t="shared" si="27"/>
        <v>PublicNotice Fix: Unit Types - Emission Rates Col B Complete (Include Multi-pollutants)</v>
      </c>
      <c r="H215" t="str">
        <f>IF(OR(COUNTIF($I$2:I215,I215)&gt;1,I215=0),IF(ISBLANK('Unit Types - Emission Rates'!F224),H214,0),IF(I215="","",MAX($H$1:H214)+1))</f>
        <v>Impact Sheet Update: Distinct Counter for Pollutants</v>
      </c>
      <c r="I215">
        <f>IF('Unit Types - Emission Rates'!F224="VOC","",'Unit Types - Emission Rates'!F224)</f>
        <v>0</v>
      </c>
      <c r="J215" t="str">
        <f t="shared" si="21"/>
        <v/>
      </c>
      <c r="K215" t="str">
        <f>IF(OR(COUNTIF($L$2:L215,L215)&gt;1,L215=0),IF(ISBLANK('Unit Types - Emission Rates'!C224),K214,0),IF(L215="","",MAX($K$1:K214)+1))</f>
        <v>FlexPermits: Distinct Counter for FIN from UT-ER sheet</v>
      </c>
      <c r="L215" s="289">
        <f>'Unit Types - Emission Rates'!C224</f>
        <v>0</v>
      </c>
      <c r="M215" s="289">
        <f>'Unit Types - Emission Rates'!D224</f>
        <v>0</v>
      </c>
      <c r="N215" s="289">
        <f>'Unit Types - Emission Rates'!E224</f>
        <v>0</v>
      </c>
      <c r="O215" t="str">
        <f t="shared" si="22"/>
        <v/>
      </c>
      <c r="P215" t="str">
        <f t="shared" si="23"/>
        <v/>
      </c>
      <c r="Q215" t="str">
        <f t="shared" si="24"/>
        <v/>
      </c>
    </row>
    <row r="216" spans="1:17" x14ac:dyDescent="0.2">
      <c r="A216">
        <f>'Unit Types - Emission Rates'!A225</f>
        <v>0</v>
      </c>
      <c r="B216" t="str">
        <f t="shared" si="25"/>
        <v>BACT FIX: Fills blank Action Requested with prior above cell, makes complete list per pollutant</v>
      </c>
      <c r="C216">
        <f>IF(ISBLANK('Unit Types - Emission Rates'!$C225),'Unit Types - Emission Rates'!D225,'Unit Types - Emission Rates'!C225)</f>
        <v>0</v>
      </c>
      <c r="D216">
        <f t="shared" si="26"/>
        <v>0</v>
      </c>
      <c r="F216">
        <f>'Unit Types - Emission Rates'!B225</f>
        <v>0</v>
      </c>
      <c r="G216" t="str">
        <f t="shared" si="27"/>
        <v>PublicNotice Fix: Unit Types - Emission Rates Col B Complete (Include Multi-pollutants)</v>
      </c>
      <c r="H216" t="str">
        <f>IF(OR(COUNTIF($I$2:I216,I216)&gt;1,I216=0),IF(ISBLANK('Unit Types - Emission Rates'!F225),H215,0),IF(I216="","",MAX($H$1:H215)+1))</f>
        <v>Impact Sheet Update: Distinct Counter for Pollutants</v>
      </c>
      <c r="I216">
        <f>IF('Unit Types - Emission Rates'!F225="VOC","",'Unit Types - Emission Rates'!F225)</f>
        <v>0</v>
      </c>
      <c r="J216" t="str">
        <f t="shared" si="21"/>
        <v/>
      </c>
      <c r="K216" t="str">
        <f>IF(OR(COUNTIF($L$2:L216,L216)&gt;1,L216=0),IF(ISBLANK('Unit Types - Emission Rates'!C225),K215,0),IF(L216="","",MAX($K$1:K215)+1))</f>
        <v>FlexPermits: Distinct Counter for FIN from UT-ER sheet</v>
      </c>
      <c r="L216" s="289">
        <f>'Unit Types - Emission Rates'!C225</f>
        <v>0</v>
      </c>
      <c r="M216" s="289">
        <f>'Unit Types - Emission Rates'!D225</f>
        <v>0</v>
      </c>
      <c r="N216" s="289">
        <f>'Unit Types - Emission Rates'!E225</f>
        <v>0</v>
      </c>
      <c r="O216" t="str">
        <f t="shared" si="22"/>
        <v/>
      </c>
      <c r="P216" t="str">
        <f t="shared" si="23"/>
        <v/>
      </c>
      <c r="Q216" t="str">
        <f t="shared" si="24"/>
        <v/>
      </c>
    </row>
    <row r="217" spans="1:17" x14ac:dyDescent="0.2">
      <c r="A217">
        <f>'Unit Types - Emission Rates'!A226</f>
        <v>0</v>
      </c>
      <c r="B217" t="str">
        <f t="shared" si="25"/>
        <v>BACT FIX: Fills blank Action Requested with prior above cell, makes complete list per pollutant</v>
      </c>
      <c r="C217">
        <f>IF(ISBLANK('Unit Types - Emission Rates'!$C226),'Unit Types - Emission Rates'!D226,'Unit Types - Emission Rates'!C226)</f>
        <v>0</v>
      </c>
      <c r="D217">
        <f t="shared" si="26"/>
        <v>0</v>
      </c>
      <c r="F217">
        <f>'Unit Types - Emission Rates'!B226</f>
        <v>0</v>
      </c>
      <c r="G217" t="str">
        <f t="shared" si="27"/>
        <v>PublicNotice Fix: Unit Types - Emission Rates Col B Complete (Include Multi-pollutants)</v>
      </c>
      <c r="H217" t="str">
        <f>IF(OR(COUNTIF($I$2:I217,I217)&gt;1,I217=0),IF(ISBLANK('Unit Types - Emission Rates'!F226),H216,0),IF(I217="","",MAX($H$1:H216)+1))</f>
        <v>Impact Sheet Update: Distinct Counter for Pollutants</v>
      </c>
      <c r="I217">
        <f>IF('Unit Types - Emission Rates'!F226="VOC","",'Unit Types - Emission Rates'!F226)</f>
        <v>0</v>
      </c>
      <c r="J217" t="str">
        <f t="shared" si="21"/>
        <v/>
      </c>
      <c r="K217" t="str">
        <f>IF(OR(COUNTIF($L$2:L217,L217)&gt;1,L217=0),IF(ISBLANK('Unit Types - Emission Rates'!C226),K216,0),IF(L217="","",MAX($K$1:K216)+1))</f>
        <v>FlexPermits: Distinct Counter for FIN from UT-ER sheet</v>
      </c>
      <c r="L217" s="289">
        <f>'Unit Types - Emission Rates'!C226</f>
        <v>0</v>
      </c>
      <c r="M217" s="289">
        <f>'Unit Types - Emission Rates'!D226</f>
        <v>0</v>
      </c>
      <c r="N217" s="289">
        <f>'Unit Types - Emission Rates'!E226</f>
        <v>0</v>
      </c>
      <c r="O217" t="str">
        <f t="shared" si="22"/>
        <v/>
      </c>
      <c r="P217" t="str">
        <f t="shared" si="23"/>
        <v/>
      </c>
      <c r="Q217" t="str">
        <f t="shared" si="24"/>
        <v/>
      </c>
    </row>
    <row r="218" spans="1:17" x14ac:dyDescent="0.2">
      <c r="A218">
        <f>'Unit Types - Emission Rates'!A227</f>
        <v>0</v>
      </c>
      <c r="B218" t="str">
        <f t="shared" si="25"/>
        <v>BACT FIX: Fills blank Action Requested with prior above cell, makes complete list per pollutant</v>
      </c>
      <c r="C218">
        <f>IF(ISBLANK('Unit Types - Emission Rates'!$C227),'Unit Types - Emission Rates'!D227,'Unit Types - Emission Rates'!C227)</f>
        <v>0</v>
      </c>
      <c r="D218">
        <f t="shared" si="26"/>
        <v>0</v>
      </c>
      <c r="F218">
        <f>'Unit Types - Emission Rates'!B227</f>
        <v>0</v>
      </c>
      <c r="G218" t="str">
        <f t="shared" si="27"/>
        <v>PublicNotice Fix: Unit Types - Emission Rates Col B Complete (Include Multi-pollutants)</v>
      </c>
      <c r="H218" t="str">
        <f>IF(OR(COUNTIF($I$2:I218,I218)&gt;1,I218=0),IF(ISBLANK('Unit Types - Emission Rates'!F227),H217,0),IF(I218="","",MAX($H$1:H217)+1))</f>
        <v>Impact Sheet Update: Distinct Counter for Pollutants</v>
      </c>
      <c r="I218">
        <f>IF('Unit Types - Emission Rates'!F227="VOC","",'Unit Types - Emission Rates'!F227)</f>
        <v>0</v>
      </c>
      <c r="J218" t="str">
        <f t="shared" si="21"/>
        <v/>
      </c>
      <c r="K218" t="str">
        <f>IF(OR(COUNTIF($L$2:L218,L218)&gt;1,L218=0),IF(ISBLANK('Unit Types - Emission Rates'!C227),K217,0),IF(L218="","",MAX($K$1:K217)+1))</f>
        <v>FlexPermits: Distinct Counter for FIN from UT-ER sheet</v>
      </c>
      <c r="L218" s="289">
        <f>'Unit Types - Emission Rates'!C227</f>
        <v>0</v>
      </c>
      <c r="M218" s="289">
        <f>'Unit Types - Emission Rates'!D227</f>
        <v>0</v>
      </c>
      <c r="N218" s="289">
        <f>'Unit Types - Emission Rates'!E227</f>
        <v>0</v>
      </c>
      <c r="O218" t="str">
        <f t="shared" si="22"/>
        <v/>
      </c>
      <c r="P218" t="str">
        <f t="shared" si="23"/>
        <v/>
      </c>
      <c r="Q218" t="str">
        <f t="shared" si="24"/>
        <v/>
      </c>
    </row>
    <row r="219" spans="1:17" x14ac:dyDescent="0.2">
      <c r="A219">
        <f>'Unit Types - Emission Rates'!A228</f>
        <v>0</v>
      </c>
      <c r="B219" t="str">
        <f t="shared" si="25"/>
        <v>BACT FIX: Fills blank Action Requested with prior above cell, makes complete list per pollutant</v>
      </c>
      <c r="C219">
        <f>IF(ISBLANK('Unit Types - Emission Rates'!$C228),'Unit Types - Emission Rates'!D228,'Unit Types - Emission Rates'!C228)</f>
        <v>0</v>
      </c>
      <c r="D219">
        <f t="shared" si="26"/>
        <v>0</v>
      </c>
      <c r="F219">
        <f>'Unit Types - Emission Rates'!B228</f>
        <v>0</v>
      </c>
      <c r="G219" t="str">
        <f t="shared" si="27"/>
        <v>PublicNotice Fix: Unit Types - Emission Rates Col B Complete (Include Multi-pollutants)</v>
      </c>
      <c r="H219" t="str">
        <f>IF(OR(COUNTIF($I$2:I219,I219)&gt;1,I219=0),IF(ISBLANK('Unit Types - Emission Rates'!F228),H218,0),IF(I219="","",MAX($H$1:H218)+1))</f>
        <v>Impact Sheet Update: Distinct Counter for Pollutants</v>
      </c>
      <c r="I219">
        <f>IF('Unit Types - Emission Rates'!F228="VOC","",'Unit Types - Emission Rates'!F228)</f>
        <v>0</v>
      </c>
      <c r="J219" t="str">
        <f t="shared" si="21"/>
        <v/>
      </c>
      <c r="K219" t="str">
        <f>IF(OR(COUNTIF($L$2:L219,L219)&gt;1,L219=0),IF(ISBLANK('Unit Types - Emission Rates'!C228),K218,0),IF(L219="","",MAX($K$1:K218)+1))</f>
        <v>FlexPermits: Distinct Counter for FIN from UT-ER sheet</v>
      </c>
      <c r="L219" s="289">
        <f>'Unit Types - Emission Rates'!C228</f>
        <v>0</v>
      </c>
      <c r="M219" s="289">
        <f>'Unit Types - Emission Rates'!D228</f>
        <v>0</v>
      </c>
      <c r="N219" s="289">
        <f>'Unit Types - Emission Rates'!E228</f>
        <v>0</v>
      </c>
      <c r="O219" t="str">
        <f t="shared" si="22"/>
        <v/>
      </c>
      <c r="P219" t="str">
        <f t="shared" si="23"/>
        <v/>
      </c>
      <c r="Q219" t="str">
        <f t="shared" si="24"/>
        <v/>
      </c>
    </row>
    <row r="220" spans="1:17" x14ac:dyDescent="0.2">
      <c r="A220">
        <f>'Unit Types - Emission Rates'!A229</f>
        <v>0</v>
      </c>
      <c r="B220" t="str">
        <f t="shared" si="25"/>
        <v>BACT FIX: Fills blank Action Requested with prior above cell, makes complete list per pollutant</v>
      </c>
      <c r="C220">
        <f>IF(ISBLANK('Unit Types - Emission Rates'!$C229),'Unit Types - Emission Rates'!D229,'Unit Types - Emission Rates'!C229)</f>
        <v>0</v>
      </c>
      <c r="D220">
        <f t="shared" si="26"/>
        <v>0</v>
      </c>
      <c r="F220">
        <f>'Unit Types - Emission Rates'!B229</f>
        <v>0</v>
      </c>
      <c r="G220" t="str">
        <f t="shared" si="27"/>
        <v>PublicNotice Fix: Unit Types - Emission Rates Col B Complete (Include Multi-pollutants)</v>
      </c>
      <c r="H220" t="str">
        <f>IF(OR(COUNTIF($I$2:I220,I220)&gt;1,I220=0),IF(ISBLANK('Unit Types - Emission Rates'!F229),H219,0),IF(I220="","",MAX($H$1:H219)+1))</f>
        <v>Impact Sheet Update: Distinct Counter for Pollutants</v>
      </c>
      <c r="I220">
        <f>IF('Unit Types - Emission Rates'!F229="VOC","",'Unit Types - Emission Rates'!F229)</f>
        <v>0</v>
      </c>
      <c r="J220" t="str">
        <f t="shared" si="21"/>
        <v/>
      </c>
      <c r="K220" t="str">
        <f>IF(OR(COUNTIF($L$2:L220,L220)&gt;1,L220=0),IF(ISBLANK('Unit Types - Emission Rates'!C229),K219,0),IF(L220="","",MAX($K$1:K219)+1))</f>
        <v>FlexPermits: Distinct Counter for FIN from UT-ER sheet</v>
      </c>
      <c r="L220" s="289">
        <f>'Unit Types - Emission Rates'!C229</f>
        <v>0</v>
      </c>
      <c r="M220" s="289">
        <f>'Unit Types - Emission Rates'!D229</f>
        <v>0</v>
      </c>
      <c r="N220" s="289">
        <f>'Unit Types - Emission Rates'!E229</f>
        <v>0</v>
      </c>
      <c r="O220" t="str">
        <f t="shared" si="22"/>
        <v/>
      </c>
      <c r="P220" t="str">
        <f t="shared" si="23"/>
        <v/>
      </c>
      <c r="Q220" t="str">
        <f t="shared" si="24"/>
        <v/>
      </c>
    </row>
    <row r="221" spans="1:17" x14ac:dyDescent="0.2">
      <c r="A221">
        <f>'Unit Types - Emission Rates'!A230</f>
        <v>0</v>
      </c>
      <c r="B221" t="str">
        <f t="shared" si="25"/>
        <v>BACT FIX: Fills blank Action Requested with prior above cell, makes complete list per pollutant</v>
      </c>
      <c r="C221">
        <f>IF(ISBLANK('Unit Types - Emission Rates'!$C230),'Unit Types - Emission Rates'!D230,'Unit Types - Emission Rates'!C230)</f>
        <v>0</v>
      </c>
      <c r="D221">
        <f t="shared" si="26"/>
        <v>0</v>
      </c>
      <c r="F221">
        <f>'Unit Types - Emission Rates'!B230</f>
        <v>0</v>
      </c>
      <c r="G221" t="str">
        <f t="shared" si="27"/>
        <v>PublicNotice Fix: Unit Types - Emission Rates Col B Complete (Include Multi-pollutants)</v>
      </c>
      <c r="H221" t="str">
        <f>IF(OR(COUNTIF($I$2:I221,I221)&gt;1,I221=0),IF(ISBLANK('Unit Types - Emission Rates'!F230),H220,0),IF(I221="","",MAX($H$1:H220)+1))</f>
        <v>Impact Sheet Update: Distinct Counter for Pollutants</v>
      </c>
      <c r="I221">
        <f>IF('Unit Types - Emission Rates'!F230="VOC","",'Unit Types - Emission Rates'!F230)</f>
        <v>0</v>
      </c>
      <c r="J221" t="str">
        <f t="shared" si="21"/>
        <v/>
      </c>
      <c r="K221" t="str">
        <f>IF(OR(COUNTIF($L$2:L221,L221)&gt;1,L221=0),IF(ISBLANK('Unit Types - Emission Rates'!C230),K220,0),IF(L221="","",MAX($K$1:K220)+1))</f>
        <v>FlexPermits: Distinct Counter for FIN from UT-ER sheet</v>
      </c>
      <c r="L221" s="289">
        <f>'Unit Types - Emission Rates'!C230</f>
        <v>0</v>
      </c>
      <c r="M221" s="289">
        <f>'Unit Types - Emission Rates'!D230</f>
        <v>0</v>
      </c>
      <c r="N221" s="289">
        <f>'Unit Types - Emission Rates'!E230</f>
        <v>0</v>
      </c>
      <c r="O221" t="str">
        <f t="shared" si="22"/>
        <v/>
      </c>
      <c r="P221" t="str">
        <f t="shared" si="23"/>
        <v/>
      </c>
      <c r="Q221" t="str">
        <f t="shared" si="24"/>
        <v/>
      </c>
    </row>
    <row r="222" spans="1:17" x14ac:dyDescent="0.2">
      <c r="A222">
        <f>'Unit Types - Emission Rates'!A231</f>
        <v>0</v>
      </c>
      <c r="B222" t="str">
        <f t="shared" si="25"/>
        <v>BACT FIX: Fills blank Action Requested with prior above cell, makes complete list per pollutant</v>
      </c>
      <c r="C222">
        <f>IF(ISBLANK('Unit Types - Emission Rates'!$C231),'Unit Types - Emission Rates'!D231,'Unit Types - Emission Rates'!C231)</f>
        <v>0</v>
      </c>
      <c r="D222">
        <f t="shared" si="26"/>
        <v>0</v>
      </c>
      <c r="F222">
        <f>'Unit Types - Emission Rates'!B231</f>
        <v>0</v>
      </c>
      <c r="G222" t="str">
        <f t="shared" si="27"/>
        <v>PublicNotice Fix: Unit Types - Emission Rates Col B Complete (Include Multi-pollutants)</v>
      </c>
      <c r="H222" t="str">
        <f>IF(OR(COUNTIF($I$2:I222,I222)&gt;1,I222=0),IF(ISBLANK('Unit Types - Emission Rates'!F231),H221,0),IF(I222="","",MAX($H$1:H221)+1))</f>
        <v>Impact Sheet Update: Distinct Counter for Pollutants</v>
      </c>
      <c r="I222">
        <f>IF('Unit Types - Emission Rates'!F231="VOC","",'Unit Types - Emission Rates'!F231)</f>
        <v>0</v>
      </c>
      <c r="J222" t="str">
        <f t="shared" si="21"/>
        <v/>
      </c>
      <c r="K222" t="str">
        <f>IF(OR(COUNTIF($L$2:L222,L222)&gt;1,L222=0),IF(ISBLANK('Unit Types - Emission Rates'!C231),K221,0),IF(L222="","",MAX($K$1:K221)+1))</f>
        <v>FlexPermits: Distinct Counter for FIN from UT-ER sheet</v>
      </c>
      <c r="L222" s="289">
        <f>'Unit Types - Emission Rates'!C231</f>
        <v>0</v>
      </c>
      <c r="M222" s="289">
        <f>'Unit Types - Emission Rates'!D231</f>
        <v>0</v>
      </c>
      <c r="N222" s="289">
        <f>'Unit Types - Emission Rates'!E231</f>
        <v>0</v>
      </c>
      <c r="O222" t="str">
        <f t="shared" si="22"/>
        <v/>
      </c>
      <c r="P222" t="str">
        <f t="shared" si="23"/>
        <v/>
      </c>
      <c r="Q222" t="str">
        <f t="shared" si="24"/>
        <v/>
      </c>
    </row>
    <row r="223" spans="1:17" x14ac:dyDescent="0.2">
      <c r="A223">
        <f>'Unit Types - Emission Rates'!A232</f>
        <v>0</v>
      </c>
      <c r="B223" t="str">
        <f t="shared" si="25"/>
        <v>BACT FIX: Fills blank Action Requested with prior above cell, makes complete list per pollutant</v>
      </c>
      <c r="C223">
        <f>IF(ISBLANK('Unit Types - Emission Rates'!$C232),'Unit Types - Emission Rates'!D232,'Unit Types - Emission Rates'!C232)</f>
        <v>0</v>
      </c>
      <c r="D223">
        <f t="shared" si="26"/>
        <v>0</v>
      </c>
      <c r="F223">
        <f>'Unit Types - Emission Rates'!B232</f>
        <v>0</v>
      </c>
      <c r="G223" t="str">
        <f t="shared" si="27"/>
        <v>PublicNotice Fix: Unit Types - Emission Rates Col B Complete (Include Multi-pollutants)</v>
      </c>
      <c r="H223" t="str">
        <f>IF(OR(COUNTIF($I$2:I223,I223)&gt;1,I223=0),IF(ISBLANK('Unit Types - Emission Rates'!F232),H222,0),IF(I223="","",MAX($H$1:H222)+1))</f>
        <v>Impact Sheet Update: Distinct Counter for Pollutants</v>
      </c>
      <c r="I223">
        <f>IF('Unit Types - Emission Rates'!F232="VOC","",'Unit Types - Emission Rates'!F232)</f>
        <v>0</v>
      </c>
      <c r="J223" t="str">
        <f t="shared" si="21"/>
        <v/>
      </c>
      <c r="K223" t="str">
        <f>IF(OR(COUNTIF($L$2:L223,L223)&gt;1,L223=0),IF(ISBLANK('Unit Types - Emission Rates'!C232),K222,0),IF(L223="","",MAX($K$1:K222)+1))</f>
        <v>FlexPermits: Distinct Counter for FIN from UT-ER sheet</v>
      </c>
      <c r="L223" s="289">
        <f>'Unit Types - Emission Rates'!C232</f>
        <v>0</v>
      </c>
      <c r="M223" s="289">
        <f>'Unit Types - Emission Rates'!D232</f>
        <v>0</v>
      </c>
      <c r="N223" s="289">
        <f>'Unit Types - Emission Rates'!E232</f>
        <v>0</v>
      </c>
      <c r="O223" t="str">
        <f t="shared" si="22"/>
        <v/>
      </c>
      <c r="P223" t="str">
        <f t="shared" si="23"/>
        <v/>
      </c>
      <c r="Q223" t="str">
        <f t="shared" si="24"/>
        <v/>
      </c>
    </row>
    <row r="224" spans="1:17" x14ac:dyDescent="0.2">
      <c r="A224">
        <f>'Unit Types - Emission Rates'!A233</f>
        <v>0</v>
      </c>
      <c r="B224" t="str">
        <f t="shared" si="25"/>
        <v>BACT FIX: Fills blank Action Requested with prior above cell, makes complete list per pollutant</v>
      </c>
      <c r="C224">
        <f>IF(ISBLANK('Unit Types - Emission Rates'!$C233),'Unit Types - Emission Rates'!D233,'Unit Types - Emission Rates'!C233)</f>
        <v>0</v>
      </c>
      <c r="D224">
        <f t="shared" si="26"/>
        <v>0</v>
      </c>
      <c r="F224">
        <f>'Unit Types - Emission Rates'!B233</f>
        <v>0</v>
      </c>
      <c r="G224" t="str">
        <f t="shared" si="27"/>
        <v>PublicNotice Fix: Unit Types - Emission Rates Col B Complete (Include Multi-pollutants)</v>
      </c>
      <c r="H224" t="str">
        <f>IF(OR(COUNTIF($I$2:I224,I224)&gt;1,I224=0),IF(ISBLANK('Unit Types - Emission Rates'!F233),H223,0),IF(I224="","",MAX($H$1:H223)+1))</f>
        <v>Impact Sheet Update: Distinct Counter for Pollutants</v>
      </c>
      <c r="I224">
        <f>IF('Unit Types - Emission Rates'!F233="VOC","",'Unit Types - Emission Rates'!F233)</f>
        <v>0</v>
      </c>
      <c r="J224" t="str">
        <f t="shared" si="21"/>
        <v/>
      </c>
      <c r="K224" t="str">
        <f>IF(OR(COUNTIF($L$2:L224,L224)&gt;1,L224=0),IF(ISBLANK('Unit Types - Emission Rates'!C233),K223,0),IF(L224="","",MAX($K$1:K223)+1))</f>
        <v>FlexPermits: Distinct Counter for FIN from UT-ER sheet</v>
      </c>
      <c r="L224" s="289">
        <f>'Unit Types - Emission Rates'!C233</f>
        <v>0</v>
      </c>
      <c r="M224" s="289">
        <f>'Unit Types - Emission Rates'!D233</f>
        <v>0</v>
      </c>
      <c r="N224" s="289">
        <f>'Unit Types - Emission Rates'!E233</f>
        <v>0</v>
      </c>
      <c r="O224" t="str">
        <f t="shared" si="22"/>
        <v/>
      </c>
      <c r="P224" t="str">
        <f t="shared" si="23"/>
        <v/>
      </c>
      <c r="Q224" t="str">
        <f t="shared" si="24"/>
        <v/>
      </c>
    </row>
    <row r="225" spans="1:17" x14ac:dyDescent="0.2">
      <c r="A225">
        <f>'Unit Types - Emission Rates'!A234</f>
        <v>0</v>
      </c>
      <c r="B225" t="str">
        <f t="shared" si="25"/>
        <v>BACT FIX: Fills blank Action Requested with prior above cell, makes complete list per pollutant</v>
      </c>
      <c r="C225">
        <f>IF(ISBLANK('Unit Types - Emission Rates'!$C234),'Unit Types - Emission Rates'!D234,'Unit Types - Emission Rates'!C234)</f>
        <v>0</v>
      </c>
      <c r="D225">
        <f t="shared" si="26"/>
        <v>0</v>
      </c>
      <c r="F225">
        <f>'Unit Types - Emission Rates'!B234</f>
        <v>0</v>
      </c>
      <c r="G225" t="str">
        <f t="shared" si="27"/>
        <v>PublicNotice Fix: Unit Types - Emission Rates Col B Complete (Include Multi-pollutants)</v>
      </c>
      <c r="H225" t="str">
        <f>IF(OR(COUNTIF($I$2:I225,I225)&gt;1,I225=0),IF(ISBLANK('Unit Types - Emission Rates'!F234),H224,0),IF(I225="","",MAX($H$1:H224)+1))</f>
        <v>Impact Sheet Update: Distinct Counter for Pollutants</v>
      </c>
      <c r="I225">
        <f>IF('Unit Types - Emission Rates'!F234="VOC","",'Unit Types - Emission Rates'!F234)</f>
        <v>0</v>
      </c>
      <c r="J225" t="str">
        <f t="shared" si="21"/>
        <v/>
      </c>
      <c r="K225" t="str">
        <f>IF(OR(COUNTIF($L$2:L225,L225)&gt;1,L225=0),IF(ISBLANK('Unit Types - Emission Rates'!C234),K224,0),IF(L225="","",MAX($K$1:K224)+1))</f>
        <v>FlexPermits: Distinct Counter for FIN from UT-ER sheet</v>
      </c>
      <c r="L225" s="289">
        <f>'Unit Types - Emission Rates'!C234</f>
        <v>0</v>
      </c>
      <c r="M225" s="289">
        <f>'Unit Types - Emission Rates'!D234</f>
        <v>0</v>
      </c>
      <c r="N225" s="289">
        <f>'Unit Types - Emission Rates'!E234</f>
        <v>0</v>
      </c>
      <c r="O225" t="str">
        <f t="shared" si="22"/>
        <v/>
      </c>
      <c r="P225" t="str">
        <f t="shared" si="23"/>
        <v/>
      </c>
      <c r="Q225" t="str">
        <f t="shared" si="24"/>
        <v/>
      </c>
    </row>
    <row r="226" spans="1:17" x14ac:dyDescent="0.2">
      <c r="A226">
        <f>'Unit Types - Emission Rates'!A235</f>
        <v>0</v>
      </c>
      <c r="B226" t="str">
        <f t="shared" si="25"/>
        <v>BACT FIX: Fills blank Action Requested with prior above cell, makes complete list per pollutant</v>
      </c>
      <c r="C226">
        <f>IF(ISBLANK('Unit Types - Emission Rates'!$C235),'Unit Types - Emission Rates'!D235,'Unit Types - Emission Rates'!C235)</f>
        <v>0</v>
      </c>
      <c r="D226">
        <f t="shared" si="26"/>
        <v>0</v>
      </c>
      <c r="F226">
        <f>'Unit Types - Emission Rates'!B235</f>
        <v>0</v>
      </c>
      <c r="G226" t="str">
        <f t="shared" si="27"/>
        <v>PublicNotice Fix: Unit Types - Emission Rates Col B Complete (Include Multi-pollutants)</v>
      </c>
      <c r="H226" t="str">
        <f>IF(OR(COUNTIF($I$2:I226,I226)&gt;1,I226=0),IF(ISBLANK('Unit Types - Emission Rates'!F235),H225,0),IF(I226="","",MAX($H$1:H225)+1))</f>
        <v>Impact Sheet Update: Distinct Counter for Pollutants</v>
      </c>
      <c r="I226">
        <f>IF('Unit Types - Emission Rates'!F235="VOC","",'Unit Types - Emission Rates'!F235)</f>
        <v>0</v>
      </c>
      <c r="J226" t="str">
        <f t="shared" si="21"/>
        <v/>
      </c>
      <c r="K226" t="str">
        <f>IF(OR(COUNTIF($L$2:L226,L226)&gt;1,L226=0),IF(ISBLANK('Unit Types - Emission Rates'!C235),K225,0),IF(L226="","",MAX($K$1:K225)+1))</f>
        <v>FlexPermits: Distinct Counter for FIN from UT-ER sheet</v>
      </c>
      <c r="L226" s="289">
        <f>'Unit Types - Emission Rates'!C235</f>
        <v>0</v>
      </c>
      <c r="M226" s="289">
        <f>'Unit Types - Emission Rates'!D235</f>
        <v>0</v>
      </c>
      <c r="N226" s="289">
        <f>'Unit Types - Emission Rates'!E235</f>
        <v>0</v>
      </c>
      <c r="O226" t="str">
        <f t="shared" si="22"/>
        <v/>
      </c>
      <c r="P226" t="str">
        <f t="shared" si="23"/>
        <v/>
      </c>
      <c r="Q226" t="str">
        <f t="shared" si="24"/>
        <v/>
      </c>
    </row>
    <row r="227" spans="1:17" x14ac:dyDescent="0.2">
      <c r="A227">
        <f>'Unit Types - Emission Rates'!A236</f>
        <v>0</v>
      </c>
      <c r="B227" t="str">
        <f t="shared" si="25"/>
        <v>BACT FIX: Fills blank Action Requested with prior above cell, makes complete list per pollutant</v>
      </c>
      <c r="C227">
        <f>IF(ISBLANK('Unit Types - Emission Rates'!$C236),'Unit Types - Emission Rates'!D236,'Unit Types - Emission Rates'!C236)</f>
        <v>0</v>
      </c>
      <c r="D227">
        <f t="shared" si="26"/>
        <v>0</v>
      </c>
      <c r="F227">
        <f>'Unit Types - Emission Rates'!B236</f>
        <v>0</v>
      </c>
      <c r="G227" t="str">
        <f t="shared" si="27"/>
        <v>PublicNotice Fix: Unit Types - Emission Rates Col B Complete (Include Multi-pollutants)</v>
      </c>
      <c r="H227" t="str">
        <f>IF(OR(COUNTIF($I$2:I227,I227)&gt;1,I227=0),IF(ISBLANK('Unit Types - Emission Rates'!F236),H226,0),IF(I227="","",MAX($H$1:H226)+1))</f>
        <v>Impact Sheet Update: Distinct Counter for Pollutants</v>
      </c>
      <c r="I227">
        <f>IF('Unit Types - Emission Rates'!F236="VOC","",'Unit Types - Emission Rates'!F236)</f>
        <v>0</v>
      </c>
      <c r="J227" t="str">
        <f t="shared" si="21"/>
        <v/>
      </c>
      <c r="K227" t="str">
        <f>IF(OR(COUNTIF($L$2:L227,L227)&gt;1,L227=0),IF(ISBLANK('Unit Types - Emission Rates'!C236),K226,0),IF(L227="","",MAX($K$1:K226)+1))</f>
        <v>FlexPermits: Distinct Counter for FIN from UT-ER sheet</v>
      </c>
      <c r="L227" s="289">
        <f>'Unit Types - Emission Rates'!C236</f>
        <v>0</v>
      </c>
      <c r="M227" s="289">
        <f>'Unit Types - Emission Rates'!D236</f>
        <v>0</v>
      </c>
      <c r="N227" s="289">
        <f>'Unit Types - Emission Rates'!E236</f>
        <v>0</v>
      </c>
      <c r="O227" t="str">
        <f t="shared" si="22"/>
        <v/>
      </c>
      <c r="P227" t="str">
        <f t="shared" si="23"/>
        <v/>
      </c>
      <c r="Q227" t="str">
        <f t="shared" si="24"/>
        <v/>
      </c>
    </row>
    <row r="228" spans="1:17" x14ac:dyDescent="0.2">
      <c r="A228">
        <f>'Unit Types - Emission Rates'!A237</f>
        <v>0</v>
      </c>
      <c r="B228" t="str">
        <f t="shared" si="25"/>
        <v>BACT FIX: Fills blank Action Requested with prior above cell, makes complete list per pollutant</v>
      </c>
      <c r="C228">
        <f>IF(ISBLANK('Unit Types - Emission Rates'!$C237),'Unit Types - Emission Rates'!D237,'Unit Types - Emission Rates'!C237)</f>
        <v>0</v>
      </c>
      <c r="D228">
        <f t="shared" si="26"/>
        <v>0</v>
      </c>
      <c r="F228">
        <f>'Unit Types - Emission Rates'!B237</f>
        <v>0</v>
      </c>
      <c r="G228" t="str">
        <f t="shared" si="27"/>
        <v>PublicNotice Fix: Unit Types - Emission Rates Col B Complete (Include Multi-pollutants)</v>
      </c>
      <c r="H228" t="str">
        <f>IF(OR(COUNTIF($I$2:I228,I228)&gt;1,I228=0),IF(ISBLANK('Unit Types - Emission Rates'!F237),H227,0),IF(I228="","",MAX($H$1:H227)+1))</f>
        <v>Impact Sheet Update: Distinct Counter for Pollutants</v>
      </c>
      <c r="I228">
        <f>IF('Unit Types - Emission Rates'!F237="VOC","",'Unit Types - Emission Rates'!F237)</f>
        <v>0</v>
      </c>
      <c r="J228" t="str">
        <f t="shared" si="21"/>
        <v/>
      </c>
      <c r="K228" t="str">
        <f>IF(OR(COUNTIF($L$2:L228,L228)&gt;1,L228=0),IF(ISBLANK('Unit Types - Emission Rates'!C237),K227,0),IF(L228="","",MAX($K$1:K227)+1))</f>
        <v>FlexPermits: Distinct Counter for FIN from UT-ER sheet</v>
      </c>
      <c r="L228" s="289">
        <f>'Unit Types - Emission Rates'!C237</f>
        <v>0</v>
      </c>
      <c r="M228" s="289">
        <f>'Unit Types - Emission Rates'!D237</f>
        <v>0</v>
      </c>
      <c r="N228" s="289">
        <f>'Unit Types - Emission Rates'!E237</f>
        <v>0</v>
      </c>
      <c r="O228" t="str">
        <f t="shared" si="22"/>
        <v/>
      </c>
      <c r="P228" t="str">
        <f t="shared" si="23"/>
        <v/>
      </c>
      <c r="Q228" t="str">
        <f t="shared" si="24"/>
        <v/>
      </c>
    </row>
    <row r="229" spans="1:17" x14ac:dyDescent="0.2">
      <c r="A229">
        <f>'Unit Types - Emission Rates'!A238</f>
        <v>0</v>
      </c>
      <c r="B229" t="str">
        <f t="shared" si="25"/>
        <v>BACT FIX: Fills blank Action Requested with prior above cell, makes complete list per pollutant</v>
      </c>
      <c r="C229">
        <f>IF(ISBLANK('Unit Types - Emission Rates'!$C238),'Unit Types - Emission Rates'!D238,'Unit Types - Emission Rates'!C238)</f>
        <v>0</v>
      </c>
      <c r="D229">
        <f t="shared" si="26"/>
        <v>0</v>
      </c>
      <c r="F229">
        <f>'Unit Types - Emission Rates'!B238</f>
        <v>0</v>
      </c>
      <c r="G229" t="str">
        <f t="shared" si="27"/>
        <v>PublicNotice Fix: Unit Types - Emission Rates Col B Complete (Include Multi-pollutants)</v>
      </c>
      <c r="H229" t="str">
        <f>IF(OR(COUNTIF($I$2:I229,I229)&gt;1,I229=0),IF(ISBLANK('Unit Types - Emission Rates'!F238),H228,0),IF(I229="","",MAX($H$1:H228)+1))</f>
        <v>Impact Sheet Update: Distinct Counter for Pollutants</v>
      </c>
      <c r="I229">
        <f>IF('Unit Types - Emission Rates'!F238="VOC","",'Unit Types - Emission Rates'!F238)</f>
        <v>0</v>
      </c>
      <c r="J229" t="str">
        <f t="shared" si="21"/>
        <v/>
      </c>
      <c r="K229" t="str">
        <f>IF(OR(COUNTIF($L$2:L229,L229)&gt;1,L229=0),IF(ISBLANK('Unit Types - Emission Rates'!C238),K228,0),IF(L229="","",MAX($K$1:K228)+1))</f>
        <v>FlexPermits: Distinct Counter for FIN from UT-ER sheet</v>
      </c>
      <c r="L229" s="289">
        <f>'Unit Types - Emission Rates'!C238</f>
        <v>0</v>
      </c>
      <c r="M229" s="289">
        <f>'Unit Types - Emission Rates'!D238</f>
        <v>0</v>
      </c>
      <c r="N229" s="289">
        <f>'Unit Types - Emission Rates'!E238</f>
        <v>0</v>
      </c>
      <c r="O229" t="str">
        <f t="shared" si="22"/>
        <v/>
      </c>
      <c r="P229" t="str">
        <f t="shared" si="23"/>
        <v/>
      </c>
      <c r="Q229" t="str">
        <f t="shared" si="24"/>
        <v/>
      </c>
    </row>
    <row r="230" spans="1:17" x14ac:dyDescent="0.2">
      <c r="A230">
        <f>'Unit Types - Emission Rates'!A239</f>
        <v>0</v>
      </c>
      <c r="B230" t="str">
        <f t="shared" si="25"/>
        <v>BACT FIX: Fills blank Action Requested with prior above cell, makes complete list per pollutant</v>
      </c>
      <c r="C230">
        <f>IF(ISBLANK('Unit Types - Emission Rates'!$C239),'Unit Types - Emission Rates'!D239,'Unit Types - Emission Rates'!C239)</f>
        <v>0</v>
      </c>
      <c r="D230">
        <f t="shared" si="26"/>
        <v>0</v>
      </c>
      <c r="F230">
        <f>'Unit Types - Emission Rates'!B239</f>
        <v>0</v>
      </c>
      <c r="G230" t="str">
        <f t="shared" si="27"/>
        <v>PublicNotice Fix: Unit Types - Emission Rates Col B Complete (Include Multi-pollutants)</v>
      </c>
      <c r="H230" t="str">
        <f>IF(OR(COUNTIF($I$2:I230,I230)&gt;1,I230=0),IF(ISBLANK('Unit Types - Emission Rates'!F239),H229,0),IF(I230="","",MAX($H$1:H229)+1))</f>
        <v>Impact Sheet Update: Distinct Counter for Pollutants</v>
      </c>
      <c r="I230">
        <f>IF('Unit Types - Emission Rates'!F239="VOC","",'Unit Types - Emission Rates'!F239)</f>
        <v>0</v>
      </c>
      <c r="J230" t="str">
        <f t="shared" si="21"/>
        <v/>
      </c>
      <c r="K230" t="str">
        <f>IF(OR(COUNTIF($L$2:L230,L230)&gt;1,L230=0),IF(ISBLANK('Unit Types - Emission Rates'!C239),K229,0),IF(L230="","",MAX($K$1:K229)+1))</f>
        <v>FlexPermits: Distinct Counter for FIN from UT-ER sheet</v>
      </c>
      <c r="L230" s="289">
        <f>'Unit Types - Emission Rates'!C239</f>
        <v>0</v>
      </c>
      <c r="M230" s="289">
        <f>'Unit Types - Emission Rates'!D239</f>
        <v>0</v>
      </c>
      <c r="N230" s="289">
        <f>'Unit Types - Emission Rates'!E239</f>
        <v>0</v>
      </c>
      <c r="O230" t="str">
        <f t="shared" si="22"/>
        <v/>
      </c>
      <c r="P230" t="str">
        <f t="shared" si="23"/>
        <v/>
      </c>
      <c r="Q230" t="str">
        <f t="shared" si="24"/>
        <v/>
      </c>
    </row>
    <row r="231" spans="1:17" x14ac:dyDescent="0.2">
      <c r="A231">
        <f>'Unit Types - Emission Rates'!A240</f>
        <v>0</v>
      </c>
      <c r="B231" t="str">
        <f t="shared" si="25"/>
        <v>BACT FIX: Fills blank Action Requested with prior above cell, makes complete list per pollutant</v>
      </c>
      <c r="C231">
        <f>IF(ISBLANK('Unit Types - Emission Rates'!$C240),'Unit Types - Emission Rates'!D240,'Unit Types - Emission Rates'!C240)</f>
        <v>0</v>
      </c>
      <c r="D231">
        <f t="shared" si="26"/>
        <v>0</v>
      </c>
      <c r="F231">
        <f>'Unit Types - Emission Rates'!B240</f>
        <v>0</v>
      </c>
      <c r="G231" t="str">
        <f t="shared" si="27"/>
        <v>PublicNotice Fix: Unit Types - Emission Rates Col B Complete (Include Multi-pollutants)</v>
      </c>
      <c r="H231" t="str">
        <f>IF(OR(COUNTIF($I$2:I231,I231)&gt;1,I231=0),IF(ISBLANK('Unit Types - Emission Rates'!F240),H230,0),IF(I231="","",MAX($H$1:H230)+1))</f>
        <v>Impact Sheet Update: Distinct Counter for Pollutants</v>
      </c>
      <c r="I231">
        <f>IF('Unit Types - Emission Rates'!F240="VOC","",'Unit Types - Emission Rates'!F240)</f>
        <v>0</v>
      </c>
      <c r="J231" t="str">
        <f t="shared" si="21"/>
        <v/>
      </c>
      <c r="K231" t="str">
        <f>IF(OR(COUNTIF($L$2:L231,L231)&gt;1,L231=0),IF(ISBLANK('Unit Types - Emission Rates'!C240),K230,0),IF(L231="","",MAX($K$1:K230)+1))</f>
        <v>FlexPermits: Distinct Counter for FIN from UT-ER sheet</v>
      </c>
      <c r="L231" s="289">
        <f>'Unit Types - Emission Rates'!C240</f>
        <v>0</v>
      </c>
      <c r="M231" s="289">
        <f>'Unit Types - Emission Rates'!D240</f>
        <v>0</v>
      </c>
      <c r="N231" s="289">
        <f>'Unit Types - Emission Rates'!E240</f>
        <v>0</v>
      </c>
      <c r="O231" t="str">
        <f t="shared" si="22"/>
        <v/>
      </c>
      <c r="P231" t="str">
        <f t="shared" si="23"/>
        <v/>
      </c>
      <c r="Q231" t="str">
        <f t="shared" si="24"/>
        <v/>
      </c>
    </row>
    <row r="232" spans="1:17" x14ac:dyDescent="0.2">
      <c r="A232">
        <f>'Unit Types - Emission Rates'!A241</f>
        <v>0</v>
      </c>
      <c r="B232" t="str">
        <f t="shared" si="25"/>
        <v>BACT FIX: Fills blank Action Requested with prior above cell, makes complete list per pollutant</v>
      </c>
      <c r="C232">
        <f>IF(ISBLANK('Unit Types - Emission Rates'!$C241),'Unit Types - Emission Rates'!D241,'Unit Types - Emission Rates'!C241)</f>
        <v>0</v>
      </c>
      <c r="D232">
        <f t="shared" si="26"/>
        <v>0</v>
      </c>
      <c r="F232">
        <f>'Unit Types - Emission Rates'!B241</f>
        <v>0</v>
      </c>
      <c r="G232" t="str">
        <f t="shared" si="27"/>
        <v>PublicNotice Fix: Unit Types - Emission Rates Col B Complete (Include Multi-pollutants)</v>
      </c>
      <c r="H232" t="str">
        <f>IF(OR(COUNTIF($I$2:I232,I232)&gt;1,I232=0),IF(ISBLANK('Unit Types - Emission Rates'!F241),H231,0),IF(I232="","",MAX($H$1:H231)+1))</f>
        <v>Impact Sheet Update: Distinct Counter for Pollutants</v>
      </c>
      <c r="I232">
        <f>IF('Unit Types - Emission Rates'!F241="VOC","",'Unit Types - Emission Rates'!F241)</f>
        <v>0</v>
      </c>
      <c r="J232" t="str">
        <f t="shared" si="21"/>
        <v/>
      </c>
      <c r="K232" t="str">
        <f>IF(OR(COUNTIF($L$2:L232,L232)&gt;1,L232=0),IF(ISBLANK('Unit Types - Emission Rates'!C241),K231,0),IF(L232="","",MAX($K$1:K231)+1))</f>
        <v>FlexPermits: Distinct Counter for FIN from UT-ER sheet</v>
      </c>
      <c r="L232" s="289">
        <f>'Unit Types - Emission Rates'!C241</f>
        <v>0</v>
      </c>
      <c r="M232" s="289">
        <f>'Unit Types - Emission Rates'!D241</f>
        <v>0</v>
      </c>
      <c r="N232" s="289">
        <f>'Unit Types - Emission Rates'!E241</f>
        <v>0</v>
      </c>
      <c r="O232" t="str">
        <f t="shared" si="22"/>
        <v/>
      </c>
      <c r="P232" t="str">
        <f t="shared" si="23"/>
        <v/>
      </c>
      <c r="Q232" t="str">
        <f t="shared" si="24"/>
        <v/>
      </c>
    </row>
    <row r="233" spans="1:17" x14ac:dyDescent="0.2">
      <c r="A233">
        <f>'Unit Types - Emission Rates'!A242</f>
        <v>0</v>
      </c>
      <c r="B233" t="str">
        <f t="shared" si="25"/>
        <v>BACT FIX: Fills blank Action Requested with prior above cell, makes complete list per pollutant</v>
      </c>
      <c r="C233">
        <f>IF(ISBLANK('Unit Types - Emission Rates'!$C242),'Unit Types - Emission Rates'!D242,'Unit Types - Emission Rates'!C242)</f>
        <v>0</v>
      </c>
      <c r="D233">
        <f t="shared" si="26"/>
        <v>0</v>
      </c>
      <c r="F233">
        <f>'Unit Types - Emission Rates'!B242</f>
        <v>0</v>
      </c>
      <c r="G233" t="str">
        <f t="shared" si="27"/>
        <v>PublicNotice Fix: Unit Types - Emission Rates Col B Complete (Include Multi-pollutants)</v>
      </c>
      <c r="H233" t="str">
        <f>IF(OR(COUNTIF($I$2:I233,I233)&gt;1,I233=0),IF(ISBLANK('Unit Types - Emission Rates'!F242),H232,0),IF(I233="","",MAX($H$1:H232)+1))</f>
        <v>Impact Sheet Update: Distinct Counter for Pollutants</v>
      </c>
      <c r="I233">
        <f>IF('Unit Types - Emission Rates'!F242="VOC","",'Unit Types - Emission Rates'!F242)</f>
        <v>0</v>
      </c>
      <c r="J233" t="str">
        <f t="shared" si="21"/>
        <v/>
      </c>
      <c r="K233" t="str">
        <f>IF(OR(COUNTIF($L$2:L233,L233)&gt;1,L233=0),IF(ISBLANK('Unit Types - Emission Rates'!C242),K232,0),IF(L233="","",MAX($K$1:K232)+1))</f>
        <v>FlexPermits: Distinct Counter for FIN from UT-ER sheet</v>
      </c>
      <c r="L233" s="289">
        <f>'Unit Types - Emission Rates'!C242</f>
        <v>0</v>
      </c>
      <c r="M233" s="289">
        <f>'Unit Types - Emission Rates'!D242</f>
        <v>0</v>
      </c>
      <c r="N233" s="289">
        <f>'Unit Types - Emission Rates'!E242</f>
        <v>0</v>
      </c>
      <c r="O233" t="str">
        <f t="shared" si="22"/>
        <v/>
      </c>
      <c r="P233" t="str">
        <f t="shared" si="23"/>
        <v/>
      </c>
      <c r="Q233" t="str">
        <f t="shared" si="24"/>
        <v/>
      </c>
    </row>
    <row r="234" spans="1:17" x14ac:dyDescent="0.2">
      <c r="A234">
        <f>'Unit Types - Emission Rates'!A243</f>
        <v>0</v>
      </c>
      <c r="B234" t="str">
        <f t="shared" si="25"/>
        <v>BACT FIX: Fills blank Action Requested with prior above cell, makes complete list per pollutant</v>
      </c>
      <c r="C234">
        <f>IF(ISBLANK('Unit Types - Emission Rates'!$C243),'Unit Types - Emission Rates'!D243,'Unit Types - Emission Rates'!C243)</f>
        <v>0</v>
      </c>
      <c r="D234">
        <f t="shared" si="26"/>
        <v>0</v>
      </c>
      <c r="F234">
        <f>'Unit Types - Emission Rates'!B243</f>
        <v>0</v>
      </c>
      <c r="G234" t="str">
        <f t="shared" si="27"/>
        <v>PublicNotice Fix: Unit Types - Emission Rates Col B Complete (Include Multi-pollutants)</v>
      </c>
      <c r="H234" t="str">
        <f>IF(OR(COUNTIF($I$2:I234,I234)&gt;1,I234=0),IF(ISBLANK('Unit Types - Emission Rates'!F243),H233,0),IF(I234="","",MAX($H$1:H233)+1))</f>
        <v>Impact Sheet Update: Distinct Counter for Pollutants</v>
      </c>
      <c r="I234">
        <f>IF('Unit Types - Emission Rates'!F243="VOC","",'Unit Types - Emission Rates'!F243)</f>
        <v>0</v>
      </c>
      <c r="J234" t="str">
        <f t="shared" si="21"/>
        <v/>
      </c>
      <c r="K234" t="str">
        <f>IF(OR(COUNTIF($L$2:L234,L234)&gt;1,L234=0),IF(ISBLANK('Unit Types - Emission Rates'!C243),K233,0),IF(L234="","",MAX($K$1:K233)+1))</f>
        <v>FlexPermits: Distinct Counter for FIN from UT-ER sheet</v>
      </c>
      <c r="L234" s="289">
        <f>'Unit Types - Emission Rates'!C243</f>
        <v>0</v>
      </c>
      <c r="M234" s="289">
        <f>'Unit Types - Emission Rates'!D243</f>
        <v>0</v>
      </c>
      <c r="N234" s="289">
        <f>'Unit Types - Emission Rates'!E243</f>
        <v>0</v>
      </c>
      <c r="O234" t="str">
        <f t="shared" si="22"/>
        <v/>
      </c>
      <c r="P234" t="str">
        <f t="shared" si="23"/>
        <v/>
      </c>
      <c r="Q234" t="str">
        <f t="shared" si="24"/>
        <v/>
      </c>
    </row>
    <row r="235" spans="1:17" x14ac:dyDescent="0.2">
      <c r="A235">
        <f>'Unit Types - Emission Rates'!A244</f>
        <v>0</v>
      </c>
      <c r="B235" t="str">
        <f t="shared" si="25"/>
        <v>BACT FIX: Fills blank Action Requested with prior above cell, makes complete list per pollutant</v>
      </c>
      <c r="C235">
        <f>IF(ISBLANK('Unit Types - Emission Rates'!$C244),'Unit Types - Emission Rates'!D244,'Unit Types - Emission Rates'!C244)</f>
        <v>0</v>
      </c>
      <c r="D235">
        <f t="shared" si="26"/>
        <v>0</v>
      </c>
      <c r="F235">
        <f>'Unit Types - Emission Rates'!B244</f>
        <v>0</v>
      </c>
      <c r="G235" t="str">
        <f t="shared" si="27"/>
        <v>PublicNotice Fix: Unit Types - Emission Rates Col B Complete (Include Multi-pollutants)</v>
      </c>
      <c r="H235" t="str">
        <f>IF(OR(COUNTIF($I$2:I235,I235)&gt;1,I235=0),IF(ISBLANK('Unit Types - Emission Rates'!F244),H234,0),IF(I235="","",MAX($H$1:H234)+1))</f>
        <v>Impact Sheet Update: Distinct Counter for Pollutants</v>
      </c>
      <c r="I235">
        <f>IF('Unit Types - Emission Rates'!F244="VOC","",'Unit Types - Emission Rates'!F244)</f>
        <v>0</v>
      </c>
      <c r="J235" t="str">
        <f t="shared" si="21"/>
        <v/>
      </c>
      <c r="K235" t="str">
        <f>IF(OR(COUNTIF($L$2:L235,L235)&gt;1,L235=0),IF(ISBLANK('Unit Types - Emission Rates'!C244),K234,0),IF(L235="","",MAX($K$1:K234)+1))</f>
        <v>FlexPermits: Distinct Counter for FIN from UT-ER sheet</v>
      </c>
      <c r="L235" s="289">
        <f>'Unit Types - Emission Rates'!C244</f>
        <v>0</v>
      </c>
      <c r="M235" s="289">
        <f>'Unit Types - Emission Rates'!D244</f>
        <v>0</v>
      </c>
      <c r="N235" s="289">
        <f>'Unit Types - Emission Rates'!E244</f>
        <v>0</v>
      </c>
      <c r="O235" t="str">
        <f t="shared" si="22"/>
        <v/>
      </c>
      <c r="P235" t="str">
        <f t="shared" si="23"/>
        <v/>
      </c>
      <c r="Q235" t="str">
        <f t="shared" si="24"/>
        <v/>
      </c>
    </row>
    <row r="236" spans="1:17" x14ac:dyDescent="0.2">
      <c r="A236">
        <f>'Unit Types - Emission Rates'!A245</f>
        <v>0</v>
      </c>
      <c r="B236" t="str">
        <f t="shared" si="25"/>
        <v>BACT FIX: Fills blank Action Requested with prior above cell, makes complete list per pollutant</v>
      </c>
      <c r="C236">
        <f>IF(ISBLANK('Unit Types - Emission Rates'!$C245),'Unit Types - Emission Rates'!D245,'Unit Types - Emission Rates'!C245)</f>
        <v>0</v>
      </c>
      <c r="D236">
        <f t="shared" si="26"/>
        <v>0</v>
      </c>
      <c r="F236">
        <f>'Unit Types - Emission Rates'!B245</f>
        <v>0</v>
      </c>
      <c r="G236" t="str">
        <f t="shared" si="27"/>
        <v>PublicNotice Fix: Unit Types - Emission Rates Col B Complete (Include Multi-pollutants)</v>
      </c>
      <c r="H236" t="str">
        <f>IF(OR(COUNTIF($I$2:I236,I236)&gt;1,I236=0),IF(ISBLANK('Unit Types - Emission Rates'!F245),H235,0),IF(I236="","",MAX($H$1:H235)+1))</f>
        <v>Impact Sheet Update: Distinct Counter for Pollutants</v>
      </c>
      <c r="I236">
        <f>IF('Unit Types - Emission Rates'!F245="VOC","",'Unit Types - Emission Rates'!F245)</f>
        <v>0</v>
      </c>
      <c r="J236" t="str">
        <f t="shared" si="21"/>
        <v/>
      </c>
      <c r="K236" t="str">
        <f>IF(OR(COUNTIF($L$2:L236,L236)&gt;1,L236=0),IF(ISBLANK('Unit Types - Emission Rates'!C245),K235,0),IF(L236="","",MAX($K$1:K235)+1))</f>
        <v>FlexPermits: Distinct Counter for FIN from UT-ER sheet</v>
      </c>
      <c r="L236" s="289">
        <f>'Unit Types - Emission Rates'!C245</f>
        <v>0</v>
      </c>
      <c r="M236" s="289">
        <f>'Unit Types - Emission Rates'!D245</f>
        <v>0</v>
      </c>
      <c r="N236" s="289">
        <f>'Unit Types - Emission Rates'!E245</f>
        <v>0</v>
      </c>
      <c r="O236" t="str">
        <f t="shared" si="22"/>
        <v/>
      </c>
      <c r="P236" t="str">
        <f t="shared" si="23"/>
        <v/>
      </c>
      <c r="Q236" t="str">
        <f t="shared" si="24"/>
        <v/>
      </c>
    </row>
    <row r="237" spans="1:17" x14ac:dyDescent="0.2">
      <c r="A237">
        <f>'Unit Types - Emission Rates'!A246</f>
        <v>0</v>
      </c>
      <c r="B237" t="str">
        <f t="shared" si="25"/>
        <v>BACT FIX: Fills blank Action Requested with prior above cell, makes complete list per pollutant</v>
      </c>
      <c r="C237">
        <f>IF(ISBLANK('Unit Types - Emission Rates'!$C246),'Unit Types - Emission Rates'!D246,'Unit Types - Emission Rates'!C246)</f>
        <v>0</v>
      </c>
      <c r="D237">
        <f t="shared" si="26"/>
        <v>0</v>
      </c>
      <c r="F237">
        <f>'Unit Types - Emission Rates'!B246</f>
        <v>0</v>
      </c>
      <c r="G237" t="str">
        <f t="shared" si="27"/>
        <v>PublicNotice Fix: Unit Types - Emission Rates Col B Complete (Include Multi-pollutants)</v>
      </c>
      <c r="H237" t="str">
        <f>IF(OR(COUNTIF($I$2:I237,I237)&gt;1,I237=0),IF(ISBLANK('Unit Types - Emission Rates'!F246),H236,0),IF(I237="","",MAX($H$1:H236)+1))</f>
        <v>Impact Sheet Update: Distinct Counter for Pollutants</v>
      </c>
      <c r="I237">
        <f>IF('Unit Types - Emission Rates'!F246="VOC","",'Unit Types - Emission Rates'!F246)</f>
        <v>0</v>
      </c>
      <c r="J237" t="str">
        <f t="shared" si="21"/>
        <v/>
      </c>
      <c r="K237" t="str">
        <f>IF(OR(COUNTIF($L$2:L237,L237)&gt;1,L237=0),IF(ISBLANK('Unit Types - Emission Rates'!C246),K236,0),IF(L237="","",MAX($K$1:K236)+1))</f>
        <v>FlexPermits: Distinct Counter for FIN from UT-ER sheet</v>
      </c>
      <c r="L237" s="289">
        <f>'Unit Types - Emission Rates'!C246</f>
        <v>0</v>
      </c>
      <c r="M237" s="289">
        <f>'Unit Types - Emission Rates'!D246</f>
        <v>0</v>
      </c>
      <c r="N237" s="289">
        <f>'Unit Types - Emission Rates'!E246</f>
        <v>0</v>
      </c>
      <c r="O237" t="str">
        <f t="shared" si="22"/>
        <v/>
      </c>
      <c r="P237" t="str">
        <f t="shared" si="23"/>
        <v/>
      </c>
      <c r="Q237" t="str">
        <f t="shared" si="24"/>
        <v/>
      </c>
    </row>
    <row r="238" spans="1:17" x14ac:dyDescent="0.2">
      <c r="A238">
        <f>'Unit Types - Emission Rates'!A247</f>
        <v>0</v>
      </c>
      <c r="B238" t="str">
        <f t="shared" si="25"/>
        <v>BACT FIX: Fills blank Action Requested with prior above cell, makes complete list per pollutant</v>
      </c>
      <c r="C238">
        <f>IF(ISBLANK('Unit Types - Emission Rates'!$C247),'Unit Types - Emission Rates'!D247,'Unit Types - Emission Rates'!C247)</f>
        <v>0</v>
      </c>
      <c r="D238">
        <f t="shared" si="26"/>
        <v>0</v>
      </c>
      <c r="F238">
        <f>'Unit Types - Emission Rates'!B247</f>
        <v>0</v>
      </c>
      <c r="G238" t="str">
        <f t="shared" si="27"/>
        <v>PublicNotice Fix: Unit Types - Emission Rates Col B Complete (Include Multi-pollutants)</v>
      </c>
      <c r="H238" t="str">
        <f>IF(OR(COUNTIF($I$2:I238,I238)&gt;1,I238=0),IF(ISBLANK('Unit Types - Emission Rates'!F247),H237,0),IF(I238="","",MAX($H$1:H237)+1))</f>
        <v>Impact Sheet Update: Distinct Counter for Pollutants</v>
      </c>
      <c r="I238">
        <f>IF('Unit Types - Emission Rates'!F247="VOC","",'Unit Types - Emission Rates'!F247)</f>
        <v>0</v>
      </c>
      <c r="J238" t="str">
        <f t="shared" si="21"/>
        <v/>
      </c>
      <c r="K238" t="str">
        <f>IF(OR(COUNTIF($L$2:L238,L238)&gt;1,L238=0),IF(ISBLANK('Unit Types - Emission Rates'!C247),K237,0),IF(L238="","",MAX($K$1:K237)+1))</f>
        <v>FlexPermits: Distinct Counter for FIN from UT-ER sheet</v>
      </c>
      <c r="L238" s="289">
        <f>'Unit Types - Emission Rates'!C247</f>
        <v>0</v>
      </c>
      <c r="M238" s="289">
        <f>'Unit Types - Emission Rates'!D247</f>
        <v>0</v>
      </c>
      <c r="N238" s="289">
        <f>'Unit Types - Emission Rates'!E247</f>
        <v>0</v>
      </c>
      <c r="O238" t="str">
        <f t="shared" si="22"/>
        <v/>
      </c>
      <c r="P238" t="str">
        <f t="shared" si="23"/>
        <v/>
      </c>
      <c r="Q238" t="str">
        <f t="shared" si="24"/>
        <v/>
      </c>
    </row>
    <row r="239" spans="1:17" x14ac:dyDescent="0.2">
      <c r="A239">
        <f>'Unit Types - Emission Rates'!A248</f>
        <v>0</v>
      </c>
      <c r="B239" t="str">
        <f t="shared" si="25"/>
        <v>BACT FIX: Fills blank Action Requested with prior above cell, makes complete list per pollutant</v>
      </c>
      <c r="C239">
        <f>IF(ISBLANK('Unit Types - Emission Rates'!$C248),'Unit Types - Emission Rates'!D248,'Unit Types - Emission Rates'!C248)</f>
        <v>0</v>
      </c>
      <c r="D239">
        <f t="shared" si="26"/>
        <v>0</v>
      </c>
      <c r="F239">
        <f>'Unit Types - Emission Rates'!B248</f>
        <v>0</v>
      </c>
      <c r="G239" t="str">
        <f t="shared" si="27"/>
        <v>PublicNotice Fix: Unit Types - Emission Rates Col B Complete (Include Multi-pollutants)</v>
      </c>
      <c r="H239" t="str">
        <f>IF(OR(COUNTIF($I$2:I239,I239)&gt;1,I239=0),IF(ISBLANK('Unit Types - Emission Rates'!F248),H238,0),IF(I239="","",MAX($H$1:H238)+1))</f>
        <v>Impact Sheet Update: Distinct Counter for Pollutants</v>
      </c>
      <c r="I239">
        <f>IF('Unit Types - Emission Rates'!F248="VOC","",'Unit Types - Emission Rates'!F248)</f>
        <v>0</v>
      </c>
      <c r="J239" t="str">
        <f t="shared" si="21"/>
        <v/>
      </c>
      <c r="K239" t="str">
        <f>IF(OR(COUNTIF($L$2:L239,L239)&gt;1,L239=0),IF(ISBLANK('Unit Types - Emission Rates'!C248),K238,0),IF(L239="","",MAX($K$1:K238)+1))</f>
        <v>FlexPermits: Distinct Counter for FIN from UT-ER sheet</v>
      </c>
      <c r="L239" s="289">
        <f>'Unit Types - Emission Rates'!C248</f>
        <v>0</v>
      </c>
      <c r="M239" s="289">
        <f>'Unit Types - Emission Rates'!D248</f>
        <v>0</v>
      </c>
      <c r="N239" s="289">
        <f>'Unit Types - Emission Rates'!E248</f>
        <v>0</v>
      </c>
      <c r="O239" t="str">
        <f t="shared" si="22"/>
        <v/>
      </c>
      <c r="P239" t="str">
        <f t="shared" si="23"/>
        <v/>
      </c>
      <c r="Q239" t="str">
        <f t="shared" si="24"/>
        <v/>
      </c>
    </row>
    <row r="240" spans="1:17" x14ac:dyDescent="0.2">
      <c r="A240">
        <f>'Unit Types - Emission Rates'!A249</f>
        <v>0</v>
      </c>
      <c r="B240" t="str">
        <f t="shared" si="25"/>
        <v>BACT FIX: Fills blank Action Requested with prior above cell, makes complete list per pollutant</v>
      </c>
      <c r="C240">
        <f>IF(ISBLANK('Unit Types - Emission Rates'!$C249),'Unit Types - Emission Rates'!D249,'Unit Types - Emission Rates'!C249)</f>
        <v>0</v>
      </c>
      <c r="D240">
        <f t="shared" si="26"/>
        <v>0</v>
      </c>
      <c r="F240">
        <f>'Unit Types - Emission Rates'!B249</f>
        <v>0</v>
      </c>
      <c r="G240" t="str">
        <f t="shared" si="27"/>
        <v>PublicNotice Fix: Unit Types - Emission Rates Col B Complete (Include Multi-pollutants)</v>
      </c>
      <c r="H240" t="str">
        <f>IF(OR(COUNTIF($I$2:I240,I240)&gt;1,I240=0),IF(ISBLANK('Unit Types - Emission Rates'!F249),H239,0),IF(I240="","",MAX($H$1:H239)+1))</f>
        <v>Impact Sheet Update: Distinct Counter for Pollutants</v>
      </c>
      <c r="I240">
        <f>IF('Unit Types - Emission Rates'!F249="VOC","",'Unit Types - Emission Rates'!F249)</f>
        <v>0</v>
      </c>
      <c r="J240" t="str">
        <f t="shared" si="21"/>
        <v/>
      </c>
      <c r="K240" t="str">
        <f>IF(OR(COUNTIF($L$2:L240,L240)&gt;1,L240=0),IF(ISBLANK('Unit Types - Emission Rates'!C249),K239,0),IF(L240="","",MAX($K$1:K239)+1))</f>
        <v>FlexPermits: Distinct Counter for FIN from UT-ER sheet</v>
      </c>
      <c r="L240" s="289">
        <f>'Unit Types - Emission Rates'!C249</f>
        <v>0</v>
      </c>
      <c r="M240" s="289">
        <f>'Unit Types - Emission Rates'!D249</f>
        <v>0</v>
      </c>
      <c r="N240" s="289">
        <f>'Unit Types - Emission Rates'!E249</f>
        <v>0</v>
      </c>
      <c r="O240" t="str">
        <f t="shared" si="22"/>
        <v/>
      </c>
      <c r="P240" t="str">
        <f t="shared" si="23"/>
        <v/>
      </c>
      <c r="Q240" t="str">
        <f t="shared" si="24"/>
        <v/>
      </c>
    </row>
    <row r="241" spans="1:17" x14ac:dyDescent="0.2">
      <c r="A241">
        <f>'Unit Types - Emission Rates'!A250</f>
        <v>0</v>
      </c>
      <c r="B241" t="str">
        <f t="shared" si="25"/>
        <v>BACT FIX: Fills blank Action Requested with prior above cell, makes complete list per pollutant</v>
      </c>
      <c r="C241">
        <f>IF(ISBLANK('Unit Types - Emission Rates'!$C250),'Unit Types - Emission Rates'!D250,'Unit Types - Emission Rates'!C250)</f>
        <v>0</v>
      </c>
      <c r="D241">
        <f t="shared" si="26"/>
        <v>0</v>
      </c>
      <c r="F241">
        <f>'Unit Types - Emission Rates'!B250</f>
        <v>0</v>
      </c>
      <c r="G241" t="str">
        <f t="shared" si="27"/>
        <v>PublicNotice Fix: Unit Types - Emission Rates Col B Complete (Include Multi-pollutants)</v>
      </c>
      <c r="H241" t="str">
        <f>IF(OR(COUNTIF($I$2:I241,I241)&gt;1,I241=0),IF(ISBLANK('Unit Types - Emission Rates'!F250),H240,0),IF(I241="","",MAX($H$1:H240)+1))</f>
        <v>Impact Sheet Update: Distinct Counter for Pollutants</v>
      </c>
      <c r="I241">
        <f>IF('Unit Types - Emission Rates'!F250="VOC","",'Unit Types - Emission Rates'!F250)</f>
        <v>0</v>
      </c>
      <c r="J241" t="str">
        <f t="shared" si="21"/>
        <v/>
      </c>
      <c r="K241" t="str">
        <f>IF(OR(COUNTIF($L$2:L241,L241)&gt;1,L241=0),IF(ISBLANK('Unit Types - Emission Rates'!C250),K240,0),IF(L241="","",MAX($K$1:K240)+1))</f>
        <v>FlexPermits: Distinct Counter for FIN from UT-ER sheet</v>
      </c>
      <c r="L241" s="289">
        <f>'Unit Types - Emission Rates'!C250</f>
        <v>0</v>
      </c>
      <c r="M241" s="289">
        <f>'Unit Types - Emission Rates'!D250</f>
        <v>0</v>
      </c>
      <c r="N241" s="289">
        <f>'Unit Types - Emission Rates'!E250</f>
        <v>0</v>
      </c>
      <c r="O241" t="str">
        <f t="shared" si="22"/>
        <v/>
      </c>
      <c r="P241" t="str">
        <f t="shared" si="23"/>
        <v/>
      </c>
      <c r="Q241" t="str">
        <f t="shared" si="24"/>
        <v/>
      </c>
    </row>
    <row r="242" spans="1:17" x14ac:dyDescent="0.2">
      <c r="A242">
        <f>'Unit Types - Emission Rates'!A251</f>
        <v>0</v>
      </c>
      <c r="B242" t="str">
        <f t="shared" si="25"/>
        <v>BACT FIX: Fills blank Action Requested with prior above cell, makes complete list per pollutant</v>
      </c>
      <c r="C242">
        <f>IF(ISBLANK('Unit Types - Emission Rates'!$C251),'Unit Types - Emission Rates'!D251,'Unit Types - Emission Rates'!C251)</f>
        <v>0</v>
      </c>
      <c r="D242">
        <f t="shared" si="26"/>
        <v>0</v>
      </c>
      <c r="F242">
        <f>'Unit Types - Emission Rates'!B251</f>
        <v>0</v>
      </c>
      <c r="G242" t="str">
        <f t="shared" si="27"/>
        <v>PublicNotice Fix: Unit Types - Emission Rates Col B Complete (Include Multi-pollutants)</v>
      </c>
      <c r="H242" t="str">
        <f>IF(OR(COUNTIF($I$2:I242,I242)&gt;1,I242=0),IF(ISBLANK('Unit Types - Emission Rates'!F251),H241,0),IF(I242="","",MAX($H$1:H241)+1))</f>
        <v>Impact Sheet Update: Distinct Counter for Pollutants</v>
      </c>
      <c r="I242">
        <f>IF('Unit Types - Emission Rates'!F251="VOC","",'Unit Types - Emission Rates'!F251)</f>
        <v>0</v>
      </c>
      <c r="J242" t="str">
        <f t="shared" si="21"/>
        <v/>
      </c>
      <c r="K242" t="str">
        <f>IF(OR(COUNTIF($L$2:L242,L242)&gt;1,L242=0),IF(ISBLANK('Unit Types - Emission Rates'!C251),K241,0),IF(L242="","",MAX($K$1:K241)+1))</f>
        <v>FlexPermits: Distinct Counter for FIN from UT-ER sheet</v>
      </c>
      <c r="L242" s="289">
        <f>'Unit Types - Emission Rates'!C251</f>
        <v>0</v>
      </c>
      <c r="M242" s="289">
        <f>'Unit Types - Emission Rates'!D251</f>
        <v>0</v>
      </c>
      <c r="N242" s="289">
        <f>'Unit Types - Emission Rates'!E251</f>
        <v>0</v>
      </c>
      <c r="O242" t="str">
        <f t="shared" si="22"/>
        <v/>
      </c>
      <c r="P242" t="str">
        <f t="shared" si="23"/>
        <v/>
      </c>
      <c r="Q242" t="str">
        <f t="shared" si="24"/>
        <v/>
      </c>
    </row>
    <row r="243" spans="1:17" x14ac:dyDescent="0.2">
      <c r="A243">
        <f>'Unit Types - Emission Rates'!A252</f>
        <v>0</v>
      </c>
      <c r="B243" t="str">
        <f t="shared" si="25"/>
        <v>BACT FIX: Fills blank Action Requested with prior above cell, makes complete list per pollutant</v>
      </c>
      <c r="C243">
        <f>IF(ISBLANK('Unit Types - Emission Rates'!$C252),'Unit Types - Emission Rates'!D252,'Unit Types - Emission Rates'!C252)</f>
        <v>0</v>
      </c>
      <c r="D243">
        <f t="shared" si="26"/>
        <v>0</v>
      </c>
      <c r="F243">
        <f>'Unit Types - Emission Rates'!B252</f>
        <v>0</v>
      </c>
      <c r="G243" t="str">
        <f t="shared" si="27"/>
        <v>PublicNotice Fix: Unit Types - Emission Rates Col B Complete (Include Multi-pollutants)</v>
      </c>
      <c r="H243" t="str">
        <f>IF(OR(COUNTIF($I$2:I243,I243)&gt;1,I243=0),IF(ISBLANK('Unit Types - Emission Rates'!F252),H242,0),IF(I243="","",MAX($H$1:H242)+1))</f>
        <v>Impact Sheet Update: Distinct Counter for Pollutants</v>
      </c>
      <c r="I243">
        <f>IF('Unit Types - Emission Rates'!F252="VOC","",'Unit Types - Emission Rates'!F252)</f>
        <v>0</v>
      </c>
      <c r="J243" t="str">
        <f t="shared" si="21"/>
        <v/>
      </c>
      <c r="K243" t="str">
        <f>IF(OR(COUNTIF($L$2:L243,L243)&gt;1,L243=0),IF(ISBLANK('Unit Types - Emission Rates'!C252),K242,0),IF(L243="","",MAX($K$1:K242)+1))</f>
        <v>FlexPermits: Distinct Counter for FIN from UT-ER sheet</v>
      </c>
      <c r="L243" s="289">
        <f>'Unit Types - Emission Rates'!C252</f>
        <v>0</v>
      </c>
      <c r="M243" s="289">
        <f>'Unit Types - Emission Rates'!D252</f>
        <v>0</v>
      </c>
      <c r="N243" s="289">
        <f>'Unit Types - Emission Rates'!E252</f>
        <v>0</v>
      </c>
      <c r="O243" t="str">
        <f t="shared" si="22"/>
        <v/>
      </c>
      <c r="P243" t="str">
        <f t="shared" si="23"/>
        <v/>
      </c>
      <c r="Q243" t="str">
        <f t="shared" si="24"/>
        <v/>
      </c>
    </row>
    <row r="244" spans="1:17" x14ac:dyDescent="0.2">
      <c r="A244">
        <f>'Unit Types - Emission Rates'!A253</f>
        <v>0</v>
      </c>
      <c r="B244" t="str">
        <f t="shared" si="25"/>
        <v>BACT FIX: Fills blank Action Requested with prior above cell, makes complete list per pollutant</v>
      </c>
      <c r="C244">
        <f>IF(ISBLANK('Unit Types - Emission Rates'!$C253),'Unit Types - Emission Rates'!D253,'Unit Types - Emission Rates'!C253)</f>
        <v>0</v>
      </c>
      <c r="D244">
        <f t="shared" si="26"/>
        <v>0</v>
      </c>
      <c r="F244">
        <f>'Unit Types - Emission Rates'!B253</f>
        <v>0</v>
      </c>
      <c r="G244" t="str">
        <f t="shared" si="27"/>
        <v>PublicNotice Fix: Unit Types - Emission Rates Col B Complete (Include Multi-pollutants)</v>
      </c>
      <c r="H244" t="str">
        <f>IF(OR(COUNTIF($I$2:I244,I244)&gt;1,I244=0),IF(ISBLANK('Unit Types - Emission Rates'!F253),H243,0),IF(I244="","",MAX($H$1:H243)+1))</f>
        <v>Impact Sheet Update: Distinct Counter for Pollutants</v>
      </c>
      <c r="I244">
        <f>IF('Unit Types - Emission Rates'!F253="VOC","",'Unit Types - Emission Rates'!F253)</f>
        <v>0</v>
      </c>
      <c r="J244" t="str">
        <f t="shared" si="21"/>
        <v/>
      </c>
      <c r="K244" t="str">
        <f>IF(OR(COUNTIF($L$2:L244,L244)&gt;1,L244=0),IF(ISBLANK('Unit Types - Emission Rates'!C253),K243,0),IF(L244="","",MAX($K$1:K243)+1))</f>
        <v>FlexPermits: Distinct Counter for FIN from UT-ER sheet</v>
      </c>
      <c r="L244" s="289">
        <f>'Unit Types - Emission Rates'!C253</f>
        <v>0</v>
      </c>
      <c r="M244" s="289">
        <f>'Unit Types - Emission Rates'!D253</f>
        <v>0</v>
      </c>
      <c r="N244" s="289">
        <f>'Unit Types - Emission Rates'!E253</f>
        <v>0</v>
      </c>
      <c r="O244" t="str">
        <f t="shared" si="22"/>
        <v/>
      </c>
      <c r="P244" t="str">
        <f t="shared" si="23"/>
        <v/>
      </c>
      <c r="Q244" t="str">
        <f t="shared" si="24"/>
        <v/>
      </c>
    </row>
    <row r="245" spans="1:17" x14ac:dyDescent="0.2">
      <c r="A245">
        <f>'Unit Types - Emission Rates'!A254</f>
        <v>0</v>
      </c>
      <c r="B245" t="str">
        <f t="shared" si="25"/>
        <v>BACT FIX: Fills blank Action Requested with prior above cell, makes complete list per pollutant</v>
      </c>
      <c r="C245">
        <f>IF(ISBLANK('Unit Types - Emission Rates'!$C254),'Unit Types - Emission Rates'!D254,'Unit Types - Emission Rates'!C254)</f>
        <v>0</v>
      </c>
      <c r="D245">
        <f t="shared" si="26"/>
        <v>0</v>
      </c>
      <c r="F245">
        <f>'Unit Types - Emission Rates'!B254</f>
        <v>0</v>
      </c>
      <c r="G245" t="str">
        <f t="shared" si="27"/>
        <v>PublicNotice Fix: Unit Types - Emission Rates Col B Complete (Include Multi-pollutants)</v>
      </c>
      <c r="H245" t="str">
        <f>IF(OR(COUNTIF($I$2:I245,I245)&gt;1,I245=0),IF(ISBLANK('Unit Types - Emission Rates'!F254),H244,0),IF(I245="","",MAX($H$1:H244)+1))</f>
        <v>Impact Sheet Update: Distinct Counter for Pollutants</v>
      </c>
      <c r="I245">
        <f>IF('Unit Types - Emission Rates'!F254="VOC","",'Unit Types - Emission Rates'!F254)</f>
        <v>0</v>
      </c>
      <c r="J245" t="str">
        <f t="shared" si="21"/>
        <v/>
      </c>
      <c r="K245" t="str">
        <f>IF(OR(COUNTIF($L$2:L245,L245)&gt;1,L245=0),IF(ISBLANK('Unit Types - Emission Rates'!C254),K244,0),IF(L245="","",MAX($K$1:K244)+1))</f>
        <v>FlexPermits: Distinct Counter for FIN from UT-ER sheet</v>
      </c>
      <c r="L245" s="289">
        <f>'Unit Types - Emission Rates'!C254</f>
        <v>0</v>
      </c>
      <c r="M245" s="289">
        <f>'Unit Types - Emission Rates'!D254</f>
        <v>0</v>
      </c>
      <c r="N245" s="289">
        <f>'Unit Types - Emission Rates'!E254</f>
        <v>0</v>
      </c>
      <c r="O245" t="str">
        <f t="shared" si="22"/>
        <v/>
      </c>
      <c r="P245" t="str">
        <f t="shared" si="23"/>
        <v/>
      </c>
      <c r="Q245" t="str">
        <f t="shared" si="24"/>
        <v/>
      </c>
    </row>
    <row r="246" spans="1:17" x14ac:dyDescent="0.2">
      <c r="A246">
        <f>'Unit Types - Emission Rates'!A255</f>
        <v>0</v>
      </c>
      <c r="B246" t="str">
        <f t="shared" si="25"/>
        <v>BACT FIX: Fills blank Action Requested with prior above cell, makes complete list per pollutant</v>
      </c>
      <c r="C246">
        <f>IF(ISBLANK('Unit Types - Emission Rates'!$C255),'Unit Types - Emission Rates'!D255,'Unit Types - Emission Rates'!C255)</f>
        <v>0</v>
      </c>
      <c r="D246">
        <f t="shared" si="26"/>
        <v>0</v>
      </c>
      <c r="F246">
        <f>'Unit Types - Emission Rates'!B255</f>
        <v>0</v>
      </c>
      <c r="G246" t="str">
        <f t="shared" si="27"/>
        <v>PublicNotice Fix: Unit Types - Emission Rates Col B Complete (Include Multi-pollutants)</v>
      </c>
      <c r="H246" t="str">
        <f>IF(OR(COUNTIF($I$2:I246,I246)&gt;1,I246=0),IF(ISBLANK('Unit Types - Emission Rates'!F255),H245,0),IF(I246="","",MAX($H$1:H245)+1))</f>
        <v>Impact Sheet Update: Distinct Counter for Pollutants</v>
      </c>
      <c r="I246">
        <f>IF('Unit Types - Emission Rates'!F255="VOC","",'Unit Types - Emission Rates'!F255)</f>
        <v>0</v>
      </c>
      <c r="J246" t="str">
        <f t="shared" si="21"/>
        <v/>
      </c>
      <c r="K246" t="str">
        <f>IF(OR(COUNTIF($L$2:L246,L246)&gt;1,L246=0),IF(ISBLANK('Unit Types - Emission Rates'!C255),K245,0),IF(L246="","",MAX($K$1:K245)+1))</f>
        <v>FlexPermits: Distinct Counter for FIN from UT-ER sheet</v>
      </c>
      <c r="L246" s="289">
        <f>'Unit Types - Emission Rates'!C255</f>
        <v>0</v>
      </c>
      <c r="M246" s="289">
        <f>'Unit Types - Emission Rates'!D255</f>
        <v>0</v>
      </c>
      <c r="N246" s="289">
        <f>'Unit Types - Emission Rates'!E255</f>
        <v>0</v>
      </c>
      <c r="O246" t="str">
        <f t="shared" si="22"/>
        <v/>
      </c>
      <c r="P246" t="str">
        <f t="shared" si="23"/>
        <v/>
      </c>
      <c r="Q246" t="str">
        <f t="shared" si="24"/>
        <v/>
      </c>
    </row>
    <row r="247" spans="1:17" x14ac:dyDescent="0.2">
      <c r="A247">
        <f>'Unit Types - Emission Rates'!A256</f>
        <v>0</v>
      </c>
      <c r="B247" t="str">
        <f t="shared" si="25"/>
        <v>BACT FIX: Fills blank Action Requested with prior above cell, makes complete list per pollutant</v>
      </c>
      <c r="C247">
        <f>IF(ISBLANK('Unit Types - Emission Rates'!$C256),'Unit Types - Emission Rates'!D256,'Unit Types - Emission Rates'!C256)</f>
        <v>0</v>
      </c>
      <c r="D247">
        <f t="shared" si="26"/>
        <v>0</v>
      </c>
      <c r="F247">
        <f>'Unit Types - Emission Rates'!B256</f>
        <v>0</v>
      </c>
      <c r="G247" t="str">
        <f t="shared" si="27"/>
        <v>PublicNotice Fix: Unit Types - Emission Rates Col B Complete (Include Multi-pollutants)</v>
      </c>
      <c r="H247" t="str">
        <f>IF(OR(COUNTIF($I$2:I247,I247)&gt;1,I247=0),IF(ISBLANK('Unit Types - Emission Rates'!F256),H246,0),IF(I247="","",MAX($H$1:H246)+1))</f>
        <v>Impact Sheet Update: Distinct Counter for Pollutants</v>
      </c>
      <c r="I247">
        <f>IF('Unit Types - Emission Rates'!F256="VOC","",'Unit Types - Emission Rates'!F256)</f>
        <v>0</v>
      </c>
      <c r="J247" t="str">
        <f t="shared" si="21"/>
        <v/>
      </c>
      <c r="K247" t="str">
        <f>IF(OR(COUNTIF($L$2:L247,L247)&gt;1,L247=0),IF(ISBLANK('Unit Types - Emission Rates'!C256),K246,0),IF(L247="","",MAX($K$1:K246)+1))</f>
        <v>FlexPermits: Distinct Counter for FIN from UT-ER sheet</v>
      </c>
      <c r="L247" s="289">
        <f>'Unit Types - Emission Rates'!C256</f>
        <v>0</v>
      </c>
      <c r="M247" s="289">
        <f>'Unit Types - Emission Rates'!D256</f>
        <v>0</v>
      </c>
      <c r="N247" s="289">
        <f>'Unit Types - Emission Rates'!E256</f>
        <v>0</v>
      </c>
      <c r="O247" t="str">
        <f t="shared" si="22"/>
        <v/>
      </c>
      <c r="P247" t="str">
        <f t="shared" si="23"/>
        <v/>
      </c>
      <c r="Q247" t="str">
        <f t="shared" si="24"/>
        <v/>
      </c>
    </row>
    <row r="248" spans="1:17" x14ac:dyDescent="0.2">
      <c r="A248">
        <f>'Unit Types - Emission Rates'!A257</f>
        <v>0</v>
      </c>
      <c r="B248" t="str">
        <f t="shared" si="25"/>
        <v>BACT FIX: Fills blank Action Requested with prior above cell, makes complete list per pollutant</v>
      </c>
      <c r="C248">
        <f>IF(ISBLANK('Unit Types - Emission Rates'!$C257),'Unit Types - Emission Rates'!D257,'Unit Types - Emission Rates'!C257)</f>
        <v>0</v>
      </c>
      <c r="D248">
        <f t="shared" si="26"/>
        <v>0</v>
      </c>
      <c r="F248">
        <f>'Unit Types - Emission Rates'!B257</f>
        <v>0</v>
      </c>
      <c r="G248" t="str">
        <f t="shared" si="27"/>
        <v>PublicNotice Fix: Unit Types - Emission Rates Col B Complete (Include Multi-pollutants)</v>
      </c>
      <c r="H248" t="str">
        <f>IF(OR(COUNTIF($I$2:I248,I248)&gt;1,I248=0),IF(ISBLANK('Unit Types - Emission Rates'!F257),H247,0),IF(I248="","",MAX($H$1:H247)+1))</f>
        <v>Impact Sheet Update: Distinct Counter for Pollutants</v>
      </c>
      <c r="I248">
        <f>IF('Unit Types - Emission Rates'!F257="VOC","",'Unit Types - Emission Rates'!F257)</f>
        <v>0</v>
      </c>
      <c r="J248" t="str">
        <f t="shared" si="21"/>
        <v/>
      </c>
      <c r="K248" t="str">
        <f>IF(OR(COUNTIF($L$2:L248,L248)&gt;1,L248=0),IF(ISBLANK('Unit Types - Emission Rates'!C257),K247,0),IF(L248="","",MAX($K$1:K247)+1))</f>
        <v>FlexPermits: Distinct Counter for FIN from UT-ER sheet</v>
      </c>
      <c r="L248" s="289">
        <f>'Unit Types - Emission Rates'!C257</f>
        <v>0</v>
      </c>
      <c r="M248" s="289">
        <f>'Unit Types - Emission Rates'!D257</f>
        <v>0</v>
      </c>
      <c r="N248" s="289">
        <f>'Unit Types - Emission Rates'!E257</f>
        <v>0</v>
      </c>
      <c r="O248" t="str">
        <f t="shared" si="22"/>
        <v/>
      </c>
      <c r="P248" t="str">
        <f t="shared" si="23"/>
        <v/>
      </c>
      <c r="Q248" t="str">
        <f t="shared" si="24"/>
        <v/>
      </c>
    </row>
    <row r="249" spans="1:17" x14ac:dyDescent="0.2">
      <c r="A249">
        <f>'Unit Types - Emission Rates'!A258</f>
        <v>0</v>
      </c>
      <c r="B249" t="str">
        <f t="shared" si="25"/>
        <v>BACT FIX: Fills blank Action Requested with prior above cell, makes complete list per pollutant</v>
      </c>
      <c r="C249">
        <f>IF(ISBLANK('Unit Types - Emission Rates'!$C258),'Unit Types - Emission Rates'!D258,'Unit Types - Emission Rates'!C258)</f>
        <v>0</v>
      </c>
      <c r="D249">
        <f t="shared" si="26"/>
        <v>0</v>
      </c>
      <c r="F249">
        <f>'Unit Types - Emission Rates'!B258</f>
        <v>0</v>
      </c>
      <c r="G249" t="str">
        <f t="shared" si="27"/>
        <v>PublicNotice Fix: Unit Types - Emission Rates Col B Complete (Include Multi-pollutants)</v>
      </c>
      <c r="H249" t="str">
        <f>IF(OR(COUNTIF($I$2:I249,I249)&gt;1,I249=0),IF(ISBLANK('Unit Types - Emission Rates'!F258),H248,0),IF(I249="","",MAX($H$1:H248)+1))</f>
        <v>Impact Sheet Update: Distinct Counter for Pollutants</v>
      </c>
      <c r="I249">
        <f>IF('Unit Types - Emission Rates'!F258="VOC","",'Unit Types - Emission Rates'!F258)</f>
        <v>0</v>
      </c>
      <c r="J249" t="str">
        <f t="shared" si="21"/>
        <v/>
      </c>
      <c r="K249" t="str">
        <f>IF(OR(COUNTIF($L$2:L249,L249)&gt;1,L249=0),IF(ISBLANK('Unit Types - Emission Rates'!C258),K248,0),IF(L249="","",MAX($K$1:K248)+1))</f>
        <v>FlexPermits: Distinct Counter for FIN from UT-ER sheet</v>
      </c>
      <c r="L249" s="289">
        <f>'Unit Types - Emission Rates'!C258</f>
        <v>0</v>
      </c>
      <c r="M249" s="289">
        <f>'Unit Types - Emission Rates'!D258</f>
        <v>0</v>
      </c>
      <c r="N249" s="289">
        <f>'Unit Types - Emission Rates'!E258</f>
        <v>0</v>
      </c>
      <c r="O249" t="str">
        <f t="shared" si="22"/>
        <v/>
      </c>
      <c r="P249" t="str">
        <f t="shared" si="23"/>
        <v/>
      </c>
      <c r="Q249" t="str">
        <f t="shared" si="24"/>
        <v/>
      </c>
    </row>
    <row r="250" spans="1:17" x14ac:dyDescent="0.2">
      <c r="A250">
        <f>'Unit Types - Emission Rates'!A259</f>
        <v>0</v>
      </c>
      <c r="B250" t="str">
        <f t="shared" si="25"/>
        <v>BACT FIX: Fills blank Action Requested with prior above cell, makes complete list per pollutant</v>
      </c>
      <c r="C250">
        <f>IF(ISBLANK('Unit Types - Emission Rates'!$C259),'Unit Types - Emission Rates'!D259,'Unit Types - Emission Rates'!C259)</f>
        <v>0</v>
      </c>
      <c r="D250">
        <f t="shared" si="26"/>
        <v>0</v>
      </c>
      <c r="F250">
        <f>'Unit Types - Emission Rates'!B259</f>
        <v>0</v>
      </c>
      <c r="G250" t="str">
        <f t="shared" si="27"/>
        <v>PublicNotice Fix: Unit Types - Emission Rates Col B Complete (Include Multi-pollutants)</v>
      </c>
      <c r="H250" t="str">
        <f>IF(OR(COUNTIF($I$2:I250,I250)&gt;1,I250=0),IF(ISBLANK('Unit Types - Emission Rates'!F259),H249,0),IF(I250="","",MAX($H$1:H249)+1))</f>
        <v>Impact Sheet Update: Distinct Counter for Pollutants</v>
      </c>
      <c r="I250">
        <f>IF('Unit Types - Emission Rates'!F259="VOC","",'Unit Types - Emission Rates'!F259)</f>
        <v>0</v>
      </c>
      <c r="J250" t="str">
        <f t="shared" si="21"/>
        <v/>
      </c>
      <c r="K250" t="str">
        <f>IF(OR(COUNTIF($L$2:L250,L250)&gt;1,L250=0),IF(ISBLANK('Unit Types - Emission Rates'!C259),K249,0),IF(L250="","",MAX($K$1:K249)+1))</f>
        <v>FlexPermits: Distinct Counter for FIN from UT-ER sheet</v>
      </c>
      <c r="L250" s="289">
        <f>'Unit Types - Emission Rates'!C259</f>
        <v>0</v>
      </c>
      <c r="M250" s="289">
        <f>'Unit Types - Emission Rates'!D259</f>
        <v>0</v>
      </c>
      <c r="N250" s="289">
        <f>'Unit Types - Emission Rates'!E259</f>
        <v>0</v>
      </c>
      <c r="O250" t="str">
        <f t="shared" si="22"/>
        <v/>
      </c>
      <c r="P250" t="str">
        <f t="shared" si="23"/>
        <v/>
      </c>
      <c r="Q250" t="str">
        <f t="shared" si="24"/>
        <v/>
      </c>
    </row>
    <row r="251" spans="1:17" x14ac:dyDescent="0.2">
      <c r="A251">
        <f>'Unit Types - Emission Rates'!A260</f>
        <v>0</v>
      </c>
      <c r="B251" t="str">
        <f t="shared" si="25"/>
        <v>BACT FIX: Fills blank Action Requested with prior above cell, makes complete list per pollutant</v>
      </c>
      <c r="C251">
        <f>IF(ISBLANK('Unit Types - Emission Rates'!$C260),'Unit Types - Emission Rates'!D260,'Unit Types - Emission Rates'!C260)</f>
        <v>0</v>
      </c>
      <c r="D251">
        <f t="shared" si="26"/>
        <v>0</v>
      </c>
      <c r="F251">
        <f>'Unit Types - Emission Rates'!B260</f>
        <v>0</v>
      </c>
      <c r="G251" t="str">
        <f t="shared" si="27"/>
        <v>PublicNotice Fix: Unit Types - Emission Rates Col B Complete (Include Multi-pollutants)</v>
      </c>
      <c r="H251" t="str">
        <f>IF(OR(COUNTIF($I$2:I251,I251)&gt;1,I251=0),IF(ISBLANK('Unit Types - Emission Rates'!F260),H250,0),IF(I251="","",MAX($H$1:H250)+1))</f>
        <v>Impact Sheet Update: Distinct Counter for Pollutants</v>
      </c>
      <c r="I251">
        <f>IF('Unit Types - Emission Rates'!F260="VOC","",'Unit Types - Emission Rates'!F260)</f>
        <v>0</v>
      </c>
      <c r="J251" t="str">
        <f t="shared" si="21"/>
        <v/>
      </c>
      <c r="K251" t="str">
        <f>IF(OR(COUNTIF($L$2:L251,L251)&gt;1,L251=0),IF(ISBLANK('Unit Types - Emission Rates'!C260),K250,0),IF(L251="","",MAX($K$1:K250)+1))</f>
        <v>FlexPermits: Distinct Counter for FIN from UT-ER sheet</v>
      </c>
      <c r="L251" s="289">
        <f>'Unit Types - Emission Rates'!C260</f>
        <v>0</v>
      </c>
      <c r="M251" s="289">
        <f>'Unit Types - Emission Rates'!D260</f>
        <v>0</v>
      </c>
      <c r="N251" s="289">
        <f>'Unit Types - Emission Rates'!E260</f>
        <v>0</v>
      </c>
      <c r="O251" t="str">
        <f t="shared" si="22"/>
        <v/>
      </c>
      <c r="P251" t="str">
        <f t="shared" si="23"/>
        <v/>
      </c>
      <c r="Q251" t="str">
        <f t="shared" si="24"/>
        <v/>
      </c>
    </row>
    <row r="252" spans="1:17" x14ac:dyDescent="0.2">
      <c r="A252">
        <f>'Unit Types - Emission Rates'!A261</f>
        <v>0</v>
      </c>
      <c r="B252" t="str">
        <f t="shared" si="25"/>
        <v>BACT FIX: Fills blank Action Requested with prior above cell, makes complete list per pollutant</v>
      </c>
      <c r="C252">
        <f>IF(ISBLANK('Unit Types - Emission Rates'!$C261),'Unit Types - Emission Rates'!D261,'Unit Types - Emission Rates'!C261)</f>
        <v>0</v>
      </c>
      <c r="D252">
        <f t="shared" si="26"/>
        <v>0</v>
      </c>
      <c r="F252">
        <f>'Unit Types - Emission Rates'!B261</f>
        <v>0</v>
      </c>
      <c r="G252" t="str">
        <f t="shared" si="27"/>
        <v>PublicNotice Fix: Unit Types - Emission Rates Col B Complete (Include Multi-pollutants)</v>
      </c>
      <c r="H252" t="str">
        <f>IF(OR(COUNTIF($I$2:I252,I252)&gt;1,I252=0),IF(ISBLANK('Unit Types - Emission Rates'!F261),H251,0),IF(I252="","",MAX($H$1:H251)+1))</f>
        <v>Impact Sheet Update: Distinct Counter for Pollutants</v>
      </c>
      <c r="I252">
        <f>IF('Unit Types - Emission Rates'!F261="VOC","",'Unit Types - Emission Rates'!F261)</f>
        <v>0</v>
      </c>
      <c r="J252" t="str">
        <f t="shared" si="21"/>
        <v/>
      </c>
      <c r="K252" t="str">
        <f>IF(OR(COUNTIF($L$2:L252,L252)&gt;1,L252=0),IF(ISBLANK('Unit Types - Emission Rates'!C261),K251,0),IF(L252="","",MAX($K$1:K251)+1))</f>
        <v>FlexPermits: Distinct Counter for FIN from UT-ER sheet</v>
      </c>
      <c r="L252" s="289">
        <f>'Unit Types - Emission Rates'!C261</f>
        <v>0</v>
      </c>
      <c r="M252" s="289">
        <f>'Unit Types - Emission Rates'!D261</f>
        <v>0</v>
      </c>
      <c r="N252" s="289">
        <f>'Unit Types - Emission Rates'!E261</f>
        <v>0</v>
      </c>
      <c r="O252" t="str">
        <f t="shared" si="22"/>
        <v/>
      </c>
      <c r="P252" t="str">
        <f t="shared" si="23"/>
        <v/>
      </c>
      <c r="Q252" t="str">
        <f t="shared" si="24"/>
        <v/>
      </c>
    </row>
    <row r="253" spans="1:17" x14ac:dyDescent="0.2">
      <c r="A253">
        <f>'Unit Types - Emission Rates'!A262</f>
        <v>0</v>
      </c>
      <c r="B253" t="str">
        <f t="shared" si="25"/>
        <v>BACT FIX: Fills blank Action Requested with prior above cell, makes complete list per pollutant</v>
      </c>
      <c r="C253">
        <f>IF(ISBLANK('Unit Types - Emission Rates'!$C262),'Unit Types - Emission Rates'!D262,'Unit Types - Emission Rates'!C262)</f>
        <v>0</v>
      </c>
      <c r="D253">
        <f t="shared" si="26"/>
        <v>0</v>
      </c>
      <c r="F253">
        <f>'Unit Types - Emission Rates'!B262</f>
        <v>0</v>
      </c>
      <c r="G253" t="str">
        <f t="shared" si="27"/>
        <v>PublicNotice Fix: Unit Types - Emission Rates Col B Complete (Include Multi-pollutants)</v>
      </c>
      <c r="H253" t="str">
        <f>IF(OR(COUNTIF($I$2:I253,I253)&gt;1,I253=0),IF(ISBLANK('Unit Types - Emission Rates'!F262),H252,0),IF(I253="","",MAX($H$1:H252)+1))</f>
        <v>Impact Sheet Update: Distinct Counter for Pollutants</v>
      </c>
      <c r="I253">
        <f>IF('Unit Types - Emission Rates'!F262="VOC","",'Unit Types - Emission Rates'!F262)</f>
        <v>0</v>
      </c>
      <c r="J253" t="str">
        <f t="shared" si="21"/>
        <v/>
      </c>
      <c r="K253" t="str">
        <f>IF(OR(COUNTIF($L$2:L253,L253)&gt;1,L253=0),IF(ISBLANK('Unit Types - Emission Rates'!C262),K252,0),IF(L253="","",MAX($K$1:K252)+1))</f>
        <v>FlexPermits: Distinct Counter for FIN from UT-ER sheet</v>
      </c>
      <c r="L253" s="289">
        <f>'Unit Types - Emission Rates'!C262</f>
        <v>0</v>
      </c>
      <c r="M253" s="289">
        <f>'Unit Types - Emission Rates'!D262</f>
        <v>0</v>
      </c>
      <c r="N253" s="289">
        <f>'Unit Types - Emission Rates'!E262</f>
        <v>0</v>
      </c>
      <c r="O253" t="str">
        <f t="shared" si="22"/>
        <v/>
      </c>
      <c r="P253" t="str">
        <f t="shared" si="23"/>
        <v/>
      </c>
      <c r="Q253" t="str">
        <f t="shared" si="24"/>
        <v/>
      </c>
    </row>
    <row r="254" spans="1:17" x14ac:dyDescent="0.2">
      <c r="A254">
        <f>'Unit Types - Emission Rates'!A263</f>
        <v>0</v>
      </c>
      <c r="B254" t="str">
        <f t="shared" si="25"/>
        <v>BACT FIX: Fills blank Action Requested with prior above cell, makes complete list per pollutant</v>
      </c>
      <c r="C254">
        <f>IF(ISBLANK('Unit Types - Emission Rates'!$C263),'Unit Types - Emission Rates'!D263,'Unit Types - Emission Rates'!C263)</f>
        <v>0</v>
      </c>
      <c r="D254">
        <f t="shared" si="26"/>
        <v>0</v>
      </c>
      <c r="F254">
        <f>'Unit Types - Emission Rates'!B263</f>
        <v>0</v>
      </c>
      <c r="G254" t="str">
        <f t="shared" si="27"/>
        <v>PublicNotice Fix: Unit Types - Emission Rates Col B Complete (Include Multi-pollutants)</v>
      </c>
      <c r="H254" t="str">
        <f>IF(OR(COUNTIF($I$2:I254,I254)&gt;1,I254=0),IF(ISBLANK('Unit Types - Emission Rates'!F263),H253,0),IF(I254="","",MAX($H$1:H253)+1))</f>
        <v>Impact Sheet Update: Distinct Counter for Pollutants</v>
      </c>
      <c r="I254">
        <f>IF('Unit Types - Emission Rates'!F263="VOC","",'Unit Types - Emission Rates'!F263)</f>
        <v>0</v>
      </c>
      <c r="J254" t="str">
        <f t="shared" si="21"/>
        <v/>
      </c>
      <c r="K254" t="str">
        <f>IF(OR(COUNTIF($L$2:L254,L254)&gt;1,L254=0),IF(ISBLANK('Unit Types - Emission Rates'!C263),K253,0),IF(L254="","",MAX($K$1:K253)+1))</f>
        <v>FlexPermits: Distinct Counter for FIN from UT-ER sheet</v>
      </c>
      <c r="L254" s="289">
        <f>'Unit Types - Emission Rates'!C263</f>
        <v>0</v>
      </c>
      <c r="M254" s="289">
        <f>'Unit Types - Emission Rates'!D263</f>
        <v>0</v>
      </c>
      <c r="N254" s="289">
        <f>'Unit Types - Emission Rates'!E263</f>
        <v>0</v>
      </c>
      <c r="O254" t="str">
        <f t="shared" si="22"/>
        <v/>
      </c>
      <c r="P254" t="str">
        <f t="shared" si="23"/>
        <v/>
      </c>
      <c r="Q254" t="str">
        <f t="shared" si="24"/>
        <v/>
      </c>
    </row>
    <row r="255" spans="1:17" x14ac:dyDescent="0.2">
      <c r="A255">
        <f>'Unit Types - Emission Rates'!A264</f>
        <v>0</v>
      </c>
      <c r="B255" t="str">
        <f t="shared" si="25"/>
        <v>BACT FIX: Fills blank Action Requested with prior above cell, makes complete list per pollutant</v>
      </c>
      <c r="C255">
        <f>IF(ISBLANK('Unit Types - Emission Rates'!$C264),'Unit Types - Emission Rates'!D264,'Unit Types - Emission Rates'!C264)</f>
        <v>0</v>
      </c>
      <c r="D255">
        <f t="shared" si="26"/>
        <v>0</v>
      </c>
      <c r="F255">
        <f>'Unit Types - Emission Rates'!B264</f>
        <v>0</v>
      </c>
      <c r="G255" t="str">
        <f t="shared" si="27"/>
        <v>PublicNotice Fix: Unit Types - Emission Rates Col B Complete (Include Multi-pollutants)</v>
      </c>
      <c r="H255" t="str">
        <f>IF(OR(COUNTIF($I$2:I255,I255)&gt;1,I255=0),IF(ISBLANK('Unit Types - Emission Rates'!F264),H254,0),IF(I255="","",MAX($H$1:H254)+1))</f>
        <v>Impact Sheet Update: Distinct Counter for Pollutants</v>
      </c>
      <c r="I255">
        <f>IF('Unit Types - Emission Rates'!F264="VOC","",'Unit Types - Emission Rates'!F264)</f>
        <v>0</v>
      </c>
      <c r="J255" t="str">
        <f t="shared" si="21"/>
        <v/>
      </c>
      <c r="K255" t="str">
        <f>IF(OR(COUNTIF($L$2:L255,L255)&gt;1,L255=0),IF(ISBLANK('Unit Types - Emission Rates'!C264),K254,0),IF(L255="","",MAX($K$1:K254)+1))</f>
        <v>FlexPermits: Distinct Counter for FIN from UT-ER sheet</v>
      </c>
      <c r="L255" s="289">
        <f>'Unit Types - Emission Rates'!C264</f>
        <v>0</v>
      </c>
      <c r="M255" s="289">
        <f>'Unit Types - Emission Rates'!D264</f>
        <v>0</v>
      </c>
      <c r="N255" s="289">
        <f>'Unit Types - Emission Rates'!E264</f>
        <v>0</v>
      </c>
      <c r="O255" t="str">
        <f t="shared" si="22"/>
        <v/>
      </c>
      <c r="P255" t="str">
        <f t="shared" si="23"/>
        <v/>
      </c>
      <c r="Q255" t="str">
        <f t="shared" si="24"/>
        <v/>
      </c>
    </row>
    <row r="256" spans="1:17" x14ac:dyDescent="0.2">
      <c r="A256">
        <f>'Unit Types - Emission Rates'!A265</f>
        <v>0</v>
      </c>
      <c r="B256" t="str">
        <f t="shared" si="25"/>
        <v>BACT FIX: Fills blank Action Requested with prior above cell, makes complete list per pollutant</v>
      </c>
      <c r="C256">
        <f>IF(ISBLANK('Unit Types - Emission Rates'!$C265),'Unit Types - Emission Rates'!D265,'Unit Types - Emission Rates'!C265)</f>
        <v>0</v>
      </c>
      <c r="D256">
        <f t="shared" si="26"/>
        <v>0</v>
      </c>
      <c r="F256">
        <f>'Unit Types - Emission Rates'!B265</f>
        <v>0</v>
      </c>
      <c r="G256" t="str">
        <f t="shared" si="27"/>
        <v>PublicNotice Fix: Unit Types - Emission Rates Col B Complete (Include Multi-pollutants)</v>
      </c>
      <c r="H256" t="str">
        <f>IF(OR(COUNTIF($I$2:I256,I256)&gt;1,I256=0),IF(ISBLANK('Unit Types - Emission Rates'!F265),H255,0),IF(I256="","",MAX($H$1:H255)+1))</f>
        <v>Impact Sheet Update: Distinct Counter for Pollutants</v>
      </c>
      <c r="I256">
        <f>IF('Unit Types - Emission Rates'!F265="VOC","",'Unit Types - Emission Rates'!F265)</f>
        <v>0</v>
      </c>
      <c r="J256" t="str">
        <f t="shared" si="21"/>
        <v/>
      </c>
      <c r="K256" t="str">
        <f>IF(OR(COUNTIF($L$2:L256,L256)&gt;1,L256=0),IF(ISBLANK('Unit Types - Emission Rates'!C265),K255,0),IF(L256="","",MAX($K$1:K255)+1))</f>
        <v>FlexPermits: Distinct Counter for FIN from UT-ER sheet</v>
      </c>
      <c r="L256" s="289">
        <f>'Unit Types - Emission Rates'!C265</f>
        <v>0</v>
      </c>
      <c r="M256" s="289">
        <f>'Unit Types - Emission Rates'!D265</f>
        <v>0</v>
      </c>
      <c r="N256" s="289">
        <f>'Unit Types - Emission Rates'!E265</f>
        <v>0</v>
      </c>
      <c r="O256" t="str">
        <f t="shared" si="22"/>
        <v/>
      </c>
      <c r="P256" t="str">
        <f t="shared" si="23"/>
        <v/>
      </c>
      <c r="Q256" t="str">
        <f t="shared" si="24"/>
        <v/>
      </c>
    </row>
    <row r="257" spans="1:17" x14ac:dyDescent="0.2">
      <c r="A257">
        <f>'Unit Types - Emission Rates'!A266</f>
        <v>0</v>
      </c>
      <c r="B257" t="str">
        <f t="shared" si="25"/>
        <v>BACT FIX: Fills blank Action Requested with prior above cell, makes complete list per pollutant</v>
      </c>
      <c r="C257">
        <f>IF(ISBLANK('Unit Types - Emission Rates'!$C266),'Unit Types - Emission Rates'!D266,'Unit Types - Emission Rates'!C266)</f>
        <v>0</v>
      </c>
      <c r="D257">
        <f t="shared" si="26"/>
        <v>0</v>
      </c>
      <c r="F257">
        <f>'Unit Types - Emission Rates'!B266</f>
        <v>0</v>
      </c>
      <c r="G257" t="str">
        <f t="shared" si="27"/>
        <v>PublicNotice Fix: Unit Types - Emission Rates Col B Complete (Include Multi-pollutants)</v>
      </c>
      <c r="H257" t="str">
        <f>IF(OR(COUNTIF($I$2:I257,I257)&gt;1,I257=0),IF(ISBLANK('Unit Types - Emission Rates'!F266),H256,0),IF(I257="","",MAX($H$1:H256)+1))</f>
        <v>Impact Sheet Update: Distinct Counter for Pollutants</v>
      </c>
      <c r="I257">
        <f>IF('Unit Types - Emission Rates'!F266="VOC","",'Unit Types - Emission Rates'!F266)</f>
        <v>0</v>
      </c>
      <c r="J257" t="str">
        <f t="shared" si="21"/>
        <v/>
      </c>
      <c r="K257" t="str">
        <f>IF(OR(COUNTIF($L$2:L257,L257)&gt;1,L257=0),IF(ISBLANK('Unit Types - Emission Rates'!C266),K256,0),IF(L257="","",MAX($K$1:K256)+1))</f>
        <v>FlexPermits: Distinct Counter for FIN from UT-ER sheet</v>
      </c>
      <c r="L257" s="289">
        <f>'Unit Types - Emission Rates'!C266</f>
        <v>0</v>
      </c>
      <c r="M257" s="289">
        <f>'Unit Types - Emission Rates'!D266</f>
        <v>0</v>
      </c>
      <c r="N257" s="289">
        <f>'Unit Types - Emission Rates'!E266</f>
        <v>0</v>
      </c>
      <c r="O257" t="str">
        <f t="shared" si="22"/>
        <v/>
      </c>
      <c r="P257" t="str">
        <f t="shared" si="23"/>
        <v/>
      </c>
      <c r="Q257" t="str">
        <f t="shared" si="24"/>
        <v/>
      </c>
    </row>
    <row r="258" spans="1:17" x14ac:dyDescent="0.2">
      <c r="A258">
        <f>'Unit Types - Emission Rates'!A267</f>
        <v>0</v>
      </c>
      <c r="B258" t="str">
        <f t="shared" si="25"/>
        <v>BACT FIX: Fills blank Action Requested with prior above cell, makes complete list per pollutant</v>
      </c>
      <c r="C258">
        <f>IF(ISBLANK('Unit Types - Emission Rates'!$C267),'Unit Types - Emission Rates'!D267,'Unit Types - Emission Rates'!C267)</f>
        <v>0</v>
      </c>
      <c r="D258">
        <f t="shared" si="26"/>
        <v>0</v>
      </c>
      <c r="F258">
        <f>'Unit Types - Emission Rates'!B267</f>
        <v>0</v>
      </c>
      <c r="G258" t="str">
        <f t="shared" si="27"/>
        <v>PublicNotice Fix: Unit Types - Emission Rates Col B Complete (Include Multi-pollutants)</v>
      </c>
      <c r="H258" t="str">
        <f>IF(OR(COUNTIF($I$2:I258,I258)&gt;1,I258=0),IF(ISBLANK('Unit Types - Emission Rates'!F267),H257,0),IF(I258="","",MAX($H$1:H257)+1))</f>
        <v>Impact Sheet Update: Distinct Counter for Pollutants</v>
      </c>
      <c r="I258">
        <f>IF('Unit Types - Emission Rates'!F267="VOC","",'Unit Types - Emission Rates'!F267)</f>
        <v>0</v>
      </c>
      <c r="J258" t="str">
        <f t="shared" ref="J258:J326" si="28">IFERROR(VLOOKUP(ROW(J257),$H$2:$I$326,2,FALSE),"")</f>
        <v/>
      </c>
      <c r="K258" t="str">
        <f>IF(OR(COUNTIF($L$2:L258,L258)&gt;1,L258=0),IF(ISBLANK('Unit Types - Emission Rates'!C267),K257,0),IF(L258="","",MAX($K$1:K257)+1))</f>
        <v>FlexPermits: Distinct Counter for FIN from UT-ER sheet</v>
      </c>
      <c r="L258" s="289">
        <f>'Unit Types - Emission Rates'!C267</f>
        <v>0</v>
      </c>
      <c r="M258" s="289">
        <f>'Unit Types - Emission Rates'!D267</f>
        <v>0</v>
      </c>
      <c r="N258" s="289">
        <f>'Unit Types - Emission Rates'!E267</f>
        <v>0</v>
      </c>
      <c r="O258" t="str">
        <f t="shared" ref="O258:O326" si="29">IFERROR(VLOOKUP(ROW(O257),$K$2:$N$326,2,FALSE),"")</f>
        <v/>
      </c>
      <c r="P258" t="str">
        <f t="shared" ref="P258:P326" si="30">IFERROR(VLOOKUP(ROW(O257),$K$2:$N$326,3,FALSE),"")</f>
        <v/>
      </c>
      <c r="Q258" t="str">
        <f t="shared" ref="Q258:Q326" si="31">IFERROR(VLOOKUP(ROW(O257),$K$2:$N$326,4,FALSE),"")</f>
        <v/>
      </c>
    </row>
    <row r="259" spans="1:17" x14ac:dyDescent="0.2">
      <c r="A259">
        <f>'Unit Types - Emission Rates'!A268</f>
        <v>0</v>
      </c>
      <c r="B259" t="str">
        <f t="shared" ref="B259:B322" si="32">IF(A259&lt;&gt;0,A259,B258)</f>
        <v>BACT FIX: Fills blank Action Requested with prior above cell, makes complete list per pollutant</v>
      </c>
      <c r="C259">
        <f>IF(ISBLANK('Unit Types - Emission Rates'!$C268),'Unit Types - Emission Rates'!D268,'Unit Types - Emission Rates'!C268)</f>
        <v>0</v>
      </c>
      <c r="D259">
        <f t="shared" ref="D259:D322" si="33">IF(OR(B259="Change of location",B259="Renew",B259="Renew only",B259="Consolidate",B259="New/Modified"),IF(C259&lt;&gt;0,C259,D258),0)</f>
        <v>0</v>
      </c>
      <c r="F259">
        <f>'Unit Types - Emission Rates'!B268</f>
        <v>0</v>
      </c>
      <c r="G259" t="str">
        <f t="shared" ref="G259:G322" si="34">IF(F259&lt;&gt;0,F259,G258)</f>
        <v>PublicNotice Fix: Unit Types - Emission Rates Col B Complete (Include Multi-pollutants)</v>
      </c>
      <c r="H259" t="str">
        <f>IF(OR(COUNTIF($I$2:I259,I259)&gt;1,I259=0),IF(ISBLANK('Unit Types - Emission Rates'!F268),H258,0),IF(I259="","",MAX($H$1:H258)+1))</f>
        <v>Impact Sheet Update: Distinct Counter for Pollutants</v>
      </c>
      <c r="I259">
        <f>IF('Unit Types - Emission Rates'!F268="VOC","",'Unit Types - Emission Rates'!F268)</f>
        <v>0</v>
      </c>
      <c r="J259" t="str">
        <f t="shared" si="28"/>
        <v/>
      </c>
      <c r="K259" t="str">
        <f>IF(OR(COUNTIF($L$2:L259,L259)&gt;1,L259=0),IF(ISBLANK('Unit Types - Emission Rates'!C268),K258,0),IF(L259="","",MAX($K$1:K258)+1))</f>
        <v>FlexPermits: Distinct Counter for FIN from UT-ER sheet</v>
      </c>
      <c r="L259" s="289">
        <f>'Unit Types - Emission Rates'!C268</f>
        <v>0</v>
      </c>
      <c r="M259" s="289">
        <f>'Unit Types - Emission Rates'!D268</f>
        <v>0</v>
      </c>
      <c r="N259" s="289">
        <f>'Unit Types - Emission Rates'!E268</f>
        <v>0</v>
      </c>
      <c r="O259" t="str">
        <f t="shared" si="29"/>
        <v/>
      </c>
      <c r="P259" t="str">
        <f t="shared" si="30"/>
        <v/>
      </c>
      <c r="Q259" t="str">
        <f t="shared" si="31"/>
        <v/>
      </c>
    </row>
    <row r="260" spans="1:17" x14ac:dyDescent="0.2">
      <c r="A260">
        <f>'Unit Types - Emission Rates'!A269</f>
        <v>0</v>
      </c>
      <c r="B260" t="str">
        <f t="shared" si="32"/>
        <v>BACT FIX: Fills blank Action Requested with prior above cell, makes complete list per pollutant</v>
      </c>
      <c r="C260">
        <f>IF(ISBLANK('Unit Types - Emission Rates'!$C269),'Unit Types - Emission Rates'!D269,'Unit Types - Emission Rates'!C269)</f>
        <v>0</v>
      </c>
      <c r="D260">
        <f t="shared" si="33"/>
        <v>0</v>
      </c>
      <c r="F260">
        <f>'Unit Types - Emission Rates'!B269</f>
        <v>0</v>
      </c>
      <c r="G260" t="str">
        <f t="shared" si="34"/>
        <v>PublicNotice Fix: Unit Types - Emission Rates Col B Complete (Include Multi-pollutants)</v>
      </c>
      <c r="H260" t="str">
        <f>IF(OR(COUNTIF($I$2:I260,I260)&gt;1,I260=0),IF(ISBLANK('Unit Types - Emission Rates'!F269),H259,0),IF(I260="","",MAX($H$1:H259)+1))</f>
        <v>Impact Sheet Update: Distinct Counter for Pollutants</v>
      </c>
      <c r="I260">
        <f>IF('Unit Types - Emission Rates'!F269="VOC","",'Unit Types - Emission Rates'!F269)</f>
        <v>0</v>
      </c>
      <c r="J260" t="str">
        <f t="shared" si="28"/>
        <v/>
      </c>
      <c r="K260" t="str">
        <f>IF(OR(COUNTIF($L$2:L260,L260)&gt;1,L260=0),IF(ISBLANK('Unit Types - Emission Rates'!C269),K259,0),IF(L260="","",MAX($K$1:K259)+1))</f>
        <v>FlexPermits: Distinct Counter for FIN from UT-ER sheet</v>
      </c>
      <c r="L260" s="289">
        <f>'Unit Types - Emission Rates'!C269</f>
        <v>0</v>
      </c>
      <c r="M260" s="289">
        <f>'Unit Types - Emission Rates'!D269</f>
        <v>0</v>
      </c>
      <c r="N260" s="289">
        <f>'Unit Types - Emission Rates'!E269</f>
        <v>0</v>
      </c>
      <c r="O260" t="str">
        <f t="shared" si="29"/>
        <v/>
      </c>
      <c r="P260" t="str">
        <f t="shared" si="30"/>
        <v/>
      </c>
      <c r="Q260" t="str">
        <f t="shared" si="31"/>
        <v/>
      </c>
    </row>
    <row r="261" spans="1:17" x14ac:dyDescent="0.2">
      <c r="A261">
        <f>'Unit Types - Emission Rates'!A270</f>
        <v>0</v>
      </c>
      <c r="B261" t="str">
        <f t="shared" si="32"/>
        <v>BACT FIX: Fills blank Action Requested with prior above cell, makes complete list per pollutant</v>
      </c>
      <c r="C261">
        <f>IF(ISBLANK('Unit Types - Emission Rates'!$C270),'Unit Types - Emission Rates'!D270,'Unit Types - Emission Rates'!C270)</f>
        <v>0</v>
      </c>
      <c r="D261">
        <f t="shared" si="33"/>
        <v>0</v>
      </c>
      <c r="F261">
        <f>'Unit Types - Emission Rates'!B270</f>
        <v>0</v>
      </c>
      <c r="G261" t="str">
        <f t="shared" si="34"/>
        <v>PublicNotice Fix: Unit Types - Emission Rates Col B Complete (Include Multi-pollutants)</v>
      </c>
      <c r="H261" t="str">
        <f>IF(OR(COUNTIF($I$2:I261,I261)&gt;1,I261=0),IF(ISBLANK('Unit Types - Emission Rates'!F270),H260,0),IF(I261="","",MAX($H$1:H260)+1))</f>
        <v>Impact Sheet Update: Distinct Counter for Pollutants</v>
      </c>
      <c r="I261">
        <f>IF('Unit Types - Emission Rates'!F270="VOC","",'Unit Types - Emission Rates'!F270)</f>
        <v>0</v>
      </c>
      <c r="J261" t="str">
        <f t="shared" si="28"/>
        <v/>
      </c>
      <c r="K261" t="str">
        <f>IF(OR(COUNTIF($L$2:L261,L261)&gt;1,L261=0),IF(ISBLANK('Unit Types - Emission Rates'!C270),K260,0),IF(L261="","",MAX($K$1:K260)+1))</f>
        <v>FlexPermits: Distinct Counter for FIN from UT-ER sheet</v>
      </c>
      <c r="L261" s="289">
        <f>'Unit Types - Emission Rates'!C270</f>
        <v>0</v>
      </c>
      <c r="M261" s="289">
        <f>'Unit Types - Emission Rates'!D270</f>
        <v>0</v>
      </c>
      <c r="N261" s="289">
        <f>'Unit Types - Emission Rates'!E270</f>
        <v>0</v>
      </c>
      <c r="O261" t="str">
        <f t="shared" si="29"/>
        <v/>
      </c>
      <c r="P261" t="str">
        <f t="shared" si="30"/>
        <v/>
      </c>
      <c r="Q261" t="str">
        <f t="shared" si="31"/>
        <v/>
      </c>
    </row>
    <row r="262" spans="1:17" x14ac:dyDescent="0.2">
      <c r="A262">
        <f>'Unit Types - Emission Rates'!A271</f>
        <v>0</v>
      </c>
      <c r="B262" t="str">
        <f t="shared" si="32"/>
        <v>BACT FIX: Fills blank Action Requested with prior above cell, makes complete list per pollutant</v>
      </c>
      <c r="C262">
        <f>IF(ISBLANK('Unit Types - Emission Rates'!$C271),'Unit Types - Emission Rates'!D271,'Unit Types - Emission Rates'!C271)</f>
        <v>0</v>
      </c>
      <c r="D262">
        <f t="shared" si="33"/>
        <v>0</v>
      </c>
      <c r="F262">
        <f>'Unit Types - Emission Rates'!B271</f>
        <v>0</v>
      </c>
      <c r="G262" t="str">
        <f t="shared" si="34"/>
        <v>PublicNotice Fix: Unit Types - Emission Rates Col B Complete (Include Multi-pollutants)</v>
      </c>
      <c r="H262" t="str">
        <f>IF(OR(COUNTIF($I$2:I262,I262)&gt;1,I262=0),IF(ISBLANK('Unit Types - Emission Rates'!F271),H261,0),IF(I262="","",MAX($H$1:H261)+1))</f>
        <v>Impact Sheet Update: Distinct Counter for Pollutants</v>
      </c>
      <c r="I262">
        <f>IF('Unit Types - Emission Rates'!F271="VOC","",'Unit Types - Emission Rates'!F271)</f>
        <v>0</v>
      </c>
      <c r="J262" t="str">
        <f t="shared" si="28"/>
        <v/>
      </c>
      <c r="K262" t="str">
        <f>IF(OR(COUNTIF($L$2:L262,L262)&gt;1,L262=0),IF(ISBLANK('Unit Types - Emission Rates'!C271),K261,0),IF(L262="","",MAX($K$1:K261)+1))</f>
        <v>FlexPermits: Distinct Counter for FIN from UT-ER sheet</v>
      </c>
      <c r="L262" s="289">
        <f>'Unit Types - Emission Rates'!C271</f>
        <v>0</v>
      </c>
      <c r="M262" s="289">
        <f>'Unit Types - Emission Rates'!D271</f>
        <v>0</v>
      </c>
      <c r="N262" s="289">
        <f>'Unit Types - Emission Rates'!E271</f>
        <v>0</v>
      </c>
      <c r="O262" t="str">
        <f t="shared" si="29"/>
        <v/>
      </c>
      <c r="P262" t="str">
        <f t="shared" si="30"/>
        <v/>
      </c>
      <c r="Q262" t="str">
        <f t="shared" si="31"/>
        <v/>
      </c>
    </row>
    <row r="263" spans="1:17" x14ac:dyDescent="0.2">
      <c r="A263">
        <f>'Unit Types - Emission Rates'!A272</f>
        <v>0</v>
      </c>
      <c r="B263" t="str">
        <f t="shared" si="32"/>
        <v>BACT FIX: Fills blank Action Requested with prior above cell, makes complete list per pollutant</v>
      </c>
      <c r="C263">
        <f>IF(ISBLANK('Unit Types - Emission Rates'!$C272),'Unit Types - Emission Rates'!D272,'Unit Types - Emission Rates'!C272)</f>
        <v>0</v>
      </c>
      <c r="D263">
        <f t="shared" si="33"/>
        <v>0</v>
      </c>
      <c r="F263">
        <f>'Unit Types - Emission Rates'!B272</f>
        <v>0</v>
      </c>
      <c r="G263" t="str">
        <f t="shared" si="34"/>
        <v>PublicNotice Fix: Unit Types - Emission Rates Col B Complete (Include Multi-pollutants)</v>
      </c>
      <c r="H263" t="str">
        <f>IF(OR(COUNTIF($I$2:I263,I263)&gt;1,I263=0),IF(ISBLANK('Unit Types - Emission Rates'!F272),H262,0),IF(I263="","",MAX($H$1:H262)+1))</f>
        <v>Impact Sheet Update: Distinct Counter for Pollutants</v>
      </c>
      <c r="I263">
        <f>IF('Unit Types - Emission Rates'!F272="VOC","",'Unit Types - Emission Rates'!F272)</f>
        <v>0</v>
      </c>
      <c r="J263" t="str">
        <f t="shared" si="28"/>
        <v/>
      </c>
      <c r="K263" t="str">
        <f>IF(OR(COUNTIF($L$2:L263,L263)&gt;1,L263=0),IF(ISBLANK('Unit Types - Emission Rates'!C272),K262,0),IF(L263="","",MAX($K$1:K262)+1))</f>
        <v>FlexPermits: Distinct Counter for FIN from UT-ER sheet</v>
      </c>
      <c r="L263" s="289">
        <f>'Unit Types - Emission Rates'!C272</f>
        <v>0</v>
      </c>
      <c r="M263" s="289">
        <f>'Unit Types - Emission Rates'!D272</f>
        <v>0</v>
      </c>
      <c r="N263" s="289">
        <f>'Unit Types - Emission Rates'!E272</f>
        <v>0</v>
      </c>
      <c r="O263" t="str">
        <f t="shared" si="29"/>
        <v/>
      </c>
      <c r="P263" t="str">
        <f t="shared" si="30"/>
        <v/>
      </c>
      <c r="Q263" t="str">
        <f t="shared" si="31"/>
        <v/>
      </c>
    </row>
    <row r="264" spans="1:17" x14ac:dyDescent="0.2">
      <c r="A264">
        <f>'Unit Types - Emission Rates'!A273</f>
        <v>0</v>
      </c>
      <c r="B264" t="str">
        <f t="shared" si="32"/>
        <v>BACT FIX: Fills blank Action Requested with prior above cell, makes complete list per pollutant</v>
      </c>
      <c r="C264">
        <f>IF(ISBLANK('Unit Types - Emission Rates'!$C273),'Unit Types - Emission Rates'!D273,'Unit Types - Emission Rates'!C273)</f>
        <v>0</v>
      </c>
      <c r="D264">
        <f t="shared" si="33"/>
        <v>0</v>
      </c>
      <c r="F264">
        <f>'Unit Types - Emission Rates'!B273</f>
        <v>0</v>
      </c>
      <c r="G264" t="str">
        <f t="shared" si="34"/>
        <v>PublicNotice Fix: Unit Types - Emission Rates Col B Complete (Include Multi-pollutants)</v>
      </c>
      <c r="H264" t="str">
        <f>IF(OR(COUNTIF($I$2:I264,I264)&gt;1,I264=0),IF(ISBLANK('Unit Types - Emission Rates'!F273),H263,0),IF(I264="","",MAX($H$1:H263)+1))</f>
        <v>Impact Sheet Update: Distinct Counter for Pollutants</v>
      </c>
      <c r="I264">
        <f>IF('Unit Types - Emission Rates'!F273="VOC","",'Unit Types - Emission Rates'!F273)</f>
        <v>0</v>
      </c>
      <c r="J264" t="str">
        <f t="shared" si="28"/>
        <v/>
      </c>
      <c r="K264" t="str">
        <f>IF(OR(COUNTIF($L$2:L264,L264)&gt;1,L264=0),IF(ISBLANK('Unit Types - Emission Rates'!C273),K263,0),IF(L264="","",MAX($K$1:K263)+1))</f>
        <v>FlexPermits: Distinct Counter for FIN from UT-ER sheet</v>
      </c>
      <c r="L264" s="289">
        <f>'Unit Types - Emission Rates'!C273</f>
        <v>0</v>
      </c>
      <c r="M264" s="289">
        <f>'Unit Types - Emission Rates'!D273</f>
        <v>0</v>
      </c>
      <c r="N264" s="289">
        <f>'Unit Types - Emission Rates'!E273</f>
        <v>0</v>
      </c>
      <c r="O264" t="str">
        <f t="shared" si="29"/>
        <v/>
      </c>
      <c r="P264" t="str">
        <f t="shared" si="30"/>
        <v/>
      </c>
      <c r="Q264" t="str">
        <f t="shared" si="31"/>
        <v/>
      </c>
    </row>
    <row r="265" spans="1:17" x14ac:dyDescent="0.2">
      <c r="A265">
        <f>'Unit Types - Emission Rates'!A274</f>
        <v>0</v>
      </c>
      <c r="B265" t="str">
        <f t="shared" si="32"/>
        <v>BACT FIX: Fills blank Action Requested with prior above cell, makes complete list per pollutant</v>
      </c>
      <c r="C265">
        <f>IF(ISBLANK('Unit Types - Emission Rates'!$C274),'Unit Types - Emission Rates'!D274,'Unit Types - Emission Rates'!C274)</f>
        <v>0</v>
      </c>
      <c r="D265">
        <f t="shared" si="33"/>
        <v>0</v>
      </c>
      <c r="F265">
        <f>'Unit Types - Emission Rates'!B274</f>
        <v>0</v>
      </c>
      <c r="G265" t="str">
        <f t="shared" si="34"/>
        <v>PublicNotice Fix: Unit Types - Emission Rates Col B Complete (Include Multi-pollutants)</v>
      </c>
      <c r="H265" t="str">
        <f>IF(OR(COUNTIF($I$2:I265,I265)&gt;1,I265=0),IF(ISBLANK('Unit Types - Emission Rates'!F274),H264,0),IF(I265="","",MAX($H$1:H264)+1))</f>
        <v>Impact Sheet Update: Distinct Counter for Pollutants</v>
      </c>
      <c r="I265">
        <f>IF('Unit Types - Emission Rates'!F274="VOC","",'Unit Types - Emission Rates'!F274)</f>
        <v>0</v>
      </c>
      <c r="J265" t="str">
        <f t="shared" si="28"/>
        <v/>
      </c>
      <c r="K265" t="str">
        <f>IF(OR(COUNTIF($L$2:L265,L265)&gt;1,L265=0),IF(ISBLANK('Unit Types - Emission Rates'!C274),K264,0),IF(L265="","",MAX($K$1:K264)+1))</f>
        <v>FlexPermits: Distinct Counter for FIN from UT-ER sheet</v>
      </c>
      <c r="L265" s="289">
        <f>'Unit Types - Emission Rates'!C274</f>
        <v>0</v>
      </c>
      <c r="M265" s="289">
        <f>'Unit Types - Emission Rates'!D274</f>
        <v>0</v>
      </c>
      <c r="N265" s="289">
        <f>'Unit Types - Emission Rates'!E274</f>
        <v>0</v>
      </c>
      <c r="O265" t="str">
        <f t="shared" si="29"/>
        <v/>
      </c>
      <c r="P265" t="str">
        <f t="shared" si="30"/>
        <v/>
      </c>
      <c r="Q265" t="str">
        <f t="shared" si="31"/>
        <v/>
      </c>
    </row>
    <row r="266" spans="1:17" x14ac:dyDescent="0.2">
      <c r="A266">
        <f>'Unit Types - Emission Rates'!A275</f>
        <v>0</v>
      </c>
      <c r="B266" t="str">
        <f t="shared" si="32"/>
        <v>BACT FIX: Fills blank Action Requested with prior above cell, makes complete list per pollutant</v>
      </c>
      <c r="C266">
        <f>IF(ISBLANK('Unit Types - Emission Rates'!$C275),'Unit Types - Emission Rates'!D275,'Unit Types - Emission Rates'!C275)</f>
        <v>0</v>
      </c>
      <c r="D266">
        <f t="shared" si="33"/>
        <v>0</v>
      </c>
      <c r="F266">
        <f>'Unit Types - Emission Rates'!B275</f>
        <v>0</v>
      </c>
      <c r="G266" t="str">
        <f t="shared" si="34"/>
        <v>PublicNotice Fix: Unit Types - Emission Rates Col B Complete (Include Multi-pollutants)</v>
      </c>
      <c r="H266" t="str">
        <f>IF(OR(COUNTIF($I$2:I266,I266)&gt;1,I266=0),IF(ISBLANK('Unit Types - Emission Rates'!F275),H265,0),IF(I266="","",MAX($H$1:H265)+1))</f>
        <v>Impact Sheet Update: Distinct Counter for Pollutants</v>
      </c>
      <c r="I266">
        <f>IF('Unit Types - Emission Rates'!F275="VOC","",'Unit Types - Emission Rates'!F275)</f>
        <v>0</v>
      </c>
      <c r="J266" t="str">
        <f t="shared" si="28"/>
        <v/>
      </c>
      <c r="K266" t="str">
        <f>IF(OR(COUNTIF($L$2:L266,L266)&gt;1,L266=0),IF(ISBLANK('Unit Types - Emission Rates'!C275),K265,0),IF(L266="","",MAX($K$1:K265)+1))</f>
        <v>FlexPermits: Distinct Counter for FIN from UT-ER sheet</v>
      </c>
      <c r="L266" s="289">
        <f>'Unit Types - Emission Rates'!C275</f>
        <v>0</v>
      </c>
      <c r="M266" s="289">
        <f>'Unit Types - Emission Rates'!D275</f>
        <v>0</v>
      </c>
      <c r="N266" s="289">
        <f>'Unit Types - Emission Rates'!E275</f>
        <v>0</v>
      </c>
      <c r="O266" t="str">
        <f t="shared" si="29"/>
        <v/>
      </c>
      <c r="P266" t="str">
        <f t="shared" si="30"/>
        <v/>
      </c>
      <c r="Q266" t="str">
        <f t="shared" si="31"/>
        <v/>
      </c>
    </row>
    <row r="267" spans="1:17" x14ac:dyDescent="0.2">
      <c r="A267">
        <f>'Unit Types - Emission Rates'!A276</f>
        <v>0</v>
      </c>
      <c r="B267" t="str">
        <f t="shared" si="32"/>
        <v>BACT FIX: Fills blank Action Requested with prior above cell, makes complete list per pollutant</v>
      </c>
      <c r="C267">
        <f>IF(ISBLANK('Unit Types - Emission Rates'!$C276),'Unit Types - Emission Rates'!D276,'Unit Types - Emission Rates'!C276)</f>
        <v>0</v>
      </c>
      <c r="D267">
        <f t="shared" si="33"/>
        <v>0</v>
      </c>
      <c r="F267">
        <f>'Unit Types - Emission Rates'!B276</f>
        <v>0</v>
      </c>
      <c r="G267" t="str">
        <f t="shared" si="34"/>
        <v>PublicNotice Fix: Unit Types - Emission Rates Col B Complete (Include Multi-pollutants)</v>
      </c>
      <c r="H267" t="str">
        <f>IF(OR(COUNTIF($I$2:I267,I267)&gt;1,I267=0),IF(ISBLANK('Unit Types - Emission Rates'!F276),H266,0),IF(I267="","",MAX($H$1:H266)+1))</f>
        <v>Impact Sheet Update: Distinct Counter for Pollutants</v>
      </c>
      <c r="I267">
        <f>IF('Unit Types - Emission Rates'!F276="VOC","",'Unit Types - Emission Rates'!F276)</f>
        <v>0</v>
      </c>
      <c r="J267" t="str">
        <f t="shared" si="28"/>
        <v/>
      </c>
      <c r="K267" t="str">
        <f>IF(OR(COUNTIF($L$2:L267,L267)&gt;1,L267=0),IF(ISBLANK('Unit Types - Emission Rates'!C276),K266,0),IF(L267="","",MAX($K$1:K266)+1))</f>
        <v>FlexPermits: Distinct Counter for FIN from UT-ER sheet</v>
      </c>
      <c r="L267" s="289">
        <f>'Unit Types - Emission Rates'!C276</f>
        <v>0</v>
      </c>
      <c r="M267" s="289">
        <f>'Unit Types - Emission Rates'!D276</f>
        <v>0</v>
      </c>
      <c r="N267" s="289">
        <f>'Unit Types - Emission Rates'!E276</f>
        <v>0</v>
      </c>
      <c r="O267" t="str">
        <f t="shared" si="29"/>
        <v/>
      </c>
      <c r="P267" t="str">
        <f t="shared" si="30"/>
        <v/>
      </c>
      <c r="Q267" t="str">
        <f t="shared" si="31"/>
        <v/>
      </c>
    </row>
    <row r="268" spans="1:17" x14ac:dyDescent="0.2">
      <c r="A268">
        <f>'Unit Types - Emission Rates'!A277</f>
        <v>0</v>
      </c>
      <c r="B268" t="str">
        <f t="shared" si="32"/>
        <v>BACT FIX: Fills blank Action Requested with prior above cell, makes complete list per pollutant</v>
      </c>
      <c r="C268">
        <f>IF(ISBLANK('Unit Types - Emission Rates'!$C277),'Unit Types - Emission Rates'!D277,'Unit Types - Emission Rates'!C277)</f>
        <v>0</v>
      </c>
      <c r="D268">
        <f t="shared" si="33"/>
        <v>0</v>
      </c>
      <c r="F268">
        <f>'Unit Types - Emission Rates'!B277</f>
        <v>0</v>
      </c>
      <c r="G268" t="str">
        <f t="shared" si="34"/>
        <v>PublicNotice Fix: Unit Types - Emission Rates Col B Complete (Include Multi-pollutants)</v>
      </c>
      <c r="H268" t="str">
        <f>IF(OR(COUNTIF($I$2:I268,I268)&gt;1,I268=0),IF(ISBLANK('Unit Types - Emission Rates'!F277),H267,0),IF(I268="","",MAX($H$1:H267)+1))</f>
        <v>Impact Sheet Update: Distinct Counter for Pollutants</v>
      </c>
      <c r="I268">
        <f>IF('Unit Types - Emission Rates'!F277="VOC","",'Unit Types - Emission Rates'!F277)</f>
        <v>0</v>
      </c>
      <c r="J268" t="str">
        <f t="shared" si="28"/>
        <v/>
      </c>
      <c r="K268" t="str">
        <f>IF(OR(COUNTIF($L$2:L268,L268)&gt;1,L268=0),IF(ISBLANK('Unit Types - Emission Rates'!C277),K267,0),IF(L268="","",MAX($K$1:K267)+1))</f>
        <v>FlexPermits: Distinct Counter for FIN from UT-ER sheet</v>
      </c>
      <c r="L268" s="289">
        <f>'Unit Types - Emission Rates'!C277</f>
        <v>0</v>
      </c>
      <c r="M268" s="289">
        <f>'Unit Types - Emission Rates'!D277</f>
        <v>0</v>
      </c>
      <c r="N268" s="289">
        <f>'Unit Types - Emission Rates'!E277</f>
        <v>0</v>
      </c>
      <c r="O268" t="str">
        <f t="shared" si="29"/>
        <v/>
      </c>
      <c r="P268" t="str">
        <f t="shared" si="30"/>
        <v/>
      </c>
      <c r="Q268" t="str">
        <f t="shared" si="31"/>
        <v/>
      </c>
    </row>
    <row r="269" spans="1:17" x14ac:dyDescent="0.2">
      <c r="A269">
        <f>'Unit Types - Emission Rates'!A278</f>
        <v>0</v>
      </c>
      <c r="B269" t="str">
        <f t="shared" si="32"/>
        <v>BACT FIX: Fills blank Action Requested with prior above cell, makes complete list per pollutant</v>
      </c>
      <c r="C269">
        <f>IF(ISBLANK('Unit Types - Emission Rates'!$C278),'Unit Types - Emission Rates'!D278,'Unit Types - Emission Rates'!C278)</f>
        <v>0</v>
      </c>
      <c r="D269">
        <f t="shared" si="33"/>
        <v>0</v>
      </c>
      <c r="F269">
        <f>'Unit Types - Emission Rates'!B278</f>
        <v>0</v>
      </c>
      <c r="G269" t="str">
        <f t="shared" si="34"/>
        <v>PublicNotice Fix: Unit Types - Emission Rates Col B Complete (Include Multi-pollutants)</v>
      </c>
      <c r="H269" t="str">
        <f>IF(OR(COUNTIF($I$2:I269,I269)&gt;1,I269=0),IF(ISBLANK('Unit Types - Emission Rates'!F278),H268,0),IF(I269="","",MAX($H$1:H268)+1))</f>
        <v>Impact Sheet Update: Distinct Counter for Pollutants</v>
      </c>
      <c r="I269">
        <f>IF('Unit Types - Emission Rates'!F278="VOC","",'Unit Types - Emission Rates'!F278)</f>
        <v>0</v>
      </c>
      <c r="J269" t="str">
        <f t="shared" si="28"/>
        <v/>
      </c>
      <c r="K269" t="str">
        <f>IF(OR(COUNTIF($L$2:L269,L269)&gt;1,L269=0),IF(ISBLANK('Unit Types - Emission Rates'!C278),K268,0),IF(L269="","",MAX($K$1:K268)+1))</f>
        <v>FlexPermits: Distinct Counter for FIN from UT-ER sheet</v>
      </c>
      <c r="L269" s="289">
        <f>'Unit Types - Emission Rates'!C278</f>
        <v>0</v>
      </c>
      <c r="M269" s="289">
        <f>'Unit Types - Emission Rates'!D278</f>
        <v>0</v>
      </c>
      <c r="N269" s="289">
        <f>'Unit Types - Emission Rates'!E278</f>
        <v>0</v>
      </c>
      <c r="O269" t="str">
        <f t="shared" si="29"/>
        <v/>
      </c>
      <c r="P269" t="str">
        <f t="shared" si="30"/>
        <v/>
      </c>
      <c r="Q269" t="str">
        <f t="shared" si="31"/>
        <v/>
      </c>
    </row>
    <row r="270" spans="1:17" x14ac:dyDescent="0.2">
      <c r="A270">
        <f>'Unit Types - Emission Rates'!A279</f>
        <v>0</v>
      </c>
      <c r="B270" t="str">
        <f t="shared" si="32"/>
        <v>BACT FIX: Fills blank Action Requested with prior above cell, makes complete list per pollutant</v>
      </c>
      <c r="C270">
        <f>IF(ISBLANK('Unit Types - Emission Rates'!$C279),'Unit Types - Emission Rates'!D279,'Unit Types - Emission Rates'!C279)</f>
        <v>0</v>
      </c>
      <c r="D270">
        <f t="shared" si="33"/>
        <v>0</v>
      </c>
      <c r="F270">
        <f>'Unit Types - Emission Rates'!B279</f>
        <v>0</v>
      </c>
      <c r="G270" t="str">
        <f t="shared" si="34"/>
        <v>PublicNotice Fix: Unit Types - Emission Rates Col B Complete (Include Multi-pollutants)</v>
      </c>
      <c r="H270" t="str">
        <f>IF(OR(COUNTIF($I$2:I270,I270)&gt;1,I270=0),IF(ISBLANK('Unit Types - Emission Rates'!F279),H269,0),IF(I270="","",MAX($H$1:H269)+1))</f>
        <v>Impact Sheet Update: Distinct Counter for Pollutants</v>
      </c>
      <c r="I270">
        <f>IF('Unit Types - Emission Rates'!F279="VOC","",'Unit Types - Emission Rates'!F279)</f>
        <v>0</v>
      </c>
      <c r="J270" t="str">
        <f t="shared" si="28"/>
        <v/>
      </c>
      <c r="K270" t="str">
        <f>IF(OR(COUNTIF($L$2:L270,L270)&gt;1,L270=0),IF(ISBLANK('Unit Types - Emission Rates'!C279),K269,0),IF(L270="","",MAX($K$1:K269)+1))</f>
        <v>FlexPermits: Distinct Counter for FIN from UT-ER sheet</v>
      </c>
      <c r="L270" s="289">
        <f>'Unit Types - Emission Rates'!C279</f>
        <v>0</v>
      </c>
      <c r="M270" s="289">
        <f>'Unit Types - Emission Rates'!D279</f>
        <v>0</v>
      </c>
      <c r="N270" s="289">
        <f>'Unit Types - Emission Rates'!E279</f>
        <v>0</v>
      </c>
      <c r="O270" t="str">
        <f t="shared" si="29"/>
        <v/>
      </c>
      <c r="P270" t="str">
        <f t="shared" si="30"/>
        <v/>
      </c>
      <c r="Q270" t="str">
        <f t="shared" si="31"/>
        <v/>
      </c>
    </row>
    <row r="271" spans="1:17" x14ac:dyDescent="0.2">
      <c r="A271">
        <f>'Unit Types - Emission Rates'!A280</f>
        <v>0</v>
      </c>
      <c r="B271" t="str">
        <f t="shared" si="32"/>
        <v>BACT FIX: Fills blank Action Requested with prior above cell, makes complete list per pollutant</v>
      </c>
      <c r="C271">
        <f>IF(ISBLANK('Unit Types - Emission Rates'!$C280),'Unit Types - Emission Rates'!D280,'Unit Types - Emission Rates'!C280)</f>
        <v>0</v>
      </c>
      <c r="D271">
        <f t="shared" si="33"/>
        <v>0</v>
      </c>
      <c r="F271">
        <f>'Unit Types - Emission Rates'!B280</f>
        <v>0</v>
      </c>
      <c r="G271" t="str">
        <f t="shared" si="34"/>
        <v>PublicNotice Fix: Unit Types - Emission Rates Col B Complete (Include Multi-pollutants)</v>
      </c>
      <c r="H271" t="str">
        <f>IF(OR(COUNTIF($I$2:I271,I271)&gt;1,I271=0),IF(ISBLANK('Unit Types - Emission Rates'!F280),H270,0),IF(I271="","",MAX($H$1:H270)+1))</f>
        <v>Impact Sheet Update: Distinct Counter for Pollutants</v>
      </c>
      <c r="I271">
        <f>IF('Unit Types - Emission Rates'!F280="VOC","",'Unit Types - Emission Rates'!F280)</f>
        <v>0</v>
      </c>
      <c r="J271" t="str">
        <f t="shared" si="28"/>
        <v/>
      </c>
      <c r="K271" t="str">
        <f>IF(OR(COUNTIF($L$2:L271,L271)&gt;1,L271=0),IF(ISBLANK('Unit Types - Emission Rates'!C280),K270,0),IF(L271="","",MAX($K$1:K270)+1))</f>
        <v>FlexPermits: Distinct Counter for FIN from UT-ER sheet</v>
      </c>
      <c r="L271" s="289">
        <f>'Unit Types - Emission Rates'!C280</f>
        <v>0</v>
      </c>
      <c r="M271" s="289">
        <f>'Unit Types - Emission Rates'!D280</f>
        <v>0</v>
      </c>
      <c r="N271" s="289">
        <f>'Unit Types - Emission Rates'!E280</f>
        <v>0</v>
      </c>
      <c r="O271" t="str">
        <f t="shared" si="29"/>
        <v/>
      </c>
      <c r="P271" t="str">
        <f t="shared" si="30"/>
        <v/>
      </c>
      <c r="Q271" t="str">
        <f t="shared" si="31"/>
        <v/>
      </c>
    </row>
    <row r="272" spans="1:17" x14ac:dyDescent="0.2">
      <c r="A272">
        <f>'Unit Types - Emission Rates'!A281</f>
        <v>0</v>
      </c>
      <c r="B272" t="str">
        <f t="shared" si="32"/>
        <v>BACT FIX: Fills blank Action Requested with prior above cell, makes complete list per pollutant</v>
      </c>
      <c r="C272">
        <f>IF(ISBLANK('Unit Types - Emission Rates'!$C281),'Unit Types - Emission Rates'!D281,'Unit Types - Emission Rates'!C281)</f>
        <v>0</v>
      </c>
      <c r="D272">
        <f t="shared" si="33"/>
        <v>0</v>
      </c>
      <c r="F272">
        <f>'Unit Types - Emission Rates'!B281</f>
        <v>0</v>
      </c>
      <c r="G272" t="str">
        <f t="shared" si="34"/>
        <v>PublicNotice Fix: Unit Types - Emission Rates Col B Complete (Include Multi-pollutants)</v>
      </c>
      <c r="H272" t="str">
        <f>IF(OR(COUNTIF($I$2:I272,I272)&gt;1,I272=0),IF(ISBLANK('Unit Types - Emission Rates'!F281),H271,0),IF(I272="","",MAX($H$1:H271)+1))</f>
        <v>Impact Sheet Update: Distinct Counter for Pollutants</v>
      </c>
      <c r="I272">
        <f>IF('Unit Types - Emission Rates'!F281="VOC","",'Unit Types - Emission Rates'!F281)</f>
        <v>0</v>
      </c>
      <c r="J272" t="str">
        <f t="shared" si="28"/>
        <v/>
      </c>
      <c r="K272" t="str">
        <f>IF(OR(COUNTIF($L$2:L272,L272)&gt;1,L272=0),IF(ISBLANK('Unit Types - Emission Rates'!C281),K271,0),IF(L272="","",MAX($K$1:K271)+1))</f>
        <v>FlexPermits: Distinct Counter for FIN from UT-ER sheet</v>
      </c>
      <c r="L272" s="289">
        <f>'Unit Types - Emission Rates'!C281</f>
        <v>0</v>
      </c>
      <c r="M272" s="289">
        <f>'Unit Types - Emission Rates'!D281</f>
        <v>0</v>
      </c>
      <c r="N272" s="289">
        <f>'Unit Types - Emission Rates'!E281</f>
        <v>0</v>
      </c>
      <c r="O272" t="str">
        <f t="shared" si="29"/>
        <v/>
      </c>
      <c r="P272" t="str">
        <f t="shared" si="30"/>
        <v/>
      </c>
      <c r="Q272" t="str">
        <f t="shared" si="31"/>
        <v/>
      </c>
    </row>
    <row r="273" spans="1:17" x14ac:dyDescent="0.2">
      <c r="A273">
        <f>'Unit Types - Emission Rates'!A282</f>
        <v>0</v>
      </c>
      <c r="B273" t="str">
        <f t="shared" si="32"/>
        <v>BACT FIX: Fills blank Action Requested with prior above cell, makes complete list per pollutant</v>
      </c>
      <c r="C273">
        <f>IF(ISBLANK('Unit Types - Emission Rates'!$C282),'Unit Types - Emission Rates'!D282,'Unit Types - Emission Rates'!C282)</f>
        <v>0</v>
      </c>
      <c r="D273">
        <f t="shared" si="33"/>
        <v>0</v>
      </c>
      <c r="F273">
        <f>'Unit Types - Emission Rates'!B282</f>
        <v>0</v>
      </c>
      <c r="G273" t="str">
        <f t="shared" si="34"/>
        <v>PublicNotice Fix: Unit Types - Emission Rates Col B Complete (Include Multi-pollutants)</v>
      </c>
      <c r="H273" t="str">
        <f>IF(OR(COUNTIF($I$2:I273,I273)&gt;1,I273=0),IF(ISBLANK('Unit Types - Emission Rates'!F282),H272,0),IF(I273="","",MAX($H$1:H272)+1))</f>
        <v>Impact Sheet Update: Distinct Counter for Pollutants</v>
      </c>
      <c r="I273">
        <f>IF('Unit Types - Emission Rates'!F282="VOC","",'Unit Types - Emission Rates'!F282)</f>
        <v>0</v>
      </c>
      <c r="J273" t="str">
        <f t="shared" si="28"/>
        <v/>
      </c>
      <c r="K273" t="str">
        <f>IF(OR(COUNTIF($L$2:L273,L273)&gt;1,L273=0),IF(ISBLANK('Unit Types - Emission Rates'!C282),K272,0),IF(L273="","",MAX($K$1:K272)+1))</f>
        <v>FlexPermits: Distinct Counter for FIN from UT-ER sheet</v>
      </c>
      <c r="L273" s="289">
        <f>'Unit Types - Emission Rates'!C282</f>
        <v>0</v>
      </c>
      <c r="M273" s="289">
        <f>'Unit Types - Emission Rates'!D282</f>
        <v>0</v>
      </c>
      <c r="N273" s="289">
        <f>'Unit Types - Emission Rates'!E282</f>
        <v>0</v>
      </c>
      <c r="O273" t="str">
        <f t="shared" si="29"/>
        <v/>
      </c>
      <c r="P273" t="str">
        <f t="shared" si="30"/>
        <v/>
      </c>
      <c r="Q273" t="str">
        <f t="shared" si="31"/>
        <v/>
      </c>
    </row>
    <row r="274" spans="1:17" x14ac:dyDescent="0.2">
      <c r="A274">
        <f>'Unit Types - Emission Rates'!A283</f>
        <v>0</v>
      </c>
      <c r="B274" t="str">
        <f t="shared" si="32"/>
        <v>BACT FIX: Fills blank Action Requested with prior above cell, makes complete list per pollutant</v>
      </c>
      <c r="C274">
        <f>IF(ISBLANK('Unit Types - Emission Rates'!$C283),'Unit Types - Emission Rates'!D283,'Unit Types - Emission Rates'!C283)</f>
        <v>0</v>
      </c>
      <c r="D274">
        <f t="shared" si="33"/>
        <v>0</v>
      </c>
      <c r="F274">
        <f>'Unit Types - Emission Rates'!B283</f>
        <v>0</v>
      </c>
      <c r="G274" t="str">
        <f t="shared" si="34"/>
        <v>PublicNotice Fix: Unit Types - Emission Rates Col B Complete (Include Multi-pollutants)</v>
      </c>
      <c r="H274" t="str">
        <f>IF(OR(COUNTIF($I$2:I274,I274)&gt;1,I274=0),IF(ISBLANK('Unit Types - Emission Rates'!F283),H273,0),IF(I274="","",MAX($H$1:H273)+1))</f>
        <v>Impact Sheet Update: Distinct Counter for Pollutants</v>
      </c>
      <c r="I274">
        <f>IF('Unit Types - Emission Rates'!F283="VOC","",'Unit Types - Emission Rates'!F283)</f>
        <v>0</v>
      </c>
      <c r="J274" t="str">
        <f t="shared" si="28"/>
        <v/>
      </c>
      <c r="K274" t="str">
        <f>IF(OR(COUNTIF($L$2:L274,L274)&gt;1,L274=0),IF(ISBLANK('Unit Types - Emission Rates'!C283),K273,0),IF(L274="","",MAX($K$1:K273)+1))</f>
        <v>FlexPermits: Distinct Counter for FIN from UT-ER sheet</v>
      </c>
      <c r="L274" s="289">
        <f>'Unit Types - Emission Rates'!C283</f>
        <v>0</v>
      </c>
      <c r="M274" s="289">
        <f>'Unit Types - Emission Rates'!D283</f>
        <v>0</v>
      </c>
      <c r="N274" s="289">
        <f>'Unit Types - Emission Rates'!E283</f>
        <v>0</v>
      </c>
      <c r="O274" t="str">
        <f t="shared" si="29"/>
        <v/>
      </c>
      <c r="P274" t="str">
        <f t="shared" si="30"/>
        <v/>
      </c>
      <c r="Q274" t="str">
        <f t="shared" si="31"/>
        <v/>
      </c>
    </row>
    <row r="275" spans="1:17" x14ac:dyDescent="0.2">
      <c r="A275">
        <f>'Unit Types - Emission Rates'!A284</f>
        <v>0</v>
      </c>
      <c r="B275" t="str">
        <f t="shared" si="32"/>
        <v>BACT FIX: Fills blank Action Requested with prior above cell, makes complete list per pollutant</v>
      </c>
      <c r="C275">
        <f>IF(ISBLANK('Unit Types - Emission Rates'!$C284),'Unit Types - Emission Rates'!D284,'Unit Types - Emission Rates'!C284)</f>
        <v>0</v>
      </c>
      <c r="D275">
        <f t="shared" si="33"/>
        <v>0</v>
      </c>
      <c r="F275">
        <f>'Unit Types - Emission Rates'!B284</f>
        <v>0</v>
      </c>
      <c r="G275" t="str">
        <f t="shared" si="34"/>
        <v>PublicNotice Fix: Unit Types - Emission Rates Col B Complete (Include Multi-pollutants)</v>
      </c>
      <c r="H275" t="str">
        <f>IF(OR(COUNTIF($I$2:I275,I275)&gt;1,I275=0),IF(ISBLANK('Unit Types - Emission Rates'!F284),H274,0),IF(I275="","",MAX($H$1:H274)+1))</f>
        <v>Impact Sheet Update: Distinct Counter for Pollutants</v>
      </c>
      <c r="I275">
        <f>IF('Unit Types - Emission Rates'!F284="VOC","",'Unit Types - Emission Rates'!F284)</f>
        <v>0</v>
      </c>
      <c r="J275" t="str">
        <f t="shared" si="28"/>
        <v/>
      </c>
      <c r="K275" t="str">
        <f>IF(OR(COUNTIF($L$2:L275,L275)&gt;1,L275=0),IF(ISBLANK('Unit Types - Emission Rates'!C284),K274,0),IF(L275="","",MAX($K$1:K274)+1))</f>
        <v>FlexPermits: Distinct Counter for FIN from UT-ER sheet</v>
      </c>
      <c r="L275" s="289">
        <f>'Unit Types - Emission Rates'!C284</f>
        <v>0</v>
      </c>
      <c r="M275" s="289">
        <f>'Unit Types - Emission Rates'!D284</f>
        <v>0</v>
      </c>
      <c r="N275" s="289">
        <f>'Unit Types - Emission Rates'!E284</f>
        <v>0</v>
      </c>
      <c r="O275" t="str">
        <f t="shared" si="29"/>
        <v/>
      </c>
      <c r="P275" t="str">
        <f t="shared" si="30"/>
        <v/>
      </c>
      <c r="Q275" t="str">
        <f t="shared" si="31"/>
        <v/>
      </c>
    </row>
    <row r="276" spans="1:17" x14ac:dyDescent="0.2">
      <c r="A276">
        <f>'Unit Types - Emission Rates'!A285</f>
        <v>0</v>
      </c>
      <c r="B276" t="str">
        <f t="shared" si="32"/>
        <v>BACT FIX: Fills blank Action Requested with prior above cell, makes complete list per pollutant</v>
      </c>
      <c r="C276">
        <f>IF(ISBLANK('Unit Types - Emission Rates'!$C285),'Unit Types - Emission Rates'!D285,'Unit Types - Emission Rates'!C285)</f>
        <v>0</v>
      </c>
      <c r="D276">
        <f t="shared" si="33"/>
        <v>0</v>
      </c>
      <c r="F276">
        <f>'Unit Types - Emission Rates'!B285</f>
        <v>0</v>
      </c>
      <c r="G276" t="str">
        <f t="shared" si="34"/>
        <v>PublicNotice Fix: Unit Types - Emission Rates Col B Complete (Include Multi-pollutants)</v>
      </c>
      <c r="H276" t="str">
        <f>IF(OR(COUNTIF($I$2:I276,I276)&gt;1,I276=0),IF(ISBLANK('Unit Types - Emission Rates'!F285),H275,0),IF(I276="","",MAX($H$1:H275)+1))</f>
        <v>Impact Sheet Update: Distinct Counter for Pollutants</v>
      </c>
      <c r="I276">
        <f>IF('Unit Types - Emission Rates'!F285="VOC","",'Unit Types - Emission Rates'!F285)</f>
        <v>0</v>
      </c>
      <c r="J276" t="str">
        <f t="shared" si="28"/>
        <v/>
      </c>
      <c r="K276" t="str">
        <f>IF(OR(COUNTIF($L$2:L276,L276)&gt;1,L276=0),IF(ISBLANK('Unit Types - Emission Rates'!C285),K275,0),IF(L276="","",MAX($K$1:K275)+1))</f>
        <v>FlexPermits: Distinct Counter for FIN from UT-ER sheet</v>
      </c>
      <c r="L276" s="289">
        <f>'Unit Types - Emission Rates'!C285</f>
        <v>0</v>
      </c>
      <c r="M276" s="289">
        <f>'Unit Types - Emission Rates'!D285</f>
        <v>0</v>
      </c>
      <c r="N276" s="289">
        <f>'Unit Types - Emission Rates'!E285</f>
        <v>0</v>
      </c>
      <c r="O276" t="str">
        <f t="shared" si="29"/>
        <v/>
      </c>
      <c r="P276" t="str">
        <f t="shared" si="30"/>
        <v/>
      </c>
      <c r="Q276" t="str">
        <f t="shared" si="31"/>
        <v/>
      </c>
    </row>
    <row r="277" spans="1:17" x14ac:dyDescent="0.2">
      <c r="A277">
        <f>'Unit Types - Emission Rates'!A286</f>
        <v>0</v>
      </c>
      <c r="B277" t="str">
        <f t="shared" si="32"/>
        <v>BACT FIX: Fills blank Action Requested with prior above cell, makes complete list per pollutant</v>
      </c>
      <c r="C277">
        <f>IF(ISBLANK('Unit Types - Emission Rates'!$C286),'Unit Types - Emission Rates'!D286,'Unit Types - Emission Rates'!C286)</f>
        <v>0</v>
      </c>
      <c r="D277">
        <f t="shared" si="33"/>
        <v>0</v>
      </c>
      <c r="F277">
        <f>'Unit Types - Emission Rates'!B286</f>
        <v>0</v>
      </c>
      <c r="G277" t="str">
        <f t="shared" si="34"/>
        <v>PublicNotice Fix: Unit Types - Emission Rates Col B Complete (Include Multi-pollutants)</v>
      </c>
      <c r="H277" t="str">
        <f>IF(OR(COUNTIF($I$2:I277,I277)&gt;1,I277=0),IF(ISBLANK('Unit Types - Emission Rates'!F286),H276,0),IF(I277="","",MAX($H$1:H276)+1))</f>
        <v>Impact Sheet Update: Distinct Counter for Pollutants</v>
      </c>
      <c r="I277">
        <f>IF('Unit Types - Emission Rates'!F286="VOC","",'Unit Types - Emission Rates'!F286)</f>
        <v>0</v>
      </c>
      <c r="J277" t="str">
        <f t="shared" si="28"/>
        <v/>
      </c>
      <c r="K277" t="str">
        <f>IF(OR(COUNTIF($L$2:L277,L277)&gt;1,L277=0),IF(ISBLANK('Unit Types - Emission Rates'!C286),K276,0),IF(L277="","",MAX($K$1:K276)+1))</f>
        <v>FlexPermits: Distinct Counter for FIN from UT-ER sheet</v>
      </c>
      <c r="L277" s="289">
        <f>'Unit Types - Emission Rates'!C286</f>
        <v>0</v>
      </c>
      <c r="M277" s="289">
        <f>'Unit Types - Emission Rates'!D286</f>
        <v>0</v>
      </c>
      <c r="N277" s="289">
        <f>'Unit Types - Emission Rates'!E286</f>
        <v>0</v>
      </c>
      <c r="O277" t="str">
        <f t="shared" si="29"/>
        <v/>
      </c>
      <c r="P277" t="str">
        <f t="shared" si="30"/>
        <v/>
      </c>
      <c r="Q277" t="str">
        <f t="shared" si="31"/>
        <v/>
      </c>
    </row>
    <row r="278" spans="1:17" x14ac:dyDescent="0.2">
      <c r="A278">
        <f>'Unit Types - Emission Rates'!A287</f>
        <v>0</v>
      </c>
      <c r="B278" t="str">
        <f t="shared" si="32"/>
        <v>BACT FIX: Fills blank Action Requested with prior above cell, makes complete list per pollutant</v>
      </c>
      <c r="C278">
        <f>IF(ISBLANK('Unit Types - Emission Rates'!$C287),'Unit Types - Emission Rates'!D287,'Unit Types - Emission Rates'!C287)</f>
        <v>0</v>
      </c>
      <c r="D278">
        <f t="shared" si="33"/>
        <v>0</v>
      </c>
      <c r="F278">
        <f>'Unit Types - Emission Rates'!B287</f>
        <v>0</v>
      </c>
      <c r="G278" t="str">
        <f t="shared" si="34"/>
        <v>PublicNotice Fix: Unit Types - Emission Rates Col B Complete (Include Multi-pollutants)</v>
      </c>
      <c r="H278" t="str">
        <f>IF(OR(COUNTIF($I$2:I278,I278)&gt;1,I278=0),IF(ISBLANK('Unit Types - Emission Rates'!F287),H277,0),IF(I278="","",MAX($H$1:H277)+1))</f>
        <v>Impact Sheet Update: Distinct Counter for Pollutants</v>
      </c>
      <c r="I278">
        <f>IF('Unit Types - Emission Rates'!F287="VOC","",'Unit Types - Emission Rates'!F287)</f>
        <v>0</v>
      </c>
      <c r="J278" t="str">
        <f t="shared" si="28"/>
        <v/>
      </c>
      <c r="K278" t="str">
        <f>IF(OR(COUNTIF($L$2:L278,L278)&gt;1,L278=0),IF(ISBLANK('Unit Types - Emission Rates'!C287),K277,0),IF(L278="","",MAX($K$1:K277)+1))</f>
        <v>FlexPermits: Distinct Counter for FIN from UT-ER sheet</v>
      </c>
      <c r="L278" s="289">
        <f>'Unit Types - Emission Rates'!C287</f>
        <v>0</v>
      </c>
      <c r="M278" s="289">
        <f>'Unit Types - Emission Rates'!D287</f>
        <v>0</v>
      </c>
      <c r="N278" s="289">
        <f>'Unit Types - Emission Rates'!E287</f>
        <v>0</v>
      </c>
      <c r="O278" t="str">
        <f t="shared" si="29"/>
        <v/>
      </c>
      <c r="P278" t="str">
        <f t="shared" si="30"/>
        <v/>
      </c>
      <c r="Q278" t="str">
        <f t="shared" si="31"/>
        <v/>
      </c>
    </row>
    <row r="279" spans="1:17" x14ac:dyDescent="0.2">
      <c r="A279">
        <f>'Unit Types - Emission Rates'!A288</f>
        <v>0</v>
      </c>
      <c r="B279" t="str">
        <f t="shared" si="32"/>
        <v>BACT FIX: Fills blank Action Requested with prior above cell, makes complete list per pollutant</v>
      </c>
      <c r="C279">
        <f>IF(ISBLANK('Unit Types - Emission Rates'!$C288),'Unit Types - Emission Rates'!D288,'Unit Types - Emission Rates'!C288)</f>
        <v>0</v>
      </c>
      <c r="D279">
        <f t="shared" si="33"/>
        <v>0</v>
      </c>
      <c r="F279">
        <f>'Unit Types - Emission Rates'!B288</f>
        <v>0</v>
      </c>
      <c r="G279" t="str">
        <f t="shared" si="34"/>
        <v>PublicNotice Fix: Unit Types - Emission Rates Col B Complete (Include Multi-pollutants)</v>
      </c>
      <c r="H279" t="str">
        <f>IF(OR(COUNTIF($I$2:I279,I279)&gt;1,I279=0),IF(ISBLANK('Unit Types - Emission Rates'!F288),H278,0),IF(I279="","",MAX($H$1:H278)+1))</f>
        <v>Impact Sheet Update: Distinct Counter for Pollutants</v>
      </c>
      <c r="I279">
        <f>IF('Unit Types - Emission Rates'!F288="VOC","",'Unit Types - Emission Rates'!F288)</f>
        <v>0</v>
      </c>
      <c r="J279" t="str">
        <f t="shared" si="28"/>
        <v/>
      </c>
      <c r="K279" t="str">
        <f>IF(OR(COUNTIF($L$2:L279,L279)&gt;1,L279=0),IF(ISBLANK('Unit Types - Emission Rates'!C288),K278,0),IF(L279="","",MAX($K$1:K278)+1))</f>
        <v>FlexPermits: Distinct Counter for FIN from UT-ER sheet</v>
      </c>
      <c r="L279" s="289">
        <f>'Unit Types - Emission Rates'!C288</f>
        <v>0</v>
      </c>
      <c r="M279" s="289">
        <f>'Unit Types - Emission Rates'!D288</f>
        <v>0</v>
      </c>
      <c r="N279" s="289">
        <f>'Unit Types - Emission Rates'!E288</f>
        <v>0</v>
      </c>
      <c r="O279" t="str">
        <f t="shared" si="29"/>
        <v/>
      </c>
      <c r="P279" t="str">
        <f t="shared" si="30"/>
        <v/>
      </c>
      <c r="Q279" t="str">
        <f t="shared" si="31"/>
        <v/>
      </c>
    </row>
    <row r="280" spans="1:17" x14ac:dyDescent="0.2">
      <c r="A280">
        <f>'Unit Types - Emission Rates'!A289</f>
        <v>0</v>
      </c>
      <c r="B280" t="str">
        <f t="shared" si="32"/>
        <v>BACT FIX: Fills blank Action Requested with prior above cell, makes complete list per pollutant</v>
      </c>
      <c r="C280">
        <f>IF(ISBLANK('Unit Types - Emission Rates'!$C289),'Unit Types - Emission Rates'!D289,'Unit Types - Emission Rates'!C289)</f>
        <v>0</v>
      </c>
      <c r="D280">
        <f t="shared" si="33"/>
        <v>0</v>
      </c>
      <c r="F280">
        <f>'Unit Types - Emission Rates'!B289</f>
        <v>0</v>
      </c>
      <c r="G280" t="str">
        <f t="shared" si="34"/>
        <v>PublicNotice Fix: Unit Types - Emission Rates Col B Complete (Include Multi-pollutants)</v>
      </c>
      <c r="H280" t="str">
        <f>IF(OR(COUNTIF($I$2:I280,I280)&gt;1,I280=0),IF(ISBLANK('Unit Types - Emission Rates'!F289),H279,0),IF(I280="","",MAX($H$1:H279)+1))</f>
        <v>Impact Sheet Update: Distinct Counter for Pollutants</v>
      </c>
      <c r="I280">
        <f>IF('Unit Types - Emission Rates'!F289="VOC","",'Unit Types - Emission Rates'!F289)</f>
        <v>0</v>
      </c>
      <c r="J280" t="str">
        <f t="shared" si="28"/>
        <v/>
      </c>
      <c r="K280" t="str">
        <f>IF(OR(COUNTIF($L$2:L280,L280)&gt;1,L280=0),IF(ISBLANK('Unit Types - Emission Rates'!C289),K279,0),IF(L280="","",MAX($K$1:K279)+1))</f>
        <v>FlexPermits: Distinct Counter for FIN from UT-ER sheet</v>
      </c>
      <c r="L280" s="289">
        <f>'Unit Types - Emission Rates'!C289</f>
        <v>0</v>
      </c>
      <c r="M280" s="289">
        <f>'Unit Types - Emission Rates'!D289</f>
        <v>0</v>
      </c>
      <c r="N280" s="289">
        <f>'Unit Types - Emission Rates'!E289</f>
        <v>0</v>
      </c>
      <c r="O280" t="str">
        <f t="shared" si="29"/>
        <v/>
      </c>
      <c r="P280" t="str">
        <f t="shared" si="30"/>
        <v/>
      </c>
      <c r="Q280" t="str">
        <f t="shared" si="31"/>
        <v/>
      </c>
    </row>
    <row r="281" spans="1:17" x14ac:dyDescent="0.2">
      <c r="A281">
        <f>'Unit Types - Emission Rates'!A290</f>
        <v>0</v>
      </c>
      <c r="B281" t="str">
        <f t="shared" si="32"/>
        <v>BACT FIX: Fills blank Action Requested with prior above cell, makes complete list per pollutant</v>
      </c>
      <c r="C281">
        <f>IF(ISBLANK('Unit Types - Emission Rates'!$C290),'Unit Types - Emission Rates'!D290,'Unit Types - Emission Rates'!C290)</f>
        <v>0</v>
      </c>
      <c r="D281">
        <f t="shared" si="33"/>
        <v>0</v>
      </c>
      <c r="F281">
        <f>'Unit Types - Emission Rates'!B290</f>
        <v>0</v>
      </c>
      <c r="G281" t="str">
        <f t="shared" si="34"/>
        <v>PublicNotice Fix: Unit Types - Emission Rates Col B Complete (Include Multi-pollutants)</v>
      </c>
      <c r="H281" t="str">
        <f>IF(OR(COUNTIF($I$2:I281,I281)&gt;1,I281=0),IF(ISBLANK('Unit Types - Emission Rates'!F290),H280,0),IF(I281="","",MAX($H$1:H280)+1))</f>
        <v>Impact Sheet Update: Distinct Counter for Pollutants</v>
      </c>
      <c r="I281">
        <f>IF('Unit Types - Emission Rates'!F290="VOC","",'Unit Types - Emission Rates'!F290)</f>
        <v>0</v>
      </c>
      <c r="J281" t="str">
        <f t="shared" si="28"/>
        <v/>
      </c>
      <c r="K281" t="str">
        <f>IF(OR(COUNTIF($L$2:L281,L281)&gt;1,L281=0),IF(ISBLANK('Unit Types - Emission Rates'!C290),K280,0),IF(L281="","",MAX($K$1:K280)+1))</f>
        <v>FlexPermits: Distinct Counter for FIN from UT-ER sheet</v>
      </c>
      <c r="L281" s="289">
        <f>'Unit Types - Emission Rates'!C290</f>
        <v>0</v>
      </c>
      <c r="M281" s="289">
        <f>'Unit Types - Emission Rates'!D290</f>
        <v>0</v>
      </c>
      <c r="N281" s="289">
        <f>'Unit Types - Emission Rates'!E290</f>
        <v>0</v>
      </c>
      <c r="O281" t="str">
        <f t="shared" si="29"/>
        <v/>
      </c>
      <c r="P281" t="str">
        <f t="shared" si="30"/>
        <v/>
      </c>
      <c r="Q281" t="str">
        <f t="shared" si="31"/>
        <v/>
      </c>
    </row>
    <row r="282" spans="1:17" x14ac:dyDescent="0.2">
      <c r="A282">
        <f>'Unit Types - Emission Rates'!A291</f>
        <v>0</v>
      </c>
      <c r="B282" t="str">
        <f t="shared" si="32"/>
        <v>BACT FIX: Fills blank Action Requested with prior above cell, makes complete list per pollutant</v>
      </c>
      <c r="C282">
        <f>IF(ISBLANK('Unit Types - Emission Rates'!$C291),'Unit Types - Emission Rates'!D291,'Unit Types - Emission Rates'!C291)</f>
        <v>0</v>
      </c>
      <c r="D282">
        <f t="shared" si="33"/>
        <v>0</v>
      </c>
      <c r="F282">
        <f>'Unit Types - Emission Rates'!B291</f>
        <v>0</v>
      </c>
      <c r="G282" t="str">
        <f t="shared" si="34"/>
        <v>PublicNotice Fix: Unit Types - Emission Rates Col B Complete (Include Multi-pollutants)</v>
      </c>
      <c r="H282" t="str">
        <f>IF(OR(COUNTIF($I$2:I282,I282)&gt;1,I282=0),IF(ISBLANK('Unit Types - Emission Rates'!F291),H281,0),IF(I282="","",MAX($H$1:H281)+1))</f>
        <v>Impact Sheet Update: Distinct Counter for Pollutants</v>
      </c>
      <c r="I282">
        <f>IF('Unit Types - Emission Rates'!F291="VOC","",'Unit Types - Emission Rates'!F291)</f>
        <v>0</v>
      </c>
      <c r="J282" t="str">
        <f t="shared" si="28"/>
        <v/>
      </c>
      <c r="K282" t="str">
        <f>IF(OR(COUNTIF($L$2:L282,L282)&gt;1,L282=0),IF(ISBLANK('Unit Types - Emission Rates'!C291),K281,0),IF(L282="","",MAX($K$1:K281)+1))</f>
        <v>FlexPermits: Distinct Counter for FIN from UT-ER sheet</v>
      </c>
      <c r="L282" s="289">
        <f>'Unit Types - Emission Rates'!C291</f>
        <v>0</v>
      </c>
      <c r="M282" s="289">
        <f>'Unit Types - Emission Rates'!D291</f>
        <v>0</v>
      </c>
      <c r="N282" s="289">
        <f>'Unit Types - Emission Rates'!E291</f>
        <v>0</v>
      </c>
      <c r="O282" t="str">
        <f t="shared" si="29"/>
        <v/>
      </c>
      <c r="P282" t="str">
        <f t="shared" si="30"/>
        <v/>
      </c>
      <c r="Q282" t="str">
        <f t="shared" si="31"/>
        <v/>
      </c>
    </row>
    <row r="283" spans="1:17" x14ac:dyDescent="0.2">
      <c r="A283">
        <f>'Unit Types - Emission Rates'!A292</f>
        <v>0</v>
      </c>
      <c r="B283" t="str">
        <f t="shared" si="32"/>
        <v>BACT FIX: Fills blank Action Requested with prior above cell, makes complete list per pollutant</v>
      </c>
      <c r="C283">
        <f>IF(ISBLANK('Unit Types - Emission Rates'!$C292),'Unit Types - Emission Rates'!D292,'Unit Types - Emission Rates'!C292)</f>
        <v>0</v>
      </c>
      <c r="D283">
        <f t="shared" si="33"/>
        <v>0</v>
      </c>
      <c r="F283">
        <f>'Unit Types - Emission Rates'!B292</f>
        <v>0</v>
      </c>
      <c r="G283" t="str">
        <f t="shared" si="34"/>
        <v>PublicNotice Fix: Unit Types - Emission Rates Col B Complete (Include Multi-pollutants)</v>
      </c>
      <c r="H283" t="str">
        <f>IF(OR(COUNTIF($I$2:I283,I283)&gt;1,I283=0),IF(ISBLANK('Unit Types - Emission Rates'!F292),H282,0),IF(I283="","",MAX($H$1:H282)+1))</f>
        <v>Impact Sheet Update: Distinct Counter for Pollutants</v>
      </c>
      <c r="I283">
        <f>IF('Unit Types - Emission Rates'!F292="VOC","",'Unit Types - Emission Rates'!F292)</f>
        <v>0</v>
      </c>
      <c r="J283" t="str">
        <f t="shared" si="28"/>
        <v/>
      </c>
      <c r="K283" t="str">
        <f>IF(OR(COUNTIF($L$2:L283,L283)&gt;1,L283=0),IF(ISBLANK('Unit Types - Emission Rates'!C292),K282,0),IF(L283="","",MAX($K$1:K282)+1))</f>
        <v>FlexPermits: Distinct Counter for FIN from UT-ER sheet</v>
      </c>
      <c r="L283" s="289">
        <f>'Unit Types - Emission Rates'!C292</f>
        <v>0</v>
      </c>
      <c r="M283" s="289">
        <f>'Unit Types - Emission Rates'!D292</f>
        <v>0</v>
      </c>
      <c r="N283" s="289">
        <f>'Unit Types - Emission Rates'!E292</f>
        <v>0</v>
      </c>
      <c r="O283" t="str">
        <f t="shared" si="29"/>
        <v/>
      </c>
      <c r="P283" t="str">
        <f t="shared" si="30"/>
        <v/>
      </c>
      <c r="Q283" t="str">
        <f t="shared" si="31"/>
        <v/>
      </c>
    </row>
    <row r="284" spans="1:17" x14ac:dyDescent="0.2">
      <c r="A284">
        <f>'Unit Types - Emission Rates'!A293</f>
        <v>0</v>
      </c>
      <c r="B284" t="str">
        <f t="shared" si="32"/>
        <v>BACT FIX: Fills blank Action Requested with prior above cell, makes complete list per pollutant</v>
      </c>
      <c r="C284">
        <f>IF(ISBLANK('Unit Types - Emission Rates'!$C293),'Unit Types - Emission Rates'!D293,'Unit Types - Emission Rates'!C293)</f>
        <v>0</v>
      </c>
      <c r="D284">
        <f t="shared" si="33"/>
        <v>0</v>
      </c>
      <c r="F284">
        <f>'Unit Types - Emission Rates'!B293</f>
        <v>0</v>
      </c>
      <c r="G284" t="str">
        <f t="shared" si="34"/>
        <v>PublicNotice Fix: Unit Types - Emission Rates Col B Complete (Include Multi-pollutants)</v>
      </c>
      <c r="H284" t="str">
        <f>IF(OR(COUNTIF($I$2:I284,I284)&gt;1,I284=0),IF(ISBLANK('Unit Types - Emission Rates'!F293),H283,0),IF(I284="","",MAX($H$1:H283)+1))</f>
        <v>Impact Sheet Update: Distinct Counter for Pollutants</v>
      </c>
      <c r="I284">
        <f>IF('Unit Types - Emission Rates'!F293="VOC","",'Unit Types - Emission Rates'!F293)</f>
        <v>0</v>
      </c>
      <c r="J284" t="str">
        <f t="shared" si="28"/>
        <v/>
      </c>
      <c r="K284" t="str">
        <f>IF(OR(COUNTIF($L$2:L284,L284)&gt;1,L284=0),IF(ISBLANK('Unit Types - Emission Rates'!C293),K283,0),IF(L284="","",MAX($K$1:K283)+1))</f>
        <v>FlexPermits: Distinct Counter for FIN from UT-ER sheet</v>
      </c>
      <c r="L284" s="289">
        <f>'Unit Types - Emission Rates'!C293</f>
        <v>0</v>
      </c>
      <c r="M284" s="289">
        <f>'Unit Types - Emission Rates'!D293</f>
        <v>0</v>
      </c>
      <c r="N284" s="289">
        <f>'Unit Types - Emission Rates'!E293</f>
        <v>0</v>
      </c>
      <c r="O284" t="str">
        <f t="shared" si="29"/>
        <v/>
      </c>
      <c r="P284" t="str">
        <f t="shared" si="30"/>
        <v/>
      </c>
      <c r="Q284" t="str">
        <f t="shared" si="31"/>
        <v/>
      </c>
    </row>
    <row r="285" spans="1:17" x14ac:dyDescent="0.2">
      <c r="A285">
        <f>'Unit Types - Emission Rates'!A294</f>
        <v>0</v>
      </c>
      <c r="B285" t="str">
        <f t="shared" si="32"/>
        <v>BACT FIX: Fills blank Action Requested with prior above cell, makes complete list per pollutant</v>
      </c>
      <c r="C285">
        <f>IF(ISBLANK('Unit Types - Emission Rates'!$C294),'Unit Types - Emission Rates'!D294,'Unit Types - Emission Rates'!C294)</f>
        <v>0</v>
      </c>
      <c r="D285">
        <f t="shared" si="33"/>
        <v>0</v>
      </c>
      <c r="F285">
        <f>'Unit Types - Emission Rates'!B294</f>
        <v>0</v>
      </c>
      <c r="G285" t="str">
        <f t="shared" si="34"/>
        <v>PublicNotice Fix: Unit Types - Emission Rates Col B Complete (Include Multi-pollutants)</v>
      </c>
      <c r="H285" t="str">
        <f>IF(OR(COUNTIF($I$2:I285,I285)&gt;1,I285=0),IF(ISBLANK('Unit Types - Emission Rates'!F294),H284,0),IF(I285="","",MAX($H$1:H284)+1))</f>
        <v>Impact Sheet Update: Distinct Counter for Pollutants</v>
      </c>
      <c r="I285">
        <f>IF('Unit Types - Emission Rates'!F294="VOC","",'Unit Types - Emission Rates'!F294)</f>
        <v>0</v>
      </c>
      <c r="J285" t="str">
        <f t="shared" si="28"/>
        <v/>
      </c>
      <c r="K285" t="str">
        <f>IF(OR(COUNTIF($L$2:L285,L285)&gt;1,L285=0),IF(ISBLANK('Unit Types - Emission Rates'!C294),K284,0),IF(L285="","",MAX($K$1:K284)+1))</f>
        <v>FlexPermits: Distinct Counter for FIN from UT-ER sheet</v>
      </c>
      <c r="L285" s="289">
        <f>'Unit Types - Emission Rates'!C294</f>
        <v>0</v>
      </c>
      <c r="M285" s="289">
        <f>'Unit Types - Emission Rates'!D294</f>
        <v>0</v>
      </c>
      <c r="N285" s="289">
        <f>'Unit Types - Emission Rates'!E294</f>
        <v>0</v>
      </c>
      <c r="O285" t="str">
        <f t="shared" si="29"/>
        <v/>
      </c>
      <c r="P285" t="str">
        <f t="shared" si="30"/>
        <v/>
      </c>
      <c r="Q285" t="str">
        <f t="shared" si="31"/>
        <v/>
      </c>
    </row>
    <row r="286" spans="1:17" x14ac:dyDescent="0.2">
      <c r="A286">
        <f>'Unit Types - Emission Rates'!A295</f>
        <v>0</v>
      </c>
      <c r="B286" t="str">
        <f t="shared" si="32"/>
        <v>BACT FIX: Fills blank Action Requested with prior above cell, makes complete list per pollutant</v>
      </c>
      <c r="C286">
        <f>IF(ISBLANK('Unit Types - Emission Rates'!$C295),'Unit Types - Emission Rates'!D295,'Unit Types - Emission Rates'!C295)</f>
        <v>0</v>
      </c>
      <c r="D286">
        <f t="shared" si="33"/>
        <v>0</v>
      </c>
      <c r="F286">
        <f>'Unit Types - Emission Rates'!B295</f>
        <v>0</v>
      </c>
      <c r="G286" t="str">
        <f t="shared" si="34"/>
        <v>PublicNotice Fix: Unit Types - Emission Rates Col B Complete (Include Multi-pollutants)</v>
      </c>
      <c r="H286" t="str">
        <f>IF(OR(COUNTIF($I$2:I286,I286)&gt;1,I286=0),IF(ISBLANK('Unit Types - Emission Rates'!F295),H285,0),IF(I286="","",MAX($H$1:H285)+1))</f>
        <v>Impact Sheet Update: Distinct Counter for Pollutants</v>
      </c>
      <c r="I286">
        <f>IF('Unit Types - Emission Rates'!F295="VOC","",'Unit Types - Emission Rates'!F295)</f>
        <v>0</v>
      </c>
      <c r="J286" t="str">
        <f t="shared" si="28"/>
        <v/>
      </c>
      <c r="K286" t="str">
        <f>IF(OR(COUNTIF($L$2:L286,L286)&gt;1,L286=0),IF(ISBLANK('Unit Types - Emission Rates'!C295),K285,0),IF(L286="","",MAX($K$1:K285)+1))</f>
        <v>FlexPermits: Distinct Counter for FIN from UT-ER sheet</v>
      </c>
      <c r="L286" s="289">
        <f>'Unit Types - Emission Rates'!C295</f>
        <v>0</v>
      </c>
      <c r="M286" s="289">
        <f>'Unit Types - Emission Rates'!D295</f>
        <v>0</v>
      </c>
      <c r="N286" s="289">
        <f>'Unit Types - Emission Rates'!E295</f>
        <v>0</v>
      </c>
      <c r="O286" t="str">
        <f t="shared" si="29"/>
        <v/>
      </c>
      <c r="P286" t="str">
        <f t="shared" si="30"/>
        <v/>
      </c>
      <c r="Q286" t="str">
        <f t="shared" si="31"/>
        <v/>
      </c>
    </row>
    <row r="287" spans="1:17" x14ac:dyDescent="0.2">
      <c r="A287">
        <f>'Unit Types - Emission Rates'!A296</f>
        <v>0</v>
      </c>
      <c r="B287" t="str">
        <f t="shared" si="32"/>
        <v>BACT FIX: Fills blank Action Requested with prior above cell, makes complete list per pollutant</v>
      </c>
      <c r="C287">
        <f>IF(ISBLANK('Unit Types - Emission Rates'!$C296),'Unit Types - Emission Rates'!D296,'Unit Types - Emission Rates'!C296)</f>
        <v>0</v>
      </c>
      <c r="D287">
        <f t="shared" si="33"/>
        <v>0</v>
      </c>
      <c r="F287">
        <f>'Unit Types - Emission Rates'!B296</f>
        <v>0</v>
      </c>
      <c r="G287" t="str">
        <f t="shared" si="34"/>
        <v>PublicNotice Fix: Unit Types - Emission Rates Col B Complete (Include Multi-pollutants)</v>
      </c>
      <c r="H287" t="str">
        <f>IF(OR(COUNTIF($I$2:I287,I287)&gt;1,I287=0),IF(ISBLANK('Unit Types - Emission Rates'!F296),H286,0),IF(I287="","",MAX($H$1:H286)+1))</f>
        <v>Impact Sheet Update: Distinct Counter for Pollutants</v>
      </c>
      <c r="I287">
        <f>IF('Unit Types - Emission Rates'!F296="VOC","",'Unit Types - Emission Rates'!F296)</f>
        <v>0</v>
      </c>
      <c r="J287" t="str">
        <f t="shared" si="28"/>
        <v/>
      </c>
      <c r="K287" t="str">
        <f>IF(OR(COUNTIF($L$2:L287,L287)&gt;1,L287=0),IF(ISBLANK('Unit Types - Emission Rates'!C296),K286,0),IF(L287="","",MAX($K$1:K286)+1))</f>
        <v>FlexPermits: Distinct Counter for FIN from UT-ER sheet</v>
      </c>
      <c r="L287" s="289">
        <f>'Unit Types - Emission Rates'!C296</f>
        <v>0</v>
      </c>
      <c r="M287" s="289">
        <f>'Unit Types - Emission Rates'!D296</f>
        <v>0</v>
      </c>
      <c r="N287" s="289">
        <f>'Unit Types - Emission Rates'!E296</f>
        <v>0</v>
      </c>
      <c r="O287" t="str">
        <f t="shared" si="29"/>
        <v/>
      </c>
      <c r="P287" t="str">
        <f t="shared" si="30"/>
        <v/>
      </c>
      <c r="Q287" t="str">
        <f t="shared" si="31"/>
        <v/>
      </c>
    </row>
    <row r="288" spans="1:17" x14ac:dyDescent="0.2">
      <c r="A288">
        <f>'Unit Types - Emission Rates'!A297</f>
        <v>0</v>
      </c>
      <c r="B288" t="str">
        <f t="shared" si="32"/>
        <v>BACT FIX: Fills blank Action Requested with prior above cell, makes complete list per pollutant</v>
      </c>
      <c r="C288">
        <f>IF(ISBLANK('Unit Types - Emission Rates'!$C297),'Unit Types - Emission Rates'!D297,'Unit Types - Emission Rates'!C297)</f>
        <v>0</v>
      </c>
      <c r="D288">
        <f t="shared" si="33"/>
        <v>0</v>
      </c>
      <c r="F288">
        <f>'Unit Types - Emission Rates'!B297</f>
        <v>0</v>
      </c>
      <c r="G288" t="str">
        <f t="shared" si="34"/>
        <v>PublicNotice Fix: Unit Types - Emission Rates Col B Complete (Include Multi-pollutants)</v>
      </c>
      <c r="H288" t="str">
        <f>IF(OR(COUNTIF($I$2:I288,I288)&gt;1,I288=0),IF(ISBLANK('Unit Types - Emission Rates'!F297),H287,0),IF(I288="","",MAX($H$1:H287)+1))</f>
        <v>Impact Sheet Update: Distinct Counter for Pollutants</v>
      </c>
      <c r="I288">
        <f>IF('Unit Types - Emission Rates'!F297="VOC","",'Unit Types - Emission Rates'!F297)</f>
        <v>0</v>
      </c>
      <c r="J288" t="str">
        <f t="shared" si="28"/>
        <v/>
      </c>
      <c r="K288" t="str">
        <f>IF(OR(COUNTIF($L$2:L288,L288)&gt;1,L288=0),IF(ISBLANK('Unit Types - Emission Rates'!C297),K287,0),IF(L288="","",MAX($K$1:K287)+1))</f>
        <v>FlexPermits: Distinct Counter for FIN from UT-ER sheet</v>
      </c>
      <c r="L288" s="289">
        <f>'Unit Types - Emission Rates'!C297</f>
        <v>0</v>
      </c>
      <c r="M288" s="289">
        <f>'Unit Types - Emission Rates'!D297</f>
        <v>0</v>
      </c>
      <c r="N288" s="289">
        <f>'Unit Types - Emission Rates'!E297</f>
        <v>0</v>
      </c>
      <c r="O288" t="str">
        <f t="shared" si="29"/>
        <v/>
      </c>
      <c r="P288" t="str">
        <f t="shared" si="30"/>
        <v/>
      </c>
      <c r="Q288" t="str">
        <f t="shared" si="31"/>
        <v/>
      </c>
    </row>
    <row r="289" spans="1:17" x14ac:dyDescent="0.2">
      <c r="A289">
        <f>'Unit Types - Emission Rates'!A298</f>
        <v>0</v>
      </c>
      <c r="B289" t="str">
        <f t="shared" si="32"/>
        <v>BACT FIX: Fills blank Action Requested with prior above cell, makes complete list per pollutant</v>
      </c>
      <c r="C289">
        <f>IF(ISBLANK('Unit Types - Emission Rates'!$C298),'Unit Types - Emission Rates'!D298,'Unit Types - Emission Rates'!C298)</f>
        <v>0</v>
      </c>
      <c r="D289">
        <f t="shared" si="33"/>
        <v>0</v>
      </c>
      <c r="F289">
        <f>'Unit Types - Emission Rates'!B298</f>
        <v>0</v>
      </c>
      <c r="G289" t="str">
        <f t="shared" si="34"/>
        <v>PublicNotice Fix: Unit Types - Emission Rates Col B Complete (Include Multi-pollutants)</v>
      </c>
      <c r="H289" t="str">
        <f>IF(OR(COUNTIF($I$2:I289,I289)&gt;1,I289=0),IF(ISBLANK('Unit Types - Emission Rates'!F298),H288,0),IF(I289="","",MAX($H$1:H288)+1))</f>
        <v>Impact Sheet Update: Distinct Counter for Pollutants</v>
      </c>
      <c r="I289">
        <f>IF('Unit Types - Emission Rates'!F298="VOC","",'Unit Types - Emission Rates'!F298)</f>
        <v>0</v>
      </c>
      <c r="J289" t="str">
        <f t="shared" si="28"/>
        <v/>
      </c>
      <c r="K289" t="str">
        <f>IF(OR(COUNTIF($L$2:L289,L289)&gt;1,L289=0),IF(ISBLANK('Unit Types - Emission Rates'!C298),K288,0),IF(L289="","",MAX($K$1:K288)+1))</f>
        <v>FlexPermits: Distinct Counter for FIN from UT-ER sheet</v>
      </c>
      <c r="L289" s="289">
        <f>'Unit Types - Emission Rates'!C298</f>
        <v>0</v>
      </c>
      <c r="M289" s="289">
        <f>'Unit Types - Emission Rates'!D298</f>
        <v>0</v>
      </c>
      <c r="N289" s="289">
        <f>'Unit Types - Emission Rates'!E298</f>
        <v>0</v>
      </c>
      <c r="O289" t="str">
        <f t="shared" si="29"/>
        <v/>
      </c>
      <c r="P289" t="str">
        <f t="shared" si="30"/>
        <v/>
      </c>
      <c r="Q289" t="str">
        <f t="shared" si="31"/>
        <v/>
      </c>
    </row>
    <row r="290" spans="1:17" x14ac:dyDescent="0.2">
      <c r="A290">
        <f>'Unit Types - Emission Rates'!A299</f>
        <v>0</v>
      </c>
      <c r="B290" t="str">
        <f t="shared" si="32"/>
        <v>BACT FIX: Fills blank Action Requested with prior above cell, makes complete list per pollutant</v>
      </c>
      <c r="C290">
        <f>IF(ISBLANK('Unit Types - Emission Rates'!$C299),'Unit Types - Emission Rates'!D299,'Unit Types - Emission Rates'!C299)</f>
        <v>0</v>
      </c>
      <c r="D290">
        <f t="shared" si="33"/>
        <v>0</v>
      </c>
      <c r="F290">
        <f>'Unit Types - Emission Rates'!B299</f>
        <v>0</v>
      </c>
      <c r="G290" t="str">
        <f t="shared" si="34"/>
        <v>PublicNotice Fix: Unit Types - Emission Rates Col B Complete (Include Multi-pollutants)</v>
      </c>
      <c r="H290" t="str">
        <f>IF(OR(COUNTIF($I$2:I290,I290)&gt;1,I290=0),IF(ISBLANK('Unit Types - Emission Rates'!F299),H289,0),IF(I290="","",MAX($H$1:H289)+1))</f>
        <v>Impact Sheet Update: Distinct Counter for Pollutants</v>
      </c>
      <c r="I290">
        <f>IF('Unit Types - Emission Rates'!F299="VOC","",'Unit Types - Emission Rates'!F299)</f>
        <v>0</v>
      </c>
      <c r="J290" t="str">
        <f t="shared" si="28"/>
        <v/>
      </c>
      <c r="K290" t="str">
        <f>IF(OR(COUNTIF($L$2:L290,L290)&gt;1,L290=0),IF(ISBLANK('Unit Types - Emission Rates'!C299),K289,0),IF(L290="","",MAX($K$1:K289)+1))</f>
        <v>FlexPermits: Distinct Counter for FIN from UT-ER sheet</v>
      </c>
      <c r="L290" s="289">
        <f>'Unit Types - Emission Rates'!C299</f>
        <v>0</v>
      </c>
      <c r="M290" s="289">
        <f>'Unit Types - Emission Rates'!D299</f>
        <v>0</v>
      </c>
      <c r="N290" s="289">
        <f>'Unit Types - Emission Rates'!E299</f>
        <v>0</v>
      </c>
      <c r="O290" t="str">
        <f t="shared" si="29"/>
        <v/>
      </c>
      <c r="P290" t="str">
        <f t="shared" si="30"/>
        <v/>
      </c>
      <c r="Q290" t="str">
        <f t="shared" si="31"/>
        <v/>
      </c>
    </row>
    <row r="291" spans="1:17" x14ac:dyDescent="0.2">
      <c r="A291">
        <f>'Unit Types - Emission Rates'!A300</f>
        <v>0</v>
      </c>
      <c r="B291" t="str">
        <f t="shared" si="32"/>
        <v>BACT FIX: Fills blank Action Requested with prior above cell, makes complete list per pollutant</v>
      </c>
      <c r="C291">
        <f>IF(ISBLANK('Unit Types - Emission Rates'!$C300),'Unit Types - Emission Rates'!D300,'Unit Types - Emission Rates'!C300)</f>
        <v>0</v>
      </c>
      <c r="D291">
        <f t="shared" si="33"/>
        <v>0</v>
      </c>
      <c r="F291">
        <f>'Unit Types - Emission Rates'!B300</f>
        <v>0</v>
      </c>
      <c r="G291" t="str">
        <f t="shared" si="34"/>
        <v>PublicNotice Fix: Unit Types - Emission Rates Col B Complete (Include Multi-pollutants)</v>
      </c>
      <c r="H291" t="str">
        <f>IF(OR(COUNTIF($I$2:I291,I291)&gt;1,I291=0),IF(ISBLANK('Unit Types - Emission Rates'!F300),H290,0),IF(I291="","",MAX($H$1:H290)+1))</f>
        <v>Impact Sheet Update: Distinct Counter for Pollutants</v>
      </c>
      <c r="I291">
        <f>IF('Unit Types - Emission Rates'!F300="VOC","",'Unit Types - Emission Rates'!F300)</f>
        <v>0</v>
      </c>
      <c r="J291" t="str">
        <f t="shared" si="28"/>
        <v/>
      </c>
      <c r="K291" t="str">
        <f>IF(OR(COUNTIF($L$2:L291,L291)&gt;1,L291=0),IF(ISBLANK('Unit Types - Emission Rates'!C300),K290,0),IF(L291="","",MAX($K$1:K290)+1))</f>
        <v>FlexPermits: Distinct Counter for FIN from UT-ER sheet</v>
      </c>
      <c r="L291" s="289">
        <f>'Unit Types - Emission Rates'!C300</f>
        <v>0</v>
      </c>
      <c r="M291" s="289">
        <f>'Unit Types - Emission Rates'!D300</f>
        <v>0</v>
      </c>
      <c r="N291" s="289">
        <f>'Unit Types - Emission Rates'!E300</f>
        <v>0</v>
      </c>
      <c r="O291" t="str">
        <f t="shared" si="29"/>
        <v/>
      </c>
      <c r="P291" t="str">
        <f t="shared" si="30"/>
        <v/>
      </c>
      <c r="Q291" t="str">
        <f t="shared" si="31"/>
        <v/>
      </c>
    </row>
    <row r="292" spans="1:17" x14ac:dyDescent="0.2">
      <c r="A292">
        <f>'Unit Types - Emission Rates'!A301</f>
        <v>0</v>
      </c>
      <c r="B292" t="str">
        <f t="shared" si="32"/>
        <v>BACT FIX: Fills blank Action Requested with prior above cell, makes complete list per pollutant</v>
      </c>
      <c r="C292">
        <f>IF(ISBLANK('Unit Types - Emission Rates'!$C301),'Unit Types - Emission Rates'!D301,'Unit Types - Emission Rates'!C301)</f>
        <v>0</v>
      </c>
      <c r="D292">
        <f t="shared" si="33"/>
        <v>0</v>
      </c>
      <c r="F292">
        <f>'Unit Types - Emission Rates'!B301</f>
        <v>0</v>
      </c>
      <c r="G292" t="str">
        <f t="shared" si="34"/>
        <v>PublicNotice Fix: Unit Types - Emission Rates Col B Complete (Include Multi-pollutants)</v>
      </c>
      <c r="H292" t="str">
        <f>IF(OR(COUNTIF($I$2:I292,I292)&gt;1,I292=0),IF(ISBLANK('Unit Types - Emission Rates'!F301),H291,0),IF(I292="","",MAX($H$1:H291)+1))</f>
        <v>Impact Sheet Update: Distinct Counter for Pollutants</v>
      </c>
      <c r="I292">
        <f>IF('Unit Types - Emission Rates'!F301="VOC","",'Unit Types - Emission Rates'!F301)</f>
        <v>0</v>
      </c>
      <c r="J292" t="str">
        <f t="shared" si="28"/>
        <v/>
      </c>
      <c r="K292" t="str">
        <f>IF(OR(COUNTIF($L$2:L292,L292)&gt;1,L292=0),IF(ISBLANK('Unit Types - Emission Rates'!C301),K291,0),IF(L292="","",MAX($K$1:K291)+1))</f>
        <v>FlexPermits: Distinct Counter for FIN from UT-ER sheet</v>
      </c>
      <c r="L292" s="289">
        <f>'Unit Types - Emission Rates'!C301</f>
        <v>0</v>
      </c>
      <c r="M292" s="289">
        <f>'Unit Types - Emission Rates'!D301</f>
        <v>0</v>
      </c>
      <c r="N292" s="289">
        <f>'Unit Types - Emission Rates'!E301</f>
        <v>0</v>
      </c>
      <c r="O292" t="str">
        <f t="shared" si="29"/>
        <v/>
      </c>
      <c r="P292" t="str">
        <f t="shared" si="30"/>
        <v/>
      </c>
      <c r="Q292" t="str">
        <f t="shared" si="31"/>
        <v/>
      </c>
    </row>
    <row r="293" spans="1:17" x14ac:dyDescent="0.2">
      <c r="A293">
        <f>'Unit Types - Emission Rates'!A302</f>
        <v>0</v>
      </c>
      <c r="B293" t="str">
        <f t="shared" si="32"/>
        <v>BACT FIX: Fills blank Action Requested with prior above cell, makes complete list per pollutant</v>
      </c>
      <c r="C293">
        <f>IF(ISBLANK('Unit Types - Emission Rates'!$C302),'Unit Types - Emission Rates'!D302,'Unit Types - Emission Rates'!C302)</f>
        <v>0</v>
      </c>
      <c r="D293">
        <f t="shared" si="33"/>
        <v>0</v>
      </c>
      <c r="F293">
        <f>'Unit Types - Emission Rates'!B302</f>
        <v>0</v>
      </c>
      <c r="G293" t="str">
        <f t="shared" si="34"/>
        <v>PublicNotice Fix: Unit Types - Emission Rates Col B Complete (Include Multi-pollutants)</v>
      </c>
      <c r="H293" t="str">
        <f>IF(OR(COUNTIF($I$2:I293,I293)&gt;1,I293=0),IF(ISBLANK('Unit Types - Emission Rates'!F302),H292,0),IF(I293="","",MAX($H$1:H292)+1))</f>
        <v>Impact Sheet Update: Distinct Counter for Pollutants</v>
      </c>
      <c r="I293">
        <f>IF('Unit Types - Emission Rates'!F302="VOC","",'Unit Types - Emission Rates'!F302)</f>
        <v>0</v>
      </c>
      <c r="J293" t="str">
        <f t="shared" si="28"/>
        <v/>
      </c>
      <c r="K293" t="str">
        <f>IF(OR(COUNTIF($L$2:L293,L293)&gt;1,L293=0),IF(ISBLANK('Unit Types - Emission Rates'!C302),K292,0),IF(L293="","",MAX($K$1:K292)+1))</f>
        <v>FlexPermits: Distinct Counter for FIN from UT-ER sheet</v>
      </c>
      <c r="L293" s="289">
        <f>'Unit Types - Emission Rates'!C302</f>
        <v>0</v>
      </c>
      <c r="M293" s="289">
        <f>'Unit Types - Emission Rates'!D302</f>
        <v>0</v>
      </c>
      <c r="N293" s="289">
        <f>'Unit Types - Emission Rates'!E302</f>
        <v>0</v>
      </c>
      <c r="O293" t="str">
        <f t="shared" si="29"/>
        <v/>
      </c>
      <c r="P293" t="str">
        <f t="shared" si="30"/>
        <v/>
      </c>
      <c r="Q293" t="str">
        <f t="shared" si="31"/>
        <v/>
      </c>
    </row>
    <row r="294" spans="1:17" x14ac:dyDescent="0.2">
      <c r="A294">
        <f>'Unit Types - Emission Rates'!A303</f>
        <v>0</v>
      </c>
      <c r="B294" t="str">
        <f t="shared" si="32"/>
        <v>BACT FIX: Fills blank Action Requested with prior above cell, makes complete list per pollutant</v>
      </c>
      <c r="C294">
        <f>IF(ISBLANK('Unit Types - Emission Rates'!$C303),'Unit Types - Emission Rates'!D303,'Unit Types - Emission Rates'!C303)</f>
        <v>0</v>
      </c>
      <c r="D294">
        <f t="shared" si="33"/>
        <v>0</v>
      </c>
      <c r="F294">
        <f>'Unit Types - Emission Rates'!B303</f>
        <v>0</v>
      </c>
      <c r="G294" t="str">
        <f t="shared" si="34"/>
        <v>PublicNotice Fix: Unit Types - Emission Rates Col B Complete (Include Multi-pollutants)</v>
      </c>
      <c r="H294" t="str">
        <f>IF(OR(COUNTIF($I$2:I294,I294)&gt;1,I294=0),IF(ISBLANK('Unit Types - Emission Rates'!F303),H293,0),IF(I294="","",MAX($H$1:H293)+1))</f>
        <v>Impact Sheet Update: Distinct Counter for Pollutants</v>
      </c>
      <c r="I294">
        <f>IF('Unit Types - Emission Rates'!F303="VOC","",'Unit Types - Emission Rates'!F303)</f>
        <v>0</v>
      </c>
      <c r="J294" t="str">
        <f t="shared" si="28"/>
        <v/>
      </c>
      <c r="K294" t="str">
        <f>IF(OR(COUNTIF($L$2:L294,L294)&gt;1,L294=0),IF(ISBLANK('Unit Types - Emission Rates'!C303),K293,0),IF(L294="","",MAX($K$1:K293)+1))</f>
        <v>FlexPermits: Distinct Counter for FIN from UT-ER sheet</v>
      </c>
      <c r="L294" s="289">
        <f>'Unit Types - Emission Rates'!C303</f>
        <v>0</v>
      </c>
      <c r="M294" s="289">
        <f>'Unit Types - Emission Rates'!D303</f>
        <v>0</v>
      </c>
      <c r="N294" s="289">
        <f>'Unit Types - Emission Rates'!E303</f>
        <v>0</v>
      </c>
      <c r="O294" t="str">
        <f t="shared" si="29"/>
        <v/>
      </c>
      <c r="P294" t="str">
        <f t="shared" si="30"/>
        <v/>
      </c>
      <c r="Q294" t="str">
        <f t="shared" si="31"/>
        <v/>
      </c>
    </row>
    <row r="295" spans="1:17" x14ac:dyDescent="0.2">
      <c r="A295">
        <f>'Unit Types - Emission Rates'!A304</f>
        <v>0</v>
      </c>
      <c r="B295" t="str">
        <f t="shared" si="32"/>
        <v>BACT FIX: Fills blank Action Requested with prior above cell, makes complete list per pollutant</v>
      </c>
      <c r="C295">
        <f>IF(ISBLANK('Unit Types - Emission Rates'!$C304),'Unit Types - Emission Rates'!D304,'Unit Types - Emission Rates'!C304)</f>
        <v>0</v>
      </c>
      <c r="D295">
        <f t="shared" si="33"/>
        <v>0</v>
      </c>
      <c r="F295">
        <f>'Unit Types - Emission Rates'!B304</f>
        <v>0</v>
      </c>
      <c r="G295" t="str">
        <f t="shared" si="34"/>
        <v>PublicNotice Fix: Unit Types - Emission Rates Col B Complete (Include Multi-pollutants)</v>
      </c>
      <c r="H295" t="str">
        <f>IF(OR(COUNTIF($I$2:I295,I295)&gt;1,I295=0),IF(ISBLANK('Unit Types - Emission Rates'!F304),H294,0),IF(I295="","",MAX($H$1:H294)+1))</f>
        <v>Impact Sheet Update: Distinct Counter for Pollutants</v>
      </c>
      <c r="I295">
        <f>IF('Unit Types - Emission Rates'!F304="VOC","",'Unit Types - Emission Rates'!F304)</f>
        <v>0</v>
      </c>
      <c r="J295" t="str">
        <f t="shared" si="28"/>
        <v/>
      </c>
      <c r="K295" t="str">
        <f>IF(OR(COUNTIF($L$2:L295,L295)&gt;1,L295=0),IF(ISBLANK('Unit Types - Emission Rates'!C304),K294,0),IF(L295="","",MAX($K$1:K294)+1))</f>
        <v>FlexPermits: Distinct Counter for FIN from UT-ER sheet</v>
      </c>
      <c r="L295" s="289">
        <f>'Unit Types - Emission Rates'!C304</f>
        <v>0</v>
      </c>
      <c r="M295" s="289">
        <f>'Unit Types - Emission Rates'!D304</f>
        <v>0</v>
      </c>
      <c r="N295" s="289">
        <f>'Unit Types - Emission Rates'!E304</f>
        <v>0</v>
      </c>
      <c r="O295" t="str">
        <f t="shared" si="29"/>
        <v/>
      </c>
      <c r="P295" t="str">
        <f t="shared" si="30"/>
        <v/>
      </c>
      <c r="Q295" t="str">
        <f t="shared" si="31"/>
        <v/>
      </c>
    </row>
    <row r="296" spans="1:17" x14ac:dyDescent="0.2">
      <c r="A296">
        <f>'Unit Types - Emission Rates'!A305</f>
        <v>0</v>
      </c>
      <c r="B296" t="str">
        <f t="shared" si="32"/>
        <v>BACT FIX: Fills blank Action Requested with prior above cell, makes complete list per pollutant</v>
      </c>
      <c r="C296">
        <f>IF(ISBLANK('Unit Types - Emission Rates'!$C305),'Unit Types - Emission Rates'!D305,'Unit Types - Emission Rates'!C305)</f>
        <v>0</v>
      </c>
      <c r="D296">
        <f t="shared" si="33"/>
        <v>0</v>
      </c>
      <c r="F296">
        <f>'Unit Types - Emission Rates'!B305</f>
        <v>0</v>
      </c>
      <c r="G296" t="str">
        <f t="shared" si="34"/>
        <v>PublicNotice Fix: Unit Types - Emission Rates Col B Complete (Include Multi-pollutants)</v>
      </c>
      <c r="H296" t="str">
        <f>IF(OR(COUNTIF($I$2:I296,I296)&gt;1,I296=0),IF(ISBLANK('Unit Types - Emission Rates'!F305),H295,0),IF(I296="","",MAX($H$1:H295)+1))</f>
        <v>Impact Sheet Update: Distinct Counter for Pollutants</v>
      </c>
      <c r="I296">
        <f>IF('Unit Types - Emission Rates'!F305="VOC","",'Unit Types - Emission Rates'!F305)</f>
        <v>0</v>
      </c>
      <c r="J296" t="str">
        <f t="shared" si="28"/>
        <v/>
      </c>
      <c r="K296" t="str">
        <f>IF(OR(COUNTIF($L$2:L296,L296)&gt;1,L296=0),IF(ISBLANK('Unit Types - Emission Rates'!C305),K295,0),IF(L296="","",MAX($K$1:K295)+1))</f>
        <v>FlexPermits: Distinct Counter for FIN from UT-ER sheet</v>
      </c>
      <c r="L296" s="289">
        <f>'Unit Types - Emission Rates'!C305</f>
        <v>0</v>
      </c>
      <c r="M296" s="289">
        <f>'Unit Types - Emission Rates'!D305</f>
        <v>0</v>
      </c>
      <c r="N296" s="289">
        <f>'Unit Types - Emission Rates'!E305</f>
        <v>0</v>
      </c>
      <c r="O296" t="str">
        <f t="shared" si="29"/>
        <v/>
      </c>
      <c r="P296" t="str">
        <f t="shared" si="30"/>
        <v/>
      </c>
      <c r="Q296" t="str">
        <f t="shared" si="31"/>
        <v/>
      </c>
    </row>
    <row r="297" spans="1:17" x14ac:dyDescent="0.2">
      <c r="A297">
        <f>'Unit Types - Emission Rates'!A306</f>
        <v>0</v>
      </c>
      <c r="B297" t="str">
        <f t="shared" si="32"/>
        <v>BACT FIX: Fills blank Action Requested with prior above cell, makes complete list per pollutant</v>
      </c>
      <c r="C297">
        <f>IF(ISBLANK('Unit Types - Emission Rates'!$C306),'Unit Types - Emission Rates'!D306,'Unit Types - Emission Rates'!C306)</f>
        <v>0</v>
      </c>
      <c r="D297">
        <f t="shared" si="33"/>
        <v>0</v>
      </c>
      <c r="F297">
        <f>'Unit Types - Emission Rates'!B306</f>
        <v>0</v>
      </c>
      <c r="G297" t="str">
        <f t="shared" si="34"/>
        <v>PublicNotice Fix: Unit Types - Emission Rates Col B Complete (Include Multi-pollutants)</v>
      </c>
      <c r="H297" t="str">
        <f>IF(OR(COUNTIF($I$2:I297,I297)&gt;1,I297=0),IF(ISBLANK('Unit Types - Emission Rates'!F306),H296,0),IF(I297="","",MAX($H$1:H296)+1))</f>
        <v>Impact Sheet Update: Distinct Counter for Pollutants</v>
      </c>
      <c r="I297">
        <f>IF('Unit Types - Emission Rates'!F306="VOC","",'Unit Types - Emission Rates'!F306)</f>
        <v>0</v>
      </c>
      <c r="J297" t="str">
        <f t="shared" si="28"/>
        <v/>
      </c>
      <c r="K297" t="str">
        <f>IF(OR(COUNTIF($L$2:L297,L297)&gt;1,L297=0),IF(ISBLANK('Unit Types - Emission Rates'!C306),K296,0),IF(L297="","",MAX($K$1:K296)+1))</f>
        <v>FlexPermits: Distinct Counter for FIN from UT-ER sheet</v>
      </c>
      <c r="L297" s="289">
        <f>'Unit Types - Emission Rates'!C306</f>
        <v>0</v>
      </c>
      <c r="M297" s="289">
        <f>'Unit Types - Emission Rates'!D306</f>
        <v>0</v>
      </c>
      <c r="N297" s="289">
        <f>'Unit Types - Emission Rates'!E306</f>
        <v>0</v>
      </c>
      <c r="O297" t="str">
        <f t="shared" si="29"/>
        <v/>
      </c>
      <c r="P297" t="str">
        <f t="shared" si="30"/>
        <v/>
      </c>
      <c r="Q297" t="str">
        <f t="shared" si="31"/>
        <v/>
      </c>
    </row>
    <row r="298" spans="1:17" x14ac:dyDescent="0.2">
      <c r="A298">
        <f>'Unit Types - Emission Rates'!A307</f>
        <v>0</v>
      </c>
      <c r="B298" t="str">
        <f t="shared" si="32"/>
        <v>BACT FIX: Fills blank Action Requested with prior above cell, makes complete list per pollutant</v>
      </c>
      <c r="C298">
        <f>IF(ISBLANK('Unit Types - Emission Rates'!$C307),'Unit Types - Emission Rates'!D307,'Unit Types - Emission Rates'!C307)</f>
        <v>0</v>
      </c>
      <c r="D298">
        <f t="shared" si="33"/>
        <v>0</v>
      </c>
      <c r="F298">
        <f>'Unit Types - Emission Rates'!B307</f>
        <v>0</v>
      </c>
      <c r="G298" t="str">
        <f t="shared" si="34"/>
        <v>PublicNotice Fix: Unit Types - Emission Rates Col B Complete (Include Multi-pollutants)</v>
      </c>
      <c r="H298" t="str">
        <f>IF(OR(COUNTIF($I$2:I298,I298)&gt;1,I298=0),IF(ISBLANK('Unit Types - Emission Rates'!F307),H297,0),IF(I298="","",MAX($H$1:H297)+1))</f>
        <v>Impact Sheet Update: Distinct Counter for Pollutants</v>
      </c>
      <c r="I298">
        <f>IF('Unit Types - Emission Rates'!F307="VOC","",'Unit Types - Emission Rates'!F307)</f>
        <v>0</v>
      </c>
      <c r="J298" t="str">
        <f t="shared" si="28"/>
        <v/>
      </c>
      <c r="K298" t="str">
        <f>IF(OR(COUNTIF($L$2:L298,L298)&gt;1,L298=0),IF(ISBLANK('Unit Types - Emission Rates'!C307),K297,0),IF(L298="","",MAX($K$1:K297)+1))</f>
        <v>FlexPermits: Distinct Counter for FIN from UT-ER sheet</v>
      </c>
      <c r="L298" s="289">
        <f>'Unit Types - Emission Rates'!C307</f>
        <v>0</v>
      </c>
      <c r="M298" s="289">
        <f>'Unit Types - Emission Rates'!D307</f>
        <v>0</v>
      </c>
      <c r="N298" s="289">
        <f>'Unit Types - Emission Rates'!E307</f>
        <v>0</v>
      </c>
      <c r="O298" t="str">
        <f t="shared" si="29"/>
        <v/>
      </c>
      <c r="P298" t="str">
        <f t="shared" si="30"/>
        <v/>
      </c>
      <c r="Q298" t="str">
        <f t="shared" si="31"/>
        <v/>
      </c>
    </row>
    <row r="299" spans="1:17" x14ac:dyDescent="0.2">
      <c r="A299">
        <f>'Unit Types - Emission Rates'!A308</f>
        <v>0</v>
      </c>
      <c r="B299" t="str">
        <f t="shared" si="32"/>
        <v>BACT FIX: Fills blank Action Requested with prior above cell, makes complete list per pollutant</v>
      </c>
      <c r="C299">
        <f>IF(ISBLANK('Unit Types - Emission Rates'!$C308),'Unit Types - Emission Rates'!D308,'Unit Types - Emission Rates'!C308)</f>
        <v>0</v>
      </c>
      <c r="D299">
        <f t="shared" si="33"/>
        <v>0</v>
      </c>
      <c r="F299">
        <f>'Unit Types - Emission Rates'!B308</f>
        <v>0</v>
      </c>
      <c r="G299" t="str">
        <f t="shared" si="34"/>
        <v>PublicNotice Fix: Unit Types - Emission Rates Col B Complete (Include Multi-pollutants)</v>
      </c>
      <c r="H299" t="str">
        <f>IF(OR(COUNTIF($I$2:I299,I299)&gt;1,I299=0),IF(ISBLANK('Unit Types - Emission Rates'!F308),H298,0),IF(I299="","",MAX($H$1:H298)+1))</f>
        <v>Impact Sheet Update: Distinct Counter for Pollutants</v>
      </c>
      <c r="I299">
        <f>IF('Unit Types - Emission Rates'!F308="VOC","",'Unit Types - Emission Rates'!F308)</f>
        <v>0</v>
      </c>
      <c r="J299" t="str">
        <f t="shared" si="28"/>
        <v/>
      </c>
      <c r="K299" t="str">
        <f>IF(OR(COUNTIF($L$2:L299,L299)&gt;1,L299=0),IF(ISBLANK('Unit Types - Emission Rates'!C308),K298,0),IF(L299="","",MAX($K$1:K298)+1))</f>
        <v>FlexPermits: Distinct Counter for FIN from UT-ER sheet</v>
      </c>
      <c r="L299" s="289">
        <f>'Unit Types - Emission Rates'!C308</f>
        <v>0</v>
      </c>
      <c r="M299" s="289">
        <f>'Unit Types - Emission Rates'!D308</f>
        <v>0</v>
      </c>
      <c r="N299" s="289">
        <f>'Unit Types - Emission Rates'!E308</f>
        <v>0</v>
      </c>
      <c r="O299" t="str">
        <f t="shared" si="29"/>
        <v/>
      </c>
      <c r="P299" t="str">
        <f t="shared" si="30"/>
        <v/>
      </c>
      <c r="Q299" t="str">
        <f t="shared" si="31"/>
        <v/>
      </c>
    </row>
    <row r="300" spans="1:17" x14ac:dyDescent="0.2">
      <c r="A300">
        <f>'Unit Types - Emission Rates'!A309</f>
        <v>0</v>
      </c>
      <c r="B300" t="str">
        <f t="shared" si="32"/>
        <v>BACT FIX: Fills blank Action Requested with prior above cell, makes complete list per pollutant</v>
      </c>
      <c r="C300">
        <f>IF(ISBLANK('Unit Types - Emission Rates'!$C309),'Unit Types - Emission Rates'!D309,'Unit Types - Emission Rates'!C309)</f>
        <v>0</v>
      </c>
      <c r="D300">
        <f t="shared" si="33"/>
        <v>0</v>
      </c>
      <c r="F300">
        <f>'Unit Types - Emission Rates'!B309</f>
        <v>0</v>
      </c>
      <c r="G300" t="str">
        <f t="shared" si="34"/>
        <v>PublicNotice Fix: Unit Types - Emission Rates Col B Complete (Include Multi-pollutants)</v>
      </c>
      <c r="H300" t="str">
        <f>IF(OR(COUNTIF($I$2:I300,I300)&gt;1,I300=0),IF(ISBLANK('Unit Types - Emission Rates'!F309),H299,0),IF(I300="","",MAX($H$1:H299)+1))</f>
        <v>Impact Sheet Update: Distinct Counter for Pollutants</v>
      </c>
      <c r="I300">
        <f>IF('Unit Types - Emission Rates'!F309="VOC","",'Unit Types - Emission Rates'!F309)</f>
        <v>0</v>
      </c>
      <c r="J300" t="str">
        <f t="shared" si="28"/>
        <v/>
      </c>
      <c r="K300" t="str">
        <f>IF(OR(COUNTIF($L$2:L300,L300)&gt;1,L300=0),IF(ISBLANK('Unit Types - Emission Rates'!C309),K299,0),IF(L300="","",MAX($K$1:K299)+1))</f>
        <v>FlexPermits: Distinct Counter for FIN from UT-ER sheet</v>
      </c>
      <c r="L300" s="289">
        <f>'Unit Types - Emission Rates'!C309</f>
        <v>0</v>
      </c>
      <c r="M300" s="289">
        <f>'Unit Types - Emission Rates'!D309</f>
        <v>0</v>
      </c>
      <c r="N300" s="289">
        <f>'Unit Types - Emission Rates'!E309</f>
        <v>0</v>
      </c>
      <c r="O300" t="str">
        <f t="shared" si="29"/>
        <v/>
      </c>
      <c r="P300" t="str">
        <f t="shared" si="30"/>
        <v/>
      </c>
      <c r="Q300" t="str">
        <f t="shared" si="31"/>
        <v/>
      </c>
    </row>
    <row r="301" spans="1:17" x14ac:dyDescent="0.2">
      <c r="A301">
        <f>'Unit Types - Emission Rates'!A310</f>
        <v>0</v>
      </c>
      <c r="B301" t="str">
        <f t="shared" si="32"/>
        <v>BACT FIX: Fills blank Action Requested with prior above cell, makes complete list per pollutant</v>
      </c>
      <c r="C301">
        <f>IF(ISBLANK('Unit Types - Emission Rates'!$C310),'Unit Types - Emission Rates'!D310,'Unit Types - Emission Rates'!C310)</f>
        <v>0</v>
      </c>
      <c r="D301">
        <f t="shared" si="33"/>
        <v>0</v>
      </c>
      <c r="F301">
        <f>'Unit Types - Emission Rates'!B310</f>
        <v>0</v>
      </c>
      <c r="G301" t="str">
        <f t="shared" si="34"/>
        <v>PublicNotice Fix: Unit Types - Emission Rates Col B Complete (Include Multi-pollutants)</v>
      </c>
      <c r="H301" t="str">
        <f>IF(OR(COUNTIF($I$2:I301,I301)&gt;1,I301=0),IF(ISBLANK('Unit Types - Emission Rates'!F310),H300,0),IF(I301="","",MAX($H$1:H300)+1))</f>
        <v>Impact Sheet Update: Distinct Counter for Pollutants</v>
      </c>
      <c r="I301">
        <f>IF('Unit Types - Emission Rates'!F310="VOC","",'Unit Types - Emission Rates'!F310)</f>
        <v>0</v>
      </c>
      <c r="J301" t="str">
        <f t="shared" si="28"/>
        <v/>
      </c>
      <c r="K301" t="str">
        <f>IF(OR(COUNTIF($L$2:L301,L301)&gt;1,L301=0),IF(ISBLANK('Unit Types - Emission Rates'!C310),K300,0),IF(L301="","",MAX($K$1:K300)+1))</f>
        <v>FlexPermits: Distinct Counter for FIN from UT-ER sheet</v>
      </c>
      <c r="L301" s="289">
        <f>'Unit Types - Emission Rates'!C310</f>
        <v>0</v>
      </c>
      <c r="M301" s="289">
        <f>'Unit Types - Emission Rates'!D310</f>
        <v>0</v>
      </c>
      <c r="N301" s="289">
        <f>'Unit Types - Emission Rates'!E310</f>
        <v>0</v>
      </c>
      <c r="O301" t="str">
        <f t="shared" si="29"/>
        <v/>
      </c>
      <c r="P301" t="str">
        <f t="shared" si="30"/>
        <v/>
      </c>
      <c r="Q301" t="str">
        <f t="shared" si="31"/>
        <v/>
      </c>
    </row>
    <row r="302" spans="1:17" x14ac:dyDescent="0.2">
      <c r="A302">
        <f>'Unit Types - Emission Rates'!A311</f>
        <v>0</v>
      </c>
      <c r="B302" t="str">
        <f t="shared" si="32"/>
        <v>BACT FIX: Fills blank Action Requested with prior above cell, makes complete list per pollutant</v>
      </c>
      <c r="C302">
        <f>IF(ISBLANK('Unit Types - Emission Rates'!$C311),'Unit Types - Emission Rates'!D311,'Unit Types - Emission Rates'!C311)</f>
        <v>0</v>
      </c>
      <c r="D302">
        <f t="shared" si="33"/>
        <v>0</v>
      </c>
      <c r="F302">
        <f>'Unit Types - Emission Rates'!B311</f>
        <v>0</v>
      </c>
      <c r="G302" t="str">
        <f t="shared" si="34"/>
        <v>PublicNotice Fix: Unit Types - Emission Rates Col B Complete (Include Multi-pollutants)</v>
      </c>
      <c r="H302" t="str">
        <f>IF(OR(COUNTIF($I$2:I302,I302)&gt;1,I302=0),IF(ISBLANK('Unit Types - Emission Rates'!F311),H301,0),IF(I302="","",MAX($H$1:H301)+1))</f>
        <v>Impact Sheet Update: Distinct Counter for Pollutants</v>
      </c>
      <c r="I302">
        <f>IF('Unit Types - Emission Rates'!F311="VOC","",'Unit Types - Emission Rates'!F311)</f>
        <v>0</v>
      </c>
      <c r="J302" t="str">
        <f t="shared" si="28"/>
        <v/>
      </c>
      <c r="K302" t="str">
        <f>IF(OR(COUNTIF($L$2:L302,L302)&gt;1,L302=0),IF(ISBLANK('Unit Types - Emission Rates'!C311),K301,0),IF(L302="","",MAX($K$1:K301)+1))</f>
        <v>FlexPermits: Distinct Counter for FIN from UT-ER sheet</v>
      </c>
      <c r="L302" s="289">
        <f>'Unit Types - Emission Rates'!C311</f>
        <v>0</v>
      </c>
      <c r="M302" s="289">
        <f>'Unit Types - Emission Rates'!D311</f>
        <v>0</v>
      </c>
      <c r="N302" s="289">
        <f>'Unit Types - Emission Rates'!E311</f>
        <v>0</v>
      </c>
      <c r="O302" t="str">
        <f t="shared" si="29"/>
        <v/>
      </c>
      <c r="P302" t="str">
        <f t="shared" si="30"/>
        <v/>
      </c>
      <c r="Q302" t="str">
        <f t="shared" si="31"/>
        <v/>
      </c>
    </row>
    <row r="303" spans="1:17" x14ac:dyDescent="0.2">
      <c r="A303">
        <f>'Unit Types - Emission Rates'!A312</f>
        <v>0</v>
      </c>
      <c r="B303" t="str">
        <f t="shared" si="32"/>
        <v>BACT FIX: Fills blank Action Requested with prior above cell, makes complete list per pollutant</v>
      </c>
      <c r="C303">
        <f>IF(ISBLANK('Unit Types - Emission Rates'!$C312),'Unit Types - Emission Rates'!D312,'Unit Types - Emission Rates'!C312)</f>
        <v>0</v>
      </c>
      <c r="D303">
        <f t="shared" si="33"/>
        <v>0</v>
      </c>
      <c r="F303">
        <f>'Unit Types - Emission Rates'!B312</f>
        <v>0</v>
      </c>
      <c r="G303" t="str">
        <f t="shared" si="34"/>
        <v>PublicNotice Fix: Unit Types - Emission Rates Col B Complete (Include Multi-pollutants)</v>
      </c>
      <c r="H303" t="str">
        <f>IF(OR(COUNTIF($I$2:I303,I303)&gt;1,I303=0),IF(ISBLANK('Unit Types - Emission Rates'!F312),H302,0),IF(I303="","",MAX($H$1:H302)+1))</f>
        <v>Impact Sheet Update: Distinct Counter for Pollutants</v>
      </c>
      <c r="I303">
        <f>IF('Unit Types - Emission Rates'!F312="VOC","",'Unit Types - Emission Rates'!F312)</f>
        <v>0</v>
      </c>
      <c r="J303" t="str">
        <f t="shared" si="28"/>
        <v/>
      </c>
      <c r="K303" t="str">
        <f>IF(OR(COUNTIF($L$2:L303,L303)&gt;1,L303=0),IF(ISBLANK('Unit Types - Emission Rates'!C312),K302,0),IF(L303="","",MAX($K$1:K302)+1))</f>
        <v>FlexPermits: Distinct Counter for FIN from UT-ER sheet</v>
      </c>
      <c r="L303" s="289">
        <f>'Unit Types - Emission Rates'!C312</f>
        <v>0</v>
      </c>
      <c r="M303" s="289">
        <f>'Unit Types - Emission Rates'!D312</f>
        <v>0</v>
      </c>
      <c r="N303" s="289">
        <f>'Unit Types - Emission Rates'!E312</f>
        <v>0</v>
      </c>
      <c r="O303" t="str">
        <f t="shared" si="29"/>
        <v/>
      </c>
      <c r="P303" t="str">
        <f t="shared" si="30"/>
        <v/>
      </c>
      <c r="Q303" t="str">
        <f t="shared" si="31"/>
        <v/>
      </c>
    </row>
    <row r="304" spans="1:17" x14ac:dyDescent="0.2">
      <c r="A304">
        <f>'Unit Types - Emission Rates'!A313</f>
        <v>0</v>
      </c>
      <c r="B304" t="str">
        <f t="shared" si="32"/>
        <v>BACT FIX: Fills blank Action Requested with prior above cell, makes complete list per pollutant</v>
      </c>
      <c r="C304">
        <f>IF(ISBLANK('Unit Types - Emission Rates'!$C313),'Unit Types - Emission Rates'!D313,'Unit Types - Emission Rates'!C313)</f>
        <v>0</v>
      </c>
      <c r="D304">
        <f t="shared" si="33"/>
        <v>0</v>
      </c>
      <c r="F304">
        <f>'Unit Types - Emission Rates'!B313</f>
        <v>0</v>
      </c>
      <c r="G304" t="str">
        <f t="shared" si="34"/>
        <v>PublicNotice Fix: Unit Types - Emission Rates Col B Complete (Include Multi-pollutants)</v>
      </c>
      <c r="H304" t="str">
        <f>IF(OR(COUNTIF($I$2:I304,I304)&gt;1,I304=0),IF(ISBLANK('Unit Types - Emission Rates'!F313),H303,0),IF(I304="","",MAX($H$1:H303)+1))</f>
        <v>Impact Sheet Update: Distinct Counter for Pollutants</v>
      </c>
      <c r="I304">
        <f>IF('Unit Types - Emission Rates'!F313="VOC","",'Unit Types - Emission Rates'!F313)</f>
        <v>0</v>
      </c>
      <c r="J304" t="str">
        <f t="shared" si="28"/>
        <v/>
      </c>
      <c r="K304" t="str">
        <f>IF(OR(COUNTIF($L$2:L304,L304)&gt;1,L304=0),IF(ISBLANK('Unit Types - Emission Rates'!C313),K303,0),IF(L304="","",MAX($K$1:K303)+1))</f>
        <v>FlexPermits: Distinct Counter for FIN from UT-ER sheet</v>
      </c>
      <c r="L304" s="289">
        <f>'Unit Types - Emission Rates'!C313</f>
        <v>0</v>
      </c>
      <c r="M304" s="289">
        <f>'Unit Types - Emission Rates'!D313</f>
        <v>0</v>
      </c>
      <c r="N304" s="289">
        <f>'Unit Types - Emission Rates'!E313</f>
        <v>0</v>
      </c>
      <c r="O304" t="str">
        <f t="shared" si="29"/>
        <v/>
      </c>
      <c r="P304" t="str">
        <f t="shared" si="30"/>
        <v/>
      </c>
      <c r="Q304" t="str">
        <f t="shared" si="31"/>
        <v/>
      </c>
    </row>
    <row r="305" spans="1:17" x14ac:dyDescent="0.2">
      <c r="A305">
        <f>'Unit Types - Emission Rates'!A314</f>
        <v>0</v>
      </c>
      <c r="B305" t="str">
        <f t="shared" si="32"/>
        <v>BACT FIX: Fills blank Action Requested with prior above cell, makes complete list per pollutant</v>
      </c>
      <c r="C305">
        <f>IF(ISBLANK('Unit Types - Emission Rates'!$C314),'Unit Types - Emission Rates'!D314,'Unit Types - Emission Rates'!C314)</f>
        <v>0</v>
      </c>
      <c r="D305">
        <f t="shared" si="33"/>
        <v>0</v>
      </c>
      <c r="F305">
        <f>'Unit Types - Emission Rates'!B314</f>
        <v>0</v>
      </c>
      <c r="G305" t="str">
        <f t="shared" si="34"/>
        <v>PublicNotice Fix: Unit Types - Emission Rates Col B Complete (Include Multi-pollutants)</v>
      </c>
      <c r="H305" t="str">
        <f>IF(OR(COUNTIF($I$2:I305,I305)&gt;1,I305=0),IF(ISBLANK('Unit Types - Emission Rates'!F314),H304,0),IF(I305="","",MAX($H$1:H304)+1))</f>
        <v>Impact Sheet Update: Distinct Counter for Pollutants</v>
      </c>
      <c r="I305">
        <f>IF('Unit Types - Emission Rates'!F314="VOC","",'Unit Types - Emission Rates'!F314)</f>
        <v>0</v>
      </c>
      <c r="J305" t="str">
        <f t="shared" si="28"/>
        <v/>
      </c>
      <c r="K305" t="str">
        <f>IF(OR(COUNTIF($L$2:L305,L305)&gt;1,L305=0),IF(ISBLANK('Unit Types - Emission Rates'!C314),K304,0),IF(L305="","",MAX($K$1:K304)+1))</f>
        <v>FlexPermits: Distinct Counter for FIN from UT-ER sheet</v>
      </c>
      <c r="L305" s="289">
        <f>'Unit Types - Emission Rates'!C314</f>
        <v>0</v>
      </c>
      <c r="M305" s="289">
        <f>'Unit Types - Emission Rates'!D314</f>
        <v>0</v>
      </c>
      <c r="N305" s="289">
        <f>'Unit Types - Emission Rates'!E314</f>
        <v>0</v>
      </c>
      <c r="O305" t="str">
        <f t="shared" si="29"/>
        <v/>
      </c>
      <c r="P305" t="str">
        <f t="shared" si="30"/>
        <v/>
      </c>
      <c r="Q305" t="str">
        <f t="shared" si="31"/>
        <v/>
      </c>
    </row>
    <row r="306" spans="1:17" x14ac:dyDescent="0.2">
      <c r="A306">
        <f>'Unit Types - Emission Rates'!A315</f>
        <v>0</v>
      </c>
      <c r="B306" t="str">
        <f t="shared" si="32"/>
        <v>BACT FIX: Fills blank Action Requested with prior above cell, makes complete list per pollutant</v>
      </c>
      <c r="C306">
        <f>IF(ISBLANK('Unit Types - Emission Rates'!$C315),'Unit Types - Emission Rates'!D315,'Unit Types - Emission Rates'!C315)</f>
        <v>0</v>
      </c>
      <c r="D306">
        <f t="shared" si="33"/>
        <v>0</v>
      </c>
      <c r="F306">
        <f>'Unit Types - Emission Rates'!B315</f>
        <v>0</v>
      </c>
      <c r="G306" t="str">
        <f t="shared" si="34"/>
        <v>PublicNotice Fix: Unit Types - Emission Rates Col B Complete (Include Multi-pollutants)</v>
      </c>
      <c r="H306" t="str">
        <f>IF(OR(COUNTIF($I$2:I306,I306)&gt;1,I306=0),IF(ISBLANK('Unit Types - Emission Rates'!F315),H305,0),IF(I306="","",MAX($H$1:H305)+1))</f>
        <v>Impact Sheet Update: Distinct Counter for Pollutants</v>
      </c>
      <c r="I306">
        <f>IF('Unit Types - Emission Rates'!F315="VOC","",'Unit Types - Emission Rates'!F315)</f>
        <v>0</v>
      </c>
      <c r="J306" t="str">
        <f t="shared" si="28"/>
        <v/>
      </c>
      <c r="K306" t="str">
        <f>IF(OR(COUNTIF($L$2:L306,L306)&gt;1,L306=0),IF(ISBLANK('Unit Types - Emission Rates'!C315),K305,0),IF(L306="","",MAX($K$1:K305)+1))</f>
        <v>FlexPermits: Distinct Counter for FIN from UT-ER sheet</v>
      </c>
      <c r="L306" s="289">
        <f>'Unit Types - Emission Rates'!C315</f>
        <v>0</v>
      </c>
      <c r="M306" s="289">
        <f>'Unit Types - Emission Rates'!D315</f>
        <v>0</v>
      </c>
      <c r="N306" s="289">
        <f>'Unit Types - Emission Rates'!E315</f>
        <v>0</v>
      </c>
      <c r="O306" t="str">
        <f t="shared" si="29"/>
        <v/>
      </c>
      <c r="P306" t="str">
        <f t="shared" si="30"/>
        <v/>
      </c>
      <c r="Q306" t="str">
        <f t="shared" si="31"/>
        <v/>
      </c>
    </row>
    <row r="307" spans="1:17" x14ac:dyDescent="0.2">
      <c r="A307">
        <f>'Unit Types - Emission Rates'!A316</f>
        <v>0</v>
      </c>
      <c r="B307" t="str">
        <f t="shared" si="32"/>
        <v>BACT FIX: Fills blank Action Requested with prior above cell, makes complete list per pollutant</v>
      </c>
      <c r="C307">
        <f>IF(ISBLANK('Unit Types - Emission Rates'!$C316),'Unit Types - Emission Rates'!D316,'Unit Types - Emission Rates'!C316)</f>
        <v>0</v>
      </c>
      <c r="D307">
        <f t="shared" si="33"/>
        <v>0</v>
      </c>
      <c r="F307">
        <f>'Unit Types - Emission Rates'!B316</f>
        <v>0</v>
      </c>
      <c r="G307" t="str">
        <f t="shared" si="34"/>
        <v>PublicNotice Fix: Unit Types - Emission Rates Col B Complete (Include Multi-pollutants)</v>
      </c>
      <c r="H307" t="str">
        <f>IF(OR(COUNTIF($I$2:I307,I307)&gt;1,I307=0),IF(ISBLANK('Unit Types - Emission Rates'!F316),H306,0),IF(I307="","",MAX($H$1:H306)+1))</f>
        <v>Impact Sheet Update: Distinct Counter for Pollutants</v>
      </c>
      <c r="I307">
        <f>IF('Unit Types - Emission Rates'!F316="VOC","",'Unit Types - Emission Rates'!F316)</f>
        <v>0</v>
      </c>
      <c r="J307" t="str">
        <f t="shared" si="28"/>
        <v/>
      </c>
      <c r="K307" t="str">
        <f>IF(OR(COUNTIF($L$2:L307,L307)&gt;1,L307=0),IF(ISBLANK('Unit Types - Emission Rates'!C316),K306,0),IF(L307="","",MAX($K$1:K306)+1))</f>
        <v>FlexPermits: Distinct Counter for FIN from UT-ER sheet</v>
      </c>
      <c r="L307" s="289">
        <f>'Unit Types - Emission Rates'!C316</f>
        <v>0</v>
      </c>
      <c r="M307" s="289">
        <f>'Unit Types - Emission Rates'!D316</f>
        <v>0</v>
      </c>
      <c r="N307" s="289">
        <f>'Unit Types - Emission Rates'!E316</f>
        <v>0</v>
      </c>
      <c r="O307" t="str">
        <f t="shared" si="29"/>
        <v/>
      </c>
      <c r="P307" t="str">
        <f t="shared" si="30"/>
        <v/>
      </c>
      <c r="Q307" t="str">
        <f t="shared" si="31"/>
        <v/>
      </c>
    </row>
    <row r="308" spans="1:17" x14ac:dyDescent="0.2">
      <c r="A308">
        <f>'Unit Types - Emission Rates'!A317</f>
        <v>0</v>
      </c>
      <c r="B308" t="str">
        <f t="shared" si="32"/>
        <v>BACT FIX: Fills blank Action Requested with prior above cell, makes complete list per pollutant</v>
      </c>
      <c r="C308">
        <f>IF(ISBLANK('Unit Types - Emission Rates'!$C317),'Unit Types - Emission Rates'!D317,'Unit Types - Emission Rates'!C317)</f>
        <v>0</v>
      </c>
      <c r="D308">
        <f t="shared" si="33"/>
        <v>0</v>
      </c>
      <c r="F308">
        <f>'Unit Types - Emission Rates'!B317</f>
        <v>0</v>
      </c>
      <c r="G308" t="str">
        <f t="shared" si="34"/>
        <v>PublicNotice Fix: Unit Types - Emission Rates Col B Complete (Include Multi-pollutants)</v>
      </c>
      <c r="H308" t="str">
        <f>IF(OR(COUNTIF($I$2:I308,I308)&gt;1,I308=0),IF(ISBLANK('Unit Types - Emission Rates'!F317),H307,0),IF(I308="","",MAX($H$1:H307)+1))</f>
        <v>Impact Sheet Update: Distinct Counter for Pollutants</v>
      </c>
      <c r="I308">
        <f>IF('Unit Types - Emission Rates'!F317="VOC","",'Unit Types - Emission Rates'!F317)</f>
        <v>0</v>
      </c>
      <c r="J308" t="str">
        <f t="shared" si="28"/>
        <v/>
      </c>
      <c r="K308" t="str">
        <f>IF(OR(COUNTIF($L$2:L308,L308)&gt;1,L308=0),IF(ISBLANK('Unit Types - Emission Rates'!C317),K307,0),IF(L308="","",MAX($K$1:K307)+1))</f>
        <v>FlexPermits: Distinct Counter for FIN from UT-ER sheet</v>
      </c>
      <c r="L308" s="289">
        <f>'Unit Types - Emission Rates'!C317</f>
        <v>0</v>
      </c>
      <c r="M308" s="289">
        <f>'Unit Types - Emission Rates'!D317</f>
        <v>0</v>
      </c>
      <c r="N308" s="289">
        <f>'Unit Types - Emission Rates'!E317</f>
        <v>0</v>
      </c>
      <c r="O308" t="str">
        <f t="shared" si="29"/>
        <v/>
      </c>
      <c r="P308" t="str">
        <f t="shared" si="30"/>
        <v/>
      </c>
      <c r="Q308" t="str">
        <f t="shared" si="31"/>
        <v/>
      </c>
    </row>
    <row r="309" spans="1:17" x14ac:dyDescent="0.2">
      <c r="A309">
        <f>'Unit Types - Emission Rates'!A318</f>
        <v>0</v>
      </c>
      <c r="B309" t="str">
        <f t="shared" si="32"/>
        <v>BACT FIX: Fills blank Action Requested with prior above cell, makes complete list per pollutant</v>
      </c>
      <c r="C309">
        <f>IF(ISBLANK('Unit Types - Emission Rates'!$C318),'Unit Types - Emission Rates'!D318,'Unit Types - Emission Rates'!C318)</f>
        <v>0</v>
      </c>
      <c r="D309">
        <f t="shared" si="33"/>
        <v>0</v>
      </c>
      <c r="F309">
        <f>'Unit Types - Emission Rates'!B318</f>
        <v>0</v>
      </c>
      <c r="G309" t="str">
        <f t="shared" si="34"/>
        <v>PublicNotice Fix: Unit Types - Emission Rates Col B Complete (Include Multi-pollutants)</v>
      </c>
      <c r="H309" t="str">
        <f>IF(OR(COUNTIF($I$2:I309,I309)&gt;1,I309=0),IF(ISBLANK('Unit Types - Emission Rates'!F318),H308,0),IF(I309="","",MAX($H$1:H308)+1))</f>
        <v>Impact Sheet Update: Distinct Counter for Pollutants</v>
      </c>
      <c r="I309">
        <f>IF('Unit Types - Emission Rates'!F318="VOC","",'Unit Types - Emission Rates'!F318)</f>
        <v>0</v>
      </c>
      <c r="J309" t="str">
        <f t="shared" si="28"/>
        <v/>
      </c>
      <c r="K309" t="str">
        <f>IF(OR(COUNTIF($L$2:L309,L309)&gt;1,L309=0),IF(ISBLANK('Unit Types - Emission Rates'!C318),K308,0),IF(L309="","",MAX($K$1:K308)+1))</f>
        <v>FlexPermits: Distinct Counter for FIN from UT-ER sheet</v>
      </c>
      <c r="L309" s="289">
        <f>'Unit Types - Emission Rates'!C318</f>
        <v>0</v>
      </c>
      <c r="M309" s="289">
        <f>'Unit Types - Emission Rates'!D318</f>
        <v>0</v>
      </c>
      <c r="N309" s="289">
        <f>'Unit Types - Emission Rates'!E318</f>
        <v>0</v>
      </c>
      <c r="O309" t="str">
        <f t="shared" si="29"/>
        <v/>
      </c>
      <c r="P309" t="str">
        <f t="shared" si="30"/>
        <v/>
      </c>
      <c r="Q309" t="str">
        <f t="shared" si="31"/>
        <v/>
      </c>
    </row>
    <row r="310" spans="1:17" x14ac:dyDescent="0.2">
      <c r="A310">
        <f>'Unit Types - Emission Rates'!A319</f>
        <v>0</v>
      </c>
      <c r="B310" t="str">
        <f t="shared" si="32"/>
        <v>BACT FIX: Fills blank Action Requested with prior above cell, makes complete list per pollutant</v>
      </c>
      <c r="C310">
        <f>IF(ISBLANK('Unit Types - Emission Rates'!$C319),'Unit Types - Emission Rates'!D319,'Unit Types - Emission Rates'!C319)</f>
        <v>0</v>
      </c>
      <c r="D310">
        <f t="shared" si="33"/>
        <v>0</v>
      </c>
      <c r="F310">
        <f>'Unit Types - Emission Rates'!B319</f>
        <v>0</v>
      </c>
      <c r="G310" t="str">
        <f t="shared" si="34"/>
        <v>PublicNotice Fix: Unit Types - Emission Rates Col B Complete (Include Multi-pollutants)</v>
      </c>
      <c r="H310" t="str">
        <f>IF(OR(COUNTIF($I$2:I310,I310)&gt;1,I310=0),IF(ISBLANK('Unit Types - Emission Rates'!F319),H309,0),IF(I310="","",MAX($H$1:H309)+1))</f>
        <v>Impact Sheet Update: Distinct Counter for Pollutants</v>
      </c>
      <c r="I310">
        <f>IF('Unit Types - Emission Rates'!F319="VOC","",'Unit Types - Emission Rates'!F319)</f>
        <v>0</v>
      </c>
      <c r="J310" t="str">
        <f t="shared" si="28"/>
        <v/>
      </c>
      <c r="K310" t="str">
        <f>IF(OR(COUNTIF($L$2:L310,L310)&gt;1,L310=0),IF(ISBLANK('Unit Types - Emission Rates'!C319),K309,0),IF(L310="","",MAX($K$1:K309)+1))</f>
        <v>FlexPermits: Distinct Counter for FIN from UT-ER sheet</v>
      </c>
      <c r="L310" s="289">
        <f>'Unit Types - Emission Rates'!C319</f>
        <v>0</v>
      </c>
      <c r="M310" s="289">
        <f>'Unit Types - Emission Rates'!D319</f>
        <v>0</v>
      </c>
      <c r="N310" s="289">
        <f>'Unit Types - Emission Rates'!E319</f>
        <v>0</v>
      </c>
      <c r="O310" t="str">
        <f t="shared" si="29"/>
        <v/>
      </c>
      <c r="P310" t="str">
        <f t="shared" si="30"/>
        <v/>
      </c>
      <c r="Q310" t="str">
        <f t="shared" si="31"/>
        <v/>
      </c>
    </row>
    <row r="311" spans="1:17" x14ac:dyDescent="0.2">
      <c r="A311">
        <f>'Unit Types - Emission Rates'!A320</f>
        <v>0</v>
      </c>
      <c r="B311" t="str">
        <f t="shared" si="32"/>
        <v>BACT FIX: Fills blank Action Requested with prior above cell, makes complete list per pollutant</v>
      </c>
      <c r="C311">
        <f>IF(ISBLANK('Unit Types - Emission Rates'!$C320),'Unit Types - Emission Rates'!D320,'Unit Types - Emission Rates'!C320)</f>
        <v>0</v>
      </c>
      <c r="D311">
        <f t="shared" si="33"/>
        <v>0</v>
      </c>
      <c r="F311">
        <f>'Unit Types - Emission Rates'!B320</f>
        <v>0</v>
      </c>
      <c r="G311" t="str">
        <f t="shared" si="34"/>
        <v>PublicNotice Fix: Unit Types - Emission Rates Col B Complete (Include Multi-pollutants)</v>
      </c>
      <c r="H311" t="str">
        <f>IF(OR(COUNTIF($I$2:I311,I311)&gt;1,I311=0),IF(ISBLANK('Unit Types - Emission Rates'!F320),H310,0),IF(I311="","",MAX($H$1:H310)+1))</f>
        <v>Impact Sheet Update: Distinct Counter for Pollutants</v>
      </c>
      <c r="I311">
        <f>IF('Unit Types - Emission Rates'!F320="VOC","",'Unit Types - Emission Rates'!F320)</f>
        <v>0</v>
      </c>
      <c r="J311" t="str">
        <f t="shared" si="28"/>
        <v/>
      </c>
      <c r="K311" t="str">
        <f>IF(OR(COUNTIF($L$2:L311,L311)&gt;1,L311=0),IF(ISBLANK('Unit Types - Emission Rates'!C320),K310,0),IF(L311="","",MAX($K$1:K310)+1))</f>
        <v>FlexPermits: Distinct Counter for FIN from UT-ER sheet</v>
      </c>
      <c r="L311" s="289">
        <f>'Unit Types - Emission Rates'!C320</f>
        <v>0</v>
      </c>
      <c r="M311" s="289">
        <f>'Unit Types - Emission Rates'!D320</f>
        <v>0</v>
      </c>
      <c r="N311" s="289">
        <f>'Unit Types - Emission Rates'!E320</f>
        <v>0</v>
      </c>
      <c r="O311" t="str">
        <f t="shared" si="29"/>
        <v/>
      </c>
      <c r="P311" t="str">
        <f t="shared" si="30"/>
        <v/>
      </c>
      <c r="Q311" t="str">
        <f t="shared" si="31"/>
        <v/>
      </c>
    </row>
    <row r="312" spans="1:17" x14ac:dyDescent="0.2">
      <c r="A312">
        <f>'Unit Types - Emission Rates'!A321</f>
        <v>0</v>
      </c>
      <c r="B312" t="str">
        <f t="shared" si="32"/>
        <v>BACT FIX: Fills blank Action Requested with prior above cell, makes complete list per pollutant</v>
      </c>
      <c r="C312">
        <f>IF(ISBLANK('Unit Types - Emission Rates'!$C321),'Unit Types - Emission Rates'!D321,'Unit Types - Emission Rates'!C321)</f>
        <v>0</v>
      </c>
      <c r="D312">
        <f t="shared" si="33"/>
        <v>0</v>
      </c>
      <c r="F312">
        <f>'Unit Types - Emission Rates'!B321</f>
        <v>0</v>
      </c>
      <c r="G312" t="str">
        <f t="shared" si="34"/>
        <v>PublicNotice Fix: Unit Types - Emission Rates Col B Complete (Include Multi-pollutants)</v>
      </c>
      <c r="H312" t="str">
        <f>IF(OR(COUNTIF($I$2:I312,I312)&gt;1,I312=0),IF(ISBLANK('Unit Types - Emission Rates'!F321),H311,0),IF(I312="","",MAX($H$1:H311)+1))</f>
        <v>Impact Sheet Update: Distinct Counter for Pollutants</v>
      </c>
      <c r="I312">
        <f>IF('Unit Types - Emission Rates'!F321="VOC","",'Unit Types - Emission Rates'!F321)</f>
        <v>0</v>
      </c>
      <c r="J312" t="str">
        <f t="shared" si="28"/>
        <v/>
      </c>
      <c r="K312" t="str">
        <f>IF(OR(COUNTIF($L$2:L312,L312)&gt;1,L312=0),IF(ISBLANK('Unit Types - Emission Rates'!C321),K311,0),IF(L312="","",MAX($K$1:K311)+1))</f>
        <v>FlexPermits: Distinct Counter for FIN from UT-ER sheet</v>
      </c>
      <c r="L312" s="289">
        <f>'Unit Types - Emission Rates'!C321</f>
        <v>0</v>
      </c>
      <c r="M312" s="289">
        <f>'Unit Types - Emission Rates'!D321</f>
        <v>0</v>
      </c>
      <c r="N312" s="289">
        <f>'Unit Types - Emission Rates'!E321</f>
        <v>0</v>
      </c>
      <c r="O312" t="str">
        <f t="shared" si="29"/>
        <v/>
      </c>
      <c r="P312" t="str">
        <f t="shared" si="30"/>
        <v/>
      </c>
      <c r="Q312" t="str">
        <f t="shared" si="31"/>
        <v/>
      </c>
    </row>
    <row r="313" spans="1:17" x14ac:dyDescent="0.2">
      <c r="A313">
        <f>'Unit Types - Emission Rates'!A322</f>
        <v>0</v>
      </c>
      <c r="B313" t="str">
        <f t="shared" si="32"/>
        <v>BACT FIX: Fills blank Action Requested with prior above cell, makes complete list per pollutant</v>
      </c>
      <c r="C313">
        <f>IF(ISBLANK('Unit Types - Emission Rates'!$C322),'Unit Types - Emission Rates'!D322,'Unit Types - Emission Rates'!C322)</f>
        <v>0</v>
      </c>
      <c r="D313">
        <f t="shared" si="33"/>
        <v>0</v>
      </c>
      <c r="F313">
        <f>'Unit Types - Emission Rates'!B322</f>
        <v>0</v>
      </c>
      <c r="G313" t="str">
        <f t="shared" si="34"/>
        <v>PublicNotice Fix: Unit Types - Emission Rates Col B Complete (Include Multi-pollutants)</v>
      </c>
      <c r="H313" t="str">
        <f>IF(OR(COUNTIF($I$2:I313,I313)&gt;1,I313=0),IF(ISBLANK('Unit Types - Emission Rates'!F322),H312,0),IF(I313="","",MAX($H$1:H312)+1))</f>
        <v>Impact Sheet Update: Distinct Counter for Pollutants</v>
      </c>
      <c r="I313">
        <f>IF('Unit Types - Emission Rates'!F322="VOC","",'Unit Types - Emission Rates'!F322)</f>
        <v>0</v>
      </c>
      <c r="J313" t="str">
        <f t="shared" si="28"/>
        <v/>
      </c>
      <c r="K313" t="str">
        <f>IF(OR(COUNTIF($L$2:L313,L313)&gt;1,L313=0),IF(ISBLANK('Unit Types - Emission Rates'!C322),K312,0),IF(L313="","",MAX($K$1:K312)+1))</f>
        <v>FlexPermits: Distinct Counter for FIN from UT-ER sheet</v>
      </c>
      <c r="L313" s="289">
        <f>'Unit Types - Emission Rates'!C322</f>
        <v>0</v>
      </c>
      <c r="M313" s="289">
        <f>'Unit Types - Emission Rates'!D322</f>
        <v>0</v>
      </c>
      <c r="N313" s="289">
        <f>'Unit Types - Emission Rates'!E322</f>
        <v>0</v>
      </c>
      <c r="O313" t="str">
        <f t="shared" si="29"/>
        <v/>
      </c>
      <c r="P313" t="str">
        <f t="shared" si="30"/>
        <v/>
      </c>
      <c r="Q313" t="str">
        <f t="shared" si="31"/>
        <v/>
      </c>
    </row>
    <row r="314" spans="1:17" x14ac:dyDescent="0.2">
      <c r="A314">
        <f>'Unit Types - Emission Rates'!A323</f>
        <v>0</v>
      </c>
      <c r="B314" t="str">
        <f t="shared" si="32"/>
        <v>BACT FIX: Fills blank Action Requested with prior above cell, makes complete list per pollutant</v>
      </c>
      <c r="C314">
        <f>IF(ISBLANK('Unit Types - Emission Rates'!$C323),'Unit Types - Emission Rates'!D323,'Unit Types - Emission Rates'!C323)</f>
        <v>0</v>
      </c>
      <c r="D314">
        <f t="shared" si="33"/>
        <v>0</v>
      </c>
      <c r="F314">
        <f>'Unit Types - Emission Rates'!B323</f>
        <v>0</v>
      </c>
      <c r="G314" t="str">
        <f t="shared" si="34"/>
        <v>PublicNotice Fix: Unit Types - Emission Rates Col B Complete (Include Multi-pollutants)</v>
      </c>
      <c r="H314" t="str">
        <f>IF(OR(COUNTIF($I$2:I314,I314)&gt;1,I314=0),IF(ISBLANK('Unit Types - Emission Rates'!F323),H313,0),IF(I314="","",MAX($H$1:H313)+1))</f>
        <v>Impact Sheet Update: Distinct Counter for Pollutants</v>
      </c>
      <c r="I314">
        <f>IF('Unit Types - Emission Rates'!F323="VOC","",'Unit Types - Emission Rates'!F323)</f>
        <v>0</v>
      </c>
      <c r="J314" t="str">
        <f t="shared" si="28"/>
        <v/>
      </c>
      <c r="K314" t="str">
        <f>IF(OR(COUNTIF($L$2:L314,L314)&gt;1,L314=0),IF(ISBLANK('Unit Types - Emission Rates'!C323),K313,0),IF(L314="","",MAX($K$1:K313)+1))</f>
        <v>FlexPermits: Distinct Counter for FIN from UT-ER sheet</v>
      </c>
      <c r="L314" s="289">
        <f>'Unit Types - Emission Rates'!C323</f>
        <v>0</v>
      </c>
      <c r="M314" s="289">
        <f>'Unit Types - Emission Rates'!D323</f>
        <v>0</v>
      </c>
      <c r="N314" s="289">
        <f>'Unit Types - Emission Rates'!E323</f>
        <v>0</v>
      </c>
      <c r="O314" t="str">
        <f t="shared" si="29"/>
        <v/>
      </c>
      <c r="P314" t="str">
        <f t="shared" si="30"/>
        <v/>
      </c>
      <c r="Q314" t="str">
        <f t="shared" si="31"/>
        <v/>
      </c>
    </row>
    <row r="315" spans="1:17" x14ac:dyDescent="0.2">
      <c r="A315">
        <f>'Unit Types - Emission Rates'!A324</f>
        <v>0</v>
      </c>
      <c r="B315" t="str">
        <f t="shared" si="32"/>
        <v>BACT FIX: Fills blank Action Requested with prior above cell, makes complete list per pollutant</v>
      </c>
      <c r="C315">
        <f>IF(ISBLANK('Unit Types - Emission Rates'!$C324),'Unit Types - Emission Rates'!D324,'Unit Types - Emission Rates'!C324)</f>
        <v>0</v>
      </c>
      <c r="D315">
        <f t="shared" si="33"/>
        <v>0</v>
      </c>
      <c r="F315">
        <f>'Unit Types - Emission Rates'!B324</f>
        <v>0</v>
      </c>
      <c r="G315" t="str">
        <f t="shared" si="34"/>
        <v>PublicNotice Fix: Unit Types - Emission Rates Col B Complete (Include Multi-pollutants)</v>
      </c>
      <c r="H315" t="str">
        <f>IF(OR(COUNTIF($I$2:I315,I315)&gt;1,I315=0),IF(ISBLANK('Unit Types - Emission Rates'!F324),H314,0),IF(I315="","",MAX($H$1:H314)+1))</f>
        <v>Impact Sheet Update: Distinct Counter for Pollutants</v>
      </c>
      <c r="I315">
        <f>IF('Unit Types - Emission Rates'!F324="VOC","",'Unit Types - Emission Rates'!F324)</f>
        <v>0</v>
      </c>
      <c r="J315" t="str">
        <f t="shared" si="28"/>
        <v/>
      </c>
      <c r="K315" t="str">
        <f>IF(OR(COUNTIF($L$2:L315,L315)&gt;1,L315=0),IF(ISBLANK('Unit Types - Emission Rates'!C324),K314,0),IF(L315="","",MAX($K$1:K314)+1))</f>
        <v>FlexPermits: Distinct Counter for FIN from UT-ER sheet</v>
      </c>
      <c r="L315" s="289">
        <f>'Unit Types - Emission Rates'!C324</f>
        <v>0</v>
      </c>
      <c r="M315" s="289">
        <f>'Unit Types - Emission Rates'!D324</f>
        <v>0</v>
      </c>
      <c r="N315" s="289">
        <f>'Unit Types - Emission Rates'!E324</f>
        <v>0</v>
      </c>
      <c r="O315" t="str">
        <f t="shared" si="29"/>
        <v/>
      </c>
      <c r="P315" t="str">
        <f t="shared" si="30"/>
        <v/>
      </c>
      <c r="Q315" t="str">
        <f t="shared" si="31"/>
        <v/>
      </c>
    </row>
    <row r="316" spans="1:17" x14ac:dyDescent="0.2">
      <c r="A316">
        <f>'Unit Types - Emission Rates'!A325</f>
        <v>0</v>
      </c>
      <c r="B316" t="str">
        <f t="shared" si="32"/>
        <v>BACT FIX: Fills blank Action Requested with prior above cell, makes complete list per pollutant</v>
      </c>
      <c r="C316">
        <f>IF(ISBLANK('Unit Types - Emission Rates'!$C325),'Unit Types - Emission Rates'!D325,'Unit Types - Emission Rates'!C325)</f>
        <v>0</v>
      </c>
      <c r="D316">
        <f t="shared" si="33"/>
        <v>0</v>
      </c>
      <c r="F316">
        <f>'Unit Types - Emission Rates'!B325</f>
        <v>0</v>
      </c>
      <c r="G316" t="str">
        <f t="shared" si="34"/>
        <v>PublicNotice Fix: Unit Types - Emission Rates Col B Complete (Include Multi-pollutants)</v>
      </c>
      <c r="H316" t="str">
        <f>IF(OR(COUNTIF($I$2:I316,I316)&gt;1,I316=0),IF(ISBLANK('Unit Types - Emission Rates'!F325),H315,0),IF(I316="","",MAX($H$1:H315)+1))</f>
        <v>Impact Sheet Update: Distinct Counter for Pollutants</v>
      </c>
      <c r="I316">
        <f>IF('Unit Types - Emission Rates'!F325="VOC","",'Unit Types - Emission Rates'!F325)</f>
        <v>0</v>
      </c>
      <c r="J316" t="str">
        <f t="shared" si="28"/>
        <v/>
      </c>
      <c r="K316" t="str">
        <f>IF(OR(COUNTIF($L$2:L316,L316)&gt;1,L316=0),IF(ISBLANK('Unit Types - Emission Rates'!C325),K315,0),IF(L316="","",MAX($K$1:K315)+1))</f>
        <v>FlexPermits: Distinct Counter for FIN from UT-ER sheet</v>
      </c>
      <c r="L316" s="289">
        <f>'Unit Types - Emission Rates'!C325</f>
        <v>0</v>
      </c>
      <c r="M316" s="289">
        <f>'Unit Types - Emission Rates'!D325</f>
        <v>0</v>
      </c>
      <c r="N316" s="289">
        <f>'Unit Types - Emission Rates'!E325</f>
        <v>0</v>
      </c>
      <c r="O316" t="str">
        <f t="shared" si="29"/>
        <v/>
      </c>
      <c r="P316" t="str">
        <f t="shared" si="30"/>
        <v/>
      </c>
      <c r="Q316" t="str">
        <f t="shared" si="31"/>
        <v/>
      </c>
    </row>
    <row r="317" spans="1:17" x14ac:dyDescent="0.2">
      <c r="A317">
        <f>'Unit Types - Emission Rates'!A326</f>
        <v>0</v>
      </c>
      <c r="B317" t="str">
        <f t="shared" si="32"/>
        <v>BACT FIX: Fills blank Action Requested with prior above cell, makes complete list per pollutant</v>
      </c>
      <c r="C317">
        <f>IF(ISBLANK('Unit Types - Emission Rates'!$C326),'Unit Types - Emission Rates'!D326,'Unit Types - Emission Rates'!C326)</f>
        <v>0</v>
      </c>
      <c r="D317">
        <f t="shared" si="33"/>
        <v>0</v>
      </c>
      <c r="F317">
        <f>'Unit Types - Emission Rates'!B326</f>
        <v>0</v>
      </c>
      <c r="G317" t="str">
        <f t="shared" si="34"/>
        <v>PublicNotice Fix: Unit Types - Emission Rates Col B Complete (Include Multi-pollutants)</v>
      </c>
      <c r="H317" t="str">
        <f>IF(OR(COUNTIF($I$2:I317,I317)&gt;1,I317=0),IF(ISBLANK('Unit Types - Emission Rates'!F326),H316,0),IF(I317="","",MAX($H$1:H316)+1))</f>
        <v>Impact Sheet Update: Distinct Counter for Pollutants</v>
      </c>
      <c r="I317">
        <f>IF('Unit Types - Emission Rates'!F326="VOC","",'Unit Types - Emission Rates'!F326)</f>
        <v>0</v>
      </c>
      <c r="J317" t="str">
        <f t="shared" si="28"/>
        <v/>
      </c>
      <c r="K317" t="str">
        <f>IF(OR(COUNTIF($L$2:L317,L317)&gt;1,L317=0),IF(ISBLANK('Unit Types - Emission Rates'!C326),K316,0),IF(L317="","",MAX($K$1:K316)+1))</f>
        <v>FlexPermits: Distinct Counter for FIN from UT-ER sheet</v>
      </c>
      <c r="L317" s="289">
        <f>'Unit Types - Emission Rates'!C326</f>
        <v>0</v>
      </c>
      <c r="M317" s="289">
        <f>'Unit Types - Emission Rates'!D326</f>
        <v>0</v>
      </c>
      <c r="N317" s="289">
        <f>'Unit Types - Emission Rates'!E326</f>
        <v>0</v>
      </c>
      <c r="O317" t="str">
        <f t="shared" si="29"/>
        <v/>
      </c>
      <c r="P317" t="str">
        <f t="shared" si="30"/>
        <v/>
      </c>
      <c r="Q317" t="str">
        <f t="shared" si="31"/>
        <v/>
      </c>
    </row>
    <row r="318" spans="1:17" x14ac:dyDescent="0.2">
      <c r="A318">
        <f>'Unit Types - Emission Rates'!A327</f>
        <v>0</v>
      </c>
      <c r="B318" t="str">
        <f t="shared" si="32"/>
        <v>BACT FIX: Fills blank Action Requested with prior above cell, makes complete list per pollutant</v>
      </c>
      <c r="C318">
        <f>IF(ISBLANK('Unit Types - Emission Rates'!$C327),'Unit Types - Emission Rates'!D327,'Unit Types - Emission Rates'!C327)</f>
        <v>0</v>
      </c>
      <c r="D318">
        <f t="shared" si="33"/>
        <v>0</v>
      </c>
      <c r="F318">
        <f>'Unit Types - Emission Rates'!B327</f>
        <v>0</v>
      </c>
      <c r="G318" t="str">
        <f t="shared" si="34"/>
        <v>PublicNotice Fix: Unit Types - Emission Rates Col B Complete (Include Multi-pollutants)</v>
      </c>
      <c r="H318" t="str">
        <f>IF(OR(COUNTIF($I$2:I318,I318)&gt;1,I318=0),IF(ISBLANK('Unit Types - Emission Rates'!F327),H317,0),IF(I318="","",MAX($H$1:H317)+1))</f>
        <v>Impact Sheet Update: Distinct Counter for Pollutants</v>
      </c>
      <c r="I318">
        <f>IF('Unit Types - Emission Rates'!F327="VOC","",'Unit Types - Emission Rates'!F327)</f>
        <v>0</v>
      </c>
      <c r="J318" t="str">
        <f t="shared" si="28"/>
        <v/>
      </c>
      <c r="K318" t="str">
        <f>IF(OR(COUNTIF($L$2:L318,L318)&gt;1,L318=0),IF(ISBLANK('Unit Types - Emission Rates'!C327),K317,0),IF(L318="","",MAX($K$1:K317)+1))</f>
        <v>FlexPermits: Distinct Counter for FIN from UT-ER sheet</v>
      </c>
      <c r="L318" s="289">
        <f>'Unit Types - Emission Rates'!C327</f>
        <v>0</v>
      </c>
      <c r="M318" s="289">
        <f>'Unit Types - Emission Rates'!D327</f>
        <v>0</v>
      </c>
      <c r="N318" s="289">
        <f>'Unit Types - Emission Rates'!E327</f>
        <v>0</v>
      </c>
      <c r="O318" t="str">
        <f t="shared" si="29"/>
        <v/>
      </c>
      <c r="P318" t="str">
        <f t="shared" si="30"/>
        <v/>
      </c>
      <c r="Q318" t="str">
        <f t="shared" si="31"/>
        <v/>
      </c>
    </row>
    <row r="319" spans="1:17" x14ac:dyDescent="0.2">
      <c r="A319">
        <f>'Unit Types - Emission Rates'!A328</f>
        <v>0</v>
      </c>
      <c r="B319" t="str">
        <f t="shared" si="32"/>
        <v>BACT FIX: Fills blank Action Requested with prior above cell, makes complete list per pollutant</v>
      </c>
      <c r="C319">
        <f>IF(ISBLANK('Unit Types - Emission Rates'!$C328),'Unit Types - Emission Rates'!D328,'Unit Types - Emission Rates'!C328)</f>
        <v>0</v>
      </c>
      <c r="D319">
        <f t="shared" si="33"/>
        <v>0</v>
      </c>
      <c r="F319">
        <f>'Unit Types - Emission Rates'!B328</f>
        <v>0</v>
      </c>
      <c r="G319" t="str">
        <f t="shared" si="34"/>
        <v>PublicNotice Fix: Unit Types - Emission Rates Col B Complete (Include Multi-pollutants)</v>
      </c>
      <c r="H319" t="str">
        <f>IF(OR(COUNTIF($I$2:I319,I319)&gt;1,I319=0),IF(ISBLANK('Unit Types - Emission Rates'!F328),H318,0),IF(I319="","",MAX($H$1:H318)+1))</f>
        <v>Impact Sheet Update: Distinct Counter for Pollutants</v>
      </c>
      <c r="I319">
        <f>IF('Unit Types - Emission Rates'!F328="VOC","",'Unit Types - Emission Rates'!F328)</f>
        <v>0</v>
      </c>
      <c r="J319" t="str">
        <f t="shared" si="28"/>
        <v/>
      </c>
      <c r="K319" t="str">
        <f>IF(OR(COUNTIF($L$2:L319,L319)&gt;1,L319=0),IF(ISBLANK('Unit Types - Emission Rates'!C328),K318,0),IF(L319="","",MAX($K$1:K318)+1))</f>
        <v>FlexPermits: Distinct Counter for FIN from UT-ER sheet</v>
      </c>
      <c r="L319" s="289">
        <f>'Unit Types - Emission Rates'!C328</f>
        <v>0</v>
      </c>
      <c r="M319" s="289">
        <f>'Unit Types - Emission Rates'!D328</f>
        <v>0</v>
      </c>
      <c r="N319" s="289">
        <f>'Unit Types - Emission Rates'!E328</f>
        <v>0</v>
      </c>
      <c r="O319" t="str">
        <f t="shared" si="29"/>
        <v/>
      </c>
      <c r="P319" t="str">
        <f t="shared" si="30"/>
        <v/>
      </c>
      <c r="Q319" t="str">
        <f t="shared" si="31"/>
        <v/>
      </c>
    </row>
    <row r="320" spans="1:17" x14ac:dyDescent="0.2">
      <c r="A320">
        <f>'Unit Types - Emission Rates'!A329</f>
        <v>0</v>
      </c>
      <c r="B320" t="str">
        <f t="shared" si="32"/>
        <v>BACT FIX: Fills blank Action Requested with prior above cell, makes complete list per pollutant</v>
      </c>
      <c r="C320">
        <f>IF(ISBLANK('Unit Types - Emission Rates'!$C329),'Unit Types - Emission Rates'!D329,'Unit Types - Emission Rates'!C329)</f>
        <v>0</v>
      </c>
      <c r="D320">
        <f t="shared" si="33"/>
        <v>0</v>
      </c>
      <c r="F320">
        <f>'Unit Types - Emission Rates'!B329</f>
        <v>0</v>
      </c>
      <c r="G320" t="str">
        <f t="shared" si="34"/>
        <v>PublicNotice Fix: Unit Types - Emission Rates Col B Complete (Include Multi-pollutants)</v>
      </c>
      <c r="H320" t="str">
        <f>IF(OR(COUNTIF($I$2:I320,I320)&gt;1,I320=0),IF(ISBLANK('Unit Types - Emission Rates'!F329),H319,0),IF(I320="","",MAX($H$1:H319)+1))</f>
        <v>Impact Sheet Update: Distinct Counter for Pollutants</v>
      </c>
      <c r="I320">
        <f>IF('Unit Types - Emission Rates'!F329="VOC","",'Unit Types - Emission Rates'!F329)</f>
        <v>0</v>
      </c>
      <c r="J320" t="str">
        <f t="shared" si="28"/>
        <v/>
      </c>
      <c r="K320" t="str">
        <f>IF(OR(COUNTIF($L$2:L320,L320)&gt;1,L320=0),IF(ISBLANK('Unit Types - Emission Rates'!C329),K319,0),IF(L320="","",MAX($K$1:K319)+1))</f>
        <v>FlexPermits: Distinct Counter for FIN from UT-ER sheet</v>
      </c>
      <c r="L320" s="289">
        <f>'Unit Types - Emission Rates'!C329</f>
        <v>0</v>
      </c>
      <c r="M320" s="289">
        <f>'Unit Types - Emission Rates'!D329</f>
        <v>0</v>
      </c>
      <c r="N320" s="289">
        <f>'Unit Types - Emission Rates'!E329</f>
        <v>0</v>
      </c>
      <c r="O320" t="str">
        <f t="shared" si="29"/>
        <v/>
      </c>
      <c r="P320" t="str">
        <f t="shared" si="30"/>
        <v/>
      </c>
      <c r="Q320" t="str">
        <f t="shared" si="31"/>
        <v/>
      </c>
    </row>
    <row r="321" spans="1:17" x14ac:dyDescent="0.2">
      <c r="A321">
        <f>'Unit Types - Emission Rates'!A330</f>
        <v>0</v>
      </c>
      <c r="B321" t="str">
        <f t="shared" si="32"/>
        <v>BACT FIX: Fills blank Action Requested with prior above cell, makes complete list per pollutant</v>
      </c>
      <c r="C321">
        <f>IF(ISBLANK('Unit Types - Emission Rates'!$C330),'Unit Types - Emission Rates'!D330,'Unit Types - Emission Rates'!C330)</f>
        <v>0</v>
      </c>
      <c r="D321">
        <f t="shared" si="33"/>
        <v>0</v>
      </c>
      <c r="F321">
        <f>'Unit Types - Emission Rates'!B330</f>
        <v>0</v>
      </c>
      <c r="G321" t="str">
        <f t="shared" si="34"/>
        <v>PublicNotice Fix: Unit Types - Emission Rates Col B Complete (Include Multi-pollutants)</v>
      </c>
      <c r="H321" t="str">
        <f>IF(OR(COUNTIF($I$2:I321,I321)&gt;1,I321=0),IF(ISBLANK('Unit Types - Emission Rates'!F330),H320,0),IF(I321="","",MAX($H$1:H320)+1))</f>
        <v>Impact Sheet Update: Distinct Counter for Pollutants</v>
      </c>
      <c r="I321">
        <f>IF('Unit Types - Emission Rates'!F330="VOC","",'Unit Types - Emission Rates'!F330)</f>
        <v>0</v>
      </c>
      <c r="J321" t="str">
        <f t="shared" si="28"/>
        <v/>
      </c>
      <c r="K321" t="str">
        <f>IF(OR(COUNTIF($L$2:L321,L321)&gt;1,L321=0),IF(ISBLANK('Unit Types - Emission Rates'!C330),K320,0),IF(L321="","",MAX($K$1:K320)+1))</f>
        <v>FlexPermits: Distinct Counter for FIN from UT-ER sheet</v>
      </c>
      <c r="L321" s="289">
        <f>'Unit Types - Emission Rates'!C330</f>
        <v>0</v>
      </c>
      <c r="M321" s="289">
        <f>'Unit Types - Emission Rates'!D330</f>
        <v>0</v>
      </c>
      <c r="N321" s="289">
        <f>'Unit Types - Emission Rates'!E330</f>
        <v>0</v>
      </c>
      <c r="O321" t="str">
        <f t="shared" si="29"/>
        <v/>
      </c>
      <c r="P321" t="str">
        <f t="shared" si="30"/>
        <v/>
      </c>
      <c r="Q321" t="str">
        <f t="shared" si="31"/>
        <v/>
      </c>
    </row>
    <row r="322" spans="1:17" x14ac:dyDescent="0.2">
      <c r="A322">
        <f>'Unit Types - Emission Rates'!A331</f>
        <v>0</v>
      </c>
      <c r="B322" t="str">
        <f t="shared" si="32"/>
        <v>BACT FIX: Fills blank Action Requested with prior above cell, makes complete list per pollutant</v>
      </c>
      <c r="C322">
        <f>IF(ISBLANK('Unit Types - Emission Rates'!$C331),'Unit Types - Emission Rates'!D331,'Unit Types - Emission Rates'!C331)</f>
        <v>0</v>
      </c>
      <c r="D322">
        <f t="shared" si="33"/>
        <v>0</v>
      </c>
      <c r="F322">
        <f>'Unit Types - Emission Rates'!B331</f>
        <v>0</v>
      </c>
      <c r="G322" t="str">
        <f t="shared" si="34"/>
        <v>PublicNotice Fix: Unit Types - Emission Rates Col B Complete (Include Multi-pollutants)</v>
      </c>
      <c r="H322" t="str">
        <f>IF(OR(COUNTIF($I$2:I322,I322)&gt;1,I322=0),IF(ISBLANK('Unit Types - Emission Rates'!F331),H321,0),IF(I322="","",MAX($H$1:H321)+1))</f>
        <v>Impact Sheet Update: Distinct Counter for Pollutants</v>
      </c>
      <c r="I322">
        <f>IF('Unit Types - Emission Rates'!F331="VOC","",'Unit Types - Emission Rates'!F331)</f>
        <v>0</v>
      </c>
      <c r="J322" t="str">
        <f t="shared" si="28"/>
        <v/>
      </c>
      <c r="K322" t="str">
        <f>IF(OR(COUNTIF($L$2:L322,L322)&gt;1,L322=0),IF(ISBLANK('Unit Types - Emission Rates'!C331),K321,0),IF(L322="","",MAX($K$1:K321)+1))</f>
        <v>FlexPermits: Distinct Counter for FIN from UT-ER sheet</v>
      </c>
      <c r="L322" s="289">
        <f>'Unit Types - Emission Rates'!C331</f>
        <v>0</v>
      </c>
      <c r="M322" s="289">
        <f>'Unit Types - Emission Rates'!D331</f>
        <v>0</v>
      </c>
      <c r="N322" s="289">
        <f>'Unit Types - Emission Rates'!E331</f>
        <v>0</v>
      </c>
      <c r="O322" t="str">
        <f t="shared" si="29"/>
        <v/>
      </c>
      <c r="P322" t="str">
        <f t="shared" si="30"/>
        <v/>
      </c>
      <c r="Q322" t="str">
        <f t="shared" si="31"/>
        <v/>
      </c>
    </row>
    <row r="323" spans="1:17" x14ac:dyDescent="0.2">
      <c r="A323">
        <f>'Unit Types - Emission Rates'!A332</f>
        <v>0</v>
      </c>
      <c r="B323" t="str">
        <f t="shared" ref="B323:B326" si="35">IF(A323&lt;&gt;0,A323,B322)</f>
        <v>BACT FIX: Fills blank Action Requested with prior above cell, makes complete list per pollutant</v>
      </c>
      <c r="C323">
        <f>IF(ISBLANK('Unit Types - Emission Rates'!$C332),'Unit Types - Emission Rates'!D332,'Unit Types - Emission Rates'!C332)</f>
        <v>0</v>
      </c>
      <c r="D323">
        <f t="shared" ref="D323:D326" si="36">IF(OR(B323="Change of location",B323="Renew",B323="Renew only",B323="Consolidate",B323="New/Modified"),IF(C323&lt;&gt;0,C323,D322),0)</f>
        <v>0</v>
      </c>
      <c r="F323">
        <f>'Unit Types - Emission Rates'!B332</f>
        <v>0</v>
      </c>
      <c r="G323" t="str">
        <f t="shared" ref="G323:G326" si="37">IF(F323&lt;&gt;0,F323,G322)</f>
        <v>PublicNotice Fix: Unit Types - Emission Rates Col B Complete (Include Multi-pollutants)</v>
      </c>
      <c r="H323" t="str">
        <f>IF(OR(COUNTIF($I$2:I323,I323)&gt;1,I323=0),IF(ISBLANK('Unit Types - Emission Rates'!F332),H322,0),IF(I323="","",MAX($H$1:H322)+1))</f>
        <v>Impact Sheet Update: Distinct Counter for Pollutants</v>
      </c>
      <c r="I323">
        <f>IF('Unit Types - Emission Rates'!F332="VOC","",'Unit Types - Emission Rates'!F332)</f>
        <v>0</v>
      </c>
      <c r="J323" t="str">
        <f t="shared" si="28"/>
        <v/>
      </c>
      <c r="K323" t="str">
        <f>IF(OR(COUNTIF($L$2:L323,L323)&gt;1,L323=0),IF(ISBLANK('Unit Types - Emission Rates'!C332),K322,0),IF(L323="","",MAX($K$1:K322)+1))</f>
        <v>FlexPermits: Distinct Counter for FIN from UT-ER sheet</v>
      </c>
      <c r="L323" s="289">
        <f>'Unit Types - Emission Rates'!C332</f>
        <v>0</v>
      </c>
      <c r="M323" s="289">
        <f>'Unit Types - Emission Rates'!D332</f>
        <v>0</v>
      </c>
      <c r="N323" s="289">
        <f>'Unit Types - Emission Rates'!E332</f>
        <v>0</v>
      </c>
      <c r="O323" t="str">
        <f t="shared" si="29"/>
        <v/>
      </c>
      <c r="P323" t="str">
        <f t="shared" si="30"/>
        <v/>
      </c>
      <c r="Q323" t="str">
        <f t="shared" si="31"/>
        <v/>
      </c>
    </row>
    <row r="324" spans="1:17" x14ac:dyDescent="0.2">
      <c r="A324">
        <f>'Unit Types - Emission Rates'!A333</f>
        <v>0</v>
      </c>
      <c r="B324" t="str">
        <f t="shared" si="35"/>
        <v>BACT FIX: Fills blank Action Requested with prior above cell, makes complete list per pollutant</v>
      </c>
      <c r="C324">
        <f>IF(ISBLANK('Unit Types - Emission Rates'!$C333),'Unit Types - Emission Rates'!D333,'Unit Types - Emission Rates'!C333)</f>
        <v>0</v>
      </c>
      <c r="D324">
        <f t="shared" si="36"/>
        <v>0</v>
      </c>
      <c r="F324">
        <f>'Unit Types - Emission Rates'!B333</f>
        <v>0</v>
      </c>
      <c r="G324" t="str">
        <f t="shared" si="37"/>
        <v>PublicNotice Fix: Unit Types - Emission Rates Col B Complete (Include Multi-pollutants)</v>
      </c>
      <c r="H324" t="str">
        <f>IF(OR(COUNTIF($I$2:I324,I324)&gt;1,I324=0),IF(ISBLANK('Unit Types - Emission Rates'!F333),H323,0),IF(I324="","",MAX($H$1:H323)+1))</f>
        <v>Impact Sheet Update: Distinct Counter for Pollutants</v>
      </c>
      <c r="I324">
        <f>IF('Unit Types - Emission Rates'!F333="VOC","",'Unit Types - Emission Rates'!F333)</f>
        <v>0</v>
      </c>
      <c r="J324" t="str">
        <f t="shared" si="28"/>
        <v/>
      </c>
      <c r="K324" t="str">
        <f>IF(OR(COUNTIF($L$2:L324,L324)&gt;1,L324=0),IF(ISBLANK('Unit Types - Emission Rates'!C333),K323,0),IF(L324="","",MAX($K$1:K323)+1))</f>
        <v>FlexPermits: Distinct Counter for FIN from UT-ER sheet</v>
      </c>
      <c r="L324" s="289">
        <f>'Unit Types - Emission Rates'!C333</f>
        <v>0</v>
      </c>
      <c r="M324" s="289">
        <f>'Unit Types - Emission Rates'!D333</f>
        <v>0</v>
      </c>
      <c r="N324" s="289">
        <f>'Unit Types - Emission Rates'!E333</f>
        <v>0</v>
      </c>
      <c r="O324" t="str">
        <f t="shared" si="29"/>
        <v/>
      </c>
      <c r="P324" t="str">
        <f t="shared" si="30"/>
        <v/>
      </c>
      <c r="Q324" t="str">
        <f t="shared" si="31"/>
        <v/>
      </c>
    </row>
    <row r="325" spans="1:17" x14ac:dyDescent="0.2">
      <c r="A325">
        <f>'Unit Types - Emission Rates'!A334</f>
        <v>0</v>
      </c>
      <c r="B325" t="str">
        <f t="shared" si="35"/>
        <v>BACT FIX: Fills blank Action Requested with prior above cell, makes complete list per pollutant</v>
      </c>
      <c r="C325">
        <f>IF(ISBLANK('Unit Types - Emission Rates'!$C334),'Unit Types - Emission Rates'!D334,'Unit Types - Emission Rates'!C334)</f>
        <v>0</v>
      </c>
      <c r="D325">
        <f t="shared" si="36"/>
        <v>0</v>
      </c>
      <c r="F325">
        <f>'Unit Types - Emission Rates'!B334</f>
        <v>0</v>
      </c>
      <c r="G325" t="str">
        <f t="shared" si="37"/>
        <v>PublicNotice Fix: Unit Types - Emission Rates Col B Complete (Include Multi-pollutants)</v>
      </c>
      <c r="H325" t="str">
        <f>IF(OR(COUNTIF($I$2:I325,I325)&gt;1,I325=0),IF(ISBLANK('Unit Types - Emission Rates'!F334),H324,0),IF(I325="","",MAX($H$1:H324)+1))</f>
        <v>Impact Sheet Update: Distinct Counter for Pollutants</v>
      </c>
      <c r="I325">
        <f>IF('Unit Types - Emission Rates'!F334="VOC","",'Unit Types - Emission Rates'!F334)</f>
        <v>0</v>
      </c>
      <c r="J325" t="str">
        <f t="shared" si="28"/>
        <v/>
      </c>
      <c r="K325" t="str">
        <f>IF(OR(COUNTIF($L$2:L325,L325)&gt;1,L325=0),IF(ISBLANK('Unit Types - Emission Rates'!C334),K324,0),IF(L325="","",MAX($K$1:K324)+1))</f>
        <v>FlexPermits: Distinct Counter for FIN from UT-ER sheet</v>
      </c>
      <c r="L325" s="289">
        <f>'Unit Types - Emission Rates'!C334</f>
        <v>0</v>
      </c>
      <c r="M325" s="289">
        <f>'Unit Types - Emission Rates'!D334</f>
        <v>0</v>
      </c>
      <c r="N325" s="289">
        <f>'Unit Types - Emission Rates'!E334</f>
        <v>0</v>
      </c>
      <c r="O325" t="str">
        <f t="shared" si="29"/>
        <v/>
      </c>
      <c r="P325" t="str">
        <f t="shared" si="30"/>
        <v/>
      </c>
      <c r="Q325" t="str">
        <f t="shared" si="31"/>
        <v/>
      </c>
    </row>
    <row r="326" spans="1:17" x14ac:dyDescent="0.2">
      <c r="A326">
        <f>'Unit Types - Emission Rates'!A335</f>
        <v>0</v>
      </c>
      <c r="B326" t="str">
        <f t="shared" si="35"/>
        <v>BACT FIX: Fills blank Action Requested with prior above cell, makes complete list per pollutant</v>
      </c>
      <c r="C326">
        <f>IF(ISBLANK('Unit Types - Emission Rates'!$C335),'Unit Types - Emission Rates'!D335,'Unit Types - Emission Rates'!C335)</f>
        <v>0</v>
      </c>
      <c r="D326">
        <f t="shared" si="36"/>
        <v>0</v>
      </c>
      <c r="F326">
        <f>'Unit Types - Emission Rates'!B335</f>
        <v>0</v>
      </c>
      <c r="G326" t="str">
        <f t="shared" si="37"/>
        <v>PublicNotice Fix: Unit Types - Emission Rates Col B Complete (Include Multi-pollutants)</v>
      </c>
      <c r="H326" t="str">
        <f>IF(OR(COUNTIF($I$2:I326,I326)&gt;1,I326=0),IF(ISBLANK('Unit Types - Emission Rates'!F335),H325,0),IF(I326="","",MAX($H$1:H325)+1))</f>
        <v>Impact Sheet Update: Distinct Counter for Pollutants</v>
      </c>
      <c r="I326">
        <f>IF('Unit Types - Emission Rates'!F335="VOC","",'Unit Types - Emission Rates'!F335)</f>
        <v>0</v>
      </c>
      <c r="J326" t="str">
        <f t="shared" si="28"/>
        <v/>
      </c>
      <c r="K326" t="str">
        <f>IF(OR(COUNTIF($L$2:L326,L326)&gt;1,L326=0),IF(ISBLANK('Unit Types - Emission Rates'!C335),K325,0),IF(L326="","",MAX($K$1:K325)+1))</f>
        <v>FlexPermits: Distinct Counter for FIN from UT-ER sheet</v>
      </c>
      <c r="L326" s="289">
        <f>'Unit Types - Emission Rates'!C335</f>
        <v>0</v>
      </c>
      <c r="M326" s="289">
        <f>'Unit Types - Emission Rates'!D335</f>
        <v>0</v>
      </c>
      <c r="N326" s="289">
        <f>'Unit Types - Emission Rates'!E335</f>
        <v>0</v>
      </c>
      <c r="O326" t="str">
        <f t="shared" si="29"/>
        <v/>
      </c>
      <c r="P326" t="str">
        <f t="shared" si="30"/>
        <v/>
      </c>
      <c r="Q326" t="str">
        <f t="shared" si="31"/>
        <v/>
      </c>
    </row>
  </sheetData>
  <sheetProtection algorithmName="SHA-512" hashValue="n/fi9gZu5wETYPexxasjBJHlW1IkEgtYu8YhHLdJwOa84kvXPqdDk6qNpX8GUJtGo+RPS98QzN6FJgg1wWfN0Q==" saltValue="DO2mO+RvgatszaVAm6Umew==" spinCount="100000" sheet="1" objects="1" scenarios="1" formatRows="0" autoFilter="0"/>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&amp;CPage &amp;P&amp;LVersion 6.0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1"/>
  </sheetPr>
  <dimension ref="A1:DI351"/>
  <sheetViews>
    <sheetView zoomScaleNormal="100" workbookViewId="0"/>
  </sheetViews>
  <sheetFormatPr defaultRowHeight="12.75" x14ac:dyDescent="0.2"/>
  <cols>
    <col min="2" max="2" width="9.42578125" bestFit="1" customWidth="1"/>
    <col min="3" max="4" width="9.42578125" customWidth="1"/>
    <col min="5" max="5" width="15.7109375" bestFit="1" customWidth="1"/>
    <col min="6" max="6" width="13.140625" bestFit="1" customWidth="1"/>
    <col min="7" max="8" width="13.140625" customWidth="1"/>
    <col min="9" max="9" width="19.5703125" bestFit="1" customWidth="1"/>
    <col min="10" max="10" width="10.28515625" style="3" bestFit="1" customWidth="1"/>
    <col min="11" max="11" width="11.140625" style="3" bestFit="1" customWidth="1"/>
    <col min="12" max="12" width="6.7109375" style="3" customWidth="1"/>
    <col min="13" max="13" width="13" style="3" bestFit="1" customWidth="1"/>
    <col min="14" max="14" width="12.85546875" style="3" bestFit="1" customWidth="1"/>
    <col min="15" max="16" width="12.85546875" style="3" customWidth="1"/>
    <col min="17" max="17" width="10.85546875" style="3" bestFit="1" customWidth="1"/>
    <col min="18" max="18" width="9.28515625" style="3" bestFit="1" customWidth="1"/>
    <col min="19" max="19" width="12.42578125" style="3" bestFit="1" customWidth="1"/>
    <col min="20" max="20" width="13.42578125" style="3" bestFit="1" customWidth="1"/>
    <col min="21" max="22" width="9.42578125" style="3" bestFit="1" customWidth="1"/>
    <col min="23" max="23" width="9.42578125" style="3" customWidth="1"/>
    <col min="24" max="24" width="6.5703125" style="3" bestFit="1" customWidth="1"/>
    <col min="25" max="25" width="10.5703125" style="3" bestFit="1" customWidth="1"/>
    <col min="26" max="26" width="6.5703125" style="3" bestFit="1" customWidth="1"/>
    <col min="27" max="27" width="15.140625" style="3" bestFit="1" customWidth="1"/>
    <col min="28" max="31" width="15.140625" style="3" customWidth="1"/>
    <col min="32" max="33" width="15.85546875" style="3" customWidth="1"/>
    <col min="34" max="34" width="21.5703125" style="3" bestFit="1" customWidth="1"/>
    <col min="35" max="35" width="21.5703125" style="3" customWidth="1"/>
    <col min="36" max="36" width="22.28515625" style="3" customWidth="1"/>
    <col min="37" max="37" width="21.5703125" style="3" customWidth="1"/>
    <col min="38" max="39" width="23.5703125" style="3" customWidth="1"/>
    <col min="40" max="40" width="27.140625" style="3" customWidth="1"/>
    <col min="41" max="42" width="9.140625" style="3"/>
    <col min="43" max="43" width="10.42578125" style="3" customWidth="1"/>
    <col min="44" max="44" width="21.85546875" style="3" customWidth="1"/>
    <col min="45" max="47" width="9.140625" style="3"/>
    <col min="48" max="48" width="10.42578125" style="3" customWidth="1"/>
    <col min="49" max="49" width="21.85546875" style="3" customWidth="1"/>
    <col min="50" max="51" width="9.140625" style="3"/>
    <col min="60" max="61" width="13.42578125" bestFit="1" customWidth="1"/>
    <col min="62" max="64" width="13.42578125" customWidth="1"/>
    <col min="65" max="65" width="17.28515625" bestFit="1" customWidth="1"/>
    <col min="66" max="66" width="13.140625" bestFit="1" customWidth="1"/>
    <col min="68" max="68" width="17.140625" customWidth="1"/>
    <col min="69" max="69" width="14" bestFit="1" customWidth="1"/>
    <col min="70" max="70" width="9.5703125" bestFit="1" customWidth="1"/>
    <col min="71" max="72" width="9.5703125" customWidth="1"/>
    <col min="78" max="78" width="21.7109375" bestFit="1" customWidth="1"/>
    <col min="79" max="80" width="20.28515625" customWidth="1"/>
    <col min="81" max="82" width="32.5703125" customWidth="1"/>
    <col min="83" max="83" width="19.140625" customWidth="1"/>
    <col min="88" max="88" width="17.7109375" bestFit="1" customWidth="1"/>
    <col min="89" max="89" width="35.5703125" customWidth="1"/>
    <col min="90" max="90" width="16.28515625" customWidth="1"/>
    <col min="91" max="91" width="14.85546875" bestFit="1" customWidth="1"/>
    <col min="92" max="92" width="87.85546875" bestFit="1" customWidth="1"/>
    <col min="93" max="93" width="82.85546875" bestFit="1" customWidth="1"/>
    <col min="94" max="100" width="19.140625" customWidth="1"/>
    <col min="101" max="101" width="29.85546875" bestFit="1" customWidth="1"/>
    <col min="102" max="102" width="59.140625" bestFit="1" customWidth="1"/>
    <col min="103" max="103" width="13" bestFit="1" customWidth="1"/>
    <col min="104" max="104" width="15" bestFit="1" customWidth="1"/>
    <col min="105" max="105" width="15" customWidth="1"/>
    <col min="106" max="106" width="21.5703125" bestFit="1" customWidth="1"/>
    <col min="107" max="107" width="49" customWidth="1"/>
    <col min="113" max="113" width="9.140625" customWidth="1"/>
  </cols>
  <sheetData>
    <row r="1" spans="1:113" s="147" customFormat="1" ht="28.5" customHeight="1" x14ac:dyDescent="0.2">
      <c r="A1" s="281" t="s">
        <v>912</v>
      </c>
      <c r="B1" s="281" t="s">
        <v>913</v>
      </c>
      <c r="C1" s="281" t="s">
        <v>914</v>
      </c>
      <c r="D1" s="281" t="s">
        <v>915</v>
      </c>
      <c r="E1" s="281" t="s">
        <v>916</v>
      </c>
      <c r="F1" s="281" t="s">
        <v>917</v>
      </c>
      <c r="G1" s="281" t="s">
        <v>918</v>
      </c>
      <c r="H1" s="281" t="s">
        <v>915</v>
      </c>
      <c r="I1" s="281" t="s">
        <v>919</v>
      </c>
      <c r="J1" s="281" t="s">
        <v>920</v>
      </c>
      <c r="K1" s="281" t="s">
        <v>921</v>
      </c>
      <c r="L1" s="281" t="s">
        <v>646</v>
      </c>
      <c r="M1" s="281" t="s">
        <v>922</v>
      </c>
      <c r="N1" s="281" t="s">
        <v>504</v>
      </c>
      <c r="O1" s="286" t="s">
        <v>923</v>
      </c>
      <c r="P1" s="286" t="s">
        <v>924</v>
      </c>
      <c r="Q1" s="281" t="s">
        <v>925</v>
      </c>
      <c r="R1" s="281" t="s">
        <v>926</v>
      </c>
      <c r="S1" s="281" t="s">
        <v>927</v>
      </c>
      <c r="T1" s="281" t="s">
        <v>928</v>
      </c>
      <c r="U1" s="281" t="s">
        <v>929</v>
      </c>
      <c r="V1" s="281" t="s">
        <v>930</v>
      </c>
      <c r="W1" s="281" t="s">
        <v>931</v>
      </c>
      <c r="X1" s="281" t="s">
        <v>932</v>
      </c>
      <c r="Y1" s="282" t="s">
        <v>933</v>
      </c>
      <c r="Z1" s="282" t="s">
        <v>932</v>
      </c>
      <c r="AA1" s="282" t="s">
        <v>934</v>
      </c>
      <c r="AB1" s="281" t="s">
        <v>935</v>
      </c>
      <c r="AC1" s="281" t="s">
        <v>932</v>
      </c>
      <c r="AD1" s="286" t="s">
        <v>936</v>
      </c>
      <c r="AE1" s="286" t="s">
        <v>937</v>
      </c>
      <c r="AF1" s="281" t="s">
        <v>933</v>
      </c>
      <c r="AG1" s="281" t="s">
        <v>938</v>
      </c>
      <c r="AH1" s="281" t="s">
        <v>939</v>
      </c>
      <c r="AI1" s="286" t="s">
        <v>940</v>
      </c>
      <c r="AJ1" s="286" t="s">
        <v>941</v>
      </c>
      <c r="AK1" s="286" t="s">
        <v>942</v>
      </c>
      <c r="AL1" s="281" t="s">
        <v>943</v>
      </c>
      <c r="AM1" s="281" t="s">
        <v>944</v>
      </c>
      <c r="AN1" s="281" t="s">
        <v>945</v>
      </c>
      <c r="AO1" s="282" t="s">
        <v>932</v>
      </c>
      <c r="AP1" s="282" t="s">
        <v>946</v>
      </c>
      <c r="AQ1" s="282" t="s">
        <v>932</v>
      </c>
      <c r="AR1" s="282" t="s">
        <v>947</v>
      </c>
      <c r="AS1" s="282" t="s">
        <v>948</v>
      </c>
      <c r="AT1" s="282" t="s">
        <v>932</v>
      </c>
      <c r="AU1" s="282" t="s">
        <v>946</v>
      </c>
      <c r="AV1" s="282" t="s">
        <v>932</v>
      </c>
      <c r="AW1" s="282" t="s">
        <v>947</v>
      </c>
      <c r="AX1" s="282" t="s">
        <v>948</v>
      </c>
      <c r="AY1" s="1639" t="s">
        <v>949</v>
      </c>
      <c r="AZ1" s="1639"/>
      <c r="BA1" s="1639"/>
      <c r="BB1" s="1639"/>
      <c r="BC1" s="1639"/>
      <c r="BD1" s="1639"/>
      <c r="BE1" s="1639"/>
      <c r="BF1" s="1639"/>
      <c r="BG1" s="1639"/>
      <c r="BH1" s="1639"/>
      <c r="BI1" s="1639"/>
      <c r="BJ1" s="1639"/>
      <c r="BK1" s="1639"/>
      <c r="BL1" s="1639"/>
      <c r="BM1" s="1639"/>
      <c r="BN1" s="283"/>
      <c r="BO1" s="1638" t="s">
        <v>950</v>
      </c>
      <c r="BP1" s="1638"/>
      <c r="BQ1" s="1638"/>
      <c r="BR1" s="1638"/>
      <c r="BS1" s="1638"/>
      <c r="BT1" s="1638"/>
      <c r="BU1" s="1638"/>
      <c r="BV1" s="1638"/>
      <c r="BW1" s="1638"/>
      <c r="BX1" s="1638"/>
      <c r="BY1" s="1638"/>
      <c r="BZ1" s="1638"/>
      <c r="CA1" s="1638"/>
      <c r="CB1" s="1638"/>
      <c r="CC1" s="1638"/>
      <c r="CD1" s="1638"/>
      <c r="CE1" s="1638"/>
      <c r="CF1" s="283" t="s">
        <v>951</v>
      </c>
      <c r="CG1" s="283" t="s">
        <v>952</v>
      </c>
      <c r="CH1" s="283" t="s">
        <v>953</v>
      </c>
      <c r="CI1" s="283" t="s">
        <v>954</v>
      </c>
      <c r="CJ1" s="283" t="s">
        <v>955</v>
      </c>
      <c r="CK1" s="1640" t="s">
        <v>81</v>
      </c>
      <c r="CL1" s="1640"/>
      <c r="CM1" s="1640"/>
      <c r="CN1" s="1640"/>
      <c r="CO1" s="1640"/>
      <c r="CP1" s="1640"/>
      <c r="CQ1" s="1640"/>
      <c r="CR1" s="1640"/>
      <c r="CS1" s="1640"/>
      <c r="CT1" s="1640"/>
      <c r="CU1" s="1640"/>
      <c r="CV1" s="1640"/>
      <c r="CW1" s="284" t="s">
        <v>956</v>
      </c>
      <c r="CX1" s="283" t="s">
        <v>957</v>
      </c>
      <c r="CY1" s="283" t="s">
        <v>958</v>
      </c>
      <c r="CZ1" s="283" t="s">
        <v>959</v>
      </c>
      <c r="DA1" s="283" t="s">
        <v>960</v>
      </c>
      <c r="DB1" s="283" t="s">
        <v>961</v>
      </c>
      <c r="DC1" s="287" t="s">
        <v>962</v>
      </c>
      <c r="DD1" s="147" t="s">
        <v>963</v>
      </c>
      <c r="DE1" s="147" t="s">
        <v>964</v>
      </c>
      <c r="DF1" s="147" t="s">
        <v>965</v>
      </c>
      <c r="DH1" s="147" t="s">
        <v>966</v>
      </c>
    </row>
    <row r="2" spans="1:113" ht="102" x14ac:dyDescent="0.2">
      <c r="A2" s="102">
        <f>IF(OR('Unit Types - Emission Rates'!A11="Not New/Modified",'Unit Types - Emission Rates'!A11="Remove",M2=0),0,IF(ISNUMBER(MATCH(M2,$M$1:M1,0)),0,MAX($A$1:A1)+1))</f>
        <v>0</v>
      </c>
      <c r="B2" t="str">
        <f>IF(OR(COUNTIF(QuickFix!$D$2:D2,QuickFix!D2)&gt;1,QuickFix!D2=0),IF(ISBLANK('Unit Types - Emission Rates'!C11),B1,0),MAX($B$1:B1)+1)</f>
        <v># if BACT</v>
      </c>
      <c r="C2" t="str">
        <f t="shared" ref="C2:C65" si="0">B2&amp;U2</f>
        <v># if BACT0</v>
      </c>
      <c r="D2">
        <f>IF(B2=0,0,IF(ISNUMBER(MATCH(C2,$C$1:C1,0)),-1,COUNTIF($B$2:B2,B2)-COUNTIFS($D$1:D1,"&lt;0",$B$1:B1,B2)))</f>
        <v>1</v>
      </c>
      <c r="E2">
        <f>IF(V2=1,0,B2&amp;"-"&amp;D2)</f>
        <v>0</v>
      </c>
      <c r="F2" t="str">
        <f>IF(OR(COUNTIF(QuickFix!$D$2:D2,QuickFix!D2)&gt;1,QuickFix!D2=0),IF(ISBLANK('Unit Types - Emission Rates'!C11),F1,0),MAX(F$1:$F1)+1)</f>
        <v># if Monitoring</v>
      </c>
      <c r="G2" t="str">
        <f t="shared" ref="G2:G65" si="1">F2&amp;U2</f>
        <v># if Monitoring0</v>
      </c>
      <c r="H2">
        <f>IF(F2=0,0,IF(ISNUMBER(MATCH(G2,$G$1:G1,0)),-1,COUNTIF($F$2:F2,F2)-COUNTIFS($H$1:H1,"&lt;0",$F$1:F1,F2)))</f>
        <v>1</v>
      </c>
      <c r="I2">
        <f t="shared" ref="I2:I65" si="2">IF(OR(V2=1,U2="PM10",U2="PM2.5"),0,F2&amp;"-"&amp;H2)</f>
        <v>0</v>
      </c>
      <c r="J2" t="str">
        <f>IF(OR(COUNTIF($L$2:L2,L2)&gt;1,L2=0),IF(ISBLANK('Unit Types - Emission Rates'!C11),J1,0),MAX($J$1:J1)+1)</f>
        <v>Unique FIN</v>
      </c>
      <c r="K2" t="str">
        <f>IF(OR(COUNTIF($M$2:M2,M2)&gt;1,M2=0),IF(ISBLANK('Unit Types - Emission Rates'!D11),K1,0),MAX($K$1:K1)+1)</f>
        <v>Unique EPN</v>
      </c>
      <c r="L2">
        <f>IF(ISBLANK('Unit Types - Emission Rates'!$C11),'Unit Types - Emission Rates'!D11,'Unit Types - Emission Rates'!C11)</f>
        <v>0</v>
      </c>
      <c r="M2">
        <f>IF(AND(ISBLANK('Unit Types - Emission Rates'!D11),N2&lt;&gt;0,L2&lt;&gt;N2),"FIN: "&amp;L2,IF(AND(ISBLANK('Unit Types - Emission Rates'!D11),N2&lt;&gt;0),L2,'Unit Types - Emission Rates'!D11))</f>
        <v>0</v>
      </c>
      <c r="N2" s="5">
        <f>'Unit Types - Emission Rates'!E11</f>
        <v>0</v>
      </c>
      <c r="O2" s="5" t="str">
        <f>IF(OR(COUNTIF($P$2:P2,P2&lt;&gt;0)&gt;1,P2=0),IF(ISBLANK('Unit Types - Emission Rates'!A11),O1,0),MAX($O$1:O1)+1)</f>
        <v>AR Numbering</v>
      </c>
      <c r="P2" s="5">
        <f>'Unit Types - Emission Rates'!A11</f>
        <v>0</v>
      </c>
      <c r="Q2">
        <f>IF(R2=0,0,IF(COUNTIF($R$2:R2,R2)&gt;1,0,MAX($Q$1:Q1)+1))</f>
        <v>0</v>
      </c>
      <c r="R2" s="3">
        <f>IF(ISBLANK('Unit Types - Emission Rates'!P11),'Unit Types - Emission Rates'!O11,'Unit Types - Emission Rates'!P11)</f>
        <v>0</v>
      </c>
      <c r="S2" s="3" t="str">
        <f>L2&amp;R2</f>
        <v>00</v>
      </c>
      <c r="T2" s="3" t="str">
        <f>M2&amp;R2</f>
        <v>00</v>
      </c>
      <c r="U2" s="3">
        <f>IF(OR('Unit Types - Emission Rates'!F11="PM 2.5",'Unit Types - Emission Rates'!F11="PM2.5",'Unit Types - Emission Rates'!F11="PM 10",'Unit Types - Emission Rates'!F11="PM10"),"PM",'Unit Types - Emission Rates'!F11)</f>
        <v>0</v>
      </c>
      <c r="V2" s="100">
        <f>IF(ISBLANK('Unit Types - Emission Rates'!F11),1,0)</f>
        <v>1</v>
      </c>
      <c r="W2" s="3" t="str">
        <f t="shared" ref="W2:W26" si="3">IFERROR(VLOOKUP(ROW(W1),$K$2:$M$326,3,FALSE),"")</f>
        <v/>
      </c>
      <c r="X2" s="3">
        <f>IF(Y2=-1,0,MAX($X$1:X1)+1)</f>
        <v>0</v>
      </c>
      <c r="Y2" s="3">
        <f t="shared" ref="Y2:Y26" si="4">IFERROR(VLOOKUP(ROW($Y1),$B$2:$L$326,11,FALSE),-1)</f>
        <v>-1</v>
      </c>
      <c r="Z2" s="3">
        <f>IF(AA2=-1,0,COUNTIF($Z$1:Z1,"&lt;&gt;0"))</f>
        <v>0</v>
      </c>
      <c r="AA2" s="3">
        <f t="shared" ref="AA2:AA26" si="5">IFERROR(VLOOKUP(ROW($AA1),$F$2:$M$326,8,FALSE),-1)</f>
        <v>-1</v>
      </c>
      <c r="AB2" s="3" t="str">
        <f t="shared" ref="AB2:AB26" si="6">IFERROR(VLOOKUP(ROW(AB1),$A$2:$M$326,13,FALSE),"")</f>
        <v/>
      </c>
      <c r="AC2" s="99">
        <f>IF(AD2=-1,0,MAX($AC$1:AC1)+1)</f>
        <v>0</v>
      </c>
      <c r="AD2" s="3">
        <f t="shared" ref="AD2:AD65" si="7">IFERROR(VLOOKUP(ROW($AD1),$B$2:$P$326,15,FALSE),-1)</f>
        <v>-1</v>
      </c>
      <c r="AE2" s="3">
        <f t="shared" ref="AE2:AE65" si="8">IFERROR(HLOOKUP($AD$1,$AD$1:$AD$351,1+ROUNDUP(ROW($AE1)/14,0),FALSE),-1)</f>
        <v>-1</v>
      </c>
      <c r="AF2" s="280">
        <f t="shared" ref="AF2:AF65" si="9">IFERROR(HLOOKUP($Y$1,$Y$1:$Y$26,1+ROUNDUP(ROW($AF1)/14,0),FALSE),-1)</f>
        <v>-1</v>
      </c>
      <c r="AG2" s="280" t="str">
        <f t="shared" ref="AG2:AG65" si="10">IF(AF2=-1,"",IFERROR(VLOOKUP((ROUNDDOWN((ROW(AG1)-1)/14,0)+1),$B$2:$R$326,17,FALSE),""))</f>
        <v/>
      </c>
      <c r="AH2" s="280" t="str">
        <f t="shared" ref="AH2:AH65" si="11">IF(AF2=-1,"",IF(MOD(ROW(AH1),14)=0,"MSS",IFERROR(VLOOKUP(ROUNDUP(ROW(AH1)/14,0)&amp;"-"&amp;MOD(ROW(AH1),14),$E$2:$U$326,17,FALSE),"")))</f>
        <v/>
      </c>
      <c r="AI2" s="3">
        <f t="shared" ref="AI2:AI65" si="12">IFERROR(HLOOKUP($Y$1,$Y$1:$Y$26,1+ROUNDUP(ROW($AI1)/13,0),FALSE),-1)</f>
        <v>-1</v>
      </c>
      <c r="AJ2" s="3" t="str">
        <f t="shared" ref="AJ2:AJ65" si="13">IF(AI2=-1,"",IFERROR(VLOOKUP((ROUNDDOWN((ROW(AJ1)-1)/13,0)+1),$B$2:$R$326,15,FALSE),""))</f>
        <v/>
      </c>
      <c r="AK2" s="3" t="str">
        <f t="shared" ref="AK2:AK65" si="14">IF(AI2=-1,"",IFERROR(VLOOKUP((ROUNDDOWN((ROW(AK1)-1)/13,0)+1)&amp;"-"&amp;(MOD((ROW(AK1)-1),13)+1),$I$2:$U$326,11,FALSE),""))</f>
        <v/>
      </c>
      <c r="AL2" s="280">
        <f t="shared" ref="AL2:AL65" si="15">IFERROR(HLOOKUP($AA$1,$AA$1:$AA$26,1+ROUNDUP(ROW($AL1)/13,0),FALSE),-1)</f>
        <v>-1</v>
      </c>
      <c r="AM2" s="280" t="str">
        <f t="shared" ref="AM2:AM65" si="16">IF(AL2=-1,"",IFERROR(VLOOKUP((ROUNDDOWN((ROW(AM1)-1)/13,0)+1),$F$2:$R$326,13,FALSE),""))</f>
        <v/>
      </c>
      <c r="AN2" s="285" t="str">
        <f t="shared" ref="AN2:AN65" si="17">IF(AL2=-1,"",IFERROR(VLOOKUP((ROUNDDOWN((ROW(AN1)-1)/13,0)+1)&amp;"-"&amp;(MOD((ROW(AN1)-1),13)+1),$I$2:$U$326,13,FALSE),""))</f>
        <v/>
      </c>
      <c r="AO2" s="3">
        <f>IF(AP2=0,0,COUNTIF(AO$1:$AO1,"&lt;&gt;0"))</f>
        <v>0</v>
      </c>
      <c r="AP2" s="3">
        <f t="shared" ref="AP2:AP65" si="18">IFERROR(INDEX($AZ$3:$AZ$327,MATCH(ROW(AP1),$AY$3:$AY$327,0)),0)</f>
        <v>0</v>
      </c>
      <c r="AQ2" s="99">
        <f>IF(AR2=0,0,IF(OR(ISNUMBER(MATCH(AR2,'Public Notice'!$A$11:$A$18,0)),AND(RIGHT(AR2,1)=" ",ISNUMBER(MATCH(LEFT(AR2,LEN(AR2)-1),'Public Notice'!$A$11:$A$18,0)))),0,COUNTIF(AQ$1:$AQ1,"&lt;&gt;0")))</f>
        <v>0</v>
      </c>
      <c r="AR2" s="100">
        <f t="shared" ref="AR2:AR41" si="19">IFERROR(VLOOKUP(ROW(AR1),$AO$2:$AP$326,2,FALSE),0)</f>
        <v>0</v>
      </c>
      <c r="AS2" s="107">
        <f>IFERROR(VLOOKUP(COUNTA(AS$1:$AS1),$AQ$2:$AR$41,2,FALSE),0)</f>
        <v>0</v>
      </c>
      <c r="AT2" s="3">
        <f>IF(AU2=0,0,COUNTIF($AT$1:AT1,"&lt;&gt;0"))</f>
        <v>0</v>
      </c>
      <c r="AU2" s="3">
        <f t="shared" ref="AU2:AU65" si="20">IFERROR(INDEX($BM$3:$BM$327,MATCH(ROW(AU1),$BL$3:$BL$327,0)),0)</f>
        <v>0</v>
      </c>
      <c r="AV2" s="99">
        <f>IF(AW2=0,0,IF(OR(ISNUMBER(MATCH(AW2,'Public Notice'!$A$11:$A$18,0)),AND(RIGHT(AW2,1)=" ",ISNUMBER(MATCH(LEFT(AW2,LEN(AW2)-1),'Public Notice'!$A$11:$A$18,0)))),0,COUNTIF($AV$1:AV1,"&lt;&gt;0")))</f>
        <v>0</v>
      </c>
      <c r="AW2" s="100">
        <f t="shared" ref="AW2:AW41" si="21">IFERROR(VLOOKUP(ROW(AW1),$AT$2:$AU$326,2,FALSE),0)</f>
        <v>0</v>
      </c>
      <c r="AX2" s="107">
        <f>IFERROR(VLOOKUP(COUNTA($AX$1:AX1),$AV$2:$AW$41,2,FALSE),0)</f>
        <v>0</v>
      </c>
      <c r="AY2" s="3" t="s">
        <v>932</v>
      </c>
      <c r="AZ2" t="s">
        <v>505</v>
      </c>
      <c r="BA2" t="s">
        <v>967</v>
      </c>
      <c r="BB2" t="s">
        <v>968</v>
      </c>
      <c r="BC2" t="s">
        <v>969</v>
      </c>
      <c r="BD2" t="s">
        <v>970</v>
      </c>
      <c r="BE2" t="s">
        <v>971</v>
      </c>
      <c r="BF2" t="s">
        <v>972</v>
      </c>
      <c r="BG2" t="s">
        <v>973</v>
      </c>
      <c r="BH2" t="s">
        <v>974</v>
      </c>
      <c r="BI2" t="s">
        <v>975</v>
      </c>
      <c r="BJ2" t="s">
        <v>976</v>
      </c>
      <c r="BK2" t="s">
        <v>977</v>
      </c>
      <c r="BL2" t="s">
        <v>978</v>
      </c>
      <c r="BM2" s="105" t="s">
        <v>979</v>
      </c>
      <c r="BO2" s="115" t="s">
        <v>777</v>
      </c>
      <c r="BP2" s="133" t="s">
        <v>980</v>
      </c>
      <c r="BQ2" s="162" t="s">
        <v>981</v>
      </c>
      <c r="BR2" s="161" t="s">
        <v>982</v>
      </c>
      <c r="BS2" s="169" t="s">
        <v>983</v>
      </c>
      <c r="BT2" s="170" t="s">
        <v>984</v>
      </c>
      <c r="BU2" s="135" t="s">
        <v>985</v>
      </c>
      <c r="BV2" s="110" t="s">
        <v>986</v>
      </c>
      <c r="BW2" s="14" t="s">
        <v>987</v>
      </c>
      <c r="BX2" s="15" t="s">
        <v>988</v>
      </c>
      <c r="BY2" s="108" t="s">
        <v>989</v>
      </c>
      <c r="BZ2" s="117" t="s">
        <v>990</v>
      </c>
      <c r="CA2" s="125" t="s">
        <v>991</v>
      </c>
      <c r="CB2" s="137" t="s">
        <v>992</v>
      </c>
      <c r="CC2" s="138" t="s">
        <v>993</v>
      </c>
      <c r="CD2" s="13" t="s">
        <v>994</v>
      </c>
      <c r="CE2" s="128" t="s">
        <v>995</v>
      </c>
      <c r="CF2" s="102">
        <v>0</v>
      </c>
      <c r="CG2">
        <v>600</v>
      </c>
      <c r="CH2">
        <v>0</v>
      </c>
      <c r="CI2" s="105" t="s">
        <v>996</v>
      </c>
      <c r="CJ2" s="102">
        <f>Fees!G56</f>
        <v>0</v>
      </c>
      <c r="CK2" s="357"/>
      <c r="CL2" s="7"/>
      <c r="CM2" s="358"/>
      <c r="CN2" s="130" t="s">
        <v>997</v>
      </c>
      <c r="CO2" s="130" t="s">
        <v>998</v>
      </c>
      <c r="CP2" s="275" t="s">
        <v>999</v>
      </c>
      <c r="CQ2" s="276" t="s">
        <v>1000</v>
      </c>
      <c r="CR2" s="276" t="s">
        <v>1001</v>
      </c>
      <c r="CS2" s="277" t="s">
        <v>1002</v>
      </c>
      <c r="CT2" s="278" t="s">
        <v>1003</v>
      </c>
      <c r="CU2" s="185"/>
      <c r="CV2" s="185"/>
      <c r="CW2" s="279" t="s">
        <v>1004</v>
      </c>
      <c r="CX2" t="s">
        <v>1005</v>
      </c>
      <c r="CY2">
        <f t="shared" ref="CY2:CY65" si="22">SUMIF($AZ$3:$AZ$327,CX2,$BF$3:$BF$327)</f>
        <v>0</v>
      </c>
      <c r="CZ2" t="s">
        <v>1006</v>
      </c>
      <c r="DA2" t="b">
        <f t="shared" ref="DA2:DA33" si="23">ISNUMBER(MATCH(AZ2,$CZ$2:$CZ$17,0))</f>
        <v>0</v>
      </c>
      <c r="DB2">
        <f t="shared" ref="DB2:DB41" si="24">SUMIFS($BF$3:$BF$327,$AZ$3:$AZ$327,AR2,$DA$2:$DA$326,FALSE)</f>
        <v>0</v>
      </c>
      <c r="DC2" s="172" t="str">
        <f>IF(BACT!D17="","",BACT!D17&amp;": "&amp;BACT!E17&amp;IF(BACT!G17="",$CW$13," ("&amp;BACT!G17&amp;")"&amp;$CW$13))&amp;
IF(BACT!D18="","",BACT!D18&amp;": "&amp;BACT!E18&amp;IF(BACT!G18="",$CW$13," ("&amp;BACT!G18&amp;")"&amp;$CW$13))&amp;
IF(BACT!D19="","",BACT!D19&amp;": "&amp;BACT!E19&amp;IF(BACT!G19="",$CW$13," ("&amp;BACT!G19&amp;")"&amp;$CW$13))&amp;
IF(BACT!D20="","",BACT!D20&amp;": "&amp;BACT!E20&amp;IF(BACT!G20="",$CW$13," ("&amp;BACT!G20&amp;")"&amp;$CW$13))&amp;
IF(BACT!D21="","",BACT!D21&amp;": "&amp;BACT!E21&amp;IF(BACT!G21="",$CW$13," ("&amp;BACT!G21&amp;")"&amp;$CW$13))&amp;
IF(BACT!D22="","",BACT!D22&amp;": "&amp;BACT!E22&amp;IF(BACT!G22="",$CW$13," ("&amp;BACT!G22&amp;")"&amp;$CW$13))&amp;
IF(BACT!D23="","",BACT!D23&amp;": "&amp;BACT!E23&amp;IF(BACT!G23="",$CW$13," ("&amp;BACT!G23&amp;")"&amp;$CW$13))&amp;
IF(BACT!D24="","",BACT!D24&amp;": "&amp;BACT!E24&amp;IF(BACT!G24="",$CW$13," ("&amp;BACT!G24&amp;")"&amp;$CW$13))&amp;
IF(BACT!D25="","",BACT!D25&amp;": "&amp;BACT!E25&amp;IF(BACT!G25="",$CW$13," ("&amp;BACT!G25&amp;")"&amp;$CW$13))&amp;
IF(BACT!D26="","",BACT!D26&amp;": "&amp;BACT!E26&amp;IF(BACT!G26="",$CW$13," ("&amp;BACT!G26&amp;")"&amp;$CW$13))&amp;
IF(BACT!D27="","",BACT!D27&amp;": "&amp;BACT!E27&amp;IF(BACT!G27="",$CW$13," ("&amp;BACT!G27&amp;")"&amp;$CW$13))&amp;
IF(BACT!D28="","",BACT!D28&amp;": "&amp;BACT!E28&amp;IF(BACT!G28="",$CW$13," ("&amp;BACT!G28&amp;")"&amp;$CW$13))&amp;
IF(BACT!D29="","",BACT!D29&amp;": "&amp;BACT!E29&amp;IF(BACT!G29="",$CW$13," ("&amp;BACT!G29&amp;")"&amp;$CW$13))&amp;
IF(BACT!D30="","",BACT!D30&amp;": "&amp;BACT!E30&amp;IF(BACT!G30="",""," ("&amp;BACT!G30&amp;")"))</f>
        <v/>
      </c>
      <c r="DD2" t="s">
        <v>1007</v>
      </c>
      <c r="DE2" s="147" t="s">
        <v>1008</v>
      </c>
      <c r="DF2" s="333">
        <f>IF(AND($BF3&gt;0,$BF3&lt;0.01),0.01,$BF3)</f>
        <v>0</v>
      </c>
      <c r="DH2" t="s">
        <v>1009</v>
      </c>
      <c r="DI2" s="5" t="s">
        <v>1010</v>
      </c>
    </row>
    <row r="3" spans="1:113" ht="82.5" customHeight="1" thickBot="1" x14ac:dyDescent="0.25">
      <c r="A3" s="102">
        <f>IF(OR('Unit Types - Emission Rates'!A12="Not New/Modified",'Unit Types - Emission Rates'!A12="Remove",M3=0),0,IF(ISNUMBER(MATCH(M3,$M$1:M2,0)),0,MAX($A$1:A2)+1))</f>
        <v>0</v>
      </c>
      <c r="B3" t="str">
        <f>IF(OR(COUNTIF(QuickFix!$D$2:D3,QuickFix!D3)&gt;1,QuickFix!D3=0),IF(ISBLANK('Unit Types - Emission Rates'!C12),B2,0),MAX($B$1:B2)+1)</f>
        <v># if BACT</v>
      </c>
      <c r="C3" t="str">
        <f t="shared" si="0"/>
        <v># if BACT0</v>
      </c>
      <c r="D3">
        <f>IF(B3=0,0,IF(ISNUMBER(MATCH(C3,$C$1:C2,0)),-1,COUNTIF($B$2:B3,B3)-COUNTIFS($D$1:D2,"&lt;0",$B$1:B2,B3)))</f>
        <v>-1</v>
      </c>
      <c r="E3">
        <f t="shared" ref="E3:E66" si="25">IF(V3=1,0,B3&amp;"-"&amp;D3)</f>
        <v>0</v>
      </c>
      <c r="F3" t="str">
        <f>IF(OR(COUNTIF(QuickFix!$D$2:D3,QuickFix!D3)&gt;1,QuickFix!D3=0),IF(ISBLANK('Unit Types - Emission Rates'!C12),F2,0),MAX(F$1:$F2)+1)</f>
        <v># if Monitoring</v>
      </c>
      <c r="G3" t="str">
        <f t="shared" si="1"/>
        <v># if Monitoring0</v>
      </c>
      <c r="H3">
        <f>IF(F3=0,0,IF(ISNUMBER(MATCH(G3,$G$1:G2,0)),-1,COUNTIF($F$2:F3,F3)-COUNTIFS($H$1:H2,"&lt;0",$F$1:F2,F3)))</f>
        <v>-1</v>
      </c>
      <c r="I3">
        <f t="shared" si="2"/>
        <v>0</v>
      </c>
      <c r="J3" t="str">
        <f>IF(OR(COUNTIF($L$2:L3,L3)&gt;1,L3=0),IF(ISBLANK('Unit Types - Emission Rates'!C12),J2,0),MAX($J$1:J2)+1)</f>
        <v>Unique FIN</v>
      </c>
      <c r="K3" t="str">
        <f>IF(OR(COUNTIF($M$2:M3,M3)&gt;1,M3=0),IF(ISBLANK('Unit Types - Emission Rates'!D12),K2,0),MAX($K$1:K2)+1)</f>
        <v>Unique EPN</v>
      </c>
      <c r="L3">
        <f>IF(ISBLANK('Unit Types - Emission Rates'!$C12),'Unit Types - Emission Rates'!D12,'Unit Types - Emission Rates'!C12)</f>
        <v>0</v>
      </c>
      <c r="M3">
        <f>IF(AND(ISBLANK('Unit Types - Emission Rates'!D12),N3&lt;&gt;0,L3&lt;&gt;N3),"FIN: "&amp;L3,IF(AND(ISBLANK('Unit Types - Emission Rates'!D12),N3&lt;&gt;0),L3,'Unit Types - Emission Rates'!D12))</f>
        <v>0</v>
      </c>
      <c r="N3">
        <f>'Unit Types - Emission Rates'!E12</f>
        <v>0</v>
      </c>
      <c r="O3" s="5" t="str">
        <f>IF(OR(COUNTIF($P$2:P3,P3&lt;&gt;0)&gt;1,P3=0),IF(ISBLANK('Unit Types - Emission Rates'!A12),O2,0),MAX($O$1:O2)+1)</f>
        <v>AR Numbering</v>
      </c>
      <c r="P3" s="5">
        <f>'Unit Types - Emission Rates'!A12</f>
        <v>0</v>
      </c>
      <c r="Q3">
        <f>IF(R3=0,0,IF(COUNTIF($R$2:R3,R3)&gt;1,0,MAX($Q$1:Q2)+1))</f>
        <v>0</v>
      </c>
      <c r="R3" s="3">
        <f>IF(ISBLANK('Unit Types - Emission Rates'!P12),'Unit Types - Emission Rates'!O12,'Unit Types - Emission Rates'!P12)</f>
        <v>0</v>
      </c>
      <c r="S3" s="3" t="str">
        <f t="shared" ref="S3:S66" si="26">L3&amp;R3</f>
        <v>00</v>
      </c>
      <c r="T3" s="3" t="str">
        <f t="shared" ref="T3:T66" si="27">M3&amp;R3</f>
        <v>00</v>
      </c>
      <c r="U3" s="3">
        <f>IF(OR('Unit Types - Emission Rates'!F12="PM 2.5",'Unit Types - Emission Rates'!F12="PM2.5",'Unit Types - Emission Rates'!F12="PM 10",'Unit Types - Emission Rates'!F12="PM10"),"PM",'Unit Types - Emission Rates'!F12)</f>
        <v>0</v>
      </c>
      <c r="V3" s="100">
        <f>IF(ISBLANK('Unit Types - Emission Rates'!F12),1,0)</f>
        <v>1</v>
      </c>
      <c r="W3" s="3" t="str">
        <f t="shared" si="3"/>
        <v/>
      </c>
      <c r="X3" s="3">
        <f>IF(Y3=-1,0,MAX($X$1:X2)+1)</f>
        <v>0</v>
      </c>
      <c r="Y3" s="3">
        <f t="shared" si="4"/>
        <v>-1</v>
      </c>
      <c r="Z3" s="3">
        <f>IF(AA3=-1,0,COUNTIF($Z$1:Z2,"&lt;&gt;0"))</f>
        <v>0</v>
      </c>
      <c r="AA3" s="3">
        <f t="shared" si="5"/>
        <v>-1</v>
      </c>
      <c r="AB3" s="3" t="str">
        <f t="shared" si="6"/>
        <v/>
      </c>
      <c r="AC3" s="99">
        <f>IF(AD3=-1,0,MAX($AC$1:AC2)+1)</f>
        <v>0</v>
      </c>
      <c r="AD3" s="3">
        <f t="shared" si="7"/>
        <v>-1</v>
      </c>
      <c r="AE3" s="3">
        <f t="shared" si="8"/>
        <v>-1</v>
      </c>
      <c r="AF3" s="280">
        <f t="shared" si="9"/>
        <v>-1</v>
      </c>
      <c r="AG3" s="280" t="str">
        <f t="shared" si="10"/>
        <v/>
      </c>
      <c r="AH3" s="280" t="str">
        <f t="shared" si="11"/>
        <v/>
      </c>
      <c r="AI3" s="3">
        <f t="shared" si="12"/>
        <v>-1</v>
      </c>
      <c r="AJ3" s="3" t="str">
        <f t="shared" si="13"/>
        <v/>
      </c>
      <c r="AK3" s="3" t="str">
        <f t="shared" si="14"/>
        <v/>
      </c>
      <c r="AL3" s="280">
        <f t="shared" si="15"/>
        <v>-1</v>
      </c>
      <c r="AM3" s="280" t="str">
        <f t="shared" si="16"/>
        <v/>
      </c>
      <c r="AN3" s="285" t="str">
        <f t="shared" si="17"/>
        <v/>
      </c>
      <c r="AO3" s="3">
        <f>IF(AP3=0,0,COUNTIF(AO$1:$AO2,"&lt;&gt;0"))</f>
        <v>0</v>
      </c>
      <c r="AP3" s="3">
        <f t="shared" si="18"/>
        <v>0</v>
      </c>
      <c r="AQ3" s="99">
        <f>IF(AR3=0,0,IF(OR(ISNUMBER(MATCH(AR3,'Public Notice'!$A$11:$A$18,0)),AND(RIGHT(AR3,1)=" ",ISNUMBER(MATCH(LEFT(AR3,LEN(AR3)-1),'Public Notice'!$A$11:$A$18,0)))),0,COUNTIF(AQ$1:$AQ2,"&lt;&gt;0")))</f>
        <v>0</v>
      </c>
      <c r="AR3" s="100">
        <f t="shared" si="19"/>
        <v>0</v>
      </c>
      <c r="AS3" s="107">
        <f>IFERROR(VLOOKUP(COUNTA(AS$1:$AS2),$AQ$2:$AR$41,2,FALSE),0)</f>
        <v>0</v>
      </c>
      <c r="AT3" s="3">
        <f>IF(AU3=0,0,COUNTIF($AT$1:AT2,"&lt;&gt;0"))</f>
        <v>0</v>
      </c>
      <c r="AU3" s="3">
        <f t="shared" si="20"/>
        <v>0</v>
      </c>
      <c r="AV3" s="99">
        <f>IF(AW3=0,0,IF(OR(ISNUMBER(MATCH(AW3,'Public Notice'!$A$11:$A$18,0)),AND(RIGHT(AW3,1)=" ",ISNUMBER(MATCH(LEFT(AW3,LEN(AW3)-1),'Public Notice'!$A$11:$A$18,0)))),0,COUNTIF($AV$1:AV2,"&lt;&gt;0")))</f>
        <v>0</v>
      </c>
      <c r="AW3" s="100">
        <f t="shared" si="21"/>
        <v>0</v>
      </c>
      <c r="AX3" s="107">
        <f>IFERROR(VLOOKUP(COUNTA($AX$1:AX2),$AV$2:$AW$41,2,FALSE),0)</f>
        <v>0</v>
      </c>
      <c r="AY3" s="3">
        <f>IF(ISNUMBER(IFERROR(MATCH(AZ3,$AZ$1:AZ2,0),"Else")),0,ROW(AZ3)-1)</f>
        <v>2</v>
      </c>
      <c r="AZ3">
        <f>IF(OR('Unit Types - Emission Rates'!F11="PM 2.5",'Unit Types - Emission Rates'!F11="PM 2.5 ",'Unit Types - Emission Rates'!F11="PM2.5"),"PM2.5",IF(OR('Unit Types - Emission Rates'!F11="PM 10",'Unit Types - Emission Rates'!F11="PM 10 ",'Unit Types - Emission Rates'!F11="PM10 "),"PM10",IF(RIGHT('Unit Types - Emission Rates'!F11,1)=" ",LEFT('Unit Types - Emission Rates'!F11,LEN('Unit Types - Emission Rates'!F11)-1),IF(RIGHT('Unit Types - Emission Rates'!F11,1)&lt;&gt;" ",'Unit Types - Emission Rates'!F11,'Unit Types - Emission Rates'!F11))))</f>
        <v>0</v>
      </c>
      <c r="BA3">
        <f>_xlfn.NUMBERVALUE(IF(OR('Unit Types - Emission Rates'!G11="-",'Unit Types - Emission Rates'!G11="--",'Unit Types - Emission Rates'!G11="---"),0,IF(OR('Unit Types - Emission Rates'!G11="&lt;0.01",'Unit Types - Emission Rates'!G11="&lt; 0.01"),0.01,'Unit Types - Emission Rates'!G11)))</f>
        <v>0</v>
      </c>
      <c r="BB3">
        <f>_xlfn.NUMBERVALUE(IF(OR('Unit Types - Emission Rates'!H11="-",'Unit Types - Emission Rates'!H11="--",'Unit Types - Emission Rates'!H11="---"),0,IF(OR('Unit Types - Emission Rates'!H11="&lt;0.01",'Unit Types - Emission Rates'!H11="&lt; 0.01"),0.01,'Unit Types - Emission Rates'!H11)))</f>
        <v>0</v>
      </c>
      <c r="BC3">
        <f>_xlfn.NUMBERVALUE(IF(OR('Unit Types - Emission Rates'!I11="-",'Unit Types - Emission Rates'!I11="--",'Unit Types - Emission Rates'!I11="---"),0,IF(OR('Unit Types - Emission Rates'!I11="&lt;0.01",'Unit Types - Emission Rates'!I11="&lt; 0.01"),0.01,'Unit Types - Emission Rates'!I11)))</f>
        <v>0</v>
      </c>
      <c r="BD3">
        <f>_xlfn.NUMBERVALUE(IF(OR('Unit Types - Emission Rates'!J11="-",'Unit Types - Emission Rates'!J11="--",'Unit Types - Emission Rates'!J11="---"),0,IF(OR('Unit Types - Emission Rates'!J11="&lt;0.01",'Unit Types - Emission Rates'!J11="&lt; 0.01"),0.01,'Unit Types - Emission Rates'!J11)))</f>
        <v>0</v>
      </c>
      <c r="BE3">
        <f>_xlfn.NUMBERVALUE(IF(OR('Unit Types - Emission Rates'!K11="-",'Unit Types - Emission Rates'!K11="--",'Unit Types - Emission Rates'!K11="---"),0,IF(OR('Unit Types - Emission Rates'!K11="&lt;0.01",'Unit Types - Emission Rates'!K11="&lt; 0.01"),0.01,'Unit Types - Emission Rates'!K11)))</f>
        <v>0</v>
      </c>
      <c r="BF3">
        <f>_xlfn.NUMBERVALUE(IF(OR('Unit Types - Emission Rates'!L11="-",'Unit Types - Emission Rates'!L11="--",'Unit Types - Emission Rates'!L11="---"),0,IF(OR('Unit Types - Emission Rates'!L11="&lt;0.01",'Unit Types - Emission Rates'!L11="&lt; 0.01"),0.01,'Unit Types - Emission Rates'!L11)))</f>
        <v>0</v>
      </c>
      <c r="BG3" t="b">
        <f>IF(AND(V2&lt;&gt;1),(QuickFix!G2="Yes"))</f>
        <v>0</v>
      </c>
      <c r="BH3" t="b">
        <f>OR('Unit Types - Emission Rates'!A11="Consolidate",AND(ISBLANK('Unit Types - Emission Rates'!A11),BH2=TRUE),BC3&gt;0,BD3&gt;0)</f>
        <v>0</v>
      </c>
      <c r="BI3" t="b">
        <f>OR('Unit Types - Emission Rates'!A11="Remove",AND(ISBLANK('Unit Types - Emission Rates'!A11),BI2=TRUE))</f>
        <v>0</v>
      </c>
      <c r="BJ3" t="b">
        <f>OR('Unit Types - Emission Rates'!A11="Consolidate",'Unit Types - Emission Rates'!A11="New/Modified",'Unit Types - Emission Rates'!A11="Change of location",AND(ISBLANK('Unit Types - Emission Rates'!A11),BJ2=TRUE))</f>
        <v>0</v>
      </c>
      <c r="BK3" t="b">
        <f>OR('Unit Types - Emission Rates'!A11="Renew",'Unit Types - Emission Rates'!A11="Renew only",AND(ISBLANK('Unit Types - Emission Rates'!A11),BK2=TRUE))</f>
        <v>0</v>
      </c>
      <c r="BL3">
        <f>IF(ISNUMBER(IFERROR(MATCH(BM3,$BM$1:BM2,0),"Else")),0,ROW(BM3)-1)</f>
        <v>2</v>
      </c>
      <c r="BM3" s="105">
        <f>IF(BJ3,AZ3,0)</f>
        <v>0</v>
      </c>
      <c r="BO3" s="114"/>
      <c r="BP3" s="133"/>
      <c r="BQ3" s="162" t="s">
        <v>1011</v>
      </c>
      <c r="BR3" s="160" t="s">
        <v>1012</v>
      </c>
      <c r="BS3" s="169" t="s">
        <v>1013</v>
      </c>
      <c r="BT3" s="165" t="s">
        <v>1014</v>
      </c>
      <c r="BU3" s="135" t="s">
        <v>433</v>
      </c>
      <c r="BV3" s="111" t="s">
        <v>549</v>
      </c>
      <c r="BW3" s="10" t="s">
        <v>549</v>
      </c>
      <c r="BX3" s="11" t="s">
        <v>549</v>
      </c>
      <c r="BY3" s="109" t="s">
        <v>549</v>
      </c>
      <c r="BZ3" s="117" t="str">
        <f>'Unit Types - Emission Rates'!H8</f>
        <v>(Select One)</v>
      </c>
      <c r="CA3" s="125" t="s">
        <v>1015</v>
      </c>
      <c r="CB3" s="113" t="s">
        <v>1016</v>
      </c>
      <c r="CC3" s="247" t="s">
        <v>149</v>
      </c>
      <c r="CD3" s="248" t="s">
        <v>1017</v>
      </c>
      <c r="CE3" s="127"/>
      <c r="CF3" s="102">
        <v>5</v>
      </c>
      <c r="CG3">
        <v>600</v>
      </c>
      <c r="CH3">
        <v>35</v>
      </c>
      <c r="CI3" s="105" t="s">
        <v>1018</v>
      </c>
      <c r="CJ3" s="102" t="s">
        <v>1019</v>
      </c>
      <c r="CK3" s="357"/>
      <c r="CL3" s="7"/>
      <c r="CM3" s="358"/>
      <c r="CN3" s="130"/>
      <c r="CO3" s="130"/>
      <c r="CP3" s="186" t="s">
        <v>1020</v>
      </c>
      <c r="CQ3" s="187"/>
      <c r="CR3" s="187"/>
      <c r="CS3" s="188"/>
      <c r="CT3" s="189"/>
      <c r="CU3" s="185"/>
      <c r="CV3" s="185"/>
      <c r="CW3" s="150" t="str">
        <f>IF(AND(General!$D$54&lt;&gt;"Renewal Certification",General!$D$55&lt;&gt;"Renewal Certification",General!$D$57&lt;&gt;"Renewal Certification",General!$D54&lt;&gt;"initial",General!$D54&lt;&gt;"change of location",General!$D54&lt;&gt;"amendment",General!$D54&lt;&gt;"renewal/amendment",General!$D54&lt;&gt;"renewal",General!$D54&lt;&gt;"",General!$D55&lt;&gt;"renewal/amendment",General!$D55&lt;&gt;"renewal",General!$D57&lt;&gt;"",General!$D57&lt;&gt;"initial",General!$D57&lt;&gt;"amendment",General!$D57&lt;&gt;"renewal/amendment",General!$D57&lt;&gt;"renewal",General!$D58&lt;&gt;"",General!$D58&lt;&gt;"initial",General!$D58&lt;&gt;"major modification",General!$D59&lt;&gt;"",General!$D59&lt;&gt;"initial",General!$D59&lt;&gt;"major modification",General!D62&lt;&gt;"",General!D62&lt;&gt;"initial",General!D62&lt;&gt;"major modification"),"no","yes")</f>
        <v>yes</v>
      </c>
      <c r="CX3" t="s">
        <v>1021</v>
      </c>
      <c r="CY3">
        <f t="shared" si="22"/>
        <v>0</v>
      </c>
      <c r="CZ3" t="s">
        <v>1022</v>
      </c>
      <c r="DA3" t="b">
        <f t="shared" si="23"/>
        <v>0</v>
      </c>
      <c r="DB3">
        <f t="shared" si="24"/>
        <v>0</v>
      </c>
      <c r="DC3" s="173" t="str">
        <f>IF(BACT!D31="","",BACT!D31&amp;": "&amp;BACT!E31&amp;IF(BACT!G31="",$CW$13," ("&amp;BACT!G31&amp;")"&amp;$CW$13))&amp;
IF(BACT!D32="","",BACT!D32&amp;": "&amp;BACT!E32&amp;IF(BACT!G32="",$CW$13," ("&amp;BACT!G32&amp;")"&amp;$CW$13))&amp;
IF(BACT!D33="","",BACT!D33&amp;": "&amp;BACT!E33&amp;IF(BACT!G33="",$CW$13," ("&amp;BACT!G33&amp;")"&amp;$CW$13))&amp;
IF(BACT!D34="","",BACT!D34&amp;": "&amp;BACT!E34&amp;IF(BACT!G34="",$CW$13," ("&amp;BACT!G34&amp;")"&amp;$CW$13))&amp;
IF(BACT!D35="","",BACT!D35&amp;": "&amp;BACT!E35&amp;IF(BACT!G35="",$CW$13," ("&amp;BACT!G35&amp;")"&amp;$CW$13))&amp;
IF(BACT!D36="","",BACT!D36&amp;": "&amp;BACT!E36&amp;IF(BACT!G36="",$CW$13," ("&amp;BACT!G36&amp;")"&amp;$CW$13))&amp;
IF(BACT!D37="","",BACT!D37&amp;": "&amp;BACT!E37&amp;IF(BACT!G37="",$CW$13," ("&amp;BACT!G37&amp;")"&amp;$CW$13))&amp;
IF(BACT!D38="","",BACT!D38&amp;": "&amp;BACT!E38&amp;IF(BACT!G38="",$CW$13," ("&amp;BACT!G38&amp;")"&amp;$CW$13))&amp;
IF(BACT!D39="","",BACT!D39&amp;": "&amp;BACT!E39&amp;IF(BACT!G39="",$CW$13," ("&amp;BACT!G39&amp;")"&amp;$CW$13))&amp;
IF(BACT!D40="","",BACT!D40&amp;": "&amp;BACT!E40&amp;IF(BACT!G40="",$CW$13," ("&amp;BACT!G40&amp;")"&amp;$CW$13))&amp;
IF(BACT!D41="","",BACT!D41&amp;": "&amp;BACT!E41&amp;IF(BACT!G41="",$CW$13," ("&amp;BACT!G41&amp;")"&amp;$CW$13))&amp;
IF(BACT!D42="","",BACT!D42&amp;": "&amp;BACT!E42&amp;IF(BACT!G42="",$CW$13," ("&amp;BACT!G42&amp;")"&amp;$CW$13))&amp;
IF(BACT!D43="","",BACT!D43&amp;": "&amp;BACT!E43&amp;IF(BACT!G43="",$CW$13," ("&amp;BACT!G43&amp;")"&amp;$CW$13))&amp;
IF(BACT!D44="","",BACT!D44&amp;": "&amp;BACT!E44&amp;IF(BACT!G44="",""," ("&amp;BACT!G44&amp;")"))</f>
        <v/>
      </c>
      <c r="DD3" t="s">
        <v>1023</v>
      </c>
      <c r="DE3" s="147" t="s">
        <v>1024</v>
      </c>
      <c r="DF3" s="333">
        <f t="shared" ref="DF3:DF66" si="28">IF(AND($BF4&gt;0,$BF4&lt;0.01),0.01,$BF4)</f>
        <v>0</v>
      </c>
      <c r="DH3" t="s">
        <v>272</v>
      </c>
      <c r="DI3" s="636" t="s">
        <v>3334</v>
      </c>
    </row>
    <row r="4" spans="1:113" ht="82.5" customHeight="1" thickBot="1" x14ac:dyDescent="0.25">
      <c r="A4" s="102">
        <f>IF(OR('Unit Types - Emission Rates'!A13="Not New/Modified",'Unit Types - Emission Rates'!A13="Remove",M4=0),0,IF(ISNUMBER(MATCH(M4,$M$1:M3,0)),0,MAX($A$1:A3)+1))</f>
        <v>0</v>
      </c>
      <c r="B4" t="str">
        <f>IF(OR(COUNTIF(QuickFix!$D$2:D4,QuickFix!D4)&gt;1,QuickFix!D4=0),IF(ISBLANK('Unit Types - Emission Rates'!C13),B3,0),MAX($B$1:B3)+1)</f>
        <v># if BACT</v>
      </c>
      <c r="C4" t="str">
        <f t="shared" si="0"/>
        <v># if BACT0</v>
      </c>
      <c r="D4">
        <f>IF(B4=0,0,IF(ISNUMBER(MATCH(C4,$C$1:C3,0)),-1,COUNTIF($B$2:B4,B4)-COUNTIFS($D$1:D3,"&lt;0",$B$1:B3,B4)))</f>
        <v>-1</v>
      </c>
      <c r="E4">
        <f t="shared" si="25"/>
        <v>0</v>
      </c>
      <c r="F4" t="str">
        <f>IF(OR(COUNTIF(QuickFix!$D$2:D4,QuickFix!D4)&gt;1,QuickFix!D4=0),IF(ISBLANK('Unit Types - Emission Rates'!C13),F3,0),MAX(F$1:$F3)+1)</f>
        <v># if Monitoring</v>
      </c>
      <c r="G4" t="str">
        <f t="shared" si="1"/>
        <v># if Monitoring0</v>
      </c>
      <c r="H4">
        <f>IF(F4=0,0,IF(ISNUMBER(MATCH(G4,$G$1:G3,0)),-1,COUNTIF($F$2:F4,F4)-COUNTIFS($H$1:H3,"&lt;0",$F$1:F3,F4)))</f>
        <v>-1</v>
      </c>
      <c r="I4">
        <f t="shared" si="2"/>
        <v>0</v>
      </c>
      <c r="J4" t="str">
        <f>IF(OR(COUNTIF($L$2:L4,L4)&gt;1,L4=0),IF(ISBLANK('Unit Types - Emission Rates'!C13),J3,0),MAX($J$1:J3)+1)</f>
        <v>Unique FIN</v>
      </c>
      <c r="K4" t="str">
        <f>IF(OR(COUNTIF($M$2:M4,M4)&gt;1,M4=0),IF(ISBLANK('Unit Types - Emission Rates'!D13),K3,0),MAX($K$1:K3)+1)</f>
        <v>Unique EPN</v>
      </c>
      <c r="L4">
        <f>IF(ISBLANK('Unit Types - Emission Rates'!$C13),'Unit Types - Emission Rates'!D13,'Unit Types - Emission Rates'!C13)</f>
        <v>0</v>
      </c>
      <c r="M4">
        <f>IF(AND(ISBLANK('Unit Types - Emission Rates'!D13),N4&lt;&gt;0,L4&lt;&gt;N4),"FIN: "&amp;L4,IF(AND(ISBLANK('Unit Types - Emission Rates'!D13),N4&lt;&gt;0),L4,'Unit Types - Emission Rates'!D13))</f>
        <v>0</v>
      </c>
      <c r="N4">
        <f>'Unit Types - Emission Rates'!E13</f>
        <v>0</v>
      </c>
      <c r="O4" s="5" t="str">
        <f>IF(OR(COUNTIF($P$2:P4,P4&lt;&gt;0)&gt;1,P4=0),IF(ISBLANK('Unit Types - Emission Rates'!A13),O3,0),MAX($O$1:O3)+1)</f>
        <v>AR Numbering</v>
      </c>
      <c r="P4" s="5">
        <f>'Unit Types - Emission Rates'!A13</f>
        <v>0</v>
      </c>
      <c r="Q4">
        <f>IF(R4=0,0,IF(COUNTIF($R$2:R4,R4)&gt;1,0,MAX($Q$1:Q3)+1))</f>
        <v>0</v>
      </c>
      <c r="R4" s="3">
        <f>IF(ISBLANK('Unit Types - Emission Rates'!P13),'Unit Types - Emission Rates'!O13,'Unit Types - Emission Rates'!P13)</f>
        <v>0</v>
      </c>
      <c r="S4" s="3" t="str">
        <f t="shared" si="26"/>
        <v>00</v>
      </c>
      <c r="T4" s="3" t="str">
        <f t="shared" si="27"/>
        <v>00</v>
      </c>
      <c r="U4" s="3">
        <f>IF(OR('Unit Types - Emission Rates'!F13="PM 2.5",'Unit Types - Emission Rates'!F13="PM2.5",'Unit Types - Emission Rates'!F13="PM 10",'Unit Types - Emission Rates'!F13="PM10"),"PM",'Unit Types - Emission Rates'!F13)</f>
        <v>0</v>
      </c>
      <c r="V4" s="100">
        <f>IF(ISBLANK('Unit Types - Emission Rates'!F13),1,0)</f>
        <v>1</v>
      </c>
      <c r="W4" s="3" t="str">
        <f t="shared" si="3"/>
        <v/>
      </c>
      <c r="X4" s="3">
        <f>IF(Y4=-1,0,MAX($X$1:X3)+1)</f>
        <v>0</v>
      </c>
      <c r="Y4" s="3">
        <f t="shared" si="4"/>
        <v>-1</v>
      </c>
      <c r="Z4" s="3">
        <f>IF(AA4=-1,0,COUNTIF($Z$1:Z3,"&lt;&gt;0"))</f>
        <v>0</v>
      </c>
      <c r="AA4" s="3">
        <f t="shared" si="5"/>
        <v>-1</v>
      </c>
      <c r="AB4" s="3" t="str">
        <f t="shared" si="6"/>
        <v/>
      </c>
      <c r="AC4" s="99">
        <f>IF(AD4=-1,0,MAX($AC$1:AC3)+1)</f>
        <v>0</v>
      </c>
      <c r="AD4" s="3">
        <f t="shared" si="7"/>
        <v>-1</v>
      </c>
      <c r="AE4" s="3">
        <f t="shared" si="8"/>
        <v>-1</v>
      </c>
      <c r="AF4" s="280">
        <f t="shared" si="9"/>
        <v>-1</v>
      </c>
      <c r="AG4" s="280" t="str">
        <f t="shared" si="10"/>
        <v/>
      </c>
      <c r="AH4" s="280" t="str">
        <f t="shared" si="11"/>
        <v/>
      </c>
      <c r="AI4" s="3">
        <f t="shared" si="12"/>
        <v>-1</v>
      </c>
      <c r="AJ4" s="3" t="str">
        <f t="shared" si="13"/>
        <v/>
      </c>
      <c r="AK4" s="3" t="str">
        <f t="shared" si="14"/>
        <v/>
      </c>
      <c r="AL4" s="280">
        <f t="shared" si="15"/>
        <v>-1</v>
      </c>
      <c r="AM4" s="280" t="str">
        <f t="shared" si="16"/>
        <v/>
      </c>
      <c r="AN4" s="285" t="str">
        <f t="shared" si="17"/>
        <v/>
      </c>
      <c r="AO4" s="3">
        <f>IF(AP4=0,0,COUNTIF(AO$1:$AO3,"&lt;&gt;0"))</f>
        <v>0</v>
      </c>
      <c r="AP4" s="3">
        <f t="shared" si="18"/>
        <v>0</v>
      </c>
      <c r="AQ4" s="99">
        <f>IF(AR4=0,0,IF(OR(ISNUMBER(MATCH(AR4,'Public Notice'!$A$11:$A$18,0)),AND(RIGHT(AR4,1)=" ",ISNUMBER(MATCH(LEFT(AR4,LEN(AR4)-1),'Public Notice'!$A$11:$A$18,0)))),0,COUNTIF(AQ$1:$AQ3,"&lt;&gt;0")))</f>
        <v>0</v>
      </c>
      <c r="AR4" s="100">
        <f t="shared" si="19"/>
        <v>0</v>
      </c>
      <c r="AS4" s="107">
        <f>IFERROR(VLOOKUP(COUNTA(AS$1:$AS3),$AQ$2:$AR$41,2,FALSE),0)</f>
        <v>0</v>
      </c>
      <c r="AT4" s="3">
        <f>IF(AU4=0,0,COUNTIF($AT$1:AT3,"&lt;&gt;0"))</f>
        <v>0</v>
      </c>
      <c r="AU4" s="3">
        <f t="shared" si="20"/>
        <v>0</v>
      </c>
      <c r="AV4" s="99">
        <f>IF(AW4=0,0,IF(OR(ISNUMBER(MATCH(AW4,'Public Notice'!$A$11:$A$18,0)),AND(RIGHT(AW4,1)=" ",ISNUMBER(MATCH(LEFT(AW4,LEN(AW4)-1),'Public Notice'!$A$11:$A$18,0)))),0,COUNTIF($AV$1:AV3,"&lt;&gt;0")))</f>
        <v>0</v>
      </c>
      <c r="AW4" s="100">
        <f t="shared" si="21"/>
        <v>0</v>
      </c>
      <c r="AX4" s="107">
        <f>IFERROR(VLOOKUP(COUNTA($AX$1:AX3),$AV$2:$AW$41,2,FALSE),0)</f>
        <v>0</v>
      </c>
      <c r="AY4" s="3">
        <f>IF(ISNUMBER(IFERROR(MATCH(AZ4,$AZ$1:AZ3,0),"Else")),0,ROW(AZ4)-1)</f>
        <v>0</v>
      </c>
      <c r="AZ4">
        <f>IF(OR('Unit Types - Emission Rates'!F12="PM 2.5",'Unit Types - Emission Rates'!F12="PM 2.5 ",'Unit Types - Emission Rates'!F12="PM2.5"),"PM2.5",IF(OR('Unit Types - Emission Rates'!F12="PM 10",'Unit Types - Emission Rates'!F12="PM 10 ",'Unit Types - Emission Rates'!F12="PM10 "),"PM10",IF(RIGHT('Unit Types - Emission Rates'!F12,1)=" ",LEFT('Unit Types - Emission Rates'!F12,LEN('Unit Types - Emission Rates'!F12)-1),IF(RIGHT('Unit Types - Emission Rates'!F12,1)&lt;&gt;" ",'Unit Types - Emission Rates'!F12,'Unit Types - Emission Rates'!F12))))</f>
        <v>0</v>
      </c>
      <c r="BA4">
        <f>_xlfn.NUMBERVALUE(IF(OR('Unit Types - Emission Rates'!G12="-",'Unit Types - Emission Rates'!G12="--",'Unit Types - Emission Rates'!G12="---"),0,IF(OR('Unit Types - Emission Rates'!G12="&lt;0.01",'Unit Types - Emission Rates'!G12="&lt; 0.01"),0.01,'Unit Types - Emission Rates'!G12)))</f>
        <v>0</v>
      </c>
      <c r="BB4">
        <f>_xlfn.NUMBERVALUE(IF(OR('Unit Types - Emission Rates'!H12="-",'Unit Types - Emission Rates'!H12="--",'Unit Types - Emission Rates'!H12="---"),0,IF(OR('Unit Types - Emission Rates'!H12="&lt;0.01",'Unit Types - Emission Rates'!H12="&lt; 0.01"),0.01,'Unit Types - Emission Rates'!H12)))</f>
        <v>0</v>
      </c>
      <c r="BC4">
        <f>_xlfn.NUMBERVALUE(IF(OR('Unit Types - Emission Rates'!I12="-",'Unit Types - Emission Rates'!I12="--",'Unit Types - Emission Rates'!I12="---"),0,IF(OR('Unit Types - Emission Rates'!I12="&lt;0.01",'Unit Types - Emission Rates'!I12="&lt; 0.01"),0.01,'Unit Types - Emission Rates'!I12)))</f>
        <v>0</v>
      </c>
      <c r="BD4">
        <f>_xlfn.NUMBERVALUE(IF(OR('Unit Types - Emission Rates'!J12="-",'Unit Types - Emission Rates'!J12="--",'Unit Types - Emission Rates'!J12="---"),0,IF(OR('Unit Types - Emission Rates'!J12="&lt;0.01",'Unit Types - Emission Rates'!J12="&lt; 0.01"),0.01,'Unit Types - Emission Rates'!J12)))</f>
        <v>0</v>
      </c>
      <c r="BE4">
        <f>_xlfn.NUMBERVALUE(IF(OR('Unit Types - Emission Rates'!K12="-",'Unit Types - Emission Rates'!K12="--",'Unit Types - Emission Rates'!K12="---"),0,IF(OR('Unit Types - Emission Rates'!K12="&lt;0.01",'Unit Types - Emission Rates'!K12="&lt; 0.01"),0.01,'Unit Types - Emission Rates'!K12)))</f>
        <v>0</v>
      </c>
      <c r="BF4">
        <f>_xlfn.NUMBERVALUE(IF(OR('Unit Types - Emission Rates'!L12="-",'Unit Types - Emission Rates'!L12="--",'Unit Types - Emission Rates'!L12="---"),0,IF(OR('Unit Types - Emission Rates'!L12="&lt;0.01",'Unit Types - Emission Rates'!L12="&lt; 0.01"),0.01,'Unit Types - Emission Rates'!L12)))</f>
        <v>0</v>
      </c>
      <c r="BG4" t="b">
        <f>IF(AND(V3&lt;&gt;1),(QuickFix!G3="Yes"))</f>
        <v>0</v>
      </c>
      <c r="BH4" t="b">
        <f>OR('Unit Types - Emission Rates'!A12="Consolidate",AND(ISBLANK('Unit Types - Emission Rates'!A12),BH3=TRUE),BC4&gt;0,BD4&gt;0)</f>
        <v>0</v>
      </c>
      <c r="BI4" t="b">
        <f>OR('Unit Types - Emission Rates'!A12="Remove",AND(ISBLANK('Unit Types - Emission Rates'!A12),BI3=TRUE))</f>
        <v>0</v>
      </c>
      <c r="BJ4" t="b">
        <f>OR('Unit Types - Emission Rates'!A12="Consolidate",'Unit Types - Emission Rates'!A12="New/Modified",'Unit Types - Emission Rates'!A12="Change of location",AND(ISBLANK('Unit Types - Emission Rates'!A12),BJ3=TRUE))</f>
        <v>0</v>
      </c>
      <c r="BK4" t="b">
        <f>OR('Unit Types - Emission Rates'!A12="Renew",'Unit Types - Emission Rates'!A12="Renew only",AND(ISBLANK('Unit Types - Emission Rates'!A12),BK3=TRUE))</f>
        <v>0</v>
      </c>
      <c r="BL4">
        <f>IF(ISNUMBER(IFERROR(MATCH(BM4,$BM$1:BM3,0),"Else")),0,ROW(BM4)-1)</f>
        <v>0</v>
      </c>
      <c r="BM4" s="105">
        <f t="shared" ref="BM4:BM67" si="29">IF(BJ4,AZ4,0)</f>
        <v>0</v>
      </c>
      <c r="BO4" s="115" t="s">
        <v>1025</v>
      </c>
      <c r="BP4" s="133" t="s">
        <v>1026</v>
      </c>
      <c r="BQ4" s="162" t="s">
        <v>1027</v>
      </c>
      <c r="BR4" s="160" t="s">
        <v>1028</v>
      </c>
      <c r="BS4" s="169" t="s">
        <v>1029</v>
      </c>
      <c r="BT4" s="165" t="s">
        <v>1030</v>
      </c>
      <c r="BU4" s="136" t="s">
        <v>530</v>
      </c>
      <c r="BV4" s="9" t="s">
        <v>1031</v>
      </c>
      <c r="BW4" s="10" t="s">
        <v>1032</v>
      </c>
      <c r="BX4" s="11" t="s">
        <v>1033</v>
      </c>
      <c r="BY4" s="109" t="s">
        <v>1034</v>
      </c>
      <c r="BZ4" s="117" t="s">
        <v>1035</v>
      </c>
      <c r="CA4" s="125" t="s">
        <v>1036</v>
      </c>
      <c r="CB4" s="112" t="s">
        <v>516</v>
      </c>
      <c r="CC4" s="249" t="s">
        <v>1037</v>
      </c>
      <c r="CD4" s="250" t="s">
        <v>1038</v>
      </c>
      <c r="CE4" s="128" t="s">
        <v>1039</v>
      </c>
      <c r="CF4" s="102">
        <v>24</v>
      </c>
      <c r="CG4">
        <v>1265</v>
      </c>
      <c r="CH4">
        <v>28</v>
      </c>
      <c r="CI4" s="105" t="s">
        <v>1040</v>
      </c>
      <c r="CJ4" s="132">
        <f>SUM('Public Notice'!D11:D30)</f>
        <v>0</v>
      </c>
      <c r="CK4" s="357"/>
      <c r="CL4" s="7"/>
      <c r="CM4" s="358"/>
      <c r="CN4" s="130" t="s">
        <v>1041</v>
      </c>
      <c r="CO4" s="130" t="s">
        <v>1041</v>
      </c>
      <c r="CP4" s="190" t="s">
        <v>1042</v>
      </c>
      <c r="CQ4" s="191"/>
      <c r="CR4" s="191"/>
      <c r="CS4" s="192"/>
      <c r="CT4" s="193"/>
      <c r="CU4" s="185"/>
      <c r="CV4" s="185"/>
      <c r="CW4" s="149" t="s">
        <v>1043</v>
      </c>
      <c r="CX4" t="s">
        <v>1044</v>
      </c>
      <c r="CY4">
        <f t="shared" si="22"/>
        <v>0</v>
      </c>
      <c r="CZ4" t="s">
        <v>1045</v>
      </c>
      <c r="DA4" t="b">
        <f t="shared" si="23"/>
        <v>0</v>
      </c>
      <c r="DB4">
        <f t="shared" si="24"/>
        <v>0</v>
      </c>
      <c r="DC4" s="172" t="str">
        <f>IF(BACT!D45="","",BACT!D45&amp;": "&amp;BACT!E45&amp;IF(BACT!G45="",$CW$13," ("&amp;BACT!G45&amp;")"&amp;$CW$13))&amp;
IF(BACT!D46="","",BACT!D46&amp;": "&amp;BACT!E46&amp;IF(BACT!G46="",$CW$13," ("&amp;BACT!G46&amp;")"&amp;$CW$13))&amp;
IF(BACT!D47="","",BACT!D47&amp;": "&amp;BACT!E47&amp;IF(BACT!G47="",$CW$13," ("&amp;BACT!G47&amp;")"&amp;$CW$13))&amp;
IF(BACT!D48="","",BACT!D48&amp;": "&amp;BACT!E48&amp;IF(BACT!G48="",$CW$13," ("&amp;BACT!G48&amp;")"&amp;$CW$13))&amp;
IF(BACT!D49="","",BACT!D49&amp;": "&amp;BACT!E49&amp;IF(BACT!G49="",$CW$13," ("&amp;BACT!G49&amp;")"&amp;$CW$13))&amp;
IF(BACT!D50="","",BACT!D50&amp;": "&amp;BACT!E50&amp;IF(BACT!G50="",$CW$13," ("&amp;BACT!G50&amp;")"&amp;$CW$13))&amp;
IF(BACT!D51="","",BACT!D51&amp;": "&amp;BACT!E51&amp;IF(BACT!G51="",$CW$13," ("&amp;BACT!G51&amp;")"&amp;$CW$13))&amp;
IF(BACT!D52="","",BACT!D52&amp;": "&amp;BACT!E52&amp;IF(BACT!G52="",$CW$13," ("&amp;BACT!G52&amp;")"&amp;$CW$13))&amp;
IF(BACT!D53="","",BACT!D53&amp;": "&amp;BACT!E53&amp;IF(BACT!G53="",$CW$13," ("&amp;BACT!G53&amp;")"&amp;$CW$13))&amp;
IF(BACT!D54="","",BACT!D54&amp;": "&amp;BACT!E54&amp;IF(BACT!G54="",$CW$13," ("&amp;BACT!G54&amp;")"&amp;$CW$13))&amp;
IF(BACT!D55="","",BACT!D55&amp;": "&amp;BACT!E55&amp;IF(BACT!G55="",$CW$13," ("&amp;BACT!G55&amp;")"&amp;$CW$13))&amp;
IF(BACT!D56="","",BACT!D56&amp;": "&amp;BACT!E56&amp;IF(BACT!G56="",$CW$13," ("&amp;BACT!G56&amp;")"&amp;$CW$13))&amp;
IF(BACT!D57="","",BACT!D57&amp;": "&amp;BACT!E57&amp;IF(BACT!G57="",$CW$13," ("&amp;BACT!G57&amp;")"&amp;$CW$13))&amp;
IF(BACT!D58="","",BACT!D58&amp;": "&amp;BACT!E58&amp;IF(BACT!G58="",""," ("&amp;BACT!G58&amp;")"))</f>
        <v/>
      </c>
      <c r="DD4" t="s">
        <v>1046</v>
      </c>
      <c r="DE4" s="147" t="s">
        <v>1024</v>
      </c>
      <c r="DF4" s="333">
        <f t="shared" si="28"/>
        <v>0</v>
      </c>
      <c r="DH4" t="s">
        <v>1047</v>
      </c>
      <c r="DI4" t="s">
        <v>1048</v>
      </c>
    </row>
    <row r="5" spans="1:113" ht="82.5" customHeight="1" thickBot="1" x14ac:dyDescent="0.3">
      <c r="A5" s="102">
        <f>IF(OR('Unit Types - Emission Rates'!A14="Not New/Modified",'Unit Types - Emission Rates'!A14="Remove",M5=0),0,IF(ISNUMBER(MATCH(M5,$M$1:M4,0)),0,MAX($A$1:A4)+1))</f>
        <v>0</v>
      </c>
      <c r="B5" t="str">
        <f>IF(OR(COUNTIF(QuickFix!$D$2:D5,QuickFix!D5)&gt;1,QuickFix!D5=0),IF(ISBLANK('Unit Types - Emission Rates'!C14),B4,0),MAX($B$1:B4)+1)</f>
        <v># if BACT</v>
      </c>
      <c r="C5" t="str">
        <f t="shared" si="0"/>
        <v># if BACT0</v>
      </c>
      <c r="D5">
        <f>IF(B5=0,0,IF(ISNUMBER(MATCH(C5,$C$1:C4,0)),-1,COUNTIF($B$2:B5,B5)-COUNTIFS($D$1:D4,"&lt;0",$B$1:B4,B5)))</f>
        <v>-1</v>
      </c>
      <c r="E5">
        <f t="shared" si="25"/>
        <v>0</v>
      </c>
      <c r="F5" t="str">
        <f>IF(OR(COUNTIF(QuickFix!$D$2:D5,QuickFix!D5)&gt;1,QuickFix!D5=0),IF(ISBLANK('Unit Types - Emission Rates'!C14),F4,0),MAX(F$1:$F4)+1)</f>
        <v># if Monitoring</v>
      </c>
      <c r="G5" t="str">
        <f t="shared" si="1"/>
        <v># if Monitoring0</v>
      </c>
      <c r="H5">
        <f>IF(F5=0,0,IF(ISNUMBER(MATCH(G5,$G$1:G4,0)),-1,COUNTIF($F$2:F5,F5)-COUNTIFS($H$1:H4,"&lt;0",$F$1:F4,F5)))</f>
        <v>-1</v>
      </c>
      <c r="I5">
        <f t="shared" si="2"/>
        <v>0</v>
      </c>
      <c r="J5" s="3" t="str">
        <f>IF(OR(COUNTIF($L$2:L5,L5)&gt;1,L5=0),IF(ISBLANK('Unit Types - Emission Rates'!C14),J4,0),MAX($J$1:J4)+1)</f>
        <v>Unique FIN</v>
      </c>
      <c r="K5" s="3" t="str">
        <f>IF(OR(COUNTIF($M$2:M5,M5)&gt;1,M5=0),IF(ISBLANK('Unit Types - Emission Rates'!D14),K4,0),MAX($K$1:K4)+1)</f>
        <v>Unique EPN</v>
      </c>
      <c r="L5">
        <f>IF(ISBLANK('Unit Types - Emission Rates'!$C14),'Unit Types - Emission Rates'!D14,'Unit Types - Emission Rates'!C14)</f>
        <v>0</v>
      </c>
      <c r="M5" s="3">
        <f>IF(AND(ISBLANK('Unit Types - Emission Rates'!D14),N5&lt;&gt;0,L5&lt;&gt;N5),"FIN: "&amp;L5,IF(AND(ISBLANK('Unit Types - Emission Rates'!D14),N5&lt;&gt;0),L5,'Unit Types - Emission Rates'!D14))</f>
        <v>0</v>
      </c>
      <c r="N5" s="3">
        <f>'Unit Types - Emission Rates'!E14</f>
        <v>0</v>
      </c>
      <c r="O5" s="5" t="str">
        <f>IF(OR(COUNTIF($P$2:P5,P5&lt;&gt;0)&gt;1,P5=0),IF(ISBLANK('Unit Types - Emission Rates'!A14),O4,0),MAX($O$1:O4)+1)</f>
        <v>AR Numbering</v>
      </c>
      <c r="P5" s="5">
        <f>'Unit Types - Emission Rates'!A14</f>
        <v>0</v>
      </c>
      <c r="Q5" s="3">
        <f>IF(R5=0,0,IF(COUNTIF($R$2:R5,R5)&gt;1,0,MAX($Q$1:Q4)+1))</f>
        <v>0</v>
      </c>
      <c r="R5" s="3">
        <f>IF(ISBLANK('Unit Types - Emission Rates'!P14),'Unit Types - Emission Rates'!O14,'Unit Types - Emission Rates'!P14)</f>
        <v>0</v>
      </c>
      <c r="S5" t="str">
        <f t="shared" si="26"/>
        <v>00</v>
      </c>
      <c r="T5" t="str">
        <f t="shared" si="27"/>
        <v>00</v>
      </c>
      <c r="U5" s="3">
        <f>IF(OR('Unit Types - Emission Rates'!F14="PM 2.5",'Unit Types - Emission Rates'!F14="PM2.5",'Unit Types - Emission Rates'!F14="PM 10",'Unit Types - Emission Rates'!F14="PM10"),"PM",'Unit Types - Emission Rates'!F14)</f>
        <v>0</v>
      </c>
      <c r="V5" s="100">
        <f>IF(ISBLANK('Unit Types - Emission Rates'!F14),1,0)</f>
        <v>1</v>
      </c>
      <c r="W5" s="3" t="str">
        <f t="shared" si="3"/>
        <v/>
      </c>
      <c r="X5" s="3">
        <f>IF(Y5=-1,0,MAX($X$1:X4)+1)</f>
        <v>0</v>
      </c>
      <c r="Y5" s="3">
        <f t="shared" si="4"/>
        <v>-1</v>
      </c>
      <c r="Z5" s="3">
        <f>IF(AA5=-1,0,COUNTIF($Z$1:Z4,"&lt;&gt;0"))</f>
        <v>0</v>
      </c>
      <c r="AA5" s="3">
        <f t="shared" si="5"/>
        <v>-1</v>
      </c>
      <c r="AB5" s="3" t="str">
        <f t="shared" si="6"/>
        <v/>
      </c>
      <c r="AC5" s="99">
        <f>IF(AD5=-1,0,MAX($AC$1:AC4)+1)</f>
        <v>0</v>
      </c>
      <c r="AD5" s="3">
        <f t="shared" si="7"/>
        <v>-1</v>
      </c>
      <c r="AE5" s="3">
        <f t="shared" si="8"/>
        <v>-1</v>
      </c>
      <c r="AF5" s="280">
        <f t="shared" si="9"/>
        <v>-1</v>
      </c>
      <c r="AG5" s="280" t="str">
        <f t="shared" si="10"/>
        <v/>
      </c>
      <c r="AH5" s="280" t="str">
        <f t="shared" si="11"/>
        <v/>
      </c>
      <c r="AI5" s="3">
        <f t="shared" si="12"/>
        <v>-1</v>
      </c>
      <c r="AJ5" s="3" t="str">
        <f t="shared" si="13"/>
        <v/>
      </c>
      <c r="AK5" s="3" t="str">
        <f t="shared" si="14"/>
        <v/>
      </c>
      <c r="AL5" s="280">
        <f t="shared" si="15"/>
        <v>-1</v>
      </c>
      <c r="AM5" s="280" t="str">
        <f t="shared" si="16"/>
        <v/>
      </c>
      <c r="AN5" s="285" t="str">
        <f t="shared" si="17"/>
        <v/>
      </c>
      <c r="AO5" s="3">
        <f>IF(AP5=0,0,COUNTIF(AO$1:$AO4,"&lt;&gt;0"))</f>
        <v>0</v>
      </c>
      <c r="AP5" s="3">
        <f t="shared" si="18"/>
        <v>0</v>
      </c>
      <c r="AQ5" s="99">
        <f>IF(AR5=0,0,IF(OR(ISNUMBER(MATCH(AR5,'Public Notice'!$A$11:$A$18,0)),AND(RIGHT(AR5,1)=" ",ISNUMBER(MATCH(LEFT(AR5,LEN(AR5)-1),'Public Notice'!$A$11:$A$18,0)))),0,COUNTIF(AQ$1:$AQ4,"&lt;&gt;0")))</f>
        <v>0</v>
      </c>
      <c r="AR5" s="100">
        <f t="shared" si="19"/>
        <v>0</v>
      </c>
      <c r="AS5" s="107">
        <f>IFERROR(VLOOKUP(COUNTA(AS$1:$AS4),$AQ$2:$AR$41,2,FALSE),0)</f>
        <v>0</v>
      </c>
      <c r="AT5" s="3">
        <f>IF(AU5=0,0,COUNTIF($AT$1:AT4,"&lt;&gt;0"))</f>
        <v>0</v>
      </c>
      <c r="AU5" s="3">
        <f t="shared" si="20"/>
        <v>0</v>
      </c>
      <c r="AV5" s="99">
        <f>IF(AW5=0,0,IF(OR(ISNUMBER(MATCH(AW5,'Public Notice'!$A$11:$A$18,0)),AND(RIGHT(AW5,1)=" ",ISNUMBER(MATCH(LEFT(AW5,LEN(AW5)-1),'Public Notice'!$A$11:$A$18,0)))),0,COUNTIF($AV$1:AV4,"&lt;&gt;0")))</f>
        <v>0</v>
      </c>
      <c r="AW5" s="100">
        <f t="shared" si="21"/>
        <v>0</v>
      </c>
      <c r="AX5" s="107">
        <f>IFERROR(VLOOKUP(COUNTA($AX$1:AX4),$AV$2:$AW$41,2,FALSE),0)</f>
        <v>0</v>
      </c>
      <c r="AY5" s="3">
        <f>IF(ISNUMBER(IFERROR(MATCH(AZ5,$AZ$1:AZ4,0),"Else")),0,ROW(AZ5)-1)</f>
        <v>0</v>
      </c>
      <c r="AZ5">
        <f>IF(OR('Unit Types - Emission Rates'!F13="PM 2.5",'Unit Types - Emission Rates'!F13="PM 2.5 ",'Unit Types - Emission Rates'!F13="PM2.5"),"PM2.5",IF(OR('Unit Types - Emission Rates'!F13="PM 10",'Unit Types - Emission Rates'!F13="PM 10 ",'Unit Types - Emission Rates'!F13="PM10 "),"PM10",IF(RIGHT('Unit Types - Emission Rates'!F13,1)=" ",LEFT('Unit Types - Emission Rates'!F13,LEN('Unit Types - Emission Rates'!F13)-1),IF(RIGHT('Unit Types - Emission Rates'!F13,1)&lt;&gt;" ",'Unit Types - Emission Rates'!F13,'Unit Types - Emission Rates'!F13))))</f>
        <v>0</v>
      </c>
      <c r="BA5">
        <f>_xlfn.NUMBERVALUE(IF(OR('Unit Types - Emission Rates'!G13="-",'Unit Types - Emission Rates'!G13="--",'Unit Types - Emission Rates'!G13="---"),0,IF(OR('Unit Types - Emission Rates'!G13="&lt;0.01",'Unit Types - Emission Rates'!G13="&lt; 0.01"),0.01,'Unit Types - Emission Rates'!G13)))</f>
        <v>0</v>
      </c>
      <c r="BB5">
        <f>_xlfn.NUMBERVALUE(IF(OR('Unit Types - Emission Rates'!H13="-",'Unit Types - Emission Rates'!H13="--",'Unit Types - Emission Rates'!H13="---"),0,IF(OR('Unit Types - Emission Rates'!H13="&lt;0.01",'Unit Types - Emission Rates'!H13="&lt; 0.01"),0.01,'Unit Types - Emission Rates'!H13)))</f>
        <v>0</v>
      </c>
      <c r="BC5">
        <f>_xlfn.NUMBERVALUE(IF(OR('Unit Types - Emission Rates'!I13="-",'Unit Types - Emission Rates'!I13="--",'Unit Types - Emission Rates'!I13="---"),0,IF(OR('Unit Types - Emission Rates'!I13="&lt;0.01",'Unit Types - Emission Rates'!I13="&lt; 0.01"),0.01,'Unit Types - Emission Rates'!I13)))</f>
        <v>0</v>
      </c>
      <c r="BD5">
        <f>_xlfn.NUMBERVALUE(IF(OR('Unit Types - Emission Rates'!J13="-",'Unit Types - Emission Rates'!J13="--",'Unit Types - Emission Rates'!J13="---"),0,IF(OR('Unit Types - Emission Rates'!J13="&lt;0.01",'Unit Types - Emission Rates'!J13="&lt; 0.01"),0.01,'Unit Types - Emission Rates'!J13)))</f>
        <v>0</v>
      </c>
      <c r="BE5">
        <f>_xlfn.NUMBERVALUE(IF(OR('Unit Types - Emission Rates'!K13="-",'Unit Types - Emission Rates'!K13="--",'Unit Types - Emission Rates'!K13="---"),0,IF(OR('Unit Types - Emission Rates'!K13="&lt;0.01",'Unit Types - Emission Rates'!K13="&lt; 0.01"),0.01,'Unit Types - Emission Rates'!K13)))</f>
        <v>0</v>
      </c>
      <c r="BF5">
        <f>_xlfn.NUMBERVALUE(IF(OR('Unit Types - Emission Rates'!L13="-",'Unit Types - Emission Rates'!L13="--",'Unit Types - Emission Rates'!L13="---"),0,IF(OR('Unit Types - Emission Rates'!L13="&lt;0.01",'Unit Types - Emission Rates'!L13="&lt; 0.01"),0.01,'Unit Types - Emission Rates'!L13)))</f>
        <v>0</v>
      </c>
      <c r="BG5" t="b">
        <f>IF(AND(V4&lt;&gt;1),(QuickFix!G4="Yes"))</f>
        <v>0</v>
      </c>
      <c r="BH5" t="b">
        <f>OR('Unit Types - Emission Rates'!A13="Consolidate",AND(ISBLANK('Unit Types - Emission Rates'!A13),BH4=TRUE),BC5&gt;0,BD5&gt;0)</f>
        <v>0</v>
      </c>
      <c r="BI5" t="b">
        <f>OR('Unit Types - Emission Rates'!A13="Remove",AND(ISBLANK('Unit Types - Emission Rates'!A13),BI4=TRUE))</f>
        <v>0</v>
      </c>
      <c r="BJ5" t="b">
        <f>OR('Unit Types - Emission Rates'!A13="Consolidate",'Unit Types - Emission Rates'!A13="New/Modified",'Unit Types - Emission Rates'!A13="Change of location",AND(ISBLANK('Unit Types - Emission Rates'!A13),BJ4=TRUE))</f>
        <v>0</v>
      </c>
      <c r="BK5" t="b">
        <f>OR('Unit Types - Emission Rates'!A13="Renew",'Unit Types - Emission Rates'!A13="Renew only",AND(ISBLANK('Unit Types - Emission Rates'!A13),BK4=TRUE))</f>
        <v>0</v>
      </c>
      <c r="BL5">
        <f>IF(ISNUMBER(IFERROR(MATCH(BM5,$BM$1:BM4,0),"Else")),0,ROW(BM5)-1)</f>
        <v>0</v>
      </c>
      <c r="BM5" s="105">
        <f t="shared" si="29"/>
        <v>0</v>
      </c>
      <c r="BO5" s="115" t="s">
        <v>1049</v>
      </c>
      <c r="BP5" s="133" t="s">
        <v>1050</v>
      </c>
      <c r="BQ5" s="162" t="s">
        <v>1051</v>
      </c>
      <c r="BR5" s="160" t="s">
        <v>1029</v>
      </c>
      <c r="BS5" s="169" t="s">
        <v>1052</v>
      </c>
      <c r="BT5" s="165" t="s">
        <v>1053</v>
      </c>
      <c r="BV5" s="9" t="s">
        <v>1054</v>
      </c>
      <c r="BW5" s="10" t="s">
        <v>1033</v>
      </c>
      <c r="BX5" s="11" t="s">
        <v>1055</v>
      </c>
      <c r="BY5" s="109" t="s">
        <v>1056</v>
      </c>
      <c r="BZ5" s="118" t="str">
        <f>IF(BZ3="Chemical / Energy","Chemical",IF(BZ3="Mechanical / Agricultural / Construction","Mechanical",BZ3))</f>
        <v>(Select One)</v>
      </c>
      <c r="CA5" s="125" t="s">
        <v>1057</v>
      </c>
      <c r="CB5" s="112" t="s">
        <v>567</v>
      </c>
      <c r="CC5" s="249" t="s">
        <v>1058</v>
      </c>
      <c r="CD5" s="250" t="s">
        <v>1059</v>
      </c>
      <c r="CE5" s="128" t="s">
        <v>1060</v>
      </c>
      <c r="CF5" s="102">
        <v>99</v>
      </c>
      <c r="CG5">
        <v>3365</v>
      </c>
      <c r="CH5">
        <v>12</v>
      </c>
      <c r="CI5" s="105" t="s">
        <v>1061</v>
      </c>
      <c r="CJ5" s="102" t="s">
        <v>1062</v>
      </c>
      <c r="CK5" s="357"/>
      <c r="CL5" s="7"/>
      <c r="CM5" s="359"/>
      <c r="CN5" s="130" t="s">
        <v>1063</v>
      </c>
      <c r="CO5" s="130" t="s">
        <v>1064</v>
      </c>
      <c r="CP5" s="194"/>
      <c r="CQ5" s="194"/>
      <c r="CR5" s="194"/>
      <c r="CS5" s="194"/>
      <c r="CT5" s="194"/>
      <c r="CU5" s="194"/>
      <c r="CV5" s="194"/>
      <c r="CW5" s="150" t="str">
        <f>IF(AND(General!D54&lt;&gt;"",General!$D54&lt;&gt;"change of location",General!D54&lt;&gt;"initial",General!D54&lt;&gt;"amendment",General!D54&lt;&gt;"renewal",General!D54&lt;&gt;"renewal/amendment",General!D54&lt;&gt;"change of location",General!D54&lt;&gt;"relocation/alteration",General!D55&lt;&gt;"",General!D55&lt;&gt;"amendment",General!D55&lt;&gt;"renewal",General!D55&lt;&gt;"renewal/amendment",General!D57&lt;&gt;"",General!D57&lt;&gt;"initial",General!D57&lt;&gt;"amendment",General!D57&lt;&gt;"renewal",General!D57&lt;&gt;"renewal/amendment",General!D59&lt;&gt;"",General!D59&lt;&gt;"initial",General!D59&lt;&gt;"major modification",General!D58&lt;&gt;"",General!D58&lt;&gt;"initial",General!D58&lt;&gt;"major modification",General!D60&lt;&gt;"initial",General!D60&lt;&gt;"major modification",General!D60&lt;&gt;"",General!D61&lt;&gt;"initial",General!D61&lt;&gt;"amendment",General!D61&lt;&gt;"renewal/amendment",General!D61&lt;&gt;"renewal",General!D61&lt;&gt;"",General!D62&lt;&gt;"",General!D62&lt;&gt;"initial",General!D62&lt;&gt;"major modification",General!D62&lt;&gt;"voluntary update",General!D62&lt;&gt;"",General!$D$54&lt;&gt;"Renewal Certification",General!$D$55&lt;&gt;"Renewal Certification",General!$D$57&lt;&gt;"Renewal Certification"),"no","yes")</f>
        <v>yes</v>
      </c>
      <c r="CX5" t="s">
        <v>1065</v>
      </c>
      <c r="CY5">
        <f t="shared" si="22"/>
        <v>0</v>
      </c>
      <c r="CZ5" t="s">
        <v>1066</v>
      </c>
      <c r="DA5" t="b">
        <f t="shared" si="23"/>
        <v>0</v>
      </c>
      <c r="DB5">
        <f t="shared" si="24"/>
        <v>0</v>
      </c>
      <c r="DC5" s="173" t="str">
        <f>IF(BACT!D59="","",BACT!D59&amp;": "&amp;BACT!E59&amp;IF(BACT!G59="",$CW$13," ("&amp;BACT!G59&amp;")"&amp;$CW$13))&amp;
IF(BACT!D60="","",BACT!D60&amp;": "&amp;BACT!E60&amp;IF(BACT!G60="",$CW$13," ("&amp;BACT!G60&amp;")"&amp;$CW$13))&amp;
IF(BACT!D61="","",BACT!D61&amp;": "&amp;BACT!E61&amp;IF(BACT!G61="",$CW$13," ("&amp;BACT!G61&amp;")"&amp;$CW$13))&amp;
IF(BACT!D62="","",BACT!D62&amp;": "&amp;BACT!E62&amp;IF(BACT!G62="",$CW$13," ("&amp;BACT!G62&amp;")"&amp;$CW$13))&amp;
IF(BACT!D63="","",BACT!D63&amp;": "&amp;BACT!E63&amp;IF(BACT!G63="",$CW$13," ("&amp;BACT!G63&amp;")"&amp;$CW$13))&amp;
IF(BACT!D64="","",BACT!D64&amp;": "&amp;BACT!E64&amp;IF(BACT!G64="",$CW$13," ("&amp;BACT!G64&amp;")"&amp;$CW$13))&amp;
IF(BACT!D65="","",BACT!D65&amp;": "&amp;BACT!E65&amp;IF(BACT!G65="",$CW$13," ("&amp;BACT!G65&amp;")"&amp;$CW$13))&amp;
IF(BACT!D66="","",BACT!D66&amp;": "&amp;BACT!E66&amp;IF(BACT!G66="",$CW$13," ("&amp;BACT!G66&amp;")"&amp;$CW$13))&amp;
IF(BACT!D67="","",BACT!D67&amp;": "&amp;BACT!E67&amp;IF(BACT!G67="",$CW$13," ("&amp;BACT!G67&amp;")"&amp;$CW$13))&amp;
IF(BACT!D68="","",BACT!D68&amp;": "&amp;BACT!E68&amp;IF(BACT!G68="",$CW$13," ("&amp;BACT!G68&amp;")"&amp;$CW$13))&amp;
IF(BACT!D69="","",BACT!D69&amp;": "&amp;BACT!E69&amp;IF(BACT!G69="",$CW$13," ("&amp;BACT!G69&amp;")"&amp;$CW$13))&amp;
IF(BACT!D70="","",BACT!D70&amp;": "&amp;BACT!E70&amp;IF(BACT!G70="",$CW$13," ("&amp;BACT!G70&amp;")"&amp;$CW$13))&amp;
IF(BACT!D71="","",BACT!D71&amp;": "&amp;BACT!E71&amp;IF(BACT!G71="",$CW$13," ("&amp;BACT!G71&amp;")"&amp;$CW$13))&amp;
IF(BACT!D72="","",BACT!D72&amp;": "&amp;BACT!E72&amp;IF(BACT!G72="",""," ("&amp;BACT!G72&amp;")"))</f>
        <v/>
      </c>
      <c r="DD5" t="s">
        <v>1067</v>
      </c>
      <c r="DE5" s="147" t="s">
        <v>1008</v>
      </c>
      <c r="DF5" s="333">
        <f t="shared" si="28"/>
        <v>0</v>
      </c>
      <c r="DH5" t="s">
        <v>1068</v>
      </c>
      <c r="DI5" t="s">
        <v>1069</v>
      </c>
    </row>
    <row r="6" spans="1:113" ht="82.5" customHeight="1" x14ac:dyDescent="0.25">
      <c r="A6" s="102">
        <f>IF(OR('Unit Types - Emission Rates'!A15="Not New/Modified",'Unit Types - Emission Rates'!A15="Remove",M6=0),0,IF(ISNUMBER(MATCH(M6,$M$1:M5,0)),0,MAX($A$1:A5)+1))</f>
        <v>0</v>
      </c>
      <c r="B6" t="str">
        <f>IF(OR(COUNTIF(QuickFix!$D$2:D6,QuickFix!D6)&gt;1,QuickFix!D6=0),IF(ISBLANK('Unit Types - Emission Rates'!C15),B5,0),MAX($B$1:B5)+1)</f>
        <v># if BACT</v>
      </c>
      <c r="C6" t="str">
        <f t="shared" si="0"/>
        <v># if BACT0</v>
      </c>
      <c r="D6">
        <f>IF(B6=0,0,IF(ISNUMBER(MATCH(C6,$C$1:C5,0)),-1,COUNTIF($B$2:B6,B6)-COUNTIFS($D$1:D5,"&lt;0",$B$1:B5,B6)))</f>
        <v>-1</v>
      </c>
      <c r="E6">
        <f t="shared" si="25"/>
        <v>0</v>
      </c>
      <c r="F6" t="str">
        <f>IF(OR(COUNTIF(QuickFix!$D$2:D6,QuickFix!D6)&gt;1,QuickFix!D6=0),IF(ISBLANK('Unit Types - Emission Rates'!C15),F5,0),MAX(F$1:$F5)+1)</f>
        <v># if Monitoring</v>
      </c>
      <c r="G6" t="str">
        <f t="shared" si="1"/>
        <v># if Monitoring0</v>
      </c>
      <c r="H6">
        <f>IF(F6=0,0,IF(ISNUMBER(MATCH(G6,$G$1:G5,0)),-1,COUNTIF($F$2:F6,F6)-COUNTIFS($H$1:H5,"&lt;0",$F$1:F5,F6)))</f>
        <v>-1</v>
      </c>
      <c r="I6">
        <f t="shared" si="2"/>
        <v>0</v>
      </c>
      <c r="J6" s="3" t="str">
        <f>IF(OR(COUNTIF($L$2:L6,L6)&gt;1,L6=0),IF(ISBLANK('Unit Types - Emission Rates'!C15),J5,0),MAX($J$1:J5)+1)</f>
        <v>Unique FIN</v>
      </c>
      <c r="K6" s="3" t="str">
        <f>IF(OR(COUNTIF($M$2:M6,M6)&gt;1,M6=0),IF(ISBLANK('Unit Types - Emission Rates'!D15),K5,0),MAX($K$1:K5)+1)</f>
        <v>Unique EPN</v>
      </c>
      <c r="L6">
        <f>IF(ISBLANK('Unit Types - Emission Rates'!$C15),'Unit Types - Emission Rates'!D15,'Unit Types - Emission Rates'!C15)</f>
        <v>0</v>
      </c>
      <c r="M6" s="3">
        <f>IF(AND(ISBLANK('Unit Types - Emission Rates'!D15),N6&lt;&gt;0,L6&lt;&gt;N6),"FIN: "&amp;L6,IF(AND(ISBLANK('Unit Types - Emission Rates'!D15),N6&lt;&gt;0),L6,'Unit Types - Emission Rates'!D15))</f>
        <v>0</v>
      </c>
      <c r="N6" s="3">
        <f>'Unit Types - Emission Rates'!E15</f>
        <v>0</v>
      </c>
      <c r="O6" s="5" t="str">
        <f>IF(OR(COUNTIF($P$2:P6,P6&lt;&gt;0)&gt;1,P6=0),IF(ISBLANK('Unit Types - Emission Rates'!A15),O5,0),MAX($O$1:O5)+1)</f>
        <v>AR Numbering</v>
      </c>
      <c r="P6" s="5">
        <f>'Unit Types - Emission Rates'!A15</f>
        <v>0</v>
      </c>
      <c r="Q6" s="3">
        <f>IF(R6=0,0,IF(COUNTIF($R$2:R6,R6)&gt;1,0,MAX($Q$1:Q5)+1))</f>
        <v>0</v>
      </c>
      <c r="R6" s="3">
        <f>IF(ISBLANK('Unit Types - Emission Rates'!P15),'Unit Types - Emission Rates'!O15,'Unit Types - Emission Rates'!P15)</f>
        <v>0</v>
      </c>
      <c r="S6" t="str">
        <f t="shared" si="26"/>
        <v>00</v>
      </c>
      <c r="T6" t="str">
        <f t="shared" si="27"/>
        <v>00</v>
      </c>
      <c r="U6" s="3">
        <f>IF(OR('Unit Types - Emission Rates'!F15="PM 2.5",'Unit Types - Emission Rates'!F15="PM2.5",'Unit Types - Emission Rates'!F15="PM 10",'Unit Types - Emission Rates'!F15="PM10"),"PM",'Unit Types - Emission Rates'!F15)</f>
        <v>0</v>
      </c>
      <c r="V6" s="100">
        <f>IF(ISBLANK('Unit Types - Emission Rates'!F15),1,0)</f>
        <v>1</v>
      </c>
      <c r="W6" s="3" t="str">
        <f t="shared" si="3"/>
        <v/>
      </c>
      <c r="X6" s="3">
        <f>IF(Y6=-1,0,MAX($X$1:X5)+1)</f>
        <v>0</v>
      </c>
      <c r="Y6" s="3">
        <f t="shared" si="4"/>
        <v>-1</v>
      </c>
      <c r="Z6" s="3">
        <f>IF(AA6=-1,0,COUNTIF($Z$1:Z5,"&lt;&gt;0"))</f>
        <v>0</v>
      </c>
      <c r="AA6" s="3">
        <f t="shared" si="5"/>
        <v>-1</v>
      </c>
      <c r="AB6" s="3" t="str">
        <f t="shared" si="6"/>
        <v/>
      </c>
      <c r="AC6" s="99">
        <f>IF(AD6=-1,0,MAX($AC$1:AC5)+1)</f>
        <v>0</v>
      </c>
      <c r="AD6" s="3">
        <f t="shared" si="7"/>
        <v>-1</v>
      </c>
      <c r="AE6" s="3">
        <f t="shared" si="8"/>
        <v>-1</v>
      </c>
      <c r="AF6" s="280">
        <f t="shared" si="9"/>
        <v>-1</v>
      </c>
      <c r="AG6" s="280" t="str">
        <f t="shared" si="10"/>
        <v/>
      </c>
      <c r="AH6" s="280" t="str">
        <f t="shared" si="11"/>
        <v/>
      </c>
      <c r="AI6" s="3">
        <f t="shared" si="12"/>
        <v>-1</v>
      </c>
      <c r="AJ6" s="3" t="str">
        <f t="shared" si="13"/>
        <v/>
      </c>
      <c r="AK6" s="3" t="str">
        <f t="shared" si="14"/>
        <v/>
      </c>
      <c r="AL6" s="280">
        <f t="shared" si="15"/>
        <v>-1</v>
      </c>
      <c r="AM6" s="280" t="str">
        <f t="shared" si="16"/>
        <v/>
      </c>
      <c r="AN6" s="285" t="str">
        <f t="shared" si="17"/>
        <v/>
      </c>
      <c r="AO6" s="3">
        <f>IF(AP6=0,0,COUNTIF(AO$1:$AO5,"&lt;&gt;0"))</f>
        <v>0</v>
      </c>
      <c r="AP6" s="3">
        <f t="shared" si="18"/>
        <v>0</v>
      </c>
      <c r="AQ6" s="99">
        <f>IF(AR6=0,0,IF(OR(ISNUMBER(MATCH(AR6,'Public Notice'!$A$11:$A$18,0)),AND(RIGHT(AR6,1)=" ",ISNUMBER(MATCH(LEFT(AR6,LEN(AR6)-1),'Public Notice'!$A$11:$A$18,0)))),0,COUNTIF(AQ$1:$AQ5,"&lt;&gt;0")))</f>
        <v>0</v>
      </c>
      <c r="AR6" s="100">
        <f t="shared" si="19"/>
        <v>0</v>
      </c>
      <c r="AS6" s="107">
        <f>IFERROR(VLOOKUP(COUNTA(AS$1:$AS5),$AQ$2:$AR$41,2,FALSE),0)</f>
        <v>0</v>
      </c>
      <c r="AT6" s="3">
        <f>IF(AU6=0,0,COUNTIF($AT$1:AT5,"&lt;&gt;0"))</f>
        <v>0</v>
      </c>
      <c r="AU6" s="3">
        <f t="shared" si="20"/>
        <v>0</v>
      </c>
      <c r="AV6" s="99">
        <f>IF(AW6=0,0,IF(OR(ISNUMBER(MATCH(AW6,'Public Notice'!$A$11:$A$18,0)),AND(RIGHT(AW6,1)=" ",ISNUMBER(MATCH(LEFT(AW6,LEN(AW6)-1),'Public Notice'!$A$11:$A$18,0)))),0,COUNTIF($AV$1:AV5,"&lt;&gt;0")))</f>
        <v>0</v>
      </c>
      <c r="AW6" s="100">
        <f t="shared" si="21"/>
        <v>0</v>
      </c>
      <c r="AX6" s="107">
        <f>IFERROR(VLOOKUP(COUNTA($AX$1:AX5),$AV$2:$AW$41,2,FALSE),0)</f>
        <v>0</v>
      </c>
      <c r="AY6" s="3">
        <f>IF(ISNUMBER(IFERROR(MATCH(AZ6,$AZ$1:AZ5,0),"Else")),0,ROW(AZ6)-1)</f>
        <v>0</v>
      </c>
      <c r="AZ6">
        <f>IF(OR('Unit Types - Emission Rates'!F14="PM 2.5",'Unit Types - Emission Rates'!F14="PM 2.5 ",'Unit Types - Emission Rates'!F14="PM2.5"),"PM2.5",IF(OR('Unit Types - Emission Rates'!F14="PM 10",'Unit Types - Emission Rates'!F14="PM 10 ",'Unit Types - Emission Rates'!F14="PM10 "),"PM10",IF(RIGHT('Unit Types - Emission Rates'!F14,1)=" ",LEFT('Unit Types - Emission Rates'!F14,LEN('Unit Types - Emission Rates'!F14)-1),IF(RIGHT('Unit Types - Emission Rates'!F14,1)&lt;&gt;" ",'Unit Types - Emission Rates'!F14,'Unit Types - Emission Rates'!F14))))</f>
        <v>0</v>
      </c>
      <c r="BA6">
        <f>_xlfn.NUMBERVALUE(IF(OR('Unit Types - Emission Rates'!G14="-",'Unit Types - Emission Rates'!G14="--",'Unit Types - Emission Rates'!G14="---"),0,IF(OR('Unit Types - Emission Rates'!G14="&lt;0.01",'Unit Types - Emission Rates'!G14="&lt; 0.01"),0.01,'Unit Types - Emission Rates'!G14)))</f>
        <v>0</v>
      </c>
      <c r="BB6">
        <f>_xlfn.NUMBERVALUE(IF(OR('Unit Types - Emission Rates'!H14="-",'Unit Types - Emission Rates'!H14="--",'Unit Types - Emission Rates'!H14="---"),0,IF(OR('Unit Types - Emission Rates'!H14="&lt;0.01",'Unit Types - Emission Rates'!H14="&lt; 0.01"),0.01,'Unit Types - Emission Rates'!H14)))</f>
        <v>0</v>
      </c>
      <c r="BC6">
        <f>_xlfn.NUMBERVALUE(IF(OR('Unit Types - Emission Rates'!I14="-",'Unit Types - Emission Rates'!I14="--",'Unit Types - Emission Rates'!I14="---"),0,IF(OR('Unit Types - Emission Rates'!I14="&lt;0.01",'Unit Types - Emission Rates'!I14="&lt; 0.01"),0.01,'Unit Types - Emission Rates'!I14)))</f>
        <v>0</v>
      </c>
      <c r="BD6">
        <f>_xlfn.NUMBERVALUE(IF(OR('Unit Types - Emission Rates'!J14="-",'Unit Types - Emission Rates'!J14="--",'Unit Types - Emission Rates'!J14="---"),0,IF(OR('Unit Types - Emission Rates'!J14="&lt;0.01",'Unit Types - Emission Rates'!J14="&lt; 0.01"),0.01,'Unit Types - Emission Rates'!J14)))</f>
        <v>0</v>
      </c>
      <c r="BE6">
        <f>_xlfn.NUMBERVALUE(IF(OR('Unit Types - Emission Rates'!K14="-",'Unit Types - Emission Rates'!K14="--",'Unit Types - Emission Rates'!K14="---"),0,IF(OR('Unit Types - Emission Rates'!K14="&lt;0.01",'Unit Types - Emission Rates'!K14="&lt; 0.01"),0.01,'Unit Types - Emission Rates'!K14)))</f>
        <v>0</v>
      </c>
      <c r="BF6">
        <f>_xlfn.NUMBERVALUE(IF(OR('Unit Types - Emission Rates'!L14="-",'Unit Types - Emission Rates'!L14="--",'Unit Types - Emission Rates'!L14="---"),0,IF(OR('Unit Types - Emission Rates'!L14="&lt;0.01",'Unit Types - Emission Rates'!L14="&lt; 0.01"),0.01,'Unit Types - Emission Rates'!L14)))</f>
        <v>0</v>
      </c>
      <c r="BG6" t="b">
        <f>IF(AND(V5&lt;&gt;1),(QuickFix!G5="Yes"))</f>
        <v>0</v>
      </c>
      <c r="BH6" t="b">
        <f>OR('Unit Types - Emission Rates'!A14="Consolidate",AND(ISBLANK('Unit Types - Emission Rates'!A14),BH5=TRUE),BC6&gt;0,BD6&gt;0)</f>
        <v>0</v>
      </c>
      <c r="BI6" t="b">
        <f>OR('Unit Types - Emission Rates'!A14="Remove",AND(ISBLANK('Unit Types - Emission Rates'!A14),BI5=TRUE))</f>
        <v>0</v>
      </c>
      <c r="BJ6" t="b">
        <f>OR('Unit Types - Emission Rates'!A14="Consolidate",'Unit Types - Emission Rates'!A14="New/Modified",'Unit Types - Emission Rates'!A14="Change of location",AND(ISBLANK('Unit Types - Emission Rates'!A14),BJ5=TRUE))</f>
        <v>0</v>
      </c>
      <c r="BK6" t="b">
        <f>OR('Unit Types - Emission Rates'!A14="Renew",'Unit Types - Emission Rates'!A14="Renew only",AND(ISBLANK('Unit Types - Emission Rates'!A14),BK5=TRUE))</f>
        <v>0</v>
      </c>
      <c r="BL6">
        <f>IF(ISNUMBER(IFERROR(MATCH(BM6,$BM$1:BM5,0),"Else")),0,ROW(BM6)-1)</f>
        <v>0</v>
      </c>
      <c r="BM6" s="105">
        <f t="shared" si="29"/>
        <v>0</v>
      </c>
      <c r="BO6" s="116" t="s">
        <v>1070</v>
      </c>
      <c r="BP6" s="133" t="s">
        <v>1071</v>
      </c>
      <c r="BQ6" s="162" t="s">
        <v>1072</v>
      </c>
      <c r="BR6" s="160" t="s">
        <v>1073</v>
      </c>
      <c r="BS6" s="166" t="s">
        <v>1074</v>
      </c>
      <c r="BT6" s="165" t="s">
        <v>1075</v>
      </c>
      <c r="BV6" s="9" t="s">
        <v>1076</v>
      </c>
      <c r="BW6" s="10" t="s">
        <v>1055</v>
      </c>
      <c r="BX6" s="11" t="s">
        <v>1077</v>
      </c>
      <c r="BY6" s="109" t="s">
        <v>1055</v>
      </c>
      <c r="BZ6" s="119" t="s">
        <v>1078</v>
      </c>
      <c r="CA6" s="125" t="s">
        <v>1079</v>
      </c>
      <c r="CB6" s="112" t="s">
        <v>1080</v>
      </c>
      <c r="CC6" s="249" t="s">
        <v>1081</v>
      </c>
      <c r="CD6" s="251" t="s">
        <v>1082</v>
      </c>
      <c r="CE6" s="151"/>
      <c r="CF6" s="103">
        <v>651</v>
      </c>
      <c r="CG6" s="104">
        <v>10000</v>
      </c>
      <c r="CH6" s="104">
        <v>0</v>
      </c>
      <c r="CI6" s="106" t="s">
        <v>1083</v>
      </c>
      <c r="CJ6" s="102">
        <f>IF(CJ2&lt;=5,0,IF(CJ2&lt;=24,5,IF(CJ2&lt;=99,24,IF(CJ2&lt;=651,99,651))))</f>
        <v>0</v>
      </c>
      <c r="CK6" s="357"/>
      <c r="CL6" s="7"/>
      <c r="CM6" s="359"/>
      <c r="CN6" s="130" t="s">
        <v>1084</v>
      </c>
      <c r="CO6" s="130" t="s">
        <v>1085</v>
      </c>
      <c r="CP6" s="195" t="s">
        <v>505</v>
      </c>
      <c r="CQ6" s="196" t="s">
        <v>1086</v>
      </c>
      <c r="CR6" s="196" t="s">
        <v>1087</v>
      </c>
      <c r="CS6" s="196" t="s">
        <v>1088</v>
      </c>
      <c r="CT6" s="196" t="s">
        <v>1089</v>
      </c>
      <c r="CU6" s="197" t="s">
        <v>1090</v>
      </c>
      <c r="CV6" s="198" t="s">
        <v>1091</v>
      </c>
      <c r="CW6" s="149" t="s">
        <v>1092</v>
      </c>
      <c r="CX6" t="s">
        <v>1093</v>
      </c>
      <c r="CY6">
        <f t="shared" si="22"/>
        <v>0</v>
      </c>
      <c r="CZ6" t="s">
        <v>1094</v>
      </c>
      <c r="DA6" t="b">
        <f t="shared" si="23"/>
        <v>0</v>
      </c>
      <c r="DB6">
        <f t="shared" si="24"/>
        <v>0</v>
      </c>
      <c r="DC6" s="172" t="str">
        <f>IF(BACT!D73="","",BACT!D73&amp;": "&amp;BACT!E73&amp;IF(BACT!G73="",$CW$13," ("&amp;BACT!G73&amp;")"&amp;$CW$13))&amp;
IF(BACT!D74="","",BACT!D74&amp;": "&amp;BACT!E74&amp;IF(BACT!G74="",$CW$13," ("&amp;BACT!G74&amp;")"&amp;$CW$13))&amp;
IF(BACT!D75="","",BACT!D75&amp;": "&amp;BACT!E75&amp;IF(BACT!G75="",$CW$13," ("&amp;BACT!G75&amp;")"&amp;$CW$13))&amp;
IF(BACT!D76="","",BACT!D76&amp;": "&amp;BACT!E76&amp;IF(BACT!G76="",$CW$13," ("&amp;BACT!G76&amp;")"&amp;$CW$13))&amp;
IF(BACT!D77="","",BACT!D77&amp;": "&amp;BACT!E77&amp;IF(BACT!G77="",$CW$13," ("&amp;BACT!G77&amp;")"&amp;$CW$13))&amp;
IF(BACT!D78="","",BACT!D78&amp;": "&amp;BACT!E78&amp;IF(BACT!G78="",$CW$13," ("&amp;BACT!G78&amp;")"&amp;$CW$13))&amp;
IF(BACT!D79="","",BACT!D79&amp;": "&amp;BACT!E79&amp;IF(BACT!G79="",$CW$13," ("&amp;BACT!G79&amp;")"&amp;$CW$13))&amp;
IF(BACT!D80="","",BACT!D80&amp;": "&amp;BACT!E80&amp;IF(BACT!G80="",$CW$13," ("&amp;BACT!G80&amp;")"&amp;$CW$13))&amp;
IF(BACT!D81="","",BACT!D81&amp;": "&amp;BACT!E81&amp;IF(BACT!G81="",$CW$13," ("&amp;BACT!G81&amp;")"&amp;$CW$13))&amp;
IF(BACT!D82="","",BACT!D82&amp;": "&amp;BACT!E82&amp;IF(BACT!G82="",$CW$13," ("&amp;BACT!G82&amp;")"&amp;$CW$13))&amp;
IF(BACT!D83="","",BACT!D83&amp;": "&amp;BACT!E83&amp;IF(BACT!G83="",$CW$13," ("&amp;BACT!G83&amp;")"&amp;$CW$13))&amp;
IF(BACT!D84="","",BACT!D84&amp;": "&amp;BACT!E84&amp;IF(BACT!G84="",$CW$13," ("&amp;BACT!G84&amp;")"&amp;$CW$13))&amp;
IF(BACT!D85="","",BACT!D85&amp;": "&amp;BACT!E85&amp;IF(BACT!G85="",$CW$13," ("&amp;BACT!G85&amp;")"&amp;$CW$13))&amp;
IF(BACT!D86="","",BACT!D86&amp;": "&amp;BACT!E86&amp;IF(BACT!G86="",""," ("&amp;BACT!G86&amp;")"))</f>
        <v/>
      </c>
      <c r="DD6" t="s">
        <v>1095</v>
      </c>
      <c r="DE6" s="147" t="s">
        <v>1096</v>
      </c>
      <c r="DF6" s="333">
        <f t="shared" si="28"/>
        <v>0</v>
      </c>
    </row>
    <row r="7" spans="1:113" ht="82.5" customHeight="1" thickBot="1" x14ac:dyDescent="0.3">
      <c r="A7" s="102">
        <f>IF(OR('Unit Types - Emission Rates'!A16="Not New/Modified",'Unit Types - Emission Rates'!A16="Remove",M7=0),0,IF(ISNUMBER(MATCH(M7,$M$1:M6,0)),0,MAX($A$1:A6)+1))</f>
        <v>0</v>
      </c>
      <c r="B7" t="str">
        <f>IF(OR(COUNTIF(QuickFix!$D$2:D7,QuickFix!D7)&gt;1,QuickFix!D7=0),IF(ISBLANK('Unit Types - Emission Rates'!C16),B6,0),MAX($B$1:B6)+1)</f>
        <v># if BACT</v>
      </c>
      <c r="C7" t="str">
        <f t="shared" si="0"/>
        <v># if BACT0</v>
      </c>
      <c r="D7">
        <f>IF(B7=0,0,IF(ISNUMBER(MATCH(C7,$C$1:C6,0)),-1,COUNTIF($B$2:B7,B7)-COUNTIFS($D$1:D6,"&lt;0",$B$1:B6,B7)))</f>
        <v>-1</v>
      </c>
      <c r="E7">
        <f t="shared" si="25"/>
        <v>0</v>
      </c>
      <c r="F7" t="str">
        <f>IF(OR(COUNTIF(QuickFix!$D$2:D7,QuickFix!D7)&gt;1,QuickFix!D7=0),IF(ISBLANK('Unit Types - Emission Rates'!C16),F6,0),MAX(F$1:$F6)+1)</f>
        <v># if Monitoring</v>
      </c>
      <c r="G7" t="str">
        <f t="shared" si="1"/>
        <v># if Monitoring0</v>
      </c>
      <c r="H7">
        <f>IF(F7=0,0,IF(ISNUMBER(MATCH(G7,$G$1:G6,0)),-1,COUNTIF($F$2:F7,F7)-COUNTIFS($H$1:H6,"&lt;0",$F$1:F6,F7)))</f>
        <v>-1</v>
      </c>
      <c r="I7">
        <f t="shared" si="2"/>
        <v>0</v>
      </c>
      <c r="J7" s="3" t="str">
        <f>IF(OR(COUNTIF($L$2:L7,L7)&gt;1,L7=0),IF(ISBLANK('Unit Types - Emission Rates'!C16),J6,0),MAX($J$1:J6)+1)</f>
        <v>Unique FIN</v>
      </c>
      <c r="K7" s="3" t="str">
        <f>IF(OR(COUNTIF($M$2:M7,M7)&gt;1,M7=0),IF(ISBLANK('Unit Types - Emission Rates'!D16),K6,0),MAX($K$1:K6)+1)</f>
        <v>Unique EPN</v>
      </c>
      <c r="L7">
        <f>IF(ISBLANK('Unit Types - Emission Rates'!$C16),'Unit Types - Emission Rates'!D16,'Unit Types - Emission Rates'!C16)</f>
        <v>0</v>
      </c>
      <c r="M7" s="3">
        <f>IF(AND(ISBLANK('Unit Types - Emission Rates'!D16),N7&lt;&gt;0,L7&lt;&gt;N7),"FIN: "&amp;L7,IF(AND(ISBLANK('Unit Types - Emission Rates'!D16),N7&lt;&gt;0),L7,'Unit Types - Emission Rates'!D16))</f>
        <v>0</v>
      </c>
      <c r="N7" s="3">
        <f>'Unit Types - Emission Rates'!E16</f>
        <v>0</v>
      </c>
      <c r="O7" s="5" t="str">
        <f>IF(OR(COUNTIF($P$2:P7,P7&lt;&gt;0)&gt;1,P7=0),IF(ISBLANK('Unit Types - Emission Rates'!A16),O6,0),MAX($O$1:O6)+1)</f>
        <v>AR Numbering</v>
      </c>
      <c r="P7" s="5">
        <f>'Unit Types - Emission Rates'!A16</f>
        <v>0</v>
      </c>
      <c r="Q7" s="3">
        <f>IF(R7=0,0,IF(COUNTIF($R$2:R7,R7)&gt;1,0,MAX($Q$1:Q6)+1))</f>
        <v>0</v>
      </c>
      <c r="R7" s="3">
        <f>IF(ISBLANK('Unit Types - Emission Rates'!P16),'Unit Types - Emission Rates'!O16,'Unit Types - Emission Rates'!P16)</f>
        <v>0</v>
      </c>
      <c r="S7" t="str">
        <f t="shared" si="26"/>
        <v>00</v>
      </c>
      <c r="T7" t="str">
        <f t="shared" si="27"/>
        <v>00</v>
      </c>
      <c r="U7" s="3">
        <f>IF(OR('Unit Types - Emission Rates'!F16="PM 2.5",'Unit Types - Emission Rates'!F16="PM2.5",'Unit Types - Emission Rates'!F16="PM 10",'Unit Types - Emission Rates'!F16="PM10"),"PM",'Unit Types - Emission Rates'!F16)</f>
        <v>0</v>
      </c>
      <c r="V7" s="100">
        <f>IF(ISBLANK('Unit Types - Emission Rates'!F16),1,0)</f>
        <v>1</v>
      </c>
      <c r="W7" s="3" t="str">
        <f t="shared" si="3"/>
        <v/>
      </c>
      <c r="X7" s="3">
        <f>IF(Y7=-1,0,MAX($X$1:X6)+1)</f>
        <v>0</v>
      </c>
      <c r="Y7" s="3">
        <f t="shared" si="4"/>
        <v>-1</v>
      </c>
      <c r="Z7" s="3">
        <f>IF(AA7=-1,0,COUNTIF($Z$1:Z6,"&lt;&gt;0"))</f>
        <v>0</v>
      </c>
      <c r="AA7" s="3">
        <f t="shared" si="5"/>
        <v>-1</v>
      </c>
      <c r="AB7" s="3" t="str">
        <f t="shared" si="6"/>
        <v/>
      </c>
      <c r="AC7" s="99">
        <f>IF(AD7=-1,0,MAX($AC$1:AC6)+1)</f>
        <v>0</v>
      </c>
      <c r="AD7" s="3">
        <f t="shared" si="7"/>
        <v>-1</v>
      </c>
      <c r="AE7" s="3">
        <f t="shared" si="8"/>
        <v>-1</v>
      </c>
      <c r="AF7" s="280">
        <f t="shared" si="9"/>
        <v>-1</v>
      </c>
      <c r="AG7" s="280" t="str">
        <f t="shared" si="10"/>
        <v/>
      </c>
      <c r="AH7" s="280" t="str">
        <f t="shared" si="11"/>
        <v/>
      </c>
      <c r="AI7" s="3">
        <f t="shared" si="12"/>
        <v>-1</v>
      </c>
      <c r="AJ7" s="3" t="str">
        <f t="shared" si="13"/>
        <v/>
      </c>
      <c r="AK7" s="3" t="str">
        <f t="shared" si="14"/>
        <v/>
      </c>
      <c r="AL7" s="280">
        <f t="shared" si="15"/>
        <v>-1</v>
      </c>
      <c r="AM7" s="280" t="str">
        <f t="shared" si="16"/>
        <v/>
      </c>
      <c r="AN7" s="285" t="str">
        <f t="shared" si="17"/>
        <v/>
      </c>
      <c r="AO7" s="3">
        <f>IF(AP7=0,0,COUNTIF(AO$1:$AO6,"&lt;&gt;0"))</f>
        <v>0</v>
      </c>
      <c r="AP7" s="3">
        <f t="shared" si="18"/>
        <v>0</v>
      </c>
      <c r="AQ7" s="99">
        <f>IF(AR7=0,0,IF(OR(ISNUMBER(MATCH(AR7,'Public Notice'!$A$11:$A$18,0)),AND(RIGHT(AR7,1)=" ",ISNUMBER(MATCH(LEFT(AR7,LEN(AR7)-1),'Public Notice'!$A$11:$A$18,0)))),0,COUNTIF(AQ$1:$AQ6,"&lt;&gt;0")))</f>
        <v>0</v>
      </c>
      <c r="AR7" s="100">
        <f t="shared" si="19"/>
        <v>0</v>
      </c>
      <c r="AS7" s="107">
        <f>IFERROR(VLOOKUP(COUNTA(AS$1:$AS6),$AQ$2:$AR$41,2,FALSE),0)</f>
        <v>0</v>
      </c>
      <c r="AT7" s="3">
        <f>IF(AU7=0,0,COUNTIF($AT$1:AT6,"&lt;&gt;0"))</f>
        <v>0</v>
      </c>
      <c r="AU7" s="3">
        <f t="shared" si="20"/>
        <v>0</v>
      </c>
      <c r="AV7" s="99">
        <f>IF(AW7=0,0,IF(OR(ISNUMBER(MATCH(AW7,'Public Notice'!$A$11:$A$18,0)),AND(RIGHT(AW7,1)=" ",ISNUMBER(MATCH(LEFT(AW7,LEN(AW7)-1),'Public Notice'!$A$11:$A$18,0)))),0,COUNTIF($AV$1:AV6,"&lt;&gt;0")))</f>
        <v>0</v>
      </c>
      <c r="AW7" s="100">
        <f t="shared" si="21"/>
        <v>0</v>
      </c>
      <c r="AX7" s="107">
        <f>IFERROR(VLOOKUP(COUNTA($AX$1:AX6),$AV$2:$AW$41,2,FALSE),0)</f>
        <v>0</v>
      </c>
      <c r="AY7" s="3">
        <f>IF(ISNUMBER(IFERROR(MATCH(AZ7,$AZ$1:AZ6,0),"Else")),0,ROW(AZ7)-1)</f>
        <v>0</v>
      </c>
      <c r="AZ7">
        <f>IF(OR('Unit Types - Emission Rates'!F15="PM 2.5",'Unit Types - Emission Rates'!F15="PM 2.5 ",'Unit Types - Emission Rates'!F15="PM2.5"),"PM2.5",IF(OR('Unit Types - Emission Rates'!F15="PM 10",'Unit Types - Emission Rates'!F15="PM 10 ",'Unit Types - Emission Rates'!F15="PM10 "),"PM10",IF(RIGHT('Unit Types - Emission Rates'!F15,1)=" ",LEFT('Unit Types - Emission Rates'!F15,LEN('Unit Types - Emission Rates'!F15)-1),IF(RIGHT('Unit Types - Emission Rates'!F15,1)&lt;&gt;" ",'Unit Types - Emission Rates'!F15,'Unit Types - Emission Rates'!F15))))</f>
        <v>0</v>
      </c>
      <c r="BA7">
        <f>_xlfn.NUMBERVALUE(IF(OR('Unit Types - Emission Rates'!G15="-",'Unit Types - Emission Rates'!G15="--",'Unit Types - Emission Rates'!G15="---"),0,IF(OR('Unit Types - Emission Rates'!G15="&lt;0.01",'Unit Types - Emission Rates'!G15="&lt; 0.01"),0.01,'Unit Types - Emission Rates'!G15)))</f>
        <v>0</v>
      </c>
      <c r="BB7">
        <f>_xlfn.NUMBERVALUE(IF(OR('Unit Types - Emission Rates'!H15="-",'Unit Types - Emission Rates'!H15="--",'Unit Types - Emission Rates'!H15="---"),0,IF(OR('Unit Types - Emission Rates'!H15="&lt;0.01",'Unit Types - Emission Rates'!H15="&lt; 0.01"),0.01,'Unit Types - Emission Rates'!H15)))</f>
        <v>0</v>
      </c>
      <c r="BC7">
        <f>_xlfn.NUMBERVALUE(IF(OR('Unit Types - Emission Rates'!I15="-",'Unit Types - Emission Rates'!I15="--",'Unit Types - Emission Rates'!I15="---"),0,IF(OR('Unit Types - Emission Rates'!I15="&lt;0.01",'Unit Types - Emission Rates'!I15="&lt; 0.01"),0.01,'Unit Types - Emission Rates'!I15)))</f>
        <v>0</v>
      </c>
      <c r="BD7">
        <f>_xlfn.NUMBERVALUE(IF(OR('Unit Types - Emission Rates'!J15="-",'Unit Types - Emission Rates'!J15="--",'Unit Types - Emission Rates'!J15="---"),0,IF(OR('Unit Types - Emission Rates'!J15="&lt;0.01",'Unit Types - Emission Rates'!J15="&lt; 0.01"),0.01,'Unit Types - Emission Rates'!J15)))</f>
        <v>0</v>
      </c>
      <c r="BE7">
        <f>_xlfn.NUMBERVALUE(IF(OR('Unit Types - Emission Rates'!K15="-",'Unit Types - Emission Rates'!K15="--",'Unit Types - Emission Rates'!K15="---"),0,IF(OR('Unit Types - Emission Rates'!K15="&lt;0.01",'Unit Types - Emission Rates'!K15="&lt; 0.01"),0.01,'Unit Types - Emission Rates'!K15)))</f>
        <v>0</v>
      </c>
      <c r="BF7">
        <f>_xlfn.NUMBERVALUE(IF(OR('Unit Types - Emission Rates'!L15="-",'Unit Types - Emission Rates'!L15="--",'Unit Types - Emission Rates'!L15="---"),0,IF(OR('Unit Types - Emission Rates'!L15="&lt;0.01",'Unit Types - Emission Rates'!L15="&lt; 0.01"),0.01,'Unit Types - Emission Rates'!L15)))</f>
        <v>0</v>
      </c>
      <c r="BG7" t="b">
        <f>IF(AND(V6&lt;&gt;1),(QuickFix!G6="Yes"))</f>
        <v>0</v>
      </c>
      <c r="BH7" t="b">
        <f>OR('Unit Types - Emission Rates'!A15="Consolidate",AND(ISBLANK('Unit Types - Emission Rates'!A15),BH6=TRUE),BC7&gt;0,BD7&gt;0)</f>
        <v>0</v>
      </c>
      <c r="BI7" t="b">
        <f>OR('Unit Types - Emission Rates'!A15="Remove",AND(ISBLANK('Unit Types - Emission Rates'!A15),BI6=TRUE))</f>
        <v>0</v>
      </c>
      <c r="BJ7" t="b">
        <f>OR('Unit Types - Emission Rates'!A15="Consolidate",'Unit Types - Emission Rates'!A15="New/Modified",'Unit Types - Emission Rates'!A15="Change of location",AND(ISBLANK('Unit Types - Emission Rates'!A15),BJ6=TRUE))</f>
        <v>0</v>
      </c>
      <c r="BK7" t="b">
        <f>OR('Unit Types - Emission Rates'!A15="Renew",'Unit Types - Emission Rates'!A15="Renew only",AND(ISBLANK('Unit Types - Emission Rates'!A15),BK6=TRUE))</f>
        <v>0</v>
      </c>
      <c r="BL7">
        <f>IF(ISNUMBER(IFERROR(MATCH(BM7,$BM$1:BM6,0),"Else")),0,ROW(BM7)-1)</f>
        <v>0</v>
      </c>
      <c r="BM7" s="105">
        <f t="shared" si="29"/>
        <v>0</v>
      </c>
      <c r="BO7" s="3"/>
      <c r="BP7" s="133" t="s">
        <v>1097</v>
      </c>
      <c r="BQ7" s="162" t="s">
        <v>1098</v>
      </c>
      <c r="BR7" s="160" t="s">
        <v>1099</v>
      </c>
      <c r="BS7" s="166" t="s">
        <v>1100</v>
      </c>
      <c r="BT7" s="165" t="s">
        <v>1101</v>
      </c>
      <c r="BV7" s="9" t="s">
        <v>1102</v>
      </c>
      <c r="BW7" s="10" t="s">
        <v>1103</v>
      </c>
      <c r="BX7" s="11" t="s">
        <v>1104</v>
      </c>
      <c r="BY7" s="109" t="s">
        <v>1105</v>
      </c>
      <c r="BZ7" s="120" t="b">
        <f>NOT(AND(ISBLANK(General!D54),ISBLANK(General!D58),ISBLANK(General!D59),ISBLANK(General!D60),ISBLANK(General!D61),ISBLANK(General!D62)))</f>
        <v>0</v>
      </c>
      <c r="CA7" s="125" t="s">
        <v>1106</v>
      </c>
      <c r="CB7" s="245" t="s">
        <v>576</v>
      </c>
      <c r="CC7" s="249" t="s">
        <v>1107</v>
      </c>
      <c r="CD7" s="251" t="s">
        <v>1108</v>
      </c>
      <c r="CE7" s="152" t="s">
        <v>1109</v>
      </c>
      <c r="CJ7" s="102" t="s">
        <v>1110</v>
      </c>
      <c r="CK7" s="357"/>
      <c r="CL7" s="7"/>
      <c r="CM7" s="359"/>
      <c r="CN7" s="130" t="s">
        <v>1111</v>
      </c>
      <c r="CO7" s="130" t="s">
        <v>1112</v>
      </c>
      <c r="CP7" s="865" t="s">
        <v>525</v>
      </c>
      <c r="CQ7" s="866"/>
      <c r="CR7" s="866"/>
      <c r="CS7" s="866"/>
      <c r="CT7" s="866"/>
      <c r="CU7" s="866"/>
      <c r="CV7" s="867"/>
      <c r="CW7" s="150" t="str">
        <f>IF(AND(General!D54&lt;&gt;"",General!$D54&lt;&gt;"change of location",General!D54&lt;&gt;"initial",General!D54&lt;&gt;"amendment",General!D54&lt;&gt;"renewal/amendment",General!D55&lt;&gt;"",General!D55&lt;&gt;"amendment",General!D55&lt;&gt;"renewal/amendment",General!D57&lt;&gt;"",General!D57&lt;&gt;"initial",General!D57&lt;&gt;"amendment",General!D57&lt;&gt;"renewal/amendment",General!D58&lt;&gt;"",General!D58&lt;&gt;"initial",General!D58&lt;&gt;"major modification",General!D59&lt;&gt;"",General!D59&lt;&gt;"initial",General!D59&lt;&gt;"major modification",General!D62&lt;&gt;"",General!D62&lt;&gt;"initial",General!D62&lt;&gt;"major modification"),"no","yes")</f>
        <v>yes</v>
      </c>
      <c r="CX7" t="s">
        <v>1113</v>
      </c>
      <c r="CY7">
        <f t="shared" si="22"/>
        <v>0</v>
      </c>
      <c r="CZ7" t="s">
        <v>1114</v>
      </c>
      <c r="DA7" t="b">
        <f t="shared" si="23"/>
        <v>0</v>
      </c>
      <c r="DB7">
        <f t="shared" si="24"/>
        <v>0</v>
      </c>
      <c r="DC7" s="173" t="str">
        <f>IF(BACT!D87="","",BACT!D87&amp;": "&amp;BACT!E87&amp;IF(BACT!G87="",$CW$13," ("&amp;BACT!G87&amp;")"&amp;$CW$13))&amp;
IF(BACT!D88="","",BACT!D88&amp;": "&amp;BACT!E88&amp;IF(BACT!G88="",$CW$13," ("&amp;BACT!G88&amp;")"&amp;$CW$13))&amp;
IF(BACT!D89="","",BACT!D89&amp;": "&amp;BACT!E89&amp;IF(BACT!G89="",$CW$13," ("&amp;BACT!G89&amp;")"&amp;$CW$13))&amp;
IF(BACT!D90="","",BACT!D90&amp;": "&amp;BACT!E90&amp;IF(BACT!G90="",$CW$13," ("&amp;BACT!G90&amp;")"&amp;$CW$13))&amp;
IF(BACT!D91="","",BACT!D91&amp;": "&amp;BACT!E91&amp;IF(BACT!G91="",$CW$13," ("&amp;BACT!G91&amp;")"&amp;$CW$13))&amp;
IF(BACT!D92="","",BACT!D92&amp;": "&amp;BACT!E92&amp;IF(BACT!G92="",$CW$13," ("&amp;BACT!G92&amp;")"&amp;$CW$13))&amp;
IF(BACT!D93="","",BACT!D93&amp;": "&amp;BACT!E93&amp;IF(BACT!G93="",$CW$13," ("&amp;BACT!G93&amp;")"&amp;$CW$13))&amp;
IF(BACT!D94="","",BACT!D94&amp;": "&amp;BACT!E94&amp;IF(BACT!G94="",$CW$13," ("&amp;BACT!G94&amp;")"&amp;$CW$13))&amp;
IF(BACT!D95="","",BACT!D95&amp;": "&amp;BACT!E95&amp;IF(BACT!G95="",$CW$13," ("&amp;BACT!G95&amp;")"&amp;$CW$13))&amp;
IF(BACT!D96="","",BACT!D96&amp;": "&amp;BACT!E96&amp;IF(BACT!G96="",$CW$13," ("&amp;BACT!G96&amp;")"&amp;$CW$13))&amp;
IF(BACT!D97="","",BACT!D97&amp;": "&amp;BACT!E97&amp;IF(BACT!G97="",$CW$13," ("&amp;BACT!G97&amp;")"&amp;$CW$13))&amp;
IF(BACT!D98="","",BACT!D98&amp;": "&amp;BACT!E98&amp;IF(BACT!G98="",$CW$13," ("&amp;BACT!G98&amp;")"&amp;$CW$13))&amp;
IF(BACT!D99="","",BACT!D99&amp;": "&amp;BACT!E99&amp;IF(BACT!G99="",$CW$13," ("&amp;BACT!G99&amp;")"&amp;$CW$13))&amp;
IF(BACT!D100="","",BACT!D100&amp;": "&amp;BACT!E100&amp;IF(BACT!G100="",""," ("&amp;BACT!G100&amp;")"))</f>
        <v/>
      </c>
      <c r="DF7" s="333">
        <f t="shared" si="28"/>
        <v>0</v>
      </c>
    </row>
    <row r="8" spans="1:113" ht="82.5" customHeight="1" x14ac:dyDescent="0.25">
      <c r="A8" s="102">
        <f>IF(OR('Unit Types - Emission Rates'!A17="Not New/Modified",'Unit Types - Emission Rates'!A17="Remove",M8=0),0,IF(ISNUMBER(MATCH(M8,$M$1:M7,0)),0,MAX($A$1:A7)+1))</f>
        <v>0</v>
      </c>
      <c r="B8" t="str">
        <f>IF(OR(COUNTIF(QuickFix!$D$2:D8,QuickFix!D8)&gt;1,QuickFix!D8=0),IF(ISBLANK('Unit Types - Emission Rates'!C17),B7,0),MAX($B$1:B7)+1)</f>
        <v># if BACT</v>
      </c>
      <c r="C8" t="str">
        <f t="shared" si="0"/>
        <v># if BACT0</v>
      </c>
      <c r="D8">
        <f>IF(B8=0,0,IF(ISNUMBER(MATCH(C8,$C$1:C7,0)),-1,COUNTIF($B$2:B8,B8)-COUNTIFS($D$1:D7,"&lt;0",$B$1:B7,B8)))</f>
        <v>-1</v>
      </c>
      <c r="E8">
        <f t="shared" si="25"/>
        <v>0</v>
      </c>
      <c r="F8" t="str">
        <f>IF(OR(COUNTIF(QuickFix!$D$2:D8,QuickFix!D8)&gt;1,QuickFix!D8=0),IF(ISBLANK('Unit Types - Emission Rates'!C17),F7,0),MAX(F$1:$F7)+1)</f>
        <v># if Monitoring</v>
      </c>
      <c r="G8" t="str">
        <f t="shared" si="1"/>
        <v># if Monitoring0</v>
      </c>
      <c r="H8">
        <f>IF(F8=0,0,IF(ISNUMBER(MATCH(G8,$G$1:G7,0)),-1,COUNTIF($F$2:F8,F8)-COUNTIFS($H$1:H7,"&lt;0",$F$1:F7,F8)))</f>
        <v>-1</v>
      </c>
      <c r="I8">
        <f t="shared" si="2"/>
        <v>0</v>
      </c>
      <c r="J8" s="3" t="str">
        <f>IF(OR(COUNTIF($L$2:L8,L8)&gt;1,L8=0),IF(ISBLANK('Unit Types - Emission Rates'!C17),J7,0),MAX($J$1:J7)+1)</f>
        <v>Unique FIN</v>
      </c>
      <c r="K8" s="3" t="str">
        <f>IF(OR(COUNTIF($M$2:M8,M8)&gt;1,M8=0),IF(ISBLANK('Unit Types - Emission Rates'!D17),K7,0),MAX($K$1:K7)+1)</f>
        <v>Unique EPN</v>
      </c>
      <c r="L8">
        <f>IF(ISBLANK('Unit Types - Emission Rates'!$C17),'Unit Types - Emission Rates'!D17,'Unit Types - Emission Rates'!C17)</f>
        <v>0</v>
      </c>
      <c r="M8" s="3">
        <f>IF(AND(ISBLANK('Unit Types - Emission Rates'!D17),N8&lt;&gt;0,L8&lt;&gt;N8),"FIN: "&amp;L8,IF(AND(ISBLANK('Unit Types - Emission Rates'!D17),N8&lt;&gt;0),L8,'Unit Types - Emission Rates'!D17))</f>
        <v>0</v>
      </c>
      <c r="N8" s="3">
        <f>'Unit Types - Emission Rates'!E17</f>
        <v>0</v>
      </c>
      <c r="O8" s="5" t="str">
        <f>IF(OR(COUNTIF($P$2:P8,P8&lt;&gt;0)&gt;1,P8=0),IF(ISBLANK('Unit Types - Emission Rates'!A17),O7,0),MAX($O$1:O7)+1)</f>
        <v>AR Numbering</v>
      </c>
      <c r="P8" s="5">
        <f>'Unit Types - Emission Rates'!A17</f>
        <v>0</v>
      </c>
      <c r="Q8" s="3">
        <f>IF(R8=0,0,IF(COUNTIF($R$2:R8,R8)&gt;1,0,MAX($Q$1:Q7)+1))</f>
        <v>0</v>
      </c>
      <c r="R8" s="3">
        <f>IF(ISBLANK('Unit Types - Emission Rates'!P17),'Unit Types - Emission Rates'!O17,'Unit Types - Emission Rates'!P17)</f>
        <v>0</v>
      </c>
      <c r="S8" t="str">
        <f t="shared" si="26"/>
        <v>00</v>
      </c>
      <c r="T8" t="str">
        <f t="shared" si="27"/>
        <v>00</v>
      </c>
      <c r="U8" s="3">
        <f>IF(OR('Unit Types - Emission Rates'!F17="PM 2.5",'Unit Types - Emission Rates'!F17="PM2.5",'Unit Types - Emission Rates'!F17="PM 10",'Unit Types - Emission Rates'!F17="PM10"),"PM",'Unit Types - Emission Rates'!F17)</f>
        <v>0</v>
      </c>
      <c r="V8" s="100">
        <f>IF(ISBLANK('Unit Types - Emission Rates'!F17),1,0)</f>
        <v>1</v>
      </c>
      <c r="W8" s="3" t="str">
        <f t="shared" si="3"/>
        <v/>
      </c>
      <c r="X8" s="3">
        <f>IF(Y8=-1,0,MAX($X$1:X7)+1)</f>
        <v>0</v>
      </c>
      <c r="Y8" s="3">
        <f t="shared" si="4"/>
        <v>-1</v>
      </c>
      <c r="Z8" s="3">
        <f>IF(AA8=-1,0,COUNTIF($Z$1:Z7,"&lt;&gt;0"))</f>
        <v>0</v>
      </c>
      <c r="AA8" s="3">
        <f t="shared" si="5"/>
        <v>-1</v>
      </c>
      <c r="AB8" s="3" t="str">
        <f t="shared" si="6"/>
        <v/>
      </c>
      <c r="AC8" s="99">
        <f>IF(AD8=-1,0,MAX($AC$1:AC7)+1)</f>
        <v>0</v>
      </c>
      <c r="AD8" s="3">
        <f t="shared" si="7"/>
        <v>-1</v>
      </c>
      <c r="AE8" s="3">
        <f t="shared" si="8"/>
        <v>-1</v>
      </c>
      <c r="AF8" s="280">
        <f t="shared" si="9"/>
        <v>-1</v>
      </c>
      <c r="AG8" s="280" t="str">
        <f t="shared" si="10"/>
        <v/>
      </c>
      <c r="AH8" s="280" t="str">
        <f t="shared" si="11"/>
        <v/>
      </c>
      <c r="AI8" s="3">
        <f t="shared" si="12"/>
        <v>-1</v>
      </c>
      <c r="AJ8" s="3" t="str">
        <f t="shared" si="13"/>
        <v/>
      </c>
      <c r="AK8" s="3" t="str">
        <f t="shared" si="14"/>
        <v/>
      </c>
      <c r="AL8" s="280">
        <f t="shared" si="15"/>
        <v>-1</v>
      </c>
      <c r="AM8" s="280" t="str">
        <f t="shared" si="16"/>
        <v/>
      </c>
      <c r="AN8" s="285" t="str">
        <f t="shared" si="17"/>
        <v/>
      </c>
      <c r="AO8" s="3">
        <f>IF(AP8=0,0,COUNTIF(AO$1:$AO7,"&lt;&gt;0"))</f>
        <v>0</v>
      </c>
      <c r="AP8" s="3">
        <f t="shared" si="18"/>
        <v>0</v>
      </c>
      <c r="AQ8" s="99">
        <f>IF(AR8=0,0,IF(OR(ISNUMBER(MATCH(AR8,'Public Notice'!$A$11:$A$18,0)),AND(RIGHT(AR8,1)=" ",ISNUMBER(MATCH(LEFT(AR8,LEN(AR8)-1),'Public Notice'!$A$11:$A$18,0)))),0,COUNTIF(AQ$1:$AQ7,"&lt;&gt;0")))</f>
        <v>0</v>
      </c>
      <c r="AR8" s="100">
        <f t="shared" si="19"/>
        <v>0</v>
      </c>
      <c r="AS8" s="107">
        <f>IFERROR(VLOOKUP(COUNTA(AS$1:$AS7),$AQ$2:$AR$41,2,FALSE),0)</f>
        <v>0</v>
      </c>
      <c r="AT8" s="3">
        <f>IF(AU8=0,0,COUNTIF($AT$1:AT7,"&lt;&gt;0"))</f>
        <v>0</v>
      </c>
      <c r="AU8" s="3">
        <f t="shared" si="20"/>
        <v>0</v>
      </c>
      <c r="AV8" s="99">
        <f>IF(AW8=0,0,IF(OR(ISNUMBER(MATCH(AW8,'Public Notice'!$A$11:$A$18,0)),AND(RIGHT(AW8,1)=" ",ISNUMBER(MATCH(LEFT(AW8,LEN(AW8)-1),'Public Notice'!$A$11:$A$18,0)))),0,COUNTIF($AV$1:AV7,"&lt;&gt;0")))</f>
        <v>0</v>
      </c>
      <c r="AW8" s="100">
        <f t="shared" si="21"/>
        <v>0</v>
      </c>
      <c r="AX8" s="107">
        <f>IFERROR(VLOOKUP(COUNTA($AX$1:AX7),$AV$2:$AW$41,2,FALSE),0)</f>
        <v>0</v>
      </c>
      <c r="AY8" s="3">
        <f>IF(ISNUMBER(IFERROR(MATCH(AZ8,$AZ$1:AZ7,0),"Else")),0,ROW(AZ8)-1)</f>
        <v>0</v>
      </c>
      <c r="AZ8">
        <f>IF(OR('Unit Types - Emission Rates'!F16="PM 2.5",'Unit Types - Emission Rates'!F16="PM 2.5 ",'Unit Types - Emission Rates'!F16="PM2.5"),"PM2.5",IF(OR('Unit Types - Emission Rates'!F16="PM 10",'Unit Types - Emission Rates'!F16="PM 10 ",'Unit Types - Emission Rates'!F16="PM10 "),"PM10",IF(RIGHT('Unit Types - Emission Rates'!F16,1)=" ",LEFT('Unit Types - Emission Rates'!F16,LEN('Unit Types - Emission Rates'!F16)-1),IF(RIGHT('Unit Types - Emission Rates'!F16,1)&lt;&gt;" ",'Unit Types - Emission Rates'!F16,'Unit Types - Emission Rates'!F16))))</f>
        <v>0</v>
      </c>
      <c r="BA8">
        <f>_xlfn.NUMBERVALUE(IF(OR('Unit Types - Emission Rates'!G16="-",'Unit Types - Emission Rates'!G16="--",'Unit Types - Emission Rates'!G16="---"),0,IF(OR('Unit Types - Emission Rates'!G16="&lt;0.01",'Unit Types - Emission Rates'!G16="&lt; 0.01"),0.01,'Unit Types - Emission Rates'!G16)))</f>
        <v>0</v>
      </c>
      <c r="BB8">
        <f>_xlfn.NUMBERVALUE(IF(OR('Unit Types - Emission Rates'!H16="-",'Unit Types - Emission Rates'!H16="--",'Unit Types - Emission Rates'!H16="---"),0,IF(OR('Unit Types - Emission Rates'!H16="&lt;0.01",'Unit Types - Emission Rates'!H16="&lt; 0.01"),0.01,'Unit Types - Emission Rates'!H16)))</f>
        <v>0</v>
      </c>
      <c r="BC8">
        <f>_xlfn.NUMBERVALUE(IF(OR('Unit Types - Emission Rates'!I16="-",'Unit Types - Emission Rates'!I16="--",'Unit Types - Emission Rates'!I16="---"),0,IF(OR('Unit Types - Emission Rates'!I16="&lt;0.01",'Unit Types - Emission Rates'!I16="&lt; 0.01"),0.01,'Unit Types - Emission Rates'!I16)))</f>
        <v>0</v>
      </c>
      <c r="BD8">
        <f>_xlfn.NUMBERVALUE(IF(OR('Unit Types - Emission Rates'!J16="-",'Unit Types - Emission Rates'!J16="--",'Unit Types - Emission Rates'!J16="---"),0,IF(OR('Unit Types - Emission Rates'!J16="&lt;0.01",'Unit Types - Emission Rates'!J16="&lt; 0.01"),0.01,'Unit Types - Emission Rates'!J16)))</f>
        <v>0</v>
      </c>
      <c r="BE8">
        <f>_xlfn.NUMBERVALUE(IF(OR('Unit Types - Emission Rates'!K16="-",'Unit Types - Emission Rates'!K16="--",'Unit Types - Emission Rates'!K16="---"),0,IF(OR('Unit Types - Emission Rates'!K16="&lt;0.01",'Unit Types - Emission Rates'!K16="&lt; 0.01"),0.01,'Unit Types - Emission Rates'!K16)))</f>
        <v>0</v>
      </c>
      <c r="BF8">
        <f>_xlfn.NUMBERVALUE(IF(OR('Unit Types - Emission Rates'!L16="-",'Unit Types - Emission Rates'!L16="--",'Unit Types - Emission Rates'!L16="---"),0,IF(OR('Unit Types - Emission Rates'!L16="&lt;0.01",'Unit Types - Emission Rates'!L16="&lt; 0.01"),0.01,'Unit Types - Emission Rates'!L16)))</f>
        <v>0</v>
      </c>
      <c r="BG8" t="b">
        <f>IF(AND(V7&lt;&gt;1),(QuickFix!G7="Yes"))</f>
        <v>0</v>
      </c>
      <c r="BH8" t="b">
        <f>OR('Unit Types - Emission Rates'!A16="Consolidate",AND(ISBLANK('Unit Types - Emission Rates'!A16),BH7=TRUE),BC8&gt;0,BD8&gt;0)</f>
        <v>0</v>
      </c>
      <c r="BI8" t="b">
        <f>OR('Unit Types - Emission Rates'!A16="Remove",AND(ISBLANK('Unit Types - Emission Rates'!A16),BI7=TRUE))</f>
        <v>0</v>
      </c>
      <c r="BJ8" t="b">
        <f>OR('Unit Types - Emission Rates'!A16="Consolidate",'Unit Types - Emission Rates'!A16="New/Modified",'Unit Types - Emission Rates'!A16="Change of location",AND(ISBLANK('Unit Types - Emission Rates'!A16),BJ7=TRUE))</f>
        <v>0</v>
      </c>
      <c r="BK8" t="b">
        <f>OR('Unit Types - Emission Rates'!A16="Renew",'Unit Types - Emission Rates'!A16="Renew only",AND(ISBLANK('Unit Types - Emission Rates'!A16),BK7=TRUE))</f>
        <v>0</v>
      </c>
      <c r="BL8">
        <f>IF(ISNUMBER(IFERROR(MATCH(BM8,$BM$1:BM7,0),"Else")),0,ROW(BM8)-1)</f>
        <v>0</v>
      </c>
      <c r="BM8" s="105">
        <f t="shared" si="29"/>
        <v>0</v>
      </c>
      <c r="BO8" s="3"/>
      <c r="BP8" s="133" t="s">
        <v>1115</v>
      </c>
      <c r="BQ8" s="162" t="s">
        <v>1116</v>
      </c>
      <c r="BR8" s="160" t="s">
        <v>1013</v>
      </c>
      <c r="BS8" s="166" t="s">
        <v>1073</v>
      </c>
      <c r="BT8" s="165" t="s">
        <v>1117</v>
      </c>
      <c r="BV8" s="9" t="s">
        <v>1118</v>
      </c>
      <c r="BW8" s="10" t="s">
        <v>1076</v>
      </c>
      <c r="BX8" s="11" t="s">
        <v>1119</v>
      </c>
      <c r="BY8" s="109" t="s">
        <v>1120</v>
      </c>
      <c r="BZ8" s="121" t="s">
        <v>1121</v>
      </c>
      <c r="CA8" s="125" t="s">
        <v>1122</v>
      </c>
      <c r="CB8" s="246" t="s">
        <v>1123</v>
      </c>
      <c r="CC8" s="252" t="s">
        <v>1124</v>
      </c>
      <c r="CD8" s="251" t="s">
        <v>1125</v>
      </c>
      <c r="CE8" s="151"/>
      <c r="CJ8" s="102">
        <f>VLOOKUP(CJ6,CF2:CH6,2,FALSE)</f>
        <v>600</v>
      </c>
      <c r="CK8" s="357"/>
      <c r="CL8" s="7"/>
      <c r="CM8" s="359"/>
      <c r="CN8" s="130" t="s">
        <v>1126</v>
      </c>
      <c r="CO8" s="130" t="s">
        <v>1127</v>
      </c>
      <c r="CP8" s="865" t="s">
        <v>520</v>
      </c>
      <c r="CQ8" s="868"/>
      <c r="CR8" s="866"/>
      <c r="CS8" s="866"/>
      <c r="CT8" s="866"/>
      <c r="CU8" s="866"/>
      <c r="CV8" s="867"/>
      <c r="CW8" s="149" t="s">
        <v>1128</v>
      </c>
      <c r="CX8" t="s">
        <v>1129</v>
      </c>
      <c r="CY8">
        <f t="shared" si="22"/>
        <v>0</v>
      </c>
      <c r="CZ8" t="s">
        <v>1130</v>
      </c>
      <c r="DA8" t="b">
        <f t="shared" si="23"/>
        <v>0</v>
      </c>
      <c r="DB8">
        <f t="shared" si="24"/>
        <v>0</v>
      </c>
      <c r="DC8" s="172" t="str">
        <f>IF(BACT!D101="","",BACT!D101&amp;": "&amp;BACT!E101&amp;IF(BACT!G101="",$CW$13," ("&amp;BACT!G101&amp;")"&amp;$CW$13))&amp;
IF(BACT!D102="","",BACT!D102&amp;": "&amp;BACT!E102&amp;IF(BACT!G102="",$CW$13," ("&amp;BACT!G102&amp;")"&amp;$CW$13))&amp;
IF(BACT!D103="","",BACT!D103&amp;": "&amp;BACT!E103&amp;IF(BACT!G103="",$CW$13," ("&amp;BACT!G103&amp;")"&amp;$CW$13))&amp;
IF(BACT!D104="","",BACT!D104&amp;": "&amp;BACT!E104&amp;IF(BACT!G104="",$CW$13," ("&amp;BACT!G104&amp;")"&amp;$CW$13))&amp;
IF(BACT!D105="","",BACT!D105&amp;": "&amp;BACT!E105&amp;IF(BACT!G105="",$CW$13," ("&amp;BACT!G105&amp;")"&amp;$CW$13))&amp;
IF(BACT!D106="","",BACT!D106&amp;": "&amp;BACT!E106&amp;IF(BACT!G106="",$CW$13," ("&amp;BACT!G106&amp;")"&amp;$CW$13))&amp;
IF(BACT!D107="","",BACT!D107&amp;": "&amp;BACT!E107&amp;IF(BACT!G107="",$CW$13," ("&amp;BACT!G107&amp;")"&amp;$CW$13))&amp;
IF(BACT!D108="","",BACT!D108&amp;": "&amp;BACT!E108&amp;IF(BACT!G108="",$CW$13," ("&amp;BACT!G108&amp;")"&amp;$CW$13))&amp;
IF(BACT!D109="","",BACT!D109&amp;": "&amp;BACT!E109&amp;IF(BACT!G109="",$CW$13," ("&amp;BACT!G109&amp;")"&amp;$CW$13))&amp;
IF(BACT!D110="","",BACT!D110&amp;": "&amp;BACT!E110&amp;IF(BACT!G110="",$CW$13," ("&amp;BACT!G110&amp;")"&amp;$CW$13))&amp;
IF(BACT!D111="","",BACT!D111&amp;": "&amp;BACT!E111&amp;IF(BACT!G111="",$CW$13," ("&amp;BACT!G111&amp;")"&amp;$CW$13))&amp;
IF(BACT!D112="","",BACT!D112&amp;": "&amp;BACT!E112&amp;IF(BACT!G112="",$CW$13," ("&amp;BACT!G112&amp;")"&amp;$CW$13))&amp;
IF(BACT!D113="","",BACT!D113&amp;": "&amp;BACT!E113&amp;IF(BACT!G113="",$CW$13," ("&amp;BACT!G113&amp;")"&amp;$CW$13))&amp;
IF(BACT!D114="","",BACT!D114&amp;": "&amp;BACT!E114&amp;IF(BACT!G114="",""," ("&amp;BACT!G114&amp;")"))</f>
        <v/>
      </c>
      <c r="DF8" s="333">
        <f t="shared" si="28"/>
        <v>0</v>
      </c>
    </row>
    <row r="9" spans="1:113" ht="51.75" thickBot="1" x14ac:dyDescent="0.3">
      <c r="A9" s="102">
        <f>IF(OR('Unit Types - Emission Rates'!A18="Not New/Modified",'Unit Types - Emission Rates'!A18="Remove",M9=0),0,IF(ISNUMBER(MATCH(M9,$M$1:M8,0)),0,MAX($A$1:A8)+1))</f>
        <v>0</v>
      </c>
      <c r="B9" t="str">
        <f>IF(OR(COUNTIF(QuickFix!$D$2:D9,QuickFix!D9)&gt;1,QuickFix!D9=0),IF(ISBLANK('Unit Types - Emission Rates'!C18),B8,0),MAX($B$1:B8)+1)</f>
        <v># if BACT</v>
      </c>
      <c r="C9" t="str">
        <f t="shared" si="0"/>
        <v># if BACT0</v>
      </c>
      <c r="D9">
        <f>IF(B9=0,0,IF(ISNUMBER(MATCH(C9,$C$1:C8,0)),-1,COUNTIF($B$2:B9,B9)-COUNTIFS($D$1:D8,"&lt;0",$B$1:B8,B9)))</f>
        <v>-1</v>
      </c>
      <c r="E9">
        <f t="shared" si="25"/>
        <v>0</v>
      </c>
      <c r="F9" t="str">
        <f>IF(OR(COUNTIF(QuickFix!$D$2:D9,QuickFix!D9)&gt;1,QuickFix!D9=0),IF(ISBLANK('Unit Types - Emission Rates'!C18),F8,0),MAX(F$1:$F8)+1)</f>
        <v># if Monitoring</v>
      </c>
      <c r="G9" t="str">
        <f t="shared" si="1"/>
        <v># if Monitoring0</v>
      </c>
      <c r="H9">
        <f>IF(F9=0,0,IF(ISNUMBER(MATCH(G9,$G$1:G8,0)),-1,COUNTIF($F$2:F9,F9)-COUNTIFS($H$1:H8,"&lt;0",$F$1:F8,F9)))</f>
        <v>-1</v>
      </c>
      <c r="I9">
        <f t="shared" si="2"/>
        <v>0</v>
      </c>
      <c r="J9" s="3" t="str">
        <f>IF(OR(COUNTIF($L$2:L9,L9)&gt;1,L9=0),IF(ISBLANK('Unit Types - Emission Rates'!C18),J8,0),MAX($J$1:J8)+1)</f>
        <v>Unique FIN</v>
      </c>
      <c r="K9" s="3" t="str">
        <f>IF(OR(COUNTIF($M$2:M9,M9)&gt;1,M9=0),IF(ISBLANK('Unit Types - Emission Rates'!D18),K8,0),MAX($K$1:K8)+1)</f>
        <v>Unique EPN</v>
      </c>
      <c r="L9">
        <f>IF(ISBLANK('Unit Types - Emission Rates'!$C18),'Unit Types - Emission Rates'!D18,'Unit Types - Emission Rates'!C18)</f>
        <v>0</v>
      </c>
      <c r="M9" s="3">
        <f>IF(AND(ISBLANK('Unit Types - Emission Rates'!D18),N9&lt;&gt;0,L9&lt;&gt;N9),"FIN: "&amp;L9,IF(AND(ISBLANK('Unit Types - Emission Rates'!D18),N9&lt;&gt;0),L9,'Unit Types - Emission Rates'!D18))</f>
        <v>0</v>
      </c>
      <c r="N9" s="3">
        <f>'Unit Types - Emission Rates'!E18</f>
        <v>0</v>
      </c>
      <c r="O9" s="5" t="str">
        <f>IF(OR(COUNTIF($P$2:P9,P9&lt;&gt;0)&gt;1,P9=0),IF(ISBLANK('Unit Types - Emission Rates'!A18),O8,0),MAX($O$1:O8)+1)</f>
        <v>AR Numbering</v>
      </c>
      <c r="P9" s="5">
        <f>'Unit Types - Emission Rates'!A18</f>
        <v>0</v>
      </c>
      <c r="Q9" s="3">
        <f>IF(R9=0,0,IF(COUNTIF($R$2:R9,R9)&gt;1,0,MAX($Q$1:Q8)+1))</f>
        <v>0</v>
      </c>
      <c r="R9" s="3">
        <f>IF(ISBLANK('Unit Types - Emission Rates'!P18),'Unit Types - Emission Rates'!O18,'Unit Types - Emission Rates'!P18)</f>
        <v>0</v>
      </c>
      <c r="S9" t="str">
        <f t="shared" si="26"/>
        <v>00</v>
      </c>
      <c r="T9" t="str">
        <f t="shared" si="27"/>
        <v>00</v>
      </c>
      <c r="U9" s="3">
        <f>IF(OR('Unit Types - Emission Rates'!F18="PM 2.5",'Unit Types - Emission Rates'!F18="PM2.5",'Unit Types - Emission Rates'!F18="PM 10",'Unit Types - Emission Rates'!F18="PM10"),"PM",'Unit Types - Emission Rates'!F18)</f>
        <v>0</v>
      </c>
      <c r="V9" s="100">
        <f>IF(ISBLANK('Unit Types - Emission Rates'!F18),1,0)</f>
        <v>1</v>
      </c>
      <c r="W9" s="3" t="str">
        <f t="shared" si="3"/>
        <v/>
      </c>
      <c r="X9" s="3">
        <f>IF(Y9=-1,0,MAX($X$1:X8)+1)</f>
        <v>0</v>
      </c>
      <c r="Y9" s="3">
        <f t="shared" si="4"/>
        <v>-1</v>
      </c>
      <c r="Z9" s="3">
        <f>IF(AA9=-1,0,COUNTIF($Z$1:Z8,"&lt;&gt;0"))</f>
        <v>0</v>
      </c>
      <c r="AA9" s="3">
        <f t="shared" si="5"/>
        <v>-1</v>
      </c>
      <c r="AB9" s="3" t="str">
        <f t="shared" si="6"/>
        <v/>
      </c>
      <c r="AC9" s="99">
        <f>IF(AD9=-1,0,MAX($AC$1:AC8)+1)</f>
        <v>0</v>
      </c>
      <c r="AD9" s="3">
        <f t="shared" si="7"/>
        <v>-1</v>
      </c>
      <c r="AE9" s="3">
        <f t="shared" si="8"/>
        <v>-1</v>
      </c>
      <c r="AF9" s="280">
        <f t="shared" si="9"/>
        <v>-1</v>
      </c>
      <c r="AG9" s="280" t="str">
        <f t="shared" si="10"/>
        <v/>
      </c>
      <c r="AH9" s="280" t="str">
        <f t="shared" si="11"/>
        <v/>
      </c>
      <c r="AI9" s="3">
        <f t="shared" si="12"/>
        <v>-1</v>
      </c>
      <c r="AJ9" s="3" t="str">
        <f t="shared" si="13"/>
        <v/>
      </c>
      <c r="AK9" s="3" t="str">
        <f t="shared" si="14"/>
        <v/>
      </c>
      <c r="AL9" s="280">
        <f t="shared" si="15"/>
        <v>-1</v>
      </c>
      <c r="AM9" s="280" t="str">
        <f t="shared" si="16"/>
        <v/>
      </c>
      <c r="AN9" s="285" t="str">
        <f t="shared" si="17"/>
        <v/>
      </c>
      <c r="AO9" s="3">
        <f>IF(AP9=0,0,COUNTIF(AO$1:$AO8,"&lt;&gt;0"))</f>
        <v>0</v>
      </c>
      <c r="AP9" s="3">
        <f t="shared" si="18"/>
        <v>0</v>
      </c>
      <c r="AQ9" s="99">
        <f>IF(AR9=0,0,IF(OR(ISNUMBER(MATCH(AR9,'Public Notice'!$A$11:$A$18,0)),AND(RIGHT(AR9,1)=" ",ISNUMBER(MATCH(LEFT(AR9,LEN(AR9)-1),'Public Notice'!$A$11:$A$18,0)))),0,COUNTIF(AQ$1:$AQ8,"&lt;&gt;0")))</f>
        <v>0</v>
      </c>
      <c r="AR9" s="100">
        <f t="shared" si="19"/>
        <v>0</v>
      </c>
      <c r="AS9" s="107">
        <f>IFERROR(VLOOKUP(COUNTA(AS$1:$AS8),$AQ$2:$AR$41,2,FALSE),0)</f>
        <v>0</v>
      </c>
      <c r="AT9" s="3">
        <f>IF(AU9=0,0,COUNTIF($AT$1:AT8,"&lt;&gt;0"))</f>
        <v>0</v>
      </c>
      <c r="AU9" s="3">
        <f t="shared" si="20"/>
        <v>0</v>
      </c>
      <c r="AV9" s="99">
        <f>IF(AW9=0,0,IF(OR(ISNUMBER(MATCH(AW9,'Public Notice'!$A$11:$A$18,0)),AND(RIGHT(AW9,1)=" ",ISNUMBER(MATCH(LEFT(AW9,LEN(AW9)-1),'Public Notice'!$A$11:$A$18,0)))),0,COUNTIF($AV$1:AV8,"&lt;&gt;0")))</f>
        <v>0</v>
      </c>
      <c r="AW9" s="100">
        <f t="shared" si="21"/>
        <v>0</v>
      </c>
      <c r="AX9" s="107">
        <f>IFERROR(VLOOKUP(COUNTA($AX$1:AX8),$AV$2:$AW$41,2,FALSE),0)</f>
        <v>0</v>
      </c>
      <c r="AY9" s="3">
        <f>IF(ISNUMBER(IFERROR(MATCH(AZ9,$AZ$1:AZ8,0),"Else")),0,ROW(AZ9)-1)</f>
        <v>0</v>
      </c>
      <c r="AZ9">
        <f>IF(OR('Unit Types - Emission Rates'!F17="PM 2.5",'Unit Types - Emission Rates'!F17="PM 2.5 ",'Unit Types - Emission Rates'!F17="PM2.5"),"PM2.5",IF(OR('Unit Types - Emission Rates'!F17="PM 10",'Unit Types - Emission Rates'!F17="PM 10 ",'Unit Types - Emission Rates'!F17="PM10 "),"PM10",IF(RIGHT('Unit Types - Emission Rates'!F17,1)=" ",LEFT('Unit Types - Emission Rates'!F17,LEN('Unit Types - Emission Rates'!F17)-1),IF(RIGHT('Unit Types - Emission Rates'!F17,1)&lt;&gt;" ",'Unit Types - Emission Rates'!F17,'Unit Types - Emission Rates'!F17))))</f>
        <v>0</v>
      </c>
      <c r="BA9">
        <f>_xlfn.NUMBERVALUE(IF(OR('Unit Types - Emission Rates'!G17="-",'Unit Types - Emission Rates'!G17="--",'Unit Types - Emission Rates'!G17="---"),0,IF(OR('Unit Types - Emission Rates'!G17="&lt;0.01",'Unit Types - Emission Rates'!G17="&lt; 0.01"),0.01,'Unit Types - Emission Rates'!G17)))</f>
        <v>0</v>
      </c>
      <c r="BB9">
        <f>_xlfn.NUMBERVALUE(IF(OR('Unit Types - Emission Rates'!H17="-",'Unit Types - Emission Rates'!H17="--",'Unit Types - Emission Rates'!H17="---"),0,IF(OR('Unit Types - Emission Rates'!H17="&lt;0.01",'Unit Types - Emission Rates'!H17="&lt; 0.01"),0.01,'Unit Types - Emission Rates'!H17)))</f>
        <v>0</v>
      </c>
      <c r="BC9">
        <f>_xlfn.NUMBERVALUE(IF(OR('Unit Types - Emission Rates'!I17="-",'Unit Types - Emission Rates'!I17="--",'Unit Types - Emission Rates'!I17="---"),0,IF(OR('Unit Types - Emission Rates'!I17="&lt;0.01",'Unit Types - Emission Rates'!I17="&lt; 0.01"),0.01,'Unit Types - Emission Rates'!I17)))</f>
        <v>0</v>
      </c>
      <c r="BD9">
        <f>_xlfn.NUMBERVALUE(IF(OR('Unit Types - Emission Rates'!J17="-",'Unit Types - Emission Rates'!J17="--",'Unit Types - Emission Rates'!J17="---"),0,IF(OR('Unit Types - Emission Rates'!J17="&lt;0.01",'Unit Types - Emission Rates'!J17="&lt; 0.01"),0.01,'Unit Types - Emission Rates'!J17)))</f>
        <v>0</v>
      </c>
      <c r="BE9">
        <f>_xlfn.NUMBERVALUE(IF(OR('Unit Types - Emission Rates'!K17="-",'Unit Types - Emission Rates'!K17="--",'Unit Types - Emission Rates'!K17="---"),0,IF(OR('Unit Types - Emission Rates'!K17="&lt;0.01",'Unit Types - Emission Rates'!K17="&lt; 0.01"),0.01,'Unit Types - Emission Rates'!K17)))</f>
        <v>0</v>
      </c>
      <c r="BF9">
        <f>_xlfn.NUMBERVALUE(IF(OR('Unit Types - Emission Rates'!L17="-",'Unit Types - Emission Rates'!L17="--",'Unit Types - Emission Rates'!L17="---"),0,IF(OR('Unit Types - Emission Rates'!L17="&lt;0.01",'Unit Types - Emission Rates'!L17="&lt; 0.01"),0.01,'Unit Types - Emission Rates'!L17)))</f>
        <v>0</v>
      </c>
      <c r="BG9" t="b">
        <f>IF(AND(V8&lt;&gt;1),(QuickFix!G8="Yes"))</f>
        <v>0</v>
      </c>
      <c r="BH9" t="b">
        <f>OR('Unit Types - Emission Rates'!A17="Consolidate",AND(ISBLANK('Unit Types - Emission Rates'!A17),BH8=TRUE),BC9&gt;0,BD9&gt;0)</f>
        <v>0</v>
      </c>
      <c r="BI9" t="b">
        <f>OR('Unit Types - Emission Rates'!A17="Remove",AND(ISBLANK('Unit Types - Emission Rates'!A17),BI8=TRUE))</f>
        <v>0</v>
      </c>
      <c r="BJ9" t="b">
        <f>OR('Unit Types - Emission Rates'!A17="Consolidate",'Unit Types - Emission Rates'!A17="New/Modified",'Unit Types - Emission Rates'!A17="Change of location",AND(ISBLANK('Unit Types - Emission Rates'!A17),BJ8=TRUE))</f>
        <v>0</v>
      </c>
      <c r="BK9" t="b">
        <f>OR('Unit Types - Emission Rates'!A17="Renew",'Unit Types - Emission Rates'!A17="Renew only",AND(ISBLANK('Unit Types - Emission Rates'!A17),BK8=TRUE))</f>
        <v>0</v>
      </c>
      <c r="BL9">
        <f>IF(ISNUMBER(IFERROR(MATCH(BM9,$BM$1:BM8,0),"Else")),0,ROW(BM9)-1)</f>
        <v>0</v>
      </c>
      <c r="BM9" s="105">
        <f t="shared" si="29"/>
        <v>0</v>
      </c>
      <c r="BO9" s="3"/>
      <c r="BP9" s="133" t="s">
        <v>1131</v>
      </c>
      <c r="BQ9" s="162" t="s">
        <v>1132</v>
      </c>
      <c r="BR9" s="160" t="s">
        <v>1100</v>
      </c>
      <c r="BS9" s="166" t="s">
        <v>1133</v>
      </c>
      <c r="BT9" s="165" t="s">
        <v>1134</v>
      </c>
      <c r="BV9" s="9" t="s">
        <v>1135</v>
      </c>
      <c r="BW9" s="10" t="s">
        <v>1102</v>
      </c>
      <c r="BX9" s="11" t="s">
        <v>1136</v>
      </c>
      <c r="BY9" s="109" t="s">
        <v>1137</v>
      </c>
      <c r="BZ9" s="122" t="b">
        <f>AND(General!D54="Renewal",COUNTIF(Renewals!G41:G49,"Yes")=0,COUNTIF(Renewals!G50:G54,"Yes")=0)</f>
        <v>0</v>
      </c>
      <c r="CA9" s="125" t="s">
        <v>1138</v>
      </c>
      <c r="CB9" s="112" t="s">
        <v>516</v>
      </c>
      <c r="CC9" s="247" t="s">
        <v>1139</v>
      </c>
      <c r="CD9" s="248" t="s">
        <v>1140</v>
      </c>
      <c r="CJ9" s="102" t="s">
        <v>1141</v>
      </c>
      <c r="CK9" s="357"/>
      <c r="CL9" s="7"/>
      <c r="CM9" s="359"/>
      <c r="CN9" s="130" t="s">
        <v>1142</v>
      </c>
      <c r="CO9" s="130" t="s">
        <v>1143</v>
      </c>
      <c r="CP9" s="865" t="s">
        <v>523</v>
      </c>
      <c r="CQ9" s="868"/>
      <c r="CR9" s="866"/>
      <c r="CS9" s="866"/>
      <c r="CT9" s="866"/>
      <c r="CU9" s="866"/>
      <c r="CV9" s="867"/>
      <c r="CW9" s="150" t="str">
        <f>IF(AND(General!D54&lt;&gt;"",General!$D54&lt;&gt;"change of location",General!D54&lt;&gt;"initial",General!D54&lt;&gt;"amendment",General!D54&lt;&gt;"renewal",General!D54&lt;&gt;"renewal/amendment",General!D55&lt;&gt;"",General!D55&lt;&gt;"amendment",General!D55&lt;&gt;"renewal",General!D55&lt;&gt;"renewal/amendment",General!D57&lt;&gt;"",General!D57&lt;&gt;"initial",General!D57&lt;&gt;"amendment",General!D57&lt;&gt;"renewal",General!D57&lt;&gt;"renewal/amendment",General!D58&lt;&gt;"",General!D58&lt;&gt;"initial",General!D58&lt;&gt;"major modification",General!D59&lt;&gt;"",General!D59&lt;&gt;"initial",General!D59&lt;&gt;"major modification",General!D60&lt;&gt;"",General!D60&lt;&gt;"initial",General!D60&lt;&gt;"major modification",General!D61&lt;&gt;"",General!D61&lt;&gt;"initial",General!D61&lt;&gt;"amendment",General!D61&lt;&gt;"renewal/amendment",General!D61&lt;&gt;"renewal",General!D62&lt;&gt;"",General!D62&lt;&gt;"initial",General!D62&lt;&gt;"major modification",General!D62&lt;&gt;"voluntary update"),"no","yes")</f>
        <v>yes</v>
      </c>
      <c r="CX9" t="s">
        <v>1144</v>
      </c>
      <c r="CY9">
        <f t="shared" si="22"/>
        <v>0</v>
      </c>
      <c r="CZ9" t="s">
        <v>1145</v>
      </c>
      <c r="DA9" t="b">
        <f t="shared" si="23"/>
        <v>0</v>
      </c>
      <c r="DB9">
        <f t="shared" si="24"/>
        <v>0</v>
      </c>
      <c r="DC9" s="173" t="str">
        <f>IF(BACT!D115="","",BACT!D115&amp;": "&amp;BACT!E115&amp;IF(BACT!G115="",$CW$13," ("&amp;BACT!G115&amp;")"&amp;$CW$13))&amp;
IF(BACT!D116="","",BACT!D116&amp;": "&amp;BACT!E116&amp;IF(BACT!G116="",$CW$13," ("&amp;BACT!G116&amp;")"&amp;$CW$13))&amp;
IF(BACT!D117="","",BACT!D117&amp;": "&amp;BACT!E117&amp;IF(BACT!G117="",$CW$13," ("&amp;BACT!G117&amp;")"&amp;$CW$13))&amp;
IF(BACT!D118="","",BACT!D118&amp;": "&amp;BACT!E118&amp;IF(BACT!G118="",$CW$13," ("&amp;BACT!G118&amp;")"&amp;$CW$13))&amp;
IF(BACT!D119="","",BACT!D119&amp;": "&amp;BACT!E119&amp;IF(BACT!G119="",$CW$13," ("&amp;BACT!G119&amp;")"&amp;$CW$13))&amp;
IF(BACT!D120="","",BACT!D120&amp;": "&amp;BACT!E120&amp;IF(BACT!G120="",$CW$13," ("&amp;BACT!G120&amp;")"&amp;$CW$13))&amp;
IF(BACT!D121="","",BACT!D121&amp;": "&amp;BACT!E121&amp;IF(BACT!G121="",$CW$13," ("&amp;BACT!G121&amp;")"&amp;$CW$13))&amp;
IF(BACT!D122="","",BACT!D122&amp;": "&amp;BACT!E122&amp;IF(BACT!G122="",$CW$13," ("&amp;BACT!G122&amp;")"&amp;$CW$13))&amp;
IF(BACT!D123="","",BACT!D123&amp;": "&amp;BACT!E123&amp;IF(BACT!G123="",$CW$13," ("&amp;BACT!G123&amp;")"&amp;$CW$13))&amp;
IF(BACT!D124="","",BACT!D124&amp;": "&amp;BACT!E124&amp;IF(BACT!G124="",$CW$13," ("&amp;BACT!G124&amp;")"&amp;$CW$13))&amp;
IF(BACT!D125="","",BACT!D125&amp;": "&amp;BACT!E125&amp;IF(BACT!G125="",$CW$13," ("&amp;BACT!G125&amp;")"&amp;$CW$13))&amp;
IF(BACT!D126="","",BACT!D126&amp;": "&amp;BACT!E126&amp;IF(BACT!G126="",$CW$13," ("&amp;BACT!G126&amp;")"&amp;$CW$13))&amp;
IF(BACT!D127="","",BACT!D127&amp;": "&amp;BACT!E127&amp;IF(BACT!G127="",$CW$13," ("&amp;BACT!G127&amp;")"&amp;$CW$13))&amp;
IF(BACT!D128="","",BACT!D128&amp;": "&amp;BACT!E128&amp;IF(BACT!G128="",""," ("&amp;BACT!G128&amp;")"))</f>
        <v/>
      </c>
      <c r="DF9" s="333">
        <f t="shared" si="28"/>
        <v>0</v>
      </c>
    </row>
    <row r="10" spans="1:113" ht="14.25" x14ac:dyDescent="0.2">
      <c r="A10" s="102">
        <f>IF(OR('Unit Types - Emission Rates'!A19="Not New/Modified",'Unit Types - Emission Rates'!A19="Remove",M10=0),0,IF(ISNUMBER(MATCH(M10,$M$1:M9,0)),0,MAX($A$1:A9)+1))</f>
        <v>0</v>
      </c>
      <c r="B10" t="str">
        <f>IF(OR(COUNTIF(QuickFix!$D$2:D10,QuickFix!D10)&gt;1,QuickFix!D10=0),IF(ISBLANK('Unit Types - Emission Rates'!C19),B9,0),MAX($B$1:B9)+1)</f>
        <v># if BACT</v>
      </c>
      <c r="C10" t="str">
        <f t="shared" si="0"/>
        <v># if BACT0</v>
      </c>
      <c r="D10">
        <f>IF(B10=0,0,IF(ISNUMBER(MATCH(C10,$C$1:C9,0)),-1,COUNTIF($B$2:B10,B10)-COUNTIFS($D$1:D9,"&lt;0",$B$1:B9,B10)))</f>
        <v>-1</v>
      </c>
      <c r="E10">
        <f t="shared" si="25"/>
        <v>0</v>
      </c>
      <c r="F10" t="str">
        <f>IF(OR(COUNTIF(QuickFix!$D$2:D10,QuickFix!D10)&gt;1,QuickFix!D10=0),IF(ISBLANK('Unit Types - Emission Rates'!C19),F9,0),MAX(F$1:$F9)+1)</f>
        <v># if Monitoring</v>
      </c>
      <c r="G10" t="str">
        <f t="shared" si="1"/>
        <v># if Monitoring0</v>
      </c>
      <c r="H10">
        <f>IF(F10=0,0,IF(ISNUMBER(MATCH(G10,$G$1:G9,0)),-1,COUNTIF($F$2:F10,F10)-COUNTIFS($H$1:H9,"&lt;0",$F$1:F9,F10)))</f>
        <v>-1</v>
      </c>
      <c r="I10">
        <f t="shared" si="2"/>
        <v>0</v>
      </c>
      <c r="J10" s="3" t="str">
        <f>IF(OR(COUNTIF($L$2:L10,L10)&gt;1,L10=0),IF(ISBLANK('Unit Types - Emission Rates'!C19),J9,0),MAX($J$1:J9)+1)</f>
        <v>Unique FIN</v>
      </c>
      <c r="K10" s="3" t="str">
        <f>IF(OR(COUNTIF($M$2:M10,M10)&gt;1,M10=0),IF(ISBLANK('Unit Types - Emission Rates'!D19),K9,0),MAX($K$1:K9)+1)</f>
        <v>Unique EPN</v>
      </c>
      <c r="L10">
        <f>IF(ISBLANK('Unit Types - Emission Rates'!$C19),'Unit Types - Emission Rates'!D19,'Unit Types - Emission Rates'!C19)</f>
        <v>0</v>
      </c>
      <c r="M10" s="3">
        <f>IF(AND(ISBLANK('Unit Types - Emission Rates'!D19),N10&lt;&gt;0,L10&lt;&gt;N10),"FIN: "&amp;L10,IF(AND(ISBLANK('Unit Types - Emission Rates'!D19),N10&lt;&gt;0),L10,'Unit Types - Emission Rates'!D19))</f>
        <v>0</v>
      </c>
      <c r="N10" s="3">
        <f>'Unit Types - Emission Rates'!E19</f>
        <v>0</v>
      </c>
      <c r="O10" s="5" t="str">
        <f>IF(OR(COUNTIF($P$2:P10,P10&lt;&gt;0)&gt;1,P10=0),IF(ISBLANK('Unit Types - Emission Rates'!A19),O9,0),MAX($O$1:O9)+1)</f>
        <v>AR Numbering</v>
      </c>
      <c r="P10" s="5">
        <f>'Unit Types - Emission Rates'!A19</f>
        <v>0</v>
      </c>
      <c r="Q10" s="3">
        <f>IF(R10=0,0,IF(COUNTIF($R$2:R10,R10)&gt;1,0,MAX($Q$1:Q9)+1))</f>
        <v>0</v>
      </c>
      <c r="R10" s="3">
        <f>IF(ISBLANK('Unit Types - Emission Rates'!P19),'Unit Types - Emission Rates'!O19,'Unit Types - Emission Rates'!P19)</f>
        <v>0</v>
      </c>
      <c r="S10" t="str">
        <f t="shared" si="26"/>
        <v>00</v>
      </c>
      <c r="T10" t="str">
        <f t="shared" si="27"/>
        <v>00</v>
      </c>
      <c r="U10" s="3">
        <f>IF(OR('Unit Types - Emission Rates'!F19="PM 2.5",'Unit Types - Emission Rates'!F19="PM2.5",'Unit Types - Emission Rates'!F19="PM 10",'Unit Types - Emission Rates'!F19="PM10"),"PM",'Unit Types - Emission Rates'!F19)</f>
        <v>0</v>
      </c>
      <c r="V10" s="100">
        <f>IF(ISBLANK('Unit Types - Emission Rates'!F19),1,0)</f>
        <v>1</v>
      </c>
      <c r="W10" s="3" t="str">
        <f t="shared" si="3"/>
        <v/>
      </c>
      <c r="X10" s="3">
        <f>IF(Y10=-1,0,MAX($X$1:X9)+1)</f>
        <v>0</v>
      </c>
      <c r="Y10" s="3">
        <f t="shared" si="4"/>
        <v>-1</v>
      </c>
      <c r="Z10" s="3">
        <f>IF(AA10=-1,0,COUNTIF($Z$1:Z9,"&lt;&gt;0"))</f>
        <v>0</v>
      </c>
      <c r="AA10" s="3">
        <f t="shared" si="5"/>
        <v>-1</v>
      </c>
      <c r="AB10" s="3" t="str">
        <f t="shared" si="6"/>
        <v/>
      </c>
      <c r="AC10" s="99">
        <f>IF(AD10=-1,0,MAX($AC$1:AC9)+1)</f>
        <v>0</v>
      </c>
      <c r="AD10" s="3">
        <f t="shared" si="7"/>
        <v>-1</v>
      </c>
      <c r="AE10" s="3">
        <f t="shared" si="8"/>
        <v>-1</v>
      </c>
      <c r="AF10" s="280">
        <f t="shared" si="9"/>
        <v>-1</v>
      </c>
      <c r="AG10" s="280" t="str">
        <f t="shared" si="10"/>
        <v/>
      </c>
      <c r="AH10" s="280" t="str">
        <f t="shared" si="11"/>
        <v/>
      </c>
      <c r="AI10" s="3">
        <f t="shared" si="12"/>
        <v>-1</v>
      </c>
      <c r="AJ10" s="3" t="str">
        <f t="shared" si="13"/>
        <v/>
      </c>
      <c r="AK10" s="3" t="str">
        <f t="shared" si="14"/>
        <v/>
      </c>
      <c r="AL10" s="280">
        <f t="shared" si="15"/>
        <v>-1</v>
      </c>
      <c r="AM10" s="280" t="str">
        <f t="shared" si="16"/>
        <v/>
      </c>
      <c r="AN10" s="285" t="str">
        <f t="shared" si="17"/>
        <v/>
      </c>
      <c r="AO10" s="3">
        <f>IF(AP10=0,0,COUNTIF(AO$1:$AO9,"&lt;&gt;0"))</f>
        <v>0</v>
      </c>
      <c r="AP10" s="3">
        <f t="shared" si="18"/>
        <v>0</v>
      </c>
      <c r="AQ10" s="99">
        <f>IF(AR10=0,0,IF(OR(ISNUMBER(MATCH(AR10,'Public Notice'!$A$11:$A$18,0)),AND(RIGHT(AR10,1)=" ",ISNUMBER(MATCH(LEFT(AR10,LEN(AR10)-1),'Public Notice'!$A$11:$A$18,0)))),0,COUNTIF(AQ$1:$AQ9,"&lt;&gt;0")))</f>
        <v>0</v>
      </c>
      <c r="AR10" s="100">
        <f t="shared" si="19"/>
        <v>0</v>
      </c>
      <c r="AS10" s="107">
        <f>IFERROR(VLOOKUP(COUNTA(AS$1:$AS9),$AQ$2:$AR$41,2,FALSE),0)</f>
        <v>0</v>
      </c>
      <c r="AT10" s="3">
        <f>IF(AU10=0,0,COUNTIF($AT$1:AT9,"&lt;&gt;0"))</f>
        <v>0</v>
      </c>
      <c r="AU10" s="3">
        <f t="shared" si="20"/>
        <v>0</v>
      </c>
      <c r="AV10" s="99">
        <f>IF(AW10=0,0,IF(OR(ISNUMBER(MATCH(AW10,'Public Notice'!$A$11:$A$18,0)),AND(RIGHT(AW10,1)=" ",ISNUMBER(MATCH(LEFT(AW10,LEN(AW10)-1),'Public Notice'!$A$11:$A$18,0)))),0,COUNTIF($AV$1:AV9,"&lt;&gt;0")))</f>
        <v>0</v>
      </c>
      <c r="AW10" s="100">
        <f t="shared" si="21"/>
        <v>0</v>
      </c>
      <c r="AX10" s="107">
        <f>IFERROR(VLOOKUP(COUNTA($AX$1:AX9),$AV$2:$AW$41,2,FALSE),0)</f>
        <v>0</v>
      </c>
      <c r="AY10" s="3">
        <f>IF(ISNUMBER(IFERROR(MATCH(AZ10,$AZ$1:AZ9,0),"Else")),0,ROW(AZ10)-1)</f>
        <v>0</v>
      </c>
      <c r="AZ10">
        <f>IF(OR('Unit Types - Emission Rates'!F18="PM 2.5",'Unit Types - Emission Rates'!F18="PM 2.5 ",'Unit Types - Emission Rates'!F18="PM2.5"),"PM2.5",IF(OR('Unit Types - Emission Rates'!F18="PM 10",'Unit Types - Emission Rates'!F18="PM 10 ",'Unit Types - Emission Rates'!F18="PM10 "),"PM10",IF(RIGHT('Unit Types - Emission Rates'!F18,1)=" ",LEFT('Unit Types - Emission Rates'!F18,LEN('Unit Types - Emission Rates'!F18)-1),IF(RIGHT('Unit Types - Emission Rates'!F18,1)&lt;&gt;" ",'Unit Types - Emission Rates'!F18,'Unit Types - Emission Rates'!F18))))</f>
        <v>0</v>
      </c>
      <c r="BA10">
        <f>_xlfn.NUMBERVALUE(IF(OR('Unit Types - Emission Rates'!G18="-",'Unit Types - Emission Rates'!G18="--",'Unit Types - Emission Rates'!G18="---"),0,IF(OR('Unit Types - Emission Rates'!G18="&lt;0.01",'Unit Types - Emission Rates'!G18="&lt; 0.01"),0.01,'Unit Types - Emission Rates'!G18)))</f>
        <v>0</v>
      </c>
      <c r="BB10">
        <f>_xlfn.NUMBERVALUE(IF(OR('Unit Types - Emission Rates'!H18="-",'Unit Types - Emission Rates'!H18="--",'Unit Types - Emission Rates'!H18="---"),0,IF(OR('Unit Types - Emission Rates'!H18="&lt;0.01",'Unit Types - Emission Rates'!H18="&lt; 0.01"),0.01,'Unit Types - Emission Rates'!H18)))</f>
        <v>0</v>
      </c>
      <c r="BC10">
        <f>_xlfn.NUMBERVALUE(IF(OR('Unit Types - Emission Rates'!I18="-",'Unit Types - Emission Rates'!I18="--",'Unit Types - Emission Rates'!I18="---"),0,IF(OR('Unit Types - Emission Rates'!I18="&lt;0.01",'Unit Types - Emission Rates'!I18="&lt; 0.01"),0.01,'Unit Types - Emission Rates'!I18)))</f>
        <v>0</v>
      </c>
      <c r="BD10">
        <f>_xlfn.NUMBERVALUE(IF(OR('Unit Types - Emission Rates'!J18="-",'Unit Types - Emission Rates'!J18="--",'Unit Types - Emission Rates'!J18="---"),0,IF(OR('Unit Types - Emission Rates'!J18="&lt;0.01",'Unit Types - Emission Rates'!J18="&lt; 0.01"),0.01,'Unit Types - Emission Rates'!J18)))</f>
        <v>0</v>
      </c>
      <c r="BE10">
        <f>_xlfn.NUMBERVALUE(IF(OR('Unit Types - Emission Rates'!K18="-",'Unit Types - Emission Rates'!K18="--",'Unit Types - Emission Rates'!K18="---"),0,IF(OR('Unit Types - Emission Rates'!K18="&lt;0.01",'Unit Types - Emission Rates'!K18="&lt; 0.01"),0.01,'Unit Types - Emission Rates'!K18)))</f>
        <v>0</v>
      </c>
      <c r="BF10">
        <f>_xlfn.NUMBERVALUE(IF(OR('Unit Types - Emission Rates'!L18="-",'Unit Types - Emission Rates'!L18="--",'Unit Types - Emission Rates'!L18="---"),0,IF(OR('Unit Types - Emission Rates'!L18="&lt;0.01",'Unit Types - Emission Rates'!L18="&lt; 0.01"),0.01,'Unit Types - Emission Rates'!L18)))</f>
        <v>0</v>
      </c>
      <c r="BG10" t="b">
        <f>IF(AND(V9&lt;&gt;1),(QuickFix!G9="Yes"))</f>
        <v>0</v>
      </c>
      <c r="BH10" t="b">
        <f>OR('Unit Types - Emission Rates'!A18="Consolidate",AND(ISBLANK('Unit Types - Emission Rates'!A18),BH9=TRUE),BC10&gt;0,BD10&gt;0)</f>
        <v>0</v>
      </c>
      <c r="BI10" t="b">
        <f>OR('Unit Types - Emission Rates'!A18="Remove",AND(ISBLANK('Unit Types - Emission Rates'!A18),BI9=TRUE))</f>
        <v>0</v>
      </c>
      <c r="BJ10" t="b">
        <f>OR('Unit Types - Emission Rates'!A18="Consolidate",'Unit Types - Emission Rates'!A18="New/Modified",'Unit Types - Emission Rates'!A18="Change of location",AND(ISBLANK('Unit Types - Emission Rates'!A18),BJ9=TRUE))</f>
        <v>0</v>
      </c>
      <c r="BK10" t="b">
        <f>OR('Unit Types - Emission Rates'!A18="Renew",'Unit Types - Emission Rates'!A18="Renew only",AND(ISBLANK('Unit Types - Emission Rates'!A18),BK9=TRUE))</f>
        <v>0</v>
      </c>
      <c r="BL10">
        <f>IF(ISNUMBER(IFERROR(MATCH(BM10,$BM$1:BM9,0),"Else")),0,ROW(BM10)-1)</f>
        <v>0</v>
      </c>
      <c r="BM10" s="105">
        <f t="shared" si="29"/>
        <v>0</v>
      </c>
      <c r="BO10" s="3"/>
      <c r="BP10" s="133" t="s">
        <v>1146</v>
      </c>
      <c r="BQ10" s="162" t="s">
        <v>1147</v>
      </c>
      <c r="BR10" s="160" t="s">
        <v>1074</v>
      </c>
      <c r="BS10" s="166" t="s">
        <v>1148</v>
      </c>
      <c r="BT10" s="165" t="s">
        <v>1149</v>
      </c>
      <c r="BV10" s="9" t="s">
        <v>1150</v>
      </c>
      <c r="BW10" s="10" t="s">
        <v>1151</v>
      </c>
      <c r="BX10" s="11" t="s">
        <v>1152</v>
      </c>
      <c r="BY10" s="109" t="s">
        <v>1153</v>
      </c>
      <c r="BZ10" s="123" t="s">
        <v>1154</v>
      </c>
      <c r="CA10" s="126" t="s">
        <v>1155</v>
      </c>
      <c r="CB10" s="112" t="s">
        <v>588</v>
      </c>
      <c r="CJ10" s="102">
        <f>VLOOKUP(CJ6,CF2:CH6,3,FALSE)</f>
        <v>0</v>
      </c>
      <c r="CK10" s="357"/>
      <c r="CL10" s="7"/>
      <c r="CM10" s="358"/>
      <c r="CN10" s="130" t="s">
        <v>1156</v>
      </c>
      <c r="CO10" s="130" t="s">
        <v>1157</v>
      </c>
      <c r="CP10" s="865" t="s">
        <v>527</v>
      </c>
      <c r="CQ10" s="868"/>
      <c r="CR10" s="866"/>
      <c r="CS10" s="866"/>
      <c r="CT10" s="866"/>
      <c r="CU10" s="866"/>
      <c r="CV10" s="867"/>
      <c r="CW10" s="149" t="s">
        <v>1158</v>
      </c>
      <c r="CX10" t="s">
        <v>1159</v>
      </c>
      <c r="CY10">
        <f t="shared" si="22"/>
        <v>0</v>
      </c>
      <c r="CZ10" t="s">
        <v>1160</v>
      </c>
      <c r="DA10" t="b">
        <f t="shared" si="23"/>
        <v>0</v>
      </c>
      <c r="DB10">
        <f t="shared" si="24"/>
        <v>0</v>
      </c>
      <c r="DC10" s="172" t="str">
        <f>IF(BACT!D129="","",BACT!D129&amp;": "&amp;BACT!E129&amp;IF(BACT!G129="",$CW$13," ("&amp;BACT!G129&amp;")"&amp;$CW$13))&amp;
IF(BACT!D130="","",BACT!D130&amp;": "&amp;BACT!E130&amp;IF(BACT!G130="",$CW$13," ("&amp;BACT!G130&amp;")"&amp;$CW$13))&amp;
IF(BACT!D131="","",BACT!D131&amp;": "&amp;BACT!E131&amp;IF(BACT!G131="",$CW$13," ("&amp;BACT!G131&amp;")"&amp;$CW$13))&amp;
IF(BACT!D132="","",BACT!D132&amp;": "&amp;BACT!E132&amp;IF(BACT!G132="",$CW$13," ("&amp;BACT!G132&amp;")"&amp;$CW$13))&amp;
IF(BACT!D133="","",BACT!D133&amp;": "&amp;BACT!E133&amp;IF(BACT!G133="",$CW$13," ("&amp;BACT!G133&amp;")"&amp;$CW$13))&amp;
IF(BACT!D134="","",BACT!D134&amp;": "&amp;BACT!E134&amp;IF(BACT!G134="",$CW$13," ("&amp;BACT!G134&amp;")"&amp;$CW$13))&amp;
IF(BACT!D135="","",BACT!D135&amp;": "&amp;BACT!E135&amp;IF(BACT!G135="",$CW$13," ("&amp;BACT!G135&amp;")"&amp;$CW$13))&amp;
IF(BACT!D136="","",BACT!D136&amp;": "&amp;BACT!E136&amp;IF(BACT!G136="",$CW$13," ("&amp;BACT!G136&amp;")"&amp;$CW$13))&amp;
IF(BACT!D137="","",BACT!D137&amp;": "&amp;BACT!E137&amp;IF(BACT!G137="",$CW$13," ("&amp;BACT!G137&amp;")"&amp;$CW$13))&amp;
IF(BACT!D138="","",BACT!D138&amp;": "&amp;BACT!E138&amp;IF(BACT!G138="",$CW$13," ("&amp;BACT!G138&amp;")"&amp;$CW$13))&amp;
IF(BACT!D139="","",BACT!D139&amp;": "&amp;BACT!E139&amp;IF(BACT!G139="",$CW$13," ("&amp;BACT!G139&amp;")"&amp;$CW$13))&amp;
IF(BACT!D140="","",BACT!D140&amp;": "&amp;BACT!E140&amp;IF(BACT!G140="",$CW$13," ("&amp;BACT!G140&amp;")"&amp;$CW$13))&amp;
IF(BACT!D141="","",BACT!D141&amp;": "&amp;BACT!E141&amp;IF(BACT!G141="",$CW$13," ("&amp;BACT!G141&amp;")"&amp;$CW$13))&amp;
IF(BACT!D142="","",BACT!D142&amp;": "&amp;BACT!E142&amp;IF(BACT!G142="",""," ("&amp;BACT!G142&amp;")"))</f>
        <v/>
      </c>
      <c r="DF10" s="333">
        <f t="shared" si="28"/>
        <v>0</v>
      </c>
    </row>
    <row r="11" spans="1:113" ht="15.75" thickBot="1" x14ac:dyDescent="0.3">
      <c r="A11" s="102">
        <f>IF(OR('Unit Types - Emission Rates'!A20="Not New/Modified",'Unit Types - Emission Rates'!A20="Remove",M11=0),0,IF(ISNUMBER(MATCH(M11,$M$1:M10,0)),0,MAX($A$1:A10)+1))</f>
        <v>0</v>
      </c>
      <c r="B11" t="str">
        <f>IF(OR(COUNTIF(QuickFix!$D$2:D11,QuickFix!D11)&gt;1,QuickFix!D11=0),IF(ISBLANK('Unit Types - Emission Rates'!C20),B10,0),MAX($B$1:B10)+1)</f>
        <v># if BACT</v>
      </c>
      <c r="C11" t="str">
        <f t="shared" si="0"/>
        <v># if BACT0</v>
      </c>
      <c r="D11">
        <f>IF(B11=0,0,IF(ISNUMBER(MATCH(C11,$C$1:C10,0)),-1,COUNTIF($B$2:B11,B11)-COUNTIFS($D$1:D10,"&lt;0",$B$1:B10,B11)))</f>
        <v>-1</v>
      </c>
      <c r="E11">
        <f t="shared" si="25"/>
        <v>0</v>
      </c>
      <c r="F11" t="str">
        <f>IF(OR(COUNTIF(QuickFix!$D$2:D11,QuickFix!D11)&gt;1,QuickFix!D11=0),IF(ISBLANK('Unit Types - Emission Rates'!C20),F10,0),MAX(F$1:$F10)+1)</f>
        <v># if Monitoring</v>
      </c>
      <c r="G11" t="str">
        <f t="shared" si="1"/>
        <v># if Monitoring0</v>
      </c>
      <c r="H11">
        <f>IF(F11=0,0,IF(ISNUMBER(MATCH(G11,$G$1:G10,0)),-1,COUNTIF($F$2:F11,F11)-COUNTIFS($H$1:H10,"&lt;0",$F$1:F10,F11)))</f>
        <v>-1</v>
      </c>
      <c r="I11">
        <f t="shared" si="2"/>
        <v>0</v>
      </c>
      <c r="J11" s="3" t="str">
        <f>IF(OR(COUNTIF($L$2:L11,L11)&gt;1,L11=0),IF(ISBLANK('Unit Types - Emission Rates'!C20),J10,0),MAX($J$1:J10)+1)</f>
        <v>Unique FIN</v>
      </c>
      <c r="K11" s="3" t="str">
        <f>IF(OR(COUNTIF($M$2:M11,M11)&gt;1,M11=0),IF(ISBLANK('Unit Types - Emission Rates'!D20),K10,0),MAX($K$1:K10)+1)</f>
        <v>Unique EPN</v>
      </c>
      <c r="L11">
        <f>IF(ISBLANK('Unit Types - Emission Rates'!$C20),'Unit Types - Emission Rates'!D20,'Unit Types - Emission Rates'!C20)</f>
        <v>0</v>
      </c>
      <c r="M11" s="3">
        <f>IF(AND(ISBLANK('Unit Types - Emission Rates'!D20),N11&lt;&gt;0,L11&lt;&gt;N11),"FIN: "&amp;L11,IF(AND(ISBLANK('Unit Types - Emission Rates'!D20),N11&lt;&gt;0),L11,'Unit Types - Emission Rates'!D20))</f>
        <v>0</v>
      </c>
      <c r="N11" s="3">
        <f>'Unit Types - Emission Rates'!E20</f>
        <v>0</v>
      </c>
      <c r="O11" s="5" t="str">
        <f>IF(OR(COUNTIF($P$2:P11,P11&lt;&gt;0)&gt;1,P11=0),IF(ISBLANK('Unit Types - Emission Rates'!A20),O10,0),MAX($O$1:O10)+1)</f>
        <v>AR Numbering</v>
      </c>
      <c r="P11" s="5">
        <f>'Unit Types - Emission Rates'!A20</f>
        <v>0</v>
      </c>
      <c r="Q11" s="3">
        <f>IF(R11=0,0,IF(COUNTIF($R$2:R11,R11)&gt;1,0,MAX($Q$1:Q10)+1))</f>
        <v>0</v>
      </c>
      <c r="R11" s="3">
        <f>IF(ISBLANK('Unit Types - Emission Rates'!P20),'Unit Types - Emission Rates'!O20,'Unit Types - Emission Rates'!P20)</f>
        <v>0</v>
      </c>
      <c r="S11" t="str">
        <f t="shared" si="26"/>
        <v>00</v>
      </c>
      <c r="T11" t="str">
        <f t="shared" si="27"/>
        <v>00</v>
      </c>
      <c r="U11" s="3">
        <f>IF(OR('Unit Types - Emission Rates'!F20="PM 2.5",'Unit Types - Emission Rates'!F20="PM2.5",'Unit Types - Emission Rates'!F20="PM 10",'Unit Types - Emission Rates'!F20="PM10"),"PM",'Unit Types - Emission Rates'!F20)</f>
        <v>0</v>
      </c>
      <c r="V11" s="100">
        <f>IF(ISBLANK('Unit Types - Emission Rates'!F20),1,0)</f>
        <v>1</v>
      </c>
      <c r="W11" s="3" t="str">
        <f t="shared" si="3"/>
        <v/>
      </c>
      <c r="X11" s="3">
        <f>IF(Y11=-1,0,MAX($X$1:X10)+1)</f>
        <v>0</v>
      </c>
      <c r="Y11" s="3">
        <f t="shared" si="4"/>
        <v>-1</v>
      </c>
      <c r="Z11" s="3">
        <f>IF(AA11=-1,0,COUNTIF($Z$1:Z10,"&lt;&gt;0"))</f>
        <v>0</v>
      </c>
      <c r="AA11" s="3">
        <f t="shared" si="5"/>
        <v>-1</v>
      </c>
      <c r="AB11" s="3" t="str">
        <f t="shared" si="6"/>
        <v/>
      </c>
      <c r="AC11" s="99">
        <f>IF(AD11=-1,0,MAX($AC$1:AC10)+1)</f>
        <v>0</v>
      </c>
      <c r="AD11" s="3">
        <f t="shared" si="7"/>
        <v>-1</v>
      </c>
      <c r="AE11" s="3">
        <f t="shared" si="8"/>
        <v>-1</v>
      </c>
      <c r="AF11" s="280">
        <f t="shared" si="9"/>
        <v>-1</v>
      </c>
      <c r="AG11" s="280" t="str">
        <f t="shared" si="10"/>
        <v/>
      </c>
      <c r="AH11" s="280" t="str">
        <f t="shared" si="11"/>
        <v/>
      </c>
      <c r="AI11" s="3">
        <f t="shared" si="12"/>
        <v>-1</v>
      </c>
      <c r="AJ11" s="3" t="str">
        <f t="shared" si="13"/>
        <v/>
      </c>
      <c r="AK11" s="3" t="str">
        <f t="shared" si="14"/>
        <v/>
      </c>
      <c r="AL11" s="280">
        <f t="shared" si="15"/>
        <v>-1</v>
      </c>
      <c r="AM11" s="280" t="str">
        <f t="shared" si="16"/>
        <v/>
      </c>
      <c r="AN11" s="285" t="str">
        <f t="shared" si="17"/>
        <v/>
      </c>
      <c r="AO11" s="3">
        <f>IF(AP11=0,0,COUNTIF(AO$1:$AO10,"&lt;&gt;0"))</f>
        <v>0</v>
      </c>
      <c r="AP11" s="3">
        <f t="shared" si="18"/>
        <v>0</v>
      </c>
      <c r="AQ11" s="99">
        <f>IF(AR11=0,0,IF(OR(ISNUMBER(MATCH(AR11,'Public Notice'!$A$11:$A$18,0)),AND(RIGHT(AR11,1)=" ",ISNUMBER(MATCH(LEFT(AR11,LEN(AR11)-1),'Public Notice'!$A$11:$A$18,0)))),0,COUNTIF(AQ$1:$AQ10,"&lt;&gt;0")))</f>
        <v>0</v>
      </c>
      <c r="AR11" s="100">
        <f t="shared" si="19"/>
        <v>0</v>
      </c>
      <c r="AS11" s="107">
        <f>IFERROR(VLOOKUP(COUNTA(AS$1:$AS10),$AQ$2:$AR$41,2,FALSE),0)</f>
        <v>0</v>
      </c>
      <c r="AT11" s="3">
        <f>IF(AU11=0,0,COUNTIF($AT$1:AT10,"&lt;&gt;0"))</f>
        <v>0</v>
      </c>
      <c r="AU11" s="3">
        <f t="shared" si="20"/>
        <v>0</v>
      </c>
      <c r="AV11" s="99">
        <f>IF(AW11=0,0,IF(OR(ISNUMBER(MATCH(AW11,'Public Notice'!$A$11:$A$18,0)),AND(RIGHT(AW11,1)=" ",ISNUMBER(MATCH(LEFT(AW11,LEN(AW11)-1),'Public Notice'!$A$11:$A$18,0)))),0,COUNTIF($AV$1:AV10,"&lt;&gt;0")))</f>
        <v>0</v>
      </c>
      <c r="AW11" s="100">
        <f t="shared" si="21"/>
        <v>0</v>
      </c>
      <c r="AX11" s="107">
        <f>IFERROR(VLOOKUP(COUNTA($AX$1:AX10),$AV$2:$AW$41,2,FALSE),0)</f>
        <v>0</v>
      </c>
      <c r="AY11" s="3">
        <f>IF(ISNUMBER(IFERROR(MATCH(AZ11,$AZ$1:AZ10,0),"Else")),0,ROW(AZ11)-1)</f>
        <v>0</v>
      </c>
      <c r="AZ11">
        <f>IF(OR('Unit Types - Emission Rates'!F19="PM 2.5",'Unit Types - Emission Rates'!F19="PM 2.5 ",'Unit Types - Emission Rates'!F19="PM2.5"),"PM2.5",IF(OR('Unit Types - Emission Rates'!F19="PM 10",'Unit Types - Emission Rates'!F19="PM 10 ",'Unit Types - Emission Rates'!F19="PM10 "),"PM10",IF(RIGHT('Unit Types - Emission Rates'!F19,1)=" ",LEFT('Unit Types - Emission Rates'!F19,LEN('Unit Types - Emission Rates'!F19)-1),IF(RIGHT('Unit Types - Emission Rates'!F19,1)&lt;&gt;" ",'Unit Types - Emission Rates'!F19,'Unit Types - Emission Rates'!F19))))</f>
        <v>0</v>
      </c>
      <c r="BA11">
        <f>_xlfn.NUMBERVALUE(IF(OR('Unit Types - Emission Rates'!G19="-",'Unit Types - Emission Rates'!G19="--",'Unit Types - Emission Rates'!G19="---"),0,IF(OR('Unit Types - Emission Rates'!G19="&lt;0.01",'Unit Types - Emission Rates'!G19="&lt; 0.01"),0.01,'Unit Types - Emission Rates'!G19)))</f>
        <v>0</v>
      </c>
      <c r="BB11">
        <f>_xlfn.NUMBERVALUE(IF(OR('Unit Types - Emission Rates'!H19="-",'Unit Types - Emission Rates'!H19="--",'Unit Types - Emission Rates'!H19="---"),0,IF(OR('Unit Types - Emission Rates'!H19="&lt;0.01",'Unit Types - Emission Rates'!H19="&lt; 0.01"),0.01,'Unit Types - Emission Rates'!H19)))</f>
        <v>0</v>
      </c>
      <c r="BC11">
        <f>_xlfn.NUMBERVALUE(IF(OR('Unit Types - Emission Rates'!I19="-",'Unit Types - Emission Rates'!I19="--",'Unit Types - Emission Rates'!I19="---"),0,IF(OR('Unit Types - Emission Rates'!I19="&lt;0.01",'Unit Types - Emission Rates'!I19="&lt; 0.01"),0.01,'Unit Types - Emission Rates'!I19)))</f>
        <v>0</v>
      </c>
      <c r="BD11">
        <f>_xlfn.NUMBERVALUE(IF(OR('Unit Types - Emission Rates'!J19="-",'Unit Types - Emission Rates'!J19="--",'Unit Types - Emission Rates'!J19="---"),0,IF(OR('Unit Types - Emission Rates'!J19="&lt;0.01",'Unit Types - Emission Rates'!J19="&lt; 0.01"),0.01,'Unit Types - Emission Rates'!J19)))</f>
        <v>0</v>
      </c>
      <c r="BE11">
        <f>_xlfn.NUMBERVALUE(IF(OR('Unit Types - Emission Rates'!K19="-",'Unit Types - Emission Rates'!K19="--",'Unit Types - Emission Rates'!K19="---"),0,IF(OR('Unit Types - Emission Rates'!K19="&lt;0.01",'Unit Types - Emission Rates'!K19="&lt; 0.01"),0.01,'Unit Types - Emission Rates'!K19)))</f>
        <v>0</v>
      </c>
      <c r="BF11">
        <f>_xlfn.NUMBERVALUE(IF(OR('Unit Types - Emission Rates'!L19="-",'Unit Types - Emission Rates'!L19="--",'Unit Types - Emission Rates'!L19="---"),0,IF(OR('Unit Types - Emission Rates'!L19="&lt;0.01",'Unit Types - Emission Rates'!L19="&lt; 0.01"),0.01,'Unit Types - Emission Rates'!L19)))</f>
        <v>0</v>
      </c>
      <c r="BG11" t="b">
        <f>IF(AND(V10&lt;&gt;1),(QuickFix!G10="Yes"))</f>
        <v>0</v>
      </c>
      <c r="BH11" t="b">
        <f>OR('Unit Types - Emission Rates'!A19="Consolidate",AND(ISBLANK('Unit Types - Emission Rates'!A19),BH10=TRUE),BC11&gt;0,BD11&gt;0)</f>
        <v>0</v>
      </c>
      <c r="BI11" t="b">
        <f>OR('Unit Types - Emission Rates'!A19="Remove",AND(ISBLANK('Unit Types - Emission Rates'!A19),BI10=TRUE))</f>
        <v>0</v>
      </c>
      <c r="BJ11" t="b">
        <f>OR('Unit Types - Emission Rates'!A19="Consolidate",'Unit Types - Emission Rates'!A19="New/Modified",'Unit Types - Emission Rates'!A19="Change of location",AND(ISBLANK('Unit Types - Emission Rates'!A19),BJ10=TRUE))</f>
        <v>0</v>
      </c>
      <c r="BK11" t="b">
        <f>OR('Unit Types - Emission Rates'!A19="Renew",'Unit Types - Emission Rates'!A19="Renew only",AND(ISBLANK('Unit Types - Emission Rates'!A19),BK10=TRUE))</f>
        <v>0</v>
      </c>
      <c r="BL11">
        <f>IF(ISNUMBER(IFERROR(MATCH(BM11,$BM$1:BM10,0),"Else")),0,ROW(BM11)-1)</f>
        <v>0</v>
      </c>
      <c r="BM11" s="105">
        <f t="shared" si="29"/>
        <v>0</v>
      </c>
      <c r="BO11" s="3"/>
      <c r="BP11" s="133" t="s">
        <v>1161</v>
      </c>
      <c r="BQ11" s="162" t="s">
        <v>1162</v>
      </c>
      <c r="BR11" s="160" t="s">
        <v>1163</v>
      </c>
      <c r="BS11" s="166" t="s">
        <v>1163</v>
      </c>
      <c r="BT11" s="165" t="s">
        <v>1164</v>
      </c>
      <c r="BV11" s="9" t="s">
        <v>1165</v>
      </c>
      <c r="BW11" s="10" t="s">
        <v>1166</v>
      </c>
      <c r="BX11" s="11" t="s">
        <v>1167</v>
      </c>
      <c r="BY11" s="12" t="s">
        <v>1168</v>
      </c>
      <c r="BZ11" s="124" t="str">
        <f>IF(OR(General!D54="renewal",General!D55="renewal",General!D57="renewal",General!D61="renewal"),
"Renewal",IF(General!D54="change of location","ChangeLoc",IF(OR(General!D61="renewal/amendment",General!D54="Renewal/Amendment",General!D55="renewal/amendment",General!D57="renewal/amendment"),"RenewAmend","StdMenu")))</f>
        <v>StdMenu</v>
      </c>
      <c r="CB11" s="96" t="s">
        <v>1080</v>
      </c>
      <c r="CJ11" s="102" t="s">
        <v>1169</v>
      </c>
      <c r="CK11" s="357"/>
      <c r="CL11" s="7"/>
      <c r="CM11" s="359"/>
      <c r="CN11" s="130" t="s">
        <v>1170</v>
      </c>
      <c r="CO11" s="130" t="s">
        <v>1171</v>
      </c>
      <c r="CP11" s="865" t="s">
        <v>528</v>
      </c>
      <c r="CQ11" s="868"/>
      <c r="CR11" s="866"/>
      <c r="CS11" s="866"/>
      <c r="CT11" s="866"/>
      <c r="CU11" s="866"/>
      <c r="CV11" s="867"/>
      <c r="CW11" s="150" t="str">
        <f>IF(AND(General!D54&lt;&gt;"",General!$D54&lt;&gt;"change of location",General!D54&lt;&gt;"initial",General!D54&lt;&gt;"amendment",General!D54&lt;&gt;"renewal",General!D54&lt;&gt;"renewal/amendment",General!D55&lt;&gt;"",General!D55&lt;&gt;"amendment",General!D55&lt;&gt;"renewal",General!D55&lt;&gt;"renewal/amendment",General!D57&lt;&gt;"",General!D57&lt;&gt;"initial",General!D57&lt;&gt;"amendment",General!D57&lt;&gt;"renewal",General!D57&lt;&gt;"renewal/amendment",General!D58&lt;&gt;"",General!D58&lt;&gt;"initial",General!D58&lt;&gt;"major modification",General!D59&lt;&gt;"",General!D59&lt;&gt;"initial",General!D59&lt;&gt;"major modification",General!D60&lt;&gt;"",General!D60&lt;&gt;"initial",General!D60&lt;&gt;"major modification",General!D61&lt;&gt;"",General!D61&lt;&gt;"initial",General!D61&lt;&gt;"amendment",General!D61&lt;&gt;"renewal/amendment",General!D61&lt;&gt;"renewal",General!D62&lt;&gt;"",General!D62&lt;&gt;"initial",General!D62&lt;&gt;"major modification",General!D62&lt;&gt;"voluntary update"),"no","yes")</f>
        <v>yes</v>
      </c>
      <c r="CX11" t="s">
        <v>1172</v>
      </c>
      <c r="CY11">
        <f t="shared" si="22"/>
        <v>0</v>
      </c>
      <c r="CZ11" t="s">
        <v>1173</v>
      </c>
      <c r="DA11" t="b">
        <f t="shared" si="23"/>
        <v>0</v>
      </c>
      <c r="DB11">
        <f t="shared" si="24"/>
        <v>0</v>
      </c>
      <c r="DC11" s="173" t="str">
        <f>IF(BACT!D143="","",BACT!D143&amp;": "&amp;BACT!E143&amp;IF(BACT!G143="",$CW$13," ("&amp;BACT!G143&amp;")"&amp;$CW$13))&amp;
IF(BACT!D144="","",BACT!D144&amp;": "&amp;BACT!E144&amp;IF(BACT!G144="",$CW$13," ("&amp;BACT!G144&amp;")"&amp;$CW$13))&amp;
IF(BACT!D145="","",BACT!D145&amp;": "&amp;BACT!E145&amp;IF(BACT!G145="",$CW$13," ("&amp;BACT!G145&amp;")"&amp;$CW$13))&amp;
IF(BACT!D146="","",BACT!D146&amp;": "&amp;BACT!E146&amp;IF(BACT!G146="",$CW$13," ("&amp;BACT!G146&amp;")"&amp;$CW$13))&amp;
IF(BACT!D147="","",BACT!D147&amp;": "&amp;BACT!E147&amp;IF(BACT!G147="",$CW$13," ("&amp;BACT!G147&amp;")"&amp;$CW$13))&amp;
IF(BACT!D148="","",BACT!D148&amp;": "&amp;BACT!E148&amp;IF(BACT!G148="",$CW$13," ("&amp;BACT!G148&amp;")"&amp;$CW$13))&amp;
IF(BACT!D149="","",BACT!D149&amp;": "&amp;BACT!E149&amp;IF(BACT!G149="",$CW$13," ("&amp;BACT!G149&amp;")"&amp;$CW$13))&amp;
IF(BACT!D150="","",BACT!D150&amp;": "&amp;BACT!E150&amp;IF(BACT!G150="",$CW$13," ("&amp;BACT!G150&amp;")"&amp;$CW$13))&amp;
IF(BACT!D151="","",BACT!D151&amp;": "&amp;BACT!E151&amp;IF(BACT!G151="",$CW$13," ("&amp;BACT!G151&amp;")"&amp;$CW$13))&amp;
IF(BACT!D152="","",BACT!D152&amp;": "&amp;BACT!E152&amp;IF(BACT!G152="",$CW$13," ("&amp;BACT!G152&amp;")"&amp;$CW$13))&amp;
IF(BACT!D153="","",BACT!D153&amp;": "&amp;BACT!E153&amp;IF(BACT!G153="",$CW$13," ("&amp;BACT!G153&amp;")"&amp;$CW$13))&amp;
IF(BACT!D154="","",BACT!D154&amp;": "&amp;BACT!E154&amp;IF(BACT!G154="",$CW$13," ("&amp;BACT!G154&amp;")"&amp;$CW$13))&amp;
IF(BACT!D155="","",BACT!D155&amp;": "&amp;BACT!E155&amp;IF(BACT!G155="",$CW$13," ("&amp;BACT!G155&amp;")"&amp;$CW$13))&amp;
IF(BACT!D156="","",BACT!D156&amp;": "&amp;BACT!E156&amp;IF(BACT!G156="",""," ("&amp;BACT!G156&amp;")"))</f>
        <v/>
      </c>
      <c r="DF11" s="333">
        <f t="shared" si="28"/>
        <v>0</v>
      </c>
    </row>
    <row r="12" spans="1:113" ht="15" x14ac:dyDescent="0.25">
      <c r="A12" s="102">
        <f>IF(OR('Unit Types - Emission Rates'!A21="Not New/Modified",'Unit Types - Emission Rates'!A21="Remove",M12=0),0,IF(ISNUMBER(MATCH(M12,$M$1:M11,0)),0,MAX($A$1:A11)+1))</f>
        <v>0</v>
      </c>
      <c r="B12" t="str">
        <f>IF(OR(COUNTIF(QuickFix!$D$2:D12,QuickFix!D12)&gt;1,QuickFix!D12=0),IF(ISBLANK('Unit Types - Emission Rates'!C21),B11,0),MAX($B$1:B11)+1)</f>
        <v># if BACT</v>
      </c>
      <c r="C12" t="str">
        <f t="shared" si="0"/>
        <v># if BACT0</v>
      </c>
      <c r="D12">
        <f>IF(B12=0,0,IF(ISNUMBER(MATCH(C12,$C$1:C11,0)),-1,COUNTIF($B$2:B12,B12)-COUNTIFS($D$1:D11,"&lt;0",$B$1:B11,B12)))</f>
        <v>-1</v>
      </c>
      <c r="E12">
        <f t="shared" si="25"/>
        <v>0</v>
      </c>
      <c r="F12" t="str">
        <f>IF(OR(COUNTIF(QuickFix!$D$2:D12,QuickFix!D12)&gt;1,QuickFix!D12=0),IF(ISBLANK('Unit Types - Emission Rates'!C21),F11,0),MAX(F$1:$F11)+1)</f>
        <v># if Monitoring</v>
      </c>
      <c r="G12" t="str">
        <f t="shared" si="1"/>
        <v># if Monitoring0</v>
      </c>
      <c r="H12">
        <f>IF(F12=0,0,IF(ISNUMBER(MATCH(G12,$G$1:G11,0)),-1,COUNTIF($F$2:F12,F12)-COUNTIFS($H$1:H11,"&lt;0",$F$1:F11,F12)))</f>
        <v>-1</v>
      </c>
      <c r="I12">
        <f t="shared" si="2"/>
        <v>0</v>
      </c>
      <c r="J12" s="3" t="str">
        <f>IF(OR(COUNTIF($L$2:L12,L12)&gt;1,L12=0),IF(ISBLANK('Unit Types - Emission Rates'!C21),J11,0),MAX($J$1:J11)+1)</f>
        <v>Unique FIN</v>
      </c>
      <c r="K12" s="3" t="str">
        <f>IF(OR(COUNTIF($M$2:M12,M12)&gt;1,M12=0),IF(ISBLANK('Unit Types - Emission Rates'!D21),K11,0),MAX($K$1:K11)+1)</f>
        <v>Unique EPN</v>
      </c>
      <c r="L12">
        <f>IF(ISBLANK('Unit Types - Emission Rates'!$C21),'Unit Types - Emission Rates'!D21,'Unit Types - Emission Rates'!C21)</f>
        <v>0</v>
      </c>
      <c r="M12" s="3">
        <f>IF(AND(ISBLANK('Unit Types - Emission Rates'!D21),N12&lt;&gt;0,L12&lt;&gt;N12),"FIN: "&amp;L12,IF(AND(ISBLANK('Unit Types - Emission Rates'!D21),N12&lt;&gt;0),L12,'Unit Types - Emission Rates'!D21))</f>
        <v>0</v>
      </c>
      <c r="N12" s="3">
        <f>'Unit Types - Emission Rates'!E21</f>
        <v>0</v>
      </c>
      <c r="O12" s="5" t="str">
        <f>IF(OR(COUNTIF($P$2:P12,P12&lt;&gt;0)&gt;1,P12=0),IF(ISBLANK('Unit Types - Emission Rates'!A21),O11,0),MAX($O$1:O11)+1)</f>
        <v>AR Numbering</v>
      </c>
      <c r="P12" s="5">
        <f>'Unit Types - Emission Rates'!A21</f>
        <v>0</v>
      </c>
      <c r="Q12" s="3">
        <f>IF(R12=0,0,IF(COUNTIF($R$2:R12,R12)&gt;1,0,MAX($Q$1:Q11)+1))</f>
        <v>0</v>
      </c>
      <c r="R12" s="3">
        <f>IF(ISBLANK('Unit Types - Emission Rates'!P21),'Unit Types - Emission Rates'!O21,'Unit Types - Emission Rates'!P21)</f>
        <v>0</v>
      </c>
      <c r="S12" t="str">
        <f t="shared" si="26"/>
        <v>00</v>
      </c>
      <c r="T12" t="str">
        <f t="shared" si="27"/>
        <v>00</v>
      </c>
      <c r="U12" s="3">
        <f>IF(OR('Unit Types - Emission Rates'!F21="PM 2.5",'Unit Types - Emission Rates'!F21="PM2.5",'Unit Types - Emission Rates'!F21="PM 10",'Unit Types - Emission Rates'!F21="PM10"),"PM",'Unit Types - Emission Rates'!F21)</f>
        <v>0</v>
      </c>
      <c r="V12" s="100">
        <f>IF(ISBLANK('Unit Types - Emission Rates'!F21),1,0)</f>
        <v>1</v>
      </c>
      <c r="W12" s="3" t="str">
        <f t="shared" si="3"/>
        <v/>
      </c>
      <c r="X12" s="3">
        <f>IF(Y12=-1,0,MAX($X$1:X11)+1)</f>
        <v>0</v>
      </c>
      <c r="Y12" s="3">
        <f t="shared" si="4"/>
        <v>-1</v>
      </c>
      <c r="Z12" s="3">
        <f>IF(AA12=-1,0,COUNTIF($Z$1:Z11,"&lt;&gt;0"))</f>
        <v>0</v>
      </c>
      <c r="AA12" s="3">
        <f t="shared" si="5"/>
        <v>-1</v>
      </c>
      <c r="AB12" s="3" t="str">
        <f t="shared" si="6"/>
        <v/>
      </c>
      <c r="AC12" s="99">
        <f>IF(AD12=-1,0,MAX($AC$1:AC11)+1)</f>
        <v>0</v>
      </c>
      <c r="AD12" s="3">
        <f t="shared" si="7"/>
        <v>-1</v>
      </c>
      <c r="AE12" s="3">
        <f t="shared" si="8"/>
        <v>-1</v>
      </c>
      <c r="AF12" s="280">
        <f t="shared" si="9"/>
        <v>-1</v>
      </c>
      <c r="AG12" s="280" t="str">
        <f t="shared" si="10"/>
        <v/>
      </c>
      <c r="AH12" s="280" t="str">
        <f t="shared" si="11"/>
        <v/>
      </c>
      <c r="AI12" s="3">
        <f t="shared" si="12"/>
        <v>-1</v>
      </c>
      <c r="AJ12" s="3" t="str">
        <f t="shared" si="13"/>
        <v/>
      </c>
      <c r="AK12" s="3" t="str">
        <f t="shared" si="14"/>
        <v/>
      </c>
      <c r="AL12" s="280">
        <f t="shared" si="15"/>
        <v>-1</v>
      </c>
      <c r="AM12" s="280" t="str">
        <f t="shared" si="16"/>
        <v/>
      </c>
      <c r="AN12" s="285" t="str">
        <f t="shared" si="17"/>
        <v/>
      </c>
      <c r="AO12" s="3">
        <f>IF(AP12=0,0,COUNTIF(AO$1:$AO11,"&lt;&gt;0"))</f>
        <v>0</v>
      </c>
      <c r="AP12" s="3">
        <f t="shared" si="18"/>
        <v>0</v>
      </c>
      <c r="AQ12" s="99">
        <f>IF(AR12=0,0,IF(OR(ISNUMBER(MATCH(AR12,'Public Notice'!$A$11:$A$18,0)),AND(RIGHT(AR12,1)=" ",ISNUMBER(MATCH(LEFT(AR12,LEN(AR12)-1),'Public Notice'!$A$11:$A$18,0)))),0,COUNTIF(AQ$1:$AQ11,"&lt;&gt;0")))</f>
        <v>0</v>
      </c>
      <c r="AR12" s="100">
        <f t="shared" si="19"/>
        <v>0</v>
      </c>
      <c r="AS12" s="107">
        <f>IFERROR(VLOOKUP(COUNTA(AS$1:$AS11),$AQ$2:$AR$41,2,FALSE),0)</f>
        <v>0</v>
      </c>
      <c r="AT12" s="3">
        <f>IF(AU12=0,0,COUNTIF($AT$1:AT11,"&lt;&gt;0"))</f>
        <v>0</v>
      </c>
      <c r="AU12" s="3">
        <f t="shared" si="20"/>
        <v>0</v>
      </c>
      <c r="AV12" s="99">
        <f>IF(AW12=0,0,IF(OR(ISNUMBER(MATCH(AW12,'Public Notice'!$A$11:$A$18,0)),AND(RIGHT(AW12,1)=" ",ISNUMBER(MATCH(LEFT(AW12,LEN(AW12)-1),'Public Notice'!$A$11:$A$18,0)))),0,COUNTIF($AV$1:AV11,"&lt;&gt;0")))</f>
        <v>0</v>
      </c>
      <c r="AW12" s="100">
        <f t="shared" si="21"/>
        <v>0</v>
      </c>
      <c r="AX12" s="107">
        <f>IFERROR(VLOOKUP(COUNTA($AX$1:AX11),$AV$2:$AW$41,2,FALSE),0)</f>
        <v>0</v>
      </c>
      <c r="AY12" s="3">
        <f>IF(ISNUMBER(IFERROR(MATCH(AZ12,$AZ$1:AZ11,0),"Else")),0,ROW(AZ12)-1)</f>
        <v>0</v>
      </c>
      <c r="AZ12">
        <f>IF(OR('Unit Types - Emission Rates'!F20="PM 2.5",'Unit Types - Emission Rates'!F20="PM 2.5 ",'Unit Types - Emission Rates'!F20="PM2.5"),"PM2.5",IF(OR('Unit Types - Emission Rates'!F20="PM 10",'Unit Types - Emission Rates'!F20="PM 10 ",'Unit Types - Emission Rates'!F20="PM10 "),"PM10",IF(RIGHT('Unit Types - Emission Rates'!F20,1)=" ",LEFT('Unit Types - Emission Rates'!F20,LEN('Unit Types - Emission Rates'!F20)-1),IF(RIGHT('Unit Types - Emission Rates'!F20,1)&lt;&gt;" ",'Unit Types - Emission Rates'!F20,'Unit Types - Emission Rates'!F20))))</f>
        <v>0</v>
      </c>
      <c r="BA12">
        <f>_xlfn.NUMBERVALUE(IF(OR('Unit Types - Emission Rates'!G20="-",'Unit Types - Emission Rates'!G20="--",'Unit Types - Emission Rates'!G20="---"),0,IF(OR('Unit Types - Emission Rates'!G20="&lt;0.01",'Unit Types - Emission Rates'!G20="&lt; 0.01"),0.01,'Unit Types - Emission Rates'!G20)))</f>
        <v>0</v>
      </c>
      <c r="BB12">
        <f>_xlfn.NUMBERVALUE(IF(OR('Unit Types - Emission Rates'!H20="-",'Unit Types - Emission Rates'!H20="--",'Unit Types - Emission Rates'!H20="---"),0,IF(OR('Unit Types - Emission Rates'!H20="&lt;0.01",'Unit Types - Emission Rates'!H20="&lt; 0.01"),0.01,'Unit Types - Emission Rates'!H20)))</f>
        <v>0</v>
      </c>
      <c r="BC12">
        <f>_xlfn.NUMBERVALUE(IF(OR('Unit Types - Emission Rates'!I20="-",'Unit Types - Emission Rates'!I20="--",'Unit Types - Emission Rates'!I20="---"),0,IF(OR('Unit Types - Emission Rates'!I20="&lt;0.01",'Unit Types - Emission Rates'!I20="&lt; 0.01"),0.01,'Unit Types - Emission Rates'!I20)))</f>
        <v>0</v>
      </c>
      <c r="BD12">
        <f>_xlfn.NUMBERVALUE(IF(OR('Unit Types - Emission Rates'!J20="-",'Unit Types - Emission Rates'!J20="--",'Unit Types - Emission Rates'!J20="---"),0,IF(OR('Unit Types - Emission Rates'!J20="&lt;0.01",'Unit Types - Emission Rates'!J20="&lt; 0.01"),0.01,'Unit Types - Emission Rates'!J20)))</f>
        <v>0</v>
      </c>
      <c r="BE12">
        <f>_xlfn.NUMBERVALUE(IF(OR('Unit Types - Emission Rates'!K20="-",'Unit Types - Emission Rates'!K20="--",'Unit Types - Emission Rates'!K20="---"),0,IF(OR('Unit Types - Emission Rates'!K20="&lt;0.01",'Unit Types - Emission Rates'!K20="&lt; 0.01"),0.01,'Unit Types - Emission Rates'!K20)))</f>
        <v>0</v>
      </c>
      <c r="BF12">
        <f>_xlfn.NUMBERVALUE(IF(OR('Unit Types - Emission Rates'!L20="-",'Unit Types - Emission Rates'!L20="--",'Unit Types - Emission Rates'!L20="---"),0,IF(OR('Unit Types - Emission Rates'!L20="&lt;0.01",'Unit Types - Emission Rates'!L20="&lt; 0.01"),0.01,'Unit Types - Emission Rates'!L20)))</f>
        <v>0</v>
      </c>
      <c r="BG12" t="b">
        <f>IF(AND(V11&lt;&gt;1),(QuickFix!G11="Yes"))</f>
        <v>0</v>
      </c>
      <c r="BH12" t="b">
        <f>OR('Unit Types - Emission Rates'!A20="Consolidate",AND(ISBLANK('Unit Types - Emission Rates'!A20),BH11=TRUE),BC12&gt;0,BD12&gt;0)</f>
        <v>0</v>
      </c>
      <c r="BI12" t="b">
        <f>OR('Unit Types - Emission Rates'!A20="Remove",AND(ISBLANK('Unit Types - Emission Rates'!A20),BI11=TRUE))</f>
        <v>0</v>
      </c>
      <c r="BJ12" t="b">
        <f>OR('Unit Types - Emission Rates'!A20="Consolidate",'Unit Types - Emission Rates'!A20="New/Modified",'Unit Types - Emission Rates'!A20="Change of location",AND(ISBLANK('Unit Types - Emission Rates'!A20),BJ11=TRUE))</f>
        <v>0</v>
      </c>
      <c r="BK12" t="b">
        <f>OR('Unit Types - Emission Rates'!A20="Renew",'Unit Types - Emission Rates'!A20="Renew only",AND(ISBLANK('Unit Types - Emission Rates'!A20),BK11=TRUE))</f>
        <v>0</v>
      </c>
      <c r="BL12">
        <f>IF(ISNUMBER(IFERROR(MATCH(BM12,$BM$1:BM11,0),"Else")),0,ROW(BM12)-1)</f>
        <v>0</v>
      </c>
      <c r="BM12" s="105">
        <f t="shared" si="29"/>
        <v>0</v>
      </c>
      <c r="BO12" s="3"/>
      <c r="BP12" s="133" t="s">
        <v>1174</v>
      </c>
      <c r="BQ12" s="162" t="s">
        <v>1175</v>
      </c>
      <c r="BR12" s="160" t="s">
        <v>1100</v>
      </c>
      <c r="BS12" s="166" t="s">
        <v>1099</v>
      </c>
      <c r="BT12" s="165" t="s">
        <v>1176</v>
      </c>
      <c r="BV12" s="9" t="s">
        <v>1177</v>
      </c>
      <c r="BW12" s="10" t="s">
        <v>1150</v>
      </c>
      <c r="BX12" s="11" t="s">
        <v>1178</v>
      </c>
      <c r="BY12" s="12" t="s">
        <v>1179</v>
      </c>
      <c r="CB12" s="97" t="s">
        <v>576</v>
      </c>
      <c r="CJ12" s="103">
        <f>CJ8+(CJ10*(CJ2-CJ6))</f>
        <v>600</v>
      </c>
      <c r="CK12" s="357"/>
      <c r="CL12" s="7"/>
      <c r="CM12" s="359"/>
      <c r="CN12" s="130" t="s">
        <v>1180</v>
      </c>
      <c r="CO12" s="130" t="s">
        <v>1181</v>
      </c>
      <c r="CP12" s="865" t="s">
        <v>524</v>
      </c>
      <c r="CQ12" s="868"/>
      <c r="CR12" s="866"/>
      <c r="CS12" s="866"/>
      <c r="CT12" s="866"/>
      <c r="CU12" s="866"/>
      <c r="CV12" s="867"/>
      <c r="CW12" s="149" t="s">
        <v>1182</v>
      </c>
      <c r="CX12" t="s">
        <v>1183</v>
      </c>
      <c r="CY12">
        <f t="shared" si="22"/>
        <v>0</v>
      </c>
      <c r="CZ12" t="s">
        <v>1184</v>
      </c>
      <c r="DA12" t="b">
        <f t="shared" si="23"/>
        <v>0</v>
      </c>
      <c r="DB12">
        <f t="shared" si="24"/>
        <v>0</v>
      </c>
      <c r="DC12" s="172" t="str">
        <f>IF(BACT!D157="","",BACT!D157&amp;": "&amp;BACT!E157&amp;IF(BACT!G157="",$CW$13," ("&amp;BACT!G157&amp;")"&amp;$CW$13))&amp;
IF(BACT!D158="","",BACT!D158&amp;": "&amp;BACT!E158&amp;IF(BACT!G158="",$CW$13," ("&amp;BACT!G158&amp;")"&amp;$CW$13))&amp;
IF(BACT!D159="","",BACT!D159&amp;": "&amp;BACT!E159&amp;IF(BACT!G159="",$CW$13," ("&amp;BACT!G159&amp;")"&amp;$CW$13))&amp;
IF(BACT!D160="","",BACT!D160&amp;": "&amp;BACT!E160&amp;IF(BACT!G160="",$CW$13," ("&amp;BACT!G160&amp;")"&amp;$CW$13))&amp;
IF(BACT!D161="","",BACT!D161&amp;": "&amp;BACT!E161&amp;IF(BACT!G161="",$CW$13," ("&amp;BACT!G161&amp;")"&amp;$CW$13))&amp;
IF(BACT!D162="","",BACT!D162&amp;": "&amp;BACT!E162&amp;IF(BACT!G162="",$CW$13," ("&amp;BACT!G162&amp;")"&amp;$CW$13))&amp;
IF(BACT!D163="","",BACT!D163&amp;": "&amp;BACT!E163&amp;IF(BACT!G163="",$CW$13," ("&amp;BACT!G163&amp;")"&amp;$CW$13))&amp;
IF(BACT!D164="","",BACT!D164&amp;": "&amp;BACT!E164&amp;IF(BACT!G164="",$CW$13," ("&amp;BACT!G164&amp;")"&amp;$CW$13))&amp;
IF(BACT!D165="","",BACT!D165&amp;": "&amp;BACT!E165&amp;IF(BACT!G165="",$CW$13," ("&amp;BACT!G165&amp;")"&amp;$CW$13))&amp;
IF(BACT!D166="","",BACT!D166&amp;": "&amp;BACT!E166&amp;IF(BACT!G166="",$CW$13," ("&amp;BACT!G166&amp;")"&amp;$CW$13))&amp;
IF(BACT!D167="","",BACT!D167&amp;": "&amp;BACT!E167&amp;IF(BACT!G167="",$CW$13," ("&amp;BACT!G167&amp;")"&amp;$CW$13))&amp;
IF(BACT!D168="","",BACT!D168&amp;": "&amp;BACT!E168&amp;IF(BACT!G168="",$CW$13," ("&amp;BACT!G168&amp;")"&amp;$CW$13))&amp;
IF(BACT!D169="","",BACT!D169&amp;": "&amp;BACT!E169&amp;IF(BACT!G169="",$CW$13," ("&amp;BACT!G169&amp;")"&amp;$CW$13))&amp;
IF(BACT!D170="","",BACT!D170&amp;": "&amp;BACT!E170&amp;IF(BACT!G170="",""," ("&amp;BACT!G170&amp;")"))</f>
        <v/>
      </c>
      <c r="DF12" s="333">
        <f t="shared" si="28"/>
        <v>0</v>
      </c>
    </row>
    <row r="13" spans="1:113" ht="15" thickBot="1" x14ac:dyDescent="0.25">
      <c r="A13" s="102">
        <f>IF(OR('Unit Types - Emission Rates'!A22="Not New/Modified",'Unit Types - Emission Rates'!A22="Remove",M13=0),0,IF(ISNUMBER(MATCH(M13,$M$1:M12,0)),0,MAX($A$1:A12)+1))</f>
        <v>0</v>
      </c>
      <c r="B13" t="str">
        <f>IF(OR(COUNTIF(QuickFix!$D$2:D13,QuickFix!D13)&gt;1,QuickFix!D13=0),IF(ISBLANK('Unit Types - Emission Rates'!C22),B12,0),MAX($B$1:B12)+1)</f>
        <v># if BACT</v>
      </c>
      <c r="C13" t="str">
        <f t="shared" si="0"/>
        <v># if BACT0</v>
      </c>
      <c r="D13">
        <f>IF(B13=0,0,IF(ISNUMBER(MATCH(C13,$C$1:C12,0)),-1,COUNTIF($B$2:B13,B13)-COUNTIFS($D$1:D12,"&lt;0",$B$1:B12,B13)))</f>
        <v>-1</v>
      </c>
      <c r="E13">
        <f t="shared" si="25"/>
        <v>0</v>
      </c>
      <c r="F13" t="str">
        <f>IF(OR(COUNTIF(QuickFix!$D$2:D13,QuickFix!D13)&gt;1,QuickFix!D13=0),IF(ISBLANK('Unit Types - Emission Rates'!C22),F12,0),MAX(F$1:$F12)+1)</f>
        <v># if Monitoring</v>
      </c>
      <c r="G13" t="str">
        <f t="shared" si="1"/>
        <v># if Monitoring0</v>
      </c>
      <c r="H13">
        <f>IF(F13=0,0,IF(ISNUMBER(MATCH(G13,$G$1:G12,0)),-1,COUNTIF($F$2:F13,F13)-COUNTIFS($H$1:H12,"&lt;0",$F$1:F12,F13)))</f>
        <v>-1</v>
      </c>
      <c r="I13">
        <f t="shared" si="2"/>
        <v>0</v>
      </c>
      <c r="J13" s="3" t="str">
        <f>IF(OR(COUNTIF($L$2:L13,L13)&gt;1,L13=0),IF(ISBLANK('Unit Types - Emission Rates'!C22),J12,0),MAX($J$1:J12)+1)</f>
        <v>Unique FIN</v>
      </c>
      <c r="K13" s="3" t="str">
        <f>IF(OR(COUNTIF($M$2:M13,M13)&gt;1,M13=0),IF(ISBLANK('Unit Types - Emission Rates'!D22),K12,0),MAX($K$1:K12)+1)</f>
        <v>Unique EPN</v>
      </c>
      <c r="L13">
        <f>IF(ISBLANK('Unit Types - Emission Rates'!$C22),'Unit Types - Emission Rates'!D22,'Unit Types - Emission Rates'!C22)</f>
        <v>0</v>
      </c>
      <c r="M13" s="3">
        <f>IF(AND(ISBLANK('Unit Types - Emission Rates'!D22),N13&lt;&gt;0,L13&lt;&gt;N13),"FIN: "&amp;L13,IF(AND(ISBLANK('Unit Types - Emission Rates'!D22),N13&lt;&gt;0),L13,'Unit Types - Emission Rates'!D22))</f>
        <v>0</v>
      </c>
      <c r="N13" s="3">
        <f>'Unit Types - Emission Rates'!E22</f>
        <v>0</v>
      </c>
      <c r="O13" s="5" t="str">
        <f>IF(OR(COUNTIF($P$2:P13,P13&lt;&gt;0)&gt;1,P13=0),IF(ISBLANK('Unit Types - Emission Rates'!A22),O12,0),MAX($O$1:O12)+1)</f>
        <v>AR Numbering</v>
      </c>
      <c r="P13" s="5">
        <f>'Unit Types - Emission Rates'!A22</f>
        <v>0</v>
      </c>
      <c r="Q13" s="3">
        <f>IF(R13=0,0,IF(COUNTIF($R$2:R13,R13)&gt;1,0,MAX($Q$1:Q12)+1))</f>
        <v>0</v>
      </c>
      <c r="R13" s="3">
        <f>IF(ISBLANK('Unit Types - Emission Rates'!P22),'Unit Types - Emission Rates'!O22,'Unit Types - Emission Rates'!P22)</f>
        <v>0</v>
      </c>
      <c r="S13" t="str">
        <f t="shared" si="26"/>
        <v>00</v>
      </c>
      <c r="T13" t="str">
        <f t="shared" si="27"/>
        <v>00</v>
      </c>
      <c r="U13" s="3">
        <f>IF(OR('Unit Types - Emission Rates'!F22="PM 2.5",'Unit Types - Emission Rates'!F22="PM2.5",'Unit Types - Emission Rates'!F22="PM 10",'Unit Types - Emission Rates'!F22="PM10"),"PM",'Unit Types - Emission Rates'!F22)</f>
        <v>0</v>
      </c>
      <c r="V13" s="100">
        <f>IF(ISBLANK('Unit Types - Emission Rates'!F22),1,0)</f>
        <v>1</v>
      </c>
      <c r="W13" s="3" t="str">
        <f t="shared" si="3"/>
        <v/>
      </c>
      <c r="X13" s="3">
        <f>IF(Y13=-1,0,MAX($X$1:X12)+1)</f>
        <v>0</v>
      </c>
      <c r="Y13" s="3">
        <f t="shared" si="4"/>
        <v>-1</v>
      </c>
      <c r="Z13" s="3">
        <f>IF(AA13=-1,0,COUNTIF($Z$1:Z12,"&lt;&gt;0"))</f>
        <v>0</v>
      </c>
      <c r="AA13" s="3">
        <f t="shared" si="5"/>
        <v>-1</v>
      </c>
      <c r="AB13" s="3" t="str">
        <f t="shared" si="6"/>
        <v/>
      </c>
      <c r="AC13" s="99">
        <f>IF(AD13=-1,0,MAX($AC$1:AC12)+1)</f>
        <v>0</v>
      </c>
      <c r="AD13" s="3">
        <f t="shared" si="7"/>
        <v>-1</v>
      </c>
      <c r="AE13" s="3">
        <f t="shared" si="8"/>
        <v>-1</v>
      </c>
      <c r="AF13" s="280">
        <f t="shared" si="9"/>
        <v>-1</v>
      </c>
      <c r="AG13" s="280" t="str">
        <f t="shared" si="10"/>
        <v/>
      </c>
      <c r="AH13" s="280" t="str">
        <f t="shared" si="11"/>
        <v/>
      </c>
      <c r="AI13" s="3">
        <f t="shared" si="12"/>
        <v>-1</v>
      </c>
      <c r="AJ13" s="3" t="str">
        <f t="shared" si="13"/>
        <v/>
      </c>
      <c r="AK13" s="3" t="str">
        <f t="shared" si="14"/>
        <v/>
      </c>
      <c r="AL13" s="280">
        <f t="shared" si="15"/>
        <v>-1</v>
      </c>
      <c r="AM13" s="280" t="str">
        <f t="shared" si="16"/>
        <v/>
      </c>
      <c r="AN13" s="285" t="str">
        <f t="shared" si="17"/>
        <v/>
      </c>
      <c r="AO13" s="3">
        <f>IF(AP13=0,0,COUNTIF(AO$1:$AO12,"&lt;&gt;0"))</f>
        <v>0</v>
      </c>
      <c r="AP13" s="3">
        <f t="shared" si="18"/>
        <v>0</v>
      </c>
      <c r="AQ13" s="99">
        <f>IF(AR13=0,0,IF(OR(ISNUMBER(MATCH(AR13,'Public Notice'!$A$11:$A$18,0)),AND(RIGHT(AR13,1)=" ",ISNUMBER(MATCH(LEFT(AR13,LEN(AR13)-1),'Public Notice'!$A$11:$A$18,0)))),0,COUNTIF(AQ$1:$AQ12,"&lt;&gt;0")))</f>
        <v>0</v>
      </c>
      <c r="AR13" s="100">
        <f t="shared" si="19"/>
        <v>0</v>
      </c>
      <c r="AS13" s="107">
        <f>IFERROR(VLOOKUP(COUNTA(AS$1:$AS12),$AQ$2:$AR$41,2,FALSE),0)</f>
        <v>0</v>
      </c>
      <c r="AT13" s="3">
        <f>IF(AU13=0,0,COUNTIF($AT$1:AT12,"&lt;&gt;0"))</f>
        <v>0</v>
      </c>
      <c r="AU13" s="3">
        <f t="shared" si="20"/>
        <v>0</v>
      </c>
      <c r="AV13" s="99">
        <f>IF(AW13=0,0,IF(OR(ISNUMBER(MATCH(AW13,'Public Notice'!$A$11:$A$18,0)),AND(RIGHT(AW13,1)=" ",ISNUMBER(MATCH(LEFT(AW13,LEN(AW13)-1),'Public Notice'!$A$11:$A$18,0)))),0,COUNTIF($AV$1:AV12,"&lt;&gt;0")))</f>
        <v>0</v>
      </c>
      <c r="AW13" s="100">
        <f t="shared" si="21"/>
        <v>0</v>
      </c>
      <c r="AX13" s="107">
        <f>IFERROR(VLOOKUP(COUNTA($AX$1:AX12),$AV$2:$AW$41,2,FALSE),0)</f>
        <v>0</v>
      </c>
      <c r="AY13" s="3">
        <f>IF(ISNUMBER(IFERROR(MATCH(AZ13,$AZ$1:AZ12,0),"Else")),0,ROW(AZ13)-1)</f>
        <v>0</v>
      </c>
      <c r="AZ13">
        <f>IF(OR('Unit Types - Emission Rates'!F21="PM 2.5",'Unit Types - Emission Rates'!F21="PM 2.5 ",'Unit Types - Emission Rates'!F21="PM2.5"),"PM2.5",IF(OR('Unit Types - Emission Rates'!F21="PM 10",'Unit Types - Emission Rates'!F21="PM 10 ",'Unit Types - Emission Rates'!F21="PM10 "),"PM10",IF(RIGHT('Unit Types - Emission Rates'!F21,1)=" ",LEFT('Unit Types - Emission Rates'!F21,LEN('Unit Types - Emission Rates'!F21)-1),IF(RIGHT('Unit Types - Emission Rates'!F21,1)&lt;&gt;" ",'Unit Types - Emission Rates'!F21,'Unit Types - Emission Rates'!F21))))</f>
        <v>0</v>
      </c>
      <c r="BA13">
        <f>_xlfn.NUMBERVALUE(IF(OR('Unit Types - Emission Rates'!G21="-",'Unit Types - Emission Rates'!G21="--",'Unit Types - Emission Rates'!G21="---"),0,IF(OR('Unit Types - Emission Rates'!G21="&lt;0.01",'Unit Types - Emission Rates'!G21="&lt; 0.01"),0.01,'Unit Types - Emission Rates'!G21)))</f>
        <v>0</v>
      </c>
      <c r="BB13">
        <f>_xlfn.NUMBERVALUE(IF(OR('Unit Types - Emission Rates'!H21="-",'Unit Types - Emission Rates'!H21="--",'Unit Types - Emission Rates'!H21="---"),0,IF(OR('Unit Types - Emission Rates'!H21="&lt;0.01",'Unit Types - Emission Rates'!H21="&lt; 0.01"),0.01,'Unit Types - Emission Rates'!H21)))</f>
        <v>0</v>
      </c>
      <c r="BC13">
        <f>_xlfn.NUMBERVALUE(IF(OR('Unit Types - Emission Rates'!I21="-",'Unit Types - Emission Rates'!I21="--",'Unit Types - Emission Rates'!I21="---"),0,IF(OR('Unit Types - Emission Rates'!I21="&lt;0.01",'Unit Types - Emission Rates'!I21="&lt; 0.01"),0.01,'Unit Types - Emission Rates'!I21)))</f>
        <v>0</v>
      </c>
      <c r="BD13">
        <f>_xlfn.NUMBERVALUE(IF(OR('Unit Types - Emission Rates'!J21="-",'Unit Types - Emission Rates'!J21="--",'Unit Types - Emission Rates'!J21="---"),0,IF(OR('Unit Types - Emission Rates'!J21="&lt;0.01",'Unit Types - Emission Rates'!J21="&lt; 0.01"),0.01,'Unit Types - Emission Rates'!J21)))</f>
        <v>0</v>
      </c>
      <c r="BE13">
        <f>_xlfn.NUMBERVALUE(IF(OR('Unit Types - Emission Rates'!K21="-",'Unit Types - Emission Rates'!K21="--",'Unit Types - Emission Rates'!K21="---"),0,IF(OR('Unit Types - Emission Rates'!K21="&lt;0.01",'Unit Types - Emission Rates'!K21="&lt; 0.01"),0.01,'Unit Types - Emission Rates'!K21)))</f>
        <v>0</v>
      </c>
      <c r="BF13">
        <f>_xlfn.NUMBERVALUE(IF(OR('Unit Types - Emission Rates'!L21="-",'Unit Types - Emission Rates'!L21="--",'Unit Types - Emission Rates'!L21="---"),0,IF(OR('Unit Types - Emission Rates'!L21="&lt;0.01",'Unit Types - Emission Rates'!L21="&lt; 0.01"),0.01,'Unit Types - Emission Rates'!L21)))</f>
        <v>0</v>
      </c>
      <c r="BG13" t="b">
        <f>IF(AND(V12&lt;&gt;1),(QuickFix!G12="Yes"))</f>
        <v>0</v>
      </c>
      <c r="BH13" t="b">
        <f>OR('Unit Types - Emission Rates'!A21="Consolidate",AND(ISBLANK('Unit Types - Emission Rates'!A21),BH12=TRUE),BC13&gt;0,BD13&gt;0)</f>
        <v>0</v>
      </c>
      <c r="BI13" t="b">
        <f>OR('Unit Types - Emission Rates'!A21="Remove",AND(ISBLANK('Unit Types - Emission Rates'!A21),BI12=TRUE))</f>
        <v>0</v>
      </c>
      <c r="BJ13" t="b">
        <f>OR('Unit Types - Emission Rates'!A21="Consolidate",'Unit Types - Emission Rates'!A21="New/Modified",'Unit Types - Emission Rates'!A21="Change of location",AND(ISBLANK('Unit Types - Emission Rates'!A21),BJ12=TRUE))</f>
        <v>0</v>
      </c>
      <c r="BK13" t="b">
        <f>OR('Unit Types - Emission Rates'!A21="Renew",'Unit Types - Emission Rates'!A21="Renew only",AND(ISBLANK('Unit Types - Emission Rates'!A21),BK12=TRUE))</f>
        <v>0</v>
      </c>
      <c r="BL13">
        <f>IF(ISNUMBER(IFERROR(MATCH(BM13,$BM$1:BM12,0),"Else")),0,ROW(BM13)-1)</f>
        <v>0</v>
      </c>
      <c r="BM13" s="105">
        <f t="shared" si="29"/>
        <v>0</v>
      </c>
      <c r="BO13" s="3"/>
      <c r="BP13" s="133" t="s">
        <v>1185</v>
      </c>
      <c r="BQ13" s="162" t="s">
        <v>1186</v>
      </c>
      <c r="BR13" s="160" t="s">
        <v>1052</v>
      </c>
      <c r="BS13" s="166" t="s">
        <v>1187</v>
      </c>
      <c r="BT13" s="165" t="s">
        <v>1188</v>
      </c>
      <c r="BV13" s="9" t="s">
        <v>1189</v>
      </c>
      <c r="BW13" s="10" t="s">
        <v>1177</v>
      </c>
      <c r="BX13" s="11" t="s">
        <v>1190</v>
      </c>
      <c r="BY13" s="12" t="s">
        <v>1191</v>
      </c>
      <c r="CB13" s="95" t="s">
        <v>15</v>
      </c>
      <c r="CK13" s="357"/>
      <c r="CL13" s="7"/>
      <c r="CM13" s="358"/>
      <c r="CN13" s="130" t="s">
        <v>1192</v>
      </c>
      <c r="CO13" s="130" t="s">
        <v>1193</v>
      </c>
      <c r="CP13" s="865" t="s">
        <v>522</v>
      </c>
      <c r="CQ13" s="866"/>
      <c r="CR13" s="866"/>
      <c r="CS13" s="866"/>
      <c r="CT13" s="866"/>
      <c r="CU13" s="866"/>
      <c r="CV13" s="867"/>
      <c r="CW13" s="174" t="s">
        <v>1194</v>
      </c>
      <c r="CX13" t="s">
        <v>1195</v>
      </c>
      <c r="CY13">
        <f t="shared" si="22"/>
        <v>0</v>
      </c>
      <c r="CZ13" t="s">
        <v>1196</v>
      </c>
      <c r="DA13" t="b">
        <f t="shared" si="23"/>
        <v>0</v>
      </c>
      <c r="DB13">
        <f t="shared" si="24"/>
        <v>0</v>
      </c>
      <c r="DC13" s="173" t="str">
        <f>IF(BACT!D171="","",BACT!D171&amp;": "&amp;BACT!E171&amp;IF(BACT!G171="",$CW$13," ("&amp;BACT!G171&amp;")"&amp;$CW$13))&amp;
IF(BACT!D172="","",BACT!D172&amp;": "&amp;BACT!E172&amp;IF(BACT!G172="",$CW$13," ("&amp;BACT!G172&amp;")"&amp;$CW$13))&amp;
IF(BACT!D173="","",BACT!D173&amp;": "&amp;BACT!E173&amp;IF(BACT!G173="",$CW$13," ("&amp;BACT!G173&amp;")"&amp;$CW$13))&amp;
IF(BACT!D174="","",BACT!D174&amp;": "&amp;BACT!E174&amp;IF(BACT!G174="",$CW$13," ("&amp;BACT!G174&amp;")"&amp;$CW$13))&amp;
IF(BACT!D175="","",BACT!D175&amp;": "&amp;BACT!E175&amp;IF(BACT!G175="",$CW$13," ("&amp;BACT!G175&amp;")"&amp;$CW$13))&amp;
IF(BACT!D176="","",BACT!D176&amp;": "&amp;BACT!E176&amp;IF(BACT!G176="",$CW$13," ("&amp;BACT!G176&amp;")"&amp;$CW$13))&amp;
IF(BACT!D177="","",BACT!D177&amp;": "&amp;BACT!E177&amp;IF(BACT!G177="",$CW$13," ("&amp;BACT!G177&amp;")"&amp;$CW$13))&amp;
IF(BACT!D178="","",BACT!D178&amp;": "&amp;BACT!E178&amp;IF(BACT!G178="",$CW$13," ("&amp;BACT!G178&amp;")"&amp;$CW$13))&amp;
IF(BACT!D179="","",BACT!D179&amp;": "&amp;BACT!E179&amp;IF(BACT!G179="",$CW$13," ("&amp;BACT!G179&amp;")"&amp;$CW$13))&amp;
IF(BACT!D180="","",BACT!D180&amp;": "&amp;BACT!E180&amp;IF(BACT!G180="",$CW$13," ("&amp;BACT!G180&amp;")"&amp;$CW$13))&amp;
IF(BACT!D181="","",BACT!D181&amp;": "&amp;BACT!E181&amp;IF(BACT!G181="",$CW$13," ("&amp;BACT!G181&amp;")"&amp;$CW$13))&amp;
IF(BACT!D182="","",BACT!D182&amp;": "&amp;BACT!E182&amp;IF(BACT!G182="",$CW$13," ("&amp;BACT!G182&amp;")"&amp;$CW$13))&amp;
IF(BACT!D183="","",BACT!D183&amp;": "&amp;BACT!E183&amp;IF(BACT!G183="",$CW$13," ("&amp;BACT!G183&amp;")"&amp;$CW$13))&amp;
IF(BACT!D184="","",BACT!D184&amp;": "&amp;BACT!E184&amp;IF(BACT!G184="",""," ("&amp;BACT!G184&amp;")"))</f>
        <v/>
      </c>
      <c r="DF13" s="333">
        <f t="shared" si="28"/>
        <v>0</v>
      </c>
    </row>
    <row r="14" spans="1:113" ht="15" x14ac:dyDescent="0.25">
      <c r="A14" s="102">
        <f>IF(OR('Unit Types - Emission Rates'!A23="Not New/Modified",'Unit Types - Emission Rates'!A23="Remove",M14=0),0,IF(ISNUMBER(MATCH(M14,$M$1:M13,0)),0,MAX($A$1:A13)+1))</f>
        <v>0</v>
      </c>
      <c r="B14" t="str">
        <f>IF(OR(COUNTIF(QuickFix!$D$2:D14,QuickFix!D14)&gt;1,QuickFix!D14=0),IF(ISBLANK('Unit Types - Emission Rates'!C23),B13,0),MAX($B$1:B13)+1)</f>
        <v># if BACT</v>
      </c>
      <c r="C14" t="str">
        <f t="shared" si="0"/>
        <v># if BACT0</v>
      </c>
      <c r="D14">
        <f>IF(B14=0,0,IF(ISNUMBER(MATCH(C14,$C$1:C13,0)),-1,COUNTIF($B$2:B14,B14)-COUNTIFS($D$1:D13,"&lt;0",$B$1:B13,B14)))</f>
        <v>-1</v>
      </c>
      <c r="E14">
        <f t="shared" si="25"/>
        <v>0</v>
      </c>
      <c r="F14" t="str">
        <f>IF(OR(COUNTIF(QuickFix!$D$2:D14,QuickFix!D14)&gt;1,QuickFix!D14=0),IF(ISBLANK('Unit Types - Emission Rates'!C23),F13,0),MAX(F$1:$F13)+1)</f>
        <v># if Monitoring</v>
      </c>
      <c r="G14" t="str">
        <f t="shared" si="1"/>
        <v># if Monitoring0</v>
      </c>
      <c r="H14">
        <f>IF(F14=0,0,IF(ISNUMBER(MATCH(G14,$G$1:G13,0)),-1,COUNTIF($F$2:F14,F14)-COUNTIFS($H$1:H13,"&lt;0",$F$1:F13,F14)))</f>
        <v>-1</v>
      </c>
      <c r="I14">
        <f t="shared" si="2"/>
        <v>0</v>
      </c>
      <c r="J14" s="3" t="str">
        <f>IF(OR(COUNTIF($L$2:L14,L14)&gt;1,L14=0),IF(ISBLANK('Unit Types - Emission Rates'!C23),J13,0),MAX($J$1:J13)+1)</f>
        <v>Unique FIN</v>
      </c>
      <c r="K14" s="3" t="str">
        <f>IF(OR(COUNTIF($M$2:M14,M14)&gt;1,M14=0),IF(ISBLANK('Unit Types - Emission Rates'!D23),K13,0),MAX($K$1:K13)+1)</f>
        <v>Unique EPN</v>
      </c>
      <c r="L14">
        <f>IF(ISBLANK('Unit Types - Emission Rates'!$C23),'Unit Types - Emission Rates'!D23,'Unit Types - Emission Rates'!C23)</f>
        <v>0</v>
      </c>
      <c r="M14" s="3">
        <f>IF(AND(ISBLANK('Unit Types - Emission Rates'!D23),N14&lt;&gt;0,L14&lt;&gt;N14),"FIN: "&amp;L14,IF(AND(ISBLANK('Unit Types - Emission Rates'!D23),N14&lt;&gt;0),L14,'Unit Types - Emission Rates'!D23))</f>
        <v>0</v>
      </c>
      <c r="N14" s="3">
        <f>'Unit Types - Emission Rates'!E23</f>
        <v>0</v>
      </c>
      <c r="O14" s="5" t="str">
        <f>IF(OR(COUNTIF($P$2:P14,P14&lt;&gt;0)&gt;1,P14=0),IF(ISBLANK('Unit Types - Emission Rates'!A23),O13,0),MAX($O$1:O13)+1)</f>
        <v>AR Numbering</v>
      </c>
      <c r="P14" s="5">
        <f>'Unit Types - Emission Rates'!A23</f>
        <v>0</v>
      </c>
      <c r="Q14" s="3">
        <f>IF(R14=0,0,IF(COUNTIF($R$2:R14,R14)&gt;1,0,MAX($Q$1:Q13)+1))</f>
        <v>0</v>
      </c>
      <c r="R14" s="3">
        <f>IF(ISBLANK('Unit Types - Emission Rates'!P23),'Unit Types - Emission Rates'!O23,'Unit Types - Emission Rates'!P23)</f>
        <v>0</v>
      </c>
      <c r="S14" t="str">
        <f t="shared" si="26"/>
        <v>00</v>
      </c>
      <c r="T14" t="str">
        <f t="shared" si="27"/>
        <v>00</v>
      </c>
      <c r="U14" s="3">
        <f>IF(OR('Unit Types - Emission Rates'!F23="PM 2.5",'Unit Types - Emission Rates'!F23="PM2.5",'Unit Types - Emission Rates'!F23="PM 10",'Unit Types - Emission Rates'!F23="PM10"),"PM",'Unit Types - Emission Rates'!F23)</f>
        <v>0</v>
      </c>
      <c r="V14" s="100">
        <f>IF(ISBLANK('Unit Types - Emission Rates'!F23),1,0)</f>
        <v>1</v>
      </c>
      <c r="W14" s="3" t="str">
        <f t="shared" si="3"/>
        <v/>
      </c>
      <c r="X14" s="3">
        <f>IF(Y14=-1,0,MAX($X$1:X13)+1)</f>
        <v>0</v>
      </c>
      <c r="Y14" s="3">
        <f t="shared" si="4"/>
        <v>-1</v>
      </c>
      <c r="Z14" s="3">
        <f>IF(AA14=-1,0,COUNTIF($Z$1:Z13,"&lt;&gt;0"))</f>
        <v>0</v>
      </c>
      <c r="AA14" s="3">
        <f t="shared" si="5"/>
        <v>-1</v>
      </c>
      <c r="AB14" s="3" t="str">
        <f t="shared" si="6"/>
        <v/>
      </c>
      <c r="AC14" s="99">
        <f>IF(AD14=-1,0,MAX($AC$1:AC13)+1)</f>
        <v>0</v>
      </c>
      <c r="AD14" s="3">
        <f t="shared" si="7"/>
        <v>-1</v>
      </c>
      <c r="AE14" s="3">
        <f t="shared" si="8"/>
        <v>-1</v>
      </c>
      <c r="AF14" s="280">
        <f t="shared" si="9"/>
        <v>-1</v>
      </c>
      <c r="AG14" s="280" t="str">
        <f t="shared" si="10"/>
        <v/>
      </c>
      <c r="AH14" s="280" t="str">
        <f t="shared" si="11"/>
        <v/>
      </c>
      <c r="AI14" s="3">
        <f t="shared" si="12"/>
        <v>-1</v>
      </c>
      <c r="AJ14" s="3" t="str">
        <f t="shared" si="13"/>
        <v/>
      </c>
      <c r="AK14" s="3" t="str">
        <f t="shared" si="14"/>
        <v/>
      </c>
      <c r="AL14" s="280">
        <f t="shared" si="15"/>
        <v>-1</v>
      </c>
      <c r="AM14" s="280" t="str">
        <f t="shared" si="16"/>
        <v/>
      </c>
      <c r="AN14" s="285" t="str">
        <f t="shared" si="17"/>
        <v/>
      </c>
      <c r="AO14" s="3">
        <f>IF(AP14=0,0,COUNTIF(AO$1:$AO13,"&lt;&gt;0"))</f>
        <v>0</v>
      </c>
      <c r="AP14" s="3">
        <f t="shared" si="18"/>
        <v>0</v>
      </c>
      <c r="AQ14" s="99">
        <f>IF(AR14=0,0,IF(OR(ISNUMBER(MATCH(AR14,'Public Notice'!$A$11:$A$18,0)),AND(RIGHT(AR14,1)=" ",ISNUMBER(MATCH(LEFT(AR14,LEN(AR14)-1),'Public Notice'!$A$11:$A$18,0)))),0,COUNTIF(AQ$1:$AQ13,"&lt;&gt;0")))</f>
        <v>0</v>
      </c>
      <c r="AR14" s="100">
        <f t="shared" si="19"/>
        <v>0</v>
      </c>
      <c r="AT14" s="99">
        <f>IF(AU14=0,0,COUNTIF($AT$1:AT13,"&lt;&gt;0"))</f>
        <v>0</v>
      </c>
      <c r="AU14" s="3">
        <f t="shared" si="20"/>
        <v>0</v>
      </c>
      <c r="AV14" s="99">
        <f>IF(AW14=0,0,IF(OR(ISNUMBER(MATCH(AW14,'Public Notice'!$A$11:$A$18,0)),AND(RIGHT(AW14,1)=" ",ISNUMBER(MATCH(LEFT(AW14,LEN(AW14)-1),'Public Notice'!$A$11:$A$18,0)))),0,COUNTIF($AV$1:AV13,"&lt;&gt;0")))</f>
        <v>0</v>
      </c>
      <c r="AW14" s="100">
        <f t="shared" si="21"/>
        <v>0</v>
      </c>
      <c r="AY14" s="3">
        <f>IF(ISNUMBER(IFERROR(MATCH(AZ14,$AZ$1:AZ13,0),"Else")),0,ROW(AZ14)-1)</f>
        <v>0</v>
      </c>
      <c r="AZ14">
        <f>IF(OR('Unit Types - Emission Rates'!F22="PM 2.5",'Unit Types - Emission Rates'!F22="PM 2.5 ",'Unit Types - Emission Rates'!F22="PM2.5"),"PM2.5",IF(OR('Unit Types - Emission Rates'!F22="PM 10",'Unit Types - Emission Rates'!F22="PM 10 ",'Unit Types - Emission Rates'!F22="PM10 "),"PM10",IF(RIGHT('Unit Types - Emission Rates'!F22,1)=" ",LEFT('Unit Types - Emission Rates'!F22,LEN('Unit Types - Emission Rates'!F22)-1),IF(RIGHT('Unit Types - Emission Rates'!F22,1)&lt;&gt;" ",'Unit Types - Emission Rates'!F22,'Unit Types - Emission Rates'!F22))))</f>
        <v>0</v>
      </c>
      <c r="BA14">
        <f>_xlfn.NUMBERVALUE(IF(OR('Unit Types - Emission Rates'!G22="-",'Unit Types - Emission Rates'!G22="--",'Unit Types - Emission Rates'!G22="---"),0,IF(OR('Unit Types - Emission Rates'!G22="&lt;0.01",'Unit Types - Emission Rates'!G22="&lt; 0.01"),0.01,'Unit Types - Emission Rates'!G22)))</f>
        <v>0</v>
      </c>
      <c r="BB14">
        <f>_xlfn.NUMBERVALUE(IF(OR('Unit Types - Emission Rates'!H22="-",'Unit Types - Emission Rates'!H22="--",'Unit Types - Emission Rates'!H22="---"),0,IF(OR('Unit Types - Emission Rates'!H22="&lt;0.01",'Unit Types - Emission Rates'!H22="&lt; 0.01"),0.01,'Unit Types - Emission Rates'!H22)))</f>
        <v>0</v>
      </c>
      <c r="BC14">
        <f>_xlfn.NUMBERVALUE(IF(OR('Unit Types - Emission Rates'!I22="-",'Unit Types - Emission Rates'!I22="--",'Unit Types - Emission Rates'!I22="---"),0,IF(OR('Unit Types - Emission Rates'!I22="&lt;0.01",'Unit Types - Emission Rates'!I22="&lt; 0.01"),0.01,'Unit Types - Emission Rates'!I22)))</f>
        <v>0</v>
      </c>
      <c r="BD14">
        <f>_xlfn.NUMBERVALUE(IF(OR('Unit Types - Emission Rates'!J22="-",'Unit Types - Emission Rates'!J22="--",'Unit Types - Emission Rates'!J22="---"),0,IF(OR('Unit Types - Emission Rates'!J22="&lt;0.01",'Unit Types - Emission Rates'!J22="&lt; 0.01"),0.01,'Unit Types - Emission Rates'!J22)))</f>
        <v>0</v>
      </c>
      <c r="BE14">
        <f>_xlfn.NUMBERVALUE(IF(OR('Unit Types - Emission Rates'!K22="-",'Unit Types - Emission Rates'!K22="--",'Unit Types - Emission Rates'!K22="---"),0,IF(OR('Unit Types - Emission Rates'!K22="&lt;0.01",'Unit Types - Emission Rates'!K22="&lt; 0.01"),0.01,'Unit Types - Emission Rates'!K22)))</f>
        <v>0</v>
      </c>
      <c r="BF14">
        <f>_xlfn.NUMBERVALUE(IF(OR('Unit Types - Emission Rates'!L22="-",'Unit Types - Emission Rates'!L22="--",'Unit Types - Emission Rates'!L22="---"),0,IF(OR('Unit Types - Emission Rates'!L22="&lt;0.01",'Unit Types - Emission Rates'!L22="&lt; 0.01"),0.01,'Unit Types - Emission Rates'!L22)))</f>
        <v>0</v>
      </c>
      <c r="BG14" t="b">
        <f>IF(AND(V13&lt;&gt;1),(QuickFix!G13="Yes"))</f>
        <v>0</v>
      </c>
      <c r="BH14" t="b">
        <f>OR('Unit Types - Emission Rates'!A22="Consolidate",AND(ISBLANK('Unit Types - Emission Rates'!A22),BH13=TRUE),BC14&gt;0,BD14&gt;0)</f>
        <v>0</v>
      </c>
      <c r="BI14" t="b">
        <f>OR('Unit Types - Emission Rates'!A22="Remove",AND(ISBLANK('Unit Types - Emission Rates'!A22),BI13=TRUE))</f>
        <v>0</v>
      </c>
      <c r="BJ14" t="b">
        <f>OR('Unit Types - Emission Rates'!A22="Consolidate",'Unit Types - Emission Rates'!A22="New/Modified",'Unit Types - Emission Rates'!A22="Change of location",AND(ISBLANK('Unit Types - Emission Rates'!A22),BJ13=TRUE))</f>
        <v>0</v>
      </c>
      <c r="BK14" t="b">
        <f>OR('Unit Types - Emission Rates'!A22="Renew",'Unit Types - Emission Rates'!A22="Renew only",AND(ISBLANK('Unit Types - Emission Rates'!A22),BK13=TRUE))</f>
        <v>0</v>
      </c>
      <c r="BL14">
        <f>IF(ISNUMBER(IFERROR(MATCH(BM14,$BM$1:BM13,0),"Else")),0,ROW(BM14)-1)</f>
        <v>0</v>
      </c>
      <c r="BM14" s="105">
        <f t="shared" si="29"/>
        <v>0</v>
      </c>
      <c r="BO14" s="3"/>
      <c r="BP14" s="134" t="s">
        <v>1197</v>
      </c>
      <c r="BQ14" s="162" t="s">
        <v>1198</v>
      </c>
      <c r="BR14" s="160" t="s">
        <v>1099</v>
      </c>
      <c r="BS14" s="166" t="s">
        <v>1012</v>
      </c>
      <c r="BT14" s="165" t="s">
        <v>1199</v>
      </c>
      <c r="BV14" s="9" t="s">
        <v>1200</v>
      </c>
      <c r="BW14" s="10" t="s">
        <v>1201</v>
      </c>
      <c r="BX14" s="11" t="s">
        <v>1202</v>
      </c>
      <c r="BY14" s="12" t="s">
        <v>1203</v>
      </c>
      <c r="CB14" s="96" t="s">
        <v>1204</v>
      </c>
      <c r="CK14" s="357"/>
      <c r="CL14" s="7"/>
      <c r="CM14" s="359"/>
      <c r="CN14" s="130" t="s">
        <v>1205</v>
      </c>
      <c r="CO14" s="130" t="s">
        <v>1206</v>
      </c>
      <c r="CP14" s="865" t="s">
        <v>687</v>
      </c>
      <c r="CQ14" s="868"/>
      <c r="CR14" s="868"/>
      <c r="CS14" s="866"/>
      <c r="CT14" s="866"/>
      <c r="CU14" s="866"/>
      <c r="CV14" s="867"/>
      <c r="CX14" t="s">
        <v>1207</v>
      </c>
      <c r="CY14">
        <f t="shared" si="22"/>
        <v>0</v>
      </c>
      <c r="CZ14" t="s">
        <v>620</v>
      </c>
      <c r="DA14" t="b">
        <f t="shared" si="23"/>
        <v>0</v>
      </c>
      <c r="DB14">
        <f t="shared" si="24"/>
        <v>0</v>
      </c>
      <c r="DC14" s="172" t="str">
        <f>IF(BACT!D185="","",BACT!D185&amp;": "&amp;BACT!E185&amp;IF(BACT!G185="",$CW$13," ("&amp;BACT!G185&amp;")"&amp;$CW$13))&amp;
IF(BACT!D186="","",BACT!D186&amp;": "&amp;BACT!E186&amp;IF(BACT!G186="",$CW$13," ("&amp;BACT!G186&amp;")"&amp;$CW$13))&amp;
IF(BACT!D187="","",BACT!D187&amp;": "&amp;BACT!E187&amp;IF(BACT!G187="",$CW$13," ("&amp;BACT!G187&amp;")"&amp;$CW$13))&amp;
IF(BACT!D188="","",BACT!D188&amp;": "&amp;BACT!E188&amp;IF(BACT!G188="",$CW$13," ("&amp;BACT!G188&amp;")"&amp;$CW$13))&amp;
IF(BACT!D189="","",BACT!D189&amp;": "&amp;BACT!E189&amp;IF(BACT!G189="",$CW$13," ("&amp;BACT!G189&amp;")"&amp;$CW$13))&amp;
IF(BACT!D190="","",BACT!D190&amp;": "&amp;BACT!E190&amp;IF(BACT!G190="",$CW$13," ("&amp;BACT!G190&amp;")"&amp;$CW$13))&amp;
IF(BACT!D191="","",BACT!D191&amp;": "&amp;BACT!E191&amp;IF(BACT!G191="",$CW$13," ("&amp;BACT!G191&amp;")"&amp;$CW$13))&amp;
IF(BACT!D192="","",BACT!D192&amp;": "&amp;BACT!E192&amp;IF(BACT!G192="",$CW$13," ("&amp;BACT!G192&amp;")"&amp;$CW$13))&amp;
IF(BACT!D193="","",BACT!D193&amp;": "&amp;BACT!E193&amp;IF(BACT!G193="",$CW$13," ("&amp;BACT!G193&amp;")"&amp;$CW$13))&amp;
IF(BACT!D194="","",BACT!D194&amp;": "&amp;BACT!E194&amp;IF(BACT!G194="",$CW$13," ("&amp;BACT!G194&amp;")"&amp;$CW$13))&amp;
IF(BACT!D195="","",BACT!D195&amp;": "&amp;BACT!E195&amp;IF(BACT!G195="",$CW$13," ("&amp;BACT!G195&amp;")"&amp;$CW$13))&amp;
IF(BACT!D196="","",BACT!D196&amp;": "&amp;BACT!E196&amp;IF(BACT!G196="",$CW$13," ("&amp;BACT!G196&amp;")"&amp;$CW$13))&amp;
IF(BACT!D197="","",BACT!D197&amp;": "&amp;BACT!E197&amp;IF(BACT!G197="",$CW$13," ("&amp;BACT!G197&amp;")"&amp;$CW$13))&amp;
IF(BACT!D198="","",BACT!D198&amp;": "&amp;BACT!E198&amp;IF(BACT!G198="",""," ("&amp;BACT!G198&amp;")"))</f>
        <v/>
      </c>
      <c r="DF14" s="333">
        <f t="shared" si="28"/>
        <v>0</v>
      </c>
    </row>
    <row r="15" spans="1:113" ht="15" x14ac:dyDescent="0.25">
      <c r="A15" s="102">
        <f>IF(OR('Unit Types - Emission Rates'!A24="Not New/Modified",'Unit Types - Emission Rates'!A24="Remove",M15=0),0,IF(ISNUMBER(MATCH(M15,$M$1:M14,0)),0,MAX($A$1:A14)+1))</f>
        <v>0</v>
      </c>
      <c r="B15" t="str">
        <f>IF(OR(COUNTIF(QuickFix!$D$2:D15,QuickFix!D15)&gt;1,QuickFix!D15=0),IF(ISBLANK('Unit Types - Emission Rates'!C24),B14,0),MAX($B$1:B14)+1)</f>
        <v># if BACT</v>
      </c>
      <c r="C15" t="str">
        <f t="shared" si="0"/>
        <v># if BACT0</v>
      </c>
      <c r="D15">
        <f>IF(B15=0,0,IF(ISNUMBER(MATCH(C15,$C$1:C14,0)),-1,COUNTIF($B$2:B15,B15)-COUNTIFS($D$1:D14,"&lt;0",$B$1:B14,B15)))</f>
        <v>-1</v>
      </c>
      <c r="E15">
        <f t="shared" si="25"/>
        <v>0</v>
      </c>
      <c r="F15" t="str">
        <f>IF(OR(COUNTIF(QuickFix!$D$2:D15,QuickFix!D15)&gt;1,QuickFix!D15=0),IF(ISBLANK('Unit Types - Emission Rates'!C24),F14,0),MAX(F$1:$F14)+1)</f>
        <v># if Monitoring</v>
      </c>
      <c r="G15" t="str">
        <f t="shared" si="1"/>
        <v># if Monitoring0</v>
      </c>
      <c r="H15">
        <f>IF(F15=0,0,IF(ISNUMBER(MATCH(G15,$G$1:G14,0)),-1,COUNTIF($F$2:F15,F15)-COUNTIFS($H$1:H14,"&lt;0",$F$1:F14,F15)))</f>
        <v>-1</v>
      </c>
      <c r="I15">
        <f t="shared" si="2"/>
        <v>0</v>
      </c>
      <c r="J15" s="3" t="str">
        <f>IF(OR(COUNTIF($L$2:L15,L15)&gt;1,L15=0),IF(ISBLANK('Unit Types - Emission Rates'!C24),J14,0),MAX($J$1:J14)+1)</f>
        <v>Unique FIN</v>
      </c>
      <c r="K15" s="3" t="str">
        <f>IF(OR(COUNTIF($M$2:M15,M15)&gt;1,M15=0),IF(ISBLANK('Unit Types - Emission Rates'!D24),K14,0),MAX($K$1:K14)+1)</f>
        <v>Unique EPN</v>
      </c>
      <c r="L15">
        <f>IF(ISBLANK('Unit Types - Emission Rates'!$C24),'Unit Types - Emission Rates'!D24,'Unit Types - Emission Rates'!C24)</f>
        <v>0</v>
      </c>
      <c r="M15" s="3">
        <f>IF(AND(ISBLANK('Unit Types - Emission Rates'!D24),N15&lt;&gt;0,L15&lt;&gt;N15),"FIN: "&amp;L15,IF(AND(ISBLANK('Unit Types - Emission Rates'!D24),N15&lt;&gt;0),L15,'Unit Types - Emission Rates'!D24))</f>
        <v>0</v>
      </c>
      <c r="N15" s="3">
        <f>'Unit Types - Emission Rates'!E24</f>
        <v>0</v>
      </c>
      <c r="O15" s="5" t="str">
        <f>IF(OR(COUNTIF($P$2:P15,P15&lt;&gt;0)&gt;1,P15=0),IF(ISBLANK('Unit Types - Emission Rates'!A24),O14,0),MAX($O$1:O14)+1)</f>
        <v>AR Numbering</v>
      </c>
      <c r="P15" s="5">
        <f>'Unit Types - Emission Rates'!A24</f>
        <v>0</v>
      </c>
      <c r="Q15" s="3">
        <f>IF(R15=0,0,IF(COUNTIF($R$2:R15,R15)&gt;1,0,MAX($Q$1:Q14)+1))</f>
        <v>0</v>
      </c>
      <c r="R15" s="3">
        <f>IF(ISBLANK('Unit Types - Emission Rates'!P24),'Unit Types - Emission Rates'!O24,'Unit Types - Emission Rates'!P24)</f>
        <v>0</v>
      </c>
      <c r="S15" t="str">
        <f t="shared" si="26"/>
        <v>00</v>
      </c>
      <c r="T15" t="str">
        <f t="shared" si="27"/>
        <v>00</v>
      </c>
      <c r="U15" s="3">
        <f>IF(OR('Unit Types - Emission Rates'!F24="PM 2.5",'Unit Types - Emission Rates'!F24="PM2.5",'Unit Types - Emission Rates'!F24="PM 10",'Unit Types - Emission Rates'!F24="PM10"),"PM",'Unit Types - Emission Rates'!F24)</f>
        <v>0</v>
      </c>
      <c r="V15" s="100">
        <f>IF(ISBLANK('Unit Types - Emission Rates'!F24),1,0)</f>
        <v>1</v>
      </c>
      <c r="W15" s="3" t="str">
        <f t="shared" si="3"/>
        <v/>
      </c>
      <c r="X15" s="3">
        <f>IF(Y15=-1,0,MAX($X$1:X14)+1)</f>
        <v>0</v>
      </c>
      <c r="Y15" s="3">
        <f t="shared" si="4"/>
        <v>-1</v>
      </c>
      <c r="Z15" s="3">
        <f>IF(AA15=-1,0,COUNTIF($Z$1:Z14,"&lt;&gt;0"))</f>
        <v>0</v>
      </c>
      <c r="AA15" s="3">
        <f t="shared" si="5"/>
        <v>-1</v>
      </c>
      <c r="AB15" s="3" t="str">
        <f t="shared" si="6"/>
        <v/>
      </c>
      <c r="AC15" s="99">
        <f>IF(AD15=-1,0,MAX($AC$1:AC14)+1)</f>
        <v>0</v>
      </c>
      <c r="AD15" s="3">
        <f t="shared" si="7"/>
        <v>-1</v>
      </c>
      <c r="AE15" s="3">
        <f t="shared" si="8"/>
        <v>-1</v>
      </c>
      <c r="AF15" s="280">
        <f t="shared" si="9"/>
        <v>-1</v>
      </c>
      <c r="AG15" s="280" t="str">
        <f t="shared" si="10"/>
        <v/>
      </c>
      <c r="AH15" s="280" t="str">
        <f t="shared" si="11"/>
        <v/>
      </c>
      <c r="AI15" s="3">
        <f t="shared" si="12"/>
        <v>-1</v>
      </c>
      <c r="AJ15" s="3" t="str">
        <f t="shared" si="13"/>
        <v/>
      </c>
      <c r="AK15" s="3" t="str">
        <f t="shared" si="14"/>
        <v/>
      </c>
      <c r="AL15" s="280">
        <f t="shared" si="15"/>
        <v>-1</v>
      </c>
      <c r="AM15" s="280" t="str">
        <f t="shared" si="16"/>
        <v/>
      </c>
      <c r="AN15" s="285" t="str">
        <f t="shared" si="17"/>
        <v/>
      </c>
      <c r="AO15" s="3">
        <f>IF(AP15=0,0,COUNTIF(AO$1:$AO14,"&lt;&gt;0"))</f>
        <v>0</v>
      </c>
      <c r="AP15" s="3">
        <f t="shared" si="18"/>
        <v>0</v>
      </c>
      <c r="AQ15" s="99">
        <f>IF(AR15=0,0,IF(OR(ISNUMBER(MATCH(AR15,'Public Notice'!$A$11:$A$18,0)),AND(RIGHT(AR15,1)=" ",ISNUMBER(MATCH(LEFT(AR15,LEN(AR15)-1),'Public Notice'!$A$11:$A$18,0)))),0,COUNTIF(AQ$1:$AQ14,"&lt;&gt;0")))</f>
        <v>0</v>
      </c>
      <c r="AR15" s="100">
        <f t="shared" si="19"/>
        <v>0</v>
      </c>
      <c r="AT15" s="99">
        <f>IF(AU15=0,0,COUNTIF($AT$1:AT14,"&lt;&gt;0"))</f>
        <v>0</v>
      </c>
      <c r="AU15" s="3">
        <f t="shared" si="20"/>
        <v>0</v>
      </c>
      <c r="AV15" s="99">
        <f>IF(AW15=0,0,IF(OR(ISNUMBER(MATCH(AW15,'Public Notice'!$A$11:$A$18,0)),AND(RIGHT(AW15,1)=" ",ISNUMBER(MATCH(LEFT(AW15,LEN(AW15)-1),'Public Notice'!$A$11:$A$18,0)))),0,COUNTIF($AV$1:AV14,"&lt;&gt;0")))</f>
        <v>0</v>
      </c>
      <c r="AW15" s="100">
        <f t="shared" si="21"/>
        <v>0</v>
      </c>
      <c r="AY15" s="3">
        <f>IF(ISNUMBER(IFERROR(MATCH(AZ15,$AZ$1:AZ14,0),"Else")),0,ROW(AZ15)-1)</f>
        <v>0</v>
      </c>
      <c r="AZ15">
        <f>IF(OR('Unit Types - Emission Rates'!F23="PM 2.5",'Unit Types - Emission Rates'!F23="PM 2.5 ",'Unit Types - Emission Rates'!F23="PM2.5"),"PM2.5",IF(OR('Unit Types - Emission Rates'!F23="PM 10",'Unit Types - Emission Rates'!F23="PM 10 ",'Unit Types - Emission Rates'!F23="PM10 "),"PM10",IF(RIGHT('Unit Types - Emission Rates'!F23,1)=" ",LEFT('Unit Types - Emission Rates'!F23,LEN('Unit Types - Emission Rates'!F23)-1),IF(RIGHT('Unit Types - Emission Rates'!F23,1)&lt;&gt;" ",'Unit Types - Emission Rates'!F23,'Unit Types - Emission Rates'!F23))))</f>
        <v>0</v>
      </c>
      <c r="BA15">
        <f>_xlfn.NUMBERVALUE(IF(OR('Unit Types - Emission Rates'!G23="-",'Unit Types - Emission Rates'!G23="--",'Unit Types - Emission Rates'!G23="---"),0,IF(OR('Unit Types - Emission Rates'!G23="&lt;0.01",'Unit Types - Emission Rates'!G23="&lt; 0.01"),0.01,'Unit Types - Emission Rates'!G23)))</f>
        <v>0</v>
      </c>
      <c r="BB15">
        <f>_xlfn.NUMBERVALUE(IF(OR('Unit Types - Emission Rates'!H23="-",'Unit Types - Emission Rates'!H23="--",'Unit Types - Emission Rates'!H23="---"),0,IF(OR('Unit Types - Emission Rates'!H23="&lt;0.01",'Unit Types - Emission Rates'!H23="&lt; 0.01"),0.01,'Unit Types - Emission Rates'!H23)))</f>
        <v>0</v>
      </c>
      <c r="BC15">
        <f>_xlfn.NUMBERVALUE(IF(OR('Unit Types - Emission Rates'!I23="-",'Unit Types - Emission Rates'!I23="--",'Unit Types - Emission Rates'!I23="---"),0,IF(OR('Unit Types - Emission Rates'!I23="&lt;0.01",'Unit Types - Emission Rates'!I23="&lt; 0.01"),0.01,'Unit Types - Emission Rates'!I23)))</f>
        <v>0</v>
      </c>
      <c r="BD15">
        <f>_xlfn.NUMBERVALUE(IF(OR('Unit Types - Emission Rates'!J23="-",'Unit Types - Emission Rates'!J23="--",'Unit Types - Emission Rates'!J23="---"),0,IF(OR('Unit Types - Emission Rates'!J23="&lt;0.01",'Unit Types - Emission Rates'!J23="&lt; 0.01"),0.01,'Unit Types - Emission Rates'!J23)))</f>
        <v>0</v>
      </c>
      <c r="BE15">
        <f>_xlfn.NUMBERVALUE(IF(OR('Unit Types - Emission Rates'!K23="-",'Unit Types - Emission Rates'!K23="--",'Unit Types - Emission Rates'!K23="---"),0,IF(OR('Unit Types - Emission Rates'!K23="&lt;0.01",'Unit Types - Emission Rates'!K23="&lt; 0.01"),0.01,'Unit Types - Emission Rates'!K23)))</f>
        <v>0</v>
      </c>
      <c r="BF15">
        <f>_xlfn.NUMBERVALUE(IF(OR('Unit Types - Emission Rates'!L23="-",'Unit Types - Emission Rates'!L23="--",'Unit Types - Emission Rates'!L23="---"),0,IF(OR('Unit Types - Emission Rates'!L23="&lt;0.01",'Unit Types - Emission Rates'!L23="&lt; 0.01"),0.01,'Unit Types - Emission Rates'!L23)))</f>
        <v>0</v>
      </c>
      <c r="BG15" t="b">
        <f>IF(AND(V14&lt;&gt;1),(QuickFix!G14="Yes"))</f>
        <v>0</v>
      </c>
      <c r="BH15" t="b">
        <f>OR('Unit Types - Emission Rates'!A23="Consolidate",AND(ISBLANK('Unit Types - Emission Rates'!A23),BH14=TRUE),BC15&gt;0,BD15&gt;0)</f>
        <v>0</v>
      </c>
      <c r="BI15" t="b">
        <f>OR('Unit Types - Emission Rates'!A23="Remove",AND(ISBLANK('Unit Types - Emission Rates'!A23),BI14=TRUE))</f>
        <v>0</v>
      </c>
      <c r="BJ15" t="b">
        <f>OR('Unit Types - Emission Rates'!A23="Consolidate",'Unit Types - Emission Rates'!A23="New/Modified",'Unit Types - Emission Rates'!A23="Change of location",AND(ISBLANK('Unit Types - Emission Rates'!A23),BJ14=TRUE))</f>
        <v>0</v>
      </c>
      <c r="BK15" t="b">
        <f>OR('Unit Types - Emission Rates'!A23="Renew",'Unit Types - Emission Rates'!A23="Renew only",AND(ISBLANK('Unit Types - Emission Rates'!A23),BK14=TRUE))</f>
        <v>0</v>
      </c>
      <c r="BL15">
        <f>IF(ISNUMBER(IFERROR(MATCH(BM15,$BM$1:BM14,0),"Else")),0,ROW(BM15)-1)</f>
        <v>0</v>
      </c>
      <c r="BM15" s="105">
        <f t="shared" si="29"/>
        <v>0</v>
      </c>
      <c r="BO15" s="3"/>
      <c r="BP15" s="3"/>
      <c r="BQ15" s="162" t="s">
        <v>1208</v>
      </c>
      <c r="BR15" s="160" t="s">
        <v>1073</v>
      </c>
      <c r="BS15" s="166" t="s">
        <v>1209</v>
      </c>
      <c r="BT15" s="165" t="s">
        <v>1210</v>
      </c>
      <c r="BV15" s="9" t="s">
        <v>1201</v>
      </c>
      <c r="BW15" s="10" t="s">
        <v>1211</v>
      </c>
      <c r="BX15" s="11" t="s">
        <v>1212</v>
      </c>
      <c r="BY15" s="12" t="s">
        <v>1213</v>
      </c>
      <c r="CB15" s="96" t="s">
        <v>1080</v>
      </c>
      <c r="CK15" s="357"/>
      <c r="CL15" s="7"/>
      <c r="CM15" s="359"/>
      <c r="CN15" s="130" t="s">
        <v>1214</v>
      </c>
      <c r="CO15" s="130" t="s">
        <v>1215</v>
      </c>
      <c r="CP15" s="865" t="s">
        <v>609</v>
      </c>
      <c r="CQ15" s="868"/>
      <c r="CR15" s="868"/>
      <c r="CS15" s="866"/>
      <c r="CT15" s="866"/>
      <c r="CU15" s="866"/>
      <c r="CV15" s="867"/>
      <c r="CX15" t="s">
        <v>1216</v>
      </c>
      <c r="CY15">
        <f t="shared" si="22"/>
        <v>0</v>
      </c>
      <c r="CZ15" t="s">
        <v>1217</v>
      </c>
      <c r="DA15" t="b">
        <f t="shared" si="23"/>
        <v>0</v>
      </c>
      <c r="DB15">
        <f t="shared" si="24"/>
        <v>0</v>
      </c>
      <c r="DC15" s="173" t="str">
        <f>IF(BACT!D199="","",BACT!D199&amp;": "&amp;BACT!E199&amp;IF(BACT!G199="",$CW$13," ("&amp;BACT!G199&amp;")"&amp;$CW$13))&amp;
IF(BACT!D200="","",BACT!D200&amp;": "&amp;BACT!E200&amp;IF(BACT!G200="",$CW$13," ("&amp;BACT!G200&amp;")"&amp;$CW$13))&amp;
IF(BACT!D201="","",BACT!D201&amp;": "&amp;BACT!E201&amp;IF(BACT!G201="",$CW$13," ("&amp;BACT!G201&amp;")"&amp;$CW$13))&amp;
IF(BACT!D202="","",BACT!D202&amp;": "&amp;BACT!E202&amp;IF(BACT!G202="",$CW$13," ("&amp;BACT!G202&amp;")"&amp;$CW$13))&amp;
IF(BACT!D203="","",BACT!D203&amp;": "&amp;BACT!E203&amp;IF(BACT!G203="",$CW$13," ("&amp;BACT!G203&amp;")"&amp;$CW$13))&amp;
IF(BACT!D204="","",BACT!D204&amp;": "&amp;BACT!E204&amp;IF(BACT!G204="",$CW$13," ("&amp;BACT!G204&amp;")"&amp;$CW$13))&amp;
IF(BACT!D205="","",BACT!D205&amp;": "&amp;BACT!E205&amp;IF(BACT!G205="",$CW$13," ("&amp;BACT!G205&amp;")"&amp;$CW$13))&amp;
IF(BACT!D206="","",BACT!D206&amp;": "&amp;BACT!E206&amp;IF(BACT!G206="",$CW$13," ("&amp;BACT!G206&amp;")"&amp;$CW$13))&amp;
IF(BACT!D207="","",BACT!D207&amp;": "&amp;BACT!E207&amp;IF(BACT!G207="",$CW$13," ("&amp;BACT!G207&amp;")"&amp;$CW$13))&amp;
IF(BACT!D208="","",BACT!D208&amp;": "&amp;BACT!E208&amp;IF(BACT!G208="",$CW$13," ("&amp;BACT!G208&amp;")"&amp;$CW$13))&amp;
IF(BACT!D209="","",BACT!D209&amp;": "&amp;BACT!E209&amp;IF(BACT!G209="",$CW$13," ("&amp;BACT!G209&amp;")"&amp;$CW$13))&amp;
IF(BACT!D210="","",BACT!D210&amp;": "&amp;BACT!E210&amp;IF(BACT!G210="",$CW$13," ("&amp;BACT!G210&amp;")"&amp;$CW$13))&amp;
IF(BACT!D211="","",BACT!D211&amp;": "&amp;BACT!E211&amp;IF(BACT!G211="",$CW$13," ("&amp;BACT!G211&amp;")"&amp;$CW$13))&amp;
IF(BACT!D212="","",BACT!D212&amp;": "&amp;BACT!E212&amp;IF(BACT!G212="",""," ("&amp;BACT!G212&amp;")"))</f>
        <v/>
      </c>
      <c r="DF15" s="333">
        <f t="shared" si="28"/>
        <v>0</v>
      </c>
    </row>
    <row r="16" spans="1:113" ht="15" x14ac:dyDescent="0.25">
      <c r="A16" s="102">
        <f>IF(OR('Unit Types - Emission Rates'!A25="Not New/Modified",'Unit Types - Emission Rates'!A25="Remove",M16=0),0,IF(ISNUMBER(MATCH(M16,$M$1:M15,0)),0,MAX($A$1:A15)+1))</f>
        <v>0</v>
      </c>
      <c r="B16" t="str">
        <f>IF(OR(COUNTIF(QuickFix!$D$2:D16,QuickFix!D16)&gt;1,QuickFix!D16=0),IF(ISBLANK('Unit Types - Emission Rates'!C25),B15,0),MAX($B$1:B15)+1)</f>
        <v># if BACT</v>
      </c>
      <c r="C16" t="str">
        <f t="shared" si="0"/>
        <v># if BACT0</v>
      </c>
      <c r="D16">
        <f>IF(B16=0,0,IF(ISNUMBER(MATCH(C16,$C$1:C15,0)),-1,COUNTIF($B$2:B16,B16)-COUNTIFS($D$1:D15,"&lt;0",$B$1:B15,B16)))</f>
        <v>-1</v>
      </c>
      <c r="E16">
        <f t="shared" si="25"/>
        <v>0</v>
      </c>
      <c r="F16" t="str">
        <f>IF(OR(COUNTIF(QuickFix!$D$2:D16,QuickFix!D16)&gt;1,QuickFix!D16=0),IF(ISBLANK('Unit Types - Emission Rates'!C25),F15,0),MAX(F$1:$F15)+1)</f>
        <v># if Monitoring</v>
      </c>
      <c r="G16" t="str">
        <f t="shared" si="1"/>
        <v># if Monitoring0</v>
      </c>
      <c r="H16">
        <f>IF(F16=0,0,IF(ISNUMBER(MATCH(G16,$G$1:G15,0)),-1,COUNTIF($F$2:F16,F16)-COUNTIFS($H$1:H15,"&lt;0",$F$1:F15,F16)))</f>
        <v>-1</v>
      </c>
      <c r="I16">
        <f t="shared" si="2"/>
        <v>0</v>
      </c>
      <c r="J16" s="3" t="str">
        <f>IF(OR(COUNTIF($L$2:L16,L16)&gt;1,L16=0),IF(ISBLANK('Unit Types - Emission Rates'!C25),J15,0),MAX($J$1:J15)+1)</f>
        <v>Unique FIN</v>
      </c>
      <c r="K16" s="3" t="str">
        <f>IF(OR(COUNTIF($M$2:M16,M16)&gt;1,M16=0),IF(ISBLANK('Unit Types - Emission Rates'!D25),K15,0),MAX($K$1:K15)+1)</f>
        <v>Unique EPN</v>
      </c>
      <c r="L16">
        <f>IF(ISBLANK('Unit Types - Emission Rates'!$C25),'Unit Types - Emission Rates'!D25,'Unit Types - Emission Rates'!C25)</f>
        <v>0</v>
      </c>
      <c r="M16" s="3">
        <f>IF(AND(ISBLANK('Unit Types - Emission Rates'!D25),N16&lt;&gt;0,L16&lt;&gt;N16),"FIN: "&amp;L16,IF(AND(ISBLANK('Unit Types - Emission Rates'!D25),N16&lt;&gt;0),L16,'Unit Types - Emission Rates'!D25))</f>
        <v>0</v>
      </c>
      <c r="N16" s="3">
        <f>'Unit Types - Emission Rates'!E25</f>
        <v>0</v>
      </c>
      <c r="O16" s="5" t="str">
        <f>IF(OR(COUNTIF($P$2:P16,P16&lt;&gt;0)&gt;1,P16=0),IF(ISBLANK('Unit Types - Emission Rates'!A25),O15,0),MAX($O$1:O15)+1)</f>
        <v>AR Numbering</v>
      </c>
      <c r="P16" s="5">
        <f>'Unit Types - Emission Rates'!A25</f>
        <v>0</v>
      </c>
      <c r="Q16" s="3">
        <f>IF(R16=0,0,IF(COUNTIF($R$2:R16,R16)&gt;1,0,MAX($Q$1:Q15)+1))</f>
        <v>0</v>
      </c>
      <c r="R16" s="3">
        <f>IF(ISBLANK('Unit Types - Emission Rates'!P25),'Unit Types - Emission Rates'!O25,'Unit Types - Emission Rates'!P25)</f>
        <v>0</v>
      </c>
      <c r="S16" t="str">
        <f t="shared" si="26"/>
        <v>00</v>
      </c>
      <c r="T16" t="str">
        <f t="shared" si="27"/>
        <v>00</v>
      </c>
      <c r="U16" s="3">
        <f>IF(OR('Unit Types - Emission Rates'!F25="PM 2.5",'Unit Types - Emission Rates'!F25="PM2.5",'Unit Types - Emission Rates'!F25="PM 10",'Unit Types - Emission Rates'!F25="PM10"),"PM",'Unit Types - Emission Rates'!F25)</f>
        <v>0</v>
      </c>
      <c r="V16" s="100">
        <f>IF(ISBLANK('Unit Types - Emission Rates'!F25),1,0)</f>
        <v>1</v>
      </c>
      <c r="W16" s="3" t="str">
        <f t="shared" si="3"/>
        <v/>
      </c>
      <c r="X16" s="3">
        <f>IF(Y16=-1,0,MAX($X$1:X15)+1)</f>
        <v>0</v>
      </c>
      <c r="Y16" s="3">
        <f t="shared" si="4"/>
        <v>-1</v>
      </c>
      <c r="Z16" s="3">
        <f>IF(AA16=-1,0,COUNTIF($Z$1:Z15,"&lt;&gt;0"))</f>
        <v>0</v>
      </c>
      <c r="AA16" s="3">
        <f t="shared" si="5"/>
        <v>-1</v>
      </c>
      <c r="AB16" s="3" t="str">
        <f t="shared" si="6"/>
        <v/>
      </c>
      <c r="AC16" s="99">
        <f>IF(AD16=-1,0,MAX($AC$1:AC15)+1)</f>
        <v>0</v>
      </c>
      <c r="AD16" s="3">
        <f t="shared" si="7"/>
        <v>-1</v>
      </c>
      <c r="AE16" s="3">
        <f t="shared" si="8"/>
        <v>-1</v>
      </c>
      <c r="AF16" s="280">
        <f t="shared" si="9"/>
        <v>-1</v>
      </c>
      <c r="AG16" s="280" t="str">
        <f t="shared" si="10"/>
        <v/>
      </c>
      <c r="AH16" s="280" t="str">
        <f t="shared" si="11"/>
        <v/>
      </c>
      <c r="AI16" s="3">
        <f t="shared" si="12"/>
        <v>-1</v>
      </c>
      <c r="AJ16" s="3" t="str">
        <f t="shared" si="13"/>
        <v/>
      </c>
      <c r="AK16" s="3" t="str">
        <f t="shared" si="14"/>
        <v/>
      </c>
      <c r="AL16" s="280">
        <f t="shared" si="15"/>
        <v>-1</v>
      </c>
      <c r="AM16" s="280" t="str">
        <f t="shared" si="16"/>
        <v/>
      </c>
      <c r="AN16" s="285" t="str">
        <f t="shared" si="17"/>
        <v/>
      </c>
      <c r="AO16" s="3">
        <f>IF(AP16=0,0,COUNTIF(AO$1:$AO15,"&lt;&gt;0"))</f>
        <v>0</v>
      </c>
      <c r="AP16" s="3">
        <f t="shared" si="18"/>
        <v>0</v>
      </c>
      <c r="AQ16" s="99">
        <f>IF(AR16=0,0,IF(OR(ISNUMBER(MATCH(AR16,'Public Notice'!$A$11:$A$18,0)),AND(RIGHT(AR16,1)=" ",ISNUMBER(MATCH(LEFT(AR16,LEN(AR16)-1),'Public Notice'!$A$11:$A$18,0)))),0,COUNTIF(AQ$1:$AQ15,"&lt;&gt;0")))</f>
        <v>0</v>
      </c>
      <c r="AR16" s="100">
        <f t="shared" si="19"/>
        <v>0</v>
      </c>
      <c r="AT16" s="99">
        <f>IF(AU16=0,0,COUNTIF($AT$1:AT15,"&lt;&gt;0"))</f>
        <v>0</v>
      </c>
      <c r="AU16" s="3">
        <f t="shared" si="20"/>
        <v>0</v>
      </c>
      <c r="AV16" s="99">
        <f>IF(AW16=0,0,IF(OR(ISNUMBER(MATCH(AW16,'Public Notice'!$A$11:$A$18,0)),AND(RIGHT(AW16,1)=" ",ISNUMBER(MATCH(LEFT(AW16,LEN(AW16)-1),'Public Notice'!$A$11:$A$18,0)))),0,COUNTIF($AV$1:AV15,"&lt;&gt;0")))</f>
        <v>0</v>
      </c>
      <c r="AW16" s="100">
        <f t="shared" si="21"/>
        <v>0</v>
      </c>
      <c r="AY16" s="3">
        <f>IF(ISNUMBER(IFERROR(MATCH(AZ16,$AZ$1:AZ15,0),"Else")),0,ROW(AZ16)-1)</f>
        <v>0</v>
      </c>
      <c r="AZ16">
        <f>IF(OR('Unit Types - Emission Rates'!F24="PM 2.5",'Unit Types - Emission Rates'!F24="PM 2.5 ",'Unit Types - Emission Rates'!F24="PM2.5"),"PM2.5",IF(OR('Unit Types - Emission Rates'!F24="PM 10",'Unit Types - Emission Rates'!F24="PM 10 ",'Unit Types - Emission Rates'!F24="PM10 "),"PM10",IF(RIGHT('Unit Types - Emission Rates'!F24,1)=" ",LEFT('Unit Types - Emission Rates'!F24,LEN('Unit Types - Emission Rates'!F24)-1),IF(RIGHT('Unit Types - Emission Rates'!F24,1)&lt;&gt;" ",'Unit Types - Emission Rates'!F24,'Unit Types - Emission Rates'!F24))))</f>
        <v>0</v>
      </c>
      <c r="BA16">
        <f>_xlfn.NUMBERVALUE(IF(OR('Unit Types - Emission Rates'!G24="-",'Unit Types - Emission Rates'!G24="--",'Unit Types - Emission Rates'!G24="---"),0,IF(OR('Unit Types - Emission Rates'!G24="&lt;0.01",'Unit Types - Emission Rates'!G24="&lt; 0.01"),0.01,'Unit Types - Emission Rates'!G24)))</f>
        <v>0</v>
      </c>
      <c r="BB16">
        <f>_xlfn.NUMBERVALUE(IF(OR('Unit Types - Emission Rates'!H24="-",'Unit Types - Emission Rates'!H24="--",'Unit Types - Emission Rates'!H24="---"),0,IF(OR('Unit Types - Emission Rates'!H24="&lt;0.01",'Unit Types - Emission Rates'!H24="&lt; 0.01"),0.01,'Unit Types - Emission Rates'!H24)))</f>
        <v>0</v>
      </c>
      <c r="BC16">
        <f>_xlfn.NUMBERVALUE(IF(OR('Unit Types - Emission Rates'!I24="-",'Unit Types - Emission Rates'!I24="--",'Unit Types - Emission Rates'!I24="---"),0,IF(OR('Unit Types - Emission Rates'!I24="&lt;0.01",'Unit Types - Emission Rates'!I24="&lt; 0.01"),0.01,'Unit Types - Emission Rates'!I24)))</f>
        <v>0</v>
      </c>
      <c r="BD16">
        <f>_xlfn.NUMBERVALUE(IF(OR('Unit Types - Emission Rates'!J24="-",'Unit Types - Emission Rates'!J24="--",'Unit Types - Emission Rates'!J24="---"),0,IF(OR('Unit Types - Emission Rates'!J24="&lt;0.01",'Unit Types - Emission Rates'!J24="&lt; 0.01"),0.01,'Unit Types - Emission Rates'!J24)))</f>
        <v>0</v>
      </c>
      <c r="BE16">
        <f>_xlfn.NUMBERVALUE(IF(OR('Unit Types - Emission Rates'!K24="-",'Unit Types - Emission Rates'!K24="--",'Unit Types - Emission Rates'!K24="---"),0,IF(OR('Unit Types - Emission Rates'!K24="&lt;0.01",'Unit Types - Emission Rates'!K24="&lt; 0.01"),0.01,'Unit Types - Emission Rates'!K24)))</f>
        <v>0</v>
      </c>
      <c r="BF16">
        <f>_xlfn.NUMBERVALUE(IF(OR('Unit Types - Emission Rates'!L24="-",'Unit Types - Emission Rates'!L24="--",'Unit Types - Emission Rates'!L24="---"),0,IF(OR('Unit Types - Emission Rates'!L24="&lt;0.01",'Unit Types - Emission Rates'!L24="&lt; 0.01"),0.01,'Unit Types - Emission Rates'!L24)))</f>
        <v>0</v>
      </c>
      <c r="BG16" t="b">
        <f>IF(AND(V15&lt;&gt;1),(QuickFix!G15="Yes"))</f>
        <v>0</v>
      </c>
      <c r="BH16" t="b">
        <f>OR('Unit Types - Emission Rates'!A24="Consolidate",AND(ISBLANK('Unit Types - Emission Rates'!A24),BH15=TRUE),BC16&gt;0,BD16&gt;0)</f>
        <v>0</v>
      </c>
      <c r="BI16" t="b">
        <f>OR('Unit Types - Emission Rates'!A24="Remove",AND(ISBLANK('Unit Types - Emission Rates'!A24),BI15=TRUE))</f>
        <v>0</v>
      </c>
      <c r="BJ16" t="b">
        <f>OR('Unit Types - Emission Rates'!A24="Consolidate",'Unit Types - Emission Rates'!A24="New/Modified",'Unit Types - Emission Rates'!A24="Change of location",AND(ISBLANK('Unit Types - Emission Rates'!A24),BJ15=TRUE))</f>
        <v>0</v>
      </c>
      <c r="BK16" t="b">
        <f>OR('Unit Types - Emission Rates'!A24="Renew",'Unit Types - Emission Rates'!A24="Renew only",AND(ISBLANK('Unit Types - Emission Rates'!A24),BK15=TRUE))</f>
        <v>0</v>
      </c>
      <c r="BL16">
        <f>IF(ISNUMBER(IFERROR(MATCH(BM16,$BM$1:BM15,0),"Else")),0,ROW(BM16)-1)</f>
        <v>0</v>
      </c>
      <c r="BM16" s="105">
        <f t="shared" si="29"/>
        <v>0</v>
      </c>
      <c r="BO16" s="3"/>
      <c r="BP16" s="3"/>
      <c r="BQ16" s="162" t="s">
        <v>1218</v>
      </c>
      <c r="BR16" s="160" t="s">
        <v>1219</v>
      </c>
      <c r="BS16" s="166" t="s">
        <v>1028</v>
      </c>
      <c r="BT16" s="165" t="s">
        <v>1220</v>
      </c>
      <c r="BV16" s="9" t="s">
        <v>1221</v>
      </c>
      <c r="BW16" s="10" t="s">
        <v>1222</v>
      </c>
      <c r="BX16" s="11" t="s">
        <v>1102</v>
      </c>
      <c r="BY16" s="12" t="s">
        <v>1223</v>
      </c>
      <c r="CB16" s="97" t="s">
        <v>576</v>
      </c>
      <c r="CK16" s="357"/>
      <c r="CL16" s="7"/>
      <c r="CM16" s="359"/>
      <c r="CN16" s="130" t="s">
        <v>1224</v>
      </c>
      <c r="CO16" s="130" t="s">
        <v>1225</v>
      </c>
      <c r="CP16" s="865" t="s">
        <v>774</v>
      </c>
      <c r="CQ16" s="868"/>
      <c r="CR16" s="868"/>
      <c r="CS16" s="866"/>
      <c r="CT16" s="866"/>
      <c r="CU16" s="866"/>
      <c r="CV16" s="867"/>
      <c r="CX16" t="s">
        <v>1226</v>
      </c>
      <c r="CY16">
        <f t="shared" si="22"/>
        <v>0</v>
      </c>
      <c r="CZ16" t="s">
        <v>610</v>
      </c>
      <c r="DA16" t="b">
        <f t="shared" si="23"/>
        <v>0</v>
      </c>
      <c r="DB16">
        <f t="shared" si="24"/>
        <v>0</v>
      </c>
      <c r="DC16" s="172" t="str">
        <f>IF(BACT!D213="","",BACT!D213&amp;": "&amp;BACT!E213&amp;IF(BACT!G213="",$CW$13," ("&amp;BACT!G213&amp;")"&amp;$CW$13))&amp;
IF(BACT!D214="","",BACT!D214&amp;": "&amp;BACT!E214&amp;IF(BACT!G214="",$CW$13," ("&amp;BACT!G214&amp;")"&amp;$CW$13))&amp;
IF(BACT!D215="","",BACT!D215&amp;": "&amp;BACT!E215&amp;IF(BACT!G215="",$CW$13," ("&amp;BACT!G215&amp;")"&amp;$CW$13))&amp;
IF(BACT!D216="","",BACT!D216&amp;": "&amp;BACT!E216&amp;IF(BACT!G216="",$CW$13," ("&amp;BACT!G216&amp;")"&amp;$CW$13))&amp;
IF(BACT!D217="","",BACT!D217&amp;": "&amp;BACT!E217&amp;IF(BACT!G217="",$CW$13," ("&amp;BACT!G217&amp;")"&amp;$CW$13))&amp;
IF(BACT!D218="","",BACT!D218&amp;": "&amp;BACT!E218&amp;IF(BACT!G218="",$CW$13," ("&amp;BACT!G218&amp;")"&amp;$CW$13))&amp;
IF(BACT!D219="","",BACT!D219&amp;": "&amp;BACT!E219&amp;IF(BACT!G219="",$CW$13," ("&amp;BACT!G219&amp;")"&amp;$CW$13))&amp;
IF(BACT!D220="","",BACT!D220&amp;": "&amp;BACT!E220&amp;IF(BACT!G220="",$CW$13," ("&amp;BACT!G220&amp;")"&amp;$CW$13))&amp;
IF(BACT!D221="","",BACT!D221&amp;": "&amp;BACT!E221&amp;IF(BACT!G221="",$CW$13," ("&amp;BACT!G221&amp;")"&amp;$CW$13))&amp;
IF(BACT!D222="","",BACT!D222&amp;": "&amp;BACT!E222&amp;IF(BACT!G222="",$CW$13," ("&amp;BACT!G222&amp;")"&amp;$CW$13))&amp;
IF(BACT!D223="","",BACT!D223&amp;": "&amp;BACT!E223&amp;IF(BACT!G223="",$CW$13," ("&amp;BACT!G223&amp;")"&amp;$CW$13))&amp;
IF(BACT!D224="","",BACT!D224&amp;": "&amp;BACT!E224&amp;IF(BACT!G224="",$CW$13," ("&amp;BACT!G224&amp;")"&amp;$CW$13))&amp;
IF(BACT!D225="","",BACT!D225&amp;": "&amp;BACT!E225&amp;IF(BACT!G225="",$CW$13," ("&amp;BACT!G225&amp;")"&amp;$CW$13))&amp;
IF(BACT!D226="","",BACT!D226&amp;": "&amp;BACT!E226&amp;IF(BACT!G226="",""," ("&amp;BACT!G226&amp;")"))</f>
        <v/>
      </c>
      <c r="DF16" s="333">
        <f t="shared" si="28"/>
        <v>0</v>
      </c>
    </row>
    <row r="17" spans="1:110" ht="15" x14ac:dyDescent="0.25">
      <c r="A17" s="102">
        <f>IF(OR('Unit Types - Emission Rates'!A26="Not New/Modified",'Unit Types - Emission Rates'!A26="Remove",M17=0),0,IF(ISNUMBER(MATCH(M17,$M$1:M16,0)),0,MAX($A$1:A16)+1))</f>
        <v>0</v>
      </c>
      <c r="B17" t="str">
        <f>IF(OR(COUNTIF(QuickFix!$D$2:D17,QuickFix!D17)&gt;1,QuickFix!D17=0),IF(ISBLANK('Unit Types - Emission Rates'!C26),B16,0),MAX($B$1:B16)+1)</f>
        <v># if BACT</v>
      </c>
      <c r="C17" t="str">
        <f t="shared" si="0"/>
        <v># if BACT0</v>
      </c>
      <c r="D17">
        <f>IF(B17=0,0,IF(ISNUMBER(MATCH(C17,$C$1:C16,0)),-1,COUNTIF($B$2:B17,B17)-COUNTIFS($D$1:D16,"&lt;0",$B$1:B16,B17)))</f>
        <v>-1</v>
      </c>
      <c r="E17">
        <f t="shared" si="25"/>
        <v>0</v>
      </c>
      <c r="F17" t="str">
        <f>IF(OR(COUNTIF(QuickFix!$D$2:D17,QuickFix!D17)&gt;1,QuickFix!D17=0),IF(ISBLANK('Unit Types - Emission Rates'!C26),F16,0),MAX(F$1:$F16)+1)</f>
        <v># if Monitoring</v>
      </c>
      <c r="G17" t="str">
        <f t="shared" si="1"/>
        <v># if Monitoring0</v>
      </c>
      <c r="H17">
        <f>IF(F17=0,0,IF(ISNUMBER(MATCH(G17,$G$1:G16,0)),-1,COUNTIF($F$2:F17,F17)-COUNTIFS($H$1:H16,"&lt;0",$F$1:F16,F17)))</f>
        <v>-1</v>
      </c>
      <c r="I17">
        <f t="shared" si="2"/>
        <v>0</v>
      </c>
      <c r="J17" s="3" t="str">
        <f>IF(OR(COUNTIF($L$2:L17,L17)&gt;1,L17=0),IF(ISBLANK('Unit Types - Emission Rates'!C26),J16,0),MAX($J$1:J16)+1)</f>
        <v>Unique FIN</v>
      </c>
      <c r="K17" s="3" t="str">
        <f>IF(OR(COUNTIF($M$2:M17,M17)&gt;1,M17=0),IF(ISBLANK('Unit Types - Emission Rates'!D26),K16,0),MAX($K$1:K16)+1)</f>
        <v>Unique EPN</v>
      </c>
      <c r="L17">
        <f>IF(ISBLANK('Unit Types - Emission Rates'!$C26),'Unit Types - Emission Rates'!D26,'Unit Types - Emission Rates'!C26)</f>
        <v>0</v>
      </c>
      <c r="M17" s="3">
        <f>IF(AND(ISBLANK('Unit Types - Emission Rates'!D26),N17&lt;&gt;0,L17&lt;&gt;N17),"FIN: "&amp;L17,IF(AND(ISBLANK('Unit Types - Emission Rates'!D26),N17&lt;&gt;0),L17,'Unit Types - Emission Rates'!D26))</f>
        <v>0</v>
      </c>
      <c r="N17" s="3">
        <f>'Unit Types - Emission Rates'!E26</f>
        <v>0</v>
      </c>
      <c r="O17" s="5" t="str">
        <f>IF(OR(COUNTIF($P$2:P17,P17&lt;&gt;0)&gt;1,P17=0),IF(ISBLANK('Unit Types - Emission Rates'!A26),O16,0),MAX($O$1:O16)+1)</f>
        <v>AR Numbering</v>
      </c>
      <c r="P17" s="5">
        <f>'Unit Types - Emission Rates'!A26</f>
        <v>0</v>
      </c>
      <c r="Q17" s="3">
        <f>IF(R17=0,0,IF(COUNTIF($R$2:R17,R17)&gt;1,0,MAX($Q$1:Q16)+1))</f>
        <v>0</v>
      </c>
      <c r="R17" s="3">
        <f>IF(ISBLANK('Unit Types - Emission Rates'!P26),'Unit Types - Emission Rates'!O26,'Unit Types - Emission Rates'!P26)</f>
        <v>0</v>
      </c>
      <c r="S17" t="str">
        <f t="shared" si="26"/>
        <v>00</v>
      </c>
      <c r="T17" t="str">
        <f t="shared" si="27"/>
        <v>00</v>
      </c>
      <c r="U17" s="3">
        <f>IF(OR('Unit Types - Emission Rates'!F26="PM 2.5",'Unit Types - Emission Rates'!F26="PM2.5",'Unit Types - Emission Rates'!F26="PM 10",'Unit Types - Emission Rates'!F26="PM10"),"PM",'Unit Types - Emission Rates'!F26)</f>
        <v>0</v>
      </c>
      <c r="V17" s="100">
        <f>IF(ISBLANK('Unit Types - Emission Rates'!F26),1,0)</f>
        <v>1</v>
      </c>
      <c r="W17" s="3" t="str">
        <f t="shared" si="3"/>
        <v/>
      </c>
      <c r="X17" s="3">
        <f>IF(Y17=-1,0,MAX($X$1:X16)+1)</f>
        <v>0</v>
      </c>
      <c r="Y17" s="3">
        <f t="shared" si="4"/>
        <v>-1</v>
      </c>
      <c r="Z17" s="3">
        <f>IF(AA17=-1,0,COUNTIF($Z$1:Z16,"&lt;&gt;0"))</f>
        <v>0</v>
      </c>
      <c r="AA17" s="3">
        <f t="shared" si="5"/>
        <v>-1</v>
      </c>
      <c r="AB17" s="3" t="str">
        <f t="shared" si="6"/>
        <v/>
      </c>
      <c r="AC17" s="99">
        <f>IF(AD17=-1,0,MAX($AC$1:AC16)+1)</f>
        <v>0</v>
      </c>
      <c r="AD17" s="3">
        <f t="shared" si="7"/>
        <v>-1</v>
      </c>
      <c r="AE17" s="3">
        <f t="shared" si="8"/>
        <v>-1</v>
      </c>
      <c r="AF17" s="280">
        <f t="shared" si="9"/>
        <v>-1</v>
      </c>
      <c r="AG17" s="280" t="str">
        <f t="shared" si="10"/>
        <v/>
      </c>
      <c r="AH17" s="280" t="str">
        <f t="shared" si="11"/>
        <v/>
      </c>
      <c r="AI17" s="3">
        <f t="shared" si="12"/>
        <v>-1</v>
      </c>
      <c r="AJ17" s="3" t="str">
        <f t="shared" si="13"/>
        <v/>
      </c>
      <c r="AK17" s="3" t="str">
        <f t="shared" si="14"/>
        <v/>
      </c>
      <c r="AL17" s="280">
        <f t="shared" si="15"/>
        <v>-1</v>
      </c>
      <c r="AM17" s="280" t="str">
        <f t="shared" si="16"/>
        <v/>
      </c>
      <c r="AN17" s="285" t="str">
        <f t="shared" si="17"/>
        <v/>
      </c>
      <c r="AO17" s="3">
        <f>IF(AP17=0,0,COUNTIF(AO$1:$AO16,"&lt;&gt;0"))</f>
        <v>0</v>
      </c>
      <c r="AP17" s="3">
        <f t="shared" si="18"/>
        <v>0</v>
      </c>
      <c r="AQ17" s="99">
        <f>IF(AR17=0,0,IF(OR(ISNUMBER(MATCH(AR17,'Public Notice'!$A$11:$A$18,0)),AND(RIGHT(AR17,1)=" ",ISNUMBER(MATCH(LEFT(AR17,LEN(AR17)-1),'Public Notice'!$A$11:$A$18,0)))),0,COUNTIF(AQ$1:$AQ16,"&lt;&gt;0")))</f>
        <v>0</v>
      </c>
      <c r="AR17" s="100">
        <f t="shared" si="19"/>
        <v>0</v>
      </c>
      <c r="AT17" s="99">
        <f>IF(AU17=0,0,COUNTIF($AT$1:AT16,"&lt;&gt;0"))</f>
        <v>0</v>
      </c>
      <c r="AU17" s="3">
        <f t="shared" si="20"/>
        <v>0</v>
      </c>
      <c r="AV17" s="99">
        <f>IF(AW17=0,0,IF(OR(ISNUMBER(MATCH(AW17,'Public Notice'!$A$11:$A$18,0)),AND(RIGHT(AW17,1)=" ",ISNUMBER(MATCH(LEFT(AW17,LEN(AW17)-1),'Public Notice'!$A$11:$A$18,0)))),0,COUNTIF($AV$1:AV16,"&lt;&gt;0")))</f>
        <v>0</v>
      </c>
      <c r="AW17" s="100">
        <f t="shared" si="21"/>
        <v>0</v>
      </c>
      <c r="AY17" s="3">
        <f>IF(ISNUMBER(IFERROR(MATCH(AZ17,$AZ$1:AZ16,0),"Else")),0,ROW(AZ17)-1)</f>
        <v>0</v>
      </c>
      <c r="AZ17">
        <f>IF(OR('Unit Types - Emission Rates'!F25="PM 2.5",'Unit Types - Emission Rates'!F25="PM 2.5 ",'Unit Types - Emission Rates'!F25="PM2.5"),"PM2.5",IF(OR('Unit Types - Emission Rates'!F25="PM 10",'Unit Types - Emission Rates'!F25="PM 10 ",'Unit Types - Emission Rates'!F25="PM10 "),"PM10",IF(RIGHT('Unit Types - Emission Rates'!F25,1)=" ",LEFT('Unit Types - Emission Rates'!F25,LEN('Unit Types - Emission Rates'!F25)-1),IF(RIGHT('Unit Types - Emission Rates'!F25,1)&lt;&gt;" ",'Unit Types - Emission Rates'!F25,'Unit Types - Emission Rates'!F25))))</f>
        <v>0</v>
      </c>
      <c r="BA17">
        <f>_xlfn.NUMBERVALUE(IF(OR('Unit Types - Emission Rates'!G25="-",'Unit Types - Emission Rates'!G25="--",'Unit Types - Emission Rates'!G25="---"),0,IF(OR('Unit Types - Emission Rates'!G25="&lt;0.01",'Unit Types - Emission Rates'!G25="&lt; 0.01"),0.01,'Unit Types - Emission Rates'!G25)))</f>
        <v>0</v>
      </c>
      <c r="BB17">
        <f>_xlfn.NUMBERVALUE(IF(OR('Unit Types - Emission Rates'!H25="-",'Unit Types - Emission Rates'!H25="--",'Unit Types - Emission Rates'!H25="---"),0,IF(OR('Unit Types - Emission Rates'!H25="&lt;0.01",'Unit Types - Emission Rates'!H25="&lt; 0.01"),0.01,'Unit Types - Emission Rates'!H25)))</f>
        <v>0</v>
      </c>
      <c r="BC17">
        <f>_xlfn.NUMBERVALUE(IF(OR('Unit Types - Emission Rates'!I25="-",'Unit Types - Emission Rates'!I25="--",'Unit Types - Emission Rates'!I25="---"),0,IF(OR('Unit Types - Emission Rates'!I25="&lt;0.01",'Unit Types - Emission Rates'!I25="&lt; 0.01"),0.01,'Unit Types - Emission Rates'!I25)))</f>
        <v>0</v>
      </c>
      <c r="BD17">
        <f>_xlfn.NUMBERVALUE(IF(OR('Unit Types - Emission Rates'!J25="-",'Unit Types - Emission Rates'!J25="--",'Unit Types - Emission Rates'!J25="---"),0,IF(OR('Unit Types - Emission Rates'!J25="&lt;0.01",'Unit Types - Emission Rates'!J25="&lt; 0.01"),0.01,'Unit Types - Emission Rates'!J25)))</f>
        <v>0</v>
      </c>
      <c r="BE17">
        <f>_xlfn.NUMBERVALUE(IF(OR('Unit Types - Emission Rates'!K25="-",'Unit Types - Emission Rates'!K25="--",'Unit Types - Emission Rates'!K25="---"),0,IF(OR('Unit Types - Emission Rates'!K25="&lt;0.01",'Unit Types - Emission Rates'!K25="&lt; 0.01"),0.01,'Unit Types - Emission Rates'!K25)))</f>
        <v>0</v>
      </c>
      <c r="BF17">
        <f>_xlfn.NUMBERVALUE(IF(OR('Unit Types - Emission Rates'!L25="-",'Unit Types - Emission Rates'!L25="--",'Unit Types - Emission Rates'!L25="---"),0,IF(OR('Unit Types - Emission Rates'!L25="&lt;0.01",'Unit Types - Emission Rates'!L25="&lt; 0.01"),0.01,'Unit Types - Emission Rates'!L25)))</f>
        <v>0</v>
      </c>
      <c r="BG17" t="b">
        <f>IF(AND(V16&lt;&gt;1),(QuickFix!G16="Yes"))</f>
        <v>0</v>
      </c>
      <c r="BH17" t="b">
        <f>OR('Unit Types - Emission Rates'!A25="Consolidate",AND(ISBLANK('Unit Types - Emission Rates'!A25),BH16=TRUE),BC17&gt;0,BD17&gt;0)</f>
        <v>0</v>
      </c>
      <c r="BI17" t="b">
        <f>OR('Unit Types - Emission Rates'!A25="Remove",AND(ISBLANK('Unit Types - Emission Rates'!A25),BI16=TRUE))</f>
        <v>0</v>
      </c>
      <c r="BJ17" t="b">
        <f>OR('Unit Types - Emission Rates'!A25="Consolidate",'Unit Types - Emission Rates'!A25="New/Modified",'Unit Types - Emission Rates'!A25="Change of location",AND(ISBLANK('Unit Types - Emission Rates'!A25),BJ16=TRUE))</f>
        <v>0</v>
      </c>
      <c r="BK17" t="b">
        <f>OR('Unit Types - Emission Rates'!A25="Renew",'Unit Types - Emission Rates'!A25="Renew only",AND(ISBLANK('Unit Types - Emission Rates'!A25),BK16=TRUE))</f>
        <v>0</v>
      </c>
      <c r="BL17">
        <f>IF(ISNUMBER(IFERROR(MATCH(BM17,$BM$1:BM16,0),"Else")),0,ROW(BM17)-1)</f>
        <v>0</v>
      </c>
      <c r="BM17" s="105">
        <f t="shared" si="29"/>
        <v>0</v>
      </c>
      <c r="BO17" s="3"/>
      <c r="BP17" s="3"/>
      <c r="BQ17" s="162" t="s">
        <v>1227</v>
      </c>
      <c r="BR17" s="160" t="s">
        <v>1100</v>
      </c>
      <c r="BS17" s="166" t="s">
        <v>1228</v>
      </c>
      <c r="BT17" s="165" t="s">
        <v>1229</v>
      </c>
      <c r="BV17" s="9" t="s">
        <v>1211</v>
      </c>
      <c r="BW17" s="10" t="s">
        <v>1230</v>
      </c>
      <c r="BX17" s="11" t="s">
        <v>1151</v>
      </c>
      <c r="BY17" s="12" t="s">
        <v>1231</v>
      </c>
      <c r="CB17" s="95" t="s">
        <v>1232</v>
      </c>
      <c r="CK17" s="357"/>
      <c r="CL17" s="7"/>
      <c r="CM17" s="359"/>
      <c r="CN17" s="130" t="s">
        <v>1233</v>
      </c>
      <c r="CO17" s="130" t="s">
        <v>1234</v>
      </c>
      <c r="CP17" s="865" t="s">
        <v>1235</v>
      </c>
      <c r="CQ17" s="868"/>
      <c r="CR17" s="868"/>
      <c r="CS17" s="866"/>
      <c r="CT17" s="866"/>
      <c r="CU17" s="866"/>
      <c r="CV17" s="867"/>
      <c r="CX17" t="s">
        <v>1236</v>
      </c>
      <c r="CY17">
        <f t="shared" si="22"/>
        <v>0</v>
      </c>
      <c r="CZ17" t="s">
        <v>1237</v>
      </c>
      <c r="DA17" t="b">
        <f t="shared" si="23"/>
        <v>0</v>
      </c>
      <c r="DB17">
        <f t="shared" si="24"/>
        <v>0</v>
      </c>
      <c r="DC17" s="173" t="str">
        <f>IF(BACT!D227="","",BACT!D227&amp;": "&amp;BACT!E227&amp;IF(BACT!G227="",$CW$13," ("&amp;BACT!G227&amp;")"&amp;$CW$13))&amp;
IF(BACT!D228="","",BACT!D228&amp;": "&amp;BACT!E228&amp;IF(BACT!G228="",$CW$13," ("&amp;BACT!G228&amp;")"&amp;$CW$13))&amp;
IF(BACT!D229="","",BACT!D229&amp;": "&amp;BACT!E229&amp;IF(BACT!G229="",$CW$13," ("&amp;BACT!G229&amp;")"&amp;$CW$13))&amp;
IF(BACT!D230="","",BACT!D230&amp;": "&amp;BACT!E230&amp;IF(BACT!G230="",$CW$13," ("&amp;BACT!G230&amp;")"&amp;$CW$13))&amp;
IF(BACT!D231="","",BACT!D231&amp;": "&amp;BACT!E231&amp;IF(BACT!G231="",$CW$13," ("&amp;BACT!G231&amp;")"&amp;$CW$13))&amp;
IF(BACT!D232="","",BACT!D232&amp;": "&amp;BACT!E232&amp;IF(BACT!G232="",$CW$13," ("&amp;BACT!G232&amp;")"&amp;$CW$13))&amp;
IF(BACT!D233="","",BACT!D233&amp;": "&amp;BACT!E233&amp;IF(BACT!G233="",$CW$13," ("&amp;BACT!G233&amp;")"&amp;$CW$13))&amp;
IF(BACT!D234="","",BACT!D234&amp;": "&amp;BACT!E234&amp;IF(BACT!G234="",$CW$13," ("&amp;BACT!G234&amp;")"&amp;$CW$13))&amp;
IF(BACT!D235="","",BACT!D235&amp;": "&amp;BACT!E235&amp;IF(BACT!G235="",$CW$13," ("&amp;BACT!G235&amp;")"&amp;$CW$13))&amp;
IF(BACT!D236="","",BACT!D236&amp;": "&amp;BACT!E236&amp;IF(BACT!G236="",$CW$13," ("&amp;BACT!G236&amp;")"&amp;$CW$13))&amp;
IF(BACT!D237="","",BACT!D237&amp;": "&amp;BACT!E237&amp;IF(BACT!G237="",$CW$13," ("&amp;BACT!G237&amp;")"&amp;$CW$13))&amp;
IF(BACT!D238="","",BACT!D238&amp;": "&amp;BACT!E238&amp;IF(BACT!G238="",$CW$13," ("&amp;BACT!G238&amp;")"&amp;$CW$13))&amp;
IF(BACT!D239="","",BACT!D239&amp;": "&amp;BACT!E239&amp;IF(BACT!G239="",$CW$13," ("&amp;BACT!G239&amp;")"&amp;$CW$13))&amp;
IF(BACT!D240="","",BACT!D240&amp;": "&amp;BACT!E240&amp;IF(BACT!G240="",""," ("&amp;BACT!G240&amp;")"))</f>
        <v/>
      </c>
      <c r="DF17" s="333">
        <f t="shared" si="28"/>
        <v>0</v>
      </c>
    </row>
    <row r="18" spans="1:110" ht="15" x14ac:dyDescent="0.25">
      <c r="A18" s="102">
        <f>IF(OR('Unit Types - Emission Rates'!A27="Not New/Modified",'Unit Types - Emission Rates'!A27="Remove",M18=0),0,IF(ISNUMBER(MATCH(M18,$M$1:M17,0)),0,MAX($A$1:A17)+1))</f>
        <v>0</v>
      </c>
      <c r="B18" t="str">
        <f>IF(OR(COUNTIF(QuickFix!$D$2:D18,QuickFix!D18)&gt;1,QuickFix!D18=0),IF(ISBLANK('Unit Types - Emission Rates'!C27),B17,0),MAX($B$1:B17)+1)</f>
        <v># if BACT</v>
      </c>
      <c r="C18" t="str">
        <f t="shared" si="0"/>
        <v># if BACT0</v>
      </c>
      <c r="D18">
        <f>IF(B18=0,0,IF(ISNUMBER(MATCH(C18,$C$1:C17,0)),-1,COUNTIF($B$2:B18,B18)-COUNTIFS($D$1:D17,"&lt;0",$B$1:B17,B18)))</f>
        <v>-1</v>
      </c>
      <c r="E18">
        <f t="shared" si="25"/>
        <v>0</v>
      </c>
      <c r="F18" t="str">
        <f>IF(OR(COUNTIF(QuickFix!$D$2:D18,QuickFix!D18)&gt;1,QuickFix!D18=0),IF(ISBLANK('Unit Types - Emission Rates'!C27),F17,0),MAX(F$1:$F17)+1)</f>
        <v># if Monitoring</v>
      </c>
      <c r="G18" t="str">
        <f t="shared" si="1"/>
        <v># if Monitoring0</v>
      </c>
      <c r="H18">
        <f>IF(F18=0,0,IF(ISNUMBER(MATCH(G18,$G$1:G17,0)),-1,COUNTIF($F$2:F18,F18)-COUNTIFS($H$1:H17,"&lt;0",$F$1:F17,F18)))</f>
        <v>-1</v>
      </c>
      <c r="I18">
        <f t="shared" si="2"/>
        <v>0</v>
      </c>
      <c r="J18" s="3" t="str">
        <f>IF(OR(COUNTIF($L$2:L18,L18)&gt;1,L18=0),IF(ISBLANK('Unit Types - Emission Rates'!C27),J17,0),MAX($J$1:J17)+1)</f>
        <v>Unique FIN</v>
      </c>
      <c r="K18" s="3" t="str">
        <f>IF(OR(COUNTIF($M$2:M18,M18)&gt;1,M18=0),IF(ISBLANK('Unit Types - Emission Rates'!D27),K17,0),MAX($K$1:K17)+1)</f>
        <v>Unique EPN</v>
      </c>
      <c r="L18">
        <f>IF(ISBLANK('Unit Types - Emission Rates'!$C27),'Unit Types - Emission Rates'!D27,'Unit Types - Emission Rates'!C27)</f>
        <v>0</v>
      </c>
      <c r="M18" s="3">
        <f>IF(AND(ISBLANK('Unit Types - Emission Rates'!D27),N18&lt;&gt;0,L18&lt;&gt;N18),"FIN: "&amp;L18,IF(AND(ISBLANK('Unit Types - Emission Rates'!D27),N18&lt;&gt;0),L18,'Unit Types - Emission Rates'!D27))</f>
        <v>0</v>
      </c>
      <c r="N18" s="3">
        <f>'Unit Types - Emission Rates'!E27</f>
        <v>0</v>
      </c>
      <c r="O18" s="5" t="str">
        <f>IF(OR(COUNTIF($P$2:P18,P18&lt;&gt;0)&gt;1,P18=0),IF(ISBLANK('Unit Types - Emission Rates'!A27),O17,0),MAX($O$1:O17)+1)</f>
        <v>AR Numbering</v>
      </c>
      <c r="P18" s="5">
        <f>'Unit Types - Emission Rates'!A27</f>
        <v>0</v>
      </c>
      <c r="Q18" s="3">
        <f>IF(R18=0,0,IF(COUNTIF($R$2:R18,R18)&gt;1,0,MAX($Q$1:Q17)+1))</f>
        <v>0</v>
      </c>
      <c r="R18" s="3">
        <f>IF(ISBLANK('Unit Types - Emission Rates'!P27),'Unit Types - Emission Rates'!O27,'Unit Types - Emission Rates'!P27)</f>
        <v>0</v>
      </c>
      <c r="S18" t="str">
        <f t="shared" si="26"/>
        <v>00</v>
      </c>
      <c r="T18" t="str">
        <f t="shared" si="27"/>
        <v>00</v>
      </c>
      <c r="U18" s="3">
        <f>IF(OR('Unit Types - Emission Rates'!F27="PM 2.5",'Unit Types - Emission Rates'!F27="PM2.5",'Unit Types - Emission Rates'!F27="PM 10",'Unit Types - Emission Rates'!F27="PM10"),"PM",'Unit Types - Emission Rates'!F27)</f>
        <v>0</v>
      </c>
      <c r="V18" s="100">
        <f>IF(ISBLANK('Unit Types - Emission Rates'!F27),1,0)</f>
        <v>1</v>
      </c>
      <c r="W18" s="3" t="str">
        <f t="shared" si="3"/>
        <v/>
      </c>
      <c r="X18" s="3">
        <f>IF(Y18=-1,0,MAX($X$1:X17)+1)</f>
        <v>0</v>
      </c>
      <c r="Y18" s="3">
        <f t="shared" si="4"/>
        <v>-1</v>
      </c>
      <c r="Z18" s="3">
        <f>IF(AA18=-1,0,COUNTIF($Z$1:Z17,"&lt;&gt;0"))</f>
        <v>0</v>
      </c>
      <c r="AA18" s="3">
        <f t="shared" si="5"/>
        <v>-1</v>
      </c>
      <c r="AB18" s="3" t="str">
        <f t="shared" si="6"/>
        <v/>
      </c>
      <c r="AC18" s="99">
        <f>IF(AD18=-1,0,MAX($AC$1:AC17)+1)</f>
        <v>0</v>
      </c>
      <c r="AD18" s="3">
        <f t="shared" si="7"/>
        <v>-1</v>
      </c>
      <c r="AE18" s="3">
        <f t="shared" si="8"/>
        <v>-1</v>
      </c>
      <c r="AF18" s="280">
        <f t="shared" si="9"/>
        <v>-1</v>
      </c>
      <c r="AG18" s="280" t="str">
        <f t="shared" si="10"/>
        <v/>
      </c>
      <c r="AH18" s="280" t="str">
        <f t="shared" si="11"/>
        <v/>
      </c>
      <c r="AI18" s="3">
        <f t="shared" si="12"/>
        <v>-1</v>
      </c>
      <c r="AJ18" s="3" t="str">
        <f t="shared" si="13"/>
        <v/>
      </c>
      <c r="AK18" s="3" t="str">
        <f t="shared" si="14"/>
        <v/>
      </c>
      <c r="AL18" s="280">
        <f t="shared" si="15"/>
        <v>-1</v>
      </c>
      <c r="AM18" s="280" t="str">
        <f t="shared" si="16"/>
        <v/>
      </c>
      <c r="AN18" s="285" t="str">
        <f t="shared" si="17"/>
        <v/>
      </c>
      <c r="AO18" s="3">
        <f>IF(AP18=0,0,COUNTIF(AO$1:$AO17,"&lt;&gt;0"))</f>
        <v>0</v>
      </c>
      <c r="AP18" s="3">
        <f t="shared" si="18"/>
        <v>0</v>
      </c>
      <c r="AQ18" s="99">
        <f>IF(AR18=0,0,IF(OR(ISNUMBER(MATCH(AR18,'Public Notice'!$A$11:$A$18,0)),AND(RIGHT(AR18,1)=" ",ISNUMBER(MATCH(LEFT(AR18,LEN(AR18)-1),'Public Notice'!$A$11:$A$18,0)))),0,COUNTIF(AQ$1:$AQ17,"&lt;&gt;0")))</f>
        <v>0</v>
      </c>
      <c r="AR18" s="100">
        <f t="shared" si="19"/>
        <v>0</v>
      </c>
      <c r="AT18" s="99">
        <f>IF(AU18=0,0,COUNTIF($AT$1:AT17,"&lt;&gt;0"))</f>
        <v>0</v>
      </c>
      <c r="AU18" s="3">
        <f t="shared" si="20"/>
        <v>0</v>
      </c>
      <c r="AV18" s="99">
        <f>IF(AW18=0,0,IF(OR(ISNUMBER(MATCH(AW18,'Public Notice'!$A$11:$A$18,0)),AND(RIGHT(AW18,1)=" ",ISNUMBER(MATCH(LEFT(AW18,LEN(AW18)-1),'Public Notice'!$A$11:$A$18,0)))),0,COUNTIF($AV$1:AV17,"&lt;&gt;0")))</f>
        <v>0</v>
      </c>
      <c r="AW18" s="100">
        <f t="shared" si="21"/>
        <v>0</v>
      </c>
      <c r="AY18" s="3">
        <f>IF(ISNUMBER(IFERROR(MATCH(AZ18,$AZ$1:AZ17,0),"Else")),0,ROW(AZ18)-1)</f>
        <v>0</v>
      </c>
      <c r="AZ18">
        <f>IF(OR('Unit Types - Emission Rates'!F26="PM 2.5",'Unit Types - Emission Rates'!F26="PM 2.5 ",'Unit Types - Emission Rates'!F26="PM2.5"),"PM2.5",IF(OR('Unit Types - Emission Rates'!F26="PM 10",'Unit Types - Emission Rates'!F26="PM 10 ",'Unit Types - Emission Rates'!F26="PM10 "),"PM10",IF(RIGHT('Unit Types - Emission Rates'!F26,1)=" ",LEFT('Unit Types - Emission Rates'!F26,LEN('Unit Types - Emission Rates'!F26)-1),IF(RIGHT('Unit Types - Emission Rates'!F26,1)&lt;&gt;" ",'Unit Types - Emission Rates'!F26,'Unit Types - Emission Rates'!F26))))</f>
        <v>0</v>
      </c>
      <c r="BA18">
        <f>_xlfn.NUMBERVALUE(IF(OR('Unit Types - Emission Rates'!G26="-",'Unit Types - Emission Rates'!G26="--",'Unit Types - Emission Rates'!G26="---"),0,IF(OR('Unit Types - Emission Rates'!G26="&lt;0.01",'Unit Types - Emission Rates'!G26="&lt; 0.01"),0.01,'Unit Types - Emission Rates'!G26)))</f>
        <v>0</v>
      </c>
      <c r="BB18">
        <f>_xlfn.NUMBERVALUE(IF(OR('Unit Types - Emission Rates'!H26="-",'Unit Types - Emission Rates'!H26="--",'Unit Types - Emission Rates'!H26="---"),0,IF(OR('Unit Types - Emission Rates'!H26="&lt;0.01",'Unit Types - Emission Rates'!H26="&lt; 0.01"),0.01,'Unit Types - Emission Rates'!H26)))</f>
        <v>0</v>
      </c>
      <c r="BC18">
        <f>_xlfn.NUMBERVALUE(IF(OR('Unit Types - Emission Rates'!I26="-",'Unit Types - Emission Rates'!I26="--",'Unit Types - Emission Rates'!I26="---"),0,IF(OR('Unit Types - Emission Rates'!I26="&lt;0.01",'Unit Types - Emission Rates'!I26="&lt; 0.01"),0.01,'Unit Types - Emission Rates'!I26)))</f>
        <v>0</v>
      </c>
      <c r="BD18">
        <f>_xlfn.NUMBERVALUE(IF(OR('Unit Types - Emission Rates'!J26="-",'Unit Types - Emission Rates'!J26="--",'Unit Types - Emission Rates'!J26="---"),0,IF(OR('Unit Types - Emission Rates'!J26="&lt;0.01",'Unit Types - Emission Rates'!J26="&lt; 0.01"),0.01,'Unit Types - Emission Rates'!J26)))</f>
        <v>0</v>
      </c>
      <c r="BE18">
        <f>_xlfn.NUMBERVALUE(IF(OR('Unit Types - Emission Rates'!K26="-",'Unit Types - Emission Rates'!K26="--",'Unit Types - Emission Rates'!K26="---"),0,IF(OR('Unit Types - Emission Rates'!K26="&lt;0.01",'Unit Types - Emission Rates'!K26="&lt; 0.01"),0.01,'Unit Types - Emission Rates'!K26)))</f>
        <v>0</v>
      </c>
      <c r="BF18">
        <f>_xlfn.NUMBERVALUE(IF(OR('Unit Types - Emission Rates'!L26="-",'Unit Types - Emission Rates'!L26="--",'Unit Types - Emission Rates'!L26="---"),0,IF(OR('Unit Types - Emission Rates'!L26="&lt;0.01",'Unit Types - Emission Rates'!L26="&lt; 0.01"),0.01,'Unit Types - Emission Rates'!L26)))</f>
        <v>0</v>
      </c>
      <c r="BG18" t="b">
        <f>IF(AND(V17&lt;&gt;1),(QuickFix!G17="Yes"))</f>
        <v>0</v>
      </c>
      <c r="BH18" t="b">
        <f>OR('Unit Types - Emission Rates'!A26="Consolidate",AND(ISBLANK('Unit Types - Emission Rates'!A26),BH17=TRUE),BC18&gt;0,BD18&gt;0)</f>
        <v>0</v>
      </c>
      <c r="BI18" t="b">
        <f>OR('Unit Types - Emission Rates'!A26="Remove",AND(ISBLANK('Unit Types - Emission Rates'!A26),BI17=TRUE))</f>
        <v>0</v>
      </c>
      <c r="BJ18" t="b">
        <f>OR('Unit Types - Emission Rates'!A26="Consolidate",'Unit Types - Emission Rates'!A26="New/Modified",'Unit Types - Emission Rates'!A26="Change of location",AND(ISBLANK('Unit Types - Emission Rates'!A26),BJ17=TRUE))</f>
        <v>0</v>
      </c>
      <c r="BK18" t="b">
        <f>OR('Unit Types - Emission Rates'!A26="Renew",'Unit Types - Emission Rates'!A26="Renew only",AND(ISBLANK('Unit Types - Emission Rates'!A26),BK17=TRUE))</f>
        <v>0</v>
      </c>
      <c r="BL18">
        <f>IF(ISNUMBER(IFERROR(MATCH(BM18,$BM$1:BM17,0),"Else")),0,ROW(BM18)-1)</f>
        <v>0</v>
      </c>
      <c r="BM18" s="105">
        <f t="shared" si="29"/>
        <v>0</v>
      </c>
      <c r="BO18" s="3"/>
      <c r="BP18" s="3"/>
      <c r="BQ18" s="162" t="s">
        <v>1238</v>
      </c>
      <c r="BR18" s="160" t="s">
        <v>1052</v>
      </c>
      <c r="BS18" s="167" t="s">
        <v>1219</v>
      </c>
      <c r="BT18" s="168" t="s">
        <v>1239</v>
      </c>
      <c r="BV18" s="9" t="s">
        <v>1240</v>
      </c>
      <c r="BW18" s="10" t="s">
        <v>1241</v>
      </c>
      <c r="BX18" s="11" t="s">
        <v>1242</v>
      </c>
      <c r="BY18" s="12" t="s">
        <v>1243</v>
      </c>
      <c r="CB18" s="97" t="s">
        <v>19</v>
      </c>
      <c r="CK18" s="357"/>
      <c r="CL18" s="7"/>
      <c r="CM18" s="359"/>
      <c r="CN18" s="130" t="s">
        <v>1244</v>
      </c>
      <c r="CO18" s="130" t="s">
        <v>1245</v>
      </c>
      <c r="CP18" s="865" t="s">
        <v>608</v>
      </c>
      <c r="CQ18" s="868"/>
      <c r="CR18" s="868"/>
      <c r="CS18" s="866"/>
      <c r="CT18" s="866"/>
      <c r="CU18" s="866"/>
      <c r="CV18" s="867"/>
      <c r="CX18" t="s">
        <v>1246</v>
      </c>
      <c r="CY18">
        <f t="shared" si="22"/>
        <v>0</v>
      </c>
      <c r="DA18" t="b">
        <f t="shared" si="23"/>
        <v>0</v>
      </c>
      <c r="DB18">
        <f t="shared" si="24"/>
        <v>0</v>
      </c>
      <c r="DC18" s="172" t="str">
        <f>IF(BACT!D241="","",BACT!D241&amp;": "&amp;BACT!E241&amp;IF(BACT!G241="",$CW$13," ("&amp;BACT!G241&amp;")"&amp;$CW$13))&amp;
IF(BACT!D242="","",BACT!D242&amp;": "&amp;BACT!E242&amp;IF(BACT!G242="",$CW$13," ("&amp;BACT!G242&amp;")"&amp;$CW$13))&amp;
IF(BACT!D243="","",BACT!D243&amp;": "&amp;BACT!E243&amp;IF(BACT!G243="",$CW$13," ("&amp;BACT!G243&amp;")"&amp;$CW$13))&amp;
IF(BACT!D244="","",BACT!D244&amp;": "&amp;BACT!E244&amp;IF(BACT!G244="",$CW$13," ("&amp;BACT!G244&amp;")"&amp;$CW$13))&amp;
IF(BACT!D245="","",BACT!D245&amp;": "&amp;BACT!E245&amp;IF(BACT!G245="",$CW$13," ("&amp;BACT!G245&amp;")"&amp;$CW$13))&amp;
IF(BACT!D246="","",BACT!D246&amp;": "&amp;BACT!E246&amp;IF(BACT!G246="",$CW$13," ("&amp;BACT!G246&amp;")"&amp;$CW$13))&amp;
IF(BACT!D247="","",BACT!D247&amp;": "&amp;BACT!E247&amp;IF(BACT!G247="",$CW$13," ("&amp;BACT!G247&amp;")"&amp;$CW$13))&amp;
IF(BACT!D248="","",BACT!D248&amp;": "&amp;BACT!E248&amp;IF(BACT!G248="",$CW$13," ("&amp;BACT!G248&amp;")"&amp;$CW$13))&amp;
IF(BACT!D249="","",BACT!D249&amp;": "&amp;BACT!E249&amp;IF(BACT!G249="",$CW$13," ("&amp;BACT!G249&amp;")"&amp;$CW$13))&amp;
IF(BACT!D250="","",BACT!D250&amp;": "&amp;BACT!E250&amp;IF(BACT!G250="",$CW$13," ("&amp;BACT!G250&amp;")"&amp;$CW$13))&amp;
IF(BACT!D251="","",BACT!D251&amp;": "&amp;BACT!E251&amp;IF(BACT!G251="",$CW$13," ("&amp;BACT!G251&amp;")"&amp;$CW$13))&amp;
IF(BACT!D252="","",BACT!D252&amp;": "&amp;BACT!E252&amp;IF(BACT!G252="",$CW$13," ("&amp;BACT!G252&amp;")"&amp;$CW$13))&amp;
IF(BACT!D253="","",BACT!D253&amp;": "&amp;BACT!E253&amp;IF(BACT!G253="",$CW$13," ("&amp;BACT!G253&amp;")"&amp;$CW$13))&amp;
IF(BACT!D254="","",BACT!D254&amp;": "&amp;BACT!E254&amp;IF(BACT!G254="",""," ("&amp;BACT!G254&amp;")"))</f>
        <v/>
      </c>
      <c r="DF18" s="333">
        <f t="shared" si="28"/>
        <v>0</v>
      </c>
    </row>
    <row r="19" spans="1:110" ht="30" thickBot="1" x14ac:dyDescent="0.3">
      <c r="A19" s="102">
        <f>IF(OR('Unit Types - Emission Rates'!A28="Not New/Modified",'Unit Types - Emission Rates'!A28="Remove",M19=0),0,IF(ISNUMBER(MATCH(M19,$M$1:M18,0)),0,MAX($A$1:A18)+1))</f>
        <v>0</v>
      </c>
      <c r="B19" t="str">
        <f>IF(OR(COUNTIF(QuickFix!$D$2:D19,QuickFix!D19)&gt;1,QuickFix!D19=0),IF(ISBLANK('Unit Types - Emission Rates'!C28),B18,0),MAX($B$1:B18)+1)</f>
        <v># if BACT</v>
      </c>
      <c r="C19" t="str">
        <f t="shared" si="0"/>
        <v># if BACT0</v>
      </c>
      <c r="D19">
        <f>IF(B19=0,0,IF(ISNUMBER(MATCH(C19,$C$1:C18,0)),-1,COUNTIF($B$2:B19,B19)-COUNTIFS($D$1:D18,"&lt;0",$B$1:B18,B19)))</f>
        <v>-1</v>
      </c>
      <c r="E19">
        <f t="shared" si="25"/>
        <v>0</v>
      </c>
      <c r="F19" t="str">
        <f>IF(OR(COUNTIF(QuickFix!$D$2:D19,QuickFix!D19)&gt;1,QuickFix!D19=0),IF(ISBLANK('Unit Types - Emission Rates'!C28),F18,0),MAX(F$1:$F18)+1)</f>
        <v># if Monitoring</v>
      </c>
      <c r="G19" t="str">
        <f t="shared" si="1"/>
        <v># if Monitoring0</v>
      </c>
      <c r="H19">
        <f>IF(F19=0,0,IF(ISNUMBER(MATCH(G19,$G$1:G18,0)),-1,COUNTIF($F$2:F19,F19)-COUNTIFS($H$1:H18,"&lt;0",$F$1:F18,F19)))</f>
        <v>-1</v>
      </c>
      <c r="I19">
        <f t="shared" si="2"/>
        <v>0</v>
      </c>
      <c r="J19" s="3" t="str">
        <f>IF(OR(COUNTIF($L$2:L19,L19)&gt;1,L19=0),IF(ISBLANK('Unit Types - Emission Rates'!C28),J18,0),MAX($J$1:J18)+1)</f>
        <v>Unique FIN</v>
      </c>
      <c r="K19" s="3" t="str">
        <f>IF(OR(COUNTIF($M$2:M19,M19)&gt;1,M19=0),IF(ISBLANK('Unit Types - Emission Rates'!D28),K18,0),MAX($K$1:K18)+1)</f>
        <v>Unique EPN</v>
      </c>
      <c r="L19">
        <f>IF(ISBLANK('Unit Types - Emission Rates'!$C28),'Unit Types - Emission Rates'!D28,'Unit Types - Emission Rates'!C28)</f>
        <v>0</v>
      </c>
      <c r="M19" s="3">
        <f>IF(AND(ISBLANK('Unit Types - Emission Rates'!D28),N19&lt;&gt;0,L19&lt;&gt;N19),"FIN: "&amp;L19,IF(AND(ISBLANK('Unit Types - Emission Rates'!D28),N19&lt;&gt;0),L19,'Unit Types - Emission Rates'!D28))</f>
        <v>0</v>
      </c>
      <c r="N19" s="3">
        <f>'Unit Types - Emission Rates'!E28</f>
        <v>0</v>
      </c>
      <c r="O19" s="5" t="str">
        <f>IF(OR(COUNTIF($P$2:P19,P19&lt;&gt;0)&gt;1,P19=0),IF(ISBLANK('Unit Types - Emission Rates'!A28),O18,0),MAX($O$1:O18)+1)</f>
        <v>AR Numbering</v>
      </c>
      <c r="P19" s="5">
        <f>'Unit Types - Emission Rates'!A28</f>
        <v>0</v>
      </c>
      <c r="Q19" s="3">
        <f>IF(R19=0,0,IF(COUNTIF($R$2:R19,R19)&gt;1,0,MAX($Q$1:Q18)+1))</f>
        <v>0</v>
      </c>
      <c r="R19" s="3">
        <f>IF(ISBLANK('Unit Types - Emission Rates'!P28),'Unit Types - Emission Rates'!O28,'Unit Types - Emission Rates'!P28)</f>
        <v>0</v>
      </c>
      <c r="S19" t="str">
        <f t="shared" si="26"/>
        <v>00</v>
      </c>
      <c r="T19" t="str">
        <f t="shared" si="27"/>
        <v>00</v>
      </c>
      <c r="U19" s="3">
        <f>IF(OR('Unit Types - Emission Rates'!F28="PM 2.5",'Unit Types - Emission Rates'!F28="PM2.5",'Unit Types - Emission Rates'!F28="PM 10",'Unit Types - Emission Rates'!F28="PM10"),"PM",'Unit Types - Emission Rates'!F28)</f>
        <v>0</v>
      </c>
      <c r="V19" s="100">
        <f>IF(ISBLANK('Unit Types - Emission Rates'!F28),1,0)</f>
        <v>1</v>
      </c>
      <c r="W19" s="3" t="str">
        <f t="shared" si="3"/>
        <v/>
      </c>
      <c r="X19" s="3">
        <f>IF(Y19=-1,0,MAX($X$1:X18)+1)</f>
        <v>0</v>
      </c>
      <c r="Y19" s="3">
        <f t="shared" si="4"/>
        <v>-1</v>
      </c>
      <c r="Z19" s="3">
        <f>IF(AA19=-1,0,COUNTIF($Z$1:Z18,"&lt;&gt;0"))</f>
        <v>0</v>
      </c>
      <c r="AA19" s="3">
        <f t="shared" si="5"/>
        <v>-1</v>
      </c>
      <c r="AB19" s="3" t="str">
        <f t="shared" si="6"/>
        <v/>
      </c>
      <c r="AC19" s="99">
        <f>IF(AD19=-1,0,MAX($AC$1:AC18)+1)</f>
        <v>0</v>
      </c>
      <c r="AD19" s="3">
        <f t="shared" si="7"/>
        <v>-1</v>
      </c>
      <c r="AE19" s="3">
        <f t="shared" si="8"/>
        <v>-1</v>
      </c>
      <c r="AF19" s="280">
        <f t="shared" si="9"/>
        <v>-1</v>
      </c>
      <c r="AG19" s="280" t="str">
        <f t="shared" si="10"/>
        <v/>
      </c>
      <c r="AH19" s="280" t="str">
        <f t="shared" si="11"/>
        <v/>
      </c>
      <c r="AI19" s="3">
        <f t="shared" si="12"/>
        <v>-1</v>
      </c>
      <c r="AJ19" s="3" t="str">
        <f t="shared" si="13"/>
        <v/>
      </c>
      <c r="AK19" s="3" t="str">
        <f t="shared" si="14"/>
        <v/>
      </c>
      <c r="AL19" s="280">
        <f t="shared" si="15"/>
        <v>-1</v>
      </c>
      <c r="AM19" s="280" t="str">
        <f t="shared" si="16"/>
        <v/>
      </c>
      <c r="AN19" s="285" t="str">
        <f t="shared" si="17"/>
        <v/>
      </c>
      <c r="AO19" s="3">
        <f>IF(AP19=0,0,COUNTIF(AO$1:$AO18,"&lt;&gt;0"))</f>
        <v>0</v>
      </c>
      <c r="AP19" s="3">
        <f t="shared" si="18"/>
        <v>0</v>
      </c>
      <c r="AQ19" s="99">
        <f>IF(AR19=0,0,IF(OR(ISNUMBER(MATCH(AR19,'Public Notice'!$A$11:$A$18,0)),AND(RIGHT(AR19,1)=" ",ISNUMBER(MATCH(LEFT(AR19,LEN(AR19)-1),'Public Notice'!$A$11:$A$18,0)))),0,COUNTIF(AQ$1:$AQ18,"&lt;&gt;0")))</f>
        <v>0</v>
      </c>
      <c r="AR19" s="100">
        <f t="shared" si="19"/>
        <v>0</v>
      </c>
      <c r="AT19" s="99">
        <f>IF(AU19=0,0,COUNTIF($AT$1:AT18,"&lt;&gt;0"))</f>
        <v>0</v>
      </c>
      <c r="AU19" s="3">
        <f t="shared" si="20"/>
        <v>0</v>
      </c>
      <c r="AV19" s="99">
        <f>IF(AW19=0,0,IF(OR(ISNUMBER(MATCH(AW19,'Public Notice'!$A$11:$A$18,0)),AND(RIGHT(AW19,1)=" ",ISNUMBER(MATCH(LEFT(AW19,LEN(AW19)-1),'Public Notice'!$A$11:$A$18,0)))),0,COUNTIF($AV$1:AV18,"&lt;&gt;0")))</f>
        <v>0</v>
      </c>
      <c r="AW19" s="100">
        <f t="shared" si="21"/>
        <v>0</v>
      </c>
      <c r="AY19" s="3">
        <f>IF(ISNUMBER(IFERROR(MATCH(AZ19,$AZ$1:AZ18,0),"Else")),0,ROW(AZ19)-1)</f>
        <v>0</v>
      </c>
      <c r="AZ19">
        <f>IF(OR('Unit Types - Emission Rates'!F27="PM 2.5",'Unit Types - Emission Rates'!F27="PM 2.5 ",'Unit Types - Emission Rates'!F27="PM2.5"),"PM2.5",IF(OR('Unit Types - Emission Rates'!F27="PM 10",'Unit Types - Emission Rates'!F27="PM 10 ",'Unit Types - Emission Rates'!F27="PM10 "),"PM10",IF(RIGHT('Unit Types - Emission Rates'!F27,1)=" ",LEFT('Unit Types - Emission Rates'!F27,LEN('Unit Types - Emission Rates'!F27)-1),IF(RIGHT('Unit Types - Emission Rates'!F27,1)&lt;&gt;" ",'Unit Types - Emission Rates'!F27,'Unit Types - Emission Rates'!F27))))</f>
        <v>0</v>
      </c>
      <c r="BA19">
        <f>_xlfn.NUMBERVALUE(IF(OR('Unit Types - Emission Rates'!G27="-",'Unit Types - Emission Rates'!G27="--",'Unit Types - Emission Rates'!G27="---"),0,IF(OR('Unit Types - Emission Rates'!G27="&lt;0.01",'Unit Types - Emission Rates'!G27="&lt; 0.01"),0.01,'Unit Types - Emission Rates'!G27)))</f>
        <v>0</v>
      </c>
      <c r="BB19">
        <f>_xlfn.NUMBERVALUE(IF(OR('Unit Types - Emission Rates'!H27="-",'Unit Types - Emission Rates'!H27="--",'Unit Types - Emission Rates'!H27="---"),0,IF(OR('Unit Types - Emission Rates'!H27="&lt;0.01",'Unit Types - Emission Rates'!H27="&lt; 0.01"),0.01,'Unit Types - Emission Rates'!H27)))</f>
        <v>0</v>
      </c>
      <c r="BC19">
        <f>_xlfn.NUMBERVALUE(IF(OR('Unit Types - Emission Rates'!I27="-",'Unit Types - Emission Rates'!I27="--",'Unit Types - Emission Rates'!I27="---"),0,IF(OR('Unit Types - Emission Rates'!I27="&lt;0.01",'Unit Types - Emission Rates'!I27="&lt; 0.01"),0.01,'Unit Types - Emission Rates'!I27)))</f>
        <v>0</v>
      </c>
      <c r="BD19">
        <f>_xlfn.NUMBERVALUE(IF(OR('Unit Types - Emission Rates'!J27="-",'Unit Types - Emission Rates'!J27="--",'Unit Types - Emission Rates'!J27="---"),0,IF(OR('Unit Types - Emission Rates'!J27="&lt;0.01",'Unit Types - Emission Rates'!J27="&lt; 0.01"),0.01,'Unit Types - Emission Rates'!J27)))</f>
        <v>0</v>
      </c>
      <c r="BE19">
        <f>_xlfn.NUMBERVALUE(IF(OR('Unit Types - Emission Rates'!K27="-",'Unit Types - Emission Rates'!K27="--",'Unit Types - Emission Rates'!K27="---"),0,IF(OR('Unit Types - Emission Rates'!K27="&lt;0.01",'Unit Types - Emission Rates'!K27="&lt; 0.01"),0.01,'Unit Types - Emission Rates'!K27)))</f>
        <v>0</v>
      </c>
      <c r="BF19">
        <f>_xlfn.NUMBERVALUE(IF(OR('Unit Types - Emission Rates'!L27="-",'Unit Types - Emission Rates'!L27="--",'Unit Types - Emission Rates'!L27="---"),0,IF(OR('Unit Types - Emission Rates'!L27="&lt;0.01",'Unit Types - Emission Rates'!L27="&lt; 0.01"),0.01,'Unit Types - Emission Rates'!L27)))</f>
        <v>0</v>
      </c>
      <c r="BG19" t="b">
        <f>IF(AND(V18&lt;&gt;1),(QuickFix!G18="Yes"))</f>
        <v>0</v>
      </c>
      <c r="BH19" t="b">
        <f>OR('Unit Types - Emission Rates'!A27="Consolidate",AND(ISBLANK('Unit Types - Emission Rates'!A27),BH18=TRUE),BC19&gt;0,BD19&gt;0)</f>
        <v>0</v>
      </c>
      <c r="BI19" t="b">
        <f>OR('Unit Types - Emission Rates'!A27="Remove",AND(ISBLANK('Unit Types - Emission Rates'!A27),BI18=TRUE))</f>
        <v>0</v>
      </c>
      <c r="BJ19" t="b">
        <f>OR('Unit Types - Emission Rates'!A27="Consolidate",'Unit Types - Emission Rates'!A27="New/Modified",'Unit Types - Emission Rates'!A27="Change of location",AND(ISBLANK('Unit Types - Emission Rates'!A27),BJ18=TRUE))</f>
        <v>0</v>
      </c>
      <c r="BK19" t="b">
        <f>OR('Unit Types - Emission Rates'!A27="Renew",'Unit Types - Emission Rates'!A27="Renew only",AND(ISBLANK('Unit Types - Emission Rates'!A27),BK18=TRUE))</f>
        <v>0</v>
      </c>
      <c r="BL19">
        <f>IF(ISNUMBER(IFERROR(MATCH(BM19,$BM$1:BM18,0),"Else")),0,ROW(BM19)-1)</f>
        <v>0</v>
      </c>
      <c r="BM19" s="105">
        <f t="shared" si="29"/>
        <v>0</v>
      </c>
      <c r="BO19" s="3"/>
      <c r="BP19" s="3"/>
      <c r="BQ19" s="162" t="s">
        <v>1247</v>
      </c>
      <c r="BR19" s="160" t="s">
        <v>1028</v>
      </c>
      <c r="BS19" s="3"/>
      <c r="BT19" s="3"/>
      <c r="BV19" s="9" t="s">
        <v>1230</v>
      </c>
      <c r="BW19" s="10" t="s">
        <v>1248</v>
      </c>
      <c r="BX19" s="11" t="s">
        <v>1249</v>
      </c>
      <c r="BY19" s="12" t="s">
        <v>1250</v>
      </c>
      <c r="CK19" s="357"/>
      <c r="CL19" s="7"/>
      <c r="CM19" s="359"/>
      <c r="CN19" s="130" t="s">
        <v>1251</v>
      </c>
      <c r="CO19" s="130" t="s">
        <v>1252</v>
      </c>
      <c r="CP19" s="869" t="s">
        <v>776</v>
      </c>
      <c r="CQ19" s="870"/>
      <c r="CR19" s="870"/>
      <c r="CS19" s="871"/>
      <c r="CT19" s="871"/>
      <c r="CU19" s="871"/>
      <c r="CV19" s="872"/>
      <c r="CX19" t="s">
        <v>1253</v>
      </c>
      <c r="CY19">
        <f t="shared" si="22"/>
        <v>0</v>
      </c>
      <c r="DA19" t="b">
        <f t="shared" si="23"/>
        <v>0</v>
      </c>
      <c r="DB19">
        <f t="shared" si="24"/>
        <v>0</v>
      </c>
      <c r="DC19" s="173" t="str">
        <f>IF(BACT!D255="","",BACT!D255&amp;": "&amp;BACT!E255&amp;IF(BACT!G255="",$CW$13," ("&amp;BACT!G255&amp;")"&amp;$CW$13))&amp;
IF(BACT!D256="","",BACT!D256&amp;": "&amp;BACT!E256&amp;IF(BACT!G256="",$CW$13," ("&amp;BACT!G256&amp;")"&amp;$CW$13))&amp;
IF(BACT!D257="","",BACT!D257&amp;": "&amp;BACT!E257&amp;IF(BACT!G257="",$CW$13," ("&amp;BACT!G257&amp;")"&amp;$CW$13))&amp;
IF(BACT!D258="","",BACT!D258&amp;": "&amp;BACT!E258&amp;IF(BACT!G258="",$CW$13," ("&amp;BACT!G258&amp;")"&amp;$CW$13))&amp;
IF(BACT!D259="","",BACT!D259&amp;": "&amp;BACT!E259&amp;IF(BACT!G259="",$CW$13," ("&amp;BACT!G259&amp;")"&amp;$CW$13))&amp;
IF(BACT!D260="","",BACT!D260&amp;": "&amp;BACT!E260&amp;IF(BACT!G260="",$CW$13," ("&amp;BACT!G260&amp;")"&amp;$CW$13))&amp;
IF(BACT!D261="","",BACT!D261&amp;": "&amp;BACT!E261&amp;IF(BACT!G261="",$CW$13," ("&amp;BACT!G261&amp;")"&amp;$CW$13))&amp;
IF(BACT!D262="","",BACT!D262&amp;": "&amp;BACT!E262&amp;IF(BACT!G262="",$CW$13," ("&amp;BACT!G262&amp;")"&amp;$CW$13))&amp;
IF(BACT!D263="","",BACT!D263&amp;": "&amp;BACT!E263&amp;IF(BACT!G263="",$CW$13," ("&amp;BACT!G263&amp;")"&amp;$CW$13))&amp;
IF(BACT!D264="","",BACT!D264&amp;": "&amp;BACT!E264&amp;IF(BACT!G264="",$CW$13," ("&amp;BACT!G264&amp;")"&amp;$CW$13))&amp;
IF(BACT!D265="","",BACT!D265&amp;": "&amp;BACT!E265&amp;IF(BACT!G265="",$CW$13," ("&amp;BACT!G265&amp;")"&amp;$CW$13))&amp;
IF(BACT!D266="","",BACT!D266&amp;": "&amp;BACT!E266&amp;IF(BACT!G266="",$CW$13," ("&amp;BACT!G266&amp;")"&amp;$CW$13))&amp;
IF(BACT!D267="","",BACT!D267&amp;": "&amp;BACT!E267&amp;IF(BACT!G267="",$CW$13," ("&amp;BACT!G267&amp;")"&amp;$CW$13))&amp;
IF(BACT!D268="","",BACT!D268&amp;": "&amp;BACT!E268&amp;IF(BACT!G268="",""," ("&amp;BACT!G268&amp;")"))</f>
        <v/>
      </c>
      <c r="DF19" s="333">
        <f t="shared" si="28"/>
        <v>0</v>
      </c>
    </row>
    <row r="20" spans="1:110" ht="14.25" x14ac:dyDescent="0.2">
      <c r="A20" s="102">
        <f>IF(OR('Unit Types - Emission Rates'!A29="Not New/Modified",'Unit Types - Emission Rates'!A29="Remove",M20=0),0,IF(ISNUMBER(MATCH(M20,$M$1:M19,0)),0,MAX($A$1:A19)+1))</f>
        <v>0</v>
      </c>
      <c r="B20" t="str">
        <f>IF(OR(COUNTIF(QuickFix!$D$2:D20,QuickFix!D20)&gt;1,QuickFix!D20=0),IF(ISBLANK('Unit Types - Emission Rates'!C29),B19,0),MAX($B$1:B19)+1)</f>
        <v># if BACT</v>
      </c>
      <c r="C20" t="str">
        <f t="shared" si="0"/>
        <v># if BACT0</v>
      </c>
      <c r="D20">
        <f>IF(B20=0,0,IF(ISNUMBER(MATCH(C20,$C$1:C19,0)),-1,COUNTIF($B$2:B20,B20)-COUNTIFS($D$1:D19,"&lt;0",$B$1:B19,B20)))</f>
        <v>-1</v>
      </c>
      <c r="E20">
        <f t="shared" si="25"/>
        <v>0</v>
      </c>
      <c r="F20" t="str">
        <f>IF(OR(COUNTIF(QuickFix!$D$2:D20,QuickFix!D20)&gt;1,QuickFix!D20=0),IF(ISBLANK('Unit Types - Emission Rates'!C29),F19,0),MAX(F$1:$F19)+1)</f>
        <v># if Monitoring</v>
      </c>
      <c r="G20" t="str">
        <f t="shared" si="1"/>
        <v># if Monitoring0</v>
      </c>
      <c r="H20">
        <f>IF(F20=0,0,IF(ISNUMBER(MATCH(G20,$G$1:G19,0)),-1,COUNTIF($F$2:F20,F20)-COUNTIFS($H$1:H19,"&lt;0",$F$1:F19,F20)))</f>
        <v>-1</v>
      </c>
      <c r="I20">
        <f t="shared" si="2"/>
        <v>0</v>
      </c>
      <c r="J20" s="3" t="str">
        <f>IF(OR(COUNTIF($L$2:L20,L20)&gt;1,L20=0),IF(ISBLANK('Unit Types - Emission Rates'!C29),J19,0),MAX($J$1:J19)+1)</f>
        <v>Unique FIN</v>
      </c>
      <c r="K20" s="3" t="str">
        <f>IF(OR(COUNTIF($M$2:M20,M20)&gt;1,M20=0),IF(ISBLANK('Unit Types - Emission Rates'!D29),K19,0),MAX($K$1:K19)+1)</f>
        <v>Unique EPN</v>
      </c>
      <c r="L20">
        <f>IF(ISBLANK('Unit Types - Emission Rates'!$C29),'Unit Types - Emission Rates'!D29,'Unit Types - Emission Rates'!C29)</f>
        <v>0</v>
      </c>
      <c r="M20" s="3">
        <f>IF(AND(ISBLANK('Unit Types - Emission Rates'!D29),N20&lt;&gt;0,L20&lt;&gt;N20),"FIN: "&amp;L20,IF(AND(ISBLANK('Unit Types - Emission Rates'!D29),N20&lt;&gt;0),L20,'Unit Types - Emission Rates'!D29))</f>
        <v>0</v>
      </c>
      <c r="N20" s="3">
        <f>'Unit Types - Emission Rates'!E29</f>
        <v>0</v>
      </c>
      <c r="O20" s="5" t="str">
        <f>IF(OR(COUNTIF($P$2:P20,P20&lt;&gt;0)&gt;1,P20=0),IF(ISBLANK('Unit Types - Emission Rates'!A29),O19,0),MAX($O$1:O19)+1)</f>
        <v>AR Numbering</v>
      </c>
      <c r="P20" s="5">
        <f>'Unit Types - Emission Rates'!A29</f>
        <v>0</v>
      </c>
      <c r="Q20" s="3">
        <f>IF(R20=0,0,IF(COUNTIF($R$2:R20,R20)&gt;1,0,MAX($Q$1:Q19)+1))</f>
        <v>0</v>
      </c>
      <c r="R20" s="3">
        <f>IF(ISBLANK('Unit Types - Emission Rates'!P29),'Unit Types - Emission Rates'!O29,'Unit Types - Emission Rates'!P29)</f>
        <v>0</v>
      </c>
      <c r="S20" t="str">
        <f t="shared" si="26"/>
        <v>00</v>
      </c>
      <c r="T20" t="str">
        <f t="shared" si="27"/>
        <v>00</v>
      </c>
      <c r="U20" s="3">
        <f>IF(OR('Unit Types - Emission Rates'!F29="PM 2.5",'Unit Types - Emission Rates'!F29="PM2.5",'Unit Types - Emission Rates'!F29="PM 10",'Unit Types - Emission Rates'!F29="PM10"),"PM",'Unit Types - Emission Rates'!F29)</f>
        <v>0</v>
      </c>
      <c r="V20" s="100">
        <f>IF(ISBLANK('Unit Types - Emission Rates'!F29),1,0)</f>
        <v>1</v>
      </c>
      <c r="W20" s="3" t="str">
        <f t="shared" si="3"/>
        <v/>
      </c>
      <c r="X20" s="3">
        <f>IF(Y20=-1,0,MAX($X$1:X19)+1)</f>
        <v>0</v>
      </c>
      <c r="Y20" s="3">
        <f t="shared" si="4"/>
        <v>-1</v>
      </c>
      <c r="Z20" s="3">
        <f>IF(AA20=-1,0,COUNTIF($Z$1:Z19,"&lt;&gt;0"))</f>
        <v>0</v>
      </c>
      <c r="AA20" s="3">
        <f t="shared" si="5"/>
        <v>-1</v>
      </c>
      <c r="AB20" s="3" t="str">
        <f t="shared" si="6"/>
        <v/>
      </c>
      <c r="AC20" s="99">
        <f>IF(AD20=-1,0,MAX($AC$1:AC19)+1)</f>
        <v>0</v>
      </c>
      <c r="AD20" s="3">
        <f t="shared" si="7"/>
        <v>-1</v>
      </c>
      <c r="AE20" s="3">
        <f t="shared" si="8"/>
        <v>-1</v>
      </c>
      <c r="AF20" s="280">
        <f t="shared" si="9"/>
        <v>-1</v>
      </c>
      <c r="AG20" s="280" t="str">
        <f t="shared" si="10"/>
        <v/>
      </c>
      <c r="AH20" s="280" t="str">
        <f t="shared" si="11"/>
        <v/>
      </c>
      <c r="AI20" s="3">
        <f t="shared" si="12"/>
        <v>-1</v>
      </c>
      <c r="AJ20" s="3" t="str">
        <f t="shared" si="13"/>
        <v/>
      </c>
      <c r="AK20" s="3" t="str">
        <f t="shared" si="14"/>
        <v/>
      </c>
      <c r="AL20" s="280">
        <f t="shared" si="15"/>
        <v>-1</v>
      </c>
      <c r="AM20" s="280" t="str">
        <f t="shared" si="16"/>
        <v/>
      </c>
      <c r="AN20" s="285" t="str">
        <f t="shared" si="17"/>
        <v/>
      </c>
      <c r="AO20" s="3">
        <f>IF(AP20=0,0,COUNTIF(AO$1:$AO19,"&lt;&gt;0"))</f>
        <v>0</v>
      </c>
      <c r="AP20" s="3">
        <f t="shared" si="18"/>
        <v>0</v>
      </c>
      <c r="AQ20" s="99">
        <f>IF(AR20=0,0,IF(OR(ISNUMBER(MATCH(AR20,'Public Notice'!$A$11:$A$18,0)),AND(RIGHT(AR20,1)=" ",ISNUMBER(MATCH(LEFT(AR20,LEN(AR20)-1),'Public Notice'!$A$11:$A$18,0)))),0,COUNTIF(AQ$1:$AQ19,"&lt;&gt;0")))</f>
        <v>0</v>
      </c>
      <c r="AR20" s="100">
        <f t="shared" si="19"/>
        <v>0</v>
      </c>
      <c r="AT20" s="99">
        <f>IF(AU20=0,0,COUNTIF($AT$1:AT19,"&lt;&gt;0"))</f>
        <v>0</v>
      </c>
      <c r="AU20" s="3">
        <f t="shared" si="20"/>
        <v>0</v>
      </c>
      <c r="AV20" s="99">
        <f>IF(AW20=0,0,IF(OR(ISNUMBER(MATCH(AW20,'Public Notice'!$A$11:$A$18,0)),AND(RIGHT(AW20,1)=" ",ISNUMBER(MATCH(LEFT(AW20,LEN(AW20)-1),'Public Notice'!$A$11:$A$18,0)))),0,COUNTIF($AV$1:AV19,"&lt;&gt;0")))</f>
        <v>0</v>
      </c>
      <c r="AW20" s="100">
        <f t="shared" si="21"/>
        <v>0</v>
      </c>
      <c r="AY20" s="3">
        <f>IF(ISNUMBER(IFERROR(MATCH(AZ20,$AZ$1:AZ19,0),"Else")),0,ROW(AZ20)-1)</f>
        <v>0</v>
      </c>
      <c r="AZ20">
        <f>IF(OR('Unit Types - Emission Rates'!F28="PM 2.5",'Unit Types - Emission Rates'!F28="PM 2.5 ",'Unit Types - Emission Rates'!F28="PM2.5"),"PM2.5",IF(OR('Unit Types - Emission Rates'!F28="PM 10",'Unit Types - Emission Rates'!F28="PM 10 ",'Unit Types - Emission Rates'!F28="PM10 "),"PM10",IF(RIGHT('Unit Types - Emission Rates'!F28,1)=" ",LEFT('Unit Types - Emission Rates'!F28,LEN('Unit Types - Emission Rates'!F28)-1),IF(RIGHT('Unit Types - Emission Rates'!F28,1)&lt;&gt;" ",'Unit Types - Emission Rates'!F28,'Unit Types - Emission Rates'!F28))))</f>
        <v>0</v>
      </c>
      <c r="BA20">
        <f>_xlfn.NUMBERVALUE(IF(OR('Unit Types - Emission Rates'!G28="-",'Unit Types - Emission Rates'!G28="--",'Unit Types - Emission Rates'!G28="---"),0,IF(OR('Unit Types - Emission Rates'!G28="&lt;0.01",'Unit Types - Emission Rates'!G28="&lt; 0.01"),0.01,'Unit Types - Emission Rates'!G28)))</f>
        <v>0</v>
      </c>
      <c r="BB20">
        <f>_xlfn.NUMBERVALUE(IF(OR('Unit Types - Emission Rates'!H28="-",'Unit Types - Emission Rates'!H28="--",'Unit Types - Emission Rates'!H28="---"),0,IF(OR('Unit Types - Emission Rates'!H28="&lt;0.01",'Unit Types - Emission Rates'!H28="&lt; 0.01"),0.01,'Unit Types - Emission Rates'!H28)))</f>
        <v>0</v>
      </c>
      <c r="BC20">
        <f>_xlfn.NUMBERVALUE(IF(OR('Unit Types - Emission Rates'!I28="-",'Unit Types - Emission Rates'!I28="--",'Unit Types - Emission Rates'!I28="---"),0,IF(OR('Unit Types - Emission Rates'!I28="&lt;0.01",'Unit Types - Emission Rates'!I28="&lt; 0.01"),0.01,'Unit Types - Emission Rates'!I28)))</f>
        <v>0</v>
      </c>
      <c r="BD20">
        <f>_xlfn.NUMBERVALUE(IF(OR('Unit Types - Emission Rates'!J28="-",'Unit Types - Emission Rates'!J28="--",'Unit Types - Emission Rates'!J28="---"),0,IF(OR('Unit Types - Emission Rates'!J28="&lt;0.01",'Unit Types - Emission Rates'!J28="&lt; 0.01"),0.01,'Unit Types - Emission Rates'!J28)))</f>
        <v>0</v>
      </c>
      <c r="BE20">
        <f>_xlfn.NUMBERVALUE(IF(OR('Unit Types - Emission Rates'!K28="-",'Unit Types - Emission Rates'!K28="--",'Unit Types - Emission Rates'!K28="---"),0,IF(OR('Unit Types - Emission Rates'!K28="&lt;0.01",'Unit Types - Emission Rates'!K28="&lt; 0.01"),0.01,'Unit Types - Emission Rates'!K28)))</f>
        <v>0</v>
      </c>
      <c r="BF20">
        <f>_xlfn.NUMBERVALUE(IF(OR('Unit Types - Emission Rates'!L28="-",'Unit Types - Emission Rates'!L28="--",'Unit Types - Emission Rates'!L28="---"),0,IF(OR('Unit Types - Emission Rates'!L28="&lt;0.01",'Unit Types - Emission Rates'!L28="&lt; 0.01"),0.01,'Unit Types - Emission Rates'!L28)))</f>
        <v>0</v>
      </c>
      <c r="BG20" t="b">
        <f>IF(AND(V19&lt;&gt;1),(QuickFix!G19="Yes"))</f>
        <v>0</v>
      </c>
      <c r="BH20" t="b">
        <f>OR('Unit Types - Emission Rates'!A28="Consolidate",AND(ISBLANK('Unit Types - Emission Rates'!A28),BH19=TRUE),BC20&gt;0,BD20&gt;0)</f>
        <v>0</v>
      </c>
      <c r="BI20" t="b">
        <f>OR('Unit Types - Emission Rates'!A28="Remove",AND(ISBLANK('Unit Types - Emission Rates'!A28),BI19=TRUE))</f>
        <v>0</v>
      </c>
      <c r="BJ20" t="b">
        <f>OR('Unit Types - Emission Rates'!A28="Consolidate",'Unit Types - Emission Rates'!A28="New/Modified",'Unit Types - Emission Rates'!A28="Change of location",AND(ISBLANK('Unit Types - Emission Rates'!A28),BJ19=TRUE))</f>
        <v>0</v>
      </c>
      <c r="BK20" t="b">
        <f>OR('Unit Types - Emission Rates'!A28="Renew",'Unit Types - Emission Rates'!A28="Renew only",AND(ISBLANK('Unit Types - Emission Rates'!A28),BK19=TRUE))</f>
        <v>0</v>
      </c>
      <c r="BL20">
        <f>IF(ISNUMBER(IFERROR(MATCH(BM20,$BM$1:BM19,0),"Else")),0,ROW(BM20)-1)</f>
        <v>0</v>
      </c>
      <c r="BM20" s="105">
        <f t="shared" si="29"/>
        <v>0</v>
      </c>
      <c r="BO20" s="3"/>
      <c r="BP20" s="3"/>
      <c r="BQ20" s="162" t="s">
        <v>1254</v>
      </c>
      <c r="BR20" s="160" t="s">
        <v>1219</v>
      </c>
      <c r="BS20" s="3"/>
      <c r="BT20" s="3"/>
      <c r="BV20" s="9" t="s">
        <v>1241</v>
      </c>
      <c r="BW20" s="10" t="s">
        <v>1255</v>
      </c>
      <c r="BX20" s="11" t="s">
        <v>1256</v>
      </c>
      <c r="BY20" s="12" t="s">
        <v>1257</v>
      </c>
      <c r="CK20" s="357"/>
      <c r="CL20" s="7"/>
      <c r="CM20" s="358"/>
      <c r="CN20" s="130" t="s">
        <v>1258</v>
      </c>
      <c r="CO20" s="130" t="s">
        <v>1259</v>
      </c>
      <c r="CP20" s="865" t="s">
        <v>772</v>
      </c>
      <c r="CQ20" s="868"/>
      <c r="CR20" s="868"/>
      <c r="CS20" s="866"/>
      <c r="CT20" s="866"/>
      <c r="CU20" s="866"/>
      <c r="CV20" s="867"/>
      <c r="CX20" t="s">
        <v>1260</v>
      </c>
      <c r="CY20">
        <f t="shared" si="22"/>
        <v>0</v>
      </c>
      <c r="DA20" t="b">
        <f t="shared" si="23"/>
        <v>0</v>
      </c>
      <c r="DB20">
        <f t="shared" si="24"/>
        <v>0</v>
      </c>
      <c r="DC20" s="172" t="str">
        <f>IF(BACT!D269="","",BACT!D269&amp;": "&amp;BACT!E269&amp;IF(BACT!G269="",$CW$13," ("&amp;BACT!G269&amp;")"&amp;$CW$13))&amp;
IF(BACT!D270="","",BACT!D270&amp;": "&amp;BACT!E270&amp;IF(BACT!G270="",$CW$13," ("&amp;BACT!G270&amp;")"&amp;$CW$13))&amp;
IF(BACT!D271="","",BACT!D271&amp;": "&amp;BACT!E271&amp;IF(BACT!G271="",$CW$13," ("&amp;BACT!G271&amp;")"&amp;$CW$13))&amp;
IF(BACT!D272="","",BACT!D272&amp;": "&amp;BACT!E272&amp;IF(BACT!G272="",$CW$13," ("&amp;BACT!G272&amp;")"&amp;$CW$13))&amp;
IF(BACT!D273="","",BACT!D273&amp;": "&amp;BACT!E273&amp;IF(BACT!G273="",$CW$13," ("&amp;BACT!G273&amp;")"&amp;$CW$13))&amp;
IF(BACT!D274="","",BACT!D274&amp;": "&amp;BACT!E274&amp;IF(BACT!G274="",$CW$13," ("&amp;BACT!G274&amp;")"&amp;$CW$13))&amp;
IF(BACT!D275="","",BACT!D275&amp;": "&amp;BACT!E275&amp;IF(BACT!G275="",$CW$13," ("&amp;BACT!G275&amp;")"&amp;$CW$13))&amp;
IF(BACT!D276="","",BACT!D276&amp;": "&amp;BACT!E276&amp;IF(BACT!G276="",$CW$13," ("&amp;BACT!G276&amp;")"&amp;$CW$13))&amp;
IF(BACT!D277="","",BACT!D277&amp;": "&amp;BACT!E277&amp;IF(BACT!G277="",$CW$13," ("&amp;BACT!G277&amp;")"&amp;$CW$13))&amp;
IF(BACT!D278="","",BACT!D278&amp;": "&amp;BACT!E278&amp;IF(BACT!G278="",$CW$13," ("&amp;BACT!G278&amp;")"&amp;$CW$13))&amp;
IF(BACT!D279="","",BACT!D279&amp;": "&amp;BACT!E279&amp;IF(BACT!G279="",$CW$13," ("&amp;BACT!G279&amp;")"&amp;$CW$13))&amp;
IF(BACT!D280="","",BACT!D280&amp;": "&amp;BACT!E280&amp;IF(BACT!G280="",$CW$13," ("&amp;BACT!G280&amp;")"&amp;$CW$13))&amp;
IF(BACT!D281="","",BACT!D281&amp;": "&amp;BACT!E281&amp;IF(BACT!G281="",$CW$13," ("&amp;BACT!G281&amp;")"&amp;$CW$13))&amp;
IF(BACT!D282="","",BACT!D282&amp;": "&amp;BACT!E282&amp;IF(BACT!G282="",""," ("&amp;BACT!G282&amp;")"))</f>
        <v/>
      </c>
      <c r="DF20" s="333">
        <f t="shared" si="28"/>
        <v>0</v>
      </c>
    </row>
    <row r="21" spans="1:110" ht="15" x14ac:dyDescent="0.25">
      <c r="A21" s="102">
        <f>IF(OR('Unit Types - Emission Rates'!A30="Not New/Modified",'Unit Types - Emission Rates'!A30="Remove",M21=0),0,IF(ISNUMBER(MATCH(M21,$M$1:M20,0)),0,MAX($A$1:A20)+1))</f>
        <v>0</v>
      </c>
      <c r="B21" t="str">
        <f>IF(OR(COUNTIF(QuickFix!$D$2:D21,QuickFix!D21)&gt;1,QuickFix!D21=0),IF(ISBLANK('Unit Types - Emission Rates'!C30),B20,0),MAX($B$1:B20)+1)</f>
        <v># if BACT</v>
      </c>
      <c r="C21" t="str">
        <f t="shared" si="0"/>
        <v># if BACT0</v>
      </c>
      <c r="D21">
        <f>IF(B21=0,0,IF(ISNUMBER(MATCH(C21,$C$1:C20,0)),-1,COUNTIF($B$2:B21,B21)-COUNTIFS($D$1:D20,"&lt;0",$B$1:B20,B21)))</f>
        <v>-1</v>
      </c>
      <c r="E21">
        <f t="shared" si="25"/>
        <v>0</v>
      </c>
      <c r="F21" t="str">
        <f>IF(OR(COUNTIF(QuickFix!$D$2:D21,QuickFix!D21)&gt;1,QuickFix!D21=0),IF(ISBLANK('Unit Types - Emission Rates'!C30),F20,0),MAX(F$1:$F20)+1)</f>
        <v># if Monitoring</v>
      </c>
      <c r="G21" t="str">
        <f t="shared" si="1"/>
        <v># if Monitoring0</v>
      </c>
      <c r="H21">
        <f>IF(F21=0,0,IF(ISNUMBER(MATCH(G21,$G$1:G20,0)),-1,COUNTIF($F$2:F21,F21)-COUNTIFS($H$1:H20,"&lt;0",$F$1:F20,F21)))</f>
        <v>-1</v>
      </c>
      <c r="I21">
        <f t="shared" si="2"/>
        <v>0</v>
      </c>
      <c r="J21" s="3" t="str">
        <f>IF(OR(COUNTIF($L$2:L21,L21)&gt;1,L21=0),IF(ISBLANK('Unit Types - Emission Rates'!C30),J20,0),MAX($J$1:J20)+1)</f>
        <v>Unique FIN</v>
      </c>
      <c r="K21" s="3" t="str">
        <f>IF(OR(COUNTIF($M$2:M21,M21)&gt;1,M21=0),IF(ISBLANK('Unit Types - Emission Rates'!D30),K20,0),MAX($K$1:K20)+1)</f>
        <v>Unique EPN</v>
      </c>
      <c r="L21">
        <f>IF(ISBLANK('Unit Types - Emission Rates'!$C30),'Unit Types - Emission Rates'!D30,'Unit Types - Emission Rates'!C30)</f>
        <v>0</v>
      </c>
      <c r="M21" s="3">
        <f>IF(AND(ISBLANK('Unit Types - Emission Rates'!D30),N21&lt;&gt;0,L21&lt;&gt;N21),"FIN: "&amp;L21,IF(AND(ISBLANK('Unit Types - Emission Rates'!D30),N21&lt;&gt;0),L21,'Unit Types - Emission Rates'!D30))</f>
        <v>0</v>
      </c>
      <c r="N21" s="3">
        <f>'Unit Types - Emission Rates'!E30</f>
        <v>0</v>
      </c>
      <c r="O21" s="5" t="str">
        <f>IF(OR(COUNTIF($P$2:P21,P21&lt;&gt;0)&gt;1,P21=0),IF(ISBLANK('Unit Types - Emission Rates'!A30),O20,0),MAX($O$1:O20)+1)</f>
        <v>AR Numbering</v>
      </c>
      <c r="P21" s="5">
        <f>'Unit Types - Emission Rates'!A30</f>
        <v>0</v>
      </c>
      <c r="Q21" s="3">
        <f>IF(R21=0,0,IF(COUNTIF($R$2:R21,R21)&gt;1,0,MAX($Q$1:Q20)+1))</f>
        <v>0</v>
      </c>
      <c r="R21" s="3">
        <f>IF(ISBLANK('Unit Types - Emission Rates'!P30),'Unit Types - Emission Rates'!O30,'Unit Types - Emission Rates'!P30)</f>
        <v>0</v>
      </c>
      <c r="S21" t="str">
        <f t="shared" si="26"/>
        <v>00</v>
      </c>
      <c r="T21" t="str">
        <f t="shared" si="27"/>
        <v>00</v>
      </c>
      <c r="U21" s="3">
        <f>IF(OR('Unit Types - Emission Rates'!F30="PM 2.5",'Unit Types - Emission Rates'!F30="PM2.5",'Unit Types - Emission Rates'!F30="PM 10",'Unit Types - Emission Rates'!F30="PM10"),"PM",'Unit Types - Emission Rates'!F30)</f>
        <v>0</v>
      </c>
      <c r="V21" s="100">
        <f>IF(ISBLANK('Unit Types - Emission Rates'!F30),1,0)</f>
        <v>1</v>
      </c>
      <c r="W21" s="3" t="str">
        <f t="shared" si="3"/>
        <v/>
      </c>
      <c r="X21" s="3">
        <f>IF(Y21=-1,0,MAX($X$1:X20)+1)</f>
        <v>0</v>
      </c>
      <c r="Y21" s="3">
        <f t="shared" si="4"/>
        <v>-1</v>
      </c>
      <c r="Z21" s="3">
        <f>IF(AA21=-1,0,COUNTIF($Z$1:Z20,"&lt;&gt;0"))</f>
        <v>0</v>
      </c>
      <c r="AA21" s="3">
        <f t="shared" si="5"/>
        <v>-1</v>
      </c>
      <c r="AB21" s="3" t="str">
        <f t="shared" si="6"/>
        <v/>
      </c>
      <c r="AC21" s="99">
        <f>IF(AD21=-1,0,MAX($AC$1:AC20)+1)</f>
        <v>0</v>
      </c>
      <c r="AD21" s="3">
        <f t="shared" si="7"/>
        <v>-1</v>
      </c>
      <c r="AE21" s="3">
        <f t="shared" si="8"/>
        <v>-1</v>
      </c>
      <c r="AF21" s="280">
        <f t="shared" si="9"/>
        <v>-1</v>
      </c>
      <c r="AG21" s="280" t="str">
        <f t="shared" si="10"/>
        <v/>
      </c>
      <c r="AH21" s="280" t="str">
        <f t="shared" si="11"/>
        <v/>
      </c>
      <c r="AI21" s="3">
        <f t="shared" si="12"/>
        <v>-1</v>
      </c>
      <c r="AJ21" s="3" t="str">
        <f t="shared" si="13"/>
        <v/>
      </c>
      <c r="AK21" s="3" t="str">
        <f t="shared" si="14"/>
        <v/>
      </c>
      <c r="AL21" s="280">
        <f t="shared" si="15"/>
        <v>-1</v>
      </c>
      <c r="AM21" s="280" t="str">
        <f t="shared" si="16"/>
        <v/>
      </c>
      <c r="AN21" s="285" t="str">
        <f t="shared" si="17"/>
        <v/>
      </c>
      <c r="AO21" s="3">
        <f>IF(AP21=0,0,COUNTIF(AO$1:$AO20,"&lt;&gt;0"))</f>
        <v>0</v>
      </c>
      <c r="AP21" s="3">
        <f t="shared" si="18"/>
        <v>0</v>
      </c>
      <c r="AQ21" s="101">
        <f>IF(AR21=0,0,IF(OR(ISNUMBER(MATCH(AR21,'Public Notice'!$A$11:$A$18,0)),AND(RIGHT(AR21,1)=" ",ISNUMBER(MATCH(LEFT(AR21,LEN(AR21)-1),'Public Notice'!$A$11:$A$18,0)))),0,COUNTIF(AQ$1:$AQ20,"&lt;&gt;0")))</f>
        <v>0</v>
      </c>
      <c r="AR21" s="100">
        <f t="shared" si="19"/>
        <v>0</v>
      </c>
      <c r="AT21" s="99">
        <f>IF(AU21=0,0,COUNTIF($AT$1:AT20,"&lt;&gt;0"))</f>
        <v>0</v>
      </c>
      <c r="AU21" s="3">
        <f t="shared" si="20"/>
        <v>0</v>
      </c>
      <c r="AV21" s="101">
        <f>IF(AW21=0,0,IF(OR(ISNUMBER(MATCH(AW21,'Public Notice'!$A$11:$A$18,0)),AND(RIGHT(AW21,1)=" ",ISNUMBER(MATCH(LEFT(AW21,LEN(AW21)-1),'Public Notice'!$A$11:$A$18,0)))),0,COUNTIF($AV$1:AV20,"&lt;&gt;0")))</f>
        <v>0</v>
      </c>
      <c r="AW21" s="100">
        <f t="shared" si="21"/>
        <v>0</v>
      </c>
      <c r="AY21" s="3">
        <f>IF(ISNUMBER(IFERROR(MATCH(AZ21,$AZ$1:AZ20,0),"Else")),0,ROW(AZ21)-1)</f>
        <v>0</v>
      </c>
      <c r="AZ21">
        <f>IF(OR('Unit Types - Emission Rates'!F29="PM 2.5",'Unit Types - Emission Rates'!F29="PM 2.5 ",'Unit Types - Emission Rates'!F29="PM2.5"),"PM2.5",IF(OR('Unit Types - Emission Rates'!F29="PM 10",'Unit Types - Emission Rates'!F29="PM 10 ",'Unit Types - Emission Rates'!F29="PM10 "),"PM10",IF(RIGHT('Unit Types - Emission Rates'!F29,1)=" ",LEFT('Unit Types - Emission Rates'!F29,LEN('Unit Types - Emission Rates'!F29)-1),IF(RIGHT('Unit Types - Emission Rates'!F29,1)&lt;&gt;" ",'Unit Types - Emission Rates'!F29,'Unit Types - Emission Rates'!F29))))</f>
        <v>0</v>
      </c>
      <c r="BA21">
        <f>_xlfn.NUMBERVALUE(IF(OR('Unit Types - Emission Rates'!G29="-",'Unit Types - Emission Rates'!G29="--",'Unit Types - Emission Rates'!G29="---"),0,IF(OR('Unit Types - Emission Rates'!G29="&lt;0.01",'Unit Types - Emission Rates'!G29="&lt; 0.01"),0.01,'Unit Types - Emission Rates'!G29)))</f>
        <v>0</v>
      </c>
      <c r="BB21">
        <f>_xlfn.NUMBERVALUE(IF(OR('Unit Types - Emission Rates'!H29="-",'Unit Types - Emission Rates'!H29="--",'Unit Types - Emission Rates'!H29="---"),0,IF(OR('Unit Types - Emission Rates'!H29="&lt;0.01",'Unit Types - Emission Rates'!H29="&lt; 0.01"),0.01,'Unit Types - Emission Rates'!H29)))</f>
        <v>0</v>
      </c>
      <c r="BC21">
        <f>_xlfn.NUMBERVALUE(IF(OR('Unit Types - Emission Rates'!I29="-",'Unit Types - Emission Rates'!I29="--",'Unit Types - Emission Rates'!I29="---"),0,IF(OR('Unit Types - Emission Rates'!I29="&lt;0.01",'Unit Types - Emission Rates'!I29="&lt; 0.01"),0.01,'Unit Types - Emission Rates'!I29)))</f>
        <v>0</v>
      </c>
      <c r="BD21">
        <f>_xlfn.NUMBERVALUE(IF(OR('Unit Types - Emission Rates'!J29="-",'Unit Types - Emission Rates'!J29="--",'Unit Types - Emission Rates'!J29="---"),0,IF(OR('Unit Types - Emission Rates'!J29="&lt;0.01",'Unit Types - Emission Rates'!J29="&lt; 0.01"),0.01,'Unit Types - Emission Rates'!J29)))</f>
        <v>0</v>
      </c>
      <c r="BE21">
        <f>_xlfn.NUMBERVALUE(IF(OR('Unit Types - Emission Rates'!K29="-",'Unit Types - Emission Rates'!K29="--",'Unit Types - Emission Rates'!K29="---"),0,IF(OR('Unit Types - Emission Rates'!K29="&lt;0.01",'Unit Types - Emission Rates'!K29="&lt; 0.01"),0.01,'Unit Types - Emission Rates'!K29)))</f>
        <v>0</v>
      </c>
      <c r="BF21">
        <f>_xlfn.NUMBERVALUE(IF(OR('Unit Types - Emission Rates'!L29="-",'Unit Types - Emission Rates'!L29="--",'Unit Types - Emission Rates'!L29="---"),0,IF(OR('Unit Types - Emission Rates'!L29="&lt;0.01",'Unit Types - Emission Rates'!L29="&lt; 0.01"),0.01,'Unit Types - Emission Rates'!L29)))</f>
        <v>0</v>
      </c>
      <c r="BG21" t="b">
        <f>IF(AND(V20&lt;&gt;1),(QuickFix!G20="Yes"))</f>
        <v>0</v>
      </c>
      <c r="BH21" t="b">
        <f>OR('Unit Types - Emission Rates'!A29="Consolidate",AND(ISBLANK('Unit Types - Emission Rates'!A29),BH20=TRUE),BC21&gt;0,BD21&gt;0)</f>
        <v>0</v>
      </c>
      <c r="BI21" t="b">
        <f>OR('Unit Types - Emission Rates'!A29="Remove",AND(ISBLANK('Unit Types - Emission Rates'!A29),BI20=TRUE))</f>
        <v>0</v>
      </c>
      <c r="BJ21" t="b">
        <f>OR('Unit Types - Emission Rates'!A29="Consolidate",'Unit Types - Emission Rates'!A29="New/Modified",'Unit Types - Emission Rates'!A29="Change of location",AND(ISBLANK('Unit Types - Emission Rates'!A29),BJ20=TRUE))</f>
        <v>0</v>
      </c>
      <c r="BK21" t="b">
        <f>OR('Unit Types - Emission Rates'!A29="Renew",'Unit Types - Emission Rates'!A29="Renew only",AND(ISBLANK('Unit Types - Emission Rates'!A29),BK20=TRUE))</f>
        <v>0</v>
      </c>
      <c r="BL21">
        <f>IF(ISNUMBER(IFERROR(MATCH(BM21,$BM$1:BM20,0),"Else")),0,ROW(BM21)-1)</f>
        <v>0</v>
      </c>
      <c r="BM21" s="105">
        <f t="shared" si="29"/>
        <v>0</v>
      </c>
      <c r="BO21" s="3"/>
      <c r="BP21" s="3"/>
      <c r="BQ21" s="162" t="s">
        <v>1261</v>
      </c>
      <c r="BR21" s="160" t="s">
        <v>1012</v>
      </c>
      <c r="BS21" s="3"/>
      <c r="BT21" s="3"/>
      <c r="BV21" s="9" t="s">
        <v>1248</v>
      </c>
      <c r="BW21" s="10" t="s">
        <v>1262</v>
      </c>
      <c r="BX21" s="11" t="s">
        <v>1203</v>
      </c>
      <c r="BY21" s="12" t="s">
        <v>1201</v>
      </c>
      <c r="CK21" s="357"/>
      <c r="CL21" s="7"/>
      <c r="CM21" s="359"/>
      <c r="CN21" s="130" t="s">
        <v>1263</v>
      </c>
      <c r="CO21" s="130" t="s">
        <v>1264</v>
      </c>
      <c r="CP21" s="865" t="s">
        <v>771</v>
      </c>
      <c r="CQ21" s="866"/>
      <c r="CR21" s="868"/>
      <c r="CS21" s="866"/>
      <c r="CT21" s="866"/>
      <c r="CU21" s="866"/>
      <c r="CV21" s="867"/>
      <c r="CX21" t="s">
        <v>1265</v>
      </c>
      <c r="CY21">
        <f t="shared" si="22"/>
        <v>0</v>
      </c>
      <c r="DA21" t="b">
        <f t="shared" si="23"/>
        <v>0</v>
      </c>
      <c r="DB21">
        <f t="shared" si="24"/>
        <v>0</v>
      </c>
      <c r="DC21" s="173" t="str">
        <f>IF(BACT!D283="","",BACT!D283&amp;": "&amp;BACT!E283&amp;IF(BACT!G283="",$CW$13," ("&amp;BACT!G283&amp;")"&amp;$CW$13))&amp;
IF(BACT!D284="","",BACT!D284&amp;": "&amp;BACT!E284&amp;IF(BACT!G284="",$CW$13," ("&amp;BACT!G284&amp;")"&amp;$CW$13))&amp;
IF(BACT!D285="","",BACT!D285&amp;": "&amp;BACT!E285&amp;IF(BACT!G285="",$CW$13," ("&amp;BACT!G285&amp;")"&amp;$CW$13))&amp;
IF(BACT!D286="","",BACT!D286&amp;": "&amp;BACT!E286&amp;IF(BACT!G286="",$CW$13," ("&amp;BACT!G286&amp;")"&amp;$CW$13))&amp;
IF(BACT!D287="","",BACT!D287&amp;": "&amp;BACT!E287&amp;IF(BACT!G287="",$CW$13," ("&amp;BACT!G287&amp;")"&amp;$CW$13))&amp;
IF(BACT!D288="","",BACT!D288&amp;": "&amp;BACT!E288&amp;IF(BACT!G288="",$CW$13," ("&amp;BACT!G288&amp;")"&amp;$CW$13))&amp;
IF(BACT!D289="","",BACT!D289&amp;": "&amp;BACT!E289&amp;IF(BACT!G289="",$CW$13," ("&amp;BACT!G289&amp;")"&amp;$CW$13))&amp;
IF(BACT!D290="","",BACT!D290&amp;": "&amp;BACT!E290&amp;IF(BACT!G290="",$CW$13," ("&amp;BACT!G290&amp;")"&amp;$CW$13))&amp;
IF(BACT!D291="","",BACT!D291&amp;": "&amp;BACT!E291&amp;IF(BACT!G291="",$CW$13," ("&amp;BACT!G291&amp;")"&amp;$CW$13))&amp;
IF(BACT!D292="","",BACT!D292&amp;": "&amp;BACT!E292&amp;IF(BACT!G292="",$CW$13," ("&amp;BACT!G292&amp;")"&amp;$CW$13))&amp;
IF(BACT!D293="","",BACT!D293&amp;": "&amp;BACT!E293&amp;IF(BACT!G293="",$CW$13," ("&amp;BACT!G293&amp;")"&amp;$CW$13))&amp;
IF(BACT!D294="","",BACT!D294&amp;": "&amp;BACT!E294&amp;IF(BACT!G294="",$CW$13," ("&amp;BACT!G294&amp;")"&amp;$CW$13))&amp;
IF(BACT!D295="","",BACT!D295&amp;": "&amp;BACT!E295&amp;IF(BACT!G295="",$CW$13," ("&amp;BACT!G295&amp;")"&amp;$CW$13))&amp;
IF(BACT!D296="","",BACT!D296&amp;": "&amp;BACT!E296&amp;IF(BACT!G296="",""," ("&amp;BACT!G296&amp;")"))</f>
        <v/>
      </c>
      <c r="DF21" s="333">
        <f t="shared" si="28"/>
        <v>0</v>
      </c>
    </row>
    <row r="22" spans="1:110" ht="15" x14ac:dyDescent="0.25">
      <c r="A22" s="102">
        <f>IF(OR('Unit Types - Emission Rates'!A31="Not New/Modified",'Unit Types - Emission Rates'!A31="Remove",M22=0),0,IF(ISNUMBER(MATCH(M22,$M$1:M21,0)),0,MAX($A$1:A21)+1))</f>
        <v>0</v>
      </c>
      <c r="B22" t="str">
        <f>IF(OR(COUNTIF(QuickFix!$D$2:D22,QuickFix!D22)&gt;1,QuickFix!D22=0),IF(ISBLANK('Unit Types - Emission Rates'!C31),B21,0),MAX($B$1:B21)+1)</f>
        <v># if BACT</v>
      </c>
      <c r="C22" t="str">
        <f t="shared" si="0"/>
        <v># if BACT0</v>
      </c>
      <c r="D22">
        <f>IF(B22=0,0,IF(ISNUMBER(MATCH(C22,$C$1:C21,0)),-1,COUNTIF($B$2:B22,B22)-COUNTIFS($D$1:D21,"&lt;0",$B$1:B21,B22)))</f>
        <v>-1</v>
      </c>
      <c r="E22">
        <f t="shared" si="25"/>
        <v>0</v>
      </c>
      <c r="F22" t="str">
        <f>IF(OR(COUNTIF(QuickFix!$D$2:D22,QuickFix!D22)&gt;1,QuickFix!D22=0),IF(ISBLANK('Unit Types - Emission Rates'!C31),F21,0),MAX(F$1:$F21)+1)</f>
        <v># if Monitoring</v>
      </c>
      <c r="G22" t="str">
        <f t="shared" si="1"/>
        <v># if Monitoring0</v>
      </c>
      <c r="H22">
        <f>IF(F22=0,0,IF(ISNUMBER(MATCH(G22,$G$1:G21,0)),-1,COUNTIF($F$2:F22,F22)-COUNTIFS($H$1:H21,"&lt;0",$F$1:F21,F22)))</f>
        <v>-1</v>
      </c>
      <c r="I22">
        <f t="shared" si="2"/>
        <v>0</v>
      </c>
      <c r="J22" s="3" t="str">
        <f>IF(OR(COUNTIF($L$2:L22,L22)&gt;1,L22=0),IF(ISBLANK('Unit Types - Emission Rates'!C31),J21,0),MAX($J$1:J21)+1)</f>
        <v>Unique FIN</v>
      </c>
      <c r="K22" s="3" t="str">
        <f>IF(OR(COUNTIF($M$2:M22,M22)&gt;1,M22=0),IF(ISBLANK('Unit Types - Emission Rates'!D31),K21,0),MAX($K$1:K21)+1)</f>
        <v>Unique EPN</v>
      </c>
      <c r="L22">
        <f>IF(ISBLANK('Unit Types - Emission Rates'!$C31),'Unit Types - Emission Rates'!D31,'Unit Types - Emission Rates'!C31)</f>
        <v>0</v>
      </c>
      <c r="M22" s="3">
        <f>IF(AND(ISBLANK('Unit Types - Emission Rates'!D31),N22&lt;&gt;0,L22&lt;&gt;N22),"FIN: "&amp;L22,IF(AND(ISBLANK('Unit Types - Emission Rates'!D31),N22&lt;&gt;0),L22,'Unit Types - Emission Rates'!D31))</f>
        <v>0</v>
      </c>
      <c r="N22" s="3">
        <f>'Unit Types - Emission Rates'!E31</f>
        <v>0</v>
      </c>
      <c r="O22" s="5" t="str">
        <f>IF(OR(COUNTIF($P$2:P22,P22&lt;&gt;0)&gt;1,P22=0),IF(ISBLANK('Unit Types - Emission Rates'!A31),O21,0),MAX($O$1:O21)+1)</f>
        <v>AR Numbering</v>
      </c>
      <c r="P22" s="5">
        <f>'Unit Types - Emission Rates'!A31</f>
        <v>0</v>
      </c>
      <c r="Q22" s="3">
        <f>IF(R22=0,0,IF(COUNTIF($R$2:R22,R22)&gt;1,0,MAX($Q$1:Q21)+1))</f>
        <v>0</v>
      </c>
      <c r="R22" s="3">
        <f>IF(ISBLANK('Unit Types - Emission Rates'!P31),'Unit Types - Emission Rates'!O31,'Unit Types - Emission Rates'!P31)</f>
        <v>0</v>
      </c>
      <c r="S22" t="str">
        <f t="shared" si="26"/>
        <v>00</v>
      </c>
      <c r="T22" t="str">
        <f t="shared" si="27"/>
        <v>00</v>
      </c>
      <c r="U22" s="3">
        <f>IF(OR('Unit Types - Emission Rates'!F31="PM 2.5",'Unit Types - Emission Rates'!F31="PM2.5",'Unit Types - Emission Rates'!F31="PM 10",'Unit Types - Emission Rates'!F31="PM10"),"PM",'Unit Types - Emission Rates'!F31)</f>
        <v>0</v>
      </c>
      <c r="V22" s="100">
        <f>IF(ISBLANK('Unit Types - Emission Rates'!F31),1,0)</f>
        <v>1</v>
      </c>
      <c r="W22" s="3" t="str">
        <f t="shared" si="3"/>
        <v/>
      </c>
      <c r="X22" s="3">
        <f>IF(Y22=-1,0,MAX($X$1:X21)+1)</f>
        <v>0</v>
      </c>
      <c r="Y22" s="3">
        <f t="shared" si="4"/>
        <v>-1</v>
      </c>
      <c r="Z22" s="3">
        <f>IF(AA22=-1,0,COUNTIF($Z$1:Z21,"&lt;&gt;0"))</f>
        <v>0</v>
      </c>
      <c r="AA22" s="3">
        <f t="shared" si="5"/>
        <v>-1</v>
      </c>
      <c r="AB22" s="3" t="str">
        <f t="shared" si="6"/>
        <v/>
      </c>
      <c r="AC22" s="99">
        <f>IF(AD22=-1,0,MAX($AC$1:AC21)+1)</f>
        <v>0</v>
      </c>
      <c r="AD22" s="3">
        <f t="shared" si="7"/>
        <v>-1</v>
      </c>
      <c r="AE22" s="3">
        <f t="shared" si="8"/>
        <v>-1</v>
      </c>
      <c r="AF22" s="280">
        <f t="shared" si="9"/>
        <v>-1</v>
      </c>
      <c r="AG22" s="280" t="str">
        <f t="shared" si="10"/>
        <v/>
      </c>
      <c r="AH22" s="280" t="str">
        <f t="shared" si="11"/>
        <v/>
      </c>
      <c r="AI22" s="3">
        <f t="shared" si="12"/>
        <v>-1</v>
      </c>
      <c r="AJ22" s="3" t="str">
        <f t="shared" si="13"/>
        <v/>
      </c>
      <c r="AK22" s="3" t="str">
        <f t="shared" si="14"/>
        <v/>
      </c>
      <c r="AL22" s="280">
        <f t="shared" si="15"/>
        <v>-1</v>
      </c>
      <c r="AM22" s="280" t="str">
        <f t="shared" si="16"/>
        <v/>
      </c>
      <c r="AN22" s="285" t="str">
        <f t="shared" si="17"/>
        <v/>
      </c>
      <c r="AO22" s="3">
        <f>IF(AP22=0,0,COUNTIF(AO$1:$AO21,"&lt;&gt;0"))</f>
        <v>0</v>
      </c>
      <c r="AP22" s="3">
        <f t="shared" si="18"/>
        <v>0</v>
      </c>
      <c r="AQ22" s="99">
        <f>IF(AR22=0,0,IF(OR(ISNUMBER(MATCH(AR22,'Public Notice'!$A$11:$A$18,0)),AND(RIGHT(AR22,1)=" ",ISNUMBER(MATCH(LEFT(AR22,LEN(AR22)-1),'Public Notice'!$A$11:$A$18,0)))),0,COUNTIF(AQ$1:$AQ21,"&lt;&gt;0")))</f>
        <v>0</v>
      </c>
      <c r="AR22" s="100">
        <f t="shared" si="19"/>
        <v>0</v>
      </c>
      <c r="AT22" s="99">
        <f>IF(AU22=0,0,COUNTIF($AT$1:AT21,"&lt;&gt;0"))</f>
        <v>0</v>
      </c>
      <c r="AU22" s="3">
        <f t="shared" si="20"/>
        <v>0</v>
      </c>
      <c r="AV22" s="99">
        <f>IF(AW22=0,0,IF(OR(ISNUMBER(MATCH(AW22,'Public Notice'!$A$11:$A$18,0)),AND(RIGHT(AW22,1)=" ",ISNUMBER(MATCH(LEFT(AW22,LEN(AW22)-1),'Public Notice'!$A$11:$A$18,0)))),0,COUNTIF($AV$1:AV21,"&lt;&gt;0")))</f>
        <v>0</v>
      </c>
      <c r="AW22" s="100">
        <f t="shared" si="21"/>
        <v>0</v>
      </c>
      <c r="AY22" s="3">
        <f>IF(ISNUMBER(IFERROR(MATCH(AZ22,$AZ$1:AZ21,0),"Else")),0,ROW(AZ22)-1)</f>
        <v>0</v>
      </c>
      <c r="AZ22">
        <f>IF(OR('Unit Types - Emission Rates'!F30="PM 2.5",'Unit Types - Emission Rates'!F30="PM 2.5 ",'Unit Types - Emission Rates'!F30="PM2.5"),"PM2.5",IF(OR('Unit Types - Emission Rates'!F30="PM 10",'Unit Types - Emission Rates'!F30="PM 10 ",'Unit Types - Emission Rates'!F30="PM10 "),"PM10",IF(RIGHT('Unit Types - Emission Rates'!F30,1)=" ",LEFT('Unit Types - Emission Rates'!F30,LEN('Unit Types - Emission Rates'!F30)-1),IF(RIGHT('Unit Types - Emission Rates'!F30,1)&lt;&gt;" ",'Unit Types - Emission Rates'!F30,'Unit Types - Emission Rates'!F30))))</f>
        <v>0</v>
      </c>
      <c r="BA22">
        <f>_xlfn.NUMBERVALUE(IF(OR('Unit Types - Emission Rates'!G30="-",'Unit Types - Emission Rates'!G30="--",'Unit Types - Emission Rates'!G30="---"),0,IF(OR('Unit Types - Emission Rates'!G30="&lt;0.01",'Unit Types - Emission Rates'!G30="&lt; 0.01"),0.01,'Unit Types - Emission Rates'!G30)))</f>
        <v>0</v>
      </c>
      <c r="BB22">
        <f>_xlfn.NUMBERVALUE(IF(OR('Unit Types - Emission Rates'!H30="-",'Unit Types - Emission Rates'!H30="--",'Unit Types - Emission Rates'!H30="---"),0,IF(OR('Unit Types - Emission Rates'!H30="&lt;0.01",'Unit Types - Emission Rates'!H30="&lt; 0.01"),0.01,'Unit Types - Emission Rates'!H30)))</f>
        <v>0</v>
      </c>
      <c r="BC22">
        <f>_xlfn.NUMBERVALUE(IF(OR('Unit Types - Emission Rates'!I30="-",'Unit Types - Emission Rates'!I30="--",'Unit Types - Emission Rates'!I30="---"),0,IF(OR('Unit Types - Emission Rates'!I30="&lt;0.01",'Unit Types - Emission Rates'!I30="&lt; 0.01"),0.01,'Unit Types - Emission Rates'!I30)))</f>
        <v>0</v>
      </c>
      <c r="BD22">
        <f>_xlfn.NUMBERVALUE(IF(OR('Unit Types - Emission Rates'!J30="-",'Unit Types - Emission Rates'!J30="--",'Unit Types - Emission Rates'!J30="---"),0,IF(OR('Unit Types - Emission Rates'!J30="&lt;0.01",'Unit Types - Emission Rates'!J30="&lt; 0.01"),0.01,'Unit Types - Emission Rates'!J30)))</f>
        <v>0</v>
      </c>
      <c r="BE22">
        <f>_xlfn.NUMBERVALUE(IF(OR('Unit Types - Emission Rates'!K30="-",'Unit Types - Emission Rates'!K30="--",'Unit Types - Emission Rates'!K30="---"),0,IF(OR('Unit Types - Emission Rates'!K30="&lt;0.01",'Unit Types - Emission Rates'!K30="&lt; 0.01"),0.01,'Unit Types - Emission Rates'!K30)))</f>
        <v>0</v>
      </c>
      <c r="BF22">
        <f>_xlfn.NUMBERVALUE(IF(OR('Unit Types - Emission Rates'!L30="-",'Unit Types - Emission Rates'!L30="--",'Unit Types - Emission Rates'!L30="---"),0,IF(OR('Unit Types - Emission Rates'!L30="&lt;0.01",'Unit Types - Emission Rates'!L30="&lt; 0.01"),0.01,'Unit Types - Emission Rates'!L30)))</f>
        <v>0</v>
      </c>
      <c r="BG22" t="b">
        <f>IF(AND(V21&lt;&gt;1),(QuickFix!G21="Yes"))</f>
        <v>0</v>
      </c>
      <c r="BH22" t="b">
        <f>OR('Unit Types - Emission Rates'!A30="Consolidate",AND(ISBLANK('Unit Types - Emission Rates'!A30),BH21=TRUE),BC22&gt;0,BD22&gt;0)</f>
        <v>0</v>
      </c>
      <c r="BI22" t="b">
        <f>OR('Unit Types - Emission Rates'!A30="Remove",AND(ISBLANK('Unit Types - Emission Rates'!A30),BI21=TRUE))</f>
        <v>0</v>
      </c>
      <c r="BJ22" t="b">
        <f>OR('Unit Types - Emission Rates'!A30="Consolidate",'Unit Types - Emission Rates'!A30="New/Modified",'Unit Types - Emission Rates'!A30="Change of location",AND(ISBLANK('Unit Types - Emission Rates'!A30),BJ21=TRUE))</f>
        <v>0</v>
      </c>
      <c r="BK22" t="b">
        <f>OR('Unit Types - Emission Rates'!A30="Renew",'Unit Types - Emission Rates'!A30="Renew only",AND(ISBLANK('Unit Types - Emission Rates'!A30),BK21=TRUE))</f>
        <v>0</v>
      </c>
      <c r="BL22">
        <f>IF(ISNUMBER(IFERROR(MATCH(BM22,$BM$1:BM21,0),"Else")),0,ROW(BM22)-1)</f>
        <v>0</v>
      </c>
      <c r="BM22" s="105">
        <f t="shared" si="29"/>
        <v>0</v>
      </c>
      <c r="BO22" s="3"/>
      <c r="BP22" s="3"/>
      <c r="BQ22" s="162" t="s">
        <v>1015</v>
      </c>
      <c r="BR22" s="160" t="s">
        <v>1074</v>
      </c>
      <c r="BS22" s="3"/>
      <c r="BT22" s="3"/>
      <c r="BV22" s="9" t="s">
        <v>1255</v>
      </c>
      <c r="BW22" s="10" t="s">
        <v>1266</v>
      </c>
      <c r="BX22" s="11" t="s">
        <v>1166</v>
      </c>
      <c r="BY22" s="12" t="s">
        <v>1267</v>
      </c>
      <c r="CK22" s="357"/>
      <c r="CL22" s="7"/>
      <c r="CM22" s="359"/>
      <c r="CN22" s="130" t="s">
        <v>1268</v>
      </c>
      <c r="CO22" s="130" t="s">
        <v>1269</v>
      </c>
      <c r="CP22" s="865" t="s">
        <v>527</v>
      </c>
      <c r="CQ22" s="868"/>
      <c r="CR22" s="868"/>
      <c r="CS22" s="866"/>
      <c r="CT22" s="866"/>
      <c r="CU22" s="866"/>
      <c r="CV22" s="867"/>
      <c r="CX22" t="s">
        <v>1270</v>
      </c>
      <c r="CY22">
        <f t="shared" si="22"/>
        <v>0</v>
      </c>
      <c r="DA22" t="b">
        <f t="shared" si="23"/>
        <v>0</v>
      </c>
      <c r="DB22">
        <f t="shared" si="24"/>
        <v>0</v>
      </c>
      <c r="DC22" s="172" t="str">
        <f>IF(BACT!D297="","",BACT!D297&amp;": "&amp;BACT!E297&amp;IF(BACT!G297="",$CW$13," ("&amp;BACT!G297&amp;")"&amp;$CW$13))&amp;
IF(BACT!D298="","",BACT!D298&amp;": "&amp;BACT!E298&amp;IF(BACT!G298="",$CW$13," ("&amp;BACT!G298&amp;")"&amp;$CW$13))&amp;
IF(BACT!D299="","",BACT!D299&amp;": "&amp;BACT!E299&amp;IF(BACT!G299="",$CW$13," ("&amp;BACT!G299&amp;")"&amp;$CW$13))&amp;
IF(BACT!D300="","",BACT!D300&amp;": "&amp;BACT!E300&amp;IF(BACT!G300="",$CW$13," ("&amp;BACT!G300&amp;")"&amp;$CW$13))&amp;
IF(BACT!D301="","",BACT!D301&amp;": "&amp;BACT!E301&amp;IF(BACT!G301="",$CW$13," ("&amp;BACT!G301&amp;")"&amp;$CW$13))&amp;
IF(BACT!D302="","",BACT!D302&amp;": "&amp;BACT!E302&amp;IF(BACT!G302="",$CW$13," ("&amp;BACT!G302&amp;")"&amp;$CW$13))&amp;
IF(BACT!D303="","",BACT!D303&amp;": "&amp;BACT!E303&amp;IF(BACT!G303="",$CW$13," ("&amp;BACT!G303&amp;")"&amp;$CW$13))&amp;
IF(BACT!D304="","",BACT!D304&amp;": "&amp;BACT!E304&amp;IF(BACT!G304="",$CW$13," ("&amp;BACT!G304&amp;")"&amp;$CW$13))&amp;
IF(BACT!D305="","",BACT!D305&amp;": "&amp;BACT!E305&amp;IF(BACT!G305="",$CW$13," ("&amp;BACT!G305&amp;")"&amp;$CW$13))&amp;
IF(BACT!D306="","",BACT!D306&amp;": "&amp;BACT!E306&amp;IF(BACT!G306="",$CW$13," ("&amp;BACT!G306&amp;")"&amp;$CW$13))&amp;
IF(BACT!D307="","",BACT!D307&amp;": "&amp;BACT!E307&amp;IF(BACT!G307="",$CW$13," ("&amp;BACT!G307&amp;")"&amp;$CW$13))&amp;
IF(BACT!D308="","",BACT!D308&amp;": "&amp;BACT!E308&amp;IF(BACT!G308="",$CW$13," ("&amp;BACT!G308&amp;")"&amp;$CW$13))&amp;
IF(BACT!D309="","",BACT!D309&amp;": "&amp;BACT!E309&amp;IF(BACT!G309="",$CW$13," ("&amp;BACT!G309&amp;")"&amp;$CW$13))&amp;
IF(BACT!D310="","",BACT!D310&amp;": "&amp;BACT!E310&amp;IF(BACT!G310="",""," ("&amp;BACT!G310&amp;")"))</f>
        <v/>
      </c>
      <c r="DF22" s="333">
        <f t="shared" si="28"/>
        <v>0</v>
      </c>
    </row>
    <row r="23" spans="1:110" ht="15" thickBot="1" x14ac:dyDescent="0.25">
      <c r="A23" s="102">
        <f>IF(OR('Unit Types - Emission Rates'!A32="Not New/Modified",'Unit Types - Emission Rates'!A32="Remove",M23=0),0,IF(ISNUMBER(MATCH(M23,$M$1:M22,0)),0,MAX($A$1:A22)+1))</f>
        <v>0</v>
      </c>
      <c r="B23" t="str">
        <f>IF(OR(COUNTIF(QuickFix!$D$2:D23,QuickFix!D23)&gt;1,QuickFix!D23=0),IF(ISBLANK('Unit Types - Emission Rates'!C32),B22,0),MAX($B$1:B22)+1)</f>
        <v># if BACT</v>
      </c>
      <c r="C23" t="str">
        <f t="shared" si="0"/>
        <v># if BACT0</v>
      </c>
      <c r="D23">
        <f>IF(B23=0,0,IF(ISNUMBER(MATCH(C23,$C$1:C22,0)),-1,COUNTIF($B$2:B23,B23)-COUNTIFS($D$1:D22,"&lt;0",$B$1:B22,B23)))</f>
        <v>-1</v>
      </c>
      <c r="E23">
        <f t="shared" si="25"/>
        <v>0</v>
      </c>
      <c r="F23" t="str">
        <f>IF(OR(COUNTIF(QuickFix!$D$2:D23,QuickFix!D23)&gt;1,QuickFix!D23=0),IF(ISBLANK('Unit Types - Emission Rates'!C32),F22,0),MAX(F$1:$F22)+1)</f>
        <v># if Monitoring</v>
      </c>
      <c r="G23" t="str">
        <f t="shared" si="1"/>
        <v># if Monitoring0</v>
      </c>
      <c r="H23">
        <f>IF(F23=0,0,IF(ISNUMBER(MATCH(G23,$G$1:G22,0)),-1,COUNTIF($F$2:F23,F23)-COUNTIFS($H$1:H22,"&lt;0",$F$1:F22,F23)))</f>
        <v>-1</v>
      </c>
      <c r="I23">
        <f t="shared" si="2"/>
        <v>0</v>
      </c>
      <c r="J23" s="3" t="str">
        <f>IF(OR(COUNTIF($L$2:L23,L23)&gt;1,L23=0),IF(ISBLANK('Unit Types - Emission Rates'!C32),J22,0),MAX($J$1:J22)+1)</f>
        <v>Unique FIN</v>
      </c>
      <c r="K23" s="3" t="str">
        <f>IF(OR(COUNTIF($M$2:M23,M23)&gt;1,M23=0),IF(ISBLANK('Unit Types - Emission Rates'!D32),K22,0),MAX($K$1:K22)+1)</f>
        <v>Unique EPN</v>
      </c>
      <c r="L23">
        <f>IF(ISBLANK('Unit Types - Emission Rates'!$C32),'Unit Types - Emission Rates'!D32,'Unit Types - Emission Rates'!C32)</f>
        <v>0</v>
      </c>
      <c r="M23" s="3">
        <f>IF(AND(ISBLANK('Unit Types - Emission Rates'!D32),N23&lt;&gt;0,L23&lt;&gt;N23),"FIN: "&amp;L23,IF(AND(ISBLANK('Unit Types - Emission Rates'!D32),N23&lt;&gt;0),L23,'Unit Types - Emission Rates'!D32))</f>
        <v>0</v>
      </c>
      <c r="N23" s="3">
        <f>'Unit Types - Emission Rates'!E32</f>
        <v>0</v>
      </c>
      <c r="O23" s="5" t="str">
        <f>IF(OR(COUNTIF($P$2:P23,P23&lt;&gt;0)&gt;1,P23=0),IF(ISBLANK('Unit Types - Emission Rates'!A32),O22,0),MAX($O$1:O22)+1)</f>
        <v>AR Numbering</v>
      </c>
      <c r="P23" s="5">
        <f>'Unit Types - Emission Rates'!A32</f>
        <v>0</v>
      </c>
      <c r="Q23" s="3">
        <f>IF(R23=0,0,IF(COUNTIF($R$2:R23,R23)&gt;1,0,MAX($Q$1:Q22)+1))</f>
        <v>0</v>
      </c>
      <c r="R23" s="3">
        <f>IF(ISBLANK('Unit Types - Emission Rates'!P32),'Unit Types - Emission Rates'!O32,'Unit Types - Emission Rates'!P32)</f>
        <v>0</v>
      </c>
      <c r="S23" t="str">
        <f t="shared" si="26"/>
        <v>00</v>
      </c>
      <c r="T23" t="str">
        <f t="shared" si="27"/>
        <v>00</v>
      </c>
      <c r="U23" s="3">
        <f>IF(OR('Unit Types - Emission Rates'!F32="PM 2.5",'Unit Types - Emission Rates'!F32="PM2.5",'Unit Types - Emission Rates'!F32="PM 10",'Unit Types - Emission Rates'!F32="PM10"),"PM",'Unit Types - Emission Rates'!F32)</f>
        <v>0</v>
      </c>
      <c r="V23" s="100">
        <f>IF(ISBLANK('Unit Types - Emission Rates'!F32),1,0)</f>
        <v>1</v>
      </c>
      <c r="W23" s="3" t="str">
        <f t="shared" si="3"/>
        <v/>
      </c>
      <c r="X23" s="3">
        <f>IF(Y23=-1,0,MAX($X$1:X22)+1)</f>
        <v>0</v>
      </c>
      <c r="Y23" s="3">
        <f t="shared" si="4"/>
        <v>-1</v>
      </c>
      <c r="Z23" s="3">
        <f>IF(AA23=-1,0,COUNTIF($Z$1:Z22,"&lt;&gt;0"))</f>
        <v>0</v>
      </c>
      <c r="AA23" s="3">
        <f t="shared" si="5"/>
        <v>-1</v>
      </c>
      <c r="AB23" s="3" t="str">
        <f t="shared" si="6"/>
        <v/>
      </c>
      <c r="AC23" s="99">
        <f>IF(AD23=-1,0,MAX($AC$1:AC22)+1)</f>
        <v>0</v>
      </c>
      <c r="AD23" s="3">
        <f t="shared" si="7"/>
        <v>-1</v>
      </c>
      <c r="AE23" s="3">
        <f t="shared" si="8"/>
        <v>-1</v>
      </c>
      <c r="AF23" s="280">
        <f t="shared" si="9"/>
        <v>-1</v>
      </c>
      <c r="AG23" s="280" t="str">
        <f t="shared" si="10"/>
        <v/>
      </c>
      <c r="AH23" s="280" t="str">
        <f t="shared" si="11"/>
        <v/>
      </c>
      <c r="AI23" s="3">
        <f t="shared" si="12"/>
        <v>-1</v>
      </c>
      <c r="AJ23" s="3" t="str">
        <f t="shared" si="13"/>
        <v/>
      </c>
      <c r="AK23" s="3" t="str">
        <f t="shared" si="14"/>
        <v/>
      </c>
      <c r="AL23" s="280">
        <f t="shared" si="15"/>
        <v>-1</v>
      </c>
      <c r="AM23" s="280" t="str">
        <f t="shared" si="16"/>
        <v/>
      </c>
      <c r="AN23" s="285" t="str">
        <f t="shared" si="17"/>
        <v/>
      </c>
      <c r="AO23" s="3">
        <f>IF(AP23=0,0,COUNTIF(AO$1:$AO22,"&lt;&gt;0"))</f>
        <v>0</v>
      </c>
      <c r="AP23" s="3">
        <f t="shared" si="18"/>
        <v>0</v>
      </c>
      <c r="AQ23" s="99">
        <f>IF(AR23=0,0,IF(OR(ISNUMBER(MATCH(AR23,'Public Notice'!$A$11:$A$18,0)),AND(RIGHT(AR23,1)=" ",ISNUMBER(MATCH(LEFT(AR23,LEN(AR23)-1),'Public Notice'!$A$11:$A$18,0)))),0,COUNTIF(AQ$1:$AQ22,"&lt;&gt;0")))</f>
        <v>0</v>
      </c>
      <c r="AR23" s="100">
        <f t="shared" si="19"/>
        <v>0</v>
      </c>
      <c r="AT23" s="99">
        <f>IF(AU23=0,0,COUNTIF($AT$1:AT22,"&lt;&gt;0"))</f>
        <v>0</v>
      </c>
      <c r="AU23" s="3">
        <f t="shared" si="20"/>
        <v>0</v>
      </c>
      <c r="AV23" s="99">
        <f>IF(AW23=0,0,IF(OR(ISNUMBER(MATCH(AW23,'Public Notice'!$A$11:$A$18,0)),AND(RIGHT(AW23,1)=" ",ISNUMBER(MATCH(LEFT(AW23,LEN(AW23)-1),'Public Notice'!$A$11:$A$18,0)))),0,COUNTIF($AV$1:AV22,"&lt;&gt;0")))</f>
        <v>0</v>
      </c>
      <c r="AW23" s="100">
        <f t="shared" si="21"/>
        <v>0</v>
      </c>
      <c r="AY23" s="3">
        <f>IF(ISNUMBER(IFERROR(MATCH(AZ23,$AZ$1:AZ22,0),"Else")),0,ROW(AZ23)-1)</f>
        <v>0</v>
      </c>
      <c r="AZ23">
        <f>IF(OR('Unit Types - Emission Rates'!F31="PM 2.5",'Unit Types - Emission Rates'!F31="PM 2.5 ",'Unit Types - Emission Rates'!F31="PM2.5"),"PM2.5",IF(OR('Unit Types - Emission Rates'!F31="PM 10",'Unit Types - Emission Rates'!F31="PM 10 ",'Unit Types - Emission Rates'!F31="PM10 "),"PM10",IF(RIGHT('Unit Types - Emission Rates'!F31,1)=" ",LEFT('Unit Types - Emission Rates'!F31,LEN('Unit Types - Emission Rates'!F31)-1),IF(RIGHT('Unit Types - Emission Rates'!F31,1)&lt;&gt;" ",'Unit Types - Emission Rates'!F31,'Unit Types - Emission Rates'!F31))))</f>
        <v>0</v>
      </c>
      <c r="BA23">
        <f>_xlfn.NUMBERVALUE(IF(OR('Unit Types - Emission Rates'!G31="-",'Unit Types - Emission Rates'!G31="--",'Unit Types - Emission Rates'!G31="---"),0,IF(OR('Unit Types - Emission Rates'!G31="&lt;0.01",'Unit Types - Emission Rates'!G31="&lt; 0.01"),0.01,'Unit Types - Emission Rates'!G31)))</f>
        <v>0</v>
      </c>
      <c r="BB23">
        <f>_xlfn.NUMBERVALUE(IF(OR('Unit Types - Emission Rates'!H31="-",'Unit Types - Emission Rates'!H31="--",'Unit Types - Emission Rates'!H31="---"),0,IF(OR('Unit Types - Emission Rates'!H31="&lt;0.01",'Unit Types - Emission Rates'!H31="&lt; 0.01"),0.01,'Unit Types - Emission Rates'!H31)))</f>
        <v>0</v>
      </c>
      <c r="BC23">
        <f>_xlfn.NUMBERVALUE(IF(OR('Unit Types - Emission Rates'!I31="-",'Unit Types - Emission Rates'!I31="--",'Unit Types - Emission Rates'!I31="---"),0,IF(OR('Unit Types - Emission Rates'!I31="&lt;0.01",'Unit Types - Emission Rates'!I31="&lt; 0.01"),0.01,'Unit Types - Emission Rates'!I31)))</f>
        <v>0</v>
      </c>
      <c r="BD23">
        <f>_xlfn.NUMBERVALUE(IF(OR('Unit Types - Emission Rates'!J31="-",'Unit Types - Emission Rates'!J31="--",'Unit Types - Emission Rates'!J31="---"),0,IF(OR('Unit Types - Emission Rates'!J31="&lt;0.01",'Unit Types - Emission Rates'!J31="&lt; 0.01"),0.01,'Unit Types - Emission Rates'!J31)))</f>
        <v>0</v>
      </c>
      <c r="BE23">
        <f>_xlfn.NUMBERVALUE(IF(OR('Unit Types - Emission Rates'!K31="-",'Unit Types - Emission Rates'!K31="--",'Unit Types - Emission Rates'!K31="---"),0,IF(OR('Unit Types - Emission Rates'!K31="&lt;0.01",'Unit Types - Emission Rates'!K31="&lt; 0.01"),0.01,'Unit Types - Emission Rates'!K31)))</f>
        <v>0</v>
      </c>
      <c r="BF23">
        <f>_xlfn.NUMBERVALUE(IF(OR('Unit Types - Emission Rates'!L31="-",'Unit Types - Emission Rates'!L31="--",'Unit Types - Emission Rates'!L31="---"),0,IF(OR('Unit Types - Emission Rates'!L31="&lt;0.01",'Unit Types - Emission Rates'!L31="&lt; 0.01"),0.01,'Unit Types - Emission Rates'!L31)))</f>
        <v>0</v>
      </c>
      <c r="BG23" t="b">
        <f>IF(AND(V22&lt;&gt;1),(QuickFix!G22="Yes"))</f>
        <v>0</v>
      </c>
      <c r="BH23" t="b">
        <f>OR('Unit Types - Emission Rates'!A31="Consolidate",AND(ISBLANK('Unit Types - Emission Rates'!A31),BH22=TRUE),BC23&gt;0,BD23&gt;0)</f>
        <v>0</v>
      </c>
      <c r="BI23" t="b">
        <f>OR('Unit Types - Emission Rates'!A31="Remove",AND(ISBLANK('Unit Types - Emission Rates'!A31),BI22=TRUE))</f>
        <v>0</v>
      </c>
      <c r="BJ23" t="b">
        <f>OR('Unit Types - Emission Rates'!A31="Consolidate",'Unit Types - Emission Rates'!A31="New/Modified",'Unit Types - Emission Rates'!A31="Change of location",AND(ISBLANK('Unit Types - Emission Rates'!A31),BJ22=TRUE))</f>
        <v>0</v>
      </c>
      <c r="BK23" t="b">
        <f>OR('Unit Types - Emission Rates'!A31="Renew",'Unit Types - Emission Rates'!A31="Renew only",AND(ISBLANK('Unit Types - Emission Rates'!A31),BK22=TRUE))</f>
        <v>0</v>
      </c>
      <c r="BL23">
        <f>IF(ISNUMBER(IFERROR(MATCH(BM23,$BM$1:BM22,0),"Else")),0,ROW(BM23)-1)</f>
        <v>0</v>
      </c>
      <c r="BM23" s="105">
        <f t="shared" si="29"/>
        <v>0</v>
      </c>
      <c r="BO23" s="3"/>
      <c r="BP23" s="3"/>
      <c r="BQ23" s="162" t="s">
        <v>1271</v>
      </c>
      <c r="BR23" s="160" t="s">
        <v>1219</v>
      </c>
      <c r="BS23" s="3"/>
      <c r="BT23" s="3"/>
      <c r="BV23" s="9" t="s">
        <v>1272</v>
      </c>
      <c r="BW23" s="10" t="s">
        <v>1273</v>
      </c>
      <c r="BX23" s="11" t="s">
        <v>1150</v>
      </c>
      <c r="BY23" s="12" t="s">
        <v>1274</v>
      </c>
      <c r="CK23" s="357"/>
      <c r="CL23" s="7"/>
      <c r="CM23" s="358"/>
      <c r="CN23" s="130" t="s">
        <v>1275</v>
      </c>
      <c r="CO23" s="130" t="s">
        <v>1276</v>
      </c>
      <c r="CP23" s="869" t="s">
        <v>524</v>
      </c>
      <c r="CQ23" s="870"/>
      <c r="CR23" s="870"/>
      <c r="CS23" s="871"/>
      <c r="CT23" s="871"/>
      <c r="CU23" s="871"/>
      <c r="CV23" s="872"/>
      <c r="CX23" t="s">
        <v>1277</v>
      </c>
      <c r="CY23">
        <f t="shared" si="22"/>
        <v>0</v>
      </c>
      <c r="DA23" t="b">
        <f t="shared" si="23"/>
        <v>0</v>
      </c>
      <c r="DB23">
        <f t="shared" si="24"/>
        <v>0</v>
      </c>
      <c r="DC23" s="173" t="str">
        <f>IF(BACT!D311="","",BACT!D311&amp;": "&amp;BACT!E311&amp;IF(BACT!G311="",$CW$13," ("&amp;BACT!G311&amp;")"&amp;$CW$13))&amp;
IF(BACT!D312="","",BACT!D312&amp;": "&amp;BACT!E312&amp;IF(BACT!G312="",$CW$13," ("&amp;BACT!G312&amp;")"&amp;$CW$13))&amp;
IF(BACT!D313="","",BACT!D313&amp;": "&amp;BACT!E313&amp;IF(BACT!G313="",$CW$13," ("&amp;BACT!G313&amp;")"&amp;$CW$13))&amp;
IF(BACT!D314="","",BACT!D314&amp;": "&amp;BACT!E314&amp;IF(BACT!G314="",$CW$13," ("&amp;BACT!G314&amp;")"&amp;$CW$13))&amp;
IF(BACT!D315="","",BACT!D315&amp;": "&amp;BACT!E315&amp;IF(BACT!G315="",$CW$13," ("&amp;BACT!G315&amp;")"&amp;$CW$13))&amp;
IF(BACT!D316="","",BACT!D316&amp;": "&amp;BACT!E316&amp;IF(BACT!G316="",$CW$13," ("&amp;BACT!G316&amp;")"&amp;$CW$13))&amp;
IF(BACT!D317="","",BACT!D317&amp;": "&amp;BACT!E317&amp;IF(BACT!G317="",$CW$13," ("&amp;BACT!G317&amp;")"&amp;$CW$13))&amp;
IF(BACT!D318="","",BACT!D318&amp;": "&amp;BACT!E318&amp;IF(BACT!G318="",$CW$13," ("&amp;BACT!G318&amp;")"&amp;$CW$13))&amp;
IF(BACT!D319="","",BACT!D319&amp;": "&amp;BACT!E319&amp;IF(BACT!G319="",$CW$13," ("&amp;BACT!G319&amp;")"&amp;$CW$13))&amp;
IF(BACT!D320="","",BACT!D320&amp;": "&amp;BACT!E320&amp;IF(BACT!G320="",$CW$13," ("&amp;BACT!G320&amp;")"&amp;$CW$13))&amp;
IF(BACT!D321="","",BACT!D321&amp;": "&amp;BACT!E321&amp;IF(BACT!G321="",$CW$13," ("&amp;BACT!G321&amp;")"&amp;$CW$13))&amp;
IF(BACT!D322="","",BACT!D322&amp;": "&amp;BACT!E322&amp;IF(BACT!G322="",$CW$13," ("&amp;BACT!G322&amp;")"&amp;$CW$13))&amp;
IF(BACT!D323="","",BACT!D323&amp;": "&amp;BACT!E323&amp;IF(BACT!G323="",$CW$13," ("&amp;BACT!G323&amp;")"&amp;$CW$13))&amp;
IF(BACT!D324="","",BACT!D324&amp;": "&amp;BACT!E324&amp;IF(BACT!G324="",""," ("&amp;BACT!G324&amp;")"))</f>
        <v/>
      </c>
      <c r="DF23" s="333">
        <f t="shared" si="28"/>
        <v>0</v>
      </c>
    </row>
    <row r="24" spans="1:110" ht="15.75" thickBot="1" x14ac:dyDescent="0.3">
      <c r="A24" s="102">
        <f>IF(OR('Unit Types - Emission Rates'!A33="Not New/Modified",'Unit Types - Emission Rates'!A33="Remove",M24=0),0,IF(ISNUMBER(MATCH(M24,$M$1:M23,0)),0,MAX($A$1:A23)+1))</f>
        <v>0</v>
      </c>
      <c r="B24" t="str">
        <f>IF(OR(COUNTIF(QuickFix!$D$2:D24,QuickFix!D24)&gt;1,QuickFix!D24=0),IF(ISBLANK('Unit Types - Emission Rates'!C33),B23,0),MAX($B$1:B23)+1)</f>
        <v># if BACT</v>
      </c>
      <c r="C24" t="str">
        <f t="shared" si="0"/>
        <v># if BACT0</v>
      </c>
      <c r="D24">
        <f>IF(B24=0,0,IF(ISNUMBER(MATCH(C24,$C$1:C23,0)),-1,COUNTIF($B$2:B24,B24)-COUNTIFS($D$1:D23,"&lt;0",$B$1:B23,B24)))</f>
        <v>-1</v>
      </c>
      <c r="E24">
        <f t="shared" si="25"/>
        <v>0</v>
      </c>
      <c r="F24" t="str">
        <f>IF(OR(COUNTIF(QuickFix!$D$2:D24,QuickFix!D24)&gt;1,QuickFix!D24=0),IF(ISBLANK('Unit Types - Emission Rates'!C33),F23,0),MAX(F$1:$F23)+1)</f>
        <v># if Monitoring</v>
      </c>
      <c r="G24" t="str">
        <f t="shared" si="1"/>
        <v># if Monitoring0</v>
      </c>
      <c r="H24">
        <f>IF(F24=0,0,IF(ISNUMBER(MATCH(G24,$G$1:G23,0)),-1,COUNTIF($F$2:F24,F24)-COUNTIFS($H$1:H23,"&lt;0",$F$1:F23,F24)))</f>
        <v>-1</v>
      </c>
      <c r="I24">
        <f t="shared" si="2"/>
        <v>0</v>
      </c>
      <c r="J24" s="3" t="str">
        <f>IF(OR(COUNTIF($L$2:L24,L24)&gt;1,L24=0),IF(ISBLANK('Unit Types - Emission Rates'!C33),J23,0),MAX($J$1:J23)+1)</f>
        <v>Unique FIN</v>
      </c>
      <c r="K24" s="3" t="str">
        <f>IF(OR(COUNTIF($M$2:M24,M24)&gt;1,M24=0),IF(ISBLANK('Unit Types - Emission Rates'!D33),K23,0),MAX($K$1:K23)+1)</f>
        <v>Unique EPN</v>
      </c>
      <c r="L24">
        <f>IF(ISBLANK('Unit Types - Emission Rates'!$C33),'Unit Types - Emission Rates'!D33,'Unit Types - Emission Rates'!C33)</f>
        <v>0</v>
      </c>
      <c r="M24" s="3">
        <f>IF(AND(ISBLANK('Unit Types - Emission Rates'!D33),N24&lt;&gt;0,L24&lt;&gt;N24),"FIN: "&amp;L24,IF(AND(ISBLANK('Unit Types - Emission Rates'!D33),N24&lt;&gt;0),L24,'Unit Types - Emission Rates'!D33))</f>
        <v>0</v>
      </c>
      <c r="N24" s="3">
        <f>'Unit Types - Emission Rates'!E33</f>
        <v>0</v>
      </c>
      <c r="O24" s="5" t="str">
        <f>IF(OR(COUNTIF($P$2:P24,P24&lt;&gt;0)&gt;1,P24=0),IF(ISBLANK('Unit Types - Emission Rates'!A33),O23,0),MAX($O$1:O23)+1)</f>
        <v>AR Numbering</v>
      </c>
      <c r="P24" s="5">
        <f>'Unit Types - Emission Rates'!A33</f>
        <v>0</v>
      </c>
      <c r="Q24" s="3">
        <f>IF(R24=0,0,IF(COUNTIF($R$2:R24,R24)&gt;1,0,MAX($Q$1:Q23)+1))</f>
        <v>0</v>
      </c>
      <c r="R24" s="3">
        <f>IF(ISBLANK('Unit Types - Emission Rates'!P33),'Unit Types - Emission Rates'!O33,'Unit Types - Emission Rates'!P33)</f>
        <v>0</v>
      </c>
      <c r="S24" t="str">
        <f t="shared" si="26"/>
        <v>00</v>
      </c>
      <c r="T24" t="str">
        <f t="shared" si="27"/>
        <v>00</v>
      </c>
      <c r="U24" s="3">
        <f>IF(OR('Unit Types - Emission Rates'!F33="PM 2.5",'Unit Types - Emission Rates'!F33="PM2.5",'Unit Types - Emission Rates'!F33="PM 10",'Unit Types - Emission Rates'!F33="PM10"),"PM",'Unit Types - Emission Rates'!F33)</f>
        <v>0</v>
      </c>
      <c r="V24" s="100">
        <f>IF(ISBLANK('Unit Types - Emission Rates'!F33),1,0)</f>
        <v>1</v>
      </c>
      <c r="W24" s="3" t="str">
        <f t="shared" si="3"/>
        <v/>
      </c>
      <c r="X24" s="3">
        <f>IF(Y24=-1,0,MAX($X$1:X23)+1)</f>
        <v>0</v>
      </c>
      <c r="Y24" s="3">
        <f t="shared" si="4"/>
        <v>-1</v>
      </c>
      <c r="Z24" s="3">
        <f>IF(AA24=-1,0,COUNTIF($Z$1:Z23,"&lt;&gt;0"))</f>
        <v>0</v>
      </c>
      <c r="AA24" s="3">
        <f t="shared" si="5"/>
        <v>-1</v>
      </c>
      <c r="AB24" s="3" t="str">
        <f t="shared" si="6"/>
        <v/>
      </c>
      <c r="AC24" s="99">
        <f>IF(AD24=-1,0,MAX($AC$1:AC23)+1)</f>
        <v>0</v>
      </c>
      <c r="AD24" s="3">
        <f t="shared" si="7"/>
        <v>-1</v>
      </c>
      <c r="AE24" s="3">
        <f t="shared" si="8"/>
        <v>-1</v>
      </c>
      <c r="AF24" s="280">
        <f t="shared" si="9"/>
        <v>-1</v>
      </c>
      <c r="AG24" s="280" t="str">
        <f t="shared" si="10"/>
        <v/>
      </c>
      <c r="AH24" s="280" t="str">
        <f t="shared" si="11"/>
        <v/>
      </c>
      <c r="AI24" s="3">
        <f t="shared" si="12"/>
        <v>-1</v>
      </c>
      <c r="AJ24" s="3" t="str">
        <f t="shared" si="13"/>
        <v/>
      </c>
      <c r="AK24" s="3" t="str">
        <f t="shared" si="14"/>
        <v/>
      </c>
      <c r="AL24" s="280">
        <f t="shared" si="15"/>
        <v>-1</v>
      </c>
      <c r="AM24" s="280" t="str">
        <f t="shared" si="16"/>
        <v/>
      </c>
      <c r="AN24" s="285" t="str">
        <f t="shared" si="17"/>
        <v/>
      </c>
      <c r="AO24" s="3">
        <f>IF(AP24=0,0,COUNTIF(AO$1:$AO23,"&lt;&gt;0"))</f>
        <v>0</v>
      </c>
      <c r="AP24" s="3">
        <f t="shared" si="18"/>
        <v>0</v>
      </c>
      <c r="AQ24" s="99">
        <f>IF(AR24=0,0,IF(OR(ISNUMBER(MATCH(AR24,'Public Notice'!$A$11:$A$18,0)),AND(RIGHT(AR24,1)=" ",ISNUMBER(MATCH(LEFT(AR24,LEN(AR24)-1),'Public Notice'!$A$11:$A$18,0)))),0,COUNTIF(AQ$1:$AQ23,"&lt;&gt;0")))</f>
        <v>0</v>
      </c>
      <c r="AR24" s="100">
        <f t="shared" si="19"/>
        <v>0</v>
      </c>
      <c r="AT24" s="99">
        <f>IF(AU24=0,0,COUNTIF($AT$1:AT23,"&lt;&gt;0"))</f>
        <v>0</v>
      </c>
      <c r="AU24" s="3">
        <f t="shared" si="20"/>
        <v>0</v>
      </c>
      <c r="AV24" s="99">
        <f>IF(AW24=0,0,IF(OR(ISNUMBER(MATCH(AW24,'Public Notice'!$A$11:$A$18,0)),AND(RIGHT(AW24,1)=" ",ISNUMBER(MATCH(LEFT(AW24,LEN(AW24)-1),'Public Notice'!$A$11:$A$18,0)))),0,COUNTIF($AV$1:AV23,"&lt;&gt;0")))</f>
        <v>0</v>
      </c>
      <c r="AW24" s="100">
        <f t="shared" si="21"/>
        <v>0</v>
      </c>
      <c r="AY24" s="3">
        <f>IF(ISNUMBER(IFERROR(MATCH(AZ24,$AZ$1:AZ23,0),"Else")),0,ROW(AZ24)-1)</f>
        <v>0</v>
      </c>
      <c r="AZ24">
        <f>IF(OR('Unit Types - Emission Rates'!F32="PM 2.5",'Unit Types - Emission Rates'!F32="PM 2.5 ",'Unit Types - Emission Rates'!F32="PM2.5"),"PM2.5",IF(OR('Unit Types - Emission Rates'!F32="PM 10",'Unit Types - Emission Rates'!F32="PM 10 ",'Unit Types - Emission Rates'!F32="PM10 "),"PM10",IF(RIGHT('Unit Types - Emission Rates'!F32,1)=" ",LEFT('Unit Types - Emission Rates'!F32,LEN('Unit Types - Emission Rates'!F32)-1),IF(RIGHT('Unit Types - Emission Rates'!F32,1)&lt;&gt;" ",'Unit Types - Emission Rates'!F32,'Unit Types - Emission Rates'!F32))))</f>
        <v>0</v>
      </c>
      <c r="BA24">
        <f>_xlfn.NUMBERVALUE(IF(OR('Unit Types - Emission Rates'!G32="-",'Unit Types - Emission Rates'!G32="--",'Unit Types - Emission Rates'!G32="---"),0,IF(OR('Unit Types - Emission Rates'!G32="&lt;0.01",'Unit Types - Emission Rates'!G32="&lt; 0.01"),0.01,'Unit Types - Emission Rates'!G32)))</f>
        <v>0</v>
      </c>
      <c r="BB24">
        <f>_xlfn.NUMBERVALUE(IF(OR('Unit Types - Emission Rates'!H32="-",'Unit Types - Emission Rates'!H32="--",'Unit Types - Emission Rates'!H32="---"),0,IF(OR('Unit Types - Emission Rates'!H32="&lt;0.01",'Unit Types - Emission Rates'!H32="&lt; 0.01"),0.01,'Unit Types - Emission Rates'!H32)))</f>
        <v>0</v>
      </c>
      <c r="BC24">
        <f>_xlfn.NUMBERVALUE(IF(OR('Unit Types - Emission Rates'!I32="-",'Unit Types - Emission Rates'!I32="--",'Unit Types - Emission Rates'!I32="---"),0,IF(OR('Unit Types - Emission Rates'!I32="&lt;0.01",'Unit Types - Emission Rates'!I32="&lt; 0.01"),0.01,'Unit Types - Emission Rates'!I32)))</f>
        <v>0</v>
      </c>
      <c r="BD24">
        <f>_xlfn.NUMBERVALUE(IF(OR('Unit Types - Emission Rates'!J32="-",'Unit Types - Emission Rates'!J32="--",'Unit Types - Emission Rates'!J32="---"),0,IF(OR('Unit Types - Emission Rates'!J32="&lt;0.01",'Unit Types - Emission Rates'!J32="&lt; 0.01"),0.01,'Unit Types - Emission Rates'!J32)))</f>
        <v>0</v>
      </c>
      <c r="BE24">
        <f>_xlfn.NUMBERVALUE(IF(OR('Unit Types - Emission Rates'!K32="-",'Unit Types - Emission Rates'!K32="--",'Unit Types - Emission Rates'!K32="---"),0,IF(OR('Unit Types - Emission Rates'!K32="&lt;0.01",'Unit Types - Emission Rates'!K32="&lt; 0.01"),0.01,'Unit Types - Emission Rates'!K32)))</f>
        <v>0</v>
      </c>
      <c r="BF24">
        <f>_xlfn.NUMBERVALUE(IF(OR('Unit Types - Emission Rates'!L32="-",'Unit Types - Emission Rates'!L32="--",'Unit Types - Emission Rates'!L32="---"),0,IF(OR('Unit Types - Emission Rates'!L32="&lt;0.01",'Unit Types - Emission Rates'!L32="&lt; 0.01"),0.01,'Unit Types - Emission Rates'!L32)))</f>
        <v>0</v>
      </c>
      <c r="BG24" t="b">
        <f>IF(AND(V23&lt;&gt;1),(QuickFix!G23="Yes"))</f>
        <v>0</v>
      </c>
      <c r="BH24" t="b">
        <f>OR('Unit Types - Emission Rates'!A32="Consolidate",AND(ISBLANK('Unit Types - Emission Rates'!A32),BH23=TRUE),BC24&gt;0,BD24&gt;0)</f>
        <v>0</v>
      </c>
      <c r="BI24" t="b">
        <f>OR('Unit Types - Emission Rates'!A32="Remove",AND(ISBLANK('Unit Types - Emission Rates'!A32),BI23=TRUE))</f>
        <v>0</v>
      </c>
      <c r="BJ24" t="b">
        <f>OR('Unit Types - Emission Rates'!A32="Consolidate",'Unit Types - Emission Rates'!A32="New/Modified",'Unit Types - Emission Rates'!A32="Change of location",AND(ISBLANK('Unit Types - Emission Rates'!A32),BJ23=TRUE))</f>
        <v>0</v>
      </c>
      <c r="BK24" t="b">
        <f>OR('Unit Types - Emission Rates'!A32="Renew",'Unit Types - Emission Rates'!A32="Renew only",AND(ISBLANK('Unit Types - Emission Rates'!A32),BK23=TRUE))</f>
        <v>0</v>
      </c>
      <c r="BL24">
        <f>IF(ISNUMBER(IFERROR(MATCH(BM24,$BM$1:BM23,0),"Else")),0,ROW(BM24)-1)</f>
        <v>0</v>
      </c>
      <c r="BM24" s="105">
        <f t="shared" si="29"/>
        <v>0</v>
      </c>
      <c r="BO24" s="3"/>
      <c r="BP24" s="3"/>
      <c r="BQ24" s="162" t="s">
        <v>1278</v>
      </c>
      <c r="BR24" s="160" t="s">
        <v>1209</v>
      </c>
      <c r="BS24" s="3"/>
      <c r="BT24" s="3"/>
      <c r="BV24" s="9" t="s">
        <v>1279</v>
      </c>
      <c r="BW24" s="10" t="s">
        <v>1280</v>
      </c>
      <c r="BX24" s="11" t="s">
        <v>1201</v>
      </c>
      <c r="BY24" s="12" t="s">
        <v>1281</v>
      </c>
      <c r="CK24" s="357"/>
      <c r="CL24" s="7"/>
      <c r="CM24" s="359"/>
      <c r="CN24" s="130" t="s">
        <v>1282</v>
      </c>
      <c r="CO24" s="130" t="s">
        <v>1283</v>
      </c>
      <c r="CP24" s="194"/>
      <c r="CQ24" s="194"/>
      <c r="CR24" s="185"/>
      <c r="CS24" s="185"/>
      <c r="CT24" s="185"/>
      <c r="CU24" s="185"/>
      <c r="CV24" s="185"/>
      <c r="CX24" t="s">
        <v>1284</v>
      </c>
      <c r="CY24">
        <f t="shared" si="22"/>
        <v>0</v>
      </c>
      <c r="DA24" t="b">
        <f t="shared" si="23"/>
        <v>0</v>
      </c>
      <c r="DB24">
        <f t="shared" si="24"/>
        <v>0</v>
      </c>
      <c r="DC24" s="172" t="str">
        <f>IF(BACT!D325="","",BACT!D325&amp;": "&amp;BACT!E325&amp;IF(BACT!G325="",$CW$13," ("&amp;BACT!G325&amp;")"&amp;$CW$13))&amp;
IF(BACT!D326="","",BACT!D326&amp;": "&amp;BACT!E326&amp;IF(BACT!G326="",$CW$13," ("&amp;BACT!G326&amp;")"&amp;$CW$13))&amp;
IF(BACT!D327="","",BACT!D327&amp;": "&amp;BACT!E327&amp;IF(BACT!G327="",$CW$13," ("&amp;BACT!G327&amp;")"&amp;$CW$13))&amp;
IF(BACT!D328="","",BACT!D328&amp;": "&amp;BACT!E328&amp;IF(BACT!G328="",$CW$13," ("&amp;BACT!G328&amp;")"&amp;$CW$13))&amp;
IF(BACT!D329="","",BACT!D329&amp;": "&amp;BACT!E329&amp;IF(BACT!G329="",$CW$13," ("&amp;BACT!G329&amp;")"&amp;$CW$13))&amp;
IF(BACT!D330="","",BACT!D330&amp;": "&amp;BACT!E330&amp;IF(BACT!G330="",$CW$13," ("&amp;BACT!G330&amp;")"&amp;$CW$13))&amp;
IF(BACT!D331="","",BACT!D331&amp;": "&amp;BACT!E331&amp;IF(BACT!G331="",$CW$13," ("&amp;BACT!G331&amp;")"&amp;$CW$13))&amp;
IF(BACT!D332="","",BACT!D332&amp;": "&amp;BACT!E332&amp;IF(BACT!G332="",$CW$13," ("&amp;BACT!G332&amp;")"&amp;$CW$13))&amp;
IF(BACT!D333="","",BACT!D333&amp;": "&amp;BACT!E333&amp;IF(BACT!G333="",$CW$13," ("&amp;BACT!G333&amp;")"&amp;$CW$13))&amp;
IF(BACT!D334="","",BACT!D334&amp;": "&amp;BACT!E334&amp;IF(BACT!G334="",$CW$13," ("&amp;BACT!G334&amp;")"&amp;$CW$13))&amp;
IF(BACT!D335="","",BACT!D335&amp;": "&amp;BACT!E335&amp;IF(BACT!G335="",$CW$13," ("&amp;BACT!G335&amp;")"&amp;$CW$13))&amp;
IF(BACT!D336="","",BACT!D336&amp;": "&amp;BACT!E336&amp;IF(BACT!G336="",$CW$13," ("&amp;BACT!G336&amp;")"&amp;$CW$13))&amp;
IF(BACT!D337="","",BACT!D337&amp;": "&amp;BACT!E337&amp;IF(BACT!G337="",$CW$13," ("&amp;BACT!G337&amp;")"&amp;$CW$13))&amp;
IF(BACT!D338="","",BACT!D338&amp;": "&amp;BACT!E338&amp;IF(BACT!G338="",""," ("&amp;BACT!G338&amp;")"))</f>
        <v/>
      </c>
      <c r="DF24" s="333">
        <f t="shared" si="28"/>
        <v>0</v>
      </c>
    </row>
    <row r="25" spans="1:110" x14ac:dyDescent="0.2">
      <c r="A25" s="102">
        <f>IF(OR('Unit Types - Emission Rates'!A34="Not New/Modified",'Unit Types - Emission Rates'!A34="Remove",M25=0),0,IF(ISNUMBER(MATCH(M25,$M$1:M24,0)),0,MAX($A$1:A24)+1))</f>
        <v>0</v>
      </c>
      <c r="B25" t="str">
        <f>IF(OR(COUNTIF(QuickFix!$D$2:D25,QuickFix!D25)&gt;1,QuickFix!D25=0),IF(ISBLANK('Unit Types - Emission Rates'!C34),B24,0),MAX($B$1:B24)+1)</f>
        <v># if BACT</v>
      </c>
      <c r="C25" t="str">
        <f t="shared" si="0"/>
        <v># if BACT0</v>
      </c>
      <c r="D25">
        <f>IF(B25=0,0,IF(ISNUMBER(MATCH(C25,$C$1:C24,0)),-1,COUNTIF($B$2:B25,B25)-COUNTIFS($D$1:D24,"&lt;0",$B$1:B24,B25)))</f>
        <v>-1</v>
      </c>
      <c r="E25">
        <f t="shared" si="25"/>
        <v>0</v>
      </c>
      <c r="F25" t="str">
        <f>IF(OR(COUNTIF(QuickFix!$D$2:D25,QuickFix!D25)&gt;1,QuickFix!D25=0),IF(ISBLANK('Unit Types - Emission Rates'!C34),F24,0),MAX(F$1:$F24)+1)</f>
        <v># if Monitoring</v>
      </c>
      <c r="G25" t="str">
        <f t="shared" si="1"/>
        <v># if Monitoring0</v>
      </c>
      <c r="H25">
        <f>IF(F25=0,0,IF(ISNUMBER(MATCH(G25,$G$1:G24,0)),-1,COUNTIF($F$2:F25,F25)-COUNTIFS($H$1:H24,"&lt;0",$F$1:F24,F25)))</f>
        <v>-1</v>
      </c>
      <c r="I25">
        <f t="shared" si="2"/>
        <v>0</v>
      </c>
      <c r="J25" s="3" t="str">
        <f>IF(OR(COUNTIF($L$2:L25,L25)&gt;1,L25=0),IF(ISBLANK('Unit Types - Emission Rates'!C34),J24,0),MAX($J$1:J24)+1)</f>
        <v>Unique FIN</v>
      </c>
      <c r="K25" s="3" t="str">
        <f>IF(OR(COUNTIF($M$2:M25,M25)&gt;1,M25=0),IF(ISBLANK('Unit Types - Emission Rates'!D34),K24,0),MAX($K$1:K24)+1)</f>
        <v>Unique EPN</v>
      </c>
      <c r="L25">
        <f>IF(ISBLANK('Unit Types - Emission Rates'!$C34),'Unit Types - Emission Rates'!D34,'Unit Types - Emission Rates'!C34)</f>
        <v>0</v>
      </c>
      <c r="M25" s="3">
        <f>IF(AND(ISBLANK('Unit Types - Emission Rates'!D34),N25&lt;&gt;0,L25&lt;&gt;N25),"FIN: "&amp;L25,IF(AND(ISBLANK('Unit Types - Emission Rates'!D34),N25&lt;&gt;0),L25,'Unit Types - Emission Rates'!D34))</f>
        <v>0</v>
      </c>
      <c r="N25" s="3">
        <f>'Unit Types - Emission Rates'!E34</f>
        <v>0</v>
      </c>
      <c r="O25" s="5" t="str">
        <f>IF(OR(COUNTIF($P$2:P25,P25&lt;&gt;0)&gt;1,P25=0),IF(ISBLANK('Unit Types - Emission Rates'!A34),O24,0),MAX($O$1:O24)+1)</f>
        <v>AR Numbering</v>
      </c>
      <c r="P25" s="5">
        <f>'Unit Types - Emission Rates'!A34</f>
        <v>0</v>
      </c>
      <c r="Q25" s="3">
        <f>IF(R25=0,0,IF(COUNTIF($R$2:R25,R25)&gt;1,0,MAX($Q$1:Q24)+1))</f>
        <v>0</v>
      </c>
      <c r="R25" s="3">
        <f>IF(ISBLANK('Unit Types - Emission Rates'!P34),'Unit Types - Emission Rates'!O34,'Unit Types - Emission Rates'!P34)</f>
        <v>0</v>
      </c>
      <c r="S25" t="str">
        <f t="shared" si="26"/>
        <v>00</v>
      </c>
      <c r="T25" t="str">
        <f t="shared" si="27"/>
        <v>00</v>
      </c>
      <c r="U25" s="3">
        <f>IF(OR('Unit Types - Emission Rates'!F34="PM 2.5",'Unit Types - Emission Rates'!F34="PM2.5",'Unit Types - Emission Rates'!F34="PM 10",'Unit Types - Emission Rates'!F34="PM10"),"PM",'Unit Types - Emission Rates'!F34)</f>
        <v>0</v>
      </c>
      <c r="V25" s="100">
        <f>IF(ISBLANK('Unit Types - Emission Rates'!F34),1,0)</f>
        <v>1</v>
      </c>
      <c r="W25" s="3" t="str">
        <f t="shared" si="3"/>
        <v/>
      </c>
      <c r="X25" s="3">
        <f>IF(Y25=-1,0,MAX($X$1:X24)+1)</f>
        <v>0</v>
      </c>
      <c r="Y25" s="3">
        <f t="shared" si="4"/>
        <v>-1</v>
      </c>
      <c r="Z25" s="3">
        <f>IF(AA25=-1,0,COUNTIF($Z$1:Z24,"&lt;&gt;0"))</f>
        <v>0</v>
      </c>
      <c r="AA25" s="3">
        <f t="shared" si="5"/>
        <v>-1</v>
      </c>
      <c r="AB25" s="3" t="str">
        <f t="shared" si="6"/>
        <v/>
      </c>
      <c r="AC25" s="99">
        <f>IF(AD25=-1,0,MAX($AC$1:AC24)+1)</f>
        <v>0</v>
      </c>
      <c r="AD25" s="3">
        <f t="shared" si="7"/>
        <v>-1</v>
      </c>
      <c r="AE25" s="3">
        <f t="shared" si="8"/>
        <v>-1</v>
      </c>
      <c r="AF25" s="280">
        <f t="shared" si="9"/>
        <v>-1</v>
      </c>
      <c r="AG25" s="280" t="str">
        <f t="shared" si="10"/>
        <v/>
      </c>
      <c r="AH25" s="280" t="str">
        <f t="shared" si="11"/>
        <v/>
      </c>
      <c r="AI25" s="3">
        <f t="shared" si="12"/>
        <v>-1</v>
      </c>
      <c r="AJ25" s="3" t="str">
        <f t="shared" si="13"/>
        <v/>
      </c>
      <c r="AK25" s="3" t="str">
        <f t="shared" si="14"/>
        <v/>
      </c>
      <c r="AL25" s="280">
        <f t="shared" si="15"/>
        <v>-1</v>
      </c>
      <c r="AM25" s="280" t="str">
        <f t="shared" si="16"/>
        <v/>
      </c>
      <c r="AN25" s="285" t="str">
        <f t="shared" si="17"/>
        <v/>
      </c>
      <c r="AO25" s="3">
        <f>IF(AP25=0,0,COUNTIF(AO$1:$AO24,"&lt;&gt;0"))</f>
        <v>0</v>
      </c>
      <c r="AP25" s="3">
        <f t="shared" si="18"/>
        <v>0</v>
      </c>
      <c r="AQ25" s="99">
        <f>IF(AR25=0,0,IF(OR(ISNUMBER(MATCH(AR25,'Public Notice'!$A$11:$A$18,0)),AND(RIGHT(AR25,1)=" ",ISNUMBER(MATCH(LEFT(AR25,LEN(AR25)-1),'Public Notice'!$A$11:$A$18,0)))),0,COUNTIF(AQ$1:$AQ24,"&lt;&gt;0")))</f>
        <v>0</v>
      </c>
      <c r="AR25" s="100">
        <f t="shared" si="19"/>
        <v>0</v>
      </c>
      <c r="AT25" s="99">
        <f>IF(AU25=0,0,COUNTIF($AT$1:AT24,"&lt;&gt;0"))</f>
        <v>0</v>
      </c>
      <c r="AU25" s="3">
        <f t="shared" si="20"/>
        <v>0</v>
      </c>
      <c r="AV25" s="99">
        <f>IF(AW25=0,0,IF(OR(ISNUMBER(MATCH(AW25,'Public Notice'!$A$11:$A$18,0)),AND(RIGHT(AW25,1)=" ",ISNUMBER(MATCH(LEFT(AW25,LEN(AW25)-1),'Public Notice'!$A$11:$A$18,0)))),0,COUNTIF($AV$1:AV24,"&lt;&gt;0")))</f>
        <v>0</v>
      </c>
      <c r="AW25" s="100">
        <f t="shared" si="21"/>
        <v>0</v>
      </c>
      <c r="AY25" s="3">
        <f>IF(ISNUMBER(IFERROR(MATCH(AZ25,$AZ$1:AZ24,0),"Else")),0,ROW(AZ25)-1)</f>
        <v>0</v>
      </c>
      <c r="AZ25">
        <f>IF(OR('Unit Types - Emission Rates'!F33="PM 2.5",'Unit Types - Emission Rates'!F33="PM 2.5 ",'Unit Types - Emission Rates'!F33="PM2.5"),"PM2.5",IF(OR('Unit Types - Emission Rates'!F33="PM 10",'Unit Types - Emission Rates'!F33="PM 10 ",'Unit Types - Emission Rates'!F33="PM10 "),"PM10",IF(RIGHT('Unit Types - Emission Rates'!F33,1)=" ",LEFT('Unit Types - Emission Rates'!F33,LEN('Unit Types - Emission Rates'!F33)-1),IF(RIGHT('Unit Types - Emission Rates'!F33,1)&lt;&gt;" ",'Unit Types - Emission Rates'!F33,'Unit Types - Emission Rates'!F33))))</f>
        <v>0</v>
      </c>
      <c r="BA25">
        <f>_xlfn.NUMBERVALUE(IF(OR('Unit Types - Emission Rates'!G33="-",'Unit Types - Emission Rates'!G33="--",'Unit Types - Emission Rates'!G33="---"),0,IF(OR('Unit Types - Emission Rates'!G33="&lt;0.01",'Unit Types - Emission Rates'!G33="&lt; 0.01"),0.01,'Unit Types - Emission Rates'!G33)))</f>
        <v>0</v>
      </c>
      <c r="BB25">
        <f>_xlfn.NUMBERVALUE(IF(OR('Unit Types - Emission Rates'!H33="-",'Unit Types - Emission Rates'!H33="--",'Unit Types - Emission Rates'!H33="---"),0,IF(OR('Unit Types - Emission Rates'!H33="&lt;0.01",'Unit Types - Emission Rates'!H33="&lt; 0.01"),0.01,'Unit Types - Emission Rates'!H33)))</f>
        <v>0</v>
      </c>
      <c r="BC25">
        <f>_xlfn.NUMBERVALUE(IF(OR('Unit Types - Emission Rates'!I33="-",'Unit Types - Emission Rates'!I33="--",'Unit Types - Emission Rates'!I33="---"),0,IF(OR('Unit Types - Emission Rates'!I33="&lt;0.01",'Unit Types - Emission Rates'!I33="&lt; 0.01"),0.01,'Unit Types - Emission Rates'!I33)))</f>
        <v>0</v>
      </c>
      <c r="BD25">
        <f>_xlfn.NUMBERVALUE(IF(OR('Unit Types - Emission Rates'!J33="-",'Unit Types - Emission Rates'!J33="--",'Unit Types - Emission Rates'!J33="---"),0,IF(OR('Unit Types - Emission Rates'!J33="&lt;0.01",'Unit Types - Emission Rates'!J33="&lt; 0.01"),0.01,'Unit Types - Emission Rates'!J33)))</f>
        <v>0</v>
      </c>
      <c r="BE25">
        <f>_xlfn.NUMBERVALUE(IF(OR('Unit Types - Emission Rates'!K33="-",'Unit Types - Emission Rates'!K33="--",'Unit Types - Emission Rates'!K33="---"),0,IF(OR('Unit Types - Emission Rates'!K33="&lt;0.01",'Unit Types - Emission Rates'!K33="&lt; 0.01"),0.01,'Unit Types - Emission Rates'!K33)))</f>
        <v>0</v>
      </c>
      <c r="BF25">
        <f>_xlfn.NUMBERVALUE(IF(OR('Unit Types - Emission Rates'!L33="-",'Unit Types - Emission Rates'!L33="--",'Unit Types - Emission Rates'!L33="---"),0,IF(OR('Unit Types - Emission Rates'!L33="&lt;0.01",'Unit Types - Emission Rates'!L33="&lt; 0.01"),0.01,'Unit Types - Emission Rates'!L33)))</f>
        <v>0</v>
      </c>
      <c r="BG25" t="b">
        <f>IF(AND(V24&lt;&gt;1),(QuickFix!G24="Yes"))</f>
        <v>0</v>
      </c>
      <c r="BH25" t="b">
        <f>OR('Unit Types - Emission Rates'!A33="Consolidate",AND(ISBLANK('Unit Types - Emission Rates'!A33),BH24=TRUE),BC25&gt;0,BD25&gt;0)</f>
        <v>0</v>
      </c>
      <c r="BI25" t="b">
        <f>OR('Unit Types - Emission Rates'!A33="Remove",AND(ISBLANK('Unit Types - Emission Rates'!A33),BI24=TRUE))</f>
        <v>0</v>
      </c>
      <c r="BJ25" t="b">
        <f>OR('Unit Types - Emission Rates'!A33="Consolidate",'Unit Types - Emission Rates'!A33="New/Modified",'Unit Types - Emission Rates'!A33="Change of location",AND(ISBLANK('Unit Types - Emission Rates'!A33),BJ24=TRUE))</f>
        <v>0</v>
      </c>
      <c r="BK25" t="b">
        <f>OR('Unit Types - Emission Rates'!A33="Renew",'Unit Types - Emission Rates'!A33="Renew only",AND(ISBLANK('Unit Types - Emission Rates'!A33),BK24=TRUE))</f>
        <v>0</v>
      </c>
      <c r="BL25">
        <f>IF(ISNUMBER(IFERROR(MATCH(BM25,$BM$1:BM24,0),"Else")),0,ROW(BM25)-1)</f>
        <v>0</v>
      </c>
      <c r="BM25" s="105">
        <f t="shared" si="29"/>
        <v>0</v>
      </c>
      <c r="BO25" s="3"/>
      <c r="BP25" s="3"/>
      <c r="BQ25" s="162" t="s">
        <v>1285</v>
      </c>
      <c r="BR25" s="160" t="s">
        <v>1013</v>
      </c>
      <c r="BS25" s="3"/>
      <c r="BT25" s="3"/>
      <c r="BV25" s="9" t="s">
        <v>1262</v>
      </c>
      <c r="BW25" s="10" t="s">
        <v>1286</v>
      </c>
      <c r="BX25" s="11" t="s">
        <v>1211</v>
      </c>
      <c r="BY25" s="12" t="s">
        <v>1287</v>
      </c>
      <c r="CK25" s="357"/>
      <c r="CL25" s="7"/>
      <c r="CM25" s="358"/>
      <c r="CN25" s="130" t="s">
        <v>1288</v>
      </c>
      <c r="CO25" s="130" t="s">
        <v>1289</v>
      </c>
      <c r="CP25" s="199" t="s">
        <v>1290</v>
      </c>
      <c r="CQ25" s="199" t="s">
        <v>1291</v>
      </c>
      <c r="CR25" s="200" t="s">
        <v>1292</v>
      </c>
      <c r="CS25" s="199" t="s">
        <v>1293</v>
      </c>
      <c r="CT25" s="185"/>
      <c r="CU25" s="185"/>
      <c r="CV25" s="185"/>
      <c r="CX25" t="s">
        <v>1294</v>
      </c>
      <c r="CY25">
        <f t="shared" si="22"/>
        <v>0</v>
      </c>
      <c r="DA25" t="b">
        <f t="shared" si="23"/>
        <v>0</v>
      </c>
      <c r="DB25">
        <f t="shared" si="24"/>
        <v>0</v>
      </c>
      <c r="DC25" s="173" t="str">
        <f>IF(BACT!D339="","",BACT!D339&amp;": "&amp;BACT!E339&amp;IF(BACT!G339="",$CW$13," ("&amp;BACT!G339&amp;")"&amp;$CW$13))&amp;
IF(BACT!D340="","",BACT!D340&amp;": "&amp;BACT!E340&amp;IF(BACT!G340="",$CW$13," ("&amp;BACT!G340&amp;")"&amp;$CW$13))&amp;
IF(BACT!D341="","",BACT!D341&amp;": "&amp;BACT!E341&amp;IF(BACT!G341="",$CW$13," ("&amp;BACT!G341&amp;")"&amp;$CW$13))&amp;
IF(BACT!D342="","",BACT!D342&amp;": "&amp;BACT!E342&amp;IF(BACT!G342="",$CW$13," ("&amp;BACT!G342&amp;")"&amp;$CW$13))&amp;
IF(BACT!D343="","",BACT!D343&amp;": "&amp;BACT!E343&amp;IF(BACT!G343="",$CW$13," ("&amp;BACT!G343&amp;")"&amp;$CW$13))&amp;
IF(BACT!D344="","",BACT!D344&amp;": "&amp;BACT!E344&amp;IF(BACT!G344="",$CW$13," ("&amp;BACT!G344&amp;")"&amp;$CW$13))&amp;
IF(BACT!D345="","",BACT!D345&amp;": "&amp;BACT!E345&amp;IF(BACT!G345="",$CW$13," ("&amp;BACT!G345&amp;")"&amp;$CW$13))&amp;
IF(BACT!D346="","",BACT!D346&amp;": "&amp;BACT!E346&amp;IF(BACT!G346="",$CW$13," ("&amp;BACT!G346&amp;")"&amp;$CW$13))&amp;
IF(BACT!D347="","",BACT!D347&amp;": "&amp;BACT!E347&amp;IF(BACT!G347="",$CW$13," ("&amp;BACT!G347&amp;")"&amp;$CW$13))&amp;
IF(BACT!D348="","",BACT!D348&amp;": "&amp;BACT!E348&amp;IF(BACT!G348="",$CW$13," ("&amp;BACT!G348&amp;")"&amp;$CW$13))&amp;
IF(BACT!D349="","",BACT!D349&amp;": "&amp;BACT!E349&amp;IF(BACT!G349="",$CW$13," ("&amp;BACT!G349&amp;")"&amp;$CW$13))&amp;
IF(BACT!D350="","",BACT!D350&amp;": "&amp;BACT!E350&amp;IF(BACT!G350="",$CW$13," ("&amp;BACT!G350&amp;")"&amp;$CW$13))&amp;
IF(BACT!D351="","",BACT!D351&amp;": "&amp;BACT!E351&amp;IF(BACT!G351="",$CW$13," ("&amp;BACT!G351&amp;")"&amp;$CW$13))&amp;
IF(BACT!D352="","",BACT!D352&amp;": "&amp;BACT!E352&amp;IF(BACT!G352="",""," ("&amp;BACT!G352&amp;")"))</f>
        <v/>
      </c>
      <c r="DF25" s="333">
        <f t="shared" si="28"/>
        <v>0</v>
      </c>
    </row>
    <row r="26" spans="1:110" ht="15.75" thickBot="1" x14ac:dyDescent="0.3">
      <c r="A26" s="102">
        <f>IF(OR('Unit Types - Emission Rates'!A35="Not New/Modified",'Unit Types - Emission Rates'!A35="Remove",M26=0),0,IF(ISNUMBER(MATCH(M26,$M$1:M25,0)),0,MAX($A$1:A25)+1))</f>
        <v>0</v>
      </c>
      <c r="B26" t="str">
        <f>IF(OR(COUNTIF(QuickFix!$D$2:D26,QuickFix!D26)&gt;1,QuickFix!D26=0),IF(ISBLANK('Unit Types - Emission Rates'!C35),B25,0),MAX($B$1:B25)+1)</f>
        <v># if BACT</v>
      </c>
      <c r="C26" t="str">
        <f t="shared" si="0"/>
        <v># if BACT0</v>
      </c>
      <c r="D26">
        <f>IF(B26=0,0,IF(ISNUMBER(MATCH(C26,$C$1:C25,0)),-1,COUNTIF($B$2:B26,B26)-COUNTIFS($D$1:D25,"&lt;0",$B$1:B25,B26)))</f>
        <v>-1</v>
      </c>
      <c r="E26">
        <f t="shared" si="25"/>
        <v>0</v>
      </c>
      <c r="F26" t="str">
        <f>IF(OR(COUNTIF(QuickFix!$D$2:D26,QuickFix!D26)&gt;1,QuickFix!D26=0),IF(ISBLANK('Unit Types - Emission Rates'!C35),F25,0),MAX(F$1:$F25)+1)</f>
        <v># if Monitoring</v>
      </c>
      <c r="G26" t="str">
        <f t="shared" si="1"/>
        <v># if Monitoring0</v>
      </c>
      <c r="H26">
        <f>IF(F26=0,0,IF(ISNUMBER(MATCH(G26,$G$1:G25,0)),-1,COUNTIF($F$2:F26,F26)-COUNTIFS($H$1:H25,"&lt;0",$F$1:F25,F26)))</f>
        <v>-1</v>
      </c>
      <c r="I26">
        <f t="shared" si="2"/>
        <v>0</v>
      </c>
      <c r="J26" s="3" t="str">
        <f>IF(OR(COUNTIF($L$2:L26,L26)&gt;1,L26=0),IF(ISBLANK('Unit Types - Emission Rates'!C35),J25,0),MAX($J$1:J25)+1)</f>
        <v>Unique FIN</v>
      </c>
      <c r="K26" s="3" t="str">
        <f>IF(OR(COUNTIF($M$2:M26,M26)&gt;1,M26=0),IF(ISBLANK('Unit Types - Emission Rates'!D35),K25,0),MAX($K$1:K25)+1)</f>
        <v>Unique EPN</v>
      </c>
      <c r="L26">
        <f>IF(ISBLANK('Unit Types - Emission Rates'!$C35),'Unit Types - Emission Rates'!D35,'Unit Types - Emission Rates'!C35)</f>
        <v>0</v>
      </c>
      <c r="M26" s="3">
        <f>IF(AND(ISBLANK('Unit Types - Emission Rates'!D35),N26&lt;&gt;0,L26&lt;&gt;N26),"FIN: "&amp;L26,IF(AND(ISBLANK('Unit Types - Emission Rates'!D35),N26&lt;&gt;0),L26,'Unit Types - Emission Rates'!D35))</f>
        <v>0</v>
      </c>
      <c r="N26" s="3">
        <f>'Unit Types - Emission Rates'!E35</f>
        <v>0</v>
      </c>
      <c r="O26" s="5" t="str">
        <f>IF(OR(COUNTIF($P$2:P26,P26&lt;&gt;0)&gt;1,P26=0),IF(ISBLANK('Unit Types - Emission Rates'!A35),O25,0),MAX($O$1:O25)+1)</f>
        <v>AR Numbering</v>
      </c>
      <c r="P26" s="5">
        <f>'Unit Types - Emission Rates'!A35</f>
        <v>0</v>
      </c>
      <c r="Q26" s="3">
        <f>IF(R26=0,0,IF(COUNTIF($R$2:R26,R26)&gt;1,0,MAX($Q$1:Q25)+1))</f>
        <v>0</v>
      </c>
      <c r="R26" s="3">
        <f>IF(ISBLANK('Unit Types - Emission Rates'!P35),'Unit Types - Emission Rates'!O35,'Unit Types - Emission Rates'!P35)</f>
        <v>0</v>
      </c>
      <c r="S26" t="str">
        <f t="shared" si="26"/>
        <v>00</v>
      </c>
      <c r="T26" t="str">
        <f t="shared" si="27"/>
        <v>00</v>
      </c>
      <c r="U26" s="3">
        <f>IF(OR('Unit Types - Emission Rates'!F35="PM 2.5",'Unit Types - Emission Rates'!F35="PM2.5",'Unit Types - Emission Rates'!F35="PM 10",'Unit Types - Emission Rates'!F35="PM10"),"PM",'Unit Types - Emission Rates'!F35)</f>
        <v>0</v>
      </c>
      <c r="V26" s="100">
        <f>IF(ISBLANK('Unit Types - Emission Rates'!F35),1,0)</f>
        <v>1</v>
      </c>
      <c r="W26" s="3" t="str">
        <f t="shared" si="3"/>
        <v/>
      </c>
      <c r="X26" s="3">
        <f>IF(Y26=-1,0,MAX($X$1:X25)+1)</f>
        <v>0</v>
      </c>
      <c r="Y26" s="3">
        <f t="shared" si="4"/>
        <v>-1</v>
      </c>
      <c r="Z26" s="3">
        <f>IF(AA26=-1,0,COUNTIF($Z$1:Z25,"&lt;&gt;0"))</f>
        <v>0</v>
      </c>
      <c r="AA26" s="3">
        <f t="shared" si="5"/>
        <v>-1</v>
      </c>
      <c r="AB26" s="3" t="str">
        <f t="shared" si="6"/>
        <v/>
      </c>
      <c r="AC26" s="99">
        <f>IF(AD26=-1,0,MAX($AC$1:AC25)+1)</f>
        <v>0</v>
      </c>
      <c r="AD26" s="3">
        <f t="shared" si="7"/>
        <v>-1</v>
      </c>
      <c r="AE26" s="3">
        <f t="shared" si="8"/>
        <v>-1</v>
      </c>
      <c r="AF26" s="280">
        <f t="shared" si="9"/>
        <v>-1</v>
      </c>
      <c r="AG26" s="280" t="str">
        <f t="shared" si="10"/>
        <v/>
      </c>
      <c r="AH26" s="280" t="str">
        <f t="shared" si="11"/>
        <v/>
      </c>
      <c r="AI26" s="3">
        <f t="shared" si="12"/>
        <v>-1</v>
      </c>
      <c r="AJ26" s="3" t="str">
        <f t="shared" si="13"/>
        <v/>
      </c>
      <c r="AK26" s="3" t="str">
        <f t="shared" si="14"/>
        <v/>
      </c>
      <c r="AL26" s="280">
        <f t="shared" si="15"/>
        <v>-1</v>
      </c>
      <c r="AM26" s="280" t="str">
        <f t="shared" si="16"/>
        <v/>
      </c>
      <c r="AN26" s="285" t="str">
        <f t="shared" si="17"/>
        <v/>
      </c>
      <c r="AO26" s="3">
        <f>IF(AP26=0,0,COUNTIF(AO$1:$AO25,"&lt;&gt;0"))</f>
        <v>0</v>
      </c>
      <c r="AP26" s="3">
        <f t="shared" si="18"/>
        <v>0</v>
      </c>
      <c r="AQ26" s="99">
        <f>IF(AR26=0,0,IF(OR(ISNUMBER(MATCH(AR26,'Public Notice'!$A$11:$A$18,0)),AND(RIGHT(AR26,1)=" ",ISNUMBER(MATCH(LEFT(AR26,LEN(AR26)-1),'Public Notice'!$A$11:$A$18,0)))),0,COUNTIF(AQ$1:$AQ25,"&lt;&gt;0")))</f>
        <v>0</v>
      </c>
      <c r="AR26" s="100">
        <f t="shared" si="19"/>
        <v>0</v>
      </c>
      <c r="AT26" s="99">
        <f>IF(AU26=0,0,COUNTIF($AT$1:AT25,"&lt;&gt;0"))</f>
        <v>0</v>
      </c>
      <c r="AU26" s="3">
        <f t="shared" si="20"/>
        <v>0</v>
      </c>
      <c r="AV26" s="99">
        <f>IF(AW26=0,0,IF(OR(ISNUMBER(MATCH(AW26,'Public Notice'!$A$11:$A$18,0)),AND(RIGHT(AW26,1)=" ",ISNUMBER(MATCH(LEFT(AW26,LEN(AW26)-1),'Public Notice'!$A$11:$A$18,0)))),0,COUNTIF($AV$1:AV25,"&lt;&gt;0")))</f>
        <v>0</v>
      </c>
      <c r="AW26" s="100">
        <f t="shared" si="21"/>
        <v>0</v>
      </c>
      <c r="AY26" s="3">
        <f>IF(ISNUMBER(IFERROR(MATCH(AZ26,$AZ$1:AZ25,0),"Else")),0,ROW(AZ26)-1)</f>
        <v>0</v>
      </c>
      <c r="AZ26">
        <f>IF(OR('Unit Types - Emission Rates'!F34="PM 2.5",'Unit Types - Emission Rates'!F34="PM 2.5 ",'Unit Types - Emission Rates'!F34="PM2.5"),"PM2.5",IF(OR('Unit Types - Emission Rates'!F34="PM 10",'Unit Types - Emission Rates'!F34="PM 10 ",'Unit Types - Emission Rates'!F34="PM10 "),"PM10",IF(RIGHT('Unit Types - Emission Rates'!F34,1)=" ",LEFT('Unit Types - Emission Rates'!F34,LEN('Unit Types - Emission Rates'!F34)-1),IF(RIGHT('Unit Types - Emission Rates'!F34,1)&lt;&gt;" ",'Unit Types - Emission Rates'!F34,'Unit Types - Emission Rates'!F34))))</f>
        <v>0</v>
      </c>
      <c r="BA26">
        <f>_xlfn.NUMBERVALUE(IF(OR('Unit Types - Emission Rates'!G34="-",'Unit Types - Emission Rates'!G34="--",'Unit Types - Emission Rates'!G34="---"),0,IF(OR('Unit Types - Emission Rates'!G34="&lt;0.01",'Unit Types - Emission Rates'!G34="&lt; 0.01"),0.01,'Unit Types - Emission Rates'!G34)))</f>
        <v>0</v>
      </c>
      <c r="BB26">
        <f>_xlfn.NUMBERVALUE(IF(OR('Unit Types - Emission Rates'!H34="-",'Unit Types - Emission Rates'!H34="--",'Unit Types - Emission Rates'!H34="---"),0,IF(OR('Unit Types - Emission Rates'!H34="&lt;0.01",'Unit Types - Emission Rates'!H34="&lt; 0.01"),0.01,'Unit Types - Emission Rates'!H34)))</f>
        <v>0</v>
      </c>
      <c r="BC26">
        <f>_xlfn.NUMBERVALUE(IF(OR('Unit Types - Emission Rates'!I34="-",'Unit Types - Emission Rates'!I34="--",'Unit Types - Emission Rates'!I34="---"),0,IF(OR('Unit Types - Emission Rates'!I34="&lt;0.01",'Unit Types - Emission Rates'!I34="&lt; 0.01"),0.01,'Unit Types - Emission Rates'!I34)))</f>
        <v>0</v>
      </c>
      <c r="BD26">
        <f>_xlfn.NUMBERVALUE(IF(OR('Unit Types - Emission Rates'!J34="-",'Unit Types - Emission Rates'!J34="--",'Unit Types - Emission Rates'!J34="---"),0,IF(OR('Unit Types - Emission Rates'!J34="&lt;0.01",'Unit Types - Emission Rates'!J34="&lt; 0.01"),0.01,'Unit Types - Emission Rates'!J34)))</f>
        <v>0</v>
      </c>
      <c r="BE26">
        <f>_xlfn.NUMBERVALUE(IF(OR('Unit Types - Emission Rates'!K34="-",'Unit Types - Emission Rates'!K34="--",'Unit Types - Emission Rates'!K34="---"),0,IF(OR('Unit Types - Emission Rates'!K34="&lt;0.01",'Unit Types - Emission Rates'!K34="&lt; 0.01"),0.01,'Unit Types - Emission Rates'!K34)))</f>
        <v>0</v>
      </c>
      <c r="BF26">
        <f>_xlfn.NUMBERVALUE(IF(OR('Unit Types - Emission Rates'!L34="-",'Unit Types - Emission Rates'!L34="--",'Unit Types - Emission Rates'!L34="---"),0,IF(OR('Unit Types - Emission Rates'!L34="&lt;0.01",'Unit Types - Emission Rates'!L34="&lt; 0.01"),0.01,'Unit Types - Emission Rates'!L34)))</f>
        <v>0</v>
      </c>
      <c r="BG26" t="b">
        <f>IF(AND(V25&lt;&gt;1),(QuickFix!G25="Yes"))</f>
        <v>0</v>
      </c>
      <c r="BH26" t="b">
        <f>OR('Unit Types - Emission Rates'!A34="Consolidate",AND(ISBLANK('Unit Types - Emission Rates'!A34),BH25=TRUE),BC26&gt;0,BD26&gt;0)</f>
        <v>0</v>
      </c>
      <c r="BI26" t="b">
        <f>OR('Unit Types - Emission Rates'!A34="Remove",AND(ISBLANK('Unit Types - Emission Rates'!A34),BI25=TRUE))</f>
        <v>0</v>
      </c>
      <c r="BJ26" t="b">
        <f>OR('Unit Types - Emission Rates'!A34="Consolidate",'Unit Types - Emission Rates'!A34="New/Modified",'Unit Types - Emission Rates'!A34="Change of location",AND(ISBLANK('Unit Types - Emission Rates'!A34),BJ25=TRUE))</f>
        <v>0</v>
      </c>
      <c r="BK26" t="b">
        <f>OR('Unit Types - Emission Rates'!A34="Renew",'Unit Types - Emission Rates'!A34="Renew only",AND(ISBLANK('Unit Types - Emission Rates'!A34),BK25=TRUE))</f>
        <v>0</v>
      </c>
      <c r="BL26">
        <f>IF(ISNUMBER(IFERROR(MATCH(BM26,$BM$1:BM25,0),"Else")),0,ROW(BM26)-1)</f>
        <v>0</v>
      </c>
      <c r="BM26" s="105">
        <f t="shared" si="29"/>
        <v>0</v>
      </c>
      <c r="BO26" s="3"/>
      <c r="BP26" s="3"/>
      <c r="BQ26" s="162" t="s">
        <v>1295</v>
      </c>
      <c r="BR26" s="160" t="s">
        <v>1133</v>
      </c>
      <c r="BS26" s="3"/>
      <c r="BT26" s="3"/>
      <c r="BV26" s="9" t="s">
        <v>1266</v>
      </c>
      <c r="BW26" s="10" t="s">
        <v>1296</v>
      </c>
      <c r="BX26" s="11" t="s">
        <v>1222</v>
      </c>
      <c r="BY26" s="12" t="s">
        <v>597</v>
      </c>
      <c r="CK26" s="357"/>
      <c r="CL26" s="7"/>
      <c r="CM26" s="359"/>
      <c r="CN26" s="130" t="s">
        <v>1297</v>
      </c>
      <c r="CO26" s="130" t="s">
        <v>1298</v>
      </c>
      <c r="CP26" s="201"/>
      <c r="CQ26" s="201"/>
      <c r="CR26" s="202"/>
      <c r="CS26" s="201"/>
      <c r="CT26" s="185"/>
      <c r="CU26" s="185"/>
      <c r="CV26" s="185"/>
      <c r="CX26" t="s">
        <v>1299</v>
      </c>
      <c r="CY26">
        <f t="shared" si="22"/>
        <v>0</v>
      </c>
      <c r="DA26" t="b">
        <f t="shared" si="23"/>
        <v>0</v>
      </c>
      <c r="DB26">
        <f t="shared" si="24"/>
        <v>0</v>
      </c>
      <c r="DC26" s="172" t="str">
        <f>IF(BACT!D353="","",BACT!D353&amp;": "&amp;BACT!E353&amp;IF(BACT!G353="",$CW$13," ("&amp;BACT!G353&amp;")"&amp;$CW$13))&amp;
IF(BACT!D354="","",BACT!D354&amp;": "&amp;BACT!E354&amp;IF(BACT!G354="",$CW$13," ("&amp;BACT!G354&amp;")"&amp;$CW$13))&amp;
IF(BACT!D355="","",BACT!D355&amp;": "&amp;BACT!E355&amp;IF(BACT!G355="",$CW$13," ("&amp;BACT!G355&amp;")"&amp;$CW$13))&amp;
IF(BACT!D356="","",BACT!D356&amp;": "&amp;BACT!E356&amp;IF(BACT!G356="",$CW$13," ("&amp;BACT!G356&amp;")"&amp;$CW$13))&amp;
IF(BACT!D357="","",BACT!D357&amp;": "&amp;BACT!E357&amp;IF(BACT!G357="",$CW$13," ("&amp;BACT!G357&amp;")"&amp;$CW$13))&amp;
IF(BACT!D358="","",BACT!D358&amp;": "&amp;BACT!E358&amp;IF(BACT!G358="",$CW$13," ("&amp;BACT!G358&amp;")"&amp;$CW$13))&amp;
IF(BACT!D359="","",BACT!D359&amp;": "&amp;BACT!E359&amp;IF(BACT!G359="",$CW$13," ("&amp;BACT!G359&amp;")"&amp;$CW$13))&amp;
IF(BACT!D360="","",BACT!D360&amp;": "&amp;BACT!E360&amp;IF(BACT!G360="",$CW$13," ("&amp;BACT!G360&amp;")"&amp;$CW$13))&amp;
IF(BACT!D361="","",BACT!D361&amp;": "&amp;BACT!E361&amp;IF(BACT!G361="",$CW$13," ("&amp;BACT!G361&amp;")"&amp;$CW$13))&amp;
IF(BACT!D362="","",BACT!D362&amp;": "&amp;BACT!E362&amp;IF(BACT!G362="",$CW$13," ("&amp;BACT!G362&amp;")"&amp;$CW$13))&amp;
IF(BACT!D363="","",BACT!D363&amp;": "&amp;BACT!E363&amp;IF(BACT!G363="",$CW$13," ("&amp;BACT!G363&amp;")"&amp;$CW$13))&amp;
IF(BACT!D364="","",BACT!D364&amp;": "&amp;BACT!E364&amp;IF(BACT!G364="",$CW$13," ("&amp;BACT!G364&amp;")"&amp;$CW$13))&amp;
IF(BACT!D365="","",BACT!D365&amp;": "&amp;BACT!E365&amp;IF(BACT!G365="",$CW$13," ("&amp;BACT!G365&amp;")"&amp;$CW$13))&amp;
IF(BACT!D366="","",BACT!D366&amp;": "&amp;BACT!E366&amp;IF(BACT!G366="",""," ("&amp;BACT!G366&amp;")"))</f>
        <v/>
      </c>
      <c r="DF26" s="333">
        <f t="shared" si="28"/>
        <v>0</v>
      </c>
    </row>
    <row r="27" spans="1:110" ht="15" x14ac:dyDescent="0.25">
      <c r="A27" s="102">
        <f>IF(OR('Unit Types - Emission Rates'!A36="Not New/Modified",'Unit Types - Emission Rates'!A36="Remove",M27=0),0,IF(ISNUMBER(MATCH(M27,$M$1:M26,0)),0,MAX($A$1:A26)+1))</f>
        <v>0</v>
      </c>
      <c r="B27" t="str">
        <f>IF(OR(COUNTIF(QuickFix!$D$2:D27,QuickFix!D27)&gt;1,QuickFix!D27=0),IF(ISBLANK('Unit Types - Emission Rates'!C36),B26,0),MAX($B$1:B26)+1)</f>
        <v># if BACT</v>
      </c>
      <c r="C27" t="str">
        <f t="shared" si="0"/>
        <v># if BACT0</v>
      </c>
      <c r="D27">
        <f>IF(B27=0,0,IF(ISNUMBER(MATCH(C27,$C$1:C26,0)),-1,COUNTIF($B$2:B27,B27)-COUNTIFS($D$1:D26,"&lt;0",$B$1:B26,B27)))</f>
        <v>-1</v>
      </c>
      <c r="E27">
        <f t="shared" si="25"/>
        <v>0</v>
      </c>
      <c r="F27" t="str">
        <f>IF(OR(COUNTIF(QuickFix!$D$2:D27,QuickFix!D27)&gt;1,QuickFix!D27=0),IF(ISBLANK('Unit Types - Emission Rates'!C36),F26,0),MAX(F$1:$F26)+1)</f>
        <v># if Monitoring</v>
      </c>
      <c r="G27" t="str">
        <f t="shared" si="1"/>
        <v># if Monitoring0</v>
      </c>
      <c r="H27">
        <f>IF(F27=0,0,IF(ISNUMBER(MATCH(G27,$G$1:G26,0)),-1,COUNTIF($F$2:F27,F27)-COUNTIFS($H$1:H26,"&lt;0",$F$1:F26,F27)))</f>
        <v>-1</v>
      </c>
      <c r="I27">
        <f t="shared" si="2"/>
        <v>0</v>
      </c>
      <c r="J27" s="3" t="str">
        <f>IF(OR(COUNTIF($L$2:L27,L27)&gt;1,L27=0),IF(ISBLANK('Unit Types - Emission Rates'!C36),J26,0),MAX($J$1:J26)+1)</f>
        <v>Unique FIN</v>
      </c>
      <c r="K27" s="3" t="str">
        <f>IF(OR(COUNTIF($M$2:M27,M27)&gt;1,M27=0),IF(ISBLANK('Unit Types - Emission Rates'!D36),K26,0),MAX($K$1:K26)+1)</f>
        <v>Unique EPN</v>
      </c>
      <c r="L27">
        <f>IF(ISBLANK('Unit Types - Emission Rates'!$C36),'Unit Types - Emission Rates'!D36,'Unit Types - Emission Rates'!C36)</f>
        <v>0</v>
      </c>
      <c r="M27" s="3">
        <f>IF(AND(ISBLANK('Unit Types - Emission Rates'!D36),N27&lt;&gt;0,L27&lt;&gt;N27),"FIN: "&amp;L27,IF(AND(ISBLANK('Unit Types - Emission Rates'!D36),N27&lt;&gt;0),L27,'Unit Types - Emission Rates'!D36))</f>
        <v>0</v>
      </c>
      <c r="N27" s="3">
        <f>'Unit Types - Emission Rates'!E36</f>
        <v>0</v>
      </c>
      <c r="O27" s="5" t="str">
        <f>IF(OR(COUNTIF($P$2:P27,P27&lt;&gt;0)&gt;1,P27=0),IF(ISBLANK('Unit Types - Emission Rates'!A36),O26,0),MAX($O$1:O26)+1)</f>
        <v>AR Numbering</v>
      </c>
      <c r="P27" s="5">
        <f>'Unit Types - Emission Rates'!A36</f>
        <v>0</v>
      </c>
      <c r="Q27" s="3">
        <f>IF(R27=0,0,IF(COUNTIF($R$2:R27,R27)&gt;1,0,MAX($Q$1:Q26)+1))</f>
        <v>0</v>
      </c>
      <c r="R27" s="3">
        <f>IF(ISBLANK('Unit Types - Emission Rates'!P36),'Unit Types - Emission Rates'!O36,'Unit Types - Emission Rates'!P36)</f>
        <v>0</v>
      </c>
      <c r="S27" t="str">
        <f t="shared" si="26"/>
        <v>00</v>
      </c>
      <c r="T27" t="str">
        <f t="shared" si="27"/>
        <v>00</v>
      </c>
      <c r="U27" s="3">
        <f>IF(OR('Unit Types - Emission Rates'!F36="PM 2.5",'Unit Types - Emission Rates'!F36="PM2.5",'Unit Types - Emission Rates'!F36="PM 10",'Unit Types - Emission Rates'!F36="PM10"),"PM",'Unit Types - Emission Rates'!F36)</f>
        <v>0</v>
      </c>
      <c r="V27" s="100">
        <f>IF(ISBLANK('Unit Types - Emission Rates'!F36),1,0)</f>
        <v>1</v>
      </c>
      <c r="AC27" s="99">
        <f>IF(AD27=-1,0,MAX($AC$1:AC26)+1)</f>
        <v>0</v>
      </c>
      <c r="AD27" s="3">
        <f t="shared" si="7"/>
        <v>-1</v>
      </c>
      <c r="AE27" s="3">
        <f t="shared" si="8"/>
        <v>-1</v>
      </c>
      <c r="AF27" s="280">
        <f t="shared" si="9"/>
        <v>-1</v>
      </c>
      <c r="AG27" s="280" t="str">
        <f t="shared" si="10"/>
        <v/>
      </c>
      <c r="AH27" s="280" t="str">
        <f t="shared" si="11"/>
        <v/>
      </c>
      <c r="AI27" s="3">
        <f t="shared" si="12"/>
        <v>-1</v>
      </c>
      <c r="AJ27" s="3" t="str">
        <f t="shared" si="13"/>
        <v/>
      </c>
      <c r="AK27" s="3" t="str">
        <f t="shared" si="14"/>
        <v/>
      </c>
      <c r="AL27" s="280">
        <f t="shared" si="15"/>
        <v>-1</v>
      </c>
      <c r="AM27" s="280" t="str">
        <f t="shared" si="16"/>
        <v/>
      </c>
      <c r="AN27" s="285" t="str">
        <f t="shared" si="17"/>
        <v/>
      </c>
      <c r="AO27" s="3">
        <f>IF(AP27=0,0,COUNTIF(AO$1:$AO26,"&lt;&gt;0"))</f>
        <v>0</v>
      </c>
      <c r="AP27" s="3">
        <f t="shared" si="18"/>
        <v>0</v>
      </c>
      <c r="AQ27" s="99">
        <f>IF(AR27=0,0,IF(OR(ISNUMBER(MATCH(AR27,'Public Notice'!$A$11:$A$18,0)),AND(RIGHT(AR27,1)=" ",ISNUMBER(MATCH(LEFT(AR27,LEN(AR27)-1),'Public Notice'!$A$11:$A$18,0)))),0,COUNTIF(AQ$1:$AQ26,"&lt;&gt;0")))</f>
        <v>0</v>
      </c>
      <c r="AR27" s="100">
        <f t="shared" si="19"/>
        <v>0</v>
      </c>
      <c r="AS27"/>
      <c r="AT27" s="99">
        <f>IF(AU27=0,0,COUNTIF($AT$1:AT26,"&lt;&gt;0"))</f>
        <v>0</v>
      </c>
      <c r="AU27" s="3">
        <f t="shared" si="20"/>
        <v>0</v>
      </c>
      <c r="AV27" s="99">
        <f>IF(AW27=0,0,IF(OR(ISNUMBER(MATCH(AW27,'Public Notice'!$A$11:$A$18,0)),AND(RIGHT(AW27,1)=" ",ISNUMBER(MATCH(LEFT(AW27,LEN(AW27)-1),'Public Notice'!$A$11:$A$18,0)))),0,COUNTIF($AV$1:AV26,"&lt;&gt;0")))</f>
        <v>0</v>
      </c>
      <c r="AW27" s="100">
        <f t="shared" si="21"/>
        <v>0</v>
      </c>
      <c r="AX27"/>
      <c r="AY27" s="3">
        <f>IF(ISNUMBER(IFERROR(MATCH(AZ27,$AZ$1:AZ26,0),"Else")),0,ROW(AZ27)-1)</f>
        <v>0</v>
      </c>
      <c r="AZ27">
        <f>IF(OR('Unit Types - Emission Rates'!F35="PM 2.5",'Unit Types - Emission Rates'!F35="PM 2.5 ",'Unit Types - Emission Rates'!F35="PM2.5"),"PM2.5",IF(OR('Unit Types - Emission Rates'!F35="PM 10",'Unit Types - Emission Rates'!F35="PM 10 ",'Unit Types - Emission Rates'!F35="PM10 "),"PM10",IF(RIGHT('Unit Types - Emission Rates'!F35,1)=" ",LEFT('Unit Types - Emission Rates'!F35,LEN('Unit Types - Emission Rates'!F35)-1),IF(RIGHT('Unit Types - Emission Rates'!F35,1)&lt;&gt;" ",'Unit Types - Emission Rates'!F35,'Unit Types - Emission Rates'!F35))))</f>
        <v>0</v>
      </c>
      <c r="BA27">
        <f>_xlfn.NUMBERVALUE(IF(OR('Unit Types - Emission Rates'!G35="-",'Unit Types - Emission Rates'!G35="--",'Unit Types - Emission Rates'!G35="---"),0,IF(OR('Unit Types - Emission Rates'!G35="&lt;0.01",'Unit Types - Emission Rates'!G35="&lt; 0.01"),0.01,'Unit Types - Emission Rates'!G35)))</f>
        <v>0</v>
      </c>
      <c r="BB27">
        <f>_xlfn.NUMBERVALUE(IF(OR('Unit Types - Emission Rates'!H35="-",'Unit Types - Emission Rates'!H35="--",'Unit Types - Emission Rates'!H35="---"),0,IF(OR('Unit Types - Emission Rates'!H35="&lt;0.01",'Unit Types - Emission Rates'!H35="&lt; 0.01"),0.01,'Unit Types - Emission Rates'!H35)))</f>
        <v>0</v>
      </c>
      <c r="BC27">
        <f>_xlfn.NUMBERVALUE(IF(OR('Unit Types - Emission Rates'!I35="-",'Unit Types - Emission Rates'!I35="--",'Unit Types - Emission Rates'!I35="---"),0,IF(OR('Unit Types - Emission Rates'!I35="&lt;0.01",'Unit Types - Emission Rates'!I35="&lt; 0.01"),0.01,'Unit Types - Emission Rates'!I35)))</f>
        <v>0</v>
      </c>
      <c r="BD27">
        <f>_xlfn.NUMBERVALUE(IF(OR('Unit Types - Emission Rates'!J35="-",'Unit Types - Emission Rates'!J35="--",'Unit Types - Emission Rates'!J35="---"),0,IF(OR('Unit Types - Emission Rates'!J35="&lt;0.01",'Unit Types - Emission Rates'!J35="&lt; 0.01"),0.01,'Unit Types - Emission Rates'!J35)))</f>
        <v>0</v>
      </c>
      <c r="BE27">
        <f>_xlfn.NUMBERVALUE(IF(OR('Unit Types - Emission Rates'!K35="-",'Unit Types - Emission Rates'!K35="--",'Unit Types - Emission Rates'!K35="---"),0,IF(OR('Unit Types - Emission Rates'!K35="&lt;0.01",'Unit Types - Emission Rates'!K35="&lt; 0.01"),0.01,'Unit Types - Emission Rates'!K35)))</f>
        <v>0</v>
      </c>
      <c r="BF27">
        <f>_xlfn.NUMBERVALUE(IF(OR('Unit Types - Emission Rates'!L35="-",'Unit Types - Emission Rates'!L35="--",'Unit Types - Emission Rates'!L35="---"),0,IF(OR('Unit Types - Emission Rates'!L35="&lt;0.01",'Unit Types - Emission Rates'!L35="&lt; 0.01"),0.01,'Unit Types - Emission Rates'!L35)))</f>
        <v>0</v>
      </c>
      <c r="BG27" t="b">
        <f>IF(AND(V26&lt;&gt;1),(QuickFix!G26="Yes"))</f>
        <v>0</v>
      </c>
      <c r="BH27" t="b">
        <f>OR('Unit Types - Emission Rates'!A35="Consolidate",AND(ISBLANK('Unit Types - Emission Rates'!A35),BH26=TRUE),BC27&gt;0,BD27&gt;0)</f>
        <v>0</v>
      </c>
      <c r="BI27" t="b">
        <f>OR('Unit Types - Emission Rates'!A35="Remove",AND(ISBLANK('Unit Types - Emission Rates'!A35),BI26=TRUE))</f>
        <v>0</v>
      </c>
      <c r="BJ27" t="b">
        <f>OR('Unit Types - Emission Rates'!A35="Consolidate",'Unit Types - Emission Rates'!A35="New/Modified",'Unit Types - Emission Rates'!A35="Change of location",AND(ISBLANK('Unit Types - Emission Rates'!A35),BJ26=TRUE))</f>
        <v>0</v>
      </c>
      <c r="BK27" t="b">
        <f>OR('Unit Types - Emission Rates'!A35="Renew",'Unit Types - Emission Rates'!A35="Renew only",AND(ISBLANK('Unit Types - Emission Rates'!A35),BK26=TRUE))</f>
        <v>0</v>
      </c>
      <c r="BL27">
        <f>IF(ISNUMBER(IFERROR(MATCH(BM27,$BM$1:BM26,0),"Else")),0,ROW(BM27)-1)</f>
        <v>0</v>
      </c>
      <c r="BM27" s="105">
        <f t="shared" si="29"/>
        <v>0</v>
      </c>
      <c r="BO27" s="3"/>
      <c r="BP27" s="3"/>
      <c r="BQ27" s="162" t="s">
        <v>1300</v>
      </c>
      <c r="BR27" s="160" t="s">
        <v>1099</v>
      </c>
      <c r="BS27" s="3"/>
      <c r="BT27" s="3"/>
      <c r="BV27" s="9" t="s">
        <v>1273</v>
      </c>
      <c r="BW27" s="10" t="s">
        <v>1301</v>
      </c>
      <c r="BX27" s="11" t="s">
        <v>1302</v>
      </c>
      <c r="BY27" s="12" t="s">
        <v>1273</v>
      </c>
      <c r="CK27" s="360"/>
      <c r="CL27" s="361"/>
      <c r="CM27" s="359"/>
      <c r="CN27" s="130" t="s">
        <v>1303</v>
      </c>
      <c r="CO27" s="130" t="s">
        <v>1304</v>
      </c>
      <c r="CP27" s="199" t="s">
        <v>1305</v>
      </c>
      <c r="CQ27" s="199" t="s">
        <v>1306</v>
      </c>
      <c r="CR27" s="199" t="s">
        <v>1307</v>
      </c>
      <c r="CS27" s="203" t="s">
        <v>1308</v>
      </c>
      <c r="CT27" s="185"/>
      <c r="CU27" s="185"/>
      <c r="CV27" s="185"/>
      <c r="CX27" t="s">
        <v>1309</v>
      </c>
      <c r="CY27">
        <f t="shared" si="22"/>
        <v>0</v>
      </c>
      <c r="DA27" t="b">
        <f t="shared" si="23"/>
        <v>0</v>
      </c>
      <c r="DB27">
        <f t="shared" si="24"/>
        <v>0</v>
      </c>
      <c r="DF27" s="333">
        <f t="shared" si="28"/>
        <v>0</v>
      </c>
    </row>
    <row r="28" spans="1:110" ht="15.75" customHeight="1" thickBot="1" x14ac:dyDescent="0.25">
      <c r="A28" s="102">
        <f>IF(OR('Unit Types - Emission Rates'!A37="Not New/Modified",'Unit Types - Emission Rates'!A37="Remove",M28=0),0,IF(ISNUMBER(MATCH(M28,$M$1:M27,0)),0,MAX($A$1:A27)+1))</f>
        <v>0</v>
      </c>
      <c r="B28" t="str">
        <f>IF(OR(COUNTIF(QuickFix!$D$2:D28,QuickFix!D28)&gt;1,QuickFix!D28=0),IF(ISBLANK('Unit Types - Emission Rates'!C37),B27,0),MAX($B$1:B27)+1)</f>
        <v># if BACT</v>
      </c>
      <c r="C28" t="str">
        <f t="shared" si="0"/>
        <v># if BACT0</v>
      </c>
      <c r="D28">
        <f>IF(B28=0,0,IF(ISNUMBER(MATCH(C28,$C$1:C27,0)),-1,COUNTIF($B$2:B28,B28)-COUNTIFS($D$1:D27,"&lt;0",$B$1:B27,B28)))</f>
        <v>-1</v>
      </c>
      <c r="E28">
        <f t="shared" si="25"/>
        <v>0</v>
      </c>
      <c r="F28" t="str">
        <f>IF(OR(COUNTIF(QuickFix!$D$2:D28,QuickFix!D28)&gt;1,QuickFix!D28=0),IF(ISBLANK('Unit Types - Emission Rates'!C37),F27,0),MAX(F$1:$F27)+1)</f>
        <v># if Monitoring</v>
      </c>
      <c r="G28" t="str">
        <f t="shared" si="1"/>
        <v># if Monitoring0</v>
      </c>
      <c r="H28">
        <f>IF(F28=0,0,IF(ISNUMBER(MATCH(G28,$G$1:G27,0)),-1,COUNTIF($F$2:F28,F28)-COUNTIFS($H$1:H27,"&lt;0",$F$1:F27,F28)))</f>
        <v>-1</v>
      </c>
      <c r="I28">
        <f t="shared" si="2"/>
        <v>0</v>
      </c>
      <c r="J28" s="3" t="str">
        <f>IF(OR(COUNTIF($L$2:L28,L28)&gt;1,L28=0),IF(ISBLANK('Unit Types - Emission Rates'!C37),J27,0),MAX($J$1:J27)+1)</f>
        <v>Unique FIN</v>
      </c>
      <c r="K28" s="3" t="str">
        <f>IF(OR(COUNTIF($M$2:M28,M28)&gt;1,M28=0),IF(ISBLANK('Unit Types - Emission Rates'!D37),K27,0),MAX($K$1:K27)+1)</f>
        <v>Unique EPN</v>
      </c>
      <c r="L28">
        <f>IF(ISBLANK('Unit Types - Emission Rates'!$C37),'Unit Types - Emission Rates'!D37,'Unit Types - Emission Rates'!C37)</f>
        <v>0</v>
      </c>
      <c r="M28" s="3">
        <f>IF(AND(ISBLANK('Unit Types - Emission Rates'!D37),N28&lt;&gt;0,L28&lt;&gt;N28),"FIN: "&amp;L28,IF(AND(ISBLANK('Unit Types - Emission Rates'!D37),N28&lt;&gt;0),L28,'Unit Types - Emission Rates'!D37))</f>
        <v>0</v>
      </c>
      <c r="N28" s="3">
        <f>'Unit Types - Emission Rates'!E37</f>
        <v>0</v>
      </c>
      <c r="O28" s="5" t="str">
        <f>IF(OR(COUNTIF($P$2:P28,P28&lt;&gt;0)&gt;1,P28=0),IF(ISBLANK('Unit Types - Emission Rates'!A37),O27,0),MAX($O$1:O27)+1)</f>
        <v>AR Numbering</v>
      </c>
      <c r="P28" s="5">
        <f>'Unit Types - Emission Rates'!A37</f>
        <v>0</v>
      </c>
      <c r="Q28" s="3">
        <f>IF(R28=0,0,IF(COUNTIF($R$2:R28,R28)&gt;1,0,MAX($Q$1:Q27)+1))</f>
        <v>0</v>
      </c>
      <c r="R28" s="3">
        <f>IF(ISBLANK('Unit Types - Emission Rates'!P37),'Unit Types - Emission Rates'!O37,'Unit Types - Emission Rates'!P37)</f>
        <v>0</v>
      </c>
      <c r="S28" t="str">
        <f t="shared" si="26"/>
        <v>00</v>
      </c>
      <c r="T28" t="str">
        <f t="shared" si="27"/>
        <v>00</v>
      </c>
      <c r="U28" s="3">
        <f>IF(OR('Unit Types - Emission Rates'!F37="PM 2.5",'Unit Types - Emission Rates'!F37="PM2.5",'Unit Types - Emission Rates'!F37="PM 10",'Unit Types - Emission Rates'!F37="PM10"),"PM",'Unit Types - Emission Rates'!F37)</f>
        <v>0</v>
      </c>
      <c r="V28" s="100">
        <f>IF(ISBLANK('Unit Types - Emission Rates'!F37),1,0)</f>
        <v>1</v>
      </c>
      <c r="AC28" s="99">
        <f>IF(AD28=-1,0,MAX($AC$1:AC27)+1)</f>
        <v>0</v>
      </c>
      <c r="AD28" s="3">
        <f t="shared" si="7"/>
        <v>-1</v>
      </c>
      <c r="AE28" s="3">
        <f t="shared" si="8"/>
        <v>-1</v>
      </c>
      <c r="AF28" s="280">
        <f t="shared" si="9"/>
        <v>-1</v>
      </c>
      <c r="AG28" s="280" t="str">
        <f t="shared" si="10"/>
        <v/>
      </c>
      <c r="AH28" s="280" t="str">
        <f t="shared" si="11"/>
        <v/>
      </c>
      <c r="AI28" s="3">
        <f t="shared" si="12"/>
        <v>-1</v>
      </c>
      <c r="AJ28" s="3" t="str">
        <f t="shared" si="13"/>
        <v/>
      </c>
      <c r="AK28" s="3" t="str">
        <f t="shared" si="14"/>
        <v/>
      </c>
      <c r="AL28" s="280">
        <f t="shared" si="15"/>
        <v>-1</v>
      </c>
      <c r="AM28" s="280" t="str">
        <f t="shared" si="16"/>
        <v/>
      </c>
      <c r="AN28" s="285" t="str">
        <f t="shared" si="17"/>
        <v/>
      </c>
      <c r="AO28" s="3">
        <f>IF(AP28=0,0,COUNTIF(AO$1:$AO27,"&lt;&gt;0"))</f>
        <v>0</v>
      </c>
      <c r="AP28" s="3">
        <f t="shared" si="18"/>
        <v>0</v>
      </c>
      <c r="AQ28" s="99">
        <f>IF(AR28=0,0,IF(OR(ISNUMBER(MATCH(AR28,'Public Notice'!$A$11:$A$18,0)),AND(RIGHT(AR28,1)=" ",ISNUMBER(MATCH(LEFT(AR28,LEN(AR28)-1),'Public Notice'!$A$11:$A$18,0)))),0,COUNTIF(AQ$1:$AQ27,"&lt;&gt;0")))</f>
        <v>0</v>
      </c>
      <c r="AR28" s="100">
        <f t="shared" si="19"/>
        <v>0</v>
      </c>
      <c r="AT28" s="99">
        <f>IF(AU28=0,0,COUNTIF($AT$1:AT27,"&lt;&gt;0"))</f>
        <v>0</v>
      </c>
      <c r="AU28" s="3">
        <f t="shared" si="20"/>
        <v>0</v>
      </c>
      <c r="AV28" s="99">
        <f>IF(AW28=0,0,IF(OR(ISNUMBER(MATCH(AW28,'Public Notice'!$A$11:$A$18,0)),AND(RIGHT(AW28,1)=" ",ISNUMBER(MATCH(LEFT(AW28,LEN(AW28)-1),'Public Notice'!$A$11:$A$18,0)))),0,COUNTIF($AV$1:AV27,"&lt;&gt;0")))</f>
        <v>0</v>
      </c>
      <c r="AW28" s="100">
        <f t="shared" si="21"/>
        <v>0</v>
      </c>
      <c r="AY28" s="3">
        <f>IF(ISNUMBER(IFERROR(MATCH(AZ28,$AZ$1:AZ27,0),"Else")),0,ROW(AZ28)-1)</f>
        <v>0</v>
      </c>
      <c r="AZ28">
        <f>IF(OR('Unit Types - Emission Rates'!F36="PM 2.5",'Unit Types - Emission Rates'!F36="PM 2.5 ",'Unit Types - Emission Rates'!F36="PM2.5"),"PM2.5",IF(OR('Unit Types - Emission Rates'!F36="PM 10",'Unit Types - Emission Rates'!F36="PM 10 ",'Unit Types - Emission Rates'!F36="PM10 "),"PM10",IF(RIGHT('Unit Types - Emission Rates'!F36,1)=" ",LEFT('Unit Types - Emission Rates'!F36,LEN('Unit Types - Emission Rates'!F36)-1),IF(RIGHT('Unit Types - Emission Rates'!F36,1)&lt;&gt;" ",'Unit Types - Emission Rates'!F36,'Unit Types - Emission Rates'!F36))))</f>
        <v>0</v>
      </c>
      <c r="BA28">
        <f>_xlfn.NUMBERVALUE(IF(OR('Unit Types - Emission Rates'!G36="-",'Unit Types - Emission Rates'!G36="--",'Unit Types - Emission Rates'!G36="---"),0,IF(OR('Unit Types - Emission Rates'!G36="&lt;0.01",'Unit Types - Emission Rates'!G36="&lt; 0.01"),0.01,'Unit Types - Emission Rates'!G36)))</f>
        <v>0</v>
      </c>
      <c r="BB28">
        <f>_xlfn.NUMBERVALUE(IF(OR('Unit Types - Emission Rates'!H36="-",'Unit Types - Emission Rates'!H36="--",'Unit Types - Emission Rates'!H36="---"),0,IF(OR('Unit Types - Emission Rates'!H36="&lt;0.01",'Unit Types - Emission Rates'!H36="&lt; 0.01"),0.01,'Unit Types - Emission Rates'!H36)))</f>
        <v>0</v>
      </c>
      <c r="BC28">
        <f>_xlfn.NUMBERVALUE(IF(OR('Unit Types - Emission Rates'!I36="-",'Unit Types - Emission Rates'!I36="--",'Unit Types - Emission Rates'!I36="---"),0,IF(OR('Unit Types - Emission Rates'!I36="&lt;0.01",'Unit Types - Emission Rates'!I36="&lt; 0.01"),0.01,'Unit Types - Emission Rates'!I36)))</f>
        <v>0</v>
      </c>
      <c r="BD28">
        <f>_xlfn.NUMBERVALUE(IF(OR('Unit Types - Emission Rates'!J36="-",'Unit Types - Emission Rates'!J36="--",'Unit Types - Emission Rates'!J36="---"),0,IF(OR('Unit Types - Emission Rates'!J36="&lt;0.01",'Unit Types - Emission Rates'!J36="&lt; 0.01"),0.01,'Unit Types - Emission Rates'!J36)))</f>
        <v>0</v>
      </c>
      <c r="BE28">
        <f>_xlfn.NUMBERVALUE(IF(OR('Unit Types - Emission Rates'!K36="-",'Unit Types - Emission Rates'!K36="--",'Unit Types - Emission Rates'!K36="---"),0,IF(OR('Unit Types - Emission Rates'!K36="&lt;0.01",'Unit Types - Emission Rates'!K36="&lt; 0.01"),0.01,'Unit Types - Emission Rates'!K36)))</f>
        <v>0</v>
      </c>
      <c r="BF28">
        <f>_xlfn.NUMBERVALUE(IF(OR('Unit Types - Emission Rates'!L36="-",'Unit Types - Emission Rates'!L36="--",'Unit Types - Emission Rates'!L36="---"),0,IF(OR('Unit Types - Emission Rates'!L36="&lt;0.01",'Unit Types - Emission Rates'!L36="&lt; 0.01"),0.01,'Unit Types - Emission Rates'!L36)))</f>
        <v>0</v>
      </c>
      <c r="BG28" t="b">
        <f>IF(AND(V27&lt;&gt;1),(QuickFix!G27="Yes"))</f>
        <v>0</v>
      </c>
      <c r="BH28" t="b">
        <f>OR('Unit Types - Emission Rates'!A36="Consolidate",AND(ISBLANK('Unit Types - Emission Rates'!A36),BH27=TRUE),BC28&gt;0,BD28&gt;0)</f>
        <v>0</v>
      </c>
      <c r="BI28" t="b">
        <f>OR('Unit Types - Emission Rates'!A36="Remove",AND(ISBLANK('Unit Types - Emission Rates'!A36),BI27=TRUE))</f>
        <v>0</v>
      </c>
      <c r="BJ28" t="b">
        <f>OR('Unit Types - Emission Rates'!A36="Consolidate",'Unit Types - Emission Rates'!A36="New/Modified",'Unit Types - Emission Rates'!A36="Change of location",AND(ISBLANK('Unit Types - Emission Rates'!A36),BJ27=TRUE))</f>
        <v>0</v>
      </c>
      <c r="BK28" t="b">
        <f>OR('Unit Types - Emission Rates'!A36="Renew",'Unit Types - Emission Rates'!A36="Renew only",AND(ISBLANK('Unit Types - Emission Rates'!A36),BK27=TRUE))</f>
        <v>0</v>
      </c>
      <c r="BL28">
        <f>IF(ISNUMBER(IFERROR(MATCH(BM28,$BM$1:BM27,0),"Else")),0,ROW(BM28)-1)</f>
        <v>0</v>
      </c>
      <c r="BM28" s="105">
        <f t="shared" si="29"/>
        <v>0</v>
      </c>
      <c r="BO28" s="3"/>
      <c r="BP28" s="3"/>
      <c r="BQ28" s="162" t="s">
        <v>1310</v>
      </c>
      <c r="BR28" s="160" t="s">
        <v>1219</v>
      </c>
      <c r="BS28" s="3"/>
      <c r="BT28" s="3"/>
      <c r="BV28" s="9" t="s">
        <v>1311</v>
      </c>
      <c r="BW28" s="10" t="s">
        <v>1312</v>
      </c>
      <c r="BX28" s="11" t="s">
        <v>1241</v>
      </c>
      <c r="BY28" s="12" t="s">
        <v>1313</v>
      </c>
      <c r="CL28" s="7"/>
      <c r="CM28" s="7"/>
      <c r="CN28" s="130" t="s">
        <v>1314</v>
      </c>
      <c r="CO28" s="130" t="s">
        <v>1315</v>
      </c>
      <c r="CP28" s="201"/>
      <c r="CQ28" s="201"/>
      <c r="CR28" s="201"/>
      <c r="CS28" s="204" t="b">
        <f>AND('Federal Applicability'!$J$40&lt;&gt;0,IF('Federal Applicability'!$H$41=FALSE,'Federal Applicability'!$D$41="YES",TRUE))</f>
        <v>0</v>
      </c>
      <c r="CT28" s="185"/>
      <c r="CU28" s="185"/>
      <c r="CV28" s="185"/>
      <c r="CX28" t="s">
        <v>1316</v>
      </c>
      <c r="CY28">
        <f t="shared" si="22"/>
        <v>0</v>
      </c>
      <c r="DA28" t="b">
        <f t="shared" si="23"/>
        <v>0</v>
      </c>
      <c r="DB28">
        <f t="shared" si="24"/>
        <v>0</v>
      </c>
      <c r="DF28" s="333">
        <f t="shared" si="28"/>
        <v>0</v>
      </c>
    </row>
    <row r="29" spans="1:110" ht="13.5" thickBot="1" x14ac:dyDescent="0.25">
      <c r="A29" s="102">
        <f>IF(OR('Unit Types - Emission Rates'!A38="Not New/Modified",'Unit Types - Emission Rates'!A38="Remove",M29=0),0,IF(ISNUMBER(MATCH(M29,$M$1:M28,0)),0,MAX($A$1:A28)+1))</f>
        <v>0</v>
      </c>
      <c r="B29" t="str">
        <f>IF(OR(COUNTIF(QuickFix!$D$2:D29,QuickFix!D29)&gt;1,QuickFix!D29=0),IF(ISBLANK('Unit Types - Emission Rates'!C38),B28,0),MAX($B$1:B28)+1)</f>
        <v># if BACT</v>
      </c>
      <c r="C29" t="str">
        <f t="shared" si="0"/>
        <v># if BACT0</v>
      </c>
      <c r="D29">
        <f>IF(B29=0,0,IF(ISNUMBER(MATCH(C29,$C$1:C28,0)),-1,COUNTIF($B$2:B29,B29)-COUNTIFS($D$1:D28,"&lt;0",$B$1:B28,B29)))</f>
        <v>-1</v>
      </c>
      <c r="E29">
        <f t="shared" si="25"/>
        <v>0</v>
      </c>
      <c r="F29" t="str">
        <f>IF(OR(COUNTIF(QuickFix!$D$2:D29,QuickFix!D29)&gt;1,QuickFix!D29=0),IF(ISBLANK('Unit Types - Emission Rates'!C38),F28,0),MAX(F$1:$F28)+1)</f>
        <v># if Monitoring</v>
      </c>
      <c r="G29" t="str">
        <f t="shared" si="1"/>
        <v># if Monitoring0</v>
      </c>
      <c r="H29">
        <f>IF(F29=0,0,IF(ISNUMBER(MATCH(G29,$G$1:G28,0)),-1,COUNTIF($F$2:F29,F29)-COUNTIFS($H$1:H28,"&lt;0",$F$1:F28,F29)))</f>
        <v>-1</v>
      </c>
      <c r="I29">
        <f t="shared" si="2"/>
        <v>0</v>
      </c>
      <c r="J29" s="3" t="str">
        <f>IF(OR(COUNTIF($L$2:L29,L29)&gt;1,L29=0),IF(ISBLANK('Unit Types - Emission Rates'!C38),J28,0),MAX($J$1:J28)+1)</f>
        <v>Unique FIN</v>
      </c>
      <c r="K29" s="3" t="str">
        <f>IF(OR(COUNTIF($M$2:M29,M29)&gt;1,M29=0),IF(ISBLANK('Unit Types - Emission Rates'!D38),K28,0),MAX($K$1:K28)+1)</f>
        <v>Unique EPN</v>
      </c>
      <c r="L29">
        <f>IF(ISBLANK('Unit Types - Emission Rates'!$C38),'Unit Types - Emission Rates'!D38,'Unit Types - Emission Rates'!C38)</f>
        <v>0</v>
      </c>
      <c r="M29" s="3">
        <f>IF(AND(ISBLANK('Unit Types - Emission Rates'!D38),N29&lt;&gt;0,L29&lt;&gt;N29),"FIN: "&amp;L29,IF(AND(ISBLANK('Unit Types - Emission Rates'!D38),N29&lt;&gt;0),L29,'Unit Types - Emission Rates'!D38))</f>
        <v>0</v>
      </c>
      <c r="N29" s="3">
        <f>'Unit Types - Emission Rates'!E38</f>
        <v>0</v>
      </c>
      <c r="O29" s="5" t="str">
        <f>IF(OR(COUNTIF($P$2:P29,P29&lt;&gt;0)&gt;1,P29=0),IF(ISBLANK('Unit Types - Emission Rates'!A38),O28,0),MAX($O$1:O28)+1)</f>
        <v>AR Numbering</v>
      </c>
      <c r="P29" s="5">
        <f>'Unit Types - Emission Rates'!A38</f>
        <v>0</v>
      </c>
      <c r="Q29" s="3">
        <f>IF(R29=0,0,IF(COUNTIF($R$2:R29,R29)&gt;1,0,MAX($Q$1:Q28)+1))</f>
        <v>0</v>
      </c>
      <c r="R29" s="3">
        <f>IF(ISBLANK('Unit Types - Emission Rates'!P38),'Unit Types - Emission Rates'!O38,'Unit Types - Emission Rates'!P38)</f>
        <v>0</v>
      </c>
      <c r="S29" t="str">
        <f t="shared" si="26"/>
        <v>00</v>
      </c>
      <c r="T29" t="str">
        <f t="shared" si="27"/>
        <v>00</v>
      </c>
      <c r="U29" s="3">
        <f>IF(OR('Unit Types - Emission Rates'!F38="PM 2.5",'Unit Types - Emission Rates'!F38="PM2.5",'Unit Types - Emission Rates'!F38="PM 10",'Unit Types - Emission Rates'!F38="PM10"),"PM",'Unit Types - Emission Rates'!F38)</f>
        <v>0</v>
      </c>
      <c r="V29" s="100">
        <f>IF(ISBLANK('Unit Types - Emission Rates'!F38),1,0)</f>
        <v>1</v>
      </c>
      <c r="AC29" s="99">
        <f>IF(AD29=-1,0,MAX($AC$1:AC28)+1)</f>
        <v>0</v>
      </c>
      <c r="AD29" s="3">
        <f t="shared" si="7"/>
        <v>-1</v>
      </c>
      <c r="AE29" s="3">
        <f t="shared" si="8"/>
        <v>-1</v>
      </c>
      <c r="AF29" s="280">
        <f t="shared" si="9"/>
        <v>-1</v>
      </c>
      <c r="AG29" s="280" t="str">
        <f t="shared" si="10"/>
        <v/>
      </c>
      <c r="AH29" s="280" t="str">
        <f t="shared" si="11"/>
        <v/>
      </c>
      <c r="AI29" s="3">
        <f t="shared" si="12"/>
        <v>-1</v>
      </c>
      <c r="AJ29" s="3" t="str">
        <f t="shared" si="13"/>
        <v/>
      </c>
      <c r="AK29" s="3" t="str">
        <f t="shared" si="14"/>
        <v/>
      </c>
      <c r="AL29" s="280">
        <f t="shared" si="15"/>
        <v>-1</v>
      </c>
      <c r="AM29" s="280" t="str">
        <f t="shared" si="16"/>
        <v/>
      </c>
      <c r="AN29" s="285" t="str">
        <f t="shared" si="17"/>
        <v/>
      </c>
      <c r="AO29" s="3">
        <f>IF(AP29=0,0,COUNTIF(AO$1:$AO28,"&lt;&gt;0"))</f>
        <v>0</v>
      </c>
      <c r="AP29" s="3">
        <f t="shared" si="18"/>
        <v>0</v>
      </c>
      <c r="AQ29" s="99">
        <f>IF(AR29=0,0,IF(OR(ISNUMBER(MATCH(AR29,'Public Notice'!$A$11:$A$18,0)),AND(RIGHT(AR29,1)=" ",ISNUMBER(MATCH(LEFT(AR29,LEN(AR29)-1),'Public Notice'!$A$11:$A$18,0)))),0,COUNTIF(AQ$1:$AQ28,"&lt;&gt;0")))</f>
        <v>0</v>
      </c>
      <c r="AR29" s="100">
        <f t="shared" si="19"/>
        <v>0</v>
      </c>
      <c r="AT29" s="99">
        <f>IF(AU29=0,0,COUNTIF($AT$1:AT28,"&lt;&gt;0"))</f>
        <v>0</v>
      </c>
      <c r="AU29" s="3">
        <f t="shared" si="20"/>
        <v>0</v>
      </c>
      <c r="AV29" s="99">
        <f>IF(AW29=0,0,IF(OR(ISNUMBER(MATCH(AW29,'Public Notice'!$A$11:$A$18,0)),AND(RIGHT(AW29,1)=" ",ISNUMBER(MATCH(LEFT(AW29,LEN(AW29)-1),'Public Notice'!$A$11:$A$18,0)))),0,COUNTIF($AV$1:AV28,"&lt;&gt;0")))</f>
        <v>0</v>
      </c>
      <c r="AW29" s="100">
        <f t="shared" si="21"/>
        <v>0</v>
      </c>
      <c r="AY29" s="3">
        <f>IF(ISNUMBER(IFERROR(MATCH(AZ29,$AZ$1:AZ28,0),"Else")),0,ROW(AZ29)-1)</f>
        <v>0</v>
      </c>
      <c r="AZ29">
        <f>IF(OR('Unit Types - Emission Rates'!F37="PM 2.5",'Unit Types - Emission Rates'!F37="PM 2.5 ",'Unit Types - Emission Rates'!F37="PM2.5"),"PM2.5",IF(OR('Unit Types - Emission Rates'!F37="PM 10",'Unit Types - Emission Rates'!F37="PM 10 ",'Unit Types - Emission Rates'!F37="PM10 "),"PM10",IF(RIGHT('Unit Types - Emission Rates'!F37,1)=" ",LEFT('Unit Types - Emission Rates'!F37,LEN('Unit Types - Emission Rates'!F37)-1),IF(RIGHT('Unit Types - Emission Rates'!F37,1)&lt;&gt;" ",'Unit Types - Emission Rates'!F37,'Unit Types - Emission Rates'!F37))))</f>
        <v>0</v>
      </c>
      <c r="BA29">
        <f>_xlfn.NUMBERVALUE(IF(OR('Unit Types - Emission Rates'!G37="-",'Unit Types - Emission Rates'!G37="--",'Unit Types - Emission Rates'!G37="---"),0,IF(OR('Unit Types - Emission Rates'!G37="&lt;0.01",'Unit Types - Emission Rates'!G37="&lt; 0.01"),0.01,'Unit Types - Emission Rates'!G37)))</f>
        <v>0</v>
      </c>
      <c r="BB29">
        <f>_xlfn.NUMBERVALUE(IF(OR('Unit Types - Emission Rates'!H37="-",'Unit Types - Emission Rates'!H37="--",'Unit Types - Emission Rates'!H37="---"),0,IF(OR('Unit Types - Emission Rates'!H37="&lt;0.01",'Unit Types - Emission Rates'!H37="&lt; 0.01"),0.01,'Unit Types - Emission Rates'!H37)))</f>
        <v>0</v>
      </c>
      <c r="BC29">
        <f>_xlfn.NUMBERVALUE(IF(OR('Unit Types - Emission Rates'!I37="-",'Unit Types - Emission Rates'!I37="--",'Unit Types - Emission Rates'!I37="---"),0,IF(OR('Unit Types - Emission Rates'!I37="&lt;0.01",'Unit Types - Emission Rates'!I37="&lt; 0.01"),0.01,'Unit Types - Emission Rates'!I37)))</f>
        <v>0</v>
      </c>
      <c r="BD29">
        <f>_xlfn.NUMBERVALUE(IF(OR('Unit Types - Emission Rates'!J37="-",'Unit Types - Emission Rates'!J37="--",'Unit Types - Emission Rates'!J37="---"),0,IF(OR('Unit Types - Emission Rates'!J37="&lt;0.01",'Unit Types - Emission Rates'!J37="&lt; 0.01"),0.01,'Unit Types - Emission Rates'!J37)))</f>
        <v>0</v>
      </c>
      <c r="BE29">
        <f>_xlfn.NUMBERVALUE(IF(OR('Unit Types - Emission Rates'!K37="-",'Unit Types - Emission Rates'!K37="--",'Unit Types - Emission Rates'!K37="---"),0,IF(OR('Unit Types - Emission Rates'!K37="&lt;0.01",'Unit Types - Emission Rates'!K37="&lt; 0.01"),0.01,'Unit Types - Emission Rates'!K37)))</f>
        <v>0</v>
      </c>
      <c r="BF29">
        <f>_xlfn.NUMBERVALUE(IF(OR('Unit Types - Emission Rates'!L37="-",'Unit Types - Emission Rates'!L37="--",'Unit Types - Emission Rates'!L37="---"),0,IF(OR('Unit Types - Emission Rates'!L37="&lt;0.01",'Unit Types - Emission Rates'!L37="&lt; 0.01"),0.01,'Unit Types - Emission Rates'!L37)))</f>
        <v>0</v>
      </c>
      <c r="BG29" t="b">
        <f>IF(AND(V28&lt;&gt;1),(QuickFix!G28="Yes"))</f>
        <v>0</v>
      </c>
      <c r="BH29" t="b">
        <f>OR('Unit Types - Emission Rates'!A37="Consolidate",AND(ISBLANK('Unit Types - Emission Rates'!A37),BH28=TRUE),BC29&gt;0,BD29&gt;0)</f>
        <v>0</v>
      </c>
      <c r="BI29" t="b">
        <f>OR('Unit Types - Emission Rates'!A37="Remove",AND(ISBLANK('Unit Types - Emission Rates'!A37),BI28=TRUE))</f>
        <v>0</v>
      </c>
      <c r="BJ29" t="b">
        <f>OR('Unit Types - Emission Rates'!A37="Consolidate",'Unit Types - Emission Rates'!A37="New/Modified",'Unit Types - Emission Rates'!A37="Change of location",AND(ISBLANK('Unit Types - Emission Rates'!A37),BJ28=TRUE))</f>
        <v>0</v>
      </c>
      <c r="BK29" t="b">
        <f>OR('Unit Types - Emission Rates'!A37="Renew",'Unit Types - Emission Rates'!A37="Renew only",AND(ISBLANK('Unit Types - Emission Rates'!A37),BK28=TRUE))</f>
        <v>0</v>
      </c>
      <c r="BL29">
        <f>IF(ISNUMBER(IFERROR(MATCH(BM29,$BM$1:BM28,0),"Else")),0,ROW(BM29)-1)</f>
        <v>0</v>
      </c>
      <c r="BM29" s="105">
        <f t="shared" si="29"/>
        <v>0</v>
      </c>
      <c r="BO29" s="3"/>
      <c r="BP29" s="3"/>
      <c r="BQ29" s="162" t="s">
        <v>1317</v>
      </c>
      <c r="BR29" s="160" t="s">
        <v>1052</v>
      </c>
      <c r="BS29" s="3"/>
      <c r="BT29" s="3"/>
      <c r="BV29" s="9" t="s">
        <v>1318</v>
      </c>
      <c r="BW29" s="10" t="s">
        <v>1319</v>
      </c>
      <c r="BX29" s="11" t="s">
        <v>1287</v>
      </c>
      <c r="BY29" s="12" t="s">
        <v>1320</v>
      </c>
      <c r="CL29" s="7"/>
      <c r="CM29" s="7"/>
      <c r="CN29" s="130" t="s">
        <v>1321</v>
      </c>
      <c r="CO29" s="130" t="s">
        <v>1322</v>
      </c>
      <c r="CP29" s="185"/>
      <c r="CQ29" s="185"/>
      <c r="CR29" s="185"/>
      <c r="CS29" s="185"/>
      <c r="CT29" s="185"/>
      <c r="CU29" s="185"/>
      <c r="CV29" s="185"/>
      <c r="CX29" t="s">
        <v>1323</v>
      </c>
      <c r="CY29">
        <f t="shared" si="22"/>
        <v>0</v>
      </c>
      <c r="DA29" t="b">
        <f t="shared" si="23"/>
        <v>0</v>
      </c>
      <c r="DB29">
        <f t="shared" si="24"/>
        <v>0</v>
      </c>
      <c r="DF29" s="333">
        <f t="shared" si="28"/>
        <v>0</v>
      </c>
    </row>
    <row r="30" spans="1:110" ht="13.5" thickBot="1" x14ac:dyDescent="0.25">
      <c r="A30" s="102">
        <f>IF(OR('Unit Types - Emission Rates'!A39="Not New/Modified",'Unit Types - Emission Rates'!A39="Remove",M30=0),0,IF(ISNUMBER(MATCH(M30,$M$1:M29,0)),0,MAX($A$1:A29)+1))</f>
        <v>0</v>
      </c>
      <c r="B30" t="str">
        <f>IF(OR(COUNTIF(QuickFix!$D$2:D30,QuickFix!D30)&gt;1,QuickFix!D30=0),IF(ISBLANK('Unit Types - Emission Rates'!C39),B29,0),MAX($B$1:B29)+1)</f>
        <v># if BACT</v>
      </c>
      <c r="C30" t="str">
        <f t="shared" si="0"/>
        <v># if BACT0</v>
      </c>
      <c r="D30">
        <f>IF(B30=0,0,IF(ISNUMBER(MATCH(C30,$C$1:C29,0)),-1,COUNTIF($B$2:B30,B30)-COUNTIFS($D$1:D29,"&lt;0",$B$1:B29,B30)))</f>
        <v>-1</v>
      </c>
      <c r="E30">
        <f t="shared" si="25"/>
        <v>0</v>
      </c>
      <c r="F30" t="str">
        <f>IF(OR(COUNTIF(QuickFix!$D$2:D30,QuickFix!D30)&gt;1,QuickFix!D30=0),IF(ISBLANK('Unit Types - Emission Rates'!C39),F29,0),MAX(F$1:$F29)+1)</f>
        <v># if Monitoring</v>
      </c>
      <c r="G30" t="str">
        <f t="shared" si="1"/>
        <v># if Monitoring0</v>
      </c>
      <c r="H30">
        <f>IF(F30=0,0,IF(ISNUMBER(MATCH(G30,$G$1:G29,0)),-1,COUNTIF($F$2:F30,F30)-COUNTIFS($H$1:H29,"&lt;0",$F$1:F29,F30)))</f>
        <v>-1</v>
      </c>
      <c r="I30">
        <f t="shared" si="2"/>
        <v>0</v>
      </c>
      <c r="J30" s="3" t="str">
        <f>IF(OR(COUNTIF($L$2:L30,L30)&gt;1,L30=0),IF(ISBLANK('Unit Types - Emission Rates'!C39),J29,0),MAX($J$1:J29)+1)</f>
        <v>Unique FIN</v>
      </c>
      <c r="K30" s="3" t="str">
        <f>IF(OR(COUNTIF($M$2:M30,M30)&gt;1,M30=0),IF(ISBLANK('Unit Types - Emission Rates'!D39),K29,0),MAX($K$1:K29)+1)</f>
        <v>Unique EPN</v>
      </c>
      <c r="L30">
        <f>IF(ISBLANK('Unit Types - Emission Rates'!$C39),'Unit Types - Emission Rates'!D39,'Unit Types - Emission Rates'!C39)</f>
        <v>0</v>
      </c>
      <c r="M30" s="3">
        <f>IF(AND(ISBLANK('Unit Types - Emission Rates'!D39),N30&lt;&gt;0,L30&lt;&gt;N30),"FIN: "&amp;L30,IF(AND(ISBLANK('Unit Types - Emission Rates'!D39),N30&lt;&gt;0),L30,'Unit Types - Emission Rates'!D39))</f>
        <v>0</v>
      </c>
      <c r="N30" s="3">
        <f>'Unit Types - Emission Rates'!E39</f>
        <v>0</v>
      </c>
      <c r="O30" s="5" t="str">
        <f>IF(OR(COUNTIF($P$2:P30,P30&lt;&gt;0)&gt;1,P30=0),IF(ISBLANK('Unit Types - Emission Rates'!A39),O29,0),MAX($O$1:O29)+1)</f>
        <v>AR Numbering</v>
      </c>
      <c r="P30" s="5">
        <f>'Unit Types - Emission Rates'!A39</f>
        <v>0</v>
      </c>
      <c r="Q30" s="3">
        <f>IF(R30=0,0,IF(COUNTIF($R$2:R30,R30)&gt;1,0,MAX($Q$1:Q29)+1))</f>
        <v>0</v>
      </c>
      <c r="R30" s="3">
        <f>IF(ISBLANK('Unit Types - Emission Rates'!P39),'Unit Types - Emission Rates'!O39,'Unit Types - Emission Rates'!P39)</f>
        <v>0</v>
      </c>
      <c r="S30" t="str">
        <f t="shared" si="26"/>
        <v>00</v>
      </c>
      <c r="T30" t="str">
        <f t="shared" si="27"/>
        <v>00</v>
      </c>
      <c r="U30" s="3">
        <f>IF(OR('Unit Types - Emission Rates'!F39="PM 2.5",'Unit Types - Emission Rates'!F39="PM2.5",'Unit Types - Emission Rates'!F39="PM 10",'Unit Types - Emission Rates'!F39="PM10"),"PM",'Unit Types - Emission Rates'!F39)</f>
        <v>0</v>
      </c>
      <c r="V30" s="100">
        <f>IF(ISBLANK('Unit Types - Emission Rates'!F39),1,0)</f>
        <v>1</v>
      </c>
      <c r="AC30" s="99">
        <f>IF(AD30=-1,0,MAX($AC$1:AC29)+1)</f>
        <v>0</v>
      </c>
      <c r="AD30" s="3">
        <f t="shared" si="7"/>
        <v>-1</v>
      </c>
      <c r="AE30" s="3">
        <f t="shared" si="8"/>
        <v>-1</v>
      </c>
      <c r="AF30" s="280">
        <f t="shared" si="9"/>
        <v>-1</v>
      </c>
      <c r="AG30" s="280" t="str">
        <f t="shared" si="10"/>
        <v/>
      </c>
      <c r="AH30" s="280" t="str">
        <f t="shared" si="11"/>
        <v/>
      </c>
      <c r="AI30" s="3">
        <f t="shared" si="12"/>
        <v>-1</v>
      </c>
      <c r="AJ30" s="3" t="str">
        <f t="shared" si="13"/>
        <v/>
      </c>
      <c r="AK30" s="3" t="str">
        <f t="shared" si="14"/>
        <v/>
      </c>
      <c r="AL30" s="280">
        <f t="shared" si="15"/>
        <v>-1</v>
      </c>
      <c r="AM30" s="280" t="str">
        <f t="shared" si="16"/>
        <v/>
      </c>
      <c r="AN30" s="285" t="str">
        <f t="shared" si="17"/>
        <v/>
      </c>
      <c r="AO30" s="3">
        <f>IF(AP30=0,0,COUNTIF(AO$1:$AO29,"&lt;&gt;0"))</f>
        <v>0</v>
      </c>
      <c r="AP30" s="3">
        <f t="shared" si="18"/>
        <v>0</v>
      </c>
      <c r="AQ30" s="99">
        <f>IF(AR30=0,0,IF(OR(ISNUMBER(MATCH(AR30,'Public Notice'!$A$11:$A$18,0)),AND(RIGHT(AR30,1)=" ",ISNUMBER(MATCH(LEFT(AR30,LEN(AR30)-1),'Public Notice'!$A$11:$A$18,0)))),0,COUNTIF(AQ$1:$AQ29,"&lt;&gt;0")))</f>
        <v>0</v>
      </c>
      <c r="AR30" s="100">
        <f t="shared" si="19"/>
        <v>0</v>
      </c>
      <c r="AT30" s="99">
        <f>IF(AU30=0,0,COUNTIF($AT$1:AT29,"&lt;&gt;0"))</f>
        <v>0</v>
      </c>
      <c r="AU30" s="3">
        <f t="shared" si="20"/>
        <v>0</v>
      </c>
      <c r="AV30" s="99">
        <f>IF(AW30=0,0,IF(OR(ISNUMBER(MATCH(AW30,'Public Notice'!$A$11:$A$18,0)),AND(RIGHT(AW30,1)=" ",ISNUMBER(MATCH(LEFT(AW30,LEN(AW30)-1),'Public Notice'!$A$11:$A$18,0)))),0,COUNTIF($AV$1:AV29,"&lt;&gt;0")))</f>
        <v>0</v>
      </c>
      <c r="AW30" s="100">
        <f t="shared" si="21"/>
        <v>0</v>
      </c>
      <c r="AY30" s="3">
        <f>IF(ISNUMBER(IFERROR(MATCH(AZ30,$AZ$1:AZ29,0),"Else")),0,ROW(AZ30)-1)</f>
        <v>0</v>
      </c>
      <c r="AZ30">
        <f>IF(OR('Unit Types - Emission Rates'!F38="PM 2.5",'Unit Types - Emission Rates'!F38="PM 2.5 ",'Unit Types - Emission Rates'!F38="PM2.5"),"PM2.5",IF(OR('Unit Types - Emission Rates'!F38="PM 10",'Unit Types - Emission Rates'!F38="PM 10 ",'Unit Types - Emission Rates'!F38="PM10 "),"PM10",IF(RIGHT('Unit Types - Emission Rates'!F38,1)=" ",LEFT('Unit Types - Emission Rates'!F38,LEN('Unit Types - Emission Rates'!F38)-1),IF(RIGHT('Unit Types - Emission Rates'!F38,1)&lt;&gt;" ",'Unit Types - Emission Rates'!F38,'Unit Types - Emission Rates'!F38))))</f>
        <v>0</v>
      </c>
      <c r="BA30">
        <f>_xlfn.NUMBERVALUE(IF(OR('Unit Types - Emission Rates'!G38="-",'Unit Types - Emission Rates'!G38="--",'Unit Types - Emission Rates'!G38="---"),0,IF(OR('Unit Types - Emission Rates'!G38="&lt;0.01",'Unit Types - Emission Rates'!G38="&lt; 0.01"),0.01,'Unit Types - Emission Rates'!G38)))</f>
        <v>0</v>
      </c>
      <c r="BB30">
        <f>_xlfn.NUMBERVALUE(IF(OR('Unit Types - Emission Rates'!H38="-",'Unit Types - Emission Rates'!H38="--",'Unit Types - Emission Rates'!H38="---"),0,IF(OR('Unit Types - Emission Rates'!H38="&lt;0.01",'Unit Types - Emission Rates'!H38="&lt; 0.01"),0.01,'Unit Types - Emission Rates'!H38)))</f>
        <v>0</v>
      </c>
      <c r="BC30">
        <f>_xlfn.NUMBERVALUE(IF(OR('Unit Types - Emission Rates'!I38="-",'Unit Types - Emission Rates'!I38="--",'Unit Types - Emission Rates'!I38="---"),0,IF(OR('Unit Types - Emission Rates'!I38="&lt;0.01",'Unit Types - Emission Rates'!I38="&lt; 0.01"),0.01,'Unit Types - Emission Rates'!I38)))</f>
        <v>0</v>
      </c>
      <c r="BD30">
        <f>_xlfn.NUMBERVALUE(IF(OR('Unit Types - Emission Rates'!J38="-",'Unit Types - Emission Rates'!J38="--",'Unit Types - Emission Rates'!J38="---"),0,IF(OR('Unit Types - Emission Rates'!J38="&lt;0.01",'Unit Types - Emission Rates'!J38="&lt; 0.01"),0.01,'Unit Types - Emission Rates'!J38)))</f>
        <v>0</v>
      </c>
      <c r="BE30">
        <f>_xlfn.NUMBERVALUE(IF(OR('Unit Types - Emission Rates'!K38="-",'Unit Types - Emission Rates'!K38="--",'Unit Types - Emission Rates'!K38="---"),0,IF(OR('Unit Types - Emission Rates'!K38="&lt;0.01",'Unit Types - Emission Rates'!K38="&lt; 0.01"),0.01,'Unit Types - Emission Rates'!K38)))</f>
        <v>0</v>
      </c>
      <c r="BF30">
        <f>_xlfn.NUMBERVALUE(IF(OR('Unit Types - Emission Rates'!L38="-",'Unit Types - Emission Rates'!L38="--",'Unit Types - Emission Rates'!L38="---"),0,IF(OR('Unit Types - Emission Rates'!L38="&lt;0.01",'Unit Types - Emission Rates'!L38="&lt; 0.01"),0.01,'Unit Types - Emission Rates'!L38)))</f>
        <v>0</v>
      </c>
      <c r="BG30" t="b">
        <f>IF(AND(V29&lt;&gt;1),(QuickFix!G29="Yes"))</f>
        <v>0</v>
      </c>
      <c r="BH30" t="b">
        <f>OR('Unit Types - Emission Rates'!A38="Consolidate",AND(ISBLANK('Unit Types - Emission Rates'!A38),BH29=TRUE),BC30&gt;0,BD30&gt;0)</f>
        <v>0</v>
      </c>
      <c r="BI30" t="b">
        <f>OR('Unit Types - Emission Rates'!A38="Remove",AND(ISBLANK('Unit Types - Emission Rates'!A38),BI29=TRUE))</f>
        <v>0</v>
      </c>
      <c r="BJ30" t="b">
        <f>OR('Unit Types - Emission Rates'!A38="Consolidate",'Unit Types - Emission Rates'!A38="New/Modified",'Unit Types - Emission Rates'!A38="Change of location",AND(ISBLANK('Unit Types - Emission Rates'!A38),BJ29=TRUE))</f>
        <v>0</v>
      </c>
      <c r="BK30" t="b">
        <f>OR('Unit Types - Emission Rates'!A38="Renew",'Unit Types - Emission Rates'!A38="Renew only",AND(ISBLANK('Unit Types - Emission Rates'!A38),BK29=TRUE))</f>
        <v>0</v>
      </c>
      <c r="BL30">
        <f>IF(ISNUMBER(IFERROR(MATCH(BM30,$BM$1:BM29,0),"Else")),0,ROW(BM30)-1)</f>
        <v>0</v>
      </c>
      <c r="BM30" s="105">
        <f t="shared" si="29"/>
        <v>0</v>
      </c>
      <c r="BO30" s="3"/>
      <c r="BP30" s="3"/>
      <c r="BQ30" s="162" t="s">
        <v>1324</v>
      </c>
      <c r="BR30" s="160" t="s">
        <v>1052</v>
      </c>
      <c r="BS30" s="3"/>
      <c r="BT30" s="3"/>
      <c r="BV30" s="9" t="s">
        <v>1325</v>
      </c>
      <c r="BW30" s="10" t="s">
        <v>1326</v>
      </c>
      <c r="BX30" s="11" t="s">
        <v>1327</v>
      </c>
      <c r="BY30" s="12" t="s">
        <v>1328</v>
      </c>
      <c r="CL30" s="7"/>
      <c r="CM30" s="7"/>
      <c r="CN30" s="131" t="s">
        <v>1329</v>
      </c>
      <c r="CO30" s="130" t="s">
        <v>1330</v>
      </c>
      <c r="CP30" s="205" t="s">
        <v>1331</v>
      </c>
      <c r="CQ30" s="206">
        <f>IF('Federal Applicability'!$H$41=FALSE,IF('Federal Applicability'!$D$41="Yes",'Federal Applicability'!$J$40,0),IF(COUNTIF($CK$128:$CK$155,'Federal Applicability'!$J$40)&gt;0,'Federal Applicability'!$J$40,0))</f>
        <v>0</v>
      </c>
      <c r="CR30" s="207" t="s">
        <v>1332</v>
      </c>
      <c r="CS30" s="354" t="s">
        <v>1333</v>
      </c>
      <c r="CT30" s="207" t="s">
        <v>1334</v>
      </c>
      <c r="CU30" s="355" t="s">
        <v>1335</v>
      </c>
      <c r="CV30" s="185"/>
      <c r="CX30" t="s">
        <v>1336</v>
      </c>
      <c r="CY30">
        <f t="shared" si="22"/>
        <v>0</v>
      </c>
      <c r="DA30" t="b">
        <f t="shared" si="23"/>
        <v>0</v>
      </c>
      <c r="DB30">
        <f t="shared" si="24"/>
        <v>0</v>
      </c>
      <c r="DF30" s="333">
        <f t="shared" si="28"/>
        <v>0</v>
      </c>
    </row>
    <row r="31" spans="1:110" x14ac:dyDescent="0.2">
      <c r="A31" s="102">
        <f>IF(OR('Unit Types - Emission Rates'!A40="Not New/Modified",'Unit Types - Emission Rates'!A40="Remove",M31=0),0,IF(ISNUMBER(MATCH(M31,$M$1:M30,0)),0,MAX($A$1:A30)+1))</f>
        <v>0</v>
      </c>
      <c r="B31" t="str">
        <f>IF(OR(COUNTIF(QuickFix!$D$2:D31,QuickFix!D31)&gt;1,QuickFix!D31=0),IF(ISBLANK('Unit Types - Emission Rates'!C40),B30,0),MAX($B$1:B30)+1)</f>
        <v># if BACT</v>
      </c>
      <c r="C31" t="str">
        <f t="shared" si="0"/>
        <v># if BACT0</v>
      </c>
      <c r="D31">
        <f>IF(B31=0,0,IF(ISNUMBER(MATCH(C31,$C$1:C30,0)),-1,COUNTIF($B$2:B31,B31)-COUNTIFS($D$1:D30,"&lt;0",$B$1:B30,B31)))</f>
        <v>-1</v>
      </c>
      <c r="E31">
        <f t="shared" si="25"/>
        <v>0</v>
      </c>
      <c r="F31" t="str">
        <f>IF(OR(COUNTIF(QuickFix!$D$2:D31,QuickFix!D31)&gt;1,QuickFix!D31=0),IF(ISBLANK('Unit Types - Emission Rates'!C40),F30,0),MAX(F$1:$F30)+1)</f>
        <v># if Monitoring</v>
      </c>
      <c r="G31" t="str">
        <f t="shared" si="1"/>
        <v># if Monitoring0</v>
      </c>
      <c r="H31">
        <f>IF(F31=0,0,IF(ISNUMBER(MATCH(G31,$G$1:G30,0)),-1,COUNTIF($F$2:F31,F31)-COUNTIFS($H$1:H30,"&lt;0",$F$1:F30,F31)))</f>
        <v>-1</v>
      </c>
      <c r="I31">
        <f t="shared" si="2"/>
        <v>0</v>
      </c>
      <c r="J31" s="3" t="str">
        <f>IF(OR(COUNTIF($L$2:L31,L31)&gt;1,L31=0),IF(ISBLANK('Unit Types - Emission Rates'!C40),J30,0),MAX($J$1:J30)+1)</f>
        <v>Unique FIN</v>
      </c>
      <c r="K31" s="3" t="str">
        <f>IF(OR(COUNTIF($M$2:M31,M31)&gt;1,M31=0),IF(ISBLANK('Unit Types - Emission Rates'!D40),K30,0),MAX($K$1:K30)+1)</f>
        <v>Unique EPN</v>
      </c>
      <c r="L31">
        <f>IF(ISBLANK('Unit Types - Emission Rates'!$C40),'Unit Types - Emission Rates'!D40,'Unit Types - Emission Rates'!C40)</f>
        <v>0</v>
      </c>
      <c r="M31" s="3">
        <f>IF(AND(ISBLANK('Unit Types - Emission Rates'!D40),N31&lt;&gt;0,L31&lt;&gt;N31),"FIN: "&amp;L31,IF(AND(ISBLANK('Unit Types - Emission Rates'!D40),N31&lt;&gt;0),L31,'Unit Types - Emission Rates'!D40))</f>
        <v>0</v>
      </c>
      <c r="N31" s="3">
        <f>'Unit Types - Emission Rates'!E40</f>
        <v>0</v>
      </c>
      <c r="O31" s="5" t="str">
        <f>IF(OR(COUNTIF($P$2:P31,P31&lt;&gt;0)&gt;1,P31=0),IF(ISBLANK('Unit Types - Emission Rates'!A40),O30,0),MAX($O$1:O30)+1)</f>
        <v>AR Numbering</v>
      </c>
      <c r="P31" s="5">
        <f>'Unit Types - Emission Rates'!A40</f>
        <v>0</v>
      </c>
      <c r="Q31" s="3">
        <f>IF(R31=0,0,IF(COUNTIF($R$2:R31,R31)&gt;1,0,MAX($Q$1:Q30)+1))</f>
        <v>0</v>
      </c>
      <c r="R31" s="3">
        <f>IF(ISBLANK('Unit Types - Emission Rates'!P40),'Unit Types - Emission Rates'!O40,'Unit Types - Emission Rates'!P40)</f>
        <v>0</v>
      </c>
      <c r="S31" t="str">
        <f t="shared" si="26"/>
        <v>00</v>
      </c>
      <c r="T31" t="str">
        <f t="shared" si="27"/>
        <v>00</v>
      </c>
      <c r="U31" s="3">
        <f>IF(OR('Unit Types - Emission Rates'!F40="PM 2.5",'Unit Types - Emission Rates'!F40="PM2.5",'Unit Types - Emission Rates'!F40="PM 10",'Unit Types - Emission Rates'!F40="PM10"),"PM",'Unit Types - Emission Rates'!F40)</f>
        <v>0</v>
      </c>
      <c r="V31" s="100">
        <f>IF(ISBLANK('Unit Types - Emission Rates'!F40),1,0)</f>
        <v>1</v>
      </c>
      <c r="AC31" s="99">
        <f>IF(AD31=-1,0,MAX($AC$1:AC30)+1)</f>
        <v>0</v>
      </c>
      <c r="AD31" s="3">
        <f t="shared" si="7"/>
        <v>-1</v>
      </c>
      <c r="AE31" s="3">
        <f t="shared" si="8"/>
        <v>-1</v>
      </c>
      <c r="AF31" s="280">
        <f t="shared" si="9"/>
        <v>-1</v>
      </c>
      <c r="AG31" s="280" t="str">
        <f t="shared" si="10"/>
        <v/>
      </c>
      <c r="AH31" s="280" t="str">
        <f t="shared" si="11"/>
        <v/>
      </c>
      <c r="AI31" s="3">
        <f t="shared" si="12"/>
        <v>-1</v>
      </c>
      <c r="AJ31" s="3" t="str">
        <f t="shared" si="13"/>
        <v/>
      </c>
      <c r="AK31" s="3" t="str">
        <f t="shared" si="14"/>
        <v/>
      </c>
      <c r="AL31" s="280">
        <f t="shared" si="15"/>
        <v>-1</v>
      </c>
      <c r="AM31" s="280" t="str">
        <f t="shared" si="16"/>
        <v/>
      </c>
      <c r="AN31" s="285" t="str">
        <f t="shared" si="17"/>
        <v/>
      </c>
      <c r="AO31" s="3">
        <f>IF(AP31=0,0,COUNTIF(AO$1:$AO30,"&lt;&gt;0"))</f>
        <v>0</v>
      </c>
      <c r="AP31" s="3">
        <f t="shared" si="18"/>
        <v>0</v>
      </c>
      <c r="AQ31" s="99">
        <f>IF(AR31=0,0,IF(OR(ISNUMBER(MATCH(AR31,'Public Notice'!$A$11:$A$18,0)),AND(RIGHT(AR31,1)=" ",ISNUMBER(MATCH(LEFT(AR31,LEN(AR31)-1),'Public Notice'!$A$11:$A$18,0)))),0,COUNTIF(AQ$1:$AQ30,"&lt;&gt;0")))</f>
        <v>0</v>
      </c>
      <c r="AR31" s="100">
        <f t="shared" si="19"/>
        <v>0</v>
      </c>
      <c r="AT31" s="99">
        <f>IF(AU31=0,0,COUNTIF($AT$1:AT30,"&lt;&gt;0"))</f>
        <v>0</v>
      </c>
      <c r="AU31" s="3">
        <f t="shared" si="20"/>
        <v>0</v>
      </c>
      <c r="AV31" s="99">
        <f>IF(AW31=0,0,IF(OR(ISNUMBER(MATCH(AW31,'Public Notice'!$A$11:$A$18,0)),AND(RIGHT(AW31,1)=" ",ISNUMBER(MATCH(LEFT(AW31,LEN(AW31)-1),'Public Notice'!$A$11:$A$18,0)))),0,COUNTIF($AV$1:AV30,"&lt;&gt;0")))</f>
        <v>0</v>
      </c>
      <c r="AW31" s="100">
        <f t="shared" si="21"/>
        <v>0</v>
      </c>
      <c r="AY31" s="3">
        <f>IF(ISNUMBER(IFERROR(MATCH(AZ31,$AZ$1:AZ30,0),"Else")),0,ROW(AZ31)-1)</f>
        <v>0</v>
      </c>
      <c r="AZ31">
        <f>IF(OR('Unit Types - Emission Rates'!F39="PM 2.5",'Unit Types - Emission Rates'!F39="PM 2.5 ",'Unit Types - Emission Rates'!F39="PM2.5"),"PM2.5",IF(OR('Unit Types - Emission Rates'!F39="PM 10",'Unit Types - Emission Rates'!F39="PM 10 ",'Unit Types - Emission Rates'!F39="PM10 "),"PM10",IF(RIGHT('Unit Types - Emission Rates'!F39,1)=" ",LEFT('Unit Types - Emission Rates'!F39,LEN('Unit Types - Emission Rates'!F39)-1),IF(RIGHT('Unit Types - Emission Rates'!F39,1)&lt;&gt;" ",'Unit Types - Emission Rates'!F39,'Unit Types - Emission Rates'!F39))))</f>
        <v>0</v>
      </c>
      <c r="BA31">
        <f>_xlfn.NUMBERVALUE(IF(OR('Unit Types - Emission Rates'!G39="-",'Unit Types - Emission Rates'!G39="--",'Unit Types - Emission Rates'!G39="---"),0,IF(OR('Unit Types - Emission Rates'!G39="&lt;0.01",'Unit Types - Emission Rates'!G39="&lt; 0.01"),0.01,'Unit Types - Emission Rates'!G39)))</f>
        <v>0</v>
      </c>
      <c r="BB31">
        <f>_xlfn.NUMBERVALUE(IF(OR('Unit Types - Emission Rates'!H39="-",'Unit Types - Emission Rates'!H39="--",'Unit Types - Emission Rates'!H39="---"),0,IF(OR('Unit Types - Emission Rates'!H39="&lt;0.01",'Unit Types - Emission Rates'!H39="&lt; 0.01"),0.01,'Unit Types - Emission Rates'!H39)))</f>
        <v>0</v>
      </c>
      <c r="BC31">
        <f>_xlfn.NUMBERVALUE(IF(OR('Unit Types - Emission Rates'!I39="-",'Unit Types - Emission Rates'!I39="--",'Unit Types - Emission Rates'!I39="---"),0,IF(OR('Unit Types - Emission Rates'!I39="&lt;0.01",'Unit Types - Emission Rates'!I39="&lt; 0.01"),0.01,'Unit Types - Emission Rates'!I39)))</f>
        <v>0</v>
      </c>
      <c r="BD31">
        <f>_xlfn.NUMBERVALUE(IF(OR('Unit Types - Emission Rates'!J39="-",'Unit Types - Emission Rates'!J39="--",'Unit Types - Emission Rates'!J39="---"),0,IF(OR('Unit Types - Emission Rates'!J39="&lt;0.01",'Unit Types - Emission Rates'!J39="&lt; 0.01"),0.01,'Unit Types - Emission Rates'!J39)))</f>
        <v>0</v>
      </c>
      <c r="BE31">
        <f>_xlfn.NUMBERVALUE(IF(OR('Unit Types - Emission Rates'!K39="-",'Unit Types - Emission Rates'!K39="--",'Unit Types - Emission Rates'!K39="---"),0,IF(OR('Unit Types - Emission Rates'!K39="&lt;0.01",'Unit Types - Emission Rates'!K39="&lt; 0.01"),0.01,'Unit Types - Emission Rates'!K39)))</f>
        <v>0</v>
      </c>
      <c r="BF31">
        <f>_xlfn.NUMBERVALUE(IF(OR('Unit Types - Emission Rates'!L39="-",'Unit Types - Emission Rates'!L39="--",'Unit Types - Emission Rates'!L39="---"),0,IF(OR('Unit Types - Emission Rates'!L39="&lt;0.01",'Unit Types - Emission Rates'!L39="&lt; 0.01"),0.01,'Unit Types - Emission Rates'!L39)))</f>
        <v>0</v>
      </c>
      <c r="BG31" t="b">
        <f>IF(AND(V30&lt;&gt;1),(QuickFix!G30="Yes"))</f>
        <v>0</v>
      </c>
      <c r="BH31" t="b">
        <f>OR('Unit Types - Emission Rates'!A39="Consolidate",AND(ISBLANK('Unit Types - Emission Rates'!A39),BH30=TRUE),BC31&gt;0,BD31&gt;0)</f>
        <v>0</v>
      </c>
      <c r="BI31" t="b">
        <f>OR('Unit Types - Emission Rates'!A39="Remove",AND(ISBLANK('Unit Types - Emission Rates'!A39),BI30=TRUE))</f>
        <v>0</v>
      </c>
      <c r="BJ31" t="b">
        <f>OR('Unit Types - Emission Rates'!A39="Consolidate",'Unit Types - Emission Rates'!A39="New/Modified",'Unit Types - Emission Rates'!A39="Change of location",AND(ISBLANK('Unit Types - Emission Rates'!A39),BJ30=TRUE))</f>
        <v>0</v>
      </c>
      <c r="BK31" t="b">
        <f>OR('Unit Types - Emission Rates'!A39="Renew",'Unit Types - Emission Rates'!A39="Renew only",AND(ISBLANK('Unit Types - Emission Rates'!A39),BK30=TRUE))</f>
        <v>0</v>
      </c>
      <c r="BL31">
        <f>IF(ISNUMBER(IFERROR(MATCH(BM31,$BM$1:BM30,0),"Else")),0,ROW(BM31)-1)</f>
        <v>0</v>
      </c>
      <c r="BM31" s="105">
        <f t="shared" si="29"/>
        <v>0</v>
      </c>
      <c r="BO31" s="3"/>
      <c r="BP31" s="3"/>
      <c r="BQ31" s="162" t="s">
        <v>1337</v>
      </c>
      <c r="BR31" s="160" t="s">
        <v>1073</v>
      </c>
      <c r="BS31" s="3"/>
      <c r="BT31" s="3"/>
      <c r="BV31" s="9" t="s">
        <v>1338</v>
      </c>
      <c r="BW31" s="10" t="s">
        <v>1339</v>
      </c>
      <c r="BX31" s="11" t="s">
        <v>597</v>
      </c>
      <c r="BY31" s="12" t="s">
        <v>1340</v>
      </c>
      <c r="CL31" s="7"/>
      <c r="CM31" s="7"/>
      <c r="CN31" s="7"/>
      <c r="CO31" s="130" t="s">
        <v>1341</v>
      </c>
      <c r="CP31" s="208" t="s">
        <v>999</v>
      </c>
      <c r="CQ31" s="209" t="s">
        <v>520</v>
      </c>
      <c r="CR31" s="209" t="s">
        <v>522</v>
      </c>
      <c r="CS31" s="209" t="s">
        <v>527</v>
      </c>
      <c r="CT31" s="209" t="s">
        <v>524</v>
      </c>
      <c r="CU31" s="209" t="s">
        <v>1342</v>
      </c>
      <c r="CV31" s="210" t="s">
        <v>1343</v>
      </c>
      <c r="CX31" t="s">
        <v>1344</v>
      </c>
      <c r="CY31">
        <f t="shared" si="22"/>
        <v>0</v>
      </c>
      <c r="DA31" t="b">
        <f t="shared" si="23"/>
        <v>0</v>
      </c>
      <c r="DB31">
        <f t="shared" si="24"/>
        <v>0</v>
      </c>
      <c r="DF31" s="333">
        <f t="shared" si="28"/>
        <v>0</v>
      </c>
    </row>
    <row r="32" spans="1:110" x14ac:dyDescent="0.2">
      <c r="A32" s="102">
        <f>IF(OR('Unit Types - Emission Rates'!A41="Not New/Modified",'Unit Types - Emission Rates'!A41="Remove",M32=0),0,IF(ISNUMBER(MATCH(M32,$M$1:M31,0)),0,MAX($A$1:A31)+1))</f>
        <v>0</v>
      </c>
      <c r="B32" t="str">
        <f>IF(OR(COUNTIF(QuickFix!$D$2:D32,QuickFix!D32)&gt;1,QuickFix!D32=0),IF(ISBLANK('Unit Types - Emission Rates'!C41),B31,0),MAX($B$1:B31)+1)</f>
        <v># if BACT</v>
      </c>
      <c r="C32" t="str">
        <f t="shared" si="0"/>
        <v># if BACT0</v>
      </c>
      <c r="D32">
        <f>IF(B32=0,0,IF(ISNUMBER(MATCH(C32,$C$1:C31,0)),-1,COUNTIF($B$2:B32,B32)-COUNTIFS($D$1:D31,"&lt;0",$B$1:B31,B32)))</f>
        <v>-1</v>
      </c>
      <c r="E32">
        <f t="shared" si="25"/>
        <v>0</v>
      </c>
      <c r="F32" t="str">
        <f>IF(OR(COUNTIF(QuickFix!$D$2:D32,QuickFix!D32)&gt;1,QuickFix!D32=0),IF(ISBLANK('Unit Types - Emission Rates'!C41),F31,0),MAX(F$1:$F31)+1)</f>
        <v># if Monitoring</v>
      </c>
      <c r="G32" t="str">
        <f t="shared" si="1"/>
        <v># if Monitoring0</v>
      </c>
      <c r="H32">
        <f>IF(F32=0,0,IF(ISNUMBER(MATCH(G32,$G$1:G31,0)),-1,COUNTIF($F$2:F32,F32)-COUNTIFS($H$1:H31,"&lt;0",$F$1:F31,F32)))</f>
        <v>-1</v>
      </c>
      <c r="I32">
        <f t="shared" si="2"/>
        <v>0</v>
      </c>
      <c r="J32" s="3" t="str">
        <f>IF(OR(COUNTIF($L$2:L32,L32)&gt;1,L32=0),IF(ISBLANK('Unit Types - Emission Rates'!C41),J31,0),MAX($J$1:J31)+1)</f>
        <v>Unique FIN</v>
      </c>
      <c r="K32" s="3" t="str">
        <f>IF(OR(COUNTIF($M$2:M32,M32)&gt;1,M32=0),IF(ISBLANK('Unit Types - Emission Rates'!D41),K31,0),MAX($K$1:K31)+1)</f>
        <v>Unique EPN</v>
      </c>
      <c r="L32">
        <f>IF(ISBLANK('Unit Types - Emission Rates'!$C41),'Unit Types - Emission Rates'!D41,'Unit Types - Emission Rates'!C41)</f>
        <v>0</v>
      </c>
      <c r="M32" s="3">
        <f>IF(AND(ISBLANK('Unit Types - Emission Rates'!D41),N32&lt;&gt;0,L32&lt;&gt;N32),"FIN: "&amp;L32,IF(AND(ISBLANK('Unit Types - Emission Rates'!D41),N32&lt;&gt;0),L32,'Unit Types - Emission Rates'!D41))</f>
        <v>0</v>
      </c>
      <c r="N32" s="3">
        <f>'Unit Types - Emission Rates'!E41</f>
        <v>0</v>
      </c>
      <c r="O32" s="5" t="str">
        <f>IF(OR(COUNTIF($P$2:P32,P32&lt;&gt;0)&gt;1,P32=0),IF(ISBLANK('Unit Types - Emission Rates'!A41),O31,0),MAX($O$1:O31)+1)</f>
        <v>AR Numbering</v>
      </c>
      <c r="P32" s="5">
        <f>'Unit Types - Emission Rates'!A41</f>
        <v>0</v>
      </c>
      <c r="Q32" s="3">
        <f>IF(R32=0,0,IF(COUNTIF($R$2:R32,R32)&gt;1,0,MAX($Q$1:Q31)+1))</f>
        <v>0</v>
      </c>
      <c r="R32" s="3">
        <f>IF(ISBLANK('Unit Types - Emission Rates'!P41),'Unit Types - Emission Rates'!O41,'Unit Types - Emission Rates'!P41)</f>
        <v>0</v>
      </c>
      <c r="S32" t="str">
        <f t="shared" si="26"/>
        <v>00</v>
      </c>
      <c r="T32" t="str">
        <f t="shared" si="27"/>
        <v>00</v>
      </c>
      <c r="U32" s="3">
        <f>IF(OR('Unit Types - Emission Rates'!F41="PM 2.5",'Unit Types - Emission Rates'!F41="PM2.5",'Unit Types - Emission Rates'!F41="PM 10",'Unit Types - Emission Rates'!F41="PM10"),"PM",'Unit Types - Emission Rates'!F41)</f>
        <v>0</v>
      </c>
      <c r="V32" s="100">
        <f>IF(ISBLANK('Unit Types - Emission Rates'!F41),1,0)</f>
        <v>1</v>
      </c>
      <c r="AC32" s="99">
        <f>IF(AD32=-1,0,MAX($AC$1:AC31)+1)</f>
        <v>0</v>
      </c>
      <c r="AD32" s="3">
        <f t="shared" si="7"/>
        <v>-1</v>
      </c>
      <c r="AE32" s="3">
        <f t="shared" si="8"/>
        <v>-1</v>
      </c>
      <c r="AF32" s="280">
        <f t="shared" si="9"/>
        <v>-1</v>
      </c>
      <c r="AG32" s="280" t="str">
        <f t="shared" si="10"/>
        <v/>
      </c>
      <c r="AH32" s="280" t="str">
        <f t="shared" si="11"/>
        <v/>
      </c>
      <c r="AI32" s="3">
        <f t="shared" si="12"/>
        <v>-1</v>
      </c>
      <c r="AJ32" s="3" t="str">
        <f t="shared" si="13"/>
        <v/>
      </c>
      <c r="AK32" s="3" t="str">
        <f t="shared" si="14"/>
        <v/>
      </c>
      <c r="AL32" s="280">
        <f t="shared" si="15"/>
        <v>-1</v>
      </c>
      <c r="AM32" s="280" t="str">
        <f t="shared" si="16"/>
        <v/>
      </c>
      <c r="AN32" s="285" t="str">
        <f t="shared" si="17"/>
        <v/>
      </c>
      <c r="AO32" s="3">
        <f>IF(AP32=0,0,COUNTIF(AO$1:$AO31,"&lt;&gt;0"))</f>
        <v>0</v>
      </c>
      <c r="AP32" s="3">
        <f t="shared" si="18"/>
        <v>0</v>
      </c>
      <c r="AQ32" s="99">
        <f>IF(AR32=0,0,IF(OR(ISNUMBER(MATCH(AR32,'Public Notice'!$A$11:$A$18,0)),AND(RIGHT(AR32,1)=" ",ISNUMBER(MATCH(LEFT(AR32,LEN(AR32)-1),'Public Notice'!$A$11:$A$18,0)))),0,COUNTIF(AQ$1:$AQ31,"&lt;&gt;0")))</f>
        <v>0</v>
      </c>
      <c r="AR32" s="100">
        <f t="shared" si="19"/>
        <v>0</v>
      </c>
      <c r="AT32" s="99">
        <f>IF(AU32=0,0,COUNTIF($AT$1:AT31,"&lt;&gt;0"))</f>
        <v>0</v>
      </c>
      <c r="AU32" s="3">
        <f t="shared" si="20"/>
        <v>0</v>
      </c>
      <c r="AV32" s="99">
        <f>IF(AW32=0,0,IF(OR(ISNUMBER(MATCH(AW32,'Public Notice'!$A$11:$A$18,0)),AND(RIGHT(AW32,1)=" ",ISNUMBER(MATCH(LEFT(AW32,LEN(AW32)-1),'Public Notice'!$A$11:$A$18,0)))),0,COUNTIF($AV$1:AV31,"&lt;&gt;0")))</f>
        <v>0</v>
      </c>
      <c r="AW32" s="100">
        <f t="shared" si="21"/>
        <v>0</v>
      </c>
      <c r="AY32" s="3">
        <f>IF(ISNUMBER(IFERROR(MATCH(AZ32,$AZ$1:AZ31,0),"Else")),0,ROW(AZ32)-1)</f>
        <v>0</v>
      </c>
      <c r="AZ32">
        <f>IF(OR('Unit Types - Emission Rates'!F40="PM 2.5",'Unit Types - Emission Rates'!F40="PM 2.5 ",'Unit Types - Emission Rates'!F40="PM2.5"),"PM2.5",IF(OR('Unit Types - Emission Rates'!F40="PM 10",'Unit Types - Emission Rates'!F40="PM 10 ",'Unit Types - Emission Rates'!F40="PM10 "),"PM10",IF(RIGHT('Unit Types - Emission Rates'!F40,1)=" ",LEFT('Unit Types - Emission Rates'!F40,LEN('Unit Types - Emission Rates'!F40)-1),IF(RIGHT('Unit Types - Emission Rates'!F40,1)&lt;&gt;" ",'Unit Types - Emission Rates'!F40,'Unit Types - Emission Rates'!F40))))</f>
        <v>0</v>
      </c>
      <c r="BA32">
        <f>_xlfn.NUMBERVALUE(IF(OR('Unit Types - Emission Rates'!G40="-",'Unit Types - Emission Rates'!G40="--",'Unit Types - Emission Rates'!G40="---"),0,IF(OR('Unit Types - Emission Rates'!G40="&lt;0.01",'Unit Types - Emission Rates'!G40="&lt; 0.01"),0.01,'Unit Types - Emission Rates'!G40)))</f>
        <v>0</v>
      </c>
      <c r="BB32">
        <f>_xlfn.NUMBERVALUE(IF(OR('Unit Types - Emission Rates'!H40="-",'Unit Types - Emission Rates'!H40="--",'Unit Types - Emission Rates'!H40="---"),0,IF(OR('Unit Types - Emission Rates'!H40="&lt;0.01",'Unit Types - Emission Rates'!H40="&lt; 0.01"),0.01,'Unit Types - Emission Rates'!H40)))</f>
        <v>0</v>
      </c>
      <c r="BC32">
        <f>_xlfn.NUMBERVALUE(IF(OR('Unit Types - Emission Rates'!I40="-",'Unit Types - Emission Rates'!I40="--",'Unit Types - Emission Rates'!I40="---"),0,IF(OR('Unit Types - Emission Rates'!I40="&lt;0.01",'Unit Types - Emission Rates'!I40="&lt; 0.01"),0.01,'Unit Types - Emission Rates'!I40)))</f>
        <v>0</v>
      </c>
      <c r="BD32">
        <f>_xlfn.NUMBERVALUE(IF(OR('Unit Types - Emission Rates'!J40="-",'Unit Types - Emission Rates'!J40="--",'Unit Types - Emission Rates'!J40="---"),0,IF(OR('Unit Types - Emission Rates'!J40="&lt;0.01",'Unit Types - Emission Rates'!J40="&lt; 0.01"),0.01,'Unit Types - Emission Rates'!J40)))</f>
        <v>0</v>
      </c>
      <c r="BE32">
        <f>_xlfn.NUMBERVALUE(IF(OR('Unit Types - Emission Rates'!K40="-",'Unit Types - Emission Rates'!K40="--",'Unit Types - Emission Rates'!K40="---"),0,IF(OR('Unit Types - Emission Rates'!K40="&lt;0.01",'Unit Types - Emission Rates'!K40="&lt; 0.01"),0.01,'Unit Types - Emission Rates'!K40)))</f>
        <v>0</v>
      </c>
      <c r="BF32">
        <f>_xlfn.NUMBERVALUE(IF(OR('Unit Types - Emission Rates'!L40="-",'Unit Types - Emission Rates'!L40="--",'Unit Types - Emission Rates'!L40="---"),0,IF(OR('Unit Types - Emission Rates'!L40="&lt;0.01",'Unit Types - Emission Rates'!L40="&lt; 0.01"),0.01,'Unit Types - Emission Rates'!L40)))</f>
        <v>0</v>
      </c>
      <c r="BG32" t="b">
        <f>IF(AND(V31&lt;&gt;1),(QuickFix!G31="Yes"))</f>
        <v>0</v>
      </c>
      <c r="BH32" t="b">
        <f>OR('Unit Types - Emission Rates'!A40="Consolidate",AND(ISBLANK('Unit Types - Emission Rates'!A40),BH31=TRUE),BC32&gt;0,BD32&gt;0)</f>
        <v>0</v>
      </c>
      <c r="BI32" t="b">
        <f>OR('Unit Types - Emission Rates'!A40="Remove",AND(ISBLANK('Unit Types - Emission Rates'!A40),BI31=TRUE))</f>
        <v>0</v>
      </c>
      <c r="BJ32" t="b">
        <f>OR('Unit Types - Emission Rates'!A40="Consolidate",'Unit Types - Emission Rates'!A40="New/Modified",'Unit Types - Emission Rates'!A40="Change of location",AND(ISBLANK('Unit Types - Emission Rates'!A40),BJ31=TRUE))</f>
        <v>0</v>
      </c>
      <c r="BK32" t="b">
        <f>OR('Unit Types - Emission Rates'!A40="Renew",'Unit Types - Emission Rates'!A40="Renew only",AND(ISBLANK('Unit Types - Emission Rates'!A40),BK31=TRUE))</f>
        <v>0</v>
      </c>
      <c r="BL32">
        <f>IF(ISNUMBER(IFERROR(MATCH(BM32,$BM$1:BM31,0),"Else")),0,ROW(BM32)-1)</f>
        <v>0</v>
      </c>
      <c r="BM32" s="105">
        <f t="shared" si="29"/>
        <v>0</v>
      </c>
      <c r="BO32" s="3"/>
      <c r="BP32" s="3"/>
      <c r="BQ32" s="162" t="s">
        <v>1345</v>
      </c>
      <c r="BR32" s="160" t="s">
        <v>1099</v>
      </c>
      <c r="BS32" s="3"/>
      <c r="BT32" s="3"/>
      <c r="BV32" s="9" t="s">
        <v>1346</v>
      </c>
      <c r="BW32" s="10" t="s">
        <v>1347</v>
      </c>
      <c r="BX32" s="11" t="s">
        <v>1348</v>
      </c>
      <c r="BY32" s="12" t="s">
        <v>1349</v>
      </c>
      <c r="CL32" s="7"/>
      <c r="CM32" s="7"/>
      <c r="CN32" s="7"/>
      <c r="CO32" s="130" t="s">
        <v>1350</v>
      </c>
      <c r="CP32" s="211" t="s">
        <v>1351</v>
      </c>
      <c r="CQ32" s="212"/>
      <c r="CR32" s="212"/>
      <c r="CS32" s="212"/>
      <c r="CT32" s="212"/>
      <c r="CU32" s="213"/>
      <c r="CV32" s="214"/>
      <c r="CX32" t="s">
        <v>1352</v>
      </c>
      <c r="CY32">
        <f t="shared" si="22"/>
        <v>0</v>
      </c>
      <c r="DA32" t="b">
        <f t="shared" si="23"/>
        <v>0</v>
      </c>
      <c r="DB32">
        <f t="shared" si="24"/>
        <v>0</v>
      </c>
      <c r="DF32" s="333">
        <f t="shared" si="28"/>
        <v>0</v>
      </c>
    </row>
    <row r="33" spans="1:110" x14ac:dyDescent="0.2">
      <c r="A33" s="102">
        <f>IF(OR('Unit Types - Emission Rates'!A42="Not New/Modified",'Unit Types - Emission Rates'!A42="Remove",M33=0),0,IF(ISNUMBER(MATCH(M33,$M$1:M32,0)),0,MAX($A$1:A32)+1))</f>
        <v>0</v>
      </c>
      <c r="B33" t="str">
        <f>IF(OR(COUNTIF(QuickFix!$D$2:D33,QuickFix!D33)&gt;1,QuickFix!D33=0),IF(ISBLANK('Unit Types - Emission Rates'!C42),B32,0),MAX($B$1:B32)+1)</f>
        <v># if BACT</v>
      </c>
      <c r="C33" t="str">
        <f t="shared" si="0"/>
        <v># if BACT0</v>
      </c>
      <c r="D33">
        <f>IF(B33=0,0,IF(ISNUMBER(MATCH(C33,$C$1:C32,0)),-1,COUNTIF($B$2:B33,B33)-COUNTIFS($D$1:D32,"&lt;0",$B$1:B32,B33)))</f>
        <v>-1</v>
      </c>
      <c r="E33">
        <f t="shared" si="25"/>
        <v>0</v>
      </c>
      <c r="F33" t="str">
        <f>IF(OR(COUNTIF(QuickFix!$D$2:D33,QuickFix!D33)&gt;1,QuickFix!D33=0),IF(ISBLANK('Unit Types - Emission Rates'!C42),F32,0),MAX(F$1:$F32)+1)</f>
        <v># if Monitoring</v>
      </c>
      <c r="G33" t="str">
        <f t="shared" si="1"/>
        <v># if Monitoring0</v>
      </c>
      <c r="H33">
        <f>IF(F33=0,0,IF(ISNUMBER(MATCH(G33,$G$1:G32,0)),-1,COUNTIF($F$2:F33,F33)-COUNTIFS($H$1:H32,"&lt;0",$F$1:F32,F33)))</f>
        <v>-1</v>
      </c>
      <c r="I33">
        <f t="shared" si="2"/>
        <v>0</v>
      </c>
      <c r="J33" s="3" t="str">
        <f>IF(OR(COUNTIF($L$2:L33,L33)&gt;1,L33=0),IF(ISBLANK('Unit Types - Emission Rates'!C42),J32,0),MAX($J$1:J32)+1)</f>
        <v>Unique FIN</v>
      </c>
      <c r="K33" s="3" t="str">
        <f>IF(OR(COUNTIF($M$2:M33,M33)&gt;1,M33=0),IF(ISBLANK('Unit Types - Emission Rates'!D42),K32,0),MAX($K$1:K32)+1)</f>
        <v>Unique EPN</v>
      </c>
      <c r="L33">
        <f>IF(ISBLANK('Unit Types - Emission Rates'!$C42),'Unit Types - Emission Rates'!D42,'Unit Types - Emission Rates'!C42)</f>
        <v>0</v>
      </c>
      <c r="M33" s="3">
        <f>IF(AND(ISBLANK('Unit Types - Emission Rates'!D42),N33&lt;&gt;0,L33&lt;&gt;N33),"FIN: "&amp;L33,IF(AND(ISBLANK('Unit Types - Emission Rates'!D42),N33&lt;&gt;0),L33,'Unit Types - Emission Rates'!D42))</f>
        <v>0</v>
      </c>
      <c r="N33" s="3">
        <f>'Unit Types - Emission Rates'!E42</f>
        <v>0</v>
      </c>
      <c r="O33" s="5" t="str">
        <f>IF(OR(COUNTIF($P$2:P33,P33&lt;&gt;0)&gt;1,P33=0),IF(ISBLANK('Unit Types - Emission Rates'!A42),O32,0),MAX($O$1:O32)+1)</f>
        <v>AR Numbering</v>
      </c>
      <c r="P33" s="5">
        <f>'Unit Types - Emission Rates'!A42</f>
        <v>0</v>
      </c>
      <c r="Q33" s="3">
        <f>IF(R33=0,0,IF(COUNTIF($R$2:R33,R33)&gt;1,0,MAX($Q$1:Q32)+1))</f>
        <v>0</v>
      </c>
      <c r="R33" s="3">
        <f>IF(ISBLANK('Unit Types - Emission Rates'!P42),'Unit Types - Emission Rates'!O42,'Unit Types - Emission Rates'!P42)</f>
        <v>0</v>
      </c>
      <c r="S33" t="str">
        <f t="shared" si="26"/>
        <v>00</v>
      </c>
      <c r="T33" t="str">
        <f t="shared" si="27"/>
        <v>00</v>
      </c>
      <c r="U33" s="3">
        <f>IF(OR('Unit Types - Emission Rates'!F42="PM 2.5",'Unit Types - Emission Rates'!F42="PM2.5",'Unit Types - Emission Rates'!F42="PM 10",'Unit Types - Emission Rates'!F42="PM10"),"PM",'Unit Types - Emission Rates'!F42)</f>
        <v>0</v>
      </c>
      <c r="V33" s="100">
        <f>IF(ISBLANK('Unit Types - Emission Rates'!F42),1,0)</f>
        <v>1</v>
      </c>
      <c r="AC33" s="99">
        <f>IF(AD33=-1,0,MAX($AC$1:AC32)+1)</f>
        <v>0</v>
      </c>
      <c r="AD33" s="3">
        <f t="shared" si="7"/>
        <v>-1</v>
      </c>
      <c r="AE33" s="3">
        <f t="shared" si="8"/>
        <v>-1</v>
      </c>
      <c r="AF33" s="280">
        <f t="shared" si="9"/>
        <v>-1</v>
      </c>
      <c r="AG33" s="280" t="str">
        <f t="shared" si="10"/>
        <v/>
      </c>
      <c r="AH33" s="280" t="str">
        <f t="shared" si="11"/>
        <v/>
      </c>
      <c r="AI33" s="3">
        <f t="shared" si="12"/>
        <v>-1</v>
      </c>
      <c r="AJ33" s="3" t="str">
        <f t="shared" si="13"/>
        <v/>
      </c>
      <c r="AK33" s="3" t="str">
        <f t="shared" si="14"/>
        <v/>
      </c>
      <c r="AL33" s="280">
        <f t="shared" si="15"/>
        <v>-1</v>
      </c>
      <c r="AM33" s="280" t="str">
        <f t="shared" si="16"/>
        <v/>
      </c>
      <c r="AN33" s="285" t="str">
        <f t="shared" si="17"/>
        <v/>
      </c>
      <c r="AO33" s="3">
        <f>IF(AP33=0,0,COUNTIF(AO$1:$AO32,"&lt;&gt;0"))</f>
        <v>0</v>
      </c>
      <c r="AP33" s="3">
        <f t="shared" si="18"/>
        <v>0</v>
      </c>
      <c r="AQ33" s="99">
        <f>IF(AR33=0,0,IF(OR(ISNUMBER(MATCH(AR33,'Public Notice'!$A$11:$A$18,0)),AND(RIGHT(AR33,1)=" ",ISNUMBER(MATCH(LEFT(AR33,LEN(AR33)-1),'Public Notice'!$A$11:$A$18,0)))),0,COUNTIF(AQ$1:$AQ32,"&lt;&gt;0")))</f>
        <v>0</v>
      </c>
      <c r="AR33" s="100">
        <f t="shared" si="19"/>
        <v>0</v>
      </c>
      <c r="AT33" s="99">
        <f>IF(AU33=0,0,COUNTIF($AT$1:AT32,"&lt;&gt;0"))</f>
        <v>0</v>
      </c>
      <c r="AU33" s="3">
        <f t="shared" si="20"/>
        <v>0</v>
      </c>
      <c r="AV33" s="99">
        <f>IF(AW33=0,0,IF(OR(ISNUMBER(MATCH(AW33,'Public Notice'!$A$11:$A$18,0)),AND(RIGHT(AW33,1)=" ",ISNUMBER(MATCH(LEFT(AW33,LEN(AW33)-1),'Public Notice'!$A$11:$A$18,0)))),0,COUNTIF($AV$1:AV32,"&lt;&gt;0")))</f>
        <v>0</v>
      </c>
      <c r="AW33" s="100">
        <f t="shared" si="21"/>
        <v>0</v>
      </c>
      <c r="AY33" s="3">
        <f>IF(ISNUMBER(IFERROR(MATCH(AZ33,$AZ$1:AZ32,0),"Else")),0,ROW(AZ33)-1)</f>
        <v>0</v>
      </c>
      <c r="AZ33">
        <f>IF(OR('Unit Types - Emission Rates'!F41="PM 2.5",'Unit Types - Emission Rates'!F41="PM 2.5 ",'Unit Types - Emission Rates'!F41="PM2.5"),"PM2.5",IF(OR('Unit Types - Emission Rates'!F41="PM 10",'Unit Types - Emission Rates'!F41="PM 10 ",'Unit Types - Emission Rates'!F41="PM10 "),"PM10",IF(RIGHT('Unit Types - Emission Rates'!F41,1)=" ",LEFT('Unit Types - Emission Rates'!F41,LEN('Unit Types - Emission Rates'!F41)-1),IF(RIGHT('Unit Types - Emission Rates'!F41,1)&lt;&gt;" ",'Unit Types - Emission Rates'!F41,'Unit Types - Emission Rates'!F41))))</f>
        <v>0</v>
      </c>
      <c r="BA33">
        <f>_xlfn.NUMBERVALUE(IF(OR('Unit Types - Emission Rates'!G41="-",'Unit Types - Emission Rates'!G41="--",'Unit Types - Emission Rates'!G41="---"),0,IF(OR('Unit Types - Emission Rates'!G41="&lt;0.01",'Unit Types - Emission Rates'!G41="&lt; 0.01"),0.01,'Unit Types - Emission Rates'!G41)))</f>
        <v>0</v>
      </c>
      <c r="BB33">
        <f>_xlfn.NUMBERVALUE(IF(OR('Unit Types - Emission Rates'!H41="-",'Unit Types - Emission Rates'!H41="--",'Unit Types - Emission Rates'!H41="---"),0,IF(OR('Unit Types - Emission Rates'!H41="&lt;0.01",'Unit Types - Emission Rates'!H41="&lt; 0.01"),0.01,'Unit Types - Emission Rates'!H41)))</f>
        <v>0</v>
      </c>
      <c r="BC33">
        <f>_xlfn.NUMBERVALUE(IF(OR('Unit Types - Emission Rates'!I41="-",'Unit Types - Emission Rates'!I41="--",'Unit Types - Emission Rates'!I41="---"),0,IF(OR('Unit Types - Emission Rates'!I41="&lt;0.01",'Unit Types - Emission Rates'!I41="&lt; 0.01"),0.01,'Unit Types - Emission Rates'!I41)))</f>
        <v>0</v>
      </c>
      <c r="BD33">
        <f>_xlfn.NUMBERVALUE(IF(OR('Unit Types - Emission Rates'!J41="-",'Unit Types - Emission Rates'!J41="--",'Unit Types - Emission Rates'!J41="---"),0,IF(OR('Unit Types - Emission Rates'!J41="&lt;0.01",'Unit Types - Emission Rates'!J41="&lt; 0.01"),0.01,'Unit Types - Emission Rates'!J41)))</f>
        <v>0</v>
      </c>
      <c r="BE33">
        <f>_xlfn.NUMBERVALUE(IF(OR('Unit Types - Emission Rates'!K41="-",'Unit Types - Emission Rates'!K41="--",'Unit Types - Emission Rates'!K41="---"),0,IF(OR('Unit Types - Emission Rates'!K41="&lt;0.01",'Unit Types - Emission Rates'!K41="&lt; 0.01"),0.01,'Unit Types - Emission Rates'!K41)))</f>
        <v>0</v>
      </c>
      <c r="BF33">
        <f>_xlfn.NUMBERVALUE(IF(OR('Unit Types - Emission Rates'!L41="-",'Unit Types - Emission Rates'!L41="--",'Unit Types - Emission Rates'!L41="---"),0,IF(OR('Unit Types - Emission Rates'!L41="&lt;0.01",'Unit Types - Emission Rates'!L41="&lt; 0.01"),0.01,'Unit Types - Emission Rates'!L41)))</f>
        <v>0</v>
      </c>
      <c r="BG33" t="b">
        <f>IF(AND(V32&lt;&gt;1),(QuickFix!G32="Yes"))</f>
        <v>0</v>
      </c>
      <c r="BH33" t="b">
        <f>OR('Unit Types - Emission Rates'!A41="Consolidate",AND(ISBLANK('Unit Types - Emission Rates'!A41),BH32=TRUE),BC33&gt;0,BD33&gt;0)</f>
        <v>0</v>
      </c>
      <c r="BI33" t="b">
        <f>OR('Unit Types - Emission Rates'!A41="Remove",AND(ISBLANK('Unit Types - Emission Rates'!A41),BI32=TRUE))</f>
        <v>0</v>
      </c>
      <c r="BJ33" t="b">
        <f>OR('Unit Types - Emission Rates'!A41="Consolidate",'Unit Types - Emission Rates'!A41="New/Modified",'Unit Types - Emission Rates'!A41="Change of location",AND(ISBLANK('Unit Types - Emission Rates'!A41),BJ32=TRUE))</f>
        <v>0</v>
      </c>
      <c r="BK33" t="b">
        <f>OR('Unit Types - Emission Rates'!A41="Renew",'Unit Types - Emission Rates'!A41="Renew only",AND(ISBLANK('Unit Types - Emission Rates'!A41),BK32=TRUE))</f>
        <v>0</v>
      </c>
      <c r="BL33">
        <f>IF(ISNUMBER(IFERROR(MATCH(BM33,$BM$1:BM32,0),"Else")),0,ROW(BM33)-1)</f>
        <v>0</v>
      </c>
      <c r="BM33" s="105">
        <f t="shared" si="29"/>
        <v>0</v>
      </c>
      <c r="BO33" s="3"/>
      <c r="BP33" s="3"/>
      <c r="BQ33" s="162" t="s">
        <v>1353</v>
      </c>
      <c r="BR33" s="160" t="s">
        <v>1133</v>
      </c>
      <c r="BS33" s="3"/>
      <c r="BT33" s="3"/>
      <c r="BV33" s="9" t="s">
        <v>1354</v>
      </c>
      <c r="BW33" s="10" t="s">
        <v>1355</v>
      </c>
      <c r="BX33" s="11" t="s">
        <v>1356</v>
      </c>
      <c r="BY33" s="12" t="s">
        <v>1357</v>
      </c>
      <c r="CL33" s="7"/>
      <c r="CM33" s="7"/>
      <c r="CN33" s="7"/>
      <c r="CO33" s="130" t="s">
        <v>1358</v>
      </c>
      <c r="CP33" s="211" t="s">
        <v>1359</v>
      </c>
      <c r="CQ33" s="212"/>
      <c r="CR33" s="212"/>
      <c r="CS33" s="212"/>
      <c r="CT33" s="212"/>
      <c r="CU33" s="213"/>
      <c r="CV33" s="214"/>
      <c r="CX33" t="s">
        <v>1360</v>
      </c>
      <c r="CY33">
        <f t="shared" si="22"/>
        <v>0</v>
      </c>
      <c r="DA33" t="b">
        <f t="shared" si="23"/>
        <v>0</v>
      </c>
      <c r="DB33">
        <f t="shared" si="24"/>
        <v>0</v>
      </c>
      <c r="DF33" s="333">
        <f t="shared" si="28"/>
        <v>0</v>
      </c>
    </row>
    <row r="34" spans="1:110" x14ac:dyDescent="0.2">
      <c r="A34" s="102">
        <f>IF(OR('Unit Types - Emission Rates'!A43="Not New/Modified",'Unit Types - Emission Rates'!A43="Remove",M34=0),0,IF(ISNUMBER(MATCH(M34,$M$1:M33,0)),0,MAX($A$1:A33)+1))</f>
        <v>0</v>
      </c>
      <c r="B34" t="str">
        <f>IF(OR(COUNTIF(QuickFix!$D$2:D34,QuickFix!D34)&gt;1,QuickFix!D34=0),IF(ISBLANK('Unit Types - Emission Rates'!C43),B33,0),MAX($B$1:B33)+1)</f>
        <v># if BACT</v>
      </c>
      <c r="C34" t="str">
        <f t="shared" si="0"/>
        <v># if BACT0</v>
      </c>
      <c r="D34">
        <f>IF(B34=0,0,IF(ISNUMBER(MATCH(C34,$C$1:C33,0)),-1,COUNTIF($B$2:B34,B34)-COUNTIFS($D$1:D33,"&lt;0",$B$1:B33,B34)))</f>
        <v>-1</v>
      </c>
      <c r="E34">
        <f t="shared" si="25"/>
        <v>0</v>
      </c>
      <c r="F34" t="str">
        <f>IF(OR(COUNTIF(QuickFix!$D$2:D34,QuickFix!D34)&gt;1,QuickFix!D34=0),IF(ISBLANK('Unit Types - Emission Rates'!C43),F33,0),MAX(F$1:$F33)+1)</f>
        <v># if Monitoring</v>
      </c>
      <c r="G34" t="str">
        <f t="shared" si="1"/>
        <v># if Monitoring0</v>
      </c>
      <c r="H34">
        <f>IF(F34=0,0,IF(ISNUMBER(MATCH(G34,$G$1:G33,0)),-1,COUNTIF($F$2:F34,F34)-COUNTIFS($H$1:H33,"&lt;0",$F$1:F33,F34)))</f>
        <v>-1</v>
      </c>
      <c r="I34">
        <f t="shared" si="2"/>
        <v>0</v>
      </c>
      <c r="J34" s="3" t="str">
        <f>IF(OR(COUNTIF($L$2:L34,L34)&gt;1,L34=0),IF(ISBLANK('Unit Types - Emission Rates'!C43),J33,0),MAX($J$1:J33)+1)</f>
        <v>Unique FIN</v>
      </c>
      <c r="K34" s="3" t="str">
        <f>IF(OR(COUNTIF($M$2:M34,M34)&gt;1,M34=0),IF(ISBLANK('Unit Types - Emission Rates'!D43),K33,0),MAX($K$1:K33)+1)</f>
        <v>Unique EPN</v>
      </c>
      <c r="L34">
        <f>IF(ISBLANK('Unit Types - Emission Rates'!$C43),'Unit Types - Emission Rates'!D43,'Unit Types - Emission Rates'!C43)</f>
        <v>0</v>
      </c>
      <c r="M34" s="3">
        <f>IF(AND(ISBLANK('Unit Types - Emission Rates'!D43),N34&lt;&gt;0,L34&lt;&gt;N34),"FIN: "&amp;L34,IF(AND(ISBLANK('Unit Types - Emission Rates'!D43),N34&lt;&gt;0),L34,'Unit Types - Emission Rates'!D43))</f>
        <v>0</v>
      </c>
      <c r="N34" s="3">
        <f>'Unit Types - Emission Rates'!E43</f>
        <v>0</v>
      </c>
      <c r="O34" s="5" t="str">
        <f>IF(OR(COUNTIF($P$2:P34,P34&lt;&gt;0)&gt;1,P34=0),IF(ISBLANK('Unit Types - Emission Rates'!A43),O33,0),MAX($O$1:O33)+1)</f>
        <v>AR Numbering</v>
      </c>
      <c r="P34" s="5">
        <f>'Unit Types - Emission Rates'!A43</f>
        <v>0</v>
      </c>
      <c r="Q34" s="3">
        <f>IF(R34=0,0,IF(COUNTIF($R$2:R34,R34)&gt;1,0,MAX($Q$1:Q33)+1))</f>
        <v>0</v>
      </c>
      <c r="R34" s="3">
        <f>IF(ISBLANK('Unit Types - Emission Rates'!P43),'Unit Types - Emission Rates'!O43,'Unit Types - Emission Rates'!P43)</f>
        <v>0</v>
      </c>
      <c r="S34" t="str">
        <f t="shared" si="26"/>
        <v>00</v>
      </c>
      <c r="T34" t="str">
        <f t="shared" si="27"/>
        <v>00</v>
      </c>
      <c r="U34" s="3">
        <f>IF(OR('Unit Types - Emission Rates'!F43="PM 2.5",'Unit Types - Emission Rates'!F43="PM2.5",'Unit Types - Emission Rates'!F43="PM 10",'Unit Types - Emission Rates'!F43="PM10"),"PM",'Unit Types - Emission Rates'!F43)</f>
        <v>0</v>
      </c>
      <c r="V34" s="100">
        <f>IF(ISBLANK('Unit Types - Emission Rates'!F43),1,0)</f>
        <v>1</v>
      </c>
      <c r="AC34" s="99">
        <f>IF(AD34=-1,0,MAX($AC$1:AC33)+1)</f>
        <v>0</v>
      </c>
      <c r="AD34" s="3">
        <f t="shared" si="7"/>
        <v>-1</v>
      </c>
      <c r="AE34" s="3">
        <f t="shared" si="8"/>
        <v>-1</v>
      </c>
      <c r="AF34" s="280">
        <f t="shared" si="9"/>
        <v>-1</v>
      </c>
      <c r="AG34" s="280" t="str">
        <f t="shared" si="10"/>
        <v/>
      </c>
      <c r="AH34" s="280" t="str">
        <f t="shared" si="11"/>
        <v/>
      </c>
      <c r="AI34" s="3">
        <f t="shared" si="12"/>
        <v>-1</v>
      </c>
      <c r="AJ34" s="3" t="str">
        <f t="shared" si="13"/>
        <v/>
      </c>
      <c r="AK34" s="3" t="str">
        <f t="shared" si="14"/>
        <v/>
      </c>
      <c r="AL34" s="280">
        <f t="shared" si="15"/>
        <v>-1</v>
      </c>
      <c r="AM34" s="280" t="str">
        <f t="shared" si="16"/>
        <v/>
      </c>
      <c r="AN34" s="285" t="str">
        <f t="shared" si="17"/>
        <v/>
      </c>
      <c r="AO34" s="3">
        <f>IF(AP34=0,0,COUNTIF(AO$1:$AO33,"&lt;&gt;0"))</f>
        <v>0</v>
      </c>
      <c r="AP34" s="3">
        <f t="shared" si="18"/>
        <v>0</v>
      </c>
      <c r="AQ34" s="99">
        <f>IF(AR34=0,0,IF(OR(ISNUMBER(MATCH(AR34,'Public Notice'!$A$11:$A$18,0)),AND(RIGHT(AR34,1)=" ",ISNUMBER(MATCH(LEFT(AR34,LEN(AR34)-1),'Public Notice'!$A$11:$A$18,0)))),0,COUNTIF(AQ$1:$AQ33,"&lt;&gt;0")))</f>
        <v>0</v>
      </c>
      <c r="AR34" s="100">
        <f t="shared" si="19"/>
        <v>0</v>
      </c>
      <c r="AS34" s="5"/>
      <c r="AT34" s="99">
        <f>IF(AU34=0,0,COUNTIF($AT$1:AT33,"&lt;&gt;0"))</f>
        <v>0</v>
      </c>
      <c r="AU34" s="3">
        <f t="shared" si="20"/>
        <v>0</v>
      </c>
      <c r="AV34" s="99">
        <f>IF(AW34=0,0,IF(OR(ISNUMBER(MATCH(AW34,'Public Notice'!$A$11:$A$18,0)),AND(RIGHT(AW34,1)=" ",ISNUMBER(MATCH(LEFT(AW34,LEN(AW34)-1),'Public Notice'!$A$11:$A$18,0)))),0,COUNTIF($AV$1:AV33,"&lt;&gt;0")))</f>
        <v>0</v>
      </c>
      <c r="AW34" s="100">
        <f t="shared" si="21"/>
        <v>0</v>
      </c>
      <c r="AY34" s="3">
        <f>IF(ISNUMBER(IFERROR(MATCH(AZ34,$AZ$1:AZ33,0),"Else")),0,ROW(AZ34)-1)</f>
        <v>0</v>
      </c>
      <c r="AZ34">
        <f>IF(OR('Unit Types - Emission Rates'!F42="PM 2.5",'Unit Types - Emission Rates'!F42="PM 2.5 ",'Unit Types - Emission Rates'!F42="PM2.5"),"PM2.5",IF(OR('Unit Types - Emission Rates'!F42="PM 10",'Unit Types - Emission Rates'!F42="PM 10 ",'Unit Types - Emission Rates'!F42="PM10 "),"PM10",IF(RIGHT('Unit Types - Emission Rates'!F42,1)=" ",LEFT('Unit Types - Emission Rates'!F42,LEN('Unit Types - Emission Rates'!F42)-1),IF(RIGHT('Unit Types - Emission Rates'!F42,1)&lt;&gt;" ",'Unit Types - Emission Rates'!F42,'Unit Types - Emission Rates'!F42))))</f>
        <v>0</v>
      </c>
      <c r="BA34">
        <f>_xlfn.NUMBERVALUE(IF(OR('Unit Types - Emission Rates'!G42="-",'Unit Types - Emission Rates'!G42="--",'Unit Types - Emission Rates'!G42="---"),0,IF(OR('Unit Types - Emission Rates'!G42="&lt;0.01",'Unit Types - Emission Rates'!G42="&lt; 0.01"),0.01,'Unit Types - Emission Rates'!G42)))</f>
        <v>0</v>
      </c>
      <c r="BB34">
        <f>_xlfn.NUMBERVALUE(IF(OR('Unit Types - Emission Rates'!H42="-",'Unit Types - Emission Rates'!H42="--",'Unit Types - Emission Rates'!H42="---"),0,IF(OR('Unit Types - Emission Rates'!H42="&lt;0.01",'Unit Types - Emission Rates'!H42="&lt; 0.01"),0.01,'Unit Types - Emission Rates'!H42)))</f>
        <v>0</v>
      </c>
      <c r="BC34">
        <f>_xlfn.NUMBERVALUE(IF(OR('Unit Types - Emission Rates'!I42="-",'Unit Types - Emission Rates'!I42="--",'Unit Types - Emission Rates'!I42="---"),0,IF(OR('Unit Types - Emission Rates'!I42="&lt;0.01",'Unit Types - Emission Rates'!I42="&lt; 0.01"),0.01,'Unit Types - Emission Rates'!I42)))</f>
        <v>0</v>
      </c>
      <c r="BD34">
        <f>_xlfn.NUMBERVALUE(IF(OR('Unit Types - Emission Rates'!J42="-",'Unit Types - Emission Rates'!J42="--",'Unit Types - Emission Rates'!J42="---"),0,IF(OR('Unit Types - Emission Rates'!J42="&lt;0.01",'Unit Types - Emission Rates'!J42="&lt; 0.01"),0.01,'Unit Types - Emission Rates'!J42)))</f>
        <v>0</v>
      </c>
      <c r="BE34">
        <f>_xlfn.NUMBERVALUE(IF(OR('Unit Types - Emission Rates'!K42="-",'Unit Types - Emission Rates'!K42="--",'Unit Types - Emission Rates'!K42="---"),0,IF(OR('Unit Types - Emission Rates'!K42="&lt;0.01",'Unit Types - Emission Rates'!K42="&lt; 0.01"),0.01,'Unit Types - Emission Rates'!K42)))</f>
        <v>0</v>
      </c>
      <c r="BF34">
        <f>_xlfn.NUMBERVALUE(IF(OR('Unit Types - Emission Rates'!L42="-",'Unit Types - Emission Rates'!L42="--",'Unit Types - Emission Rates'!L42="---"),0,IF(OR('Unit Types - Emission Rates'!L42="&lt;0.01",'Unit Types - Emission Rates'!L42="&lt; 0.01"),0.01,'Unit Types - Emission Rates'!L42)))</f>
        <v>0</v>
      </c>
      <c r="BG34" t="b">
        <f>IF(AND(V33&lt;&gt;1),(QuickFix!G33="Yes"))</f>
        <v>0</v>
      </c>
      <c r="BH34" t="b">
        <f>OR('Unit Types - Emission Rates'!A42="Consolidate",AND(ISBLANK('Unit Types - Emission Rates'!A42),BH33=TRUE),BC34&gt;0,BD34&gt;0)</f>
        <v>0</v>
      </c>
      <c r="BI34" t="b">
        <f>OR('Unit Types - Emission Rates'!A42="Remove",AND(ISBLANK('Unit Types - Emission Rates'!A42),BI33=TRUE))</f>
        <v>0</v>
      </c>
      <c r="BJ34" t="b">
        <f>OR('Unit Types - Emission Rates'!A42="Consolidate",'Unit Types - Emission Rates'!A42="New/Modified",'Unit Types - Emission Rates'!A42="Change of location",AND(ISBLANK('Unit Types - Emission Rates'!A42),BJ33=TRUE))</f>
        <v>0</v>
      </c>
      <c r="BK34" t="b">
        <f>OR('Unit Types - Emission Rates'!A42="Renew",'Unit Types - Emission Rates'!A42="Renew only",AND(ISBLANK('Unit Types - Emission Rates'!A42),BK33=TRUE))</f>
        <v>0</v>
      </c>
      <c r="BL34">
        <f>IF(ISNUMBER(IFERROR(MATCH(BM34,$BM$1:BM33,0),"Else")),0,ROW(BM34)-1)</f>
        <v>0</v>
      </c>
      <c r="BM34" s="105">
        <f t="shared" si="29"/>
        <v>0</v>
      </c>
      <c r="BO34" s="3"/>
      <c r="BP34" s="3"/>
      <c r="BQ34" s="162" t="s">
        <v>1361</v>
      </c>
      <c r="BR34" s="160" t="s">
        <v>1012</v>
      </c>
      <c r="BS34" s="3"/>
      <c r="BT34" s="3"/>
      <c r="BV34" s="9" t="s">
        <v>1362</v>
      </c>
      <c r="BW34" s="10" t="s">
        <v>1363</v>
      </c>
      <c r="BX34" s="11" t="s">
        <v>562</v>
      </c>
      <c r="BY34" s="12" t="s">
        <v>587</v>
      </c>
      <c r="CL34" s="7"/>
      <c r="CM34" s="7"/>
      <c r="CN34" s="7"/>
      <c r="CO34" s="130" t="s">
        <v>1364</v>
      </c>
      <c r="CP34" s="211" t="s">
        <v>1365</v>
      </c>
      <c r="CQ34" s="212"/>
      <c r="CR34" s="212"/>
      <c r="CS34" s="212"/>
      <c r="CT34" s="212"/>
      <c r="CU34" s="213"/>
      <c r="CV34" s="214"/>
      <c r="CX34" t="s">
        <v>1366</v>
      </c>
      <c r="CY34">
        <f t="shared" si="22"/>
        <v>0</v>
      </c>
      <c r="DA34" t="b">
        <f t="shared" ref="DA34:DA65" si="30">ISNUMBER(MATCH(AZ34,$CZ$2:$CZ$17,0))</f>
        <v>0</v>
      </c>
      <c r="DB34">
        <f t="shared" si="24"/>
        <v>0</v>
      </c>
      <c r="DF34" s="333">
        <f t="shared" si="28"/>
        <v>0</v>
      </c>
    </row>
    <row r="35" spans="1:110" x14ac:dyDescent="0.2">
      <c r="A35" s="102">
        <f>IF(OR('Unit Types - Emission Rates'!A44="Not New/Modified",'Unit Types - Emission Rates'!A44="Remove",M35=0),0,IF(ISNUMBER(MATCH(M35,$M$1:M34,0)),0,MAX($A$1:A34)+1))</f>
        <v>0</v>
      </c>
      <c r="B35" t="str">
        <f>IF(OR(COUNTIF(QuickFix!$D$2:D35,QuickFix!D35)&gt;1,QuickFix!D35=0),IF(ISBLANK('Unit Types - Emission Rates'!C44),B34,0),MAX($B$1:B34)+1)</f>
        <v># if BACT</v>
      </c>
      <c r="C35" t="str">
        <f t="shared" si="0"/>
        <v># if BACT0</v>
      </c>
      <c r="D35">
        <f>IF(B35=0,0,IF(ISNUMBER(MATCH(C35,$C$1:C34,0)),-1,COUNTIF($B$2:B35,B35)-COUNTIFS($D$1:D34,"&lt;0",$B$1:B34,B35)))</f>
        <v>-1</v>
      </c>
      <c r="E35">
        <f t="shared" si="25"/>
        <v>0</v>
      </c>
      <c r="F35" t="str">
        <f>IF(OR(COUNTIF(QuickFix!$D$2:D35,QuickFix!D35)&gt;1,QuickFix!D35=0),IF(ISBLANK('Unit Types - Emission Rates'!C44),F34,0),MAX(F$1:$F34)+1)</f>
        <v># if Monitoring</v>
      </c>
      <c r="G35" t="str">
        <f t="shared" si="1"/>
        <v># if Monitoring0</v>
      </c>
      <c r="H35">
        <f>IF(F35=0,0,IF(ISNUMBER(MATCH(G35,$G$1:G34,0)),-1,COUNTIF($F$2:F35,F35)-COUNTIFS($H$1:H34,"&lt;0",$F$1:F34,F35)))</f>
        <v>-1</v>
      </c>
      <c r="I35">
        <f t="shared" si="2"/>
        <v>0</v>
      </c>
      <c r="J35" s="3" t="str">
        <f>IF(OR(COUNTIF($L$2:L35,L35)&gt;1,L35=0),IF(ISBLANK('Unit Types - Emission Rates'!C44),J34,0),MAX($J$1:J34)+1)</f>
        <v>Unique FIN</v>
      </c>
      <c r="K35" s="3" t="str">
        <f>IF(OR(COUNTIF($M$2:M35,M35)&gt;1,M35=0),IF(ISBLANK('Unit Types - Emission Rates'!D44),K34,0),MAX($K$1:K34)+1)</f>
        <v>Unique EPN</v>
      </c>
      <c r="L35">
        <f>IF(ISBLANK('Unit Types - Emission Rates'!$C44),'Unit Types - Emission Rates'!D44,'Unit Types - Emission Rates'!C44)</f>
        <v>0</v>
      </c>
      <c r="M35" s="3">
        <f>IF(AND(ISBLANK('Unit Types - Emission Rates'!D44),N35&lt;&gt;0,L35&lt;&gt;N35),"FIN: "&amp;L35,IF(AND(ISBLANK('Unit Types - Emission Rates'!D44),N35&lt;&gt;0),L35,'Unit Types - Emission Rates'!D44))</f>
        <v>0</v>
      </c>
      <c r="N35" s="3">
        <f>'Unit Types - Emission Rates'!E44</f>
        <v>0</v>
      </c>
      <c r="O35" s="5" t="str">
        <f>IF(OR(COUNTIF($P$2:P35,P35&lt;&gt;0)&gt;1,P35=0),IF(ISBLANK('Unit Types - Emission Rates'!A44),O34,0),MAX($O$1:O34)+1)</f>
        <v>AR Numbering</v>
      </c>
      <c r="P35" s="5">
        <f>'Unit Types - Emission Rates'!A44</f>
        <v>0</v>
      </c>
      <c r="Q35" s="3">
        <f>IF(R35=0,0,IF(COUNTIF($R$2:R35,R35)&gt;1,0,MAX($Q$1:Q34)+1))</f>
        <v>0</v>
      </c>
      <c r="R35" s="3">
        <f>IF(ISBLANK('Unit Types - Emission Rates'!P44),'Unit Types - Emission Rates'!O44,'Unit Types - Emission Rates'!P44)</f>
        <v>0</v>
      </c>
      <c r="S35" t="str">
        <f t="shared" si="26"/>
        <v>00</v>
      </c>
      <c r="T35" t="str">
        <f t="shared" si="27"/>
        <v>00</v>
      </c>
      <c r="U35" s="3">
        <f>IF(OR('Unit Types - Emission Rates'!F44="PM 2.5",'Unit Types - Emission Rates'!F44="PM2.5",'Unit Types - Emission Rates'!F44="PM 10",'Unit Types - Emission Rates'!F44="PM10"),"PM",'Unit Types - Emission Rates'!F44)</f>
        <v>0</v>
      </c>
      <c r="V35" s="100">
        <f>IF(ISBLANK('Unit Types - Emission Rates'!F44),1,0)</f>
        <v>1</v>
      </c>
      <c r="AC35" s="99">
        <f>IF(AD35=-1,0,MAX($AC$1:AC34)+1)</f>
        <v>0</v>
      </c>
      <c r="AD35" s="3">
        <f t="shared" si="7"/>
        <v>-1</v>
      </c>
      <c r="AE35" s="3">
        <f t="shared" si="8"/>
        <v>-1</v>
      </c>
      <c r="AF35" s="280">
        <f t="shared" si="9"/>
        <v>-1</v>
      </c>
      <c r="AG35" s="280" t="str">
        <f t="shared" si="10"/>
        <v/>
      </c>
      <c r="AH35" s="280" t="str">
        <f t="shared" si="11"/>
        <v/>
      </c>
      <c r="AI35" s="3">
        <f t="shared" si="12"/>
        <v>-1</v>
      </c>
      <c r="AJ35" s="3" t="str">
        <f t="shared" si="13"/>
        <v/>
      </c>
      <c r="AK35" s="3" t="str">
        <f t="shared" si="14"/>
        <v/>
      </c>
      <c r="AL35" s="280">
        <f t="shared" si="15"/>
        <v>-1</v>
      </c>
      <c r="AM35" s="280" t="str">
        <f t="shared" si="16"/>
        <v/>
      </c>
      <c r="AN35" s="285" t="str">
        <f t="shared" si="17"/>
        <v/>
      </c>
      <c r="AO35" s="3">
        <f>IF(AP35=0,0,COUNTIF(AO$1:$AO34,"&lt;&gt;0"))</f>
        <v>0</v>
      </c>
      <c r="AP35" s="3">
        <f t="shared" si="18"/>
        <v>0</v>
      </c>
      <c r="AQ35" s="99">
        <f>IF(AR35=0,0,IF(OR(ISNUMBER(MATCH(AR35,'Public Notice'!$A$11:$A$18,0)),AND(RIGHT(AR35,1)=" ",ISNUMBER(MATCH(LEFT(AR35,LEN(AR35)-1),'Public Notice'!$A$11:$A$18,0)))),0,COUNTIF(AQ$1:$AQ34,"&lt;&gt;0")))</f>
        <v>0</v>
      </c>
      <c r="AR35" s="100">
        <f t="shared" si="19"/>
        <v>0</v>
      </c>
      <c r="AT35" s="99">
        <f>IF(AU35=0,0,COUNTIF($AT$1:AT34,"&lt;&gt;0"))</f>
        <v>0</v>
      </c>
      <c r="AU35" s="3">
        <f t="shared" si="20"/>
        <v>0</v>
      </c>
      <c r="AV35" s="99">
        <f>IF(AW35=0,0,IF(OR(ISNUMBER(MATCH(AW35,'Public Notice'!$A$11:$A$18,0)),AND(RIGHT(AW35,1)=" ",ISNUMBER(MATCH(LEFT(AW35,LEN(AW35)-1),'Public Notice'!$A$11:$A$18,0)))),0,COUNTIF($AV$1:AV34,"&lt;&gt;0")))</f>
        <v>0</v>
      </c>
      <c r="AW35" s="100">
        <f t="shared" si="21"/>
        <v>0</v>
      </c>
      <c r="AY35" s="3">
        <f>IF(ISNUMBER(IFERROR(MATCH(AZ35,$AZ$1:AZ34,0),"Else")),0,ROW(AZ35)-1)</f>
        <v>0</v>
      </c>
      <c r="AZ35">
        <f>IF(OR('Unit Types - Emission Rates'!F43="PM 2.5",'Unit Types - Emission Rates'!F43="PM 2.5 ",'Unit Types - Emission Rates'!F43="PM2.5"),"PM2.5",IF(OR('Unit Types - Emission Rates'!F43="PM 10",'Unit Types - Emission Rates'!F43="PM 10 ",'Unit Types - Emission Rates'!F43="PM10 "),"PM10",IF(RIGHT('Unit Types - Emission Rates'!F43,1)=" ",LEFT('Unit Types - Emission Rates'!F43,LEN('Unit Types - Emission Rates'!F43)-1),IF(RIGHT('Unit Types - Emission Rates'!F43,1)&lt;&gt;" ",'Unit Types - Emission Rates'!F43,'Unit Types - Emission Rates'!F43))))</f>
        <v>0</v>
      </c>
      <c r="BA35">
        <f>_xlfn.NUMBERVALUE(IF(OR('Unit Types - Emission Rates'!G43="-",'Unit Types - Emission Rates'!G43="--",'Unit Types - Emission Rates'!G43="---"),0,IF(OR('Unit Types - Emission Rates'!G43="&lt;0.01",'Unit Types - Emission Rates'!G43="&lt; 0.01"),0.01,'Unit Types - Emission Rates'!G43)))</f>
        <v>0</v>
      </c>
      <c r="BB35">
        <f>_xlfn.NUMBERVALUE(IF(OR('Unit Types - Emission Rates'!H43="-",'Unit Types - Emission Rates'!H43="--",'Unit Types - Emission Rates'!H43="---"),0,IF(OR('Unit Types - Emission Rates'!H43="&lt;0.01",'Unit Types - Emission Rates'!H43="&lt; 0.01"),0.01,'Unit Types - Emission Rates'!H43)))</f>
        <v>0</v>
      </c>
      <c r="BC35">
        <f>_xlfn.NUMBERVALUE(IF(OR('Unit Types - Emission Rates'!I43="-",'Unit Types - Emission Rates'!I43="--",'Unit Types - Emission Rates'!I43="---"),0,IF(OR('Unit Types - Emission Rates'!I43="&lt;0.01",'Unit Types - Emission Rates'!I43="&lt; 0.01"),0.01,'Unit Types - Emission Rates'!I43)))</f>
        <v>0</v>
      </c>
      <c r="BD35">
        <f>_xlfn.NUMBERVALUE(IF(OR('Unit Types - Emission Rates'!J43="-",'Unit Types - Emission Rates'!J43="--",'Unit Types - Emission Rates'!J43="---"),0,IF(OR('Unit Types - Emission Rates'!J43="&lt;0.01",'Unit Types - Emission Rates'!J43="&lt; 0.01"),0.01,'Unit Types - Emission Rates'!J43)))</f>
        <v>0</v>
      </c>
      <c r="BE35">
        <f>_xlfn.NUMBERVALUE(IF(OR('Unit Types - Emission Rates'!K43="-",'Unit Types - Emission Rates'!K43="--",'Unit Types - Emission Rates'!K43="---"),0,IF(OR('Unit Types - Emission Rates'!K43="&lt;0.01",'Unit Types - Emission Rates'!K43="&lt; 0.01"),0.01,'Unit Types - Emission Rates'!K43)))</f>
        <v>0</v>
      </c>
      <c r="BF35">
        <f>_xlfn.NUMBERVALUE(IF(OR('Unit Types - Emission Rates'!L43="-",'Unit Types - Emission Rates'!L43="--",'Unit Types - Emission Rates'!L43="---"),0,IF(OR('Unit Types - Emission Rates'!L43="&lt;0.01",'Unit Types - Emission Rates'!L43="&lt; 0.01"),0.01,'Unit Types - Emission Rates'!L43)))</f>
        <v>0</v>
      </c>
      <c r="BG35" t="b">
        <f>IF(AND(V34&lt;&gt;1),(QuickFix!G34="Yes"))</f>
        <v>0</v>
      </c>
      <c r="BH35" t="b">
        <f>OR('Unit Types - Emission Rates'!A43="Consolidate",AND(ISBLANK('Unit Types - Emission Rates'!A43),BH34=TRUE),BC35&gt;0,BD35&gt;0)</f>
        <v>0</v>
      </c>
      <c r="BI35" t="b">
        <f>OR('Unit Types - Emission Rates'!A43="Remove",AND(ISBLANK('Unit Types - Emission Rates'!A43),BI34=TRUE))</f>
        <v>0</v>
      </c>
      <c r="BJ35" t="b">
        <f>OR('Unit Types - Emission Rates'!A43="Consolidate",'Unit Types - Emission Rates'!A43="New/Modified",'Unit Types - Emission Rates'!A43="Change of location",AND(ISBLANK('Unit Types - Emission Rates'!A43),BJ34=TRUE))</f>
        <v>0</v>
      </c>
      <c r="BK35" t="b">
        <f>OR('Unit Types - Emission Rates'!A43="Renew",'Unit Types - Emission Rates'!A43="Renew only",AND(ISBLANK('Unit Types - Emission Rates'!A43),BK34=TRUE))</f>
        <v>0</v>
      </c>
      <c r="BL35">
        <f>IF(ISNUMBER(IFERROR(MATCH(BM35,$BM$1:BM34,0),"Else")),0,ROW(BM35)-1)</f>
        <v>0</v>
      </c>
      <c r="BM35" s="105">
        <f t="shared" si="29"/>
        <v>0</v>
      </c>
      <c r="BO35" s="3"/>
      <c r="BP35" s="3"/>
      <c r="BQ35" s="162" t="s">
        <v>1367</v>
      </c>
      <c r="BR35" s="160" t="s">
        <v>1013</v>
      </c>
      <c r="BS35" s="3"/>
      <c r="BT35" s="3"/>
      <c r="BV35" s="9" t="s">
        <v>1368</v>
      </c>
      <c r="BW35" s="10" t="s">
        <v>1369</v>
      </c>
      <c r="BX35" s="11" t="s">
        <v>1370</v>
      </c>
      <c r="BY35" s="12" t="s">
        <v>1371</v>
      </c>
      <c r="CL35" s="7"/>
      <c r="CM35" s="7"/>
      <c r="CN35" s="7"/>
      <c r="CO35" s="130" t="s">
        <v>1372</v>
      </c>
      <c r="CP35" s="211" t="s">
        <v>1373</v>
      </c>
      <c r="CQ35" s="212"/>
      <c r="CR35" s="212"/>
      <c r="CS35" s="212"/>
      <c r="CT35" s="212"/>
      <c r="CU35" s="213"/>
      <c r="CV35" s="214"/>
      <c r="CX35" t="s">
        <v>1374</v>
      </c>
      <c r="CY35">
        <f t="shared" si="22"/>
        <v>0</v>
      </c>
      <c r="DA35" t="b">
        <f t="shared" si="30"/>
        <v>0</v>
      </c>
      <c r="DB35">
        <f t="shared" si="24"/>
        <v>0</v>
      </c>
      <c r="DF35" s="333">
        <f t="shared" si="28"/>
        <v>0</v>
      </c>
    </row>
    <row r="36" spans="1:110" ht="13.5" thickBot="1" x14ac:dyDescent="0.25">
      <c r="A36" s="102">
        <f>IF(OR('Unit Types - Emission Rates'!A45="Not New/Modified",'Unit Types - Emission Rates'!A45="Remove",M36=0),0,IF(ISNUMBER(MATCH(M36,$M$1:M35,0)),0,MAX($A$1:A35)+1))</f>
        <v>0</v>
      </c>
      <c r="B36" t="str">
        <f>IF(OR(COUNTIF(QuickFix!$D$2:D36,QuickFix!D36)&gt;1,QuickFix!D36=0),IF(ISBLANK('Unit Types - Emission Rates'!C45),B35,0),MAX($B$1:B35)+1)</f>
        <v># if BACT</v>
      </c>
      <c r="C36" t="str">
        <f t="shared" si="0"/>
        <v># if BACT0</v>
      </c>
      <c r="D36">
        <f>IF(B36=0,0,IF(ISNUMBER(MATCH(C36,$C$1:C35,0)),-1,COUNTIF($B$2:B36,B36)-COUNTIFS($D$1:D35,"&lt;0",$B$1:B35,B36)))</f>
        <v>-1</v>
      </c>
      <c r="E36">
        <f t="shared" si="25"/>
        <v>0</v>
      </c>
      <c r="F36" t="str">
        <f>IF(OR(COUNTIF(QuickFix!$D$2:D36,QuickFix!D36)&gt;1,QuickFix!D36=0),IF(ISBLANK('Unit Types - Emission Rates'!C45),F35,0),MAX(F$1:$F35)+1)</f>
        <v># if Monitoring</v>
      </c>
      <c r="G36" t="str">
        <f t="shared" si="1"/>
        <v># if Monitoring0</v>
      </c>
      <c r="H36">
        <f>IF(F36=0,0,IF(ISNUMBER(MATCH(G36,$G$1:G35,0)),-1,COUNTIF($F$2:F36,F36)-COUNTIFS($H$1:H35,"&lt;0",$F$1:F35,F36)))</f>
        <v>-1</v>
      </c>
      <c r="I36">
        <f t="shared" si="2"/>
        <v>0</v>
      </c>
      <c r="J36" s="3" t="str">
        <f>IF(OR(COUNTIF($L$2:L36,L36)&gt;1,L36=0),IF(ISBLANK('Unit Types - Emission Rates'!C45),J35,0),MAX($J$1:J35)+1)</f>
        <v>Unique FIN</v>
      </c>
      <c r="K36" s="3" t="str">
        <f>IF(OR(COUNTIF($M$2:M36,M36)&gt;1,M36=0),IF(ISBLANK('Unit Types - Emission Rates'!D45),K35,0),MAX($K$1:K35)+1)</f>
        <v>Unique EPN</v>
      </c>
      <c r="L36">
        <f>IF(ISBLANK('Unit Types - Emission Rates'!$C45),'Unit Types - Emission Rates'!D45,'Unit Types - Emission Rates'!C45)</f>
        <v>0</v>
      </c>
      <c r="M36" s="3">
        <f>IF(AND(ISBLANK('Unit Types - Emission Rates'!D45),N36&lt;&gt;0,L36&lt;&gt;N36),"FIN: "&amp;L36,IF(AND(ISBLANK('Unit Types - Emission Rates'!D45),N36&lt;&gt;0),L36,'Unit Types - Emission Rates'!D45))</f>
        <v>0</v>
      </c>
      <c r="N36" s="3">
        <f>'Unit Types - Emission Rates'!E45</f>
        <v>0</v>
      </c>
      <c r="O36" s="5" t="str">
        <f>IF(OR(COUNTIF($P$2:P36,P36&lt;&gt;0)&gt;1,P36=0),IF(ISBLANK('Unit Types - Emission Rates'!A45),O35,0),MAX($O$1:O35)+1)</f>
        <v>AR Numbering</v>
      </c>
      <c r="P36" s="5">
        <f>'Unit Types - Emission Rates'!A45</f>
        <v>0</v>
      </c>
      <c r="Q36" s="3">
        <f>IF(R36=0,0,IF(COUNTIF($R$2:R36,R36)&gt;1,0,MAX($Q$1:Q35)+1))</f>
        <v>0</v>
      </c>
      <c r="R36" s="3">
        <f>IF(ISBLANK('Unit Types - Emission Rates'!P45),'Unit Types - Emission Rates'!O45,'Unit Types - Emission Rates'!P45)</f>
        <v>0</v>
      </c>
      <c r="S36" t="str">
        <f t="shared" si="26"/>
        <v>00</v>
      </c>
      <c r="T36" t="str">
        <f t="shared" si="27"/>
        <v>00</v>
      </c>
      <c r="U36" s="3">
        <f>IF(OR('Unit Types - Emission Rates'!F45="PM 2.5",'Unit Types - Emission Rates'!F45="PM2.5",'Unit Types - Emission Rates'!F45="PM 10",'Unit Types - Emission Rates'!F45="PM10"),"PM",'Unit Types - Emission Rates'!F45)</f>
        <v>0</v>
      </c>
      <c r="V36" s="100">
        <f>IF(ISBLANK('Unit Types - Emission Rates'!F45),1,0)</f>
        <v>1</v>
      </c>
      <c r="AC36" s="99">
        <f>IF(AD36=-1,0,MAX($AC$1:AC35)+1)</f>
        <v>0</v>
      </c>
      <c r="AD36" s="3">
        <f t="shared" si="7"/>
        <v>-1</v>
      </c>
      <c r="AE36" s="3">
        <f t="shared" si="8"/>
        <v>-1</v>
      </c>
      <c r="AF36" s="280">
        <f t="shared" si="9"/>
        <v>-1</v>
      </c>
      <c r="AG36" s="280" t="str">
        <f t="shared" si="10"/>
        <v/>
      </c>
      <c r="AH36" s="280" t="str">
        <f t="shared" si="11"/>
        <v/>
      </c>
      <c r="AI36" s="3">
        <f t="shared" si="12"/>
        <v>-1</v>
      </c>
      <c r="AJ36" s="3" t="str">
        <f t="shared" si="13"/>
        <v/>
      </c>
      <c r="AK36" s="3" t="str">
        <f t="shared" si="14"/>
        <v/>
      </c>
      <c r="AL36" s="280">
        <f t="shared" si="15"/>
        <v>-1</v>
      </c>
      <c r="AM36" s="280" t="str">
        <f t="shared" si="16"/>
        <v/>
      </c>
      <c r="AN36" s="285" t="str">
        <f t="shared" si="17"/>
        <v/>
      </c>
      <c r="AO36" s="3">
        <f>IF(AP36=0,0,COUNTIF(AO$1:$AO35,"&lt;&gt;0"))</f>
        <v>0</v>
      </c>
      <c r="AP36" s="3">
        <f t="shared" si="18"/>
        <v>0</v>
      </c>
      <c r="AQ36" s="99">
        <f>IF(AR36=0,0,IF(OR(ISNUMBER(MATCH(AR36,'Public Notice'!$A$11:$A$18,0)),AND(RIGHT(AR36,1)=" ",ISNUMBER(MATCH(LEFT(AR36,LEN(AR36)-1),'Public Notice'!$A$11:$A$18,0)))),0,COUNTIF(AQ$1:$AQ35,"&lt;&gt;0")))</f>
        <v>0</v>
      </c>
      <c r="AR36" s="100">
        <f t="shared" si="19"/>
        <v>0</v>
      </c>
      <c r="AT36" s="99">
        <f>IF(AU36=0,0,COUNTIF($AT$1:AT35,"&lt;&gt;0"))</f>
        <v>0</v>
      </c>
      <c r="AU36" s="3">
        <f t="shared" si="20"/>
        <v>0</v>
      </c>
      <c r="AV36" s="99">
        <f>IF(AW36=0,0,IF(OR(ISNUMBER(MATCH(AW36,'Public Notice'!$A$11:$A$18,0)),AND(RIGHT(AW36,1)=" ",ISNUMBER(MATCH(LEFT(AW36,LEN(AW36)-1),'Public Notice'!$A$11:$A$18,0)))),0,COUNTIF($AV$1:AV35,"&lt;&gt;0")))</f>
        <v>0</v>
      </c>
      <c r="AW36" s="100">
        <f t="shared" si="21"/>
        <v>0</v>
      </c>
      <c r="AY36" s="3">
        <f>IF(ISNUMBER(IFERROR(MATCH(AZ36,$AZ$1:AZ35,0),"Else")),0,ROW(AZ36)-1)</f>
        <v>0</v>
      </c>
      <c r="AZ36">
        <f>IF(OR('Unit Types - Emission Rates'!F44="PM 2.5",'Unit Types - Emission Rates'!F44="PM 2.5 ",'Unit Types - Emission Rates'!F44="PM2.5"),"PM2.5",IF(OR('Unit Types - Emission Rates'!F44="PM 10",'Unit Types - Emission Rates'!F44="PM 10 ",'Unit Types - Emission Rates'!F44="PM10 "),"PM10",IF(RIGHT('Unit Types - Emission Rates'!F44,1)=" ",LEFT('Unit Types - Emission Rates'!F44,LEN('Unit Types - Emission Rates'!F44)-1),IF(RIGHT('Unit Types - Emission Rates'!F44,1)&lt;&gt;" ",'Unit Types - Emission Rates'!F44,'Unit Types - Emission Rates'!F44))))</f>
        <v>0</v>
      </c>
      <c r="BA36">
        <f>_xlfn.NUMBERVALUE(IF(OR('Unit Types - Emission Rates'!G44="-",'Unit Types - Emission Rates'!G44="--",'Unit Types - Emission Rates'!G44="---"),0,IF(OR('Unit Types - Emission Rates'!G44="&lt;0.01",'Unit Types - Emission Rates'!G44="&lt; 0.01"),0.01,'Unit Types - Emission Rates'!G44)))</f>
        <v>0</v>
      </c>
      <c r="BB36">
        <f>_xlfn.NUMBERVALUE(IF(OR('Unit Types - Emission Rates'!H44="-",'Unit Types - Emission Rates'!H44="--",'Unit Types - Emission Rates'!H44="---"),0,IF(OR('Unit Types - Emission Rates'!H44="&lt;0.01",'Unit Types - Emission Rates'!H44="&lt; 0.01"),0.01,'Unit Types - Emission Rates'!H44)))</f>
        <v>0</v>
      </c>
      <c r="BC36">
        <f>_xlfn.NUMBERVALUE(IF(OR('Unit Types - Emission Rates'!I44="-",'Unit Types - Emission Rates'!I44="--",'Unit Types - Emission Rates'!I44="---"),0,IF(OR('Unit Types - Emission Rates'!I44="&lt;0.01",'Unit Types - Emission Rates'!I44="&lt; 0.01"),0.01,'Unit Types - Emission Rates'!I44)))</f>
        <v>0</v>
      </c>
      <c r="BD36">
        <f>_xlfn.NUMBERVALUE(IF(OR('Unit Types - Emission Rates'!J44="-",'Unit Types - Emission Rates'!J44="--",'Unit Types - Emission Rates'!J44="---"),0,IF(OR('Unit Types - Emission Rates'!J44="&lt;0.01",'Unit Types - Emission Rates'!J44="&lt; 0.01"),0.01,'Unit Types - Emission Rates'!J44)))</f>
        <v>0</v>
      </c>
      <c r="BE36">
        <f>_xlfn.NUMBERVALUE(IF(OR('Unit Types - Emission Rates'!K44="-",'Unit Types - Emission Rates'!K44="--",'Unit Types - Emission Rates'!K44="---"),0,IF(OR('Unit Types - Emission Rates'!K44="&lt;0.01",'Unit Types - Emission Rates'!K44="&lt; 0.01"),0.01,'Unit Types - Emission Rates'!K44)))</f>
        <v>0</v>
      </c>
      <c r="BF36">
        <f>_xlfn.NUMBERVALUE(IF(OR('Unit Types - Emission Rates'!L44="-",'Unit Types - Emission Rates'!L44="--",'Unit Types - Emission Rates'!L44="---"),0,IF(OR('Unit Types - Emission Rates'!L44="&lt;0.01",'Unit Types - Emission Rates'!L44="&lt; 0.01"),0.01,'Unit Types - Emission Rates'!L44)))</f>
        <v>0</v>
      </c>
      <c r="BG36" t="b">
        <f>IF(AND(V35&lt;&gt;1),(QuickFix!G35="Yes"))</f>
        <v>0</v>
      </c>
      <c r="BH36" t="b">
        <f>OR('Unit Types - Emission Rates'!A44="Consolidate",AND(ISBLANK('Unit Types - Emission Rates'!A44),BH35=TRUE),BC36&gt;0,BD36&gt;0)</f>
        <v>0</v>
      </c>
      <c r="BI36" t="b">
        <f>OR('Unit Types - Emission Rates'!A44="Remove",AND(ISBLANK('Unit Types - Emission Rates'!A44),BI35=TRUE))</f>
        <v>0</v>
      </c>
      <c r="BJ36" t="b">
        <f>OR('Unit Types - Emission Rates'!A44="Consolidate",'Unit Types - Emission Rates'!A44="New/Modified",'Unit Types - Emission Rates'!A44="Change of location",AND(ISBLANK('Unit Types - Emission Rates'!A44),BJ35=TRUE))</f>
        <v>0</v>
      </c>
      <c r="BK36" t="b">
        <f>OR('Unit Types - Emission Rates'!A44="Renew",'Unit Types - Emission Rates'!A44="Renew only",AND(ISBLANK('Unit Types - Emission Rates'!A44),BK35=TRUE))</f>
        <v>0</v>
      </c>
      <c r="BL36">
        <f>IF(ISNUMBER(IFERROR(MATCH(BM36,$BM$1:BM35,0),"Else")),0,ROW(BM36)-1)</f>
        <v>0</v>
      </c>
      <c r="BM36" s="105">
        <f t="shared" si="29"/>
        <v>0</v>
      </c>
      <c r="BO36" s="3"/>
      <c r="BP36" s="3"/>
      <c r="BQ36" s="162" t="s">
        <v>1375</v>
      </c>
      <c r="BR36" s="160" t="s">
        <v>1012</v>
      </c>
      <c r="BS36" s="3"/>
      <c r="BT36" s="3"/>
      <c r="BV36" s="9" t="s">
        <v>1376</v>
      </c>
      <c r="BW36" s="10" t="s">
        <v>1377</v>
      </c>
      <c r="BX36" s="11" t="s">
        <v>1369</v>
      </c>
      <c r="BY36" s="12" t="s">
        <v>1378</v>
      </c>
      <c r="CL36" s="7"/>
      <c r="CM36" s="7"/>
      <c r="CN36" s="7"/>
      <c r="CO36" s="130" t="s">
        <v>1379</v>
      </c>
      <c r="CP36" s="215" t="s">
        <v>1380</v>
      </c>
      <c r="CQ36" s="216"/>
      <c r="CR36" s="216"/>
      <c r="CS36" s="216"/>
      <c r="CT36" s="216"/>
      <c r="CU36" s="216"/>
      <c r="CV36" s="217"/>
      <c r="CX36" t="s">
        <v>1381</v>
      </c>
      <c r="CY36">
        <f t="shared" si="22"/>
        <v>0</v>
      </c>
      <c r="DA36" t="b">
        <f t="shared" si="30"/>
        <v>0</v>
      </c>
      <c r="DB36">
        <f t="shared" si="24"/>
        <v>0</v>
      </c>
      <c r="DF36" s="333">
        <f t="shared" si="28"/>
        <v>0</v>
      </c>
    </row>
    <row r="37" spans="1:110" x14ac:dyDescent="0.2">
      <c r="A37" s="102">
        <f>IF(OR('Unit Types - Emission Rates'!A46="Not New/Modified",'Unit Types - Emission Rates'!A46="Remove",M37=0),0,IF(ISNUMBER(MATCH(M37,$M$1:M36,0)),0,MAX($A$1:A36)+1))</f>
        <v>0</v>
      </c>
      <c r="B37" t="str">
        <f>IF(OR(COUNTIF(QuickFix!$D$2:D37,QuickFix!D37)&gt;1,QuickFix!D37=0),IF(ISBLANK('Unit Types - Emission Rates'!C46),B36,0),MAX($B$1:B36)+1)</f>
        <v># if BACT</v>
      </c>
      <c r="C37" t="str">
        <f t="shared" si="0"/>
        <v># if BACT0</v>
      </c>
      <c r="D37">
        <f>IF(B37=0,0,IF(ISNUMBER(MATCH(C37,$C$1:C36,0)),-1,COUNTIF($B$2:B37,B37)-COUNTIFS($D$1:D36,"&lt;0",$B$1:B36,B37)))</f>
        <v>-1</v>
      </c>
      <c r="E37">
        <f t="shared" si="25"/>
        <v>0</v>
      </c>
      <c r="F37" t="str">
        <f>IF(OR(COUNTIF(QuickFix!$D$2:D37,QuickFix!D37)&gt;1,QuickFix!D37=0),IF(ISBLANK('Unit Types - Emission Rates'!C46),F36,0),MAX(F$1:$F36)+1)</f>
        <v># if Monitoring</v>
      </c>
      <c r="G37" t="str">
        <f t="shared" si="1"/>
        <v># if Monitoring0</v>
      </c>
      <c r="H37">
        <f>IF(F37=0,0,IF(ISNUMBER(MATCH(G37,$G$1:G36,0)),-1,COUNTIF($F$2:F37,F37)-COUNTIFS($H$1:H36,"&lt;0",$F$1:F36,F37)))</f>
        <v>-1</v>
      </c>
      <c r="I37">
        <f t="shared" si="2"/>
        <v>0</v>
      </c>
      <c r="J37" s="3" t="str">
        <f>IF(OR(COUNTIF($L$2:L37,L37)&gt;1,L37=0),IF(ISBLANK('Unit Types - Emission Rates'!C46),J36,0),MAX($J$1:J36)+1)</f>
        <v>Unique FIN</v>
      </c>
      <c r="K37" s="3" t="str">
        <f>IF(OR(COUNTIF($M$2:M37,M37)&gt;1,M37=0),IF(ISBLANK('Unit Types - Emission Rates'!D46),K36,0),MAX($K$1:K36)+1)</f>
        <v>Unique EPN</v>
      </c>
      <c r="L37">
        <f>IF(ISBLANK('Unit Types - Emission Rates'!$C46),'Unit Types - Emission Rates'!D46,'Unit Types - Emission Rates'!C46)</f>
        <v>0</v>
      </c>
      <c r="M37" s="3">
        <f>IF(AND(ISBLANK('Unit Types - Emission Rates'!D46),N37&lt;&gt;0,L37&lt;&gt;N37),"FIN: "&amp;L37,IF(AND(ISBLANK('Unit Types - Emission Rates'!D46),N37&lt;&gt;0),L37,'Unit Types - Emission Rates'!D46))</f>
        <v>0</v>
      </c>
      <c r="N37" s="3">
        <f>'Unit Types - Emission Rates'!E46</f>
        <v>0</v>
      </c>
      <c r="O37" s="5" t="str">
        <f>IF(OR(COUNTIF($P$2:P37,P37&lt;&gt;0)&gt;1,P37=0),IF(ISBLANK('Unit Types - Emission Rates'!A46),O36,0),MAX($O$1:O36)+1)</f>
        <v>AR Numbering</v>
      </c>
      <c r="P37" s="5">
        <f>'Unit Types - Emission Rates'!A46</f>
        <v>0</v>
      </c>
      <c r="Q37" s="3">
        <f>IF(R37=0,0,IF(COUNTIF($R$2:R37,R37)&gt;1,0,MAX($Q$1:Q36)+1))</f>
        <v>0</v>
      </c>
      <c r="R37" s="3">
        <f>IF(ISBLANK('Unit Types - Emission Rates'!P46),'Unit Types - Emission Rates'!O46,'Unit Types - Emission Rates'!P46)</f>
        <v>0</v>
      </c>
      <c r="S37" t="str">
        <f t="shared" si="26"/>
        <v>00</v>
      </c>
      <c r="T37" t="str">
        <f t="shared" si="27"/>
        <v>00</v>
      </c>
      <c r="U37" s="3">
        <f>IF(OR('Unit Types - Emission Rates'!F46="PM 2.5",'Unit Types - Emission Rates'!F46="PM2.5",'Unit Types - Emission Rates'!F46="PM 10",'Unit Types - Emission Rates'!F46="PM10"),"PM",'Unit Types - Emission Rates'!F46)</f>
        <v>0</v>
      </c>
      <c r="V37" s="100">
        <f>IF(ISBLANK('Unit Types - Emission Rates'!F46),1,0)</f>
        <v>1</v>
      </c>
      <c r="AC37" s="99">
        <f>IF(AD37=-1,0,MAX($AC$1:AC36)+1)</f>
        <v>0</v>
      </c>
      <c r="AD37" s="3">
        <f t="shared" si="7"/>
        <v>-1</v>
      </c>
      <c r="AE37" s="3">
        <f t="shared" si="8"/>
        <v>-1</v>
      </c>
      <c r="AF37" s="280">
        <f t="shared" si="9"/>
        <v>-1</v>
      </c>
      <c r="AG37" s="280" t="str">
        <f t="shared" si="10"/>
        <v/>
      </c>
      <c r="AH37" s="280" t="str">
        <f t="shared" si="11"/>
        <v/>
      </c>
      <c r="AI37" s="3">
        <f t="shared" si="12"/>
        <v>-1</v>
      </c>
      <c r="AJ37" s="3" t="str">
        <f t="shared" si="13"/>
        <v/>
      </c>
      <c r="AK37" s="3" t="str">
        <f t="shared" si="14"/>
        <v/>
      </c>
      <c r="AL37" s="280">
        <f t="shared" si="15"/>
        <v>-1</v>
      </c>
      <c r="AM37" s="280" t="str">
        <f t="shared" si="16"/>
        <v/>
      </c>
      <c r="AN37" s="285" t="str">
        <f t="shared" si="17"/>
        <v/>
      </c>
      <c r="AO37" s="3">
        <f>IF(AP37=0,0,COUNTIF(AO$1:$AO36,"&lt;&gt;0"))</f>
        <v>0</v>
      </c>
      <c r="AP37" s="3">
        <f t="shared" si="18"/>
        <v>0</v>
      </c>
      <c r="AQ37" s="99">
        <f>IF(AR37=0,0,IF(OR(ISNUMBER(MATCH(AR37,'Public Notice'!$A$11:$A$18,0)),AND(RIGHT(AR37,1)=" ",ISNUMBER(MATCH(LEFT(AR37,LEN(AR37)-1),'Public Notice'!$A$11:$A$18,0)))),0,COUNTIF(AQ$1:$AQ36,"&lt;&gt;0")))</f>
        <v>0</v>
      </c>
      <c r="AR37" s="100">
        <f t="shared" si="19"/>
        <v>0</v>
      </c>
      <c r="AT37" s="99">
        <f>IF(AU37=0,0,COUNTIF($AT$1:AT36,"&lt;&gt;0"))</f>
        <v>0</v>
      </c>
      <c r="AU37" s="3">
        <f t="shared" si="20"/>
        <v>0</v>
      </c>
      <c r="AV37" s="99">
        <f>IF(AW37=0,0,IF(OR(ISNUMBER(MATCH(AW37,'Public Notice'!$A$11:$A$18,0)),AND(RIGHT(AW37,1)=" ",ISNUMBER(MATCH(LEFT(AW37,LEN(AW37)-1),'Public Notice'!$A$11:$A$18,0)))),0,COUNTIF($AV$1:AV36,"&lt;&gt;0")))</f>
        <v>0</v>
      </c>
      <c r="AW37" s="100">
        <f t="shared" si="21"/>
        <v>0</v>
      </c>
      <c r="AY37" s="3">
        <f>IF(ISNUMBER(IFERROR(MATCH(AZ37,$AZ$1:AZ36,0),"Else")),0,ROW(AZ37)-1)</f>
        <v>0</v>
      </c>
      <c r="AZ37">
        <f>IF(OR('Unit Types - Emission Rates'!F45="PM 2.5",'Unit Types - Emission Rates'!F45="PM 2.5 ",'Unit Types - Emission Rates'!F45="PM2.5"),"PM2.5",IF(OR('Unit Types - Emission Rates'!F45="PM 10",'Unit Types - Emission Rates'!F45="PM 10 ",'Unit Types - Emission Rates'!F45="PM10 "),"PM10",IF(RIGHT('Unit Types - Emission Rates'!F45,1)=" ",LEFT('Unit Types - Emission Rates'!F45,LEN('Unit Types - Emission Rates'!F45)-1),IF(RIGHT('Unit Types - Emission Rates'!F45,1)&lt;&gt;" ",'Unit Types - Emission Rates'!F45,'Unit Types - Emission Rates'!F45))))</f>
        <v>0</v>
      </c>
      <c r="BA37">
        <f>_xlfn.NUMBERVALUE(IF(OR('Unit Types - Emission Rates'!G45="-",'Unit Types - Emission Rates'!G45="--",'Unit Types - Emission Rates'!G45="---"),0,IF(OR('Unit Types - Emission Rates'!G45="&lt;0.01",'Unit Types - Emission Rates'!G45="&lt; 0.01"),0.01,'Unit Types - Emission Rates'!G45)))</f>
        <v>0</v>
      </c>
      <c r="BB37">
        <f>_xlfn.NUMBERVALUE(IF(OR('Unit Types - Emission Rates'!H45="-",'Unit Types - Emission Rates'!H45="--",'Unit Types - Emission Rates'!H45="---"),0,IF(OR('Unit Types - Emission Rates'!H45="&lt;0.01",'Unit Types - Emission Rates'!H45="&lt; 0.01"),0.01,'Unit Types - Emission Rates'!H45)))</f>
        <v>0</v>
      </c>
      <c r="BC37">
        <f>_xlfn.NUMBERVALUE(IF(OR('Unit Types - Emission Rates'!I45="-",'Unit Types - Emission Rates'!I45="--",'Unit Types - Emission Rates'!I45="---"),0,IF(OR('Unit Types - Emission Rates'!I45="&lt;0.01",'Unit Types - Emission Rates'!I45="&lt; 0.01"),0.01,'Unit Types - Emission Rates'!I45)))</f>
        <v>0</v>
      </c>
      <c r="BD37">
        <f>_xlfn.NUMBERVALUE(IF(OR('Unit Types - Emission Rates'!J45="-",'Unit Types - Emission Rates'!J45="--",'Unit Types - Emission Rates'!J45="---"),0,IF(OR('Unit Types - Emission Rates'!J45="&lt;0.01",'Unit Types - Emission Rates'!J45="&lt; 0.01"),0.01,'Unit Types - Emission Rates'!J45)))</f>
        <v>0</v>
      </c>
      <c r="BE37">
        <f>_xlfn.NUMBERVALUE(IF(OR('Unit Types - Emission Rates'!K45="-",'Unit Types - Emission Rates'!K45="--",'Unit Types - Emission Rates'!K45="---"),0,IF(OR('Unit Types - Emission Rates'!K45="&lt;0.01",'Unit Types - Emission Rates'!K45="&lt; 0.01"),0.01,'Unit Types - Emission Rates'!K45)))</f>
        <v>0</v>
      </c>
      <c r="BF37">
        <f>_xlfn.NUMBERVALUE(IF(OR('Unit Types - Emission Rates'!L45="-",'Unit Types - Emission Rates'!L45="--",'Unit Types - Emission Rates'!L45="---"),0,IF(OR('Unit Types - Emission Rates'!L45="&lt;0.01",'Unit Types - Emission Rates'!L45="&lt; 0.01"),0.01,'Unit Types - Emission Rates'!L45)))</f>
        <v>0</v>
      </c>
      <c r="BG37" t="b">
        <f>IF(AND(V36&lt;&gt;1),(QuickFix!G36="Yes"))</f>
        <v>0</v>
      </c>
      <c r="BH37" t="b">
        <f>OR('Unit Types - Emission Rates'!A45="Consolidate",AND(ISBLANK('Unit Types - Emission Rates'!A45),BH36=TRUE),BC37&gt;0,BD37&gt;0)</f>
        <v>0</v>
      </c>
      <c r="BI37" t="b">
        <f>OR('Unit Types - Emission Rates'!A45="Remove",AND(ISBLANK('Unit Types - Emission Rates'!A45),BI36=TRUE))</f>
        <v>0</v>
      </c>
      <c r="BJ37" t="b">
        <f>OR('Unit Types - Emission Rates'!A45="Consolidate",'Unit Types - Emission Rates'!A45="New/Modified",'Unit Types - Emission Rates'!A45="Change of location",AND(ISBLANK('Unit Types - Emission Rates'!A45),BJ36=TRUE))</f>
        <v>0</v>
      </c>
      <c r="BK37" t="b">
        <f>OR('Unit Types - Emission Rates'!A45="Renew",'Unit Types - Emission Rates'!A45="Renew only",AND(ISBLANK('Unit Types - Emission Rates'!A45),BK36=TRUE))</f>
        <v>0</v>
      </c>
      <c r="BL37">
        <f>IF(ISNUMBER(IFERROR(MATCH(BM37,$BM$1:BM36,0),"Else")),0,ROW(BM37)-1)</f>
        <v>0</v>
      </c>
      <c r="BM37" s="105">
        <f t="shared" si="29"/>
        <v>0</v>
      </c>
      <c r="BO37" s="3"/>
      <c r="BP37" s="3"/>
      <c r="BQ37" s="162" t="s">
        <v>1382</v>
      </c>
      <c r="BR37" s="160" t="s">
        <v>1013</v>
      </c>
      <c r="BS37" s="3"/>
      <c r="BT37" s="3"/>
      <c r="BV37" s="9" t="s">
        <v>1383</v>
      </c>
      <c r="BW37" s="10" t="s">
        <v>1384</v>
      </c>
      <c r="BX37" s="11" t="s">
        <v>1385</v>
      </c>
      <c r="BY37" s="12" t="s">
        <v>1386</v>
      </c>
      <c r="CL37" s="7"/>
      <c r="CM37" s="7"/>
      <c r="CN37" s="7"/>
      <c r="CO37" s="130" t="s">
        <v>1387</v>
      </c>
      <c r="CP37" s="7"/>
      <c r="CQ37" s="7"/>
      <c r="CR37" s="7"/>
      <c r="CS37" s="7"/>
      <c r="CT37" s="7"/>
      <c r="CU37" s="7"/>
      <c r="CV37" s="7"/>
      <c r="CX37" t="s">
        <v>1388</v>
      </c>
      <c r="CY37">
        <f t="shared" si="22"/>
        <v>0</v>
      </c>
      <c r="DA37" t="b">
        <f t="shared" si="30"/>
        <v>0</v>
      </c>
      <c r="DB37">
        <f t="shared" si="24"/>
        <v>0</v>
      </c>
      <c r="DF37" s="333">
        <f t="shared" si="28"/>
        <v>0</v>
      </c>
    </row>
    <row r="38" spans="1:110" x14ac:dyDescent="0.2">
      <c r="A38" s="102">
        <f>IF(OR('Unit Types - Emission Rates'!A47="Not New/Modified",'Unit Types - Emission Rates'!A47="Remove",M38=0),0,IF(ISNUMBER(MATCH(M38,$M$1:M37,0)),0,MAX($A$1:A37)+1))</f>
        <v>0</v>
      </c>
      <c r="B38" t="str">
        <f>IF(OR(COUNTIF(QuickFix!$D$2:D38,QuickFix!D38)&gt;1,QuickFix!D38=0),IF(ISBLANK('Unit Types - Emission Rates'!C47),B37,0),MAX($B$1:B37)+1)</f>
        <v># if BACT</v>
      </c>
      <c r="C38" t="str">
        <f t="shared" si="0"/>
        <v># if BACT0</v>
      </c>
      <c r="D38">
        <f>IF(B38=0,0,IF(ISNUMBER(MATCH(C38,$C$1:C37,0)),-1,COUNTIF($B$2:B38,B38)-COUNTIFS($D$1:D37,"&lt;0",$B$1:B37,B38)))</f>
        <v>-1</v>
      </c>
      <c r="E38">
        <f t="shared" si="25"/>
        <v>0</v>
      </c>
      <c r="F38" t="str">
        <f>IF(OR(COUNTIF(QuickFix!$D$2:D38,QuickFix!D38)&gt;1,QuickFix!D38=0),IF(ISBLANK('Unit Types - Emission Rates'!C47),F37,0),MAX(F$1:$F37)+1)</f>
        <v># if Monitoring</v>
      </c>
      <c r="G38" t="str">
        <f t="shared" si="1"/>
        <v># if Monitoring0</v>
      </c>
      <c r="H38">
        <f>IF(F38=0,0,IF(ISNUMBER(MATCH(G38,$G$1:G37,0)),-1,COUNTIF($F$2:F38,F38)-COUNTIFS($H$1:H37,"&lt;0",$F$1:F37,F38)))</f>
        <v>-1</v>
      </c>
      <c r="I38">
        <f t="shared" si="2"/>
        <v>0</v>
      </c>
      <c r="J38" s="3" t="str">
        <f>IF(OR(COUNTIF($L$2:L38,L38)&gt;1,L38=0),IF(ISBLANK('Unit Types - Emission Rates'!C47),J37,0),MAX($J$1:J37)+1)</f>
        <v>Unique FIN</v>
      </c>
      <c r="K38" s="3" t="str">
        <f>IF(OR(COUNTIF($M$2:M38,M38)&gt;1,M38=0),IF(ISBLANK('Unit Types - Emission Rates'!D47),K37,0),MAX($K$1:K37)+1)</f>
        <v>Unique EPN</v>
      </c>
      <c r="L38">
        <f>IF(ISBLANK('Unit Types - Emission Rates'!$C47),'Unit Types - Emission Rates'!D47,'Unit Types - Emission Rates'!C47)</f>
        <v>0</v>
      </c>
      <c r="M38" s="3">
        <f>IF(AND(ISBLANK('Unit Types - Emission Rates'!D47),N38&lt;&gt;0,L38&lt;&gt;N38),"FIN: "&amp;L38,IF(AND(ISBLANK('Unit Types - Emission Rates'!D47),N38&lt;&gt;0),L38,'Unit Types - Emission Rates'!D47))</f>
        <v>0</v>
      </c>
      <c r="N38" s="3">
        <f>'Unit Types - Emission Rates'!E47</f>
        <v>0</v>
      </c>
      <c r="O38" s="5" t="str">
        <f>IF(OR(COUNTIF($P$2:P38,P38&lt;&gt;0)&gt;1,P38=0),IF(ISBLANK('Unit Types - Emission Rates'!A47),O37,0),MAX($O$1:O37)+1)</f>
        <v>AR Numbering</v>
      </c>
      <c r="P38" s="5">
        <f>'Unit Types - Emission Rates'!A47</f>
        <v>0</v>
      </c>
      <c r="Q38" s="3">
        <f>IF(R38=0,0,IF(COUNTIF($R$2:R38,R38)&gt;1,0,MAX($Q$1:Q37)+1))</f>
        <v>0</v>
      </c>
      <c r="R38" s="3">
        <f>IF(ISBLANK('Unit Types - Emission Rates'!P47),'Unit Types - Emission Rates'!O47,'Unit Types - Emission Rates'!P47)</f>
        <v>0</v>
      </c>
      <c r="S38" t="str">
        <f t="shared" si="26"/>
        <v>00</v>
      </c>
      <c r="T38" t="str">
        <f t="shared" si="27"/>
        <v>00</v>
      </c>
      <c r="U38" s="3">
        <f>IF(OR('Unit Types - Emission Rates'!F47="PM 2.5",'Unit Types - Emission Rates'!F47="PM2.5",'Unit Types - Emission Rates'!F47="PM 10",'Unit Types - Emission Rates'!F47="PM10"),"PM",'Unit Types - Emission Rates'!F47)</f>
        <v>0</v>
      </c>
      <c r="V38" s="100">
        <f>IF(ISBLANK('Unit Types - Emission Rates'!F47),1,0)</f>
        <v>1</v>
      </c>
      <c r="AC38" s="99">
        <f>IF(AD38=-1,0,MAX($AC$1:AC37)+1)</f>
        <v>0</v>
      </c>
      <c r="AD38" s="3">
        <f t="shared" si="7"/>
        <v>-1</v>
      </c>
      <c r="AE38" s="3">
        <f t="shared" si="8"/>
        <v>-1</v>
      </c>
      <c r="AF38" s="280">
        <f t="shared" si="9"/>
        <v>-1</v>
      </c>
      <c r="AG38" s="280" t="str">
        <f t="shared" si="10"/>
        <v/>
      </c>
      <c r="AH38" s="280" t="str">
        <f t="shared" si="11"/>
        <v/>
      </c>
      <c r="AI38" s="3">
        <f t="shared" si="12"/>
        <v>-1</v>
      </c>
      <c r="AJ38" s="3" t="str">
        <f t="shared" si="13"/>
        <v/>
      </c>
      <c r="AK38" s="3" t="str">
        <f t="shared" si="14"/>
        <v/>
      </c>
      <c r="AL38" s="280">
        <f t="shared" si="15"/>
        <v>-1</v>
      </c>
      <c r="AM38" s="280" t="str">
        <f t="shared" si="16"/>
        <v/>
      </c>
      <c r="AN38" s="285" t="str">
        <f t="shared" si="17"/>
        <v/>
      </c>
      <c r="AO38" s="3">
        <f>IF(AP38=0,0,COUNTIF(AO$1:$AO37,"&lt;&gt;0"))</f>
        <v>0</v>
      </c>
      <c r="AP38" s="3">
        <f t="shared" si="18"/>
        <v>0</v>
      </c>
      <c r="AQ38" s="99">
        <f>IF(AR38=0,0,IF(OR(ISNUMBER(MATCH(AR38,'Public Notice'!$A$11:$A$18,0)),AND(RIGHT(AR38,1)=" ",ISNUMBER(MATCH(LEFT(AR38,LEN(AR38)-1),'Public Notice'!$A$11:$A$18,0)))),0,COUNTIF(AQ$1:$AQ37,"&lt;&gt;0")))</f>
        <v>0</v>
      </c>
      <c r="AR38" s="100">
        <f t="shared" si="19"/>
        <v>0</v>
      </c>
      <c r="AT38" s="99">
        <f>IF(AU38=0,0,COUNTIF($AT$1:AT37,"&lt;&gt;0"))</f>
        <v>0</v>
      </c>
      <c r="AU38" s="3">
        <f t="shared" si="20"/>
        <v>0</v>
      </c>
      <c r="AV38" s="99">
        <f>IF(AW38=0,0,IF(OR(ISNUMBER(MATCH(AW38,'Public Notice'!$A$11:$A$18,0)),AND(RIGHT(AW38,1)=" ",ISNUMBER(MATCH(LEFT(AW38,LEN(AW38)-1),'Public Notice'!$A$11:$A$18,0)))),0,COUNTIF($AV$1:AV37,"&lt;&gt;0")))</f>
        <v>0</v>
      </c>
      <c r="AW38" s="100">
        <f t="shared" si="21"/>
        <v>0</v>
      </c>
      <c r="AY38" s="3">
        <f>IF(ISNUMBER(IFERROR(MATCH(AZ38,$AZ$1:AZ37,0),"Else")),0,ROW(AZ38)-1)</f>
        <v>0</v>
      </c>
      <c r="AZ38">
        <f>IF(OR('Unit Types - Emission Rates'!F46="PM 2.5",'Unit Types - Emission Rates'!F46="PM 2.5 ",'Unit Types - Emission Rates'!F46="PM2.5"),"PM2.5",IF(OR('Unit Types - Emission Rates'!F46="PM 10",'Unit Types - Emission Rates'!F46="PM 10 ",'Unit Types - Emission Rates'!F46="PM10 "),"PM10",IF(RIGHT('Unit Types - Emission Rates'!F46,1)=" ",LEFT('Unit Types - Emission Rates'!F46,LEN('Unit Types - Emission Rates'!F46)-1),IF(RIGHT('Unit Types - Emission Rates'!F46,1)&lt;&gt;" ",'Unit Types - Emission Rates'!F46,'Unit Types - Emission Rates'!F46))))</f>
        <v>0</v>
      </c>
      <c r="BA38">
        <f>_xlfn.NUMBERVALUE(IF(OR('Unit Types - Emission Rates'!G46="-",'Unit Types - Emission Rates'!G46="--",'Unit Types - Emission Rates'!G46="---"),0,IF(OR('Unit Types - Emission Rates'!G46="&lt;0.01",'Unit Types - Emission Rates'!G46="&lt; 0.01"),0.01,'Unit Types - Emission Rates'!G46)))</f>
        <v>0</v>
      </c>
      <c r="BB38">
        <f>_xlfn.NUMBERVALUE(IF(OR('Unit Types - Emission Rates'!H46="-",'Unit Types - Emission Rates'!H46="--",'Unit Types - Emission Rates'!H46="---"),0,IF(OR('Unit Types - Emission Rates'!H46="&lt;0.01",'Unit Types - Emission Rates'!H46="&lt; 0.01"),0.01,'Unit Types - Emission Rates'!H46)))</f>
        <v>0</v>
      </c>
      <c r="BC38">
        <f>_xlfn.NUMBERVALUE(IF(OR('Unit Types - Emission Rates'!I46="-",'Unit Types - Emission Rates'!I46="--",'Unit Types - Emission Rates'!I46="---"),0,IF(OR('Unit Types - Emission Rates'!I46="&lt;0.01",'Unit Types - Emission Rates'!I46="&lt; 0.01"),0.01,'Unit Types - Emission Rates'!I46)))</f>
        <v>0</v>
      </c>
      <c r="BD38">
        <f>_xlfn.NUMBERVALUE(IF(OR('Unit Types - Emission Rates'!J46="-",'Unit Types - Emission Rates'!J46="--",'Unit Types - Emission Rates'!J46="---"),0,IF(OR('Unit Types - Emission Rates'!J46="&lt;0.01",'Unit Types - Emission Rates'!J46="&lt; 0.01"),0.01,'Unit Types - Emission Rates'!J46)))</f>
        <v>0</v>
      </c>
      <c r="BE38">
        <f>_xlfn.NUMBERVALUE(IF(OR('Unit Types - Emission Rates'!K46="-",'Unit Types - Emission Rates'!K46="--",'Unit Types - Emission Rates'!K46="---"),0,IF(OR('Unit Types - Emission Rates'!K46="&lt;0.01",'Unit Types - Emission Rates'!K46="&lt; 0.01"),0.01,'Unit Types - Emission Rates'!K46)))</f>
        <v>0</v>
      </c>
      <c r="BF38">
        <f>_xlfn.NUMBERVALUE(IF(OR('Unit Types - Emission Rates'!L46="-",'Unit Types - Emission Rates'!L46="--",'Unit Types - Emission Rates'!L46="---"),0,IF(OR('Unit Types - Emission Rates'!L46="&lt;0.01",'Unit Types - Emission Rates'!L46="&lt; 0.01"),0.01,'Unit Types - Emission Rates'!L46)))</f>
        <v>0</v>
      </c>
      <c r="BG38" t="b">
        <f>IF(AND(V37&lt;&gt;1),(QuickFix!G37="Yes"))</f>
        <v>0</v>
      </c>
      <c r="BH38" t="b">
        <f>OR('Unit Types - Emission Rates'!A46="Consolidate",AND(ISBLANK('Unit Types - Emission Rates'!A46),BH37=TRUE),BC38&gt;0,BD38&gt;0)</f>
        <v>0</v>
      </c>
      <c r="BI38" t="b">
        <f>OR('Unit Types - Emission Rates'!A46="Remove",AND(ISBLANK('Unit Types - Emission Rates'!A46),BI37=TRUE))</f>
        <v>0</v>
      </c>
      <c r="BJ38" t="b">
        <f>OR('Unit Types - Emission Rates'!A46="Consolidate",'Unit Types - Emission Rates'!A46="New/Modified",'Unit Types - Emission Rates'!A46="Change of location",AND(ISBLANK('Unit Types - Emission Rates'!A46),BJ37=TRUE))</f>
        <v>0</v>
      </c>
      <c r="BK38" t="b">
        <f>OR('Unit Types - Emission Rates'!A46="Renew",'Unit Types - Emission Rates'!A46="Renew only",AND(ISBLANK('Unit Types - Emission Rates'!A46),BK37=TRUE))</f>
        <v>0</v>
      </c>
      <c r="BL38">
        <f>IF(ISNUMBER(IFERROR(MATCH(BM38,$BM$1:BM37,0),"Else")),0,ROW(BM38)-1)</f>
        <v>0</v>
      </c>
      <c r="BM38" s="105">
        <f t="shared" si="29"/>
        <v>0</v>
      </c>
      <c r="BO38" s="3"/>
      <c r="BP38" s="3"/>
      <c r="BQ38" s="162" t="s">
        <v>1036</v>
      </c>
      <c r="BR38" s="160" t="s">
        <v>1074</v>
      </c>
      <c r="BS38" s="3"/>
      <c r="BT38" s="3"/>
      <c r="BV38" s="9" t="s">
        <v>1326</v>
      </c>
      <c r="BW38" s="10" t="s">
        <v>1389</v>
      </c>
      <c r="BX38" s="11" t="s">
        <v>1390</v>
      </c>
      <c r="BY38" s="12" t="s">
        <v>1391</v>
      </c>
      <c r="CL38" s="7"/>
      <c r="CM38" s="7"/>
      <c r="CN38" s="7"/>
      <c r="CO38" s="130" t="s">
        <v>1392</v>
      </c>
      <c r="CP38" s="7"/>
      <c r="CQ38" s="7"/>
      <c r="CR38" s="7"/>
      <c r="CS38" s="7"/>
      <c r="CT38" s="7"/>
      <c r="CU38" s="7"/>
      <c r="CV38" s="7"/>
      <c r="CX38" t="s">
        <v>1393</v>
      </c>
      <c r="CY38">
        <f t="shared" si="22"/>
        <v>0</v>
      </c>
      <c r="DA38" t="b">
        <f t="shared" si="30"/>
        <v>0</v>
      </c>
      <c r="DB38">
        <f t="shared" si="24"/>
        <v>0</v>
      </c>
      <c r="DF38" s="333">
        <f t="shared" si="28"/>
        <v>0</v>
      </c>
    </row>
    <row r="39" spans="1:110" x14ac:dyDescent="0.2">
      <c r="A39" s="102">
        <f>IF(OR('Unit Types - Emission Rates'!A48="Not New/Modified",'Unit Types - Emission Rates'!A48="Remove",M39=0),0,IF(ISNUMBER(MATCH(M39,$M$1:M38,0)),0,MAX($A$1:A38)+1))</f>
        <v>0</v>
      </c>
      <c r="B39" t="str">
        <f>IF(OR(COUNTIF(QuickFix!$D$2:D39,QuickFix!D39)&gt;1,QuickFix!D39=0),IF(ISBLANK('Unit Types - Emission Rates'!C48),B38,0),MAX($B$1:B38)+1)</f>
        <v># if BACT</v>
      </c>
      <c r="C39" t="str">
        <f t="shared" si="0"/>
        <v># if BACT0</v>
      </c>
      <c r="D39">
        <f>IF(B39=0,0,IF(ISNUMBER(MATCH(C39,$C$1:C38,0)),-1,COUNTIF($B$2:B39,B39)-COUNTIFS($D$1:D38,"&lt;0",$B$1:B38,B39)))</f>
        <v>-1</v>
      </c>
      <c r="E39">
        <f t="shared" si="25"/>
        <v>0</v>
      </c>
      <c r="F39" t="str">
        <f>IF(OR(COUNTIF(QuickFix!$D$2:D39,QuickFix!D39)&gt;1,QuickFix!D39=0),IF(ISBLANK('Unit Types - Emission Rates'!C48),F38,0),MAX(F$1:$F38)+1)</f>
        <v># if Monitoring</v>
      </c>
      <c r="G39" t="str">
        <f t="shared" si="1"/>
        <v># if Monitoring0</v>
      </c>
      <c r="H39">
        <f>IF(F39=0,0,IF(ISNUMBER(MATCH(G39,$G$1:G38,0)),-1,COUNTIF($F$2:F39,F39)-COUNTIFS($H$1:H38,"&lt;0",$F$1:F38,F39)))</f>
        <v>-1</v>
      </c>
      <c r="I39">
        <f t="shared" si="2"/>
        <v>0</v>
      </c>
      <c r="J39" s="3" t="str">
        <f>IF(OR(COUNTIF($L$2:L39,L39)&gt;1,L39=0),IF(ISBLANK('Unit Types - Emission Rates'!C48),J38,0),MAX($J$1:J38)+1)</f>
        <v>Unique FIN</v>
      </c>
      <c r="K39" s="3" t="str">
        <f>IF(OR(COUNTIF($M$2:M39,M39)&gt;1,M39=0),IF(ISBLANK('Unit Types - Emission Rates'!D48),K38,0),MAX($K$1:K38)+1)</f>
        <v>Unique EPN</v>
      </c>
      <c r="L39">
        <f>IF(ISBLANK('Unit Types - Emission Rates'!$C48),'Unit Types - Emission Rates'!D48,'Unit Types - Emission Rates'!C48)</f>
        <v>0</v>
      </c>
      <c r="M39" s="3">
        <f>IF(AND(ISBLANK('Unit Types - Emission Rates'!D48),N39&lt;&gt;0,L39&lt;&gt;N39),"FIN: "&amp;L39,IF(AND(ISBLANK('Unit Types - Emission Rates'!D48),N39&lt;&gt;0),L39,'Unit Types - Emission Rates'!D48))</f>
        <v>0</v>
      </c>
      <c r="N39" s="3">
        <f>'Unit Types - Emission Rates'!E48</f>
        <v>0</v>
      </c>
      <c r="O39" s="5" t="str">
        <f>IF(OR(COUNTIF($P$2:P39,P39&lt;&gt;0)&gt;1,P39=0),IF(ISBLANK('Unit Types - Emission Rates'!A48),O38,0),MAX($O$1:O38)+1)</f>
        <v>AR Numbering</v>
      </c>
      <c r="P39" s="5">
        <f>'Unit Types - Emission Rates'!A48</f>
        <v>0</v>
      </c>
      <c r="Q39" s="3">
        <f>IF(R39=0,0,IF(COUNTIF($R$2:R39,R39)&gt;1,0,MAX($Q$1:Q38)+1))</f>
        <v>0</v>
      </c>
      <c r="R39" s="3">
        <f>IF(ISBLANK('Unit Types - Emission Rates'!P48),'Unit Types - Emission Rates'!O48,'Unit Types - Emission Rates'!P48)</f>
        <v>0</v>
      </c>
      <c r="S39" t="str">
        <f t="shared" si="26"/>
        <v>00</v>
      </c>
      <c r="T39" t="str">
        <f t="shared" si="27"/>
        <v>00</v>
      </c>
      <c r="U39" s="3">
        <f>IF(OR('Unit Types - Emission Rates'!F48="PM 2.5",'Unit Types - Emission Rates'!F48="PM2.5",'Unit Types - Emission Rates'!F48="PM 10",'Unit Types - Emission Rates'!F48="PM10"),"PM",'Unit Types - Emission Rates'!F48)</f>
        <v>0</v>
      </c>
      <c r="V39" s="100">
        <f>IF(ISBLANK('Unit Types - Emission Rates'!F48),1,0)</f>
        <v>1</v>
      </c>
      <c r="AC39" s="99">
        <f>IF(AD39=-1,0,MAX($AC$1:AC38)+1)</f>
        <v>0</v>
      </c>
      <c r="AD39" s="3">
        <f t="shared" si="7"/>
        <v>-1</v>
      </c>
      <c r="AE39" s="3">
        <f t="shared" si="8"/>
        <v>-1</v>
      </c>
      <c r="AF39" s="280">
        <f t="shared" si="9"/>
        <v>-1</v>
      </c>
      <c r="AG39" s="280" t="str">
        <f t="shared" si="10"/>
        <v/>
      </c>
      <c r="AH39" s="280" t="str">
        <f t="shared" si="11"/>
        <v/>
      </c>
      <c r="AI39" s="3">
        <f t="shared" si="12"/>
        <v>-1</v>
      </c>
      <c r="AJ39" s="3" t="str">
        <f t="shared" si="13"/>
        <v/>
      </c>
      <c r="AK39" s="3" t="str">
        <f t="shared" si="14"/>
        <v/>
      </c>
      <c r="AL39" s="280">
        <f t="shared" si="15"/>
        <v>-1</v>
      </c>
      <c r="AM39" s="280" t="str">
        <f t="shared" si="16"/>
        <v/>
      </c>
      <c r="AN39" s="285" t="str">
        <f t="shared" si="17"/>
        <v/>
      </c>
      <c r="AO39" s="3">
        <f>IF(AP39=0,0,COUNTIF(AO$1:$AO38,"&lt;&gt;0"))</f>
        <v>0</v>
      </c>
      <c r="AP39" s="3">
        <f t="shared" si="18"/>
        <v>0</v>
      </c>
      <c r="AQ39" s="99">
        <f>IF(AR39=0,0,IF(OR(ISNUMBER(MATCH(AR39,'Public Notice'!$A$11:$A$18,0)),AND(RIGHT(AR39,1)=" ",ISNUMBER(MATCH(LEFT(AR39,LEN(AR39)-1),'Public Notice'!$A$11:$A$18,0)))),0,COUNTIF(AQ$1:$AQ38,"&lt;&gt;0")))</f>
        <v>0</v>
      </c>
      <c r="AR39" s="100">
        <f t="shared" si="19"/>
        <v>0</v>
      </c>
      <c r="AT39" s="99">
        <f>IF(AU39=0,0,COUNTIF($AT$1:AT38,"&lt;&gt;0"))</f>
        <v>0</v>
      </c>
      <c r="AU39" s="3">
        <f t="shared" si="20"/>
        <v>0</v>
      </c>
      <c r="AV39" s="99">
        <f>IF(AW39=0,0,IF(OR(ISNUMBER(MATCH(AW39,'Public Notice'!$A$11:$A$18,0)),AND(RIGHT(AW39,1)=" ",ISNUMBER(MATCH(LEFT(AW39,LEN(AW39)-1),'Public Notice'!$A$11:$A$18,0)))),0,COUNTIF($AV$1:AV38,"&lt;&gt;0")))</f>
        <v>0</v>
      </c>
      <c r="AW39" s="100">
        <f t="shared" si="21"/>
        <v>0</v>
      </c>
      <c r="AY39" s="3">
        <f>IF(ISNUMBER(IFERROR(MATCH(AZ39,$AZ$1:AZ38,0),"Else")),0,ROW(AZ39)-1)</f>
        <v>0</v>
      </c>
      <c r="AZ39">
        <f>IF(OR('Unit Types - Emission Rates'!F47="PM 2.5",'Unit Types - Emission Rates'!F47="PM 2.5 ",'Unit Types - Emission Rates'!F47="PM2.5"),"PM2.5",IF(OR('Unit Types - Emission Rates'!F47="PM 10",'Unit Types - Emission Rates'!F47="PM 10 ",'Unit Types - Emission Rates'!F47="PM10 "),"PM10",IF(RIGHT('Unit Types - Emission Rates'!F47,1)=" ",LEFT('Unit Types - Emission Rates'!F47,LEN('Unit Types - Emission Rates'!F47)-1),IF(RIGHT('Unit Types - Emission Rates'!F47,1)&lt;&gt;" ",'Unit Types - Emission Rates'!F47,'Unit Types - Emission Rates'!F47))))</f>
        <v>0</v>
      </c>
      <c r="BA39">
        <f>_xlfn.NUMBERVALUE(IF(OR('Unit Types - Emission Rates'!G47="-",'Unit Types - Emission Rates'!G47="--",'Unit Types - Emission Rates'!G47="---"),0,IF(OR('Unit Types - Emission Rates'!G47="&lt;0.01",'Unit Types - Emission Rates'!G47="&lt; 0.01"),0.01,'Unit Types - Emission Rates'!G47)))</f>
        <v>0</v>
      </c>
      <c r="BB39">
        <f>_xlfn.NUMBERVALUE(IF(OR('Unit Types - Emission Rates'!H47="-",'Unit Types - Emission Rates'!H47="--",'Unit Types - Emission Rates'!H47="---"),0,IF(OR('Unit Types - Emission Rates'!H47="&lt;0.01",'Unit Types - Emission Rates'!H47="&lt; 0.01"),0.01,'Unit Types - Emission Rates'!H47)))</f>
        <v>0</v>
      </c>
      <c r="BC39">
        <f>_xlfn.NUMBERVALUE(IF(OR('Unit Types - Emission Rates'!I47="-",'Unit Types - Emission Rates'!I47="--",'Unit Types - Emission Rates'!I47="---"),0,IF(OR('Unit Types - Emission Rates'!I47="&lt;0.01",'Unit Types - Emission Rates'!I47="&lt; 0.01"),0.01,'Unit Types - Emission Rates'!I47)))</f>
        <v>0</v>
      </c>
      <c r="BD39">
        <f>_xlfn.NUMBERVALUE(IF(OR('Unit Types - Emission Rates'!J47="-",'Unit Types - Emission Rates'!J47="--",'Unit Types - Emission Rates'!J47="---"),0,IF(OR('Unit Types - Emission Rates'!J47="&lt;0.01",'Unit Types - Emission Rates'!J47="&lt; 0.01"),0.01,'Unit Types - Emission Rates'!J47)))</f>
        <v>0</v>
      </c>
      <c r="BE39">
        <f>_xlfn.NUMBERVALUE(IF(OR('Unit Types - Emission Rates'!K47="-",'Unit Types - Emission Rates'!K47="--",'Unit Types - Emission Rates'!K47="---"),0,IF(OR('Unit Types - Emission Rates'!K47="&lt;0.01",'Unit Types - Emission Rates'!K47="&lt; 0.01"),0.01,'Unit Types - Emission Rates'!K47)))</f>
        <v>0</v>
      </c>
      <c r="BF39">
        <f>_xlfn.NUMBERVALUE(IF(OR('Unit Types - Emission Rates'!L47="-",'Unit Types - Emission Rates'!L47="--",'Unit Types - Emission Rates'!L47="---"),0,IF(OR('Unit Types - Emission Rates'!L47="&lt;0.01",'Unit Types - Emission Rates'!L47="&lt; 0.01"),0.01,'Unit Types - Emission Rates'!L47)))</f>
        <v>0</v>
      </c>
      <c r="BG39" t="b">
        <f>IF(AND(V38&lt;&gt;1),(QuickFix!G38="Yes"))</f>
        <v>0</v>
      </c>
      <c r="BH39" t="b">
        <f>OR('Unit Types - Emission Rates'!A47="Consolidate",AND(ISBLANK('Unit Types - Emission Rates'!A47),BH38=TRUE),BC39&gt;0,BD39&gt;0)</f>
        <v>0</v>
      </c>
      <c r="BI39" t="b">
        <f>OR('Unit Types - Emission Rates'!A47="Remove",AND(ISBLANK('Unit Types - Emission Rates'!A47),BI38=TRUE))</f>
        <v>0</v>
      </c>
      <c r="BJ39" t="b">
        <f>OR('Unit Types - Emission Rates'!A47="Consolidate",'Unit Types - Emission Rates'!A47="New/Modified",'Unit Types - Emission Rates'!A47="Change of location",AND(ISBLANK('Unit Types - Emission Rates'!A47),BJ38=TRUE))</f>
        <v>0</v>
      </c>
      <c r="BK39" t="b">
        <f>OR('Unit Types - Emission Rates'!A47="Renew",'Unit Types - Emission Rates'!A47="Renew only",AND(ISBLANK('Unit Types - Emission Rates'!A47),BK38=TRUE))</f>
        <v>0</v>
      </c>
      <c r="BL39">
        <f>IF(ISNUMBER(IFERROR(MATCH(BM39,$BM$1:BM38,0),"Else")),0,ROW(BM39)-1)</f>
        <v>0</v>
      </c>
      <c r="BM39" s="105">
        <f t="shared" si="29"/>
        <v>0</v>
      </c>
      <c r="BO39" s="3"/>
      <c r="BP39" s="3"/>
      <c r="BQ39" s="162" t="s">
        <v>1394</v>
      </c>
      <c r="BR39" s="160" t="s">
        <v>1012</v>
      </c>
      <c r="BS39" s="3"/>
      <c r="BT39" s="3"/>
      <c r="BV39" s="9" t="s">
        <v>1339</v>
      </c>
      <c r="BW39" s="10" t="s">
        <v>1395</v>
      </c>
      <c r="BX39" s="11" t="s">
        <v>1396</v>
      </c>
      <c r="BY39" s="12" t="s">
        <v>1397</v>
      </c>
      <c r="CL39" s="7"/>
      <c r="CM39" s="7"/>
      <c r="CN39" s="7"/>
      <c r="CO39" s="130" t="s">
        <v>1398</v>
      </c>
      <c r="CP39" s="7"/>
      <c r="CQ39" s="7"/>
      <c r="CR39" s="7"/>
      <c r="CS39" s="7"/>
      <c r="CT39" s="7"/>
      <c r="CU39" s="7"/>
      <c r="CV39" s="7"/>
      <c r="CX39" t="s">
        <v>1399</v>
      </c>
      <c r="CY39">
        <f t="shared" si="22"/>
        <v>0</v>
      </c>
      <c r="DA39" t="b">
        <f t="shared" si="30"/>
        <v>0</v>
      </c>
      <c r="DB39">
        <f t="shared" si="24"/>
        <v>0</v>
      </c>
      <c r="DF39" s="333">
        <f t="shared" si="28"/>
        <v>0</v>
      </c>
    </row>
    <row r="40" spans="1:110" x14ac:dyDescent="0.2">
      <c r="A40" s="102">
        <f>IF(OR('Unit Types - Emission Rates'!A49="Not New/Modified",'Unit Types - Emission Rates'!A49="Remove",M40=0),0,IF(ISNUMBER(MATCH(M40,$M$1:M39,0)),0,MAX($A$1:A39)+1))</f>
        <v>0</v>
      </c>
      <c r="B40" t="str">
        <f>IF(OR(COUNTIF(QuickFix!$D$2:D40,QuickFix!D40)&gt;1,QuickFix!D40=0),IF(ISBLANK('Unit Types - Emission Rates'!C49),B39,0),MAX($B$1:B39)+1)</f>
        <v># if BACT</v>
      </c>
      <c r="C40" t="str">
        <f t="shared" si="0"/>
        <v># if BACT0</v>
      </c>
      <c r="D40">
        <f>IF(B40=0,0,IF(ISNUMBER(MATCH(C40,$C$1:C39,0)),-1,COUNTIF($B$2:B40,B40)-COUNTIFS($D$1:D39,"&lt;0",$B$1:B39,B40)))</f>
        <v>-1</v>
      </c>
      <c r="E40">
        <f t="shared" si="25"/>
        <v>0</v>
      </c>
      <c r="F40" t="str">
        <f>IF(OR(COUNTIF(QuickFix!$D$2:D40,QuickFix!D40)&gt;1,QuickFix!D40=0),IF(ISBLANK('Unit Types - Emission Rates'!C49),F39,0),MAX(F$1:$F39)+1)</f>
        <v># if Monitoring</v>
      </c>
      <c r="G40" t="str">
        <f t="shared" si="1"/>
        <v># if Monitoring0</v>
      </c>
      <c r="H40">
        <f>IF(F40=0,0,IF(ISNUMBER(MATCH(G40,$G$1:G39,0)),-1,COUNTIF($F$2:F40,F40)-COUNTIFS($H$1:H39,"&lt;0",$F$1:F39,F40)))</f>
        <v>-1</v>
      </c>
      <c r="I40">
        <f t="shared" si="2"/>
        <v>0</v>
      </c>
      <c r="J40" s="3" t="str">
        <f>IF(OR(COUNTIF($L$2:L40,L40)&gt;1,L40=0),IF(ISBLANK('Unit Types - Emission Rates'!C49),J39,0),MAX($J$1:J39)+1)</f>
        <v>Unique FIN</v>
      </c>
      <c r="K40" s="3" t="str">
        <f>IF(OR(COUNTIF($M$2:M40,M40)&gt;1,M40=0),IF(ISBLANK('Unit Types - Emission Rates'!D49),K39,0),MAX($K$1:K39)+1)</f>
        <v>Unique EPN</v>
      </c>
      <c r="L40">
        <f>IF(ISBLANK('Unit Types - Emission Rates'!$C49),'Unit Types - Emission Rates'!D49,'Unit Types - Emission Rates'!C49)</f>
        <v>0</v>
      </c>
      <c r="M40" s="3">
        <f>IF(AND(ISBLANK('Unit Types - Emission Rates'!D49),N40&lt;&gt;0,L40&lt;&gt;N40),"FIN: "&amp;L40,IF(AND(ISBLANK('Unit Types - Emission Rates'!D49),N40&lt;&gt;0),L40,'Unit Types - Emission Rates'!D49))</f>
        <v>0</v>
      </c>
      <c r="N40" s="3">
        <f>'Unit Types - Emission Rates'!E49</f>
        <v>0</v>
      </c>
      <c r="O40" s="5" t="str">
        <f>IF(OR(COUNTIF($P$2:P40,P40&lt;&gt;0)&gt;1,P40=0),IF(ISBLANK('Unit Types - Emission Rates'!A49),O39,0),MAX($O$1:O39)+1)</f>
        <v>AR Numbering</v>
      </c>
      <c r="P40" s="5">
        <f>'Unit Types - Emission Rates'!A49</f>
        <v>0</v>
      </c>
      <c r="Q40" s="3">
        <f>IF(R40=0,0,IF(COUNTIF($R$2:R40,R40)&gt;1,0,MAX($Q$1:Q39)+1))</f>
        <v>0</v>
      </c>
      <c r="R40" s="3">
        <f>IF(ISBLANK('Unit Types - Emission Rates'!P49),'Unit Types - Emission Rates'!O49,'Unit Types - Emission Rates'!P49)</f>
        <v>0</v>
      </c>
      <c r="S40" t="str">
        <f t="shared" si="26"/>
        <v>00</v>
      </c>
      <c r="T40" t="str">
        <f t="shared" si="27"/>
        <v>00</v>
      </c>
      <c r="U40" s="3">
        <f>IF(OR('Unit Types - Emission Rates'!F49="PM 2.5",'Unit Types - Emission Rates'!F49="PM2.5",'Unit Types - Emission Rates'!F49="PM 10",'Unit Types - Emission Rates'!F49="PM10"),"PM",'Unit Types - Emission Rates'!F49)</f>
        <v>0</v>
      </c>
      <c r="V40" s="100">
        <f>IF(ISBLANK('Unit Types - Emission Rates'!F49),1,0)</f>
        <v>1</v>
      </c>
      <c r="AC40" s="99">
        <f>IF(AD40=-1,0,MAX($AC$1:AC39)+1)</f>
        <v>0</v>
      </c>
      <c r="AD40" s="3">
        <f t="shared" si="7"/>
        <v>-1</v>
      </c>
      <c r="AE40" s="3">
        <f t="shared" si="8"/>
        <v>-1</v>
      </c>
      <c r="AF40" s="280">
        <f t="shared" si="9"/>
        <v>-1</v>
      </c>
      <c r="AG40" s="280" t="str">
        <f t="shared" si="10"/>
        <v/>
      </c>
      <c r="AH40" s="280" t="str">
        <f t="shared" si="11"/>
        <v/>
      </c>
      <c r="AI40" s="3">
        <f t="shared" si="12"/>
        <v>-1</v>
      </c>
      <c r="AJ40" s="3" t="str">
        <f t="shared" si="13"/>
        <v/>
      </c>
      <c r="AK40" s="3" t="str">
        <f t="shared" si="14"/>
        <v/>
      </c>
      <c r="AL40" s="280">
        <f t="shared" si="15"/>
        <v>-1</v>
      </c>
      <c r="AM40" s="280" t="str">
        <f t="shared" si="16"/>
        <v/>
      </c>
      <c r="AN40" s="285" t="str">
        <f t="shared" si="17"/>
        <v/>
      </c>
      <c r="AO40" s="3">
        <f>IF(AP40=0,0,COUNTIF(AO$1:$AO39,"&lt;&gt;0"))</f>
        <v>0</v>
      </c>
      <c r="AP40" s="3">
        <f t="shared" si="18"/>
        <v>0</v>
      </c>
      <c r="AQ40" s="99">
        <f>IF(AR40=0,0,IF(OR(ISNUMBER(MATCH(AR40,'Public Notice'!$A$11:$A$18,0)),AND(RIGHT(AR40,1)=" ",ISNUMBER(MATCH(LEFT(AR40,LEN(AR40)-1),'Public Notice'!$A$11:$A$18,0)))),0,COUNTIF(AQ$1:$AQ39,"&lt;&gt;0")))</f>
        <v>0</v>
      </c>
      <c r="AR40" s="100">
        <f t="shared" si="19"/>
        <v>0</v>
      </c>
      <c r="AT40" s="99">
        <f>IF(AU40=0,0,COUNTIF($AT$1:AT39,"&lt;&gt;0"))</f>
        <v>0</v>
      </c>
      <c r="AU40" s="3">
        <f t="shared" si="20"/>
        <v>0</v>
      </c>
      <c r="AV40" s="99">
        <f>IF(AW40=0,0,IF(OR(ISNUMBER(MATCH(AW40,'Public Notice'!$A$11:$A$18,0)),AND(RIGHT(AW40,1)=" ",ISNUMBER(MATCH(LEFT(AW40,LEN(AW40)-1),'Public Notice'!$A$11:$A$18,0)))),0,COUNTIF($AV$1:AV39,"&lt;&gt;0")))</f>
        <v>0</v>
      </c>
      <c r="AW40" s="100">
        <f t="shared" si="21"/>
        <v>0</v>
      </c>
      <c r="AY40" s="3">
        <f>IF(ISNUMBER(IFERROR(MATCH(AZ40,$AZ$1:AZ39,0),"Else")),0,ROW(AZ40)-1)</f>
        <v>0</v>
      </c>
      <c r="AZ40">
        <f>IF(OR('Unit Types - Emission Rates'!F48="PM 2.5",'Unit Types - Emission Rates'!F48="PM 2.5 ",'Unit Types - Emission Rates'!F48="PM2.5"),"PM2.5",IF(OR('Unit Types - Emission Rates'!F48="PM 10",'Unit Types - Emission Rates'!F48="PM 10 ",'Unit Types - Emission Rates'!F48="PM10 "),"PM10",IF(RIGHT('Unit Types - Emission Rates'!F48,1)=" ",LEFT('Unit Types - Emission Rates'!F48,LEN('Unit Types - Emission Rates'!F48)-1),IF(RIGHT('Unit Types - Emission Rates'!F48,1)&lt;&gt;" ",'Unit Types - Emission Rates'!F48,'Unit Types - Emission Rates'!F48))))</f>
        <v>0</v>
      </c>
      <c r="BA40">
        <f>_xlfn.NUMBERVALUE(IF(OR('Unit Types - Emission Rates'!G48="-",'Unit Types - Emission Rates'!G48="--",'Unit Types - Emission Rates'!G48="---"),0,IF(OR('Unit Types - Emission Rates'!G48="&lt;0.01",'Unit Types - Emission Rates'!G48="&lt; 0.01"),0.01,'Unit Types - Emission Rates'!G48)))</f>
        <v>0</v>
      </c>
      <c r="BB40">
        <f>_xlfn.NUMBERVALUE(IF(OR('Unit Types - Emission Rates'!H48="-",'Unit Types - Emission Rates'!H48="--",'Unit Types - Emission Rates'!H48="---"),0,IF(OR('Unit Types - Emission Rates'!H48="&lt;0.01",'Unit Types - Emission Rates'!H48="&lt; 0.01"),0.01,'Unit Types - Emission Rates'!H48)))</f>
        <v>0</v>
      </c>
      <c r="BC40">
        <f>_xlfn.NUMBERVALUE(IF(OR('Unit Types - Emission Rates'!I48="-",'Unit Types - Emission Rates'!I48="--",'Unit Types - Emission Rates'!I48="---"),0,IF(OR('Unit Types - Emission Rates'!I48="&lt;0.01",'Unit Types - Emission Rates'!I48="&lt; 0.01"),0.01,'Unit Types - Emission Rates'!I48)))</f>
        <v>0</v>
      </c>
      <c r="BD40">
        <f>_xlfn.NUMBERVALUE(IF(OR('Unit Types - Emission Rates'!J48="-",'Unit Types - Emission Rates'!J48="--",'Unit Types - Emission Rates'!J48="---"),0,IF(OR('Unit Types - Emission Rates'!J48="&lt;0.01",'Unit Types - Emission Rates'!J48="&lt; 0.01"),0.01,'Unit Types - Emission Rates'!J48)))</f>
        <v>0</v>
      </c>
      <c r="BE40">
        <f>_xlfn.NUMBERVALUE(IF(OR('Unit Types - Emission Rates'!K48="-",'Unit Types - Emission Rates'!K48="--",'Unit Types - Emission Rates'!K48="---"),0,IF(OR('Unit Types - Emission Rates'!K48="&lt;0.01",'Unit Types - Emission Rates'!K48="&lt; 0.01"),0.01,'Unit Types - Emission Rates'!K48)))</f>
        <v>0</v>
      </c>
      <c r="BF40">
        <f>_xlfn.NUMBERVALUE(IF(OR('Unit Types - Emission Rates'!L48="-",'Unit Types - Emission Rates'!L48="--",'Unit Types - Emission Rates'!L48="---"),0,IF(OR('Unit Types - Emission Rates'!L48="&lt;0.01",'Unit Types - Emission Rates'!L48="&lt; 0.01"),0.01,'Unit Types - Emission Rates'!L48)))</f>
        <v>0</v>
      </c>
      <c r="BG40" t="b">
        <f>IF(AND(V39&lt;&gt;1),(QuickFix!G39="Yes"))</f>
        <v>0</v>
      </c>
      <c r="BH40" t="b">
        <f>OR('Unit Types - Emission Rates'!A48="Consolidate",AND(ISBLANK('Unit Types - Emission Rates'!A48),BH39=TRUE),BC40&gt;0,BD40&gt;0)</f>
        <v>0</v>
      </c>
      <c r="BI40" t="b">
        <f>OR('Unit Types - Emission Rates'!A48="Remove",AND(ISBLANK('Unit Types - Emission Rates'!A48),BI39=TRUE))</f>
        <v>0</v>
      </c>
      <c r="BJ40" t="b">
        <f>OR('Unit Types - Emission Rates'!A48="Consolidate",'Unit Types - Emission Rates'!A48="New/Modified",'Unit Types - Emission Rates'!A48="Change of location",AND(ISBLANK('Unit Types - Emission Rates'!A48),BJ39=TRUE))</f>
        <v>0</v>
      </c>
      <c r="BK40" t="b">
        <f>OR('Unit Types - Emission Rates'!A48="Renew",'Unit Types - Emission Rates'!A48="Renew only",AND(ISBLANK('Unit Types - Emission Rates'!A48),BK39=TRUE))</f>
        <v>0</v>
      </c>
      <c r="BL40">
        <f>IF(ISNUMBER(IFERROR(MATCH(BM40,$BM$1:BM39,0),"Else")),0,ROW(BM40)-1)</f>
        <v>0</v>
      </c>
      <c r="BM40" s="105">
        <f t="shared" si="29"/>
        <v>0</v>
      </c>
      <c r="BO40" s="3"/>
      <c r="BP40" s="3"/>
      <c r="BQ40" s="162" t="s">
        <v>1400</v>
      </c>
      <c r="BR40" s="160" t="s">
        <v>1013</v>
      </c>
      <c r="BS40" s="3"/>
      <c r="BT40" s="3"/>
      <c r="BV40" s="9" t="s">
        <v>1401</v>
      </c>
      <c r="BW40" s="10" t="s">
        <v>1402</v>
      </c>
      <c r="BX40" s="11" t="s">
        <v>1403</v>
      </c>
      <c r="BY40" s="12" t="s">
        <v>1404</v>
      </c>
      <c r="CL40" s="7"/>
      <c r="CM40" s="7"/>
      <c r="CN40" s="7"/>
      <c r="CO40" s="130" t="s">
        <v>1405</v>
      </c>
      <c r="CP40" s="7"/>
      <c r="CQ40" s="7"/>
      <c r="CR40" s="7"/>
      <c r="CS40" s="7"/>
      <c r="CT40" s="7"/>
      <c r="CU40" s="7"/>
      <c r="CV40" s="7"/>
      <c r="CX40" t="s">
        <v>1406</v>
      </c>
      <c r="CY40">
        <f t="shared" si="22"/>
        <v>0</v>
      </c>
      <c r="DA40" t="b">
        <f t="shared" si="30"/>
        <v>0</v>
      </c>
      <c r="DB40">
        <f t="shared" si="24"/>
        <v>0</v>
      </c>
      <c r="DF40" s="333">
        <f t="shared" si="28"/>
        <v>0</v>
      </c>
    </row>
    <row r="41" spans="1:110" x14ac:dyDescent="0.2">
      <c r="A41" s="102">
        <f>IF(OR('Unit Types - Emission Rates'!A50="Not New/Modified",'Unit Types - Emission Rates'!A50="Remove",M41=0),0,IF(ISNUMBER(MATCH(M41,$M$1:M40,0)),0,MAX($A$1:A40)+1))</f>
        <v>0</v>
      </c>
      <c r="B41" t="str">
        <f>IF(OR(COUNTIF(QuickFix!$D$2:D41,QuickFix!D41)&gt;1,QuickFix!D41=0),IF(ISBLANK('Unit Types - Emission Rates'!C50),B40,0),MAX($B$1:B40)+1)</f>
        <v># if BACT</v>
      </c>
      <c r="C41" t="str">
        <f t="shared" si="0"/>
        <v># if BACT0</v>
      </c>
      <c r="D41">
        <f>IF(B41=0,0,IF(ISNUMBER(MATCH(C41,$C$1:C40,0)),-1,COUNTIF($B$2:B41,B41)-COUNTIFS($D$1:D40,"&lt;0",$B$1:B40,B41)))</f>
        <v>-1</v>
      </c>
      <c r="E41">
        <f t="shared" si="25"/>
        <v>0</v>
      </c>
      <c r="F41" t="str">
        <f>IF(OR(COUNTIF(QuickFix!$D$2:D41,QuickFix!D41)&gt;1,QuickFix!D41=0),IF(ISBLANK('Unit Types - Emission Rates'!C50),F40,0),MAX(F$1:$F40)+1)</f>
        <v># if Monitoring</v>
      </c>
      <c r="G41" t="str">
        <f t="shared" si="1"/>
        <v># if Monitoring0</v>
      </c>
      <c r="H41">
        <f>IF(F41=0,0,IF(ISNUMBER(MATCH(G41,$G$1:G40,0)),-1,COUNTIF($F$2:F41,F41)-COUNTIFS($H$1:H40,"&lt;0",$F$1:F40,F41)))</f>
        <v>-1</v>
      </c>
      <c r="I41">
        <f t="shared" si="2"/>
        <v>0</v>
      </c>
      <c r="J41" s="3" t="str">
        <f>IF(OR(COUNTIF($L$2:L41,L41)&gt;1,L41=0),IF(ISBLANK('Unit Types - Emission Rates'!C50),J40,0),MAX($J$1:J40)+1)</f>
        <v>Unique FIN</v>
      </c>
      <c r="K41" s="3" t="str">
        <f>IF(OR(COUNTIF($M$2:M41,M41)&gt;1,M41=0),IF(ISBLANK('Unit Types - Emission Rates'!D50),K40,0),MAX($K$1:K40)+1)</f>
        <v>Unique EPN</v>
      </c>
      <c r="L41">
        <f>IF(ISBLANK('Unit Types - Emission Rates'!$C50),'Unit Types - Emission Rates'!D50,'Unit Types - Emission Rates'!C50)</f>
        <v>0</v>
      </c>
      <c r="M41" s="3">
        <f>IF(AND(ISBLANK('Unit Types - Emission Rates'!D50),N41&lt;&gt;0,L41&lt;&gt;N41),"FIN: "&amp;L41,IF(AND(ISBLANK('Unit Types - Emission Rates'!D50),N41&lt;&gt;0),L41,'Unit Types - Emission Rates'!D50))</f>
        <v>0</v>
      </c>
      <c r="N41" s="3">
        <f>'Unit Types - Emission Rates'!E50</f>
        <v>0</v>
      </c>
      <c r="O41" s="5" t="str">
        <f>IF(OR(COUNTIF($P$2:P41,P41&lt;&gt;0)&gt;1,P41=0),IF(ISBLANK('Unit Types - Emission Rates'!A50),O40,0),MAX($O$1:O40)+1)</f>
        <v>AR Numbering</v>
      </c>
      <c r="P41" s="5">
        <f>'Unit Types - Emission Rates'!A50</f>
        <v>0</v>
      </c>
      <c r="Q41" s="3">
        <f>IF(R41=0,0,IF(COUNTIF($R$2:R41,R41)&gt;1,0,MAX($Q$1:Q40)+1))</f>
        <v>0</v>
      </c>
      <c r="R41" s="3">
        <f>IF(ISBLANK('Unit Types - Emission Rates'!P50),'Unit Types - Emission Rates'!O50,'Unit Types - Emission Rates'!P50)</f>
        <v>0</v>
      </c>
      <c r="S41" t="str">
        <f t="shared" si="26"/>
        <v>00</v>
      </c>
      <c r="T41" t="str">
        <f t="shared" si="27"/>
        <v>00</v>
      </c>
      <c r="U41" s="3">
        <f>IF(OR('Unit Types - Emission Rates'!F50="PM 2.5",'Unit Types - Emission Rates'!F50="PM2.5",'Unit Types - Emission Rates'!F50="PM 10",'Unit Types - Emission Rates'!F50="PM10"),"PM",'Unit Types - Emission Rates'!F50)</f>
        <v>0</v>
      </c>
      <c r="V41" s="100">
        <f>IF(ISBLANK('Unit Types - Emission Rates'!F50),1,0)</f>
        <v>1</v>
      </c>
      <c r="AC41" s="99">
        <f>IF(AD41=-1,0,MAX($AC$1:AC40)+1)</f>
        <v>0</v>
      </c>
      <c r="AD41" s="3">
        <f t="shared" si="7"/>
        <v>-1</v>
      </c>
      <c r="AE41" s="3">
        <f t="shared" si="8"/>
        <v>-1</v>
      </c>
      <c r="AF41" s="280">
        <f t="shared" si="9"/>
        <v>-1</v>
      </c>
      <c r="AG41" s="280" t="str">
        <f t="shared" si="10"/>
        <v/>
      </c>
      <c r="AH41" s="280" t="str">
        <f t="shared" si="11"/>
        <v/>
      </c>
      <c r="AI41" s="3">
        <f t="shared" si="12"/>
        <v>-1</v>
      </c>
      <c r="AJ41" s="3" t="str">
        <f t="shared" si="13"/>
        <v/>
      </c>
      <c r="AK41" s="3" t="str">
        <f t="shared" si="14"/>
        <v/>
      </c>
      <c r="AL41" s="280">
        <f t="shared" si="15"/>
        <v>-1</v>
      </c>
      <c r="AM41" s="280" t="str">
        <f t="shared" si="16"/>
        <v/>
      </c>
      <c r="AN41" s="285" t="str">
        <f t="shared" si="17"/>
        <v/>
      </c>
      <c r="AO41" s="3">
        <f>IF(AP41=0,0,COUNTIF(AO$1:$AO40,"&lt;&gt;0"))</f>
        <v>0</v>
      </c>
      <c r="AP41" s="3">
        <f t="shared" si="18"/>
        <v>0</v>
      </c>
      <c r="AQ41" s="101">
        <f>IF(AR41=0,0,IF(OR(ISNUMBER(MATCH(AR41,'Public Notice'!$A$11:$A$18,0)),AND(RIGHT(AR41,1)=" ",ISNUMBER(MATCH(LEFT(AR41,LEN(AR41)-1),'Public Notice'!$A$11:$A$18,0)))),0,COUNTIF(AQ$1:$AQ40,"&lt;&gt;0")))</f>
        <v>0</v>
      </c>
      <c r="AR41" s="100">
        <f t="shared" si="19"/>
        <v>0</v>
      </c>
      <c r="AT41" s="99">
        <f>IF(AU41=0,0,COUNTIF($AT$1:AT40,"&lt;&gt;0"))</f>
        <v>0</v>
      </c>
      <c r="AU41" s="3">
        <f t="shared" si="20"/>
        <v>0</v>
      </c>
      <c r="AV41" s="101">
        <f>IF(AW41=0,0,IF(OR(ISNUMBER(MATCH(AW41,'Public Notice'!$A$11:$A$18,0)),AND(RIGHT(AW41,1)=" ",ISNUMBER(MATCH(LEFT(AW41,LEN(AW41)-1),'Public Notice'!$A$11:$A$18,0)))),0,COUNTIF($AV$1:AV40,"&lt;&gt;0")))</f>
        <v>0</v>
      </c>
      <c r="AW41" s="100">
        <f t="shared" si="21"/>
        <v>0</v>
      </c>
      <c r="AY41" s="3">
        <f>IF(ISNUMBER(IFERROR(MATCH(AZ41,$AZ$1:AZ40,0),"Else")),0,ROW(AZ41)-1)</f>
        <v>0</v>
      </c>
      <c r="AZ41">
        <f>IF(OR('Unit Types - Emission Rates'!F49="PM 2.5",'Unit Types - Emission Rates'!F49="PM 2.5 ",'Unit Types - Emission Rates'!F49="PM2.5"),"PM2.5",IF(OR('Unit Types - Emission Rates'!F49="PM 10",'Unit Types - Emission Rates'!F49="PM 10 ",'Unit Types - Emission Rates'!F49="PM10 "),"PM10",IF(RIGHT('Unit Types - Emission Rates'!F49,1)=" ",LEFT('Unit Types - Emission Rates'!F49,LEN('Unit Types - Emission Rates'!F49)-1),IF(RIGHT('Unit Types - Emission Rates'!F49,1)&lt;&gt;" ",'Unit Types - Emission Rates'!F49,'Unit Types - Emission Rates'!F49))))</f>
        <v>0</v>
      </c>
      <c r="BA41">
        <f>_xlfn.NUMBERVALUE(IF(OR('Unit Types - Emission Rates'!G49="-",'Unit Types - Emission Rates'!G49="--",'Unit Types - Emission Rates'!G49="---"),0,IF(OR('Unit Types - Emission Rates'!G49="&lt;0.01",'Unit Types - Emission Rates'!G49="&lt; 0.01"),0.01,'Unit Types - Emission Rates'!G49)))</f>
        <v>0</v>
      </c>
      <c r="BB41">
        <f>_xlfn.NUMBERVALUE(IF(OR('Unit Types - Emission Rates'!H49="-",'Unit Types - Emission Rates'!H49="--",'Unit Types - Emission Rates'!H49="---"),0,IF(OR('Unit Types - Emission Rates'!H49="&lt;0.01",'Unit Types - Emission Rates'!H49="&lt; 0.01"),0.01,'Unit Types - Emission Rates'!H49)))</f>
        <v>0</v>
      </c>
      <c r="BC41">
        <f>_xlfn.NUMBERVALUE(IF(OR('Unit Types - Emission Rates'!I49="-",'Unit Types - Emission Rates'!I49="--",'Unit Types - Emission Rates'!I49="---"),0,IF(OR('Unit Types - Emission Rates'!I49="&lt;0.01",'Unit Types - Emission Rates'!I49="&lt; 0.01"),0.01,'Unit Types - Emission Rates'!I49)))</f>
        <v>0</v>
      </c>
      <c r="BD41">
        <f>_xlfn.NUMBERVALUE(IF(OR('Unit Types - Emission Rates'!J49="-",'Unit Types - Emission Rates'!J49="--",'Unit Types - Emission Rates'!J49="---"),0,IF(OR('Unit Types - Emission Rates'!J49="&lt;0.01",'Unit Types - Emission Rates'!J49="&lt; 0.01"),0.01,'Unit Types - Emission Rates'!J49)))</f>
        <v>0</v>
      </c>
      <c r="BE41">
        <f>_xlfn.NUMBERVALUE(IF(OR('Unit Types - Emission Rates'!K49="-",'Unit Types - Emission Rates'!K49="--",'Unit Types - Emission Rates'!K49="---"),0,IF(OR('Unit Types - Emission Rates'!K49="&lt;0.01",'Unit Types - Emission Rates'!K49="&lt; 0.01"),0.01,'Unit Types - Emission Rates'!K49)))</f>
        <v>0</v>
      </c>
      <c r="BF41">
        <f>_xlfn.NUMBERVALUE(IF(OR('Unit Types - Emission Rates'!L49="-",'Unit Types - Emission Rates'!L49="--",'Unit Types - Emission Rates'!L49="---"),0,IF(OR('Unit Types - Emission Rates'!L49="&lt;0.01",'Unit Types - Emission Rates'!L49="&lt; 0.01"),0.01,'Unit Types - Emission Rates'!L49)))</f>
        <v>0</v>
      </c>
      <c r="BG41" t="b">
        <f>IF(AND(V40&lt;&gt;1),(QuickFix!G40="Yes"))</f>
        <v>0</v>
      </c>
      <c r="BH41" t="b">
        <f>OR('Unit Types - Emission Rates'!A49="Consolidate",AND(ISBLANK('Unit Types - Emission Rates'!A49),BH40=TRUE),BC41&gt;0,BD41&gt;0)</f>
        <v>0</v>
      </c>
      <c r="BI41" t="b">
        <f>OR('Unit Types - Emission Rates'!A49="Remove",AND(ISBLANK('Unit Types - Emission Rates'!A49),BI40=TRUE))</f>
        <v>0</v>
      </c>
      <c r="BJ41" t="b">
        <f>OR('Unit Types - Emission Rates'!A49="Consolidate",'Unit Types - Emission Rates'!A49="New/Modified",'Unit Types - Emission Rates'!A49="Change of location",AND(ISBLANK('Unit Types - Emission Rates'!A49),BJ40=TRUE))</f>
        <v>0</v>
      </c>
      <c r="BK41" t="b">
        <f>OR('Unit Types - Emission Rates'!A49="Renew",'Unit Types - Emission Rates'!A49="Renew only",AND(ISBLANK('Unit Types - Emission Rates'!A49),BK40=TRUE))</f>
        <v>0</v>
      </c>
      <c r="BL41">
        <f>IF(ISNUMBER(IFERROR(MATCH(BM41,$BM$1:BM40,0),"Else")),0,ROW(BM41)-1)</f>
        <v>0</v>
      </c>
      <c r="BM41" s="105">
        <f t="shared" si="29"/>
        <v>0</v>
      </c>
      <c r="BO41" s="3"/>
      <c r="BP41" s="3"/>
      <c r="BQ41" s="162" t="s">
        <v>1407</v>
      </c>
      <c r="BR41" s="160" t="s">
        <v>1099</v>
      </c>
      <c r="BS41" s="3"/>
      <c r="BT41" s="3"/>
      <c r="BV41" s="9" t="s">
        <v>1408</v>
      </c>
      <c r="BW41" s="10" t="s">
        <v>558</v>
      </c>
      <c r="BX41" s="11" t="s">
        <v>1409</v>
      </c>
      <c r="BY41" s="12" t="s">
        <v>1410</v>
      </c>
      <c r="CL41" s="7"/>
      <c r="CM41" s="7"/>
      <c r="CN41" s="7"/>
      <c r="CO41" s="130" t="s">
        <v>1411</v>
      </c>
      <c r="CP41" s="7"/>
      <c r="CQ41" s="7"/>
      <c r="CR41" s="7"/>
      <c r="CS41" s="7"/>
      <c r="CT41" s="7"/>
      <c r="CU41" s="7"/>
      <c r="CV41" s="7"/>
      <c r="CX41" t="s">
        <v>1412</v>
      </c>
      <c r="CY41">
        <f t="shared" si="22"/>
        <v>0</v>
      </c>
      <c r="DA41" t="b">
        <f t="shared" si="30"/>
        <v>0</v>
      </c>
      <c r="DB41">
        <f t="shared" si="24"/>
        <v>0</v>
      </c>
      <c r="DF41" s="333">
        <f t="shared" si="28"/>
        <v>0</v>
      </c>
    </row>
    <row r="42" spans="1:110" x14ac:dyDescent="0.2">
      <c r="A42" s="102">
        <f>IF(OR('Unit Types - Emission Rates'!A51="Not New/Modified",'Unit Types - Emission Rates'!A51="Remove",M42=0),0,IF(ISNUMBER(MATCH(M42,$M$1:M41,0)),0,MAX($A$1:A41)+1))</f>
        <v>0</v>
      </c>
      <c r="B42" t="str">
        <f>IF(OR(COUNTIF(QuickFix!$D$2:D42,QuickFix!D42)&gt;1,QuickFix!D42=0),IF(ISBLANK('Unit Types - Emission Rates'!C51),B41,0),MAX($B$1:B41)+1)</f>
        <v># if BACT</v>
      </c>
      <c r="C42" t="str">
        <f t="shared" si="0"/>
        <v># if BACT0</v>
      </c>
      <c r="D42">
        <f>IF(B42=0,0,IF(ISNUMBER(MATCH(C42,$C$1:C41,0)),-1,COUNTIF($B$2:B42,B42)-COUNTIFS($D$1:D41,"&lt;0",$B$1:B41,B42)))</f>
        <v>-1</v>
      </c>
      <c r="E42">
        <f t="shared" si="25"/>
        <v>0</v>
      </c>
      <c r="F42" t="str">
        <f>IF(OR(COUNTIF(QuickFix!$D$2:D42,QuickFix!D42)&gt;1,QuickFix!D42=0),IF(ISBLANK('Unit Types - Emission Rates'!C51),F41,0),MAX(F$1:$F41)+1)</f>
        <v># if Monitoring</v>
      </c>
      <c r="G42" t="str">
        <f t="shared" si="1"/>
        <v># if Monitoring0</v>
      </c>
      <c r="H42">
        <f>IF(F42=0,0,IF(ISNUMBER(MATCH(G42,$G$1:G41,0)),-1,COUNTIF($F$2:F42,F42)-COUNTIFS($H$1:H41,"&lt;0",$F$1:F41,F42)))</f>
        <v>-1</v>
      </c>
      <c r="I42">
        <f t="shared" si="2"/>
        <v>0</v>
      </c>
      <c r="J42" s="3" t="str">
        <f>IF(OR(COUNTIF($L$2:L42,L42)&gt;1,L42=0),IF(ISBLANK('Unit Types - Emission Rates'!C51),J41,0),MAX($J$1:J41)+1)</f>
        <v>Unique FIN</v>
      </c>
      <c r="K42" s="3" t="str">
        <f>IF(OR(COUNTIF($M$2:M42,M42)&gt;1,M42=0),IF(ISBLANK('Unit Types - Emission Rates'!D51),K41,0),MAX($K$1:K41)+1)</f>
        <v>Unique EPN</v>
      </c>
      <c r="L42">
        <f>IF(ISBLANK('Unit Types - Emission Rates'!$C51),'Unit Types - Emission Rates'!D51,'Unit Types - Emission Rates'!C51)</f>
        <v>0</v>
      </c>
      <c r="M42" s="3">
        <f>IF(AND(ISBLANK('Unit Types - Emission Rates'!D51),N42&lt;&gt;0,L42&lt;&gt;N42),"FIN: "&amp;L42,IF(AND(ISBLANK('Unit Types - Emission Rates'!D51),N42&lt;&gt;0),L42,'Unit Types - Emission Rates'!D51))</f>
        <v>0</v>
      </c>
      <c r="N42" s="3">
        <f>'Unit Types - Emission Rates'!E51</f>
        <v>0</v>
      </c>
      <c r="O42" s="5" t="str">
        <f>IF(OR(COUNTIF($P$2:P42,P42&lt;&gt;0)&gt;1,P42=0),IF(ISBLANK('Unit Types - Emission Rates'!A51),O41,0),MAX($O$1:O41)+1)</f>
        <v>AR Numbering</v>
      </c>
      <c r="P42" s="5">
        <f>'Unit Types - Emission Rates'!A51</f>
        <v>0</v>
      </c>
      <c r="Q42" s="3">
        <f>IF(R42=0,0,IF(COUNTIF($R$2:R42,R42)&gt;1,0,MAX($Q$1:Q41)+1))</f>
        <v>0</v>
      </c>
      <c r="R42" s="3">
        <f>IF(ISBLANK('Unit Types - Emission Rates'!P51),'Unit Types - Emission Rates'!O51,'Unit Types - Emission Rates'!P51)</f>
        <v>0</v>
      </c>
      <c r="S42" t="str">
        <f t="shared" si="26"/>
        <v>00</v>
      </c>
      <c r="T42" t="str">
        <f t="shared" si="27"/>
        <v>00</v>
      </c>
      <c r="U42" s="3">
        <f>IF(OR('Unit Types - Emission Rates'!F51="PM 2.5",'Unit Types - Emission Rates'!F51="PM2.5",'Unit Types - Emission Rates'!F51="PM 10",'Unit Types - Emission Rates'!F51="PM10"),"PM",'Unit Types - Emission Rates'!F51)</f>
        <v>0</v>
      </c>
      <c r="V42" s="100">
        <f>IF(ISBLANK('Unit Types - Emission Rates'!F51),1,0)</f>
        <v>1</v>
      </c>
      <c r="AC42" s="99">
        <f>IF(AD42=-1,0,MAX($AC$1:AC41)+1)</f>
        <v>0</v>
      </c>
      <c r="AD42" s="3">
        <f t="shared" si="7"/>
        <v>-1</v>
      </c>
      <c r="AE42" s="3">
        <f t="shared" si="8"/>
        <v>-1</v>
      </c>
      <c r="AF42" s="280">
        <f t="shared" si="9"/>
        <v>-1</v>
      </c>
      <c r="AG42" s="280" t="str">
        <f t="shared" si="10"/>
        <v/>
      </c>
      <c r="AH42" s="280" t="str">
        <f t="shared" si="11"/>
        <v/>
      </c>
      <c r="AI42" s="3">
        <f t="shared" si="12"/>
        <v>-1</v>
      </c>
      <c r="AJ42" s="3" t="str">
        <f t="shared" si="13"/>
        <v/>
      </c>
      <c r="AK42" s="3" t="str">
        <f t="shared" si="14"/>
        <v/>
      </c>
      <c r="AL42" s="280">
        <f t="shared" si="15"/>
        <v>-1</v>
      </c>
      <c r="AM42" s="280" t="str">
        <f t="shared" si="16"/>
        <v/>
      </c>
      <c r="AN42" s="285" t="str">
        <f t="shared" si="17"/>
        <v/>
      </c>
      <c r="AO42" s="3">
        <f>IF(AP42=0,0,COUNTIF(AO$1:$AO41,"&lt;&gt;0"))</f>
        <v>0</v>
      </c>
      <c r="AP42" s="3">
        <f t="shared" si="18"/>
        <v>0</v>
      </c>
      <c r="AR42" s="274"/>
      <c r="AT42" s="99">
        <f>IF(AU42=0,0,COUNTIF($AT$1:AT41,"&lt;&gt;0"))</f>
        <v>0</v>
      </c>
      <c r="AU42" s="3">
        <f t="shared" si="20"/>
        <v>0</v>
      </c>
      <c r="AW42" s="274"/>
      <c r="AY42" s="3">
        <f>IF(ISNUMBER(IFERROR(MATCH(AZ42,$AZ$1:AZ41,0),"Else")),0,ROW(AZ42)-1)</f>
        <v>0</v>
      </c>
      <c r="AZ42">
        <f>IF(OR('Unit Types - Emission Rates'!F50="PM 2.5",'Unit Types - Emission Rates'!F50="PM 2.5 ",'Unit Types - Emission Rates'!F50="PM2.5"),"PM2.5",IF(OR('Unit Types - Emission Rates'!F50="PM 10",'Unit Types - Emission Rates'!F50="PM 10 ",'Unit Types - Emission Rates'!F50="PM10 "),"PM10",IF(RIGHT('Unit Types - Emission Rates'!F50,1)=" ",LEFT('Unit Types - Emission Rates'!F50,LEN('Unit Types - Emission Rates'!F50)-1),IF(RIGHT('Unit Types - Emission Rates'!F50,1)&lt;&gt;" ",'Unit Types - Emission Rates'!F50,'Unit Types - Emission Rates'!F50))))</f>
        <v>0</v>
      </c>
      <c r="BA42">
        <f>_xlfn.NUMBERVALUE(IF(OR('Unit Types - Emission Rates'!G50="-",'Unit Types - Emission Rates'!G50="--",'Unit Types - Emission Rates'!G50="---"),0,IF(OR('Unit Types - Emission Rates'!G50="&lt;0.01",'Unit Types - Emission Rates'!G50="&lt; 0.01"),0.01,'Unit Types - Emission Rates'!G50)))</f>
        <v>0</v>
      </c>
      <c r="BB42">
        <f>_xlfn.NUMBERVALUE(IF(OR('Unit Types - Emission Rates'!H50="-",'Unit Types - Emission Rates'!H50="--",'Unit Types - Emission Rates'!H50="---"),0,IF(OR('Unit Types - Emission Rates'!H50="&lt;0.01",'Unit Types - Emission Rates'!H50="&lt; 0.01"),0.01,'Unit Types - Emission Rates'!H50)))</f>
        <v>0</v>
      </c>
      <c r="BC42">
        <f>_xlfn.NUMBERVALUE(IF(OR('Unit Types - Emission Rates'!I50="-",'Unit Types - Emission Rates'!I50="--",'Unit Types - Emission Rates'!I50="---"),0,IF(OR('Unit Types - Emission Rates'!I50="&lt;0.01",'Unit Types - Emission Rates'!I50="&lt; 0.01"),0.01,'Unit Types - Emission Rates'!I50)))</f>
        <v>0</v>
      </c>
      <c r="BD42">
        <f>_xlfn.NUMBERVALUE(IF(OR('Unit Types - Emission Rates'!J50="-",'Unit Types - Emission Rates'!J50="--",'Unit Types - Emission Rates'!J50="---"),0,IF(OR('Unit Types - Emission Rates'!J50="&lt;0.01",'Unit Types - Emission Rates'!J50="&lt; 0.01"),0.01,'Unit Types - Emission Rates'!J50)))</f>
        <v>0</v>
      </c>
      <c r="BE42">
        <f>_xlfn.NUMBERVALUE(IF(OR('Unit Types - Emission Rates'!K50="-",'Unit Types - Emission Rates'!K50="--",'Unit Types - Emission Rates'!K50="---"),0,IF(OR('Unit Types - Emission Rates'!K50="&lt;0.01",'Unit Types - Emission Rates'!K50="&lt; 0.01"),0.01,'Unit Types - Emission Rates'!K50)))</f>
        <v>0</v>
      </c>
      <c r="BF42">
        <f>_xlfn.NUMBERVALUE(IF(OR('Unit Types - Emission Rates'!L50="-",'Unit Types - Emission Rates'!L50="--",'Unit Types - Emission Rates'!L50="---"),0,IF(OR('Unit Types - Emission Rates'!L50="&lt;0.01",'Unit Types - Emission Rates'!L50="&lt; 0.01"),0.01,'Unit Types - Emission Rates'!L50)))</f>
        <v>0</v>
      </c>
      <c r="BG42" t="b">
        <f>IF(AND(V41&lt;&gt;1),(QuickFix!G41="Yes"))</f>
        <v>0</v>
      </c>
      <c r="BH42" t="b">
        <f>OR('Unit Types - Emission Rates'!A50="Consolidate",AND(ISBLANK('Unit Types - Emission Rates'!A50),BH41=TRUE),BC42&gt;0,BD42&gt;0)</f>
        <v>0</v>
      </c>
      <c r="BI42" t="b">
        <f>OR('Unit Types - Emission Rates'!A50="Remove",AND(ISBLANK('Unit Types - Emission Rates'!A50),BI41=TRUE))</f>
        <v>0</v>
      </c>
      <c r="BJ42" t="b">
        <f>OR('Unit Types - Emission Rates'!A50="Consolidate",'Unit Types - Emission Rates'!A50="New/Modified",'Unit Types - Emission Rates'!A50="Change of location",AND(ISBLANK('Unit Types - Emission Rates'!A50),BJ41=TRUE))</f>
        <v>0</v>
      </c>
      <c r="BK42" t="b">
        <f>OR('Unit Types - Emission Rates'!A50="Renew",'Unit Types - Emission Rates'!A50="Renew only",AND(ISBLANK('Unit Types - Emission Rates'!A50),BK41=TRUE))</f>
        <v>0</v>
      </c>
      <c r="BL42">
        <f>IF(ISNUMBER(IFERROR(MATCH(BM42,$BM$1:BM41,0),"Else")),0,ROW(BM42)-1)</f>
        <v>0</v>
      </c>
      <c r="BM42" s="105">
        <f t="shared" si="29"/>
        <v>0</v>
      </c>
      <c r="BO42" s="3"/>
      <c r="BP42" s="3"/>
      <c r="BQ42" s="162" t="s">
        <v>1413</v>
      </c>
      <c r="BR42" s="160" t="s">
        <v>1163</v>
      </c>
      <c r="BS42" s="3"/>
      <c r="BT42" s="3"/>
      <c r="BV42" s="9" t="s">
        <v>1414</v>
      </c>
      <c r="BW42" s="10" t="s">
        <v>1415</v>
      </c>
      <c r="BX42" s="11" t="s">
        <v>1416</v>
      </c>
      <c r="BY42" s="12" t="s">
        <v>1417</v>
      </c>
      <c r="CL42" s="7"/>
      <c r="CM42" s="7"/>
      <c r="CN42" s="7"/>
      <c r="CO42" s="130" t="s">
        <v>1418</v>
      </c>
      <c r="CP42" s="7"/>
      <c r="CQ42" s="7"/>
      <c r="CR42" s="7"/>
      <c r="CS42" s="7"/>
      <c r="CT42" s="7"/>
      <c r="CU42" s="7"/>
      <c r="CV42" s="7"/>
      <c r="CX42" t="s">
        <v>1419</v>
      </c>
      <c r="CY42">
        <f t="shared" si="22"/>
        <v>0</v>
      </c>
      <c r="DA42" t="b">
        <f t="shared" si="30"/>
        <v>0</v>
      </c>
      <c r="DF42" s="333">
        <f t="shared" si="28"/>
        <v>0</v>
      </c>
    </row>
    <row r="43" spans="1:110" x14ac:dyDescent="0.2">
      <c r="A43" s="102">
        <f>IF(OR('Unit Types - Emission Rates'!A52="Not New/Modified",'Unit Types - Emission Rates'!A52="Remove",M43=0),0,IF(ISNUMBER(MATCH(M43,$M$1:M42,0)),0,MAX($A$1:A42)+1))</f>
        <v>0</v>
      </c>
      <c r="B43" t="str">
        <f>IF(OR(COUNTIF(QuickFix!$D$2:D43,QuickFix!D43)&gt;1,QuickFix!D43=0),IF(ISBLANK('Unit Types - Emission Rates'!C52),B42,0),MAX($B$1:B42)+1)</f>
        <v># if BACT</v>
      </c>
      <c r="C43" t="str">
        <f t="shared" si="0"/>
        <v># if BACT0</v>
      </c>
      <c r="D43">
        <f>IF(B43=0,0,IF(ISNUMBER(MATCH(C43,$C$1:C42,0)),-1,COUNTIF($B$2:B43,B43)-COUNTIFS($D$1:D42,"&lt;0",$B$1:B42,B43)))</f>
        <v>-1</v>
      </c>
      <c r="E43">
        <f t="shared" si="25"/>
        <v>0</v>
      </c>
      <c r="F43" t="str">
        <f>IF(OR(COUNTIF(QuickFix!$D$2:D43,QuickFix!D43)&gt;1,QuickFix!D43=0),IF(ISBLANK('Unit Types - Emission Rates'!C52),F42,0),MAX(F$1:$F42)+1)</f>
        <v># if Monitoring</v>
      </c>
      <c r="G43" t="str">
        <f t="shared" si="1"/>
        <v># if Monitoring0</v>
      </c>
      <c r="H43">
        <f>IF(F43=0,0,IF(ISNUMBER(MATCH(G43,$G$1:G42,0)),-1,COUNTIF($F$2:F43,F43)-COUNTIFS($H$1:H42,"&lt;0",$F$1:F42,F43)))</f>
        <v>-1</v>
      </c>
      <c r="I43">
        <f t="shared" si="2"/>
        <v>0</v>
      </c>
      <c r="J43" s="3" t="str">
        <f>IF(OR(COUNTIF($L$2:L43,L43)&gt;1,L43=0),IF(ISBLANK('Unit Types - Emission Rates'!C52),J42,0),MAX($J$1:J42)+1)</f>
        <v>Unique FIN</v>
      </c>
      <c r="K43" s="3" t="str">
        <f>IF(OR(COUNTIF($M$2:M43,M43)&gt;1,M43=0),IF(ISBLANK('Unit Types - Emission Rates'!D52),K42,0),MAX($K$1:K42)+1)</f>
        <v>Unique EPN</v>
      </c>
      <c r="L43">
        <f>IF(ISBLANK('Unit Types - Emission Rates'!$C52),'Unit Types - Emission Rates'!D52,'Unit Types - Emission Rates'!C52)</f>
        <v>0</v>
      </c>
      <c r="M43" s="3">
        <f>IF(AND(ISBLANK('Unit Types - Emission Rates'!D52),N43&lt;&gt;0,L43&lt;&gt;N43),"FIN: "&amp;L43,IF(AND(ISBLANK('Unit Types - Emission Rates'!D52),N43&lt;&gt;0),L43,'Unit Types - Emission Rates'!D52))</f>
        <v>0</v>
      </c>
      <c r="N43" s="3">
        <f>'Unit Types - Emission Rates'!E52</f>
        <v>0</v>
      </c>
      <c r="O43" s="5" t="str">
        <f>IF(OR(COUNTIF($P$2:P43,P43&lt;&gt;0)&gt;1,P43=0),IF(ISBLANK('Unit Types - Emission Rates'!A52),O42,0),MAX($O$1:O42)+1)</f>
        <v>AR Numbering</v>
      </c>
      <c r="P43" s="5">
        <f>'Unit Types - Emission Rates'!A52</f>
        <v>0</v>
      </c>
      <c r="Q43" s="3">
        <f>IF(R43=0,0,IF(COUNTIF($R$2:R43,R43)&gt;1,0,MAX($Q$1:Q42)+1))</f>
        <v>0</v>
      </c>
      <c r="R43" s="3">
        <f>IF(ISBLANK('Unit Types - Emission Rates'!P52),'Unit Types - Emission Rates'!O52,'Unit Types - Emission Rates'!P52)</f>
        <v>0</v>
      </c>
      <c r="S43" t="str">
        <f t="shared" si="26"/>
        <v>00</v>
      </c>
      <c r="T43" t="str">
        <f t="shared" si="27"/>
        <v>00</v>
      </c>
      <c r="U43" s="3">
        <f>IF(OR('Unit Types - Emission Rates'!F52="PM 2.5",'Unit Types - Emission Rates'!F52="PM2.5",'Unit Types - Emission Rates'!F52="PM 10",'Unit Types - Emission Rates'!F52="PM10"),"PM",'Unit Types - Emission Rates'!F52)</f>
        <v>0</v>
      </c>
      <c r="V43" s="100">
        <f>IF(ISBLANK('Unit Types - Emission Rates'!F52),1,0)</f>
        <v>1</v>
      </c>
      <c r="AC43" s="99">
        <f>IF(AD43=-1,0,MAX($AC$1:AC42)+1)</f>
        <v>0</v>
      </c>
      <c r="AD43" s="3">
        <f t="shared" si="7"/>
        <v>-1</v>
      </c>
      <c r="AE43" s="3">
        <f t="shared" si="8"/>
        <v>-1</v>
      </c>
      <c r="AF43" s="280">
        <f t="shared" si="9"/>
        <v>-1</v>
      </c>
      <c r="AG43" s="280" t="str">
        <f t="shared" si="10"/>
        <v/>
      </c>
      <c r="AH43" s="280" t="str">
        <f t="shared" si="11"/>
        <v/>
      </c>
      <c r="AI43" s="3">
        <f t="shared" si="12"/>
        <v>-1</v>
      </c>
      <c r="AJ43" s="3" t="str">
        <f t="shared" si="13"/>
        <v/>
      </c>
      <c r="AK43" s="3" t="str">
        <f t="shared" si="14"/>
        <v/>
      </c>
      <c r="AL43" s="280">
        <f t="shared" si="15"/>
        <v>-1</v>
      </c>
      <c r="AM43" s="280" t="str">
        <f t="shared" si="16"/>
        <v/>
      </c>
      <c r="AN43" s="285" t="str">
        <f t="shared" si="17"/>
        <v/>
      </c>
      <c r="AO43" s="3">
        <f>IF(AP43=0,0,COUNTIF(AO$1:$AO42,"&lt;&gt;0"))</f>
        <v>0</v>
      </c>
      <c r="AP43" s="3">
        <f t="shared" si="18"/>
        <v>0</v>
      </c>
      <c r="AT43" s="99">
        <f>IF(AU43=0,0,COUNTIF($AT$1:AT42,"&lt;&gt;0"))</f>
        <v>0</v>
      </c>
      <c r="AU43" s="3">
        <f t="shared" si="20"/>
        <v>0</v>
      </c>
      <c r="AY43" s="3">
        <f>IF(ISNUMBER(IFERROR(MATCH(AZ43,$AZ$1:AZ42,0),"Else")),0,ROW(AZ43)-1)</f>
        <v>0</v>
      </c>
      <c r="AZ43">
        <f>IF(OR('Unit Types - Emission Rates'!F51="PM 2.5",'Unit Types - Emission Rates'!F51="PM 2.5 ",'Unit Types - Emission Rates'!F51="PM2.5"),"PM2.5",IF(OR('Unit Types - Emission Rates'!F51="PM 10",'Unit Types - Emission Rates'!F51="PM 10 ",'Unit Types - Emission Rates'!F51="PM10 "),"PM10",IF(RIGHT('Unit Types - Emission Rates'!F51,1)=" ",LEFT('Unit Types - Emission Rates'!F51,LEN('Unit Types - Emission Rates'!F51)-1),IF(RIGHT('Unit Types - Emission Rates'!F51,1)&lt;&gt;" ",'Unit Types - Emission Rates'!F51,'Unit Types - Emission Rates'!F51))))</f>
        <v>0</v>
      </c>
      <c r="BA43">
        <f>_xlfn.NUMBERVALUE(IF(OR('Unit Types - Emission Rates'!G51="-",'Unit Types - Emission Rates'!G51="--",'Unit Types - Emission Rates'!G51="---"),0,IF(OR('Unit Types - Emission Rates'!G51="&lt;0.01",'Unit Types - Emission Rates'!G51="&lt; 0.01"),0.01,'Unit Types - Emission Rates'!G51)))</f>
        <v>0</v>
      </c>
      <c r="BB43">
        <f>_xlfn.NUMBERVALUE(IF(OR('Unit Types - Emission Rates'!H51="-",'Unit Types - Emission Rates'!H51="--",'Unit Types - Emission Rates'!H51="---"),0,IF(OR('Unit Types - Emission Rates'!H51="&lt;0.01",'Unit Types - Emission Rates'!H51="&lt; 0.01"),0.01,'Unit Types - Emission Rates'!H51)))</f>
        <v>0</v>
      </c>
      <c r="BC43">
        <f>_xlfn.NUMBERVALUE(IF(OR('Unit Types - Emission Rates'!I51="-",'Unit Types - Emission Rates'!I51="--",'Unit Types - Emission Rates'!I51="---"),0,IF(OR('Unit Types - Emission Rates'!I51="&lt;0.01",'Unit Types - Emission Rates'!I51="&lt; 0.01"),0.01,'Unit Types - Emission Rates'!I51)))</f>
        <v>0</v>
      </c>
      <c r="BD43">
        <f>_xlfn.NUMBERVALUE(IF(OR('Unit Types - Emission Rates'!J51="-",'Unit Types - Emission Rates'!J51="--",'Unit Types - Emission Rates'!J51="---"),0,IF(OR('Unit Types - Emission Rates'!J51="&lt;0.01",'Unit Types - Emission Rates'!J51="&lt; 0.01"),0.01,'Unit Types - Emission Rates'!J51)))</f>
        <v>0</v>
      </c>
      <c r="BE43">
        <f>_xlfn.NUMBERVALUE(IF(OR('Unit Types - Emission Rates'!K51="-",'Unit Types - Emission Rates'!K51="--",'Unit Types - Emission Rates'!K51="---"),0,IF(OR('Unit Types - Emission Rates'!K51="&lt;0.01",'Unit Types - Emission Rates'!K51="&lt; 0.01"),0.01,'Unit Types - Emission Rates'!K51)))</f>
        <v>0</v>
      </c>
      <c r="BF43">
        <f>_xlfn.NUMBERVALUE(IF(OR('Unit Types - Emission Rates'!L51="-",'Unit Types - Emission Rates'!L51="--",'Unit Types - Emission Rates'!L51="---"),0,IF(OR('Unit Types - Emission Rates'!L51="&lt;0.01",'Unit Types - Emission Rates'!L51="&lt; 0.01"),0.01,'Unit Types - Emission Rates'!L51)))</f>
        <v>0</v>
      </c>
      <c r="BG43" t="b">
        <f>IF(AND(V42&lt;&gt;1),(QuickFix!G42="Yes"))</f>
        <v>0</v>
      </c>
      <c r="BH43" t="b">
        <f>OR('Unit Types - Emission Rates'!A51="Consolidate",AND(ISBLANK('Unit Types - Emission Rates'!A51),BH42=TRUE),BC43&gt;0,BD43&gt;0)</f>
        <v>0</v>
      </c>
      <c r="BI43" t="b">
        <f>OR('Unit Types - Emission Rates'!A51="Remove",AND(ISBLANK('Unit Types - Emission Rates'!A51),BI42=TRUE))</f>
        <v>0</v>
      </c>
      <c r="BJ43" t="b">
        <f>OR('Unit Types - Emission Rates'!A51="Consolidate",'Unit Types - Emission Rates'!A51="New/Modified",'Unit Types - Emission Rates'!A51="Change of location",AND(ISBLANK('Unit Types - Emission Rates'!A51),BJ42=TRUE))</f>
        <v>0</v>
      </c>
      <c r="BK43" t="b">
        <f>OR('Unit Types - Emission Rates'!A51="Renew",'Unit Types - Emission Rates'!A51="Renew only",AND(ISBLANK('Unit Types - Emission Rates'!A51),BK42=TRUE))</f>
        <v>0</v>
      </c>
      <c r="BL43">
        <f>IF(ISNUMBER(IFERROR(MATCH(BM43,$BM$1:BM42,0),"Else")),0,ROW(BM43)-1)</f>
        <v>0</v>
      </c>
      <c r="BM43" s="105">
        <f t="shared" si="29"/>
        <v>0</v>
      </c>
      <c r="BO43" s="3"/>
      <c r="BP43" s="3"/>
      <c r="BQ43" s="162" t="s">
        <v>1420</v>
      </c>
      <c r="BR43" s="160" t="s">
        <v>1228</v>
      </c>
      <c r="BS43" s="3"/>
      <c r="BT43" s="3"/>
      <c r="BV43" s="9" t="s">
        <v>1421</v>
      </c>
      <c r="BW43" s="10" t="s">
        <v>1422</v>
      </c>
      <c r="BX43" s="11" t="s">
        <v>1423</v>
      </c>
      <c r="BY43" s="12" t="s">
        <v>1424</v>
      </c>
      <c r="CL43" s="7"/>
      <c r="CM43" s="7"/>
      <c r="CN43" s="7"/>
      <c r="CO43" s="130" t="s">
        <v>1425</v>
      </c>
      <c r="CP43" s="7"/>
      <c r="CQ43" s="7"/>
      <c r="CR43" s="7"/>
      <c r="CS43" s="7"/>
      <c r="CT43" s="7"/>
      <c r="CU43" s="7"/>
      <c r="CV43" s="7"/>
      <c r="CX43" t="s">
        <v>1426</v>
      </c>
      <c r="CY43">
        <f t="shared" si="22"/>
        <v>0</v>
      </c>
      <c r="DA43" t="b">
        <f t="shared" si="30"/>
        <v>0</v>
      </c>
      <c r="DF43" s="333">
        <f t="shared" si="28"/>
        <v>0</v>
      </c>
    </row>
    <row r="44" spans="1:110" x14ac:dyDescent="0.2">
      <c r="A44" s="102">
        <f>IF(OR('Unit Types - Emission Rates'!A53="Not New/Modified",'Unit Types - Emission Rates'!A53="Remove",M44=0),0,IF(ISNUMBER(MATCH(M44,$M$1:M43,0)),0,MAX($A$1:A43)+1))</f>
        <v>0</v>
      </c>
      <c r="B44" t="str">
        <f>IF(OR(COUNTIF(QuickFix!$D$2:D44,QuickFix!D44)&gt;1,QuickFix!D44=0),IF(ISBLANK('Unit Types - Emission Rates'!C53),B43,0),MAX($B$1:B43)+1)</f>
        <v># if BACT</v>
      </c>
      <c r="C44" t="str">
        <f t="shared" si="0"/>
        <v># if BACT0</v>
      </c>
      <c r="D44">
        <f>IF(B44=0,0,IF(ISNUMBER(MATCH(C44,$C$1:C43,0)),-1,COUNTIF($B$2:B44,B44)-COUNTIFS($D$1:D43,"&lt;0",$B$1:B43,B44)))</f>
        <v>-1</v>
      </c>
      <c r="E44">
        <f t="shared" si="25"/>
        <v>0</v>
      </c>
      <c r="F44" t="str">
        <f>IF(OR(COUNTIF(QuickFix!$D$2:D44,QuickFix!D44)&gt;1,QuickFix!D44=0),IF(ISBLANK('Unit Types - Emission Rates'!C53),F43,0),MAX(F$1:$F43)+1)</f>
        <v># if Monitoring</v>
      </c>
      <c r="G44" t="str">
        <f t="shared" si="1"/>
        <v># if Monitoring0</v>
      </c>
      <c r="H44">
        <f>IF(F44=0,0,IF(ISNUMBER(MATCH(G44,$G$1:G43,0)),-1,COUNTIF($F$2:F44,F44)-COUNTIFS($H$1:H43,"&lt;0",$F$1:F43,F44)))</f>
        <v>-1</v>
      </c>
      <c r="I44">
        <f t="shared" si="2"/>
        <v>0</v>
      </c>
      <c r="J44" s="3" t="str">
        <f>IF(OR(COUNTIF($L$2:L44,L44)&gt;1,L44=0),IF(ISBLANK('Unit Types - Emission Rates'!C53),J43,0),MAX($J$1:J43)+1)</f>
        <v>Unique FIN</v>
      </c>
      <c r="K44" s="3" t="str">
        <f>IF(OR(COUNTIF($M$2:M44,M44)&gt;1,M44=0),IF(ISBLANK('Unit Types - Emission Rates'!D53),K43,0),MAX($K$1:K43)+1)</f>
        <v>Unique EPN</v>
      </c>
      <c r="L44">
        <f>IF(ISBLANK('Unit Types - Emission Rates'!$C53),'Unit Types - Emission Rates'!D53,'Unit Types - Emission Rates'!C53)</f>
        <v>0</v>
      </c>
      <c r="M44" s="3">
        <f>IF(AND(ISBLANK('Unit Types - Emission Rates'!D53),N44&lt;&gt;0,L44&lt;&gt;N44),"FIN: "&amp;L44,IF(AND(ISBLANK('Unit Types - Emission Rates'!D53),N44&lt;&gt;0),L44,'Unit Types - Emission Rates'!D53))</f>
        <v>0</v>
      </c>
      <c r="N44" s="3">
        <f>'Unit Types - Emission Rates'!E53</f>
        <v>0</v>
      </c>
      <c r="O44" s="5" t="str">
        <f>IF(OR(COUNTIF($P$2:P44,P44&lt;&gt;0)&gt;1,P44=0),IF(ISBLANK('Unit Types - Emission Rates'!A53),O43,0),MAX($O$1:O43)+1)</f>
        <v>AR Numbering</v>
      </c>
      <c r="P44" s="5">
        <f>'Unit Types - Emission Rates'!A53</f>
        <v>0</v>
      </c>
      <c r="Q44" s="3">
        <f>IF(R44=0,0,IF(COUNTIF($R$2:R44,R44)&gt;1,0,MAX($Q$1:Q43)+1))</f>
        <v>0</v>
      </c>
      <c r="R44" s="3">
        <f>IF(ISBLANK('Unit Types - Emission Rates'!P53),'Unit Types - Emission Rates'!O53,'Unit Types - Emission Rates'!P53)</f>
        <v>0</v>
      </c>
      <c r="S44" t="str">
        <f t="shared" si="26"/>
        <v>00</v>
      </c>
      <c r="T44" t="str">
        <f t="shared" si="27"/>
        <v>00</v>
      </c>
      <c r="U44" s="3">
        <f>IF(OR('Unit Types - Emission Rates'!F53="PM 2.5",'Unit Types - Emission Rates'!F53="PM2.5",'Unit Types - Emission Rates'!F53="PM 10",'Unit Types - Emission Rates'!F53="PM10"),"PM",'Unit Types - Emission Rates'!F53)</f>
        <v>0</v>
      </c>
      <c r="V44" s="100">
        <f>IF(ISBLANK('Unit Types - Emission Rates'!F53),1,0)</f>
        <v>1</v>
      </c>
      <c r="AC44" s="99">
        <f>IF(AD44=-1,0,MAX($AC$1:AC43)+1)</f>
        <v>0</v>
      </c>
      <c r="AD44" s="3">
        <f t="shared" si="7"/>
        <v>-1</v>
      </c>
      <c r="AE44" s="3">
        <f t="shared" si="8"/>
        <v>-1</v>
      </c>
      <c r="AF44" s="280">
        <f t="shared" si="9"/>
        <v>-1</v>
      </c>
      <c r="AG44" s="280" t="str">
        <f t="shared" si="10"/>
        <v/>
      </c>
      <c r="AH44" s="280" t="str">
        <f t="shared" si="11"/>
        <v/>
      </c>
      <c r="AI44" s="3">
        <f t="shared" si="12"/>
        <v>-1</v>
      </c>
      <c r="AJ44" s="3" t="str">
        <f t="shared" si="13"/>
        <v/>
      </c>
      <c r="AK44" s="3" t="str">
        <f t="shared" si="14"/>
        <v/>
      </c>
      <c r="AL44" s="280">
        <f t="shared" si="15"/>
        <v>-1</v>
      </c>
      <c r="AM44" s="280" t="str">
        <f t="shared" si="16"/>
        <v/>
      </c>
      <c r="AN44" s="285" t="str">
        <f t="shared" si="17"/>
        <v/>
      </c>
      <c r="AO44" s="3">
        <f>IF(AP44=0,0,COUNTIF(AO$1:$AO43,"&lt;&gt;0"))</f>
        <v>0</v>
      </c>
      <c r="AP44" s="3">
        <f t="shared" si="18"/>
        <v>0</v>
      </c>
      <c r="AT44" s="99">
        <f>IF(AU44=0,0,COUNTIF($AT$1:AT43,"&lt;&gt;0"))</f>
        <v>0</v>
      </c>
      <c r="AU44" s="3">
        <f t="shared" si="20"/>
        <v>0</v>
      </c>
      <c r="AY44" s="3">
        <f>IF(ISNUMBER(IFERROR(MATCH(AZ44,$AZ$1:AZ43,0),"Else")),0,ROW(AZ44)-1)</f>
        <v>0</v>
      </c>
      <c r="AZ44">
        <f>IF(OR('Unit Types - Emission Rates'!F52="PM 2.5",'Unit Types - Emission Rates'!F52="PM 2.5 ",'Unit Types - Emission Rates'!F52="PM2.5"),"PM2.5",IF(OR('Unit Types - Emission Rates'!F52="PM 10",'Unit Types - Emission Rates'!F52="PM 10 ",'Unit Types - Emission Rates'!F52="PM10 "),"PM10",IF(RIGHT('Unit Types - Emission Rates'!F52,1)=" ",LEFT('Unit Types - Emission Rates'!F52,LEN('Unit Types - Emission Rates'!F52)-1),IF(RIGHT('Unit Types - Emission Rates'!F52,1)&lt;&gt;" ",'Unit Types - Emission Rates'!F52,'Unit Types - Emission Rates'!F52))))</f>
        <v>0</v>
      </c>
      <c r="BA44">
        <f>_xlfn.NUMBERVALUE(IF(OR('Unit Types - Emission Rates'!G52="-",'Unit Types - Emission Rates'!G52="--",'Unit Types - Emission Rates'!G52="---"),0,IF(OR('Unit Types - Emission Rates'!G52="&lt;0.01",'Unit Types - Emission Rates'!G52="&lt; 0.01"),0.01,'Unit Types - Emission Rates'!G52)))</f>
        <v>0</v>
      </c>
      <c r="BB44">
        <f>_xlfn.NUMBERVALUE(IF(OR('Unit Types - Emission Rates'!H52="-",'Unit Types - Emission Rates'!H52="--",'Unit Types - Emission Rates'!H52="---"),0,IF(OR('Unit Types - Emission Rates'!H52="&lt;0.01",'Unit Types - Emission Rates'!H52="&lt; 0.01"),0.01,'Unit Types - Emission Rates'!H52)))</f>
        <v>0</v>
      </c>
      <c r="BC44">
        <f>_xlfn.NUMBERVALUE(IF(OR('Unit Types - Emission Rates'!I52="-",'Unit Types - Emission Rates'!I52="--",'Unit Types - Emission Rates'!I52="---"),0,IF(OR('Unit Types - Emission Rates'!I52="&lt;0.01",'Unit Types - Emission Rates'!I52="&lt; 0.01"),0.01,'Unit Types - Emission Rates'!I52)))</f>
        <v>0</v>
      </c>
      <c r="BD44">
        <f>_xlfn.NUMBERVALUE(IF(OR('Unit Types - Emission Rates'!J52="-",'Unit Types - Emission Rates'!J52="--",'Unit Types - Emission Rates'!J52="---"),0,IF(OR('Unit Types - Emission Rates'!J52="&lt;0.01",'Unit Types - Emission Rates'!J52="&lt; 0.01"),0.01,'Unit Types - Emission Rates'!J52)))</f>
        <v>0</v>
      </c>
      <c r="BE44">
        <f>_xlfn.NUMBERVALUE(IF(OR('Unit Types - Emission Rates'!K52="-",'Unit Types - Emission Rates'!K52="--",'Unit Types - Emission Rates'!K52="---"),0,IF(OR('Unit Types - Emission Rates'!K52="&lt;0.01",'Unit Types - Emission Rates'!K52="&lt; 0.01"),0.01,'Unit Types - Emission Rates'!K52)))</f>
        <v>0</v>
      </c>
      <c r="BF44">
        <f>_xlfn.NUMBERVALUE(IF(OR('Unit Types - Emission Rates'!L52="-",'Unit Types - Emission Rates'!L52="--",'Unit Types - Emission Rates'!L52="---"),0,IF(OR('Unit Types - Emission Rates'!L52="&lt;0.01",'Unit Types - Emission Rates'!L52="&lt; 0.01"),0.01,'Unit Types - Emission Rates'!L52)))</f>
        <v>0</v>
      </c>
      <c r="BG44" t="b">
        <f>IF(AND(V43&lt;&gt;1),(QuickFix!G43="Yes"))</f>
        <v>0</v>
      </c>
      <c r="BH44" t="b">
        <f>OR('Unit Types - Emission Rates'!A52="Consolidate",AND(ISBLANK('Unit Types - Emission Rates'!A52),BH43=TRUE),BC44&gt;0,BD44&gt;0)</f>
        <v>0</v>
      </c>
      <c r="BI44" t="b">
        <f>OR('Unit Types - Emission Rates'!A52="Remove",AND(ISBLANK('Unit Types - Emission Rates'!A52),BI43=TRUE))</f>
        <v>0</v>
      </c>
      <c r="BJ44" t="b">
        <f>OR('Unit Types - Emission Rates'!A52="Consolidate",'Unit Types - Emission Rates'!A52="New/Modified",'Unit Types - Emission Rates'!A52="Change of location",AND(ISBLANK('Unit Types - Emission Rates'!A52),BJ43=TRUE))</f>
        <v>0</v>
      </c>
      <c r="BK44" t="b">
        <f>OR('Unit Types - Emission Rates'!A52="Renew",'Unit Types - Emission Rates'!A52="Renew only",AND(ISBLANK('Unit Types - Emission Rates'!A52),BK43=TRUE))</f>
        <v>0</v>
      </c>
      <c r="BL44">
        <f>IF(ISNUMBER(IFERROR(MATCH(BM44,$BM$1:BM43,0),"Else")),0,ROW(BM44)-1)</f>
        <v>0</v>
      </c>
      <c r="BM44" s="105">
        <f t="shared" si="29"/>
        <v>0</v>
      </c>
      <c r="BO44" s="3"/>
      <c r="BP44" s="3"/>
      <c r="BQ44" s="162" t="s">
        <v>1427</v>
      </c>
      <c r="BR44" s="160" t="s">
        <v>1099</v>
      </c>
      <c r="BS44" s="3"/>
      <c r="BT44" s="3"/>
      <c r="BV44" s="9" t="s">
        <v>1428</v>
      </c>
      <c r="BW44" s="10" t="s">
        <v>1429</v>
      </c>
      <c r="BX44" s="11" t="s">
        <v>1430</v>
      </c>
      <c r="BY44" s="12" t="s">
        <v>1431</v>
      </c>
      <c r="CL44" s="7"/>
      <c r="CM44" s="7"/>
      <c r="CN44" s="7"/>
      <c r="CO44" s="130" t="s">
        <v>1432</v>
      </c>
      <c r="CP44" s="7"/>
      <c r="CQ44" s="7"/>
      <c r="CR44" s="7"/>
      <c r="CS44" s="7"/>
      <c r="CT44" s="7"/>
      <c r="CU44" s="7"/>
      <c r="CV44" s="7"/>
      <c r="CX44" t="s">
        <v>1433</v>
      </c>
      <c r="CY44">
        <f t="shared" si="22"/>
        <v>0</v>
      </c>
      <c r="DA44" t="b">
        <f t="shared" si="30"/>
        <v>0</v>
      </c>
      <c r="DF44" s="333">
        <f t="shared" si="28"/>
        <v>0</v>
      </c>
    </row>
    <row r="45" spans="1:110" x14ac:dyDescent="0.2">
      <c r="A45" s="102">
        <f>IF(OR('Unit Types - Emission Rates'!A54="Not New/Modified",'Unit Types - Emission Rates'!A54="Remove",M45=0),0,IF(ISNUMBER(MATCH(M45,$M$1:M44,0)),0,MAX($A$1:A44)+1))</f>
        <v>0</v>
      </c>
      <c r="B45" t="str">
        <f>IF(OR(COUNTIF(QuickFix!$D$2:D45,QuickFix!D45)&gt;1,QuickFix!D45=0),IF(ISBLANK('Unit Types - Emission Rates'!C54),B44,0),MAX($B$1:B44)+1)</f>
        <v># if BACT</v>
      </c>
      <c r="C45" t="str">
        <f t="shared" si="0"/>
        <v># if BACT0</v>
      </c>
      <c r="D45">
        <f>IF(B45=0,0,IF(ISNUMBER(MATCH(C45,$C$1:C44,0)),-1,COUNTIF($B$2:B45,B45)-COUNTIFS($D$1:D44,"&lt;0",$B$1:B44,B45)))</f>
        <v>-1</v>
      </c>
      <c r="E45">
        <f t="shared" si="25"/>
        <v>0</v>
      </c>
      <c r="F45" t="str">
        <f>IF(OR(COUNTIF(QuickFix!$D$2:D45,QuickFix!D45)&gt;1,QuickFix!D45=0),IF(ISBLANK('Unit Types - Emission Rates'!C54),F44,0),MAX(F$1:$F44)+1)</f>
        <v># if Monitoring</v>
      </c>
      <c r="G45" t="str">
        <f t="shared" si="1"/>
        <v># if Monitoring0</v>
      </c>
      <c r="H45">
        <f>IF(F45=0,0,IF(ISNUMBER(MATCH(G45,$G$1:G44,0)),-1,COUNTIF($F$2:F45,F45)-COUNTIFS($H$1:H44,"&lt;0",$F$1:F44,F45)))</f>
        <v>-1</v>
      </c>
      <c r="I45">
        <f t="shared" si="2"/>
        <v>0</v>
      </c>
      <c r="J45" s="3" t="str">
        <f>IF(OR(COUNTIF($L$2:L45,L45)&gt;1,L45=0),IF(ISBLANK('Unit Types - Emission Rates'!C54),J44,0),MAX($J$1:J44)+1)</f>
        <v>Unique FIN</v>
      </c>
      <c r="K45" s="3" t="str">
        <f>IF(OR(COUNTIF($M$2:M45,M45)&gt;1,M45=0),IF(ISBLANK('Unit Types - Emission Rates'!D54),K44,0),MAX($K$1:K44)+1)</f>
        <v>Unique EPN</v>
      </c>
      <c r="L45">
        <f>IF(ISBLANK('Unit Types - Emission Rates'!$C54),'Unit Types - Emission Rates'!D54,'Unit Types - Emission Rates'!C54)</f>
        <v>0</v>
      </c>
      <c r="M45" s="3">
        <f>IF(AND(ISBLANK('Unit Types - Emission Rates'!D54),N45&lt;&gt;0,L45&lt;&gt;N45),"FIN: "&amp;L45,IF(AND(ISBLANK('Unit Types - Emission Rates'!D54),N45&lt;&gt;0),L45,'Unit Types - Emission Rates'!D54))</f>
        <v>0</v>
      </c>
      <c r="N45" s="3">
        <f>'Unit Types - Emission Rates'!E54</f>
        <v>0</v>
      </c>
      <c r="O45" s="5" t="str">
        <f>IF(OR(COUNTIF($P$2:P45,P45&lt;&gt;0)&gt;1,P45=0),IF(ISBLANK('Unit Types - Emission Rates'!A54),O44,0),MAX($O$1:O44)+1)</f>
        <v>AR Numbering</v>
      </c>
      <c r="P45" s="5">
        <f>'Unit Types - Emission Rates'!A54</f>
        <v>0</v>
      </c>
      <c r="Q45" s="3">
        <f>IF(R45=0,0,IF(COUNTIF($R$2:R45,R45)&gt;1,0,MAX($Q$1:Q44)+1))</f>
        <v>0</v>
      </c>
      <c r="R45" s="3">
        <f>IF(ISBLANK('Unit Types - Emission Rates'!P54),'Unit Types - Emission Rates'!O54,'Unit Types - Emission Rates'!P54)</f>
        <v>0</v>
      </c>
      <c r="S45" t="str">
        <f t="shared" si="26"/>
        <v>00</v>
      </c>
      <c r="T45" t="str">
        <f t="shared" si="27"/>
        <v>00</v>
      </c>
      <c r="U45" s="3">
        <f>IF(OR('Unit Types - Emission Rates'!F54="PM 2.5",'Unit Types - Emission Rates'!F54="PM2.5",'Unit Types - Emission Rates'!F54="PM 10",'Unit Types - Emission Rates'!F54="PM10"),"PM",'Unit Types - Emission Rates'!F54)</f>
        <v>0</v>
      </c>
      <c r="V45" s="100">
        <f>IF(ISBLANK('Unit Types - Emission Rates'!F54),1,0)</f>
        <v>1</v>
      </c>
      <c r="AC45" s="99">
        <f>IF(AD45=-1,0,MAX($AC$1:AC44)+1)</f>
        <v>0</v>
      </c>
      <c r="AD45" s="3">
        <f t="shared" si="7"/>
        <v>-1</v>
      </c>
      <c r="AE45" s="3">
        <f t="shared" si="8"/>
        <v>-1</v>
      </c>
      <c r="AF45" s="280">
        <f t="shared" si="9"/>
        <v>-1</v>
      </c>
      <c r="AG45" s="280" t="str">
        <f t="shared" si="10"/>
        <v/>
      </c>
      <c r="AH45" s="280" t="str">
        <f t="shared" si="11"/>
        <v/>
      </c>
      <c r="AI45" s="3">
        <f t="shared" si="12"/>
        <v>-1</v>
      </c>
      <c r="AJ45" s="3" t="str">
        <f t="shared" si="13"/>
        <v/>
      </c>
      <c r="AK45" s="3" t="str">
        <f t="shared" si="14"/>
        <v/>
      </c>
      <c r="AL45" s="280">
        <f t="shared" si="15"/>
        <v>-1</v>
      </c>
      <c r="AM45" s="280" t="str">
        <f t="shared" si="16"/>
        <v/>
      </c>
      <c r="AN45" s="285" t="str">
        <f t="shared" si="17"/>
        <v/>
      </c>
      <c r="AO45" s="3">
        <f>IF(AP45=0,0,COUNTIF(AO$1:$AO44,"&lt;&gt;0"))</f>
        <v>0</v>
      </c>
      <c r="AP45" s="3">
        <f t="shared" si="18"/>
        <v>0</v>
      </c>
      <c r="AT45" s="99">
        <f>IF(AU45=0,0,COUNTIF($AT$1:AT44,"&lt;&gt;0"))</f>
        <v>0</v>
      </c>
      <c r="AU45" s="3">
        <f t="shared" si="20"/>
        <v>0</v>
      </c>
      <c r="AY45" s="3">
        <f>IF(ISNUMBER(IFERROR(MATCH(AZ45,$AZ$1:AZ44,0),"Else")),0,ROW(AZ45)-1)</f>
        <v>0</v>
      </c>
      <c r="AZ45">
        <f>IF(OR('Unit Types - Emission Rates'!F53="PM 2.5",'Unit Types - Emission Rates'!F53="PM 2.5 ",'Unit Types - Emission Rates'!F53="PM2.5"),"PM2.5",IF(OR('Unit Types - Emission Rates'!F53="PM 10",'Unit Types - Emission Rates'!F53="PM 10 ",'Unit Types - Emission Rates'!F53="PM10 "),"PM10",IF(RIGHT('Unit Types - Emission Rates'!F53,1)=" ",LEFT('Unit Types - Emission Rates'!F53,LEN('Unit Types - Emission Rates'!F53)-1),IF(RIGHT('Unit Types - Emission Rates'!F53,1)&lt;&gt;" ",'Unit Types - Emission Rates'!F53,'Unit Types - Emission Rates'!F53))))</f>
        <v>0</v>
      </c>
      <c r="BA45">
        <f>_xlfn.NUMBERVALUE(IF(OR('Unit Types - Emission Rates'!G53="-",'Unit Types - Emission Rates'!G53="--",'Unit Types - Emission Rates'!G53="---"),0,IF(OR('Unit Types - Emission Rates'!G53="&lt;0.01",'Unit Types - Emission Rates'!G53="&lt; 0.01"),0.01,'Unit Types - Emission Rates'!G53)))</f>
        <v>0</v>
      </c>
      <c r="BB45">
        <f>_xlfn.NUMBERVALUE(IF(OR('Unit Types - Emission Rates'!H53="-",'Unit Types - Emission Rates'!H53="--",'Unit Types - Emission Rates'!H53="---"),0,IF(OR('Unit Types - Emission Rates'!H53="&lt;0.01",'Unit Types - Emission Rates'!H53="&lt; 0.01"),0.01,'Unit Types - Emission Rates'!H53)))</f>
        <v>0</v>
      </c>
      <c r="BC45">
        <f>_xlfn.NUMBERVALUE(IF(OR('Unit Types - Emission Rates'!I53="-",'Unit Types - Emission Rates'!I53="--",'Unit Types - Emission Rates'!I53="---"),0,IF(OR('Unit Types - Emission Rates'!I53="&lt;0.01",'Unit Types - Emission Rates'!I53="&lt; 0.01"),0.01,'Unit Types - Emission Rates'!I53)))</f>
        <v>0</v>
      </c>
      <c r="BD45">
        <f>_xlfn.NUMBERVALUE(IF(OR('Unit Types - Emission Rates'!J53="-",'Unit Types - Emission Rates'!J53="--",'Unit Types - Emission Rates'!J53="---"),0,IF(OR('Unit Types - Emission Rates'!J53="&lt;0.01",'Unit Types - Emission Rates'!J53="&lt; 0.01"),0.01,'Unit Types - Emission Rates'!J53)))</f>
        <v>0</v>
      </c>
      <c r="BE45">
        <f>_xlfn.NUMBERVALUE(IF(OR('Unit Types - Emission Rates'!K53="-",'Unit Types - Emission Rates'!K53="--",'Unit Types - Emission Rates'!K53="---"),0,IF(OR('Unit Types - Emission Rates'!K53="&lt;0.01",'Unit Types - Emission Rates'!K53="&lt; 0.01"),0.01,'Unit Types - Emission Rates'!K53)))</f>
        <v>0</v>
      </c>
      <c r="BF45">
        <f>_xlfn.NUMBERVALUE(IF(OR('Unit Types - Emission Rates'!L53="-",'Unit Types - Emission Rates'!L53="--",'Unit Types - Emission Rates'!L53="---"),0,IF(OR('Unit Types - Emission Rates'!L53="&lt;0.01",'Unit Types - Emission Rates'!L53="&lt; 0.01"),0.01,'Unit Types - Emission Rates'!L53)))</f>
        <v>0</v>
      </c>
      <c r="BG45" t="b">
        <f>IF(AND(V44&lt;&gt;1),(QuickFix!G44="Yes"))</f>
        <v>0</v>
      </c>
      <c r="BH45" t="b">
        <f>OR('Unit Types - Emission Rates'!A53="Consolidate",AND(ISBLANK('Unit Types - Emission Rates'!A53),BH44=TRUE),BC45&gt;0,BD45&gt;0)</f>
        <v>0</v>
      </c>
      <c r="BI45" t="b">
        <f>OR('Unit Types - Emission Rates'!A53="Remove",AND(ISBLANK('Unit Types - Emission Rates'!A53),BI44=TRUE))</f>
        <v>0</v>
      </c>
      <c r="BJ45" t="b">
        <f>OR('Unit Types - Emission Rates'!A53="Consolidate",'Unit Types - Emission Rates'!A53="New/Modified",'Unit Types - Emission Rates'!A53="Change of location",AND(ISBLANK('Unit Types - Emission Rates'!A53),BJ44=TRUE))</f>
        <v>0</v>
      </c>
      <c r="BK45" t="b">
        <f>OR('Unit Types - Emission Rates'!A53="Renew",'Unit Types - Emission Rates'!A53="Renew only",AND(ISBLANK('Unit Types - Emission Rates'!A53),BK44=TRUE))</f>
        <v>0</v>
      </c>
      <c r="BL45">
        <f>IF(ISNUMBER(IFERROR(MATCH(BM45,$BM$1:BM44,0),"Else")),0,ROW(BM45)-1)</f>
        <v>0</v>
      </c>
      <c r="BM45" s="105">
        <f t="shared" si="29"/>
        <v>0</v>
      </c>
      <c r="BO45" s="3"/>
      <c r="BP45" s="3"/>
      <c r="BQ45" s="162" t="s">
        <v>1434</v>
      </c>
      <c r="BR45" s="160" t="s">
        <v>1187</v>
      </c>
      <c r="BS45" s="3"/>
      <c r="BT45" s="3"/>
      <c r="BV45" s="9" t="s">
        <v>1347</v>
      </c>
      <c r="BW45" s="10" t="s">
        <v>582</v>
      </c>
      <c r="BX45" s="11" t="s">
        <v>1435</v>
      </c>
      <c r="BY45" s="12" t="s">
        <v>1436</v>
      </c>
      <c r="CL45" s="7"/>
      <c r="CM45" s="7"/>
      <c r="CN45" s="7"/>
      <c r="CO45" s="130" t="s">
        <v>1437</v>
      </c>
      <c r="CP45" s="7"/>
      <c r="CQ45" s="7"/>
      <c r="CR45" s="7"/>
      <c r="CS45" s="7"/>
      <c r="CT45" s="7"/>
      <c r="CU45" s="7"/>
      <c r="CV45" s="7"/>
      <c r="CX45" t="s">
        <v>1438</v>
      </c>
      <c r="CY45">
        <f t="shared" si="22"/>
        <v>0</v>
      </c>
      <c r="DA45" t="b">
        <f t="shared" si="30"/>
        <v>0</v>
      </c>
      <c r="DF45" s="333">
        <f t="shared" si="28"/>
        <v>0</v>
      </c>
    </row>
    <row r="46" spans="1:110" x14ac:dyDescent="0.2">
      <c r="A46" s="102">
        <f>IF(OR('Unit Types - Emission Rates'!A55="Not New/Modified",'Unit Types - Emission Rates'!A55="Remove",M46=0),0,IF(ISNUMBER(MATCH(M46,$M$1:M45,0)),0,MAX($A$1:A45)+1))</f>
        <v>0</v>
      </c>
      <c r="B46" t="str">
        <f>IF(OR(COUNTIF(QuickFix!$D$2:D46,QuickFix!D46)&gt;1,QuickFix!D46=0),IF(ISBLANK('Unit Types - Emission Rates'!C55),B45,0),MAX($B$1:B45)+1)</f>
        <v># if BACT</v>
      </c>
      <c r="C46" t="str">
        <f t="shared" si="0"/>
        <v># if BACT0</v>
      </c>
      <c r="D46">
        <f>IF(B46=0,0,IF(ISNUMBER(MATCH(C46,$C$1:C45,0)),-1,COUNTIF($B$2:B46,B46)-COUNTIFS($D$1:D45,"&lt;0",$B$1:B45,B46)))</f>
        <v>-1</v>
      </c>
      <c r="E46">
        <f t="shared" si="25"/>
        <v>0</v>
      </c>
      <c r="F46" t="str">
        <f>IF(OR(COUNTIF(QuickFix!$D$2:D46,QuickFix!D46)&gt;1,QuickFix!D46=0),IF(ISBLANK('Unit Types - Emission Rates'!C55),F45,0),MAX(F$1:$F45)+1)</f>
        <v># if Monitoring</v>
      </c>
      <c r="G46" t="str">
        <f t="shared" si="1"/>
        <v># if Monitoring0</v>
      </c>
      <c r="H46">
        <f>IF(F46=0,0,IF(ISNUMBER(MATCH(G46,$G$1:G45,0)),-1,COUNTIF($F$2:F46,F46)-COUNTIFS($H$1:H45,"&lt;0",$F$1:F45,F46)))</f>
        <v>-1</v>
      </c>
      <c r="I46">
        <f t="shared" si="2"/>
        <v>0</v>
      </c>
      <c r="J46" s="3" t="str">
        <f>IF(OR(COUNTIF($L$2:L46,L46)&gt;1,L46=0),IF(ISBLANK('Unit Types - Emission Rates'!C55),J45,0),MAX($J$1:J45)+1)</f>
        <v>Unique FIN</v>
      </c>
      <c r="K46" s="3" t="str">
        <f>IF(OR(COUNTIF($M$2:M46,M46)&gt;1,M46=0),IF(ISBLANK('Unit Types - Emission Rates'!D55),K45,0),MAX($K$1:K45)+1)</f>
        <v>Unique EPN</v>
      </c>
      <c r="L46">
        <f>IF(ISBLANK('Unit Types - Emission Rates'!$C55),'Unit Types - Emission Rates'!D55,'Unit Types - Emission Rates'!C55)</f>
        <v>0</v>
      </c>
      <c r="M46" s="3">
        <f>IF(AND(ISBLANK('Unit Types - Emission Rates'!D55),N46&lt;&gt;0,L46&lt;&gt;N46),"FIN: "&amp;L46,IF(AND(ISBLANK('Unit Types - Emission Rates'!D55),N46&lt;&gt;0),L46,'Unit Types - Emission Rates'!D55))</f>
        <v>0</v>
      </c>
      <c r="N46" s="3">
        <f>'Unit Types - Emission Rates'!E55</f>
        <v>0</v>
      </c>
      <c r="O46" s="5" t="str">
        <f>IF(OR(COUNTIF($P$2:P46,P46&lt;&gt;0)&gt;1,P46=0),IF(ISBLANK('Unit Types - Emission Rates'!A55),O45,0),MAX($O$1:O45)+1)</f>
        <v>AR Numbering</v>
      </c>
      <c r="P46" s="5">
        <f>'Unit Types - Emission Rates'!A55</f>
        <v>0</v>
      </c>
      <c r="Q46" s="3">
        <f>IF(R46=0,0,IF(COUNTIF($R$2:R46,R46)&gt;1,0,MAX($Q$1:Q45)+1))</f>
        <v>0</v>
      </c>
      <c r="R46" s="3">
        <f>IF(ISBLANK('Unit Types - Emission Rates'!P55),'Unit Types - Emission Rates'!O55,'Unit Types - Emission Rates'!P55)</f>
        <v>0</v>
      </c>
      <c r="S46" t="str">
        <f t="shared" si="26"/>
        <v>00</v>
      </c>
      <c r="T46" t="str">
        <f t="shared" si="27"/>
        <v>00</v>
      </c>
      <c r="U46" s="3">
        <f>IF(OR('Unit Types - Emission Rates'!F55="PM 2.5",'Unit Types - Emission Rates'!F55="PM2.5",'Unit Types - Emission Rates'!F55="PM 10",'Unit Types - Emission Rates'!F55="PM10"),"PM",'Unit Types - Emission Rates'!F55)</f>
        <v>0</v>
      </c>
      <c r="V46" s="100">
        <f>IF(ISBLANK('Unit Types - Emission Rates'!F55),1,0)</f>
        <v>1</v>
      </c>
      <c r="AC46" s="99">
        <f>IF(AD46=-1,0,MAX($AC$1:AC45)+1)</f>
        <v>0</v>
      </c>
      <c r="AD46" s="3">
        <f t="shared" si="7"/>
        <v>-1</v>
      </c>
      <c r="AE46" s="3">
        <f t="shared" si="8"/>
        <v>-1</v>
      </c>
      <c r="AF46" s="280">
        <f t="shared" si="9"/>
        <v>-1</v>
      </c>
      <c r="AG46" s="280" t="str">
        <f t="shared" si="10"/>
        <v/>
      </c>
      <c r="AH46" s="280" t="str">
        <f t="shared" si="11"/>
        <v/>
      </c>
      <c r="AI46" s="3">
        <f t="shared" si="12"/>
        <v>-1</v>
      </c>
      <c r="AJ46" s="3" t="str">
        <f t="shared" si="13"/>
        <v/>
      </c>
      <c r="AK46" s="3" t="str">
        <f t="shared" si="14"/>
        <v/>
      </c>
      <c r="AL46" s="280">
        <f t="shared" si="15"/>
        <v>-1</v>
      </c>
      <c r="AM46" s="280" t="str">
        <f t="shared" si="16"/>
        <v/>
      </c>
      <c r="AN46" s="285" t="str">
        <f t="shared" si="17"/>
        <v/>
      </c>
      <c r="AO46" s="3">
        <f>IF(AP46=0,0,COUNTIF(AO$1:$AO45,"&lt;&gt;0"))</f>
        <v>0</v>
      </c>
      <c r="AP46" s="3">
        <f t="shared" si="18"/>
        <v>0</v>
      </c>
      <c r="AT46" s="99">
        <f>IF(AU46=0,0,COUNTIF($AT$1:AT45,"&lt;&gt;0"))</f>
        <v>0</v>
      </c>
      <c r="AU46" s="3">
        <f t="shared" si="20"/>
        <v>0</v>
      </c>
      <c r="AY46" s="3">
        <f>IF(ISNUMBER(IFERROR(MATCH(AZ46,$AZ$1:AZ45,0),"Else")),0,ROW(AZ46)-1)</f>
        <v>0</v>
      </c>
      <c r="AZ46">
        <f>IF(OR('Unit Types - Emission Rates'!F54="PM 2.5",'Unit Types - Emission Rates'!F54="PM 2.5 ",'Unit Types - Emission Rates'!F54="PM2.5"),"PM2.5",IF(OR('Unit Types - Emission Rates'!F54="PM 10",'Unit Types - Emission Rates'!F54="PM 10 ",'Unit Types - Emission Rates'!F54="PM10 "),"PM10",IF(RIGHT('Unit Types - Emission Rates'!F54,1)=" ",LEFT('Unit Types - Emission Rates'!F54,LEN('Unit Types - Emission Rates'!F54)-1),IF(RIGHT('Unit Types - Emission Rates'!F54,1)&lt;&gt;" ",'Unit Types - Emission Rates'!F54,'Unit Types - Emission Rates'!F54))))</f>
        <v>0</v>
      </c>
      <c r="BA46">
        <f>_xlfn.NUMBERVALUE(IF(OR('Unit Types - Emission Rates'!G54="-",'Unit Types - Emission Rates'!G54="--",'Unit Types - Emission Rates'!G54="---"),0,IF(OR('Unit Types - Emission Rates'!G54="&lt;0.01",'Unit Types - Emission Rates'!G54="&lt; 0.01"),0.01,'Unit Types - Emission Rates'!G54)))</f>
        <v>0</v>
      </c>
      <c r="BB46">
        <f>_xlfn.NUMBERVALUE(IF(OR('Unit Types - Emission Rates'!H54="-",'Unit Types - Emission Rates'!H54="--",'Unit Types - Emission Rates'!H54="---"),0,IF(OR('Unit Types - Emission Rates'!H54="&lt;0.01",'Unit Types - Emission Rates'!H54="&lt; 0.01"),0.01,'Unit Types - Emission Rates'!H54)))</f>
        <v>0</v>
      </c>
      <c r="BC46">
        <f>_xlfn.NUMBERVALUE(IF(OR('Unit Types - Emission Rates'!I54="-",'Unit Types - Emission Rates'!I54="--",'Unit Types - Emission Rates'!I54="---"),0,IF(OR('Unit Types - Emission Rates'!I54="&lt;0.01",'Unit Types - Emission Rates'!I54="&lt; 0.01"),0.01,'Unit Types - Emission Rates'!I54)))</f>
        <v>0</v>
      </c>
      <c r="BD46">
        <f>_xlfn.NUMBERVALUE(IF(OR('Unit Types - Emission Rates'!J54="-",'Unit Types - Emission Rates'!J54="--",'Unit Types - Emission Rates'!J54="---"),0,IF(OR('Unit Types - Emission Rates'!J54="&lt;0.01",'Unit Types - Emission Rates'!J54="&lt; 0.01"),0.01,'Unit Types - Emission Rates'!J54)))</f>
        <v>0</v>
      </c>
      <c r="BE46">
        <f>_xlfn.NUMBERVALUE(IF(OR('Unit Types - Emission Rates'!K54="-",'Unit Types - Emission Rates'!K54="--",'Unit Types - Emission Rates'!K54="---"),0,IF(OR('Unit Types - Emission Rates'!K54="&lt;0.01",'Unit Types - Emission Rates'!K54="&lt; 0.01"),0.01,'Unit Types - Emission Rates'!K54)))</f>
        <v>0</v>
      </c>
      <c r="BF46">
        <f>_xlfn.NUMBERVALUE(IF(OR('Unit Types - Emission Rates'!L54="-",'Unit Types - Emission Rates'!L54="--",'Unit Types - Emission Rates'!L54="---"),0,IF(OR('Unit Types - Emission Rates'!L54="&lt;0.01",'Unit Types - Emission Rates'!L54="&lt; 0.01"),0.01,'Unit Types - Emission Rates'!L54)))</f>
        <v>0</v>
      </c>
      <c r="BG46" t="b">
        <f>IF(AND(V45&lt;&gt;1),(QuickFix!G45="Yes"))</f>
        <v>0</v>
      </c>
      <c r="BH46" t="b">
        <f>OR('Unit Types - Emission Rates'!A54="Consolidate",AND(ISBLANK('Unit Types - Emission Rates'!A54),BH45=TRUE),BC46&gt;0,BD46&gt;0)</f>
        <v>0</v>
      </c>
      <c r="BI46" t="b">
        <f>OR('Unit Types - Emission Rates'!A54="Remove",AND(ISBLANK('Unit Types - Emission Rates'!A54),BI45=TRUE))</f>
        <v>0</v>
      </c>
      <c r="BJ46" t="b">
        <f>OR('Unit Types - Emission Rates'!A54="Consolidate",'Unit Types - Emission Rates'!A54="New/Modified",'Unit Types - Emission Rates'!A54="Change of location",AND(ISBLANK('Unit Types - Emission Rates'!A54),BJ45=TRUE))</f>
        <v>0</v>
      </c>
      <c r="BK46" t="b">
        <f>OR('Unit Types - Emission Rates'!A54="Renew",'Unit Types - Emission Rates'!A54="Renew only",AND(ISBLANK('Unit Types - Emission Rates'!A54),BK45=TRUE))</f>
        <v>0</v>
      </c>
      <c r="BL46">
        <f>IF(ISNUMBER(IFERROR(MATCH(BM46,$BM$1:BM45,0),"Else")),0,ROW(BM46)-1)</f>
        <v>0</v>
      </c>
      <c r="BM46" s="105">
        <f t="shared" si="29"/>
        <v>0</v>
      </c>
      <c r="BO46" s="3"/>
      <c r="BP46" s="3"/>
      <c r="BQ46" s="162" t="s">
        <v>1439</v>
      </c>
      <c r="BR46" s="160" t="s">
        <v>1013</v>
      </c>
      <c r="BS46" s="3"/>
      <c r="BT46" s="3"/>
      <c r="BV46" s="9" t="s">
        <v>1440</v>
      </c>
      <c r="BW46" s="8"/>
      <c r="BX46" s="11" t="s">
        <v>1441</v>
      </c>
      <c r="BY46" s="12" t="s">
        <v>1442</v>
      </c>
      <c r="CL46" s="7"/>
      <c r="CM46" s="7"/>
      <c r="CN46" s="7"/>
      <c r="CO46" s="130" t="s">
        <v>1443</v>
      </c>
      <c r="CP46" s="7"/>
      <c r="CQ46" s="7"/>
      <c r="CR46" s="7"/>
      <c r="CS46" s="7"/>
      <c r="CT46" s="7"/>
      <c r="CU46" s="7"/>
      <c r="CV46" s="7"/>
      <c r="CX46" t="s">
        <v>1444</v>
      </c>
      <c r="CY46">
        <f t="shared" si="22"/>
        <v>0</v>
      </c>
      <c r="DA46" t="b">
        <f t="shared" si="30"/>
        <v>0</v>
      </c>
      <c r="DF46" s="333">
        <f t="shared" si="28"/>
        <v>0</v>
      </c>
    </row>
    <row r="47" spans="1:110" x14ac:dyDescent="0.2">
      <c r="A47" s="102">
        <f>IF(OR('Unit Types - Emission Rates'!A56="Not New/Modified",'Unit Types - Emission Rates'!A56="Remove",M47=0),0,IF(ISNUMBER(MATCH(M47,$M$1:M46,0)),0,MAX($A$1:A46)+1))</f>
        <v>0</v>
      </c>
      <c r="B47" t="str">
        <f>IF(OR(COUNTIF(QuickFix!$D$2:D47,QuickFix!D47)&gt;1,QuickFix!D47=0),IF(ISBLANK('Unit Types - Emission Rates'!C56),B46,0),MAX($B$1:B46)+1)</f>
        <v># if BACT</v>
      </c>
      <c r="C47" t="str">
        <f t="shared" si="0"/>
        <v># if BACT0</v>
      </c>
      <c r="D47">
        <f>IF(B47=0,0,IF(ISNUMBER(MATCH(C47,$C$1:C46,0)),-1,COUNTIF($B$2:B47,B47)-COUNTIFS($D$1:D46,"&lt;0",$B$1:B46,B47)))</f>
        <v>-1</v>
      </c>
      <c r="E47">
        <f t="shared" si="25"/>
        <v>0</v>
      </c>
      <c r="F47" t="str">
        <f>IF(OR(COUNTIF(QuickFix!$D$2:D47,QuickFix!D47)&gt;1,QuickFix!D47=0),IF(ISBLANK('Unit Types - Emission Rates'!C56),F46,0),MAX(F$1:$F46)+1)</f>
        <v># if Monitoring</v>
      </c>
      <c r="G47" t="str">
        <f t="shared" si="1"/>
        <v># if Monitoring0</v>
      </c>
      <c r="H47">
        <f>IF(F47=0,0,IF(ISNUMBER(MATCH(G47,$G$1:G46,0)),-1,COUNTIF($F$2:F47,F47)-COUNTIFS($H$1:H46,"&lt;0",$F$1:F46,F47)))</f>
        <v>-1</v>
      </c>
      <c r="I47">
        <f t="shared" si="2"/>
        <v>0</v>
      </c>
      <c r="J47" s="3" t="str">
        <f>IF(OR(COUNTIF($L$2:L47,L47)&gt;1,L47=0),IF(ISBLANK('Unit Types - Emission Rates'!C56),J46,0),MAX($J$1:J46)+1)</f>
        <v>Unique FIN</v>
      </c>
      <c r="K47" s="3" t="str">
        <f>IF(OR(COUNTIF($M$2:M47,M47)&gt;1,M47=0),IF(ISBLANK('Unit Types - Emission Rates'!D56),K46,0),MAX($K$1:K46)+1)</f>
        <v>Unique EPN</v>
      </c>
      <c r="L47">
        <f>IF(ISBLANK('Unit Types - Emission Rates'!$C56),'Unit Types - Emission Rates'!D56,'Unit Types - Emission Rates'!C56)</f>
        <v>0</v>
      </c>
      <c r="M47" s="3">
        <f>IF(AND(ISBLANK('Unit Types - Emission Rates'!D56),N47&lt;&gt;0,L47&lt;&gt;N47),"FIN: "&amp;L47,IF(AND(ISBLANK('Unit Types - Emission Rates'!D56),N47&lt;&gt;0),L47,'Unit Types - Emission Rates'!D56))</f>
        <v>0</v>
      </c>
      <c r="N47" s="3">
        <f>'Unit Types - Emission Rates'!E56</f>
        <v>0</v>
      </c>
      <c r="O47" s="5" t="str">
        <f>IF(OR(COUNTIF($P$2:P47,P47&lt;&gt;0)&gt;1,P47=0),IF(ISBLANK('Unit Types - Emission Rates'!A56),O46,0),MAX($O$1:O46)+1)</f>
        <v>AR Numbering</v>
      </c>
      <c r="P47" s="5">
        <f>'Unit Types - Emission Rates'!A56</f>
        <v>0</v>
      </c>
      <c r="Q47" s="3">
        <f>IF(R47=0,0,IF(COUNTIF($R$2:R47,R47)&gt;1,0,MAX($Q$1:Q46)+1))</f>
        <v>0</v>
      </c>
      <c r="R47" s="3">
        <f>IF(ISBLANK('Unit Types - Emission Rates'!P56),'Unit Types - Emission Rates'!O56,'Unit Types - Emission Rates'!P56)</f>
        <v>0</v>
      </c>
      <c r="S47" t="str">
        <f t="shared" si="26"/>
        <v>00</v>
      </c>
      <c r="T47" t="str">
        <f t="shared" si="27"/>
        <v>00</v>
      </c>
      <c r="U47" s="3">
        <f>IF(OR('Unit Types - Emission Rates'!F56="PM 2.5",'Unit Types - Emission Rates'!F56="PM2.5",'Unit Types - Emission Rates'!F56="PM 10",'Unit Types - Emission Rates'!F56="PM10"),"PM",'Unit Types - Emission Rates'!F56)</f>
        <v>0</v>
      </c>
      <c r="V47" s="100">
        <f>IF(ISBLANK('Unit Types - Emission Rates'!F56),1,0)</f>
        <v>1</v>
      </c>
      <c r="AC47" s="99">
        <f>IF(AD47=-1,0,MAX($AC$1:AC46)+1)</f>
        <v>0</v>
      </c>
      <c r="AD47" s="3">
        <f t="shared" si="7"/>
        <v>-1</v>
      </c>
      <c r="AE47" s="3">
        <f t="shared" si="8"/>
        <v>-1</v>
      </c>
      <c r="AF47" s="280">
        <f t="shared" si="9"/>
        <v>-1</v>
      </c>
      <c r="AG47" s="280" t="str">
        <f t="shared" si="10"/>
        <v/>
      </c>
      <c r="AH47" s="280" t="str">
        <f t="shared" si="11"/>
        <v/>
      </c>
      <c r="AI47" s="3">
        <f t="shared" si="12"/>
        <v>-1</v>
      </c>
      <c r="AJ47" s="3" t="str">
        <f t="shared" si="13"/>
        <v/>
      </c>
      <c r="AK47" s="3" t="str">
        <f t="shared" si="14"/>
        <v/>
      </c>
      <c r="AL47" s="280">
        <f t="shared" si="15"/>
        <v>-1</v>
      </c>
      <c r="AM47" s="280" t="str">
        <f t="shared" si="16"/>
        <v/>
      </c>
      <c r="AN47" s="285" t="str">
        <f t="shared" si="17"/>
        <v/>
      </c>
      <c r="AO47" s="3">
        <f>IF(AP47=0,0,COUNTIF(AO$1:$AO46,"&lt;&gt;0"))</f>
        <v>0</v>
      </c>
      <c r="AP47" s="3">
        <f t="shared" si="18"/>
        <v>0</v>
      </c>
      <c r="AT47" s="99">
        <f>IF(AU47=0,0,COUNTIF($AT$1:AT46,"&lt;&gt;0"))</f>
        <v>0</v>
      </c>
      <c r="AU47" s="3">
        <f t="shared" si="20"/>
        <v>0</v>
      </c>
      <c r="AY47" s="3">
        <f>IF(ISNUMBER(IFERROR(MATCH(AZ47,$AZ$1:AZ46,0),"Else")),0,ROW(AZ47)-1)</f>
        <v>0</v>
      </c>
      <c r="AZ47">
        <f>IF(OR('Unit Types - Emission Rates'!F55="PM 2.5",'Unit Types - Emission Rates'!F55="PM 2.5 ",'Unit Types - Emission Rates'!F55="PM2.5"),"PM2.5",IF(OR('Unit Types - Emission Rates'!F55="PM 10",'Unit Types - Emission Rates'!F55="PM 10 ",'Unit Types - Emission Rates'!F55="PM10 "),"PM10",IF(RIGHT('Unit Types - Emission Rates'!F55,1)=" ",LEFT('Unit Types - Emission Rates'!F55,LEN('Unit Types - Emission Rates'!F55)-1),IF(RIGHT('Unit Types - Emission Rates'!F55,1)&lt;&gt;" ",'Unit Types - Emission Rates'!F55,'Unit Types - Emission Rates'!F55))))</f>
        <v>0</v>
      </c>
      <c r="BA47">
        <f>_xlfn.NUMBERVALUE(IF(OR('Unit Types - Emission Rates'!G55="-",'Unit Types - Emission Rates'!G55="--",'Unit Types - Emission Rates'!G55="---"),0,IF(OR('Unit Types - Emission Rates'!G55="&lt;0.01",'Unit Types - Emission Rates'!G55="&lt; 0.01"),0.01,'Unit Types - Emission Rates'!G55)))</f>
        <v>0</v>
      </c>
      <c r="BB47">
        <f>_xlfn.NUMBERVALUE(IF(OR('Unit Types - Emission Rates'!H55="-",'Unit Types - Emission Rates'!H55="--",'Unit Types - Emission Rates'!H55="---"),0,IF(OR('Unit Types - Emission Rates'!H55="&lt;0.01",'Unit Types - Emission Rates'!H55="&lt; 0.01"),0.01,'Unit Types - Emission Rates'!H55)))</f>
        <v>0</v>
      </c>
      <c r="BC47">
        <f>_xlfn.NUMBERVALUE(IF(OR('Unit Types - Emission Rates'!I55="-",'Unit Types - Emission Rates'!I55="--",'Unit Types - Emission Rates'!I55="---"),0,IF(OR('Unit Types - Emission Rates'!I55="&lt;0.01",'Unit Types - Emission Rates'!I55="&lt; 0.01"),0.01,'Unit Types - Emission Rates'!I55)))</f>
        <v>0</v>
      </c>
      <c r="BD47">
        <f>_xlfn.NUMBERVALUE(IF(OR('Unit Types - Emission Rates'!J55="-",'Unit Types - Emission Rates'!J55="--",'Unit Types - Emission Rates'!J55="---"),0,IF(OR('Unit Types - Emission Rates'!J55="&lt;0.01",'Unit Types - Emission Rates'!J55="&lt; 0.01"),0.01,'Unit Types - Emission Rates'!J55)))</f>
        <v>0</v>
      </c>
      <c r="BE47">
        <f>_xlfn.NUMBERVALUE(IF(OR('Unit Types - Emission Rates'!K55="-",'Unit Types - Emission Rates'!K55="--",'Unit Types - Emission Rates'!K55="---"),0,IF(OR('Unit Types - Emission Rates'!K55="&lt;0.01",'Unit Types - Emission Rates'!K55="&lt; 0.01"),0.01,'Unit Types - Emission Rates'!K55)))</f>
        <v>0</v>
      </c>
      <c r="BF47">
        <f>_xlfn.NUMBERVALUE(IF(OR('Unit Types - Emission Rates'!L55="-",'Unit Types - Emission Rates'!L55="--",'Unit Types - Emission Rates'!L55="---"),0,IF(OR('Unit Types - Emission Rates'!L55="&lt;0.01",'Unit Types - Emission Rates'!L55="&lt; 0.01"),0.01,'Unit Types - Emission Rates'!L55)))</f>
        <v>0</v>
      </c>
      <c r="BG47" t="b">
        <f>IF(AND(V46&lt;&gt;1),(QuickFix!G46="Yes"))</f>
        <v>0</v>
      </c>
      <c r="BH47" t="b">
        <f>OR('Unit Types - Emission Rates'!A55="Consolidate",AND(ISBLANK('Unit Types - Emission Rates'!A55),BH46=TRUE),BC47&gt;0,BD47&gt;0)</f>
        <v>0</v>
      </c>
      <c r="BI47" t="b">
        <f>OR('Unit Types - Emission Rates'!A55="Remove",AND(ISBLANK('Unit Types - Emission Rates'!A55),BI46=TRUE))</f>
        <v>0</v>
      </c>
      <c r="BJ47" t="b">
        <f>OR('Unit Types - Emission Rates'!A55="Consolidate",'Unit Types - Emission Rates'!A55="New/Modified",'Unit Types - Emission Rates'!A55="Change of location",AND(ISBLANK('Unit Types - Emission Rates'!A55),BJ46=TRUE))</f>
        <v>0</v>
      </c>
      <c r="BK47" t="b">
        <f>OR('Unit Types - Emission Rates'!A55="Renew",'Unit Types - Emission Rates'!A55="Renew only",AND(ISBLANK('Unit Types - Emission Rates'!A55),BK46=TRUE))</f>
        <v>0</v>
      </c>
      <c r="BL47">
        <f>IF(ISNUMBER(IFERROR(MATCH(BM47,$BM$1:BM46,0),"Else")),0,ROW(BM47)-1)</f>
        <v>0</v>
      </c>
      <c r="BM47" s="105">
        <f t="shared" si="29"/>
        <v>0</v>
      </c>
      <c r="BO47" s="3"/>
      <c r="BP47" s="3"/>
      <c r="BQ47" s="162" t="s">
        <v>1146</v>
      </c>
      <c r="BR47" s="160" t="s">
        <v>1074</v>
      </c>
      <c r="BS47" s="3"/>
      <c r="BT47" s="3"/>
      <c r="BV47" s="9" t="s">
        <v>1355</v>
      </c>
      <c r="BW47" s="8"/>
      <c r="BX47" s="11" t="s">
        <v>1445</v>
      </c>
      <c r="BY47" s="12" t="s">
        <v>1446</v>
      </c>
      <c r="CL47" s="7"/>
      <c r="CM47" s="7"/>
      <c r="CN47" s="7"/>
      <c r="CO47" s="130" t="s">
        <v>1447</v>
      </c>
      <c r="CP47" s="7"/>
      <c r="CQ47" s="7"/>
      <c r="CR47" s="7"/>
      <c r="CS47" s="7"/>
      <c r="CT47" s="7"/>
      <c r="CU47" s="7"/>
      <c r="CV47" s="7"/>
      <c r="CX47" t="s">
        <v>1448</v>
      </c>
      <c r="CY47">
        <f t="shared" si="22"/>
        <v>0</v>
      </c>
      <c r="DA47" t="b">
        <f t="shared" si="30"/>
        <v>0</v>
      </c>
      <c r="DF47" s="333">
        <f t="shared" si="28"/>
        <v>0</v>
      </c>
    </row>
    <row r="48" spans="1:110" x14ac:dyDescent="0.2">
      <c r="A48" s="102">
        <f>IF(OR('Unit Types - Emission Rates'!A57="Not New/Modified",'Unit Types - Emission Rates'!A57="Remove",M48=0),0,IF(ISNUMBER(MATCH(M48,$M$1:M47,0)),0,MAX($A$1:A47)+1))</f>
        <v>0</v>
      </c>
      <c r="B48" t="str">
        <f>IF(OR(COUNTIF(QuickFix!$D$2:D48,QuickFix!D48)&gt;1,QuickFix!D48=0),IF(ISBLANK('Unit Types - Emission Rates'!C57),B47,0),MAX($B$1:B47)+1)</f>
        <v># if BACT</v>
      </c>
      <c r="C48" t="str">
        <f t="shared" si="0"/>
        <v># if BACT0</v>
      </c>
      <c r="D48">
        <f>IF(B48=0,0,IF(ISNUMBER(MATCH(C48,$C$1:C47,0)),-1,COUNTIF($B$2:B48,B48)-COUNTIFS($D$1:D47,"&lt;0",$B$1:B47,B48)))</f>
        <v>-1</v>
      </c>
      <c r="E48">
        <f t="shared" si="25"/>
        <v>0</v>
      </c>
      <c r="F48" t="str">
        <f>IF(OR(COUNTIF(QuickFix!$D$2:D48,QuickFix!D48)&gt;1,QuickFix!D48=0),IF(ISBLANK('Unit Types - Emission Rates'!C57),F47,0),MAX(F$1:$F47)+1)</f>
        <v># if Monitoring</v>
      </c>
      <c r="G48" t="str">
        <f t="shared" si="1"/>
        <v># if Monitoring0</v>
      </c>
      <c r="H48">
        <f>IF(F48=0,0,IF(ISNUMBER(MATCH(G48,$G$1:G47,0)),-1,COUNTIF($F$2:F48,F48)-COUNTIFS($H$1:H47,"&lt;0",$F$1:F47,F48)))</f>
        <v>-1</v>
      </c>
      <c r="I48">
        <f t="shared" si="2"/>
        <v>0</v>
      </c>
      <c r="J48" s="3" t="str">
        <f>IF(OR(COUNTIF($L$2:L48,L48)&gt;1,L48=0),IF(ISBLANK('Unit Types - Emission Rates'!C57),J47,0),MAX($J$1:J47)+1)</f>
        <v>Unique FIN</v>
      </c>
      <c r="K48" s="3" t="str">
        <f>IF(OR(COUNTIF($M$2:M48,M48)&gt;1,M48=0),IF(ISBLANK('Unit Types - Emission Rates'!D57),K47,0),MAX($K$1:K47)+1)</f>
        <v>Unique EPN</v>
      </c>
      <c r="L48">
        <f>IF(ISBLANK('Unit Types - Emission Rates'!$C57),'Unit Types - Emission Rates'!D57,'Unit Types - Emission Rates'!C57)</f>
        <v>0</v>
      </c>
      <c r="M48" s="3">
        <f>IF(AND(ISBLANK('Unit Types - Emission Rates'!D57),N48&lt;&gt;0,L48&lt;&gt;N48),"FIN: "&amp;L48,IF(AND(ISBLANK('Unit Types - Emission Rates'!D57),N48&lt;&gt;0),L48,'Unit Types - Emission Rates'!D57))</f>
        <v>0</v>
      </c>
      <c r="N48" s="3">
        <f>'Unit Types - Emission Rates'!E57</f>
        <v>0</v>
      </c>
      <c r="O48" s="5" t="str">
        <f>IF(OR(COUNTIF($P$2:P48,P48&lt;&gt;0)&gt;1,P48=0),IF(ISBLANK('Unit Types - Emission Rates'!A57),O47,0),MAX($O$1:O47)+1)</f>
        <v>AR Numbering</v>
      </c>
      <c r="P48" s="5">
        <f>'Unit Types - Emission Rates'!A57</f>
        <v>0</v>
      </c>
      <c r="Q48" s="3">
        <f>IF(R48=0,0,IF(COUNTIF($R$2:R48,R48)&gt;1,0,MAX($Q$1:Q47)+1))</f>
        <v>0</v>
      </c>
      <c r="R48" s="3">
        <f>IF(ISBLANK('Unit Types - Emission Rates'!P57),'Unit Types - Emission Rates'!O57,'Unit Types - Emission Rates'!P57)</f>
        <v>0</v>
      </c>
      <c r="S48" t="str">
        <f t="shared" si="26"/>
        <v>00</v>
      </c>
      <c r="T48" t="str">
        <f t="shared" si="27"/>
        <v>00</v>
      </c>
      <c r="U48" s="3">
        <f>IF(OR('Unit Types - Emission Rates'!F57="PM 2.5",'Unit Types - Emission Rates'!F57="PM2.5",'Unit Types - Emission Rates'!F57="PM 10",'Unit Types - Emission Rates'!F57="PM10"),"PM",'Unit Types - Emission Rates'!F57)</f>
        <v>0</v>
      </c>
      <c r="V48" s="100">
        <f>IF(ISBLANK('Unit Types - Emission Rates'!F57),1,0)</f>
        <v>1</v>
      </c>
      <c r="AC48" s="99">
        <f>IF(AD48=-1,0,MAX($AC$1:AC47)+1)</f>
        <v>0</v>
      </c>
      <c r="AD48" s="3">
        <f t="shared" si="7"/>
        <v>-1</v>
      </c>
      <c r="AE48" s="3">
        <f t="shared" si="8"/>
        <v>-1</v>
      </c>
      <c r="AF48" s="280">
        <f t="shared" si="9"/>
        <v>-1</v>
      </c>
      <c r="AG48" s="280" t="str">
        <f t="shared" si="10"/>
        <v/>
      </c>
      <c r="AH48" s="280" t="str">
        <f t="shared" si="11"/>
        <v/>
      </c>
      <c r="AI48" s="3">
        <f t="shared" si="12"/>
        <v>-1</v>
      </c>
      <c r="AJ48" s="3" t="str">
        <f t="shared" si="13"/>
        <v/>
      </c>
      <c r="AK48" s="3" t="str">
        <f t="shared" si="14"/>
        <v/>
      </c>
      <c r="AL48" s="280">
        <f t="shared" si="15"/>
        <v>-1</v>
      </c>
      <c r="AM48" s="280" t="str">
        <f t="shared" si="16"/>
        <v/>
      </c>
      <c r="AN48" s="285" t="str">
        <f t="shared" si="17"/>
        <v/>
      </c>
      <c r="AO48" s="3">
        <f>IF(AP48=0,0,COUNTIF(AO$1:$AO47,"&lt;&gt;0"))</f>
        <v>0</v>
      </c>
      <c r="AP48" s="3">
        <f t="shared" si="18"/>
        <v>0</v>
      </c>
      <c r="AT48" s="99">
        <f>IF(AU48=0,0,COUNTIF($AT$1:AT47,"&lt;&gt;0"))</f>
        <v>0</v>
      </c>
      <c r="AU48" s="3">
        <f t="shared" si="20"/>
        <v>0</v>
      </c>
      <c r="AY48" s="3">
        <f>IF(ISNUMBER(IFERROR(MATCH(AZ48,$AZ$1:AZ47,0),"Else")),0,ROW(AZ48)-1)</f>
        <v>0</v>
      </c>
      <c r="AZ48">
        <f>IF(OR('Unit Types - Emission Rates'!F56="PM 2.5",'Unit Types - Emission Rates'!F56="PM 2.5 ",'Unit Types - Emission Rates'!F56="PM2.5"),"PM2.5",IF(OR('Unit Types - Emission Rates'!F56="PM 10",'Unit Types - Emission Rates'!F56="PM 10 ",'Unit Types - Emission Rates'!F56="PM10 "),"PM10",IF(RIGHT('Unit Types - Emission Rates'!F56,1)=" ",LEFT('Unit Types - Emission Rates'!F56,LEN('Unit Types - Emission Rates'!F56)-1),IF(RIGHT('Unit Types - Emission Rates'!F56,1)&lt;&gt;" ",'Unit Types - Emission Rates'!F56,'Unit Types - Emission Rates'!F56))))</f>
        <v>0</v>
      </c>
      <c r="BA48">
        <f>_xlfn.NUMBERVALUE(IF(OR('Unit Types - Emission Rates'!G56="-",'Unit Types - Emission Rates'!G56="--",'Unit Types - Emission Rates'!G56="---"),0,IF(OR('Unit Types - Emission Rates'!G56="&lt;0.01",'Unit Types - Emission Rates'!G56="&lt; 0.01"),0.01,'Unit Types - Emission Rates'!G56)))</f>
        <v>0</v>
      </c>
      <c r="BB48">
        <f>_xlfn.NUMBERVALUE(IF(OR('Unit Types - Emission Rates'!H56="-",'Unit Types - Emission Rates'!H56="--",'Unit Types - Emission Rates'!H56="---"),0,IF(OR('Unit Types - Emission Rates'!H56="&lt;0.01",'Unit Types - Emission Rates'!H56="&lt; 0.01"),0.01,'Unit Types - Emission Rates'!H56)))</f>
        <v>0</v>
      </c>
      <c r="BC48">
        <f>_xlfn.NUMBERVALUE(IF(OR('Unit Types - Emission Rates'!I56="-",'Unit Types - Emission Rates'!I56="--",'Unit Types - Emission Rates'!I56="---"),0,IF(OR('Unit Types - Emission Rates'!I56="&lt;0.01",'Unit Types - Emission Rates'!I56="&lt; 0.01"),0.01,'Unit Types - Emission Rates'!I56)))</f>
        <v>0</v>
      </c>
      <c r="BD48">
        <f>_xlfn.NUMBERVALUE(IF(OR('Unit Types - Emission Rates'!J56="-",'Unit Types - Emission Rates'!J56="--",'Unit Types - Emission Rates'!J56="---"),0,IF(OR('Unit Types - Emission Rates'!J56="&lt;0.01",'Unit Types - Emission Rates'!J56="&lt; 0.01"),0.01,'Unit Types - Emission Rates'!J56)))</f>
        <v>0</v>
      </c>
      <c r="BE48">
        <f>_xlfn.NUMBERVALUE(IF(OR('Unit Types - Emission Rates'!K56="-",'Unit Types - Emission Rates'!K56="--",'Unit Types - Emission Rates'!K56="---"),0,IF(OR('Unit Types - Emission Rates'!K56="&lt;0.01",'Unit Types - Emission Rates'!K56="&lt; 0.01"),0.01,'Unit Types - Emission Rates'!K56)))</f>
        <v>0</v>
      </c>
      <c r="BF48">
        <f>_xlfn.NUMBERVALUE(IF(OR('Unit Types - Emission Rates'!L56="-",'Unit Types - Emission Rates'!L56="--",'Unit Types - Emission Rates'!L56="---"),0,IF(OR('Unit Types - Emission Rates'!L56="&lt;0.01",'Unit Types - Emission Rates'!L56="&lt; 0.01"),0.01,'Unit Types - Emission Rates'!L56)))</f>
        <v>0</v>
      </c>
      <c r="BG48" t="b">
        <f>IF(AND(V47&lt;&gt;1),(QuickFix!G47="Yes"))</f>
        <v>0</v>
      </c>
      <c r="BH48" t="b">
        <f>OR('Unit Types - Emission Rates'!A56="Consolidate",AND(ISBLANK('Unit Types - Emission Rates'!A56),BH47=TRUE),BC48&gt;0,BD48&gt;0)</f>
        <v>0</v>
      </c>
      <c r="BI48" t="b">
        <f>OR('Unit Types - Emission Rates'!A56="Remove",AND(ISBLANK('Unit Types - Emission Rates'!A56),BI47=TRUE))</f>
        <v>0</v>
      </c>
      <c r="BJ48" t="b">
        <f>OR('Unit Types - Emission Rates'!A56="Consolidate",'Unit Types - Emission Rates'!A56="New/Modified",'Unit Types - Emission Rates'!A56="Change of location",AND(ISBLANK('Unit Types - Emission Rates'!A56),BJ47=TRUE))</f>
        <v>0</v>
      </c>
      <c r="BK48" t="b">
        <f>OR('Unit Types - Emission Rates'!A56="Renew",'Unit Types - Emission Rates'!A56="Renew only",AND(ISBLANK('Unit Types - Emission Rates'!A56),BK47=TRUE))</f>
        <v>0</v>
      </c>
      <c r="BL48">
        <f>IF(ISNUMBER(IFERROR(MATCH(BM48,$BM$1:BM47,0),"Else")),0,ROW(BM48)-1)</f>
        <v>0</v>
      </c>
      <c r="BM48" s="105">
        <f t="shared" si="29"/>
        <v>0</v>
      </c>
      <c r="BO48" s="3"/>
      <c r="BP48" s="3"/>
      <c r="BQ48" s="162" t="s">
        <v>1449</v>
      </c>
      <c r="BR48" s="160" t="s">
        <v>1100</v>
      </c>
      <c r="BS48" s="3"/>
      <c r="BT48" s="3"/>
      <c r="BV48" s="9" t="s">
        <v>1450</v>
      </c>
      <c r="BW48" s="8"/>
      <c r="BX48" s="11" t="s">
        <v>1451</v>
      </c>
      <c r="BY48" s="12" t="s">
        <v>1452</v>
      </c>
      <c r="CL48" s="7"/>
      <c r="CM48" s="7"/>
      <c r="CN48" s="7"/>
      <c r="CO48" s="130" t="s">
        <v>1453</v>
      </c>
      <c r="CP48" s="7"/>
      <c r="CQ48" s="7"/>
      <c r="CR48" s="7"/>
      <c r="CS48" s="7"/>
      <c r="CT48" s="7"/>
      <c r="CU48" s="7"/>
      <c r="CV48" s="7"/>
      <c r="CX48" t="s">
        <v>1454</v>
      </c>
      <c r="CY48">
        <f t="shared" si="22"/>
        <v>0</v>
      </c>
      <c r="DA48" t="b">
        <f t="shared" si="30"/>
        <v>0</v>
      </c>
      <c r="DF48" s="333">
        <f t="shared" si="28"/>
        <v>0</v>
      </c>
    </row>
    <row r="49" spans="1:110" x14ac:dyDescent="0.2">
      <c r="A49" s="102">
        <f>IF(OR('Unit Types - Emission Rates'!A58="Not New/Modified",'Unit Types - Emission Rates'!A58="Remove",M49=0),0,IF(ISNUMBER(MATCH(M49,$M$1:M48,0)),0,MAX($A$1:A48)+1))</f>
        <v>0</v>
      </c>
      <c r="B49" t="str">
        <f>IF(OR(COUNTIF(QuickFix!$D$2:D49,QuickFix!D49)&gt;1,QuickFix!D49=0),IF(ISBLANK('Unit Types - Emission Rates'!C58),B48,0),MAX($B$1:B48)+1)</f>
        <v># if BACT</v>
      </c>
      <c r="C49" t="str">
        <f t="shared" si="0"/>
        <v># if BACT0</v>
      </c>
      <c r="D49">
        <f>IF(B49=0,0,IF(ISNUMBER(MATCH(C49,$C$1:C48,0)),-1,COUNTIF($B$2:B49,B49)-COUNTIFS($D$1:D48,"&lt;0",$B$1:B48,B49)))</f>
        <v>-1</v>
      </c>
      <c r="E49">
        <f t="shared" si="25"/>
        <v>0</v>
      </c>
      <c r="F49" t="str">
        <f>IF(OR(COUNTIF(QuickFix!$D$2:D49,QuickFix!D49)&gt;1,QuickFix!D49=0),IF(ISBLANK('Unit Types - Emission Rates'!C58),F48,0),MAX(F$1:$F48)+1)</f>
        <v># if Monitoring</v>
      </c>
      <c r="G49" t="str">
        <f t="shared" si="1"/>
        <v># if Monitoring0</v>
      </c>
      <c r="H49">
        <f>IF(F49=0,0,IF(ISNUMBER(MATCH(G49,$G$1:G48,0)),-1,COUNTIF($F$2:F49,F49)-COUNTIFS($H$1:H48,"&lt;0",$F$1:F48,F49)))</f>
        <v>-1</v>
      </c>
      <c r="I49">
        <f t="shared" si="2"/>
        <v>0</v>
      </c>
      <c r="J49" s="3" t="str">
        <f>IF(OR(COUNTIF($L$2:L49,L49)&gt;1,L49=0),IF(ISBLANK('Unit Types - Emission Rates'!C58),J48,0),MAX($J$1:J48)+1)</f>
        <v>Unique FIN</v>
      </c>
      <c r="K49" s="3" t="str">
        <f>IF(OR(COUNTIF($M$2:M49,M49)&gt;1,M49=0),IF(ISBLANK('Unit Types - Emission Rates'!D58),K48,0),MAX($K$1:K48)+1)</f>
        <v>Unique EPN</v>
      </c>
      <c r="L49">
        <f>IF(ISBLANK('Unit Types - Emission Rates'!$C58),'Unit Types - Emission Rates'!D58,'Unit Types - Emission Rates'!C58)</f>
        <v>0</v>
      </c>
      <c r="M49" s="3">
        <f>IF(AND(ISBLANK('Unit Types - Emission Rates'!D58),N49&lt;&gt;0,L49&lt;&gt;N49),"FIN: "&amp;L49,IF(AND(ISBLANK('Unit Types - Emission Rates'!D58),N49&lt;&gt;0),L49,'Unit Types - Emission Rates'!D58))</f>
        <v>0</v>
      </c>
      <c r="N49" s="3">
        <f>'Unit Types - Emission Rates'!E58</f>
        <v>0</v>
      </c>
      <c r="O49" s="5" t="str">
        <f>IF(OR(COUNTIF($P$2:P49,P49&lt;&gt;0)&gt;1,P49=0),IF(ISBLANK('Unit Types - Emission Rates'!A58),O48,0),MAX($O$1:O48)+1)</f>
        <v>AR Numbering</v>
      </c>
      <c r="P49" s="5">
        <f>'Unit Types - Emission Rates'!A58</f>
        <v>0</v>
      </c>
      <c r="Q49" s="3">
        <f>IF(R49=0,0,IF(COUNTIF($R$2:R49,R49)&gt;1,0,MAX($Q$1:Q48)+1))</f>
        <v>0</v>
      </c>
      <c r="R49" s="3">
        <f>IF(ISBLANK('Unit Types - Emission Rates'!P58),'Unit Types - Emission Rates'!O58,'Unit Types - Emission Rates'!P58)</f>
        <v>0</v>
      </c>
      <c r="S49" t="str">
        <f t="shared" si="26"/>
        <v>00</v>
      </c>
      <c r="T49" t="str">
        <f t="shared" si="27"/>
        <v>00</v>
      </c>
      <c r="U49" s="3">
        <f>IF(OR('Unit Types - Emission Rates'!F58="PM 2.5",'Unit Types - Emission Rates'!F58="PM2.5",'Unit Types - Emission Rates'!F58="PM 10",'Unit Types - Emission Rates'!F58="PM10"),"PM",'Unit Types - Emission Rates'!F58)</f>
        <v>0</v>
      </c>
      <c r="V49" s="100">
        <f>IF(ISBLANK('Unit Types - Emission Rates'!F58),1,0)</f>
        <v>1</v>
      </c>
      <c r="AC49" s="99">
        <f>IF(AD49=-1,0,MAX($AC$1:AC48)+1)</f>
        <v>0</v>
      </c>
      <c r="AD49" s="3">
        <f t="shared" si="7"/>
        <v>-1</v>
      </c>
      <c r="AE49" s="3">
        <f t="shared" si="8"/>
        <v>-1</v>
      </c>
      <c r="AF49" s="280">
        <f t="shared" si="9"/>
        <v>-1</v>
      </c>
      <c r="AG49" s="280" t="str">
        <f t="shared" si="10"/>
        <v/>
      </c>
      <c r="AH49" s="280" t="str">
        <f t="shared" si="11"/>
        <v/>
      </c>
      <c r="AI49" s="3">
        <f t="shared" si="12"/>
        <v>-1</v>
      </c>
      <c r="AJ49" s="3" t="str">
        <f t="shared" si="13"/>
        <v/>
      </c>
      <c r="AK49" s="3" t="str">
        <f t="shared" si="14"/>
        <v/>
      </c>
      <c r="AL49" s="280">
        <f t="shared" si="15"/>
        <v>-1</v>
      </c>
      <c r="AM49" s="280" t="str">
        <f t="shared" si="16"/>
        <v/>
      </c>
      <c r="AN49" s="285" t="str">
        <f t="shared" si="17"/>
        <v/>
      </c>
      <c r="AO49" s="3">
        <f>IF(AP49=0,0,COUNTIF(AO$1:$AO48,"&lt;&gt;0"))</f>
        <v>0</v>
      </c>
      <c r="AP49" s="3">
        <f t="shared" si="18"/>
        <v>0</v>
      </c>
      <c r="AT49" s="99">
        <f>IF(AU49=0,0,COUNTIF($AT$1:AT48,"&lt;&gt;0"))</f>
        <v>0</v>
      </c>
      <c r="AU49" s="3">
        <f t="shared" si="20"/>
        <v>0</v>
      </c>
      <c r="AY49" s="3">
        <f>IF(ISNUMBER(IFERROR(MATCH(AZ49,$AZ$1:AZ48,0),"Else")),0,ROW(AZ49)-1)</f>
        <v>0</v>
      </c>
      <c r="AZ49">
        <f>IF(OR('Unit Types - Emission Rates'!F57="PM 2.5",'Unit Types - Emission Rates'!F57="PM 2.5 ",'Unit Types - Emission Rates'!F57="PM2.5"),"PM2.5",IF(OR('Unit Types - Emission Rates'!F57="PM 10",'Unit Types - Emission Rates'!F57="PM 10 ",'Unit Types - Emission Rates'!F57="PM10 "),"PM10",IF(RIGHT('Unit Types - Emission Rates'!F57,1)=" ",LEFT('Unit Types - Emission Rates'!F57,LEN('Unit Types - Emission Rates'!F57)-1),IF(RIGHT('Unit Types - Emission Rates'!F57,1)&lt;&gt;" ",'Unit Types - Emission Rates'!F57,'Unit Types - Emission Rates'!F57))))</f>
        <v>0</v>
      </c>
      <c r="BA49">
        <f>_xlfn.NUMBERVALUE(IF(OR('Unit Types - Emission Rates'!G57="-",'Unit Types - Emission Rates'!G57="--",'Unit Types - Emission Rates'!G57="---"),0,IF(OR('Unit Types - Emission Rates'!G57="&lt;0.01",'Unit Types - Emission Rates'!G57="&lt; 0.01"),0.01,'Unit Types - Emission Rates'!G57)))</f>
        <v>0</v>
      </c>
      <c r="BB49">
        <f>_xlfn.NUMBERVALUE(IF(OR('Unit Types - Emission Rates'!H57="-",'Unit Types - Emission Rates'!H57="--",'Unit Types - Emission Rates'!H57="---"),0,IF(OR('Unit Types - Emission Rates'!H57="&lt;0.01",'Unit Types - Emission Rates'!H57="&lt; 0.01"),0.01,'Unit Types - Emission Rates'!H57)))</f>
        <v>0</v>
      </c>
      <c r="BC49">
        <f>_xlfn.NUMBERVALUE(IF(OR('Unit Types - Emission Rates'!I57="-",'Unit Types - Emission Rates'!I57="--",'Unit Types - Emission Rates'!I57="---"),0,IF(OR('Unit Types - Emission Rates'!I57="&lt;0.01",'Unit Types - Emission Rates'!I57="&lt; 0.01"),0.01,'Unit Types - Emission Rates'!I57)))</f>
        <v>0</v>
      </c>
      <c r="BD49">
        <f>_xlfn.NUMBERVALUE(IF(OR('Unit Types - Emission Rates'!J57="-",'Unit Types - Emission Rates'!J57="--",'Unit Types - Emission Rates'!J57="---"),0,IF(OR('Unit Types - Emission Rates'!J57="&lt;0.01",'Unit Types - Emission Rates'!J57="&lt; 0.01"),0.01,'Unit Types - Emission Rates'!J57)))</f>
        <v>0</v>
      </c>
      <c r="BE49">
        <f>_xlfn.NUMBERVALUE(IF(OR('Unit Types - Emission Rates'!K57="-",'Unit Types - Emission Rates'!K57="--",'Unit Types - Emission Rates'!K57="---"),0,IF(OR('Unit Types - Emission Rates'!K57="&lt;0.01",'Unit Types - Emission Rates'!K57="&lt; 0.01"),0.01,'Unit Types - Emission Rates'!K57)))</f>
        <v>0</v>
      </c>
      <c r="BF49">
        <f>_xlfn.NUMBERVALUE(IF(OR('Unit Types - Emission Rates'!L57="-",'Unit Types - Emission Rates'!L57="--",'Unit Types - Emission Rates'!L57="---"),0,IF(OR('Unit Types - Emission Rates'!L57="&lt;0.01",'Unit Types - Emission Rates'!L57="&lt; 0.01"),0.01,'Unit Types - Emission Rates'!L57)))</f>
        <v>0</v>
      </c>
      <c r="BG49" t="b">
        <f>IF(AND(V48&lt;&gt;1),(QuickFix!G48="Yes"))</f>
        <v>0</v>
      </c>
      <c r="BH49" t="b">
        <f>OR('Unit Types - Emission Rates'!A57="Consolidate",AND(ISBLANK('Unit Types - Emission Rates'!A57),BH48=TRUE),BC49&gt;0,BD49&gt;0)</f>
        <v>0</v>
      </c>
      <c r="BI49" t="b">
        <f>OR('Unit Types - Emission Rates'!A57="Remove",AND(ISBLANK('Unit Types - Emission Rates'!A57),BI48=TRUE))</f>
        <v>0</v>
      </c>
      <c r="BJ49" t="b">
        <f>OR('Unit Types - Emission Rates'!A57="Consolidate",'Unit Types - Emission Rates'!A57="New/Modified",'Unit Types - Emission Rates'!A57="Change of location",AND(ISBLANK('Unit Types - Emission Rates'!A57),BJ48=TRUE))</f>
        <v>0</v>
      </c>
      <c r="BK49" t="b">
        <f>OR('Unit Types - Emission Rates'!A57="Renew",'Unit Types - Emission Rates'!A57="Renew only",AND(ISBLANK('Unit Types - Emission Rates'!A57),BK48=TRUE))</f>
        <v>0</v>
      </c>
      <c r="BL49">
        <f>IF(ISNUMBER(IFERROR(MATCH(BM49,$BM$1:BM48,0),"Else")),0,ROW(BM49)-1)</f>
        <v>0</v>
      </c>
      <c r="BM49" s="105">
        <f t="shared" si="29"/>
        <v>0</v>
      </c>
      <c r="BO49" s="3"/>
      <c r="BP49" s="3"/>
      <c r="BQ49" s="162" t="s">
        <v>1455</v>
      </c>
      <c r="BR49" s="160" t="s">
        <v>1099</v>
      </c>
      <c r="BS49" s="3"/>
      <c r="BT49" s="3"/>
      <c r="BV49" s="9" t="s">
        <v>1456</v>
      </c>
      <c r="BW49" s="8"/>
      <c r="BX49" s="11" t="s">
        <v>1457</v>
      </c>
      <c r="BY49" s="12" t="s">
        <v>1458</v>
      </c>
      <c r="CL49" s="7"/>
      <c r="CM49" s="7"/>
      <c r="CN49" s="7"/>
      <c r="CO49" s="130" t="s">
        <v>1459</v>
      </c>
      <c r="CP49" s="7"/>
      <c r="CQ49" s="7"/>
      <c r="CR49" s="7"/>
      <c r="CS49" s="7"/>
      <c r="CT49" s="7"/>
      <c r="CU49" s="7"/>
      <c r="CV49" s="7"/>
      <c r="CX49" t="s">
        <v>1460</v>
      </c>
      <c r="CY49">
        <f t="shared" si="22"/>
        <v>0</v>
      </c>
      <c r="DA49" t="b">
        <f t="shared" si="30"/>
        <v>0</v>
      </c>
      <c r="DF49" s="333">
        <f t="shared" si="28"/>
        <v>0</v>
      </c>
    </row>
    <row r="50" spans="1:110" x14ac:dyDescent="0.2">
      <c r="A50" s="102">
        <f>IF(OR('Unit Types - Emission Rates'!A59="Not New/Modified",'Unit Types - Emission Rates'!A59="Remove",M50=0),0,IF(ISNUMBER(MATCH(M50,$M$1:M49,0)),0,MAX($A$1:A49)+1))</f>
        <v>0</v>
      </c>
      <c r="B50" t="str">
        <f>IF(OR(COUNTIF(QuickFix!$D$2:D50,QuickFix!D50)&gt;1,QuickFix!D50=0),IF(ISBLANK('Unit Types - Emission Rates'!C59),B49,0),MAX($B$1:B49)+1)</f>
        <v># if BACT</v>
      </c>
      <c r="C50" t="str">
        <f t="shared" si="0"/>
        <v># if BACT0</v>
      </c>
      <c r="D50">
        <f>IF(B50=0,0,IF(ISNUMBER(MATCH(C50,$C$1:C49,0)),-1,COUNTIF($B$2:B50,B50)-COUNTIFS($D$1:D49,"&lt;0",$B$1:B49,B50)))</f>
        <v>-1</v>
      </c>
      <c r="E50">
        <f t="shared" si="25"/>
        <v>0</v>
      </c>
      <c r="F50" t="str">
        <f>IF(OR(COUNTIF(QuickFix!$D$2:D50,QuickFix!D50)&gt;1,QuickFix!D50=0),IF(ISBLANK('Unit Types - Emission Rates'!C59),F49,0),MAX(F$1:$F49)+1)</f>
        <v># if Monitoring</v>
      </c>
      <c r="G50" t="str">
        <f t="shared" si="1"/>
        <v># if Monitoring0</v>
      </c>
      <c r="H50">
        <f>IF(F50=0,0,IF(ISNUMBER(MATCH(G50,$G$1:G49,0)),-1,COUNTIF($F$2:F50,F50)-COUNTIFS($H$1:H49,"&lt;0",$F$1:F49,F50)))</f>
        <v>-1</v>
      </c>
      <c r="I50">
        <f t="shared" si="2"/>
        <v>0</v>
      </c>
      <c r="J50" s="3" t="str">
        <f>IF(OR(COUNTIF($L$2:L50,L50)&gt;1,L50=0),IF(ISBLANK('Unit Types - Emission Rates'!C59),J49,0),MAX($J$1:J49)+1)</f>
        <v>Unique FIN</v>
      </c>
      <c r="K50" s="3" t="str">
        <f>IF(OR(COUNTIF($M$2:M50,M50)&gt;1,M50=0),IF(ISBLANK('Unit Types - Emission Rates'!D59),K49,0),MAX($K$1:K49)+1)</f>
        <v>Unique EPN</v>
      </c>
      <c r="L50">
        <f>IF(ISBLANK('Unit Types - Emission Rates'!$C59),'Unit Types - Emission Rates'!D59,'Unit Types - Emission Rates'!C59)</f>
        <v>0</v>
      </c>
      <c r="M50" s="3">
        <f>IF(AND(ISBLANK('Unit Types - Emission Rates'!D59),N50&lt;&gt;0,L50&lt;&gt;N50),"FIN: "&amp;L50,IF(AND(ISBLANK('Unit Types - Emission Rates'!D59),N50&lt;&gt;0),L50,'Unit Types - Emission Rates'!D59))</f>
        <v>0</v>
      </c>
      <c r="N50" s="3">
        <f>'Unit Types - Emission Rates'!E59</f>
        <v>0</v>
      </c>
      <c r="O50" s="5" t="str">
        <f>IF(OR(COUNTIF($P$2:P50,P50&lt;&gt;0)&gt;1,P50=0),IF(ISBLANK('Unit Types - Emission Rates'!A59),O49,0),MAX($O$1:O49)+1)</f>
        <v>AR Numbering</v>
      </c>
      <c r="P50" s="5">
        <f>'Unit Types - Emission Rates'!A59</f>
        <v>0</v>
      </c>
      <c r="Q50" s="3">
        <f>IF(R50=0,0,IF(COUNTIF($R$2:R50,R50)&gt;1,0,MAX($Q$1:Q49)+1))</f>
        <v>0</v>
      </c>
      <c r="R50" s="3">
        <f>IF(ISBLANK('Unit Types - Emission Rates'!P59),'Unit Types - Emission Rates'!O59,'Unit Types - Emission Rates'!P59)</f>
        <v>0</v>
      </c>
      <c r="S50" t="str">
        <f t="shared" si="26"/>
        <v>00</v>
      </c>
      <c r="T50" t="str">
        <f t="shared" si="27"/>
        <v>00</v>
      </c>
      <c r="U50" s="3">
        <f>IF(OR('Unit Types - Emission Rates'!F59="PM 2.5",'Unit Types - Emission Rates'!F59="PM2.5",'Unit Types - Emission Rates'!F59="PM 10",'Unit Types - Emission Rates'!F59="PM10"),"PM",'Unit Types - Emission Rates'!F59)</f>
        <v>0</v>
      </c>
      <c r="V50" s="100">
        <f>IF(ISBLANK('Unit Types - Emission Rates'!F59),1,0)</f>
        <v>1</v>
      </c>
      <c r="AC50" s="99">
        <f>IF(AD50=-1,0,MAX($AC$1:AC49)+1)</f>
        <v>0</v>
      </c>
      <c r="AD50" s="3">
        <f t="shared" si="7"/>
        <v>-1</v>
      </c>
      <c r="AE50" s="3">
        <f t="shared" si="8"/>
        <v>-1</v>
      </c>
      <c r="AF50" s="280">
        <f t="shared" si="9"/>
        <v>-1</v>
      </c>
      <c r="AG50" s="280" t="str">
        <f t="shared" si="10"/>
        <v/>
      </c>
      <c r="AH50" s="280" t="str">
        <f t="shared" si="11"/>
        <v/>
      </c>
      <c r="AI50" s="3">
        <f t="shared" si="12"/>
        <v>-1</v>
      </c>
      <c r="AJ50" s="3" t="str">
        <f t="shared" si="13"/>
        <v/>
      </c>
      <c r="AK50" s="3" t="str">
        <f t="shared" si="14"/>
        <v/>
      </c>
      <c r="AL50" s="280">
        <f t="shared" si="15"/>
        <v>-1</v>
      </c>
      <c r="AM50" s="280" t="str">
        <f t="shared" si="16"/>
        <v/>
      </c>
      <c r="AN50" s="285" t="str">
        <f t="shared" si="17"/>
        <v/>
      </c>
      <c r="AO50" s="3">
        <f>IF(AP50=0,0,COUNTIF(AO$1:$AO49,"&lt;&gt;0"))</f>
        <v>0</v>
      </c>
      <c r="AP50" s="3">
        <f t="shared" si="18"/>
        <v>0</v>
      </c>
      <c r="AT50" s="99">
        <f>IF(AU50=0,0,COUNTIF($AT$1:AT49,"&lt;&gt;0"))</f>
        <v>0</v>
      </c>
      <c r="AU50" s="3">
        <f t="shared" si="20"/>
        <v>0</v>
      </c>
      <c r="AY50" s="3">
        <f>IF(ISNUMBER(IFERROR(MATCH(AZ50,$AZ$1:AZ49,0),"Else")),0,ROW(AZ50)-1)</f>
        <v>0</v>
      </c>
      <c r="AZ50">
        <f>IF(OR('Unit Types - Emission Rates'!F58="PM 2.5",'Unit Types - Emission Rates'!F58="PM 2.5 ",'Unit Types - Emission Rates'!F58="PM2.5"),"PM2.5",IF(OR('Unit Types - Emission Rates'!F58="PM 10",'Unit Types - Emission Rates'!F58="PM 10 ",'Unit Types - Emission Rates'!F58="PM10 "),"PM10",IF(RIGHT('Unit Types - Emission Rates'!F58,1)=" ",LEFT('Unit Types - Emission Rates'!F58,LEN('Unit Types - Emission Rates'!F58)-1),IF(RIGHT('Unit Types - Emission Rates'!F58,1)&lt;&gt;" ",'Unit Types - Emission Rates'!F58,'Unit Types - Emission Rates'!F58))))</f>
        <v>0</v>
      </c>
      <c r="BA50">
        <f>_xlfn.NUMBERVALUE(IF(OR('Unit Types - Emission Rates'!G58="-",'Unit Types - Emission Rates'!G58="--",'Unit Types - Emission Rates'!G58="---"),0,IF(OR('Unit Types - Emission Rates'!G58="&lt;0.01",'Unit Types - Emission Rates'!G58="&lt; 0.01"),0.01,'Unit Types - Emission Rates'!G58)))</f>
        <v>0</v>
      </c>
      <c r="BB50">
        <f>_xlfn.NUMBERVALUE(IF(OR('Unit Types - Emission Rates'!H58="-",'Unit Types - Emission Rates'!H58="--",'Unit Types - Emission Rates'!H58="---"),0,IF(OR('Unit Types - Emission Rates'!H58="&lt;0.01",'Unit Types - Emission Rates'!H58="&lt; 0.01"),0.01,'Unit Types - Emission Rates'!H58)))</f>
        <v>0</v>
      </c>
      <c r="BC50">
        <f>_xlfn.NUMBERVALUE(IF(OR('Unit Types - Emission Rates'!I58="-",'Unit Types - Emission Rates'!I58="--",'Unit Types - Emission Rates'!I58="---"),0,IF(OR('Unit Types - Emission Rates'!I58="&lt;0.01",'Unit Types - Emission Rates'!I58="&lt; 0.01"),0.01,'Unit Types - Emission Rates'!I58)))</f>
        <v>0</v>
      </c>
      <c r="BD50">
        <f>_xlfn.NUMBERVALUE(IF(OR('Unit Types - Emission Rates'!J58="-",'Unit Types - Emission Rates'!J58="--",'Unit Types - Emission Rates'!J58="---"),0,IF(OR('Unit Types - Emission Rates'!J58="&lt;0.01",'Unit Types - Emission Rates'!J58="&lt; 0.01"),0.01,'Unit Types - Emission Rates'!J58)))</f>
        <v>0</v>
      </c>
      <c r="BE50">
        <f>_xlfn.NUMBERVALUE(IF(OR('Unit Types - Emission Rates'!K58="-",'Unit Types - Emission Rates'!K58="--",'Unit Types - Emission Rates'!K58="---"),0,IF(OR('Unit Types - Emission Rates'!K58="&lt;0.01",'Unit Types - Emission Rates'!K58="&lt; 0.01"),0.01,'Unit Types - Emission Rates'!K58)))</f>
        <v>0</v>
      </c>
      <c r="BF50">
        <f>_xlfn.NUMBERVALUE(IF(OR('Unit Types - Emission Rates'!L58="-",'Unit Types - Emission Rates'!L58="--",'Unit Types - Emission Rates'!L58="---"),0,IF(OR('Unit Types - Emission Rates'!L58="&lt;0.01",'Unit Types - Emission Rates'!L58="&lt; 0.01"),0.01,'Unit Types - Emission Rates'!L58)))</f>
        <v>0</v>
      </c>
      <c r="BG50" t="b">
        <f>IF(AND(V49&lt;&gt;1),(QuickFix!G49="Yes"))</f>
        <v>0</v>
      </c>
      <c r="BH50" t="b">
        <f>OR('Unit Types - Emission Rates'!A58="Consolidate",AND(ISBLANK('Unit Types - Emission Rates'!A58),BH49=TRUE),BC50&gt;0,BD50&gt;0)</f>
        <v>0</v>
      </c>
      <c r="BI50" t="b">
        <f>OR('Unit Types - Emission Rates'!A58="Remove",AND(ISBLANK('Unit Types - Emission Rates'!A58),BI49=TRUE))</f>
        <v>0</v>
      </c>
      <c r="BJ50" t="b">
        <f>OR('Unit Types - Emission Rates'!A58="Consolidate",'Unit Types - Emission Rates'!A58="New/Modified",'Unit Types - Emission Rates'!A58="Change of location",AND(ISBLANK('Unit Types - Emission Rates'!A58),BJ49=TRUE))</f>
        <v>0</v>
      </c>
      <c r="BK50" t="b">
        <f>OR('Unit Types - Emission Rates'!A58="Renew",'Unit Types - Emission Rates'!A58="Renew only",AND(ISBLANK('Unit Types - Emission Rates'!A58),BK49=TRUE))</f>
        <v>0</v>
      </c>
      <c r="BL50">
        <f>IF(ISNUMBER(IFERROR(MATCH(BM50,$BM$1:BM49,0),"Else")),0,ROW(BM50)-1)</f>
        <v>0</v>
      </c>
      <c r="BM50" s="105">
        <f t="shared" si="29"/>
        <v>0</v>
      </c>
      <c r="BO50" s="3"/>
      <c r="BP50" s="3"/>
      <c r="BQ50" s="162" t="s">
        <v>1461</v>
      </c>
      <c r="BR50" s="160" t="s">
        <v>1228</v>
      </c>
      <c r="BS50" s="3"/>
      <c r="BT50" s="3"/>
      <c r="BV50" s="9" t="s">
        <v>1462</v>
      </c>
      <c r="BW50" s="8"/>
      <c r="BX50" s="11" t="s">
        <v>1463</v>
      </c>
      <c r="BY50" s="12" t="s">
        <v>1464</v>
      </c>
      <c r="CL50" s="7"/>
      <c r="CM50" s="7"/>
      <c r="CN50" s="7"/>
      <c r="CO50" s="130" t="s">
        <v>1465</v>
      </c>
      <c r="CP50" s="7"/>
      <c r="CQ50" s="7"/>
      <c r="CR50" s="7"/>
      <c r="CS50" s="7"/>
      <c r="CT50" s="7"/>
      <c r="CU50" s="7"/>
      <c r="CV50" s="7"/>
      <c r="CX50" t="s">
        <v>1466</v>
      </c>
      <c r="CY50">
        <f t="shared" si="22"/>
        <v>0</v>
      </c>
      <c r="DA50" t="b">
        <f t="shared" si="30"/>
        <v>0</v>
      </c>
      <c r="DF50" s="333">
        <f t="shared" si="28"/>
        <v>0</v>
      </c>
    </row>
    <row r="51" spans="1:110" x14ac:dyDescent="0.2">
      <c r="A51" s="102">
        <f>IF(OR('Unit Types - Emission Rates'!A60="Not New/Modified",'Unit Types - Emission Rates'!A60="Remove",M51=0),0,IF(ISNUMBER(MATCH(M51,$M$1:M50,0)),0,MAX($A$1:A50)+1))</f>
        <v>0</v>
      </c>
      <c r="B51" t="str">
        <f>IF(OR(COUNTIF(QuickFix!$D$2:D51,QuickFix!D51)&gt;1,QuickFix!D51=0),IF(ISBLANK('Unit Types - Emission Rates'!C60),B50,0),MAX($B$1:B50)+1)</f>
        <v># if BACT</v>
      </c>
      <c r="C51" t="str">
        <f t="shared" si="0"/>
        <v># if BACT0</v>
      </c>
      <c r="D51">
        <f>IF(B51=0,0,IF(ISNUMBER(MATCH(C51,$C$1:C50,0)),-1,COUNTIF($B$2:B51,B51)-COUNTIFS($D$1:D50,"&lt;0",$B$1:B50,B51)))</f>
        <v>-1</v>
      </c>
      <c r="E51">
        <f t="shared" si="25"/>
        <v>0</v>
      </c>
      <c r="F51" t="str">
        <f>IF(OR(COUNTIF(QuickFix!$D$2:D51,QuickFix!D51)&gt;1,QuickFix!D51=0),IF(ISBLANK('Unit Types - Emission Rates'!C60),F50,0),MAX(F$1:$F50)+1)</f>
        <v># if Monitoring</v>
      </c>
      <c r="G51" t="str">
        <f t="shared" si="1"/>
        <v># if Monitoring0</v>
      </c>
      <c r="H51">
        <f>IF(F51=0,0,IF(ISNUMBER(MATCH(G51,$G$1:G50,0)),-1,COUNTIF($F$2:F51,F51)-COUNTIFS($H$1:H50,"&lt;0",$F$1:F50,F51)))</f>
        <v>-1</v>
      </c>
      <c r="I51">
        <f t="shared" si="2"/>
        <v>0</v>
      </c>
      <c r="J51" s="3" t="str">
        <f>IF(OR(COUNTIF($L$2:L51,L51)&gt;1,L51=0),IF(ISBLANK('Unit Types - Emission Rates'!C60),J50,0),MAX($J$1:J50)+1)</f>
        <v>Unique FIN</v>
      </c>
      <c r="K51" s="3" t="str">
        <f>IF(OR(COUNTIF($M$2:M51,M51)&gt;1,M51=0),IF(ISBLANK('Unit Types - Emission Rates'!D60),K50,0),MAX($K$1:K50)+1)</f>
        <v>Unique EPN</v>
      </c>
      <c r="L51">
        <f>IF(ISBLANK('Unit Types - Emission Rates'!$C60),'Unit Types - Emission Rates'!D60,'Unit Types - Emission Rates'!C60)</f>
        <v>0</v>
      </c>
      <c r="M51" s="3">
        <f>IF(AND(ISBLANK('Unit Types - Emission Rates'!D60),N51&lt;&gt;0,L51&lt;&gt;N51),"FIN: "&amp;L51,IF(AND(ISBLANK('Unit Types - Emission Rates'!D60),N51&lt;&gt;0),L51,'Unit Types - Emission Rates'!D60))</f>
        <v>0</v>
      </c>
      <c r="N51" s="3">
        <f>'Unit Types - Emission Rates'!E60</f>
        <v>0</v>
      </c>
      <c r="O51" s="5" t="str">
        <f>IF(OR(COUNTIF($P$2:P51,P51&lt;&gt;0)&gt;1,P51=0),IF(ISBLANK('Unit Types - Emission Rates'!A60),O50,0),MAX($O$1:O50)+1)</f>
        <v>AR Numbering</v>
      </c>
      <c r="P51" s="5">
        <f>'Unit Types - Emission Rates'!A60</f>
        <v>0</v>
      </c>
      <c r="Q51" s="3">
        <f>IF(R51=0,0,IF(COUNTIF($R$2:R51,R51)&gt;1,0,MAX($Q$1:Q50)+1))</f>
        <v>0</v>
      </c>
      <c r="R51" s="3">
        <f>IF(ISBLANK('Unit Types - Emission Rates'!P60),'Unit Types - Emission Rates'!O60,'Unit Types - Emission Rates'!P60)</f>
        <v>0</v>
      </c>
      <c r="S51" t="str">
        <f t="shared" si="26"/>
        <v>00</v>
      </c>
      <c r="T51" t="str">
        <f t="shared" si="27"/>
        <v>00</v>
      </c>
      <c r="U51" s="3">
        <f>IF(OR('Unit Types - Emission Rates'!F60="PM 2.5",'Unit Types - Emission Rates'!F60="PM2.5",'Unit Types - Emission Rates'!F60="PM 10",'Unit Types - Emission Rates'!F60="PM10"),"PM",'Unit Types - Emission Rates'!F60)</f>
        <v>0</v>
      </c>
      <c r="V51" s="100">
        <f>IF(ISBLANK('Unit Types - Emission Rates'!F60),1,0)</f>
        <v>1</v>
      </c>
      <c r="AC51" s="99">
        <f>IF(AD51=-1,0,MAX($AC$1:AC50)+1)</f>
        <v>0</v>
      </c>
      <c r="AD51" s="3">
        <f t="shared" si="7"/>
        <v>-1</v>
      </c>
      <c r="AE51" s="3">
        <f t="shared" si="8"/>
        <v>-1</v>
      </c>
      <c r="AF51" s="280">
        <f t="shared" si="9"/>
        <v>-1</v>
      </c>
      <c r="AG51" s="280" t="str">
        <f t="shared" si="10"/>
        <v/>
      </c>
      <c r="AH51" s="280" t="str">
        <f t="shared" si="11"/>
        <v/>
      </c>
      <c r="AI51" s="3">
        <f t="shared" si="12"/>
        <v>-1</v>
      </c>
      <c r="AJ51" s="3" t="str">
        <f t="shared" si="13"/>
        <v/>
      </c>
      <c r="AK51" s="3" t="str">
        <f t="shared" si="14"/>
        <v/>
      </c>
      <c r="AL51" s="280">
        <f t="shared" si="15"/>
        <v>-1</v>
      </c>
      <c r="AM51" s="280" t="str">
        <f t="shared" si="16"/>
        <v/>
      </c>
      <c r="AN51" s="285" t="str">
        <f t="shared" si="17"/>
        <v/>
      </c>
      <c r="AO51" s="3">
        <f>IF(AP51=0,0,COUNTIF(AO$1:$AO50,"&lt;&gt;0"))</f>
        <v>0</v>
      </c>
      <c r="AP51" s="3">
        <f t="shared" si="18"/>
        <v>0</v>
      </c>
      <c r="AT51" s="99">
        <f>IF(AU51=0,0,COUNTIF($AT$1:AT50,"&lt;&gt;0"))</f>
        <v>0</v>
      </c>
      <c r="AU51" s="3">
        <f t="shared" si="20"/>
        <v>0</v>
      </c>
      <c r="AY51" s="3">
        <f>IF(ISNUMBER(IFERROR(MATCH(AZ51,$AZ$1:AZ50,0),"Else")),0,ROW(AZ51)-1)</f>
        <v>0</v>
      </c>
      <c r="AZ51">
        <f>IF(OR('Unit Types - Emission Rates'!F59="PM 2.5",'Unit Types - Emission Rates'!F59="PM 2.5 ",'Unit Types - Emission Rates'!F59="PM2.5"),"PM2.5",IF(OR('Unit Types - Emission Rates'!F59="PM 10",'Unit Types - Emission Rates'!F59="PM 10 ",'Unit Types - Emission Rates'!F59="PM10 "),"PM10",IF(RIGHT('Unit Types - Emission Rates'!F59,1)=" ",LEFT('Unit Types - Emission Rates'!F59,LEN('Unit Types - Emission Rates'!F59)-1),IF(RIGHT('Unit Types - Emission Rates'!F59,1)&lt;&gt;" ",'Unit Types - Emission Rates'!F59,'Unit Types - Emission Rates'!F59))))</f>
        <v>0</v>
      </c>
      <c r="BA51">
        <f>_xlfn.NUMBERVALUE(IF(OR('Unit Types - Emission Rates'!G59="-",'Unit Types - Emission Rates'!G59="--",'Unit Types - Emission Rates'!G59="---"),0,IF(OR('Unit Types - Emission Rates'!G59="&lt;0.01",'Unit Types - Emission Rates'!G59="&lt; 0.01"),0.01,'Unit Types - Emission Rates'!G59)))</f>
        <v>0</v>
      </c>
      <c r="BB51">
        <f>_xlfn.NUMBERVALUE(IF(OR('Unit Types - Emission Rates'!H59="-",'Unit Types - Emission Rates'!H59="--",'Unit Types - Emission Rates'!H59="---"),0,IF(OR('Unit Types - Emission Rates'!H59="&lt;0.01",'Unit Types - Emission Rates'!H59="&lt; 0.01"),0.01,'Unit Types - Emission Rates'!H59)))</f>
        <v>0</v>
      </c>
      <c r="BC51">
        <f>_xlfn.NUMBERVALUE(IF(OR('Unit Types - Emission Rates'!I59="-",'Unit Types - Emission Rates'!I59="--",'Unit Types - Emission Rates'!I59="---"),0,IF(OR('Unit Types - Emission Rates'!I59="&lt;0.01",'Unit Types - Emission Rates'!I59="&lt; 0.01"),0.01,'Unit Types - Emission Rates'!I59)))</f>
        <v>0</v>
      </c>
      <c r="BD51">
        <f>_xlfn.NUMBERVALUE(IF(OR('Unit Types - Emission Rates'!J59="-",'Unit Types - Emission Rates'!J59="--",'Unit Types - Emission Rates'!J59="---"),0,IF(OR('Unit Types - Emission Rates'!J59="&lt;0.01",'Unit Types - Emission Rates'!J59="&lt; 0.01"),0.01,'Unit Types - Emission Rates'!J59)))</f>
        <v>0</v>
      </c>
      <c r="BE51">
        <f>_xlfn.NUMBERVALUE(IF(OR('Unit Types - Emission Rates'!K59="-",'Unit Types - Emission Rates'!K59="--",'Unit Types - Emission Rates'!K59="---"),0,IF(OR('Unit Types - Emission Rates'!K59="&lt;0.01",'Unit Types - Emission Rates'!K59="&lt; 0.01"),0.01,'Unit Types - Emission Rates'!K59)))</f>
        <v>0</v>
      </c>
      <c r="BF51">
        <f>_xlfn.NUMBERVALUE(IF(OR('Unit Types - Emission Rates'!L59="-",'Unit Types - Emission Rates'!L59="--",'Unit Types - Emission Rates'!L59="---"),0,IF(OR('Unit Types - Emission Rates'!L59="&lt;0.01",'Unit Types - Emission Rates'!L59="&lt; 0.01"),0.01,'Unit Types - Emission Rates'!L59)))</f>
        <v>0</v>
      </c>
      <c r="BG51" t="b">
        <f>IF(AND(V50&lt;&gt;1),(QuickFix!G50="Yes"))</f>
        <v>0</v>
      </c>
      <c r="BH51" t="b">
        <f>OR('Unit Types - Emission Rates'!A59="Consolidate",AND(ISBLANK('Unit Types - Emission Rates'!A59),BH50=TRUE),BC51&gt;0,BD51&gt;0)</f>
        <v>0</v>
      </c>
      <c r="BI51" t="b">
        <f>OR('Unit Types - Emission Rates'!A59="Remove",AND(ISBLANK('Unit Types - Emission Rates'!A59),BI50=TRUE))</f>
        <v>0</v>
      </c>
      <c r="BJ51" t="b">
        <f>OR('Unit Types - Emission Rates'!A59="Consolidate",'Unit Types - Emission Rates'!A59="New/Modified",'Unit Types - Emission Rates'!A59="Change of location",AND(ISBLANK('Unit Types - Emission Rates'!A59),BJ50=TRUE))</f>
        <v>0</v>
      </c>
      <c r="BK51" t="b">
        <f>OR('Unit Types - Emission Rates'!A59="Renew",'Unit Types - Emission Rates'!A59="Renew only",AND(ISBLANK('Unit Types - Emission Rates'!A59),BK50=TRUE))</f>
        <v>0</v>
      </c>
      <c r="BL51">
        <f>IF(ISNUMBER(IFERROR(MATCH(BM51,$BM$1:BM50,0),"Else")),0,ROW(BM51)-1)</f>
        <v>0</v>
      </c>
      <c r="BM51" s="105">
        <f t="shared" si="29"/>
        <v>0</v>
      </c>
      <c r="BO51" s="3"/>
      <c r="BP51" s="3"/>
      <c r="BQ51" s="162" t="s">
        <v>1467</v>
      </c>
      <c r="BR51" s="160" t="s">
        <v>1187</v>
      </c>
      <c r="BS51" s="3"/>
      <c r="BT51" s="3"/>
      <c r="BV51" s="9" t="s">
        <v>1468</v>
      </c>
      <c r="BW51" s="8"/>
      <c r="BX51" s="11" t="s">
        <v>1469</v>
      </c>
      <c r="BY51" s="12" t="s">
        <v>1470</v>
      </c>
      <c r="CL51" s="7"/>
      <c r="CM51" s="7"/>
      <c r="CN51" s="7"/>
      <c r="CO51" s="130" t="s">
        <v>1471</v>
      </c>
      <c r="CP51" s="7"/>
      <c r="CQ51" s="7"/>
      <c r="CR51" s="7"/>
      <c r="CS51" s="7"/>
      <c r="CT51" s="7"/>
      <c r="CU51" s="7"/>
      <c r="CV51" s="7"/>
      <c r="CX51" t="s">
        <v>1472</v>
      </c>
      <c r="CY51">
        <f t="shared" si="22"/>
        <v>0</v>
      </c>
      <c r="DA51" t="b">
        <f t="shared" si="30"/>
        <v>0</v>
      </c>
      <c r="DF51" s="333">
        <f t="shared" si="28"/>
        <v>0</v>
      </c>
    </row>
    <row r="52" spans="1:110" x14ac:dyDescent="0.2">
      <c r="A52" s="102">
        <f>IF(OR('Unit Types - Emission Rates'!A61="Not New/Modified",'Unit Types - Emission Rates'!A61="Remove",M52=0),0,IF(ISNUMBER(MATCH(M52,$M$1:M51,0)),0,MAX($A$1:A51)+1))</f>
        <v>0</v>
      </c>
      <c r="B52" t="str">
        <f>IF(OR(COUNTIF(QuickFix!$D$2:D52,QuickFix!D52)&gt;1,QuickFix!D52=0),IF(ISBLANK('Unit Types - Emission Rates'!C61),B51,0),MAX($B$1:B51)+1)</f>
        <v># if BACT</v>
      </c>
      <c r="C52" t="str">
        <f t="shared" si="0"/>
        <v># if BACT0</v>
      </c>
      <c r="D52">
        <f>IF(B52=0,0,IF(ISNUMBER(MATCH(C52,$C$1:C51,0)),-1,COUNTIF($B$2:B52,B52)-COUNTIFS($D$1:D51,"&lt;0",$B$1:B51,B52)))</f>
        <v>-1</v>
      </c>
      <c r="E52">
        <f t="shared" si="25"/>
        <v>0</v>
      </c>
      <c r="F52" t="str">
        <f>IF(OR(COUNTIF(QuickFix!$D$2:D52,QuickFix!D52)&gt;1,QuickFix!D52=0),IF(ISBLANK('Unit Types - Emission Rates'!C61),F51,0),MAX(F$1:$F51)+1)</f>
        <v># if Monitoring</v>
      </c>
      <c r="G52" t="str">
        <f t="shared" si="1"/>
        <v># if Monitoring0</v>
      </c>
      <c r="H52">
        <f>IF(F52=0,0,IF(ISNUMBER(MATCH(G52,$G$1:G51,0)),-1,COUNTIF($F$2:F52,F52)-COUNTIFS($H$1:H51,"&lt;0",$F$1:F51,F52)))</f>
        <v>-1</v>
      </c>
      <c r="I52">
        <f t="shared" si="2"/>
        <v>0</v>
      </c>
      <c r="J52" s="3" t="str">
        <f>IF(OR(COUNTIF($L$2:L52,L52)&gt;1,L52=0),IF(ISBLANK('Unit Types - Emission Rates'!C61),J51,0),MAX($J$1:J51)+1)</f>
        <v>Unique FIN</v>
      </c>
      <c r="K52" s="3" t="str">
        <f>IF(OR(COUNTIF($M$2:M52,M52)&gt;1,M52=0),IF(ISBLANK('Unit Types - Emission Rates'!D61),K51,0),MAX($K$1:K51)+1)</f>
        <v>Unique EPN</v>
      </c>
      <c r="L52">
        <f>IF(ISBLANK('Unit Types - Emission Rates'!$C61),'Unit Types - Emission Rates'!D61,'Unit Types - Emission Rates'!C61)</f>
        <v>0</v>
      </c>
      <c r="M52" s="3">
        <f>IF(AND(ISBLANK('Unit Types - Emission Rates'!D61),N52&lt;&gt;0,L52&lt;&gt;N52),"FIN: "&amp;L52,IF(AND(ISBLANK('Unit Types - Emission Rates'!D61),N52&lt;&gt;0),L52,'Unit Types - Emission Rates'!D61))</f>
        <v>0</v>
      </c>
      <c r="N52" s="3">
        <f>'Unit Types - Emission Rates'!E61</f>
        <v>0</v>
      </c>
      <c r="O52" s="5" t="str">
        <f>IF(OR(COUNTIF($P$2:P52,P52&lt;&gt;0)&gt;1,P52=0),IF(ISBLANK('Unit Types - Emission Rates'!A61),O51,0),MAX($O$1:O51)+1)</f>
        <v>AR Numbering</v>
      </c>
      <c r="P52" s="5">
        <f>'Unit Types - Emission Rates'!A61</f>
        <v>0</v>
      </c>
      <c r="Q52" s="3">
        <f>IF(R52=0,0,IF(COUNTIF($R$2:R52,R52)&gt;1,0,MAX($Q$1:Q51)+1))</f>
        <v>0</v>
      </c>
      <c r="R52" s="3">
        <f>IF(ISBLANK('Unit Types - Emission Rates'!P61),'Unit Types - Emission Rates'!O61,'Unit Types - Emission Rates'!P61)</f>
        <v>0</v>
      </c>
      <c r="S52" t="str">
        <f t="shared" si="26"/>
        <v>00</v>
      </c>
      <c r="T52" t="str">
        <f t="shared" si="27"/>
        <v>00</v>
      </c>
      <c r="U52" s="3">
        <f>IF(OR('Unit Types - Emission Rates'!F61="PM 2.5",'Unit Types - Emission Rates'!F61="PM2.5",'Unit Types - Emission Rates'!F61="PM 10",'Unit Types - Emission Rates'!F61="PM10"),"PM",'Unit Types - Emission Rates'!F61)</f>
        <v>0</v>
      </c>
      <c r="V52" s="100">
        <f>IF(ISBLANK('Unit Types - Emission Rates'!F61),1,0)</f>
        <v>1</v>
      </c>
      <c r="AC52" s="99">
        <f>IF(AD52=-1,0,MAX($AC$1:AC51)+1)</f>
        <v>0</v>
      </c>
      <c r="AD52" s="3">
        <f t="shared" si="7"/>
        <v>-1</v>
      </c>
      <c r="AE52" s="3">
        <f t="shared" si="8"/>
        <v>-1</v>
      </c>
      <c r="AF52" s="280">
        <f t="shared" si="9"/>
        <v>-1</v>
      </c>
      <c r="AG52" s="280" t="str">
        <f t="shared" si="10"/>
        <v/>
      </c>
      <c r="AH52" s="280" t="str">
        <f t="shared" si="11"/>
        <v/>
      </c>
      <c r="AI52" s="3">
        <f t="shared" si="12"/>
        <v>-1</v>
      </c>
      <c r="AJ52" s="3" t="str">
        <f t="shared" si="13"/>
        <v/>
      </c>
      <c r="AK52" s="3" t="str">
        <f t="shared" si="14"/>
        <v/>
      </c>
      <c r="AL52" s="280">
        <f t="shared" si="15"/>
        <v>-1</v>
      </c>
      <c r="AM52" s="280" t="str">
        <f t="shared" si="16"/>
        <v/>
      </c>
      <c r="AN52" s="285" t="str">
        <f t="shared" si="17"/>
        <v/>
      </c>
      <c r="AO52" s="3">
        <f>IF(AP52=0,0,COUNTIF(AO$1:$AO51,"&lt;&gt;0"))</f>
        <v>0</v>
      </c>
      <c r="AP52" s="3">
        <f t="shared" si="18"/>
        <v>0</v>
      </c>
      <c r="AT52" s="99">
        <f>IF(AU52=0,0,COUNTIF($AT$1:AT51,"&lt;&gt;0"))</f>
        <v>0</v>
      </c>
      <c r="AU52" s="3">
        <f t="shared" si="20"/>
        <v>0</v>
      </c>
      <c r="AY52" s="3">
        <f>IF(ISNUMBER(IFERROR(MATCH(AZ52,$AZ$1:AZ51,0),"Else")),0,ROW(AZ52)-1)</f>
        <v>0</v>
      </c>
      <c r="AZ52">
        <f>IF(OR('Unit Types - Emission Rates'!F60="PM 2.5",'Unit Types - Emission Rates'!F60="PM 2.5 ",'Unit Types - Emission Rates'!F60="PM2.5"),"PM2.5",IF(OR('Unit Types - Emission Rates'!F60="PM 10",'Unit Types - Emission Rates'!F60="PM 10 ",'Unit Types - Emission Rates'!F60="PM10 "),"PM10",IF(RIGHT('Unit Types - Emission Rates'!F60,1)=" ",LEFT('Unit Types - Emission Rates'!F60,LEN('Unit Types - Emission Rates'!F60)-1),IF(RIGHT('Unit Types - Emission Rates'!F60,1)&lt;&gt;" ",'Unit Types - Emission Rates'!F60,'Unit Types - Emission Rates'!F60))))</f>
        <v>0</v>
      </c>
      <c r="BA52">
        <f>_xlfn.NUMBERVALUE(IF(OR('Unit Types - Emission Rates'!G60="-",'Unit Types - Emission Rates'!G60="--",'Unit Types - Emission Rates'!G60="---"),0,IF(OR('Unit Types - Emission Rates'!G60="&lt;0.01",'Unit Types - Emission Rates'!G60="&lt; 0.01"),0.01,'Unit Types - Emission Rates'!G60)))</f>
        <v>0</v>
      </c>
      <c r="BB52">
        <f>_xlfn.NUMBERVALUE(IF(OR('Unit Types - Emission Rates'!H60="-",'Unit Types - Emission Rates'!H60="--",'Unit Types - Emission Rates'!H60="---"),0,IF(OR('Unit Types - Emission Rates'!H60="&lt;0.01",'Unit Types - Emission Rates'!H60="&lt; 0.01"),0.01,'Unit Types - Emission Rates'!H60)))</f>
        <v>0</v>
      </c>
      <c r="BC52">
        <f>_xlfn.NUMBERVALUE(IF(OR('Unit Types - Emission Rates'!I60="-",'Unit Types - Emission Rates'!I60="--",'Unit Types - Emission Rates'!I60="---"),0,IF(OR('Unit Types - Emission Rates'!I60="&lt;0.01",'Unit Types - Emission Rates'!I60="&lt; 0.01"),0.01,'Unit Types - Emission Rates'!I60)))</f>
        <v>0</v>
      </c>
      <c r="BD52">
        <f>_xlfn.NUMBERVALUE(IF(OR('Unit Types - Emission Rates'!J60="-",'Unit Types - Emission Rates'!J60="--",'Unit Types - Emission Rates'!J60="---"),0,IF(OR('Unit Types - Emission Rates'!J60="&lt;0.01",'Unit Types - Emission Rates'!J60="&lt; 0.01"),0.01,'Unit Types - Emission Rates'!J60)))</f>
        <v>0</v>
      </c>
      <c r="BE52">
        <f>_xlfn.NUMBERVALUE(IF(OR('Unit Types - Emission Rates'!K60="-",'Unit Types - Emission Rates'!K60="--",'Unit Types - Emission Rates'!K60="---"),0,IF(OR('Unit Types - Emission Rates'!K60="&lt;0.01",'Unit Types - Emission Rates'!K60="&lt; 0.01"),0.01,'Unit Types - Emission Rates'!K60)))</f>
        <v>0</v>
      </c>
      <c r="BF52">
        <f>_xlfn.NUMBERVALUE(IF(OR('Unit Types - Emission Rates'!L60="-",'Unit Types - Emission Rates'!L60="--",'Unit Types - Emission Rates'!L60="---"),0,IF(OR('Unit Types - Emission Rates'!L60="&lt;0.01",'Unit Types - Emission Rates'!L60="&lt; 0.01"),0.01,'Unit Types - Emission Rates'!L60)))</f>
        <v>0</v>
      </c>
      <c r="BG52" t="b">
        <f>IF(AND(V51&lt;&gt;1),(QuickFix!G51="Yes"))</f>
        <v>0</v>
      </c>
      <c r="BH52" t="b">
        <f>OR('Unit Types - Emission Rates'!A60="Consolidate",AND(ISBLANK('Unit Types - Emission Rates'!A60),BH51=TRUE),BC52&gt;0,BD52&gt;0)</f>
        <v>0</v>
      </c>
      <c r="BI52" t="b">
        <f>OR('Unit Types - Emission Rates'!A60="Remove",AND(ISBLANK('Unit Types - Emission Rates'!A60),BI51=TRUE))</f>
        <v>0</v>
      </c>
      <c r="BJ52" t="b">
        <f>OR('Unit Types - Emission Rates'!A60="Consolidate",'Unit Types - Emission Rates'!A60="New/Modified",'Unit Types - Emission Rates'!A60="Change of location",AND(ISBLANK('Unit Types - Emission Rates'!A60),BJ51=TRUE))</f>
        <v>0</v>
      </c>
      <c r="BK52" t="b">
        <f>OR('Unit Types - Emission Rates'!A60="Renew",'Unit Types - Emission Rates'!A60="Renew only",AND(ISBLANK('Unit Types - Emission Rates'!A60),BK51=TRUE))</f>
        <v>0</v>
      </c>
      <c r="BL52">
        <f>IF(ISNUMBER(IFERROR(MATCH(BM52,$BM$1:BM51,0),"Else")),0,ROW(BM52)-1)</f>
        <v>0</v>
      </c>
      <c r="BM52" s="105">
        <f t="shared" si="29"/>
        <v>0</v>
      </c>
      <c r="BO52" s="3"/>
      <c r="BP52" s="3"/>
      <c r="BQ52" s="162" t="s">
        <v>1473</v>
      </c>
      <c r="BR52" s="160" t="s">
        <v>1219</v>
      </c>
      <c r="BS52" s="3"/>
      <c r="BT52" s="3"/>
      <c r="BV52" s="9" t="s">
        <v>1474</v>
      </c>
      <c r="BW52" s="8"/>
      <c r="BX52" s="11" t="s">
        <v>1475</v>
      </c>
      <c r="BY52" s="8"/>
      <c r="CL52" s="7"/>
      <c r="CM52" s="7"/>
      <c r="CN52" s="7"/>
      <c r="CO52" s="130" t="s">
        <v>1476</v>
      </c>
      <c r="CP52" s="7"/>
      <c r="CQ52" s="7"/>
      <c r="CR52" s="7"/>
      <c r="CS52" s="7"/>
      <c r="CT52" s="7"/>
      <c r="CU52" s="7"/>
      <c r="CV52" s="7"/>
      <c r="CX52" t="s">
        <v>1477</v>
      </c>
      <c r="CY52">
        <f t="shared" si="22"/>
        <v>0</v>
      </c>
      <c r="DA52" t="b">
        <f t="shared" si="30"/>
        <v>0</v>
      </c>
      <c r="DF52" s="333">
        <f t="shared" si="28"/>
        <v>0</v>
      </c>
    </row>
    <row r="53" spans="1:110" x14ac:dyDescent="0.2">
      <c r="A53" s="102">
        <f>IF(OR('Unit Types - Emission Rates'!A62="Not New/Modified",'Unit Types - Emission Rates'!A62="Remove",M53=0),0,IF(ISNUMBER(MATCH(M53,$M$1:M52,0)),0,MAX($A$1:A52)+1))</f>
        <v>0</v>
      </c>
      <c r="B53" t="str">
        <f>IF(OR(COUNTIF(QuickFix!$D$2:D53,QuickFix!D53)&gt;1,QuickFix!D53=0),IF(ISBLANK('Unit Types - Emission Rates'!C62),B52,0),MAX($B$1:B52)+1)</f>
        <v># if BACT</v>
      </c>
      <c r="C53" t="str">
        <f t="shared" si="0"/>
        <v># if BACT0</v>
      </c>
      <c r="D53">
        <f>IF(B53=0,0,IF(ISNUMBER(MATCH(C53,$C$1:C52,0)),-1,COUNTIF($B$2:B53,B53)-COUNTIFS($D$1:D52,"&lt;0",$B$1:B52,B53)))</f>
        <v>-1</v>
      </c>
      <c r="E53">
        <f t="shared" si="25"/>
        <v>0</v>
      </c>
      <c r="F53" t="str">
        <f>IF(OR(COUNTIF(QuickFix!$D$2:D53,QuickFix!D53)&gt;1,QuickFix!D53=0),IF(ISBLANK('Unit Types - Emission Rates'!C62),F52,0),MAX(F$1:$F52)+1)</f>
        <v># if Monitoring</v>
      </c>
      <c r="G53" t="str">
        <f t="shared" si="1"/>
        <v># if Monitoring0</v>
      </c>
      <c r="H53">
        <f>IF(F53=0,0,IF(ISNUMBER(MATCH(G53,$G$1:G52,0)),-1,COUNTIF($F$2:F53,F53)-COUNTIFS($H$1:H52,"&lt;0",$F$1:F52,F53)))</f>
        <v>-1</v>
      </c>
      <c r="I53">
        <f t="shared" si="2"/>
        <v>0</v>
      </c>
      <c r="J53" s="3" t="str">
        <f>IF(OR(COUNTIF($L$2:L53,L53)&gt;1,L53=0),IF(ISBLANK('Unit Types - Emission Rates'!C62),J52,0),MAX($J$1:J52)+1)</f>
        <v>Unique FIN</v>
      </c>
      <c r="K53" s="3" t="str">
        <f>IF(OR(COUNTIF($M$2:M53,M53)&gt;1,M53=0),IF(ISBLANK('Unit Types - Emission Rates'!D62),K52,0),MAX($K$1:K52)+1)</f>
        <v>Unique EPN</v>
      </c>
      <c r="L53">
        <f>IF(ISBLANK('Unit Types - Emission Rates'!$C62),'Unit Types - Emission Rates'!D62,'Unit Types - Emission Rates'!C62)</f>
        <v>0</v>
      </c>
      <c r="M53" s="3">
        <f>IF(AND(ISBLANK('Unit Types - Emission Rates'!D62),N53&lt;&gt;0,L53&lt;&gt;N53),"FIN: "&amp;L53,IF(AND(ISBLANK('Unit Types - Emission Rates'!D62),N53&lt;&gt;0),L53,'Unit Types - Emission Rates'!D62))</f>
        <v>0</v>
      </c>
      <c r="N53" s="3">
        <f>'Unit Types - Emission Rates'!E62</f>
        <v>0</v>
      </c>
      <c r="O53" s="5" t="str">
        <f>IF(OR(COUNTIF($P$2:P53,P53&lt;&gt;0)&gt;1,P53=0),IF(ISBLANK('Unit Types - Emission Rates'!A62),O52,0),MAX($O$1:O52)+1)</f>
        <v>AR Numbering</v>
      </c>
      <c r="P53" s="5">
        <f>'Unit Types - Emission Rates'!A62</f>
        <v>0</v>
      </c>
      <c r="Q53" s="3">
        <f>IF(R53=0,0,IF(COUNTIF($R$2:R53,R53)&gt;1,0,MAX($Q$1:Q52)+1))</f>
        <v>0</v>
      </c>
      <c r="R53" s="3">
        <f>IF(ISBLANK('Unit Types - Emission Rates'!P62),'Unit Types - Emission Rates'!O62,'Unit Types - Emission Rates'!P62)</f>
        <v>0</v>
      </c>
      <c r="S53" t="str">
        <f t="shared" si="26"/>
        <v>00</v>
      </c>
      <c r="T53" t="str">
        <f t="shared" si="27"/>
        <v>00</v>
      </c>
      <c r="U53" s="3">
        <f>IF(OR('Unit Types - Emission Rates'!F62="PM 2.5",'Unit Types - Emission Rates'!F62="PM2.5",'Unit Types - Emission Rates'!F62="PM 10",'Unit Types - Emission Rates'!F62="PM10"),"PM",'Unit Types - Emission Rates'!F62)</f>
        <v>0</v>
      </c>
      <c r="V53" s="100">
        <f>IF(ISBLANK('Unit Types - Emission Rates'!F62),1,0)</f>
        <v>1</v>
      </c>
      <c r="AC53" s="99">
        <f>IF(AD53=-1,0,MAX($AC$1:AC52)+1)</f>
        <v>0</v>
      </c>
      <c r="AD53" s="3">
        <f t="shared" si="7"/>
        <v>-1</v>
      </c>
      <c r="AE53" s="3">
        <f t="shared" si="8"/>
        <v>-1</v>
      </c>
      <c r="AF53" s="280">
        <f t="shared" si="9"/>
        <v>-1</v>
      </c>
      <c r="AG53" s="280" t="str">
        <f t="shared" si="10"/>
        <v/>
      </c>
      <c r="AH53" s="280" t="str">
        <f t="shared" si="11"/>
        <v/>
      </c>
      <c r="AI53" s="3">
        <f t="shared" si="12"/>
        <v>-1</v>
      </c>
      <c r="AJ53" s="3" t="str">
        <f t="shared" si="13"/>
        <v/>
      </c>
      <c r="AK53" s="3" t="str">
        <f t="shared" si="14"/>
        <v/>
      </c>
      <c r="AL53" s="280">
        <f t="shared" si="15"/>
        <v>-1</v>
      </c>
      <c r="AM53" s="280" t="str">
        <f t="shared" si="16"/>
        <v/>
      </c>
      <c r="AN53" s="285" t="str">
        <f t="shared" si="17"/>
        <v/>
      </c>
      <c r="AO53" s="3">
        <f>IF(AP53=0,0,COUNTIF(AO$1:$AO52,"&lt;&gt;0"))</f>
        <v>0</v>
      </c>
      <c r="AP53" s="3">
        <f t="shared" si="18"/>
        <v>0</v>
      </c>
      <c r="AT53" s="99">
        <f>IF(AU53=0,0,COUNTIF($AT$1:AT52,"&lt;&gt;0"))</f>
        <v>0</v>
      </c>
      <c r="AU53" s="3">
        <f t="shared" si="20"/>
        <v>0</v>
      </c>
      <c r="AY53" s="3">
        <f>IF(ISNUMBER(IFERROR(MATCH(AZ53,$AZ$1:AZ52,0),"Else")),0,ROW(AZ53)-1)</f>
        <v>0</v>
      </c>
      <c r="AZ53">
        <f>IF(OR('Unit Types - Emission Rates'!F61="PM 2.5",'Unit Types - Emission Rates'!F61="PM 2.5 ",'Unit Types - Emission Rates'!F61="PM2.5"),"PM2.5",IF(OR('Unit Types - Emission Rates'!F61="PM 10",'Unit Types - Emission Rates'!F61="PM 10 ",'Unit Types - Emission Rates'!F61="PM10 "),"PM10",IF(RIGHT('Unit Types - Emission Rates'!F61,1)=" ",LEFT('Unit Types - Emission Rates'!F61,LEN('Unit Types - Emission Rates'!F61)-1),IF(RIGHT('Unit Types - Emission Rates'!F61,1)&lt;&gt;" ",'Unit Types - Emission Rates'!F61,'Unit Types - Emission Rates'!F61))))</f>
        <v>0</v>
      </c>
      <c r="BA53">
        <f>_xlfn.NUMBERVALUE(IF(OR('Unit Types - Emission Rates'!G61="-",'Unit Types - Emission Rates'!G61="--",'Unit Types - Emission Rates'!G61="---"),0,IF(OR('Unit Types - Emission Rates'!G61="&lt;0.01",'Unit Types - Emission Rates'!G61="&lt; 0.01"),0.01,'Unit Types - Emission Rates'!G61)))</f>
        <v>0</v>
      </c>
      <c r="BB53">
        <f>_xlfn.NUMBERVALUE(IF(OR('Unit Types - Emission Rates'!H61="-",'Unit Types - Emission Rates'!H61="--",'Unit Types - Emission Rates'!H61="---"),0,IF(OR('Unit Types - Emission Rates'!H61="&lt;0.01",'Unit Types - Emission Rates'!H61="&lt; 0.01"),0.01,'Unit Types - Emission Rates'!H61)))</f>
        <v>0</v>
      </c>
      <c r="BC53">
        <f>_xlfn.NUMBERVALUE(IF(OR('Unit Types - Emission Rates'!I61="-",'Unit Types - Emission Rates'!I61="--",'Unit Types - Emission Rates'!I61="---"),0,IF(OR('Unit Types - Emission Rates'!I61="&lt;0.01",'Unit Types - Emission Rates'!I61="&lt; 0.01"),0.01,'Unit Types - Emission Rates'!I61)))</f>
        <v>0</v>
      </c>
      <c r="BD53">
        <f>_xlfn.NUMBERVALUE(IF(OR('Unit Types - Emission Rates'!J61="-",'Unit Types - Emission Rates'!J61="--",'Unit Types - Emission Rates'!J61="---"),0,IF(OR('Unit Types - Emission Rates'!J61="&lt;0.01",'Unit Types - Emission Rates'!J61="&lt; 0.01"),0.01,'Unit Types - Emission Rates'!J61)))</f>
        <v>0</v>
      </c>
      <c r="BE53">
        <f>_xlfn.NUMBERVALUE(IF(OR('Unit Types - Emission Rates'!K61="-",'Unit Types - Emission Rates'!K61="--",'Unit Types - Emission Rates'!K61="---"),0,IF(OR('Unit Types - Emission Rates'!K61="&lt;0.01",'Unit Types - Emission Rates'!K61="&lt; 0.01"),0.01,'Unit Types - Emission Rates'!K61)))</f>
        <v>0</v>
      </c>
      <c r="BF53">
        <f>_xlfn.NUMBERVALUE(IF(OR('Unit Types - Emission Rates'!L61="-",'Unit Types - Emission Rates'!L61="--",'Unit Types - Emission Rates'!L61="---"),0,IF(OR('Unit Types - Emission Rates'!L61="&lt;0.01",'Unit Types - Emission Rates'!L61="&lt; 0.01"),0.01,'Unit Types - Emission Rates'!L61)))</f>
        <v>0</v>
      </c>
      <c r="BG53" t="b">
        <f>IF(AND(V52&lt;&gt;1),(QuickFix!G52="Yes"))</f>
        <v>0</v>
      </c>
      <c r="BH53" t="b">
        <f>OR('Unit Types - Emission Rates'!A61="Consolidate",AND(ISBLANK('Unit Types - Emission Rates'!A61),BH52=TRUE),BC53&gt;0,BD53&gt;0)</f>
        <v>0</v>
      </c>
      <c r="BI53" t="b">
        <f>OR('Unit Types - Emission Rates'!A61="Remove",AND(ISBLANK('Unit Types - Emission Rates'!A61),BI52=TRUE))</f>
        <v>0</v>
      </c>
      <c r="BJ53" t="b">
        <f>OR('Unit Types - Emission Rates'!A61="Consolidate",'Unit Types - Emission Rates'!A61="New/Modified",'Unit Types - Emission Rates'!A61="Change of location",AND(ISBLANK('Unit Types - Emission Rates'!A61),BJ52=TRUE))</f>
        <v>0</v>
      </c>
      <c r="BK53" t="b">
        <f>OR('Unit Types - Emission Rates'!A61="Renew",'Unit Types - Emission Rates'!A61="Renew only",AND(ISBLANK('Unit Types - Emission Rates'!A61),BK52=TRUE))</f>
        <v>0</v>
      </c>
      <c r="BL53">
        <f>IF(ISNUMBER(IFERROR(MATCH(BM53,$BM$1:BM52,0),"Else")),0,ROW(BM53)-1)</f>
        <v>0</v>
      </c>
      <c r="BM53" s="105">
        <f t="shared" si="29"/>
        <v>0</v>
      </c>
      <c r="BO53" s="3"/>
      <c r="BP53" s="3"/>
      <c r="BQ53" s="162" t="s">
        <v>1478</v>
      </c>
      <c r="BR53" s="160" t="s">
        <v>1099</v>
      </c>
      <c r="BS53" s="3"/>
      <c r="BT53" s="3"/>
      <c r="BV53" s="9" t="s">
        <v>1479</v>
      </c>
      <c r="BW53" s="8"/>
      <c r="BX53" s="11" t="s">
        <v>1480</v>
      </c>
      <c r="BY53" s="8"/>
      <c r="CL53" s="7"/>
      <c r="CM53" s="7"/>
      <c r="CN53" s="7"/>
      <c r="CO53" s="130" t="s">
        <v>1481</v>
      </c>
      <c r="CP53" s="7"/>
      <c r="CQ53" s="7"/>
      <c r="CR53" s="7"/>
      <c r="CS53" s="7"/>
      <c r="CT53" s="7"/>
      <c r="CU53" s="7"/>
      <c r="CV53" s="7"/>
      <c r="CX53" t="s">
        <v>1482</v>
      </c>
      <c r="CY53">
        <f t="shared" si="22"/>
        <v>0</v>
      </c>
      <c r="DA53" t="b">
        <f t="shared" si="30"/>
        <v>0</v>
      </c>
      <c r="DF53" s="333">
        <f t="shared" si="28"/>
        <v>0</v>
      </c>
    </row>
    <row r="54" spans="1:110" x14ac:dyDescent="0.2">
      <c r="A54" s="102">
        <f>IF(OR('Unit Types - Emission Rates'!A63="Not New/Modified",'Unit Types - Emission Rates'!A63="Remove",M54=0),0,IF(ISNUMBER(MATCH(M54,$M$1:M53,0)),0,MAX($A$1:A53)+1))</f>
        <v>0</v>
      </c>
      <c r="B54" t="str">
        <f>IF(OR(COUNTIF(QuickFix!$D$2:D54,QuickFix!D54)&gt;1,QuickFix!D54=0),IF(ISBLANK('Unit Types - Emission Rates'!C63),B53,0),MAX($B$1:B53)+1)</f>
        <v># if BACT</v>
      </c>
      <c r="C54" t="str">
        <f t="shared" si="0"/>
        <v># if BACT0</v>
      </c>
      <c r="D54">
        <f>IF(B54=0,0,IF(ISNUMBER(MATCH(C54,$C$1:C53,0)),-1,COUNTIF($B$2:B54,B54)-COUNTIFS($D$1:D53,"&lt;0",$B$1:B53,B54)))</f>
        <v>-1</v>
      </c>
      <c r="E54">
        <f t="shared" si="25"/>
        <v>0</v>
      </c>
      <c r="F54" t="str">
        <f>IF(OR(COUNTIF(QuickFix!$D$2:D54,QuickFix!D54)&gt;1,QuickFix!D54=0),IF(ISBLANK('Unit Types - Emission Rates'!C63),F53,0),MAX(F$1:$F53)+1)</f>
        <v># if Monitoring</v>
      </c>
      <c r="G54" t="str">
        <f t="shared" si="1"/>
        <v># if Monitoring0</v>
      </c>
      <c r="H54">
        <f>IF(F54=0,0,IF(ISNUMBER(MATCH(G54,$G$1:G53,0)),-1,COUNTIF($F$2:F54,F54)-COUNTIFS($H$1:H53,"&lt;0",$F$1:F53,F54)))</f>
        <v>-1</v>
      </c>
      <c r="I54">
        <f t="shared" si="2"/>
        <v>0</v>
      </c>
      <c r="J54" s="3" t="str">
        <f>IF(OR(COUNTIF($L$2:L54,L54)&gt;1,L54=0),IF(ISBLANK('Unit Types - Emission Rates'!C63),J53,0),MAX($J$1:J53)+1)</f>
        <v>Unique FIN</v>
      </c>
      <c r="K54" s="3" t="str">
        <f>IF(OR(COUNTIF($M$2:M54,M54)&gt;1,M54=0),IF(ISBLANK('Unit Types - Emission Rates'!D63),K53,0),MAX($K$1:K53)+1)</f>
        <v>Unique EPN</v>
      </c>
      <c r="L54">
        <f>IF(ISBLANK('Unit Types - Emission Rates'!$C63),'Unit Types - Emission Rates'!D63,'Unit Types - Emission Rates'!C63)</f>
        <v>0</v>
      </c>
      <c r="M54" s="3">
        <f>IF(AND(ISBLANK('Unit Types - Emission Rates'!D63),N54&lt;&gt;0,L54&lt;&gt;N54),"FIN: "&amp;L54,IF(AND(ISBLANK('Unit Types - Emission Rates'!D63),N54&lt;&gt;0),L54,'Unit Types - Emission Rates'!D63))</f>
        <v>0</v>
      </c>
      <c r="N54" s="3">
        <f>'Unit Types - Emission Rates'!E63</f>
        <v>0</v>
      </c>
      <c r="O54" s="5" t="str">
        <f>IF(OR(COUNTIF($P$2:P54,P54&lt;&gt;0)&gt;1,P54=0),IF(ISBLANK('Unit Types - Emission Rates'!A63),O53,0),MAX($O$1:O53)+1)</f>
        <v>AR Numbering</v>
      </c>
      <c r="P54" s="5">
        <f>'Unit Types - Emission Rates'!A63</f>
        <v>0</v>
      </c>
      <c r="Q54" s="3">
        <f>IF(R54=0,0,IF(COUNTIF($R$2:R54,R54)&gt;1,0,MAX($Q$1:Q53)+1))</f>
        <v>0</v>
      </c>
      <c r="R54" s="3">
        <f>IF(ISBLANK('Unit Types - Emission Rates'!P63),'Unit Types - Emission Rates'!O63,'Unit Types - Emission Rates'!P63)</f>
        <v>0</v>
      </c>
      <c r="S54" t="str">
        <f t="shared" si="26"/>
        <v>00</v>
      </c>
      <c r="T54" t="str">
        <f t="shared" si="27"/>
        <v>00</v>
      </c>
      <c r="U54" s="3">
        <f>IF(OR('Unit Types - Emission Rates'!F63="PM 2.5",'Unit Types - Emission Rates'!F63="PM2.5",'Unit Types - Emission Rates'!F63="PM 10",'Unit Types - Emission Rates'!F63="PM10"),"PM",'Unit Types - Emission Rates'!F63)</f>
        <v>0</v>
      </c>
      <c r="V54" s="100">
        <f>IF(ISBLANK('Unit Types - Emission Rates'!F63),1,0)</f>
        <v>1</v>
      </c>
      <c r="AC54" s="99">
        <f>IF(AD54=-1,0,MAX($AC$1:AC53)+1)</f>
        <v>0</v>
      </c>
      <c r="AD54" s="3">
        <f t="shared" si="7"/>
        <v>-1</v>
      </c>
      <c r="AE54" s="3">
        <f t="shared" si="8"/>
        <v>-1</v>
      </c>
      <c r="AF54" s="280">
        <f t="shared" si="9"/>
        <v>-1</v>
      </c>
      <c r="AG54" s="280" t="str">
        <f t="shared" si="10"/>
        <v/>
      </c>
      <c r="AH54" s="280" t="str">
        <f t="shared" si="11"/>
        <v/>
      </c>
      <c r="AI54" s="3">
        <f t="shared" si="12"/>
        <v>-1</v>
      </c>
      <c r="AJ54" s="3" t="str">
        <f t="shared" si="13"/>
        <v/>
      </c>
      <c r="AK54" s="3" t="str">
        <f t="shared" si="14"/>
        <v/>
      </c>
      <c r="AL54" s="280">
        <f t="shared" si="15"/>
        <v>-1</v>
      </c>
      <c r="AM54" s="280" t="str">
        <f t="shared" si="16"/>
        <v/>
      </c>
      <c r="AN54" s="285" t="str">
        <f t="shared" si="17"/>
        <v/>
      </c>
      <c r="AO54" s="3">
        <f>IF(AP54=0,0,COUNTIF(AO$1:$AO53,"&lt;&gt;0"))</f>
        <v>0</v>
      </c>
      <c r="AP54" s="3">
        <f t="shared" si="18"/>
        <v>0</v>
      </c>
      <c r="AT54" s="99">
        <f>IF(AU54=0,0,COUNTIF($AT$1:AT53,"&lt;&gt;0"))</f>
        <v>0</v>
      </c>
      <c r="AU54" s="3">
        <f t="shared" si="20"/>
        <v>0</v>
      </c>
      <c r="AY54" s="3">
        <f>IF(ISNUMBER(IFERROR(MATCH(AZ54,$AZ$1:AZ53,0),"Else")),0,ROW(AZ54)-1)</f>
        <v>0</v>
      </c>
      <c r="AZ54">
        <f>IF(OR('Unit Types - Emission Rates'!F62="PM 2.5",'Unit Types - Emission Rates'!F62="PM 2.5 ",'Unit Types - Emission Rates'!F62="PM2.5"),"PM2.5",IF(OR('Unit Types - Emission Rates'!F62="PM 10",'Unit Types - Emission Rates'!F62="PM 10 ",'Unit Types - Emission Rates'!F62="PM10 "),"PM10",IF(RIGHT('Unit Types - Emission Rates'!F62,1)=" ",LEFT('Unit Types - Emission Rates'!F62,LEN('Unit Types - Emission Rates'!F62)-1),IF(RIGHT('Unit Types - Emission Rates'!F62,1)&lt;&gt;" ",'Unit Types - Emission Rates'!F62,'Unit Types - Emission Rates'!F62))))</f>
        <v>0</v>
      </c>
      <c r="BA54">
        <f>_xlfn.NUMBERVALUE(IF(OR('Unit Types - Emission Rates'!G62="-",'Unit Types - Emission Rates'!G62="--",'Unit Types - Emission Rates'!G62="---"),0,IF(OR('Unit Types - Emission Rates'!G62="&lt;0.01",'Unit Types - Emission Rates'!G62="&lt; 0.01"),0.01,'Unit Types - Emission Rates'!G62)))</f>
        <v>0</v>
      </c>
      <c r="BB54">
        <f>_xlfn.NUMBERVALUE(IF(OR('Unit Types - Emission Rates'!H62="-",'Unit Types - Emission Rates'!H62="--",'Unit Types - Emission Rates'!H62="---"),0,IF(OR('Unit Types - Emission Rates'!H62="&lt;0.01",'Unit Types - Emission Rates'!H62="&lt; 0.01"),0.01,'Unit Types - Emission Rates'!H62)))</f>
        <v>0</v>
      </c>
      <c r="BC54">
        <f>_xlfn.NUMBERVALUE(IF(OR('Unit Types - Emission Rates'!I62="-",'Unit Types - Emission Rates'!I62="--",'Unit Types - Emission Rates'!I62="---"),0,IF(OR('Unit Types - Emission Rates'!I62="&lt;0.01",'Unit Types - Emission Rates'!I62="&lt; 0.01"),0.01,'Unit Types - Emission Rates'!I62)))</f>
        <v>0</v>
      </c>
      <c r="BD54">
        <f>_xlfn.NUMBERVALUE(IF(OR('Unit Types - Emission Rates'!J62="-",'Unit Types - Emission Rates'!J62="--",'Unit Types - Emission Rates'!J62="---"),0,IF(OR('Unit Types - Emission Rates'!J62="&lt;0.01",'Unit Types - Emission Rates'!J62="&lt; 0.01"),0.01,'Unit Types - Emission Rates'!J62)))</f>
        <v>0</v>
      </c>
      <c r="BE54">
        <f>_xlfn.NUMBERVALUE(IF(OR('Unit Types - Emission Rates'!K62="-",'Unit Types - Emission Rates'!K62="--",'Unit Types - Emission Rates'!K62="---"),0,IF(OR('Unit Types - Emission Rates'!K62="&lt;0.01",'Unit Types - Emission Rates'!K62="&lt; 0.01"),0.01,'Unit Types - Emission Rates'!K62)))</f>
        <v>0</v>
      </c>
      <c r="BF54">
        <f>_xlfn.NUMBERVALUE(IF(OR('Unit Types - Emission Rates'!L62="-",'Unit Types - Emission Rates'!L62="--",'Unit Types - Emission Rates'!L62="---"),0,IF(OR('Unit Types - Emission Rates'!L62="&lt;0.01",'Unit Types - Emission Rates'!L62="&lt; 0.01"),0.01,'Unit Types - Emission Rates'!L62)))</f>
        <v>0</v>
      </c>
      <c r="BG54" t="b">
        <f>IF(AND(V53&lt;&gt;1),(QuickFix!G53="Yes"))</f>
        <v>0</v>
      </c>
      <c r="BH54" t="b">
        <f>OR('Unit Types - Emission Rates'!A62="Consolidate",AND(ISBLANK('Unit Types - Emission Rates'!A62),BH53=TRUE),BC54&gt;0,BD54&gt;0)</f>
        <v>0</v>
      </c>
      <c r="BI54" t="b">
        <f>OR('Unit Types - Emission Rates'!A62="Remove",AND(ISBLANK('Unit Types - Emission Rates'!A62),BI53=TRUE))</f>
        <v>0</v>
      </c>
      <c r="BJ54" t="b">
        <f>OR('Unit Types - Emission Rates'!A62="Consolidate",'Unit Types - Emission Rates'!A62="New/Modified",'Unit Types - Emission Rates'!A62="Change of location",AND(ISBLANK('Unit Types - Emission Rates'!A62),BJ53=TRUE))</f>
        <v>0</v>
      </c>
      <c r="BK54" t="b">
        <f>OR('Unit Types - Emission Rates'!A62="Renew",'Unit Types - Emission Rates'!A62="Renew only",AND(ISBLANK('Unit Types - Emission Rates'!A62),BK53=TRUE))</f>
        <v>0</v>
      </c>
      <c r="BL54">
        <f>IF(ISNUMBER(IFERROR(MATCH(BM54,$BM$1:BM53,0),"Else")),0,ROW(BM54)-1)</f>
        <v>0</v>
      </c>
      <c r="BM54" s="105">
        <f t="shared" si="29"/>
        <v>0</v>
      </c>
      <c r="BO54" s="3"/>
      <c r="BP54" s="3"/>
      <c r="BQ54" s="162" t="s">
        <v>1483</v>
      </c>
      <c r="BR54" s="160" t="s">
        <v>1028</v>
      </c>
      <c r="BS54" s="3"/>
      <c r="BT54" s="3"/>
      <c r="BV54" s="9" t="s">
        <v>1484</v>
      </c>
      <c r="BW54" s="8"/>
      <c r="BX54" s="11" t="s">
        <v>1485</v>
      </c>
      <c r="BY54" s="8"/>
      <c r="CL54" s="7"/>
      <c r="CM54" s="7"/>
      <c r="CN54" s="7"/>
      <c r="CO54" s="130" t="s">
        <v>1486</v>
      </c>
      <c r="CP54" s="7"/>
      <c r="CQ54" s="7"/>
      <c r="CR54" s="7"/>
      <c r="CS54" s="7"/>
      <c r="CT54" s="7"/>
      <c r="CU54" s="7"/>
      <c r="CV54" s="7"/>
      <c r="CX54" t="s">
        <v>1487</v>
      </c>
      <c r="CY54">
        <f t="shared" si="22"/>
        <v>0</v>
      </c>
      <c r="DA54" t="b">
        <f t="shared" si="30"/>
        <v>0</v>
      </c>
      <c r="DF54" s="333">
        <f t="shared" si="28"/>
        <v>0</v>
      </c>
    </row>
    <row r="55" spans="1:110" x14ac:dyDescent="0.2">
      <c r="A55" s="102">
        <f>IF(OR('Unit Types - Emission Rates'!A64="Not New/Modified",'Unit Types - Emission Rates'!A64="Remove",M55=0),0,IF(ISNUMBER(MATCH(M55,$M$1:M54,0)),0,MAX($A$1:A54)+1))</f>
        <v>0</v>
      </c>
      <c r="B55" t="str">
        <f>IF(OR(COUNTIF(QuickFix!$D$2:D55,QuickFix!D55)&gt;1,QuickFix!D55=0),IF(ISBLANK('Unit Types - Emission Rates'!C64),B54,0),MAX($B$1:B54)+1)</f>
        <v># if BACT</v>
      </c>
      <c r="C55" t="str">
        <f t="shared" si="0"/>
        <v># if BACT0</v>
      </c>
      <c r="D55">
        <f>IF(B55=0,0,IF(ISNUMBER(MATCH(C55,$C$1:C54,0)),-1,COUNTIF($B$2:B55,B55)-COUNTIFS($D$1:D54,"&lt;0",$B$1:B54,B55)))</f>
        <v>-1</v>
      </c>
      <c r="E55">
        <f t="shared" si="25"/>
        <v>0</v>
      </c>
      <c r="F55" t="str">
        <f>IF(OR(COUNTIF(QuickFix!$D$2:D55,QuickFix!D55)&gt;1,QuickFix!D55=0),IF(ISBLANK('Unit Types - Emission Rates'!C64),F54,0),MAX(F$1:$F54)+1)</f>
        <v># if Monitoring</v>
      </c>
      <c r="G55" t="str">
        <f t="shared" si="1"/>
        <v># if Monitoring0</v>
      </c>
      <c r="H55">
        <f>IF(F55=0,0,IF(ISNUMBER(MATCH(G55,$G$1:G54,0)),-1,COUNTIF($F$2:F55,F55)-COUNTIFS($H$1:H54,"&lt;0",$F$1:F54,F55)))</f>
        <v>-1</v>
      </c>
      <c r="I55">
        <f t="shared" si="2"/>
        <v>0</v>
      </c>
      <c r="J55" s="3" t="str">
        <f>IF(OR(COUNTIF($L$2:L55,L55)&gt;1,L55=0),IF(ISBLANK('Unit Types - Emission Rates'!C64),J54,0),MAX($J$1:J54)+1)</f>
        <v>Unique FIN</v>
      </c>
      <c r="K55" s="3" t="str">
        <f>IF(OR(COUNTIF($M$2:M55,M55)&gt;1,M55=0),IF(ISBLANK('Unit Types - Emission Rates'!D64),K54,0),MAX($K$1:K54)+1)</f>
        <v>Unique EPN</v>
      </c>
      <c r="L55">
        <f>IF(ISBLANK('Unit Types - Emission Rates'!$C64),'Unit Types - Emission Rates'!D64,'Unit Types - Emission Rates'!C64)</f>
        <v>0</v>
      </c>
      <c r="M55" s="3">
        <f>IF(AND(ISBLANK('Unit Types - Emission Rates'!D64),N55&lt;&gt;0,L55&lt;&gt;N55),"FIN: "&amp;L55,IF(AND(ISBLANK('Unit Types - Emission Rates'!D64),N55&lt;&gt;0),L55,'Unit Types - Emission Rates'!D64))</f>
        <v>0</v>
      </c>
      <c r="N55" s="3">
        <f>'Unit Types - Emission Rates'!E64</f>
        <v>0</v>
      </c>
      <c r="O55" s="5" t="str">
        <f>IF(OR(COUNTIF($P$2:P55,P55&lt;&gt;0)&gt;1,P55=0),IF(ISBLANK('Unit Types - Emission Rates'!A64),O54,0),MAX($O$1:O54)+1)</f>
        <v>AR Numbering</v>
      </c>
      <c r="P55" s="5">
        <f>'Unit Types - Emission Rates'!A64</f>
        <v>0</v>
      </c>
      <c r="Q55" s="3">
        <f>IF(R55=0,0,IF(COUNTIF($R$2:R55,R55)&gt;1,0,MAX($Q$1:Q54)+1))</f>
        <v>0</v>
      </c>
      <c r="R55" s="3">
        <f>IF(ISBLANK('Unit Types - Emission Rates'!P64),'Unit Types - Emission Rates'!O64,'Unit Types - Emission Rates'!P64)</f>
        <v>0</v>
      </c>
      <c r="S55" t="str">
        <f t="shared" si="26"/>
        <v>00</v>
      </c>
      <c r="T55" t="str">
        <f t="shared" si="27"/>
        <v>00</v>
      </c>
      <c r="U55" s="3">
        <f>IF(OR('Unit Types - Emission Rates'!F64="PM 2.5",'Unit Types - Emission Rates'!F64="PM2.5",'Unit Types - Emission Rates'!F64="PM 10",'Unit Types - Emission Rates'!F64="PM10"),"PM",'Unit Types - Emission Rates'!F64)</f>
        <v>0</v>
      </c>
      <c r="V55" s="100">
        <f>IF(ISBLANK('Unit Types - Emission Rates'!F64),1,0)</f>
        <v>1</v>
      </c>
      <c r="AC55" s="99">
        <f>IF(AD55=-1,0,MAX($AC$1:AC54)+1)</f>
        <v>0</v>
      </c>
      <c r="AD55" s="3">
        <f t="shared" si="7"/>
        <v>-1</v>
      </c>
      <c r="AE55" s="3">
        <f t="shared" si="8"/>
        <v>-1</v>
      </c>
      <c r="AF55" s="280">
        <f t="shared" si="9"/>
        <v>-1</v>
      </c>
      <c r="AG55" s="280" t="str">
        <f t="shared" si="10"/>
        <v/>
      </c>
      <c r="AH55" s="280" t="str">
        <f t="shared" si="11"/>
        <v/>
      </c>
      <c r="AI55" s="3">
        <f t="shared" si="12"/>
        <v>-1</v>
      </c>
      <c r="AJ55" s="3" t="str">
        <f t="shared" si="13"/>
        <v/>
      </c>
      <c r="AK55" s="3" t="str">
        <f t="shared" si="14"/>
        <v/>
      </c>
      <c r="AL55" s="280">
        <f t="shared" si="15"/>
        <v>-1</v>
      </c>
      <c r="AM55" s="280" t="str">
        <f t="shared" si="16"/>
        <v/>
      </c>
      <c r="AN55" s="285" t="str">
        <f t="shared" si="17"/>
        <v/>
      </c>
      <c r="AO55" s="3">
        <f>IF(AP55=0,0,COUNTIF(AO$1:$AO54,"&lt;&gt;0"))</f>
        <v>0</v>
      </c>
      <c r="AP55" s="3">
        <f t="shared" si="18"/>
        <v>0</v>
      </c>
      <c r="AT55" s="99">
        <f>IF(AU55=0,0,COUNTIF($AT$1:AT54,"&lt;&gt;0"))</f>
        <v>0</v>
      </c>
      <c r="AU55" s="3">
        <f t="shared" si="20"/>
        <v>0</v>
      </c>
      <c r="AY55" s="3">
        <f>IF(ISNUMBER(IFERROR(MATCH(AZ55,$AZ$1:AZ54,0),"Else")),0,ROW(AZ55)-1)</f>
        <v>0</v>
      </c>
      <c r="AZ55">
        <f>IF(OR('Unit Types - Emission Rates'!F63="PM 2.5",'Unit Types - Emission Rates'!F63="PM 2.5 ",'Unit Types - Emission Rates'!F63="PM2.5"),"PM2.5",IF(OR('Unit Types - Emission Rates'!F63="PM 10",'Unit Types - Emission Rates'!F63="PM 10 ",'Unit Types - Emission Rates'!F63="PM10 "),"PM10",IF(RIGHT('Unit Types - Emission Rates'!F63,1)=" ",LEFT('Unit Types - Emission Rates'!F63,LEN('Unit Types - Emission Rates'!F63)-1),IF(RIGHT('Unit Types - Emission Rates'!F63,1)&lt;&gt;" ",'Unit Types - Emission Rates'!F63,'Unit Types - Emission Rates'!F63))))</f>
        <v>0</v>
      </c>
      <c r="BA55">
        <f>_xlfn.NUMBERVALUE(IF(OR('Unit Types - Emission Rates'!G63="-",'Unit Types - Emission Rates'!G63="--",'Unit Types - Emission Rates'!G63="---"),0,IF(OR('Unit Types - Emission Rates'!G63="&lt;0.01",'Unit Types - Emission Rates'!G63="&lt; 0.01"),0.01,'Unit Types - Emission Rates'!G63)))</f>
        <v>0</v>
      </c>
      <c r="BB55">
        <f>_xlfn.NUMBERVALUE(IF(OR('Unit Types - Emission Rates'!H63="-",'Unit Types - Emission Rates'!H63="--",'Unit Types - Emission Rates'!H63="---"),0,IF(OR('Unit Types - Emission Rates'!H63="&lt;0.01",'Unit Types - Emission Rates'!H63="&lt; 0.01"),0.01,'Unit Types - Emission Rates'!H63)))</f>
        <v>0</v>
      </c>
      <c r="BC55">
        <f>_xlfn.NUMBERVALUE(IF(OR('Unit Types - Emission Rates'!I63="-",'Unit Types - Emission Rates'!I63="--",'Unit Types - Emission Rates'!I63="---"),0,IF(OR('Unit Types - Emission Rates'!I63="&lt;0.01",'Unit Types - Emission Rates'!I63="&lt; 0.01"),0.01,'Unit Types - Emission Rates'!I63)))</f>
        <v>0</v>
      </c>
      <c r="BD55">
        <f>_xlfn.NUMBERVALUE(IF(OR('Unit Types - Emission Rates'!J63="-",'Unit Types - Emission Rates'!J63="--",'Unit Types - Emission Rates'!J63="---"),0,IF(OR('Unit Types - Emission Rates'!J63="&lt;0.01",'Unit Types - Emission Rates'!J63="&lt; 0.01"),0.01,'Unit Types - Emission Rates'!J63)))</f>
        <v>0</v>
      </c>
      <c r="BE55">
        <f>_xlfn.NUMBERVALUE(IF(OR('Unit Types - Emission Rates'!K63="-",'Unit Types - Emission Rates'!K63="--",'Unit Types - Emission Rates'!K63="---"),0,IF(OR('Unit Types - Emission Rates'!K63="&lt;0.01",'Unit Types - Emission Rates'!K63="&lt; 0.01"),0.01,'Unit Types - Emission Rates'!K63)))</f>
        <v>0</v>
      </c>
      <c r="BF55">
        <f>_xlfn.NUMBERVALUE(IF(OR('Unit Types - Emission Rates'!L63="-",'Unit Types - Emission Rates'!L63="--",'Unit Types - Emission Rates'!L63="---"),0,IF(OR('Unit Types - Emission Rates'!L63="&lt;0.01",'Unit Types - Emission Rates'!L63="&lt; 0.01"),0.01,'Unit Types - Emission Rates'!L63)))</f>
        <v>0</v>
      </c>
      <c r="BG55" t="b">
        <f>IF(AND(V54&lt;&gt;1),(QuickFix!G54="Yes"))</f>
        <v>0</v>
      </c>
      <c r="BH55" t="b">
        <f>OR('Unit Types - Emission Rates'!A63="Consolidate",AND(ISBLANK('Unit Types - Emission Rates'!A63),BH54=TRUE),BC55&gt;0,BD55&gt;0)</f>
        <v>0</v>
      </c>
      <c r="BI55" t="b">
        <f>OR('Unit Types - Emission Rates'!A63="Remove",AND(ISBLANK('Unit Types - Emission Rates'!A63),BI54=TRUE))</f>
        <v>0</v>
      </c>
      <c r="BJ55" t="b">
        <f>OR('Unit Types - Emission Rates'!A63="Consolidate",'Unit Types - Emission Rates'!A63="New/Modified",'Unit Types - Emission Rates'!A63="Change of location",AND(ISBLANK('Unit Types - Emission Rates'!A63),BJ54=TRUE))</f>
        <v>0</v>
      </c>
      <c r="BK55" t="b">
        <f>OR('Unit Types - Emission Rates'!A63="Renew",'Unit Types - Emission Rates'!A63="Renew only",AND(ISBLANK('Unit Types - Emission Rates'!A63),BK54=TRUE))</f>
        <v>0</v>
      </c>
      <c r="BL55">
        <f>IF(ISNUMBER(IFERROR(MATCH(BM55,$BM$1:BM54,0),"Else")),0,ROW(BM55)-1)</f>
        <v>0</v>
      </c>
      <c r="BM55" s="105">
        <f t="shared" si="29"/>
        <v>0</v>
      </c>
      <c r="BO55" s="3"/>
      <c r="BP55" s="3"/>
      <c r="BQ55" s="162" t="s">
        <v>1488</v>
      </c>
      <c r="BR55" s="160" t="s">
        <v>1228</v>
      </c>
      <c r="BS55" s="3"/>
      <c r="BT55" s="3"/>
      <c r="BV55" s="9" t="s">
        <v>1369</v>
      </c>
      <c r="BW55" s="8"/>
      <c r="BX55" s="11" t="s">
        <v>1489</v>
      </c>
      <c r="BY55" s="8"/>
      <c r="CL55" s="7"/>
      <c r="CM55" s="7"/>
      <c r="CN55" s="7"/>
      <c r="CO55" s="130" t="s">
        <v>1490</v>
      </c>
      <c r="CP55" s="7"/>
      <c r="CQ55" s="7"/>
      <c r="CR55" s="7"/>
      <c r="CS55" s="7"/>
      <c r="CT55" s="7"/>
      <c r="CU55" s="7"/>
      <c r="CV55" s="7"/>
      <c r="CX55" t="s">
        <v>1491</v>
      </c>
      <c r="CY55">
        <f t="shared" si="22"/>
        <v>0</v>
      </c>
      <c r="DA55" t="b">
        <f t="shared" si="30"/>
        <v>0</v>
      </c>
      <c r="DF55" s="333">
        <f t="shared" si="28"/>
        <v>0</v>
      </c>
    </row>
    <row r="56" spans="1:110" x14ac:dyDescent="0.2">
      <c r="A56" s="102">
        <f>IF(OR('Unit Types - Emission Rates'!A65="Not New/Modified",'Unit Types - Emission Rates'!A65="Remove",M56=0),0,IF(ISNUMBER(MATCH(M56,$M$1:M55,0)),0,MAX($A$1:A55)+1))</f>
        <v>0</v>
      </c>
      <c r="B56" t="str">
        <f>IF(OR(COUNTIF(QuickFix!$D$2:D56,QuickFix!D56)&gt;1,QuickFix!D56=0),IF(ISBLANK('Unit Types - Emission Rates'!C65),B55,0),MAX($B$1:B55)+1)</f>
        <v># if BACT</v>
      </c>
      <c r="C56" t="str">
        <f t="shared" si="0"/>
        <v># if BACT0</v>
      </c>
      <c r="D56">
        <f>IF(B56=0,0,IF(ISNUMBER(MATCH(C56,$C$1:C55,0)),-1,COUNTIF($B$2:B56,B56)-COUNTIFS($D$1:D55,"&lt;0",$B$1:B55,B56)))</f>
        <v>-1</v>
      </c>
      <c r="E56">
        <f t="shared" si="25"/>
        <v>0</v>
      </c>
      <c r="F56" t="str">
        <f>IF(OR(COUNTIF(QuickFix!$D$2:D56,QuickFix!D56)&gt;1,QuickFix!D56=0),IF(ISBLANK('Unit Types - Emission Rates'!C65),F55,0),MAX(F$1:$F55)+1)</f>
        <v># if Monitoring</v>
      </c>
      <c r="G56" t="str">
        <f t="shared" si="1"/>
        <v># if Monitoring0</v>
      </c>
      <c r="H56">
        <f>IF(F56=0,0,IF(ISNUMBER(MATCH(G56,$G$1:G55,0)),-1,COUNTIF($F$2:F56,F56)-COUNTIFS($H$1:H55,"&lt;0",$F$1:F55,F56)))</f>
        <v>-1</v>
      </c>
      <c r="I56">
        <f t="shared" si="2"/>
        <v>0</v>
      </c>
      <c r="J56" s="3" t="str">
        <f>IF(OR(COUNTIF($L$2:L56,L56)&gt;1,L56=0),IF(ISBLANK('Unit Types - Emission Rates'!C65),J55,0),MAX($J$1:J55)+1)</f>
        <v>Unique FIN</v>
      </c>
      <c r="K56" s="3" t="str">
        <f>IF(OR(COUNTIF($M$2:M56,M56)&gt;1,M56=0),IF(ISBLANK('Unit Types - Emission Rates'!D65),K55,0),MAX($K$1:K55)+1)</f>
        <v>Unique EPN</v>
      </c>
      <c r="L56">
        <f>IF(ISBLANK('Unit Types - Emission Rates'!$C65),'Unit Types - Emission Rates'!D65,'Unit Types - Emission Rates'!C65)</f>
        <v>0</v>
      </c>
      <c r="M56" s="3">
        <f>IF(AND(ISBLANK('Unit Types - Emission Rates'!D65),N56&lt;&gt;0,L56&lt;&gt;N56),"FIN: "&amp;L56,IF(AND(ISBLANK('Unit Types - Emission Rates'!D65),N56&lt;&gt;0),L56,'Unit Types - Emission Rates'!D65))</f>
        <v>0</v>
      </c>
      <c r="N56" s="3">
        <f>'Unit Types - Emission Rates'!E65</f>
        <v>0</v>
      </c>
      <c r="O56" s="5" t="str">
        <f>IF(OR(COUNTIF($P$2:P56,P56&lt;&gt;0)&gt;1,P56=0),IF(ISBLANK('Unit Types - Emission Rates'!A65),O55,0),MAX($O$1:O55)+1)</f>
        <v>AR Numbering</v>
      </c>
      <c r="P56" s="5">
        <f>'Unit Types - Emission Rates'!A65</f>
        <v>0</v>
      </c>
      <c r="Q56" s="3">
        <f>IF(R56=0,0,IF(COUNTIF($R$2:R56,R56)&gt;1,0,MAX($Q$1:Q55)+1))</f>
        <v>0</v>
      </c>
      <c r="R56" s="3">
        <f>IF(ISBLANK('Unit Types - Emission Rates'!P65),'Unit Types - Emission Rates'!O65,'Unit Types - Emission Rates'!P65)</f>
        <v>0</v>
      </c>
      <c r="S56" t="str">
        <f t="shared" si="26"/>
        <v>00</v>
      </c>
      <c r="T56" t="str">
        <f t="shared" si="27"/>
        <v>00</v>
      </c>
      <c r="U56" s="3">
        <f>IF(OR('Unit Types - Emission Rates'!F65="PM 2.5",'Unit Types - Emission Rates'!F65="PM2.5",'Unit Types - Emission Rates'!F65="PM 10",'Unit Types - Emission Rates'!F65="PM10"),"PM",'Unit Types - Emission Rates'!F65)</f>
        <v>0</v>
      </c>
      <c r="V56" s="100">
        <f>IF(ISBLANK('Unit Types - Emission Rates'!F65),1,0)</f>
        <v>1</v>
      </c>
      <c r="AC56" s="99">
        <f>IF(AD56=-1,0,MAX($AC$1:AC55)+1)</f>
        <v>0</v>
      </c>
      <c r="AD56" s="3">
        <f t="shared" si="7"/>
        <v>-1</v>
      </c>
      <c r="AE56" s="3">
        <f t="shared" si="8"/>
        <v>-1</v>
      </c>
      <c r="AF56" s="280">
        <f t="shared" si="9"/>
        <v>-1</v>
      </c>
      <c r="AG56" s="280" t="str">
        <f t="shared" si="10"/>
        <v/>
      </c>
      <c r="AH56" s="280" t="str">
        <f t="shared" si="11"/>
        <v/>
      </c>
      <c r="AI56" s="3">
        <f t="shared" si="12"/>
        <v>-1</v>
      </c>
      <c r="AJ56" s="3" t="str">
        <f t="shared" si="13"/>
        <v/>
      </c>
      <c r="AK56" s="3" t="str">
        <f t="shared" si="14"/>
        <v/>
      </c>
      <c r="AL56" s="280">
        <f t="shared" si="15"/>
        <v>-1</v>
      </c>
      <c r="AM56" s="280" t="str">
        <f t="shared" si="16"/>
        <v/>
      </c>
      <c r="AN56" s="285" t="str">
        <f t="shared" si="17"/>
        <v/>
      </c>
      <c r="AO56" s="3">
        <f>IF(AP56=0,0,COUNTIF(AO$1:$AO55,"&lt;&gt;0"))</f>
        <v>0</v>
      </c>
      <c r="AP56" s="3">
        <f t="shared" si="18"/>
        <v>0</v>
      </c>
      <c r="AT56" s="99">
        <f>IF(AU56=0,0,COUNTIF($AT$1:AT55,"&lt;&gt;0"))</f>
        <v>0</v>
      </c>
      <c r="AU56" s="3">
        <f t="shared" si="20"/>
        <v>0</v>
      </c>
      <c r="AY56" s="3">
        <f>IF(ISNUMBER(IFERROR(MATCH(AZ56,$AZ$1:AZ55,0),"Else")),0,ROW(AZ56)-1)</f>
        <v>0</v>
      </c>
      <c r="AZ56">
        <f>IF(OR('Unit Types - Emission Rates'!F64="PM 2.5",'Unit Types - Emission Rates'!F64="PM 2.5 ",'Unit Types - Emission Rates'!F64="PM2.5"),"PM2.5",IF(OR('Unit Types - Emission Rates'!F64="PM 10",'Unit Types - Emission Rates'!F64="PM 10 ",'Unit Types - Emission Rates'!F64="PM10 "),"PM10",IF(RIGHT('Unit Types - Emission Rates'!F64,1)=" ",LEFT('Unit Types - Emission Rates'!F64,LEN('Unit Types - Emission Rates'!F64)-1),IF(RIGHT('Unit Types - Emission Rates'!F64,1)&lt;&gt;" ",'Unit Types - Emission Rates'!F64,'Unit Types - Emission Rates'!F64))))</f>
        <v>0</v>
      </c>
      <c r="BA56">
        <f>_xlfn.NUMBERVALUE(IF(OR('Unit Types - Emission Rates'!G64="-",'Unit Types - Emission Rates'!G64="--",'Unit Types - Emission Rates'!G64="---"),0,IF(OR('Unit Types - Emission Rates'!G64="&lt;0.01",'Unit Types - Emission Rates'!G64="&lt; 0.01"),0.01,'Unit Types - Emission Rates'!G64)))</f>
        <v>0</v>
      </c>
      <c r="BB56">
        <f>_xlfn.NUMBERVALUE(IF(OR('Unit Types - Emission Rates'!H64="-",'Unit Types - Emission Rates'!H64="--",'Unit Types - Emission Rates'!H64="---"),0,IF(OR('Unit Types - Emission Rates'!H64="&lt;0.01",'Unit Types - Emission Rates'!H64="&lt; 0.01"),0.01,'Unit Types - Emission Rates'!H64)))</f>
        <v>0</v>
      </c>
      <c r="BC56">
        <f>_xlfn.NUMBERVALUE(IF(OR('Unit Types - Emission Rates'!I64="-",'Unit Types - Emission Rates'!I64="--",'Unit Types - Emission Rates'!I64="---"),0,IF(OR('Unit Types - Emission Rates'!I64="&lt;0.01",'Unit Types - Emission Rates'!I64="&lt; 0.01"),0.01,'Unit Types - Emission Rates'!I64)))</f>
        <v>0</v>
      </c>
      <c r="BD56">
        <f>_xlfn.NUMBERVALUE(IF(OR('Unit Types - Emission Rates'!J64="-",'Unit Types - Emission Rates'!J64="--",'Unit Types - Emission Rates'!J64="---"),0,IF(OR('Unit Types - Emission Rates'!J64="&lt;0.01",'Unit Types - Emission Rates'!J64="&lt; 0.01"),0.01,'Unit Types - Emission Rates'!J64)))</f>
        <v>0</v>
      </c>
      <c r="BE56">
        <f>_xlfn.NUMBERVALUE(IF(OR('Unit Types - Emission Rates'!K64="-",'Unit Types - Emission Rates'!K64="--",'Unit Types - Emission Rates'!K64="---"),0,IF(OR('Unit Types - Emission Rates'!K64="&lt;0.01",'Unit Types - Emission Rates'!K64="&lt; 0.01"),0.01,'Unit Types - Emission Rates'!K64)))</f>
        <v>0</v>
      </c>
      <c r="BF56">
        <f>_xlfn.NUMBERVALUE(IF(OR('Unit Types - Emission Rates'!L64="-",'Unit Types - Emission Rates'!L64="--",'Unit Types - Emission Rates'!L64="---"),0,IF(OR('Unit Types - Emission Rates'!L64="&lt;0.01",'Unit Types - Emission Rates'!L64="&lt; 0.01"),0.01,'Unit Types - Emission Rates'!L64)))</f>
        <v>0</v>
      </c>
      <c r="BG56" t="b">
        <f>IF(AND(V55&lt;&gt;1),(QuickFix!G55="Yes"))</f>
        <v>0</v>
      </c>
      <c r="BH56" t="b">
        <f>OR('Unit Types - Emission Rates'!A64="Consolidate",AND(ISBLANK('Unit Types - Emission Rates'!A64),BH55=TRUE),BC56&gt;0,BD56&gt;0)</f>
        <v>0</v>
      </c>
      <c r="BI56" t="b">
        <f>OR('Unit Types - Emission Rates'!A64="Remove",AND(ISBLANK('Unit Types - Emission Rates'!A64),BI55=TRUE))</f>
        <v>0</v>
      </c>
      <c r="BJ56" t="b">
        <f>OR('Unit Types - Emission Rates'!A64="Consolidate",'Unit Types - Emission Rates'!A64="New/Modified",'Unit Types - Emission Rates'!A64="Change of location",AND(ISBLANK('Unit Types - Emission Rates'!A64),BJ55=TRUE))</f>
        <v>0</v>
      </c>
      <c r="BK56" t="b">
        <f>OR('Unit Types - Emission Rates'!A64="Renew",'Unit Types - Emission Rates'!A64="Renew only",AND(ISBLANK('Unit Types - Emission Rates'!A64),BK55=TRUE))</f>
        <v>0</v>
      </c>
      <c r="BL56">
        <f>IF(ISNUMBER(IFERROR(MATCH(BM56,$BM$1:BM55,0),"Else")),0,ROW(BM56)-1)</f>
        <v>0</v>
      </c>
      <c r="BM56" s="105">
        <f t="shared" si="29"/>
        <v>0</v>
      </c>
      <c r="BO56" s="3"/>
      <c r="BP56" s="3"/>
      <c r="BQ56" s="162" t="s">
        <v>1492</v>
      </c>
      <c r="BR56" s="160" t="s">
        <v>1163</v>
      </c>
      <c r="BS56" s="3"/>
      <c r="BT56" s="3"/>
      <c r="BV56" s="9" t="s">
        <v>1493</v>
      </c>
      <c r="BW56" s="8"/>
      <c r="BX56" s="11" t="s">
        <v>1377</v>
      </c>
      <c r="BY56" s="8"/>
      <c r="CL56" s="7"/>
      <c r="CM56" s="7"/>
      <c r="CN56" s="7"/>
      <c r="CO56" s="130" t="s">
        <v>1494</v>
      </c>
      <c r="CP56" s="7"/>
      <c r="CQ56" s="7"/>
      <c r="CR56" s="7"/>
      <c r="CS56" s="7"/>
      <c r="CT56" s="7"/>
      <c r="CU56" s="7"/>
      <c r="CV56" s="7"/>
      <c r="CX56" t="s">
        <v>1495</v>
      </c>
      <c r="CY56">
        <f t="shared" si="22"/>
        <v>0</v>
      </c>
      <c r="DA56" t="b">
        <f t="shared" si="30"/>
        <v>0</v>
      </c>
      <c r="DF56" s="333">
        <f t="shared" si="28"/>
        <v>0</v>
      </c>
    </row>
    <row r="57" spans="1:110" x14ac:dyDescent="0.2">
      <c r="A57" s="102">
        <f>IF(OR('Unit Types - Emission Rates'!A66="Not New/Modified",'Unit Types - Emission Rates'!A66="Remove",M57=0),0,IF(ISNUMBER(MATCH(M57,$M$1:M56,0)),0,MAX($A$1:A56)+1))</f>
        <v>0</v>
      </c>
      <c r="B57" t="str">
        <f>IF(OR(COUNTIF(QuickFix!$D$2:D57,QuickFix!D57)&gt;1,QuickFix!D57=0),IF(ISBLANK('Unit Types - Emission Rates'!C66),B56,0),MAX($B$1:B56)+1)</f>
        <v># if BACT</v>
      </c>
      <c r="C57" t="str">
        <f t="shared" si="0"/>
        <v># if BACT0</v>
      </c>
      <c r="D57">
        <f>IF(B57=0,0,IF(ISNUMBER(MATCH(C57,$C$1:C56,0)),-1,COUNTIF($B$2:B57,B57)-COUNTIFS($D$1:D56,"&lt;0",$B$1:B56,B57)))</f>
        <v>-1</v>
      </c>
      <c r="E57">
        <f t="shared" si="25"/>
        <v>0</v>
      </c>
      <c r="F57" t="str">
        <f>IF(OR(COUNTIF(QuickFix!$D$2:D57,QuickFix!D57)&gt;1,QuickFix!D57=0),IF(ISBLANK('Unit Types - Emission Rates'!C66),F56,0),MAX(F$1:$F56)+1)</f>
        <v># if Monitoring</v>
      </c>
      <c r="G57" t="str">
        <f t="shared" si="1"/>
        <v># if Monitoring0</v>
      </c>
      <c r="H57">
        <f>IF(F57=0,0,IF(ISNUMBER(MATCH(G57,$G$1:G56,0)),-1,COUNTIF($F$2:F57,F57)-COUNTIFS($H$1:H56,"&lt;0",$F$1:F56,F57)))</f>
        <v>-1</v>
      </c>
      <c r="I57">
        <f t="shared" si="2"/>
        <v>0</v>
      </c>
      <c r="J57" s="3" t="str">
        <f>IF(OR(COUNTIF($L$2:L57,L57)&gt;1,L57=0),IF(ISBLANK('Unit Types - Emission Rates'!C66),J56,0),MAX($J$1:J56)+1)</f>
        <v>Unique FIN</v>
      </c>
      <c r="K57" s="3" t="str">
        <f>IF(OR(COUNTIF($M$2:M57,M57)&gt;1,M57=0),IF(ISBLANK('Unit Types - Emission Rates'!D66),K56,0),MAX($K$1:K56)+1)</f>
        <v>Unique EPN</v>
      </c>
      <c r="L57">
        <f>IF(ISBLANK('Unit Types - Emission Rates'!$C66),'Unit Types - Emission Rates'!D66,'Unit Types - Emission Rates'!C66)</f>
        <v>0</v>
      </c>
      <c r="M57" s="3">
        <f>IF(AND(ISBLANK('Unit Types - Emission Rates'!D66),N57&lt;&gt;0,L57&lt;&gt;N57),"FIN: "&amp;L57,IF(AND(ISBLANK('Unit Types - Emission Rates'!D66),N57&lt;&gt;0),L57,'Unit Types - Emission Rates'!D66))</f>
        <v>0</v>
      </c>
      <c r="N57" s="3">
        <f>'Unit Types - Emission Rates'!E66</f>
        <v>0</v>
      </c>
      <c r="O57" s="5" t="str">
        <f>IF(OR(COUNTIF($P$2:P57,P57&lt;&gt;0)&gt;1,P57=0),IF(ISBLANK('Unit Types - Emission Rates'!A66),O56,0),MAX($O$1:O56)+1)</f>
        <v>AR Numbering</v>
      </c>
      <c r="P57" s="5">
        <f>'Unit Types - Emission Rates'!A66</f>
        <v>0</v>
      </c>
      <c r="Q57" s="3">
        <f>IF(R57=0,0,IF(COUNTIF($R$2:R57,R57)&gt;1,0,MAX($Q$1:Q56)+1))</f>
        <v>0</v>
      </c>
      <c r="R57" s="3">
        <f>IF(ISBLANK('Unit Types - Emission Rates'!P66),'Unit Types - Emission Rates'!O66,'Unit Types - Emission Rates'!P66)</f>
        <v>0</v>
      </c>
      <c r="S57" t="str">
        <f t="shared" si="26"/>
        <v>00</v>
      </c>
      <c r="T57" t="str">
        <f t="shared" si="27"/>
        <v>00</v>
      </c>
      <c r="U57" s="3">
        <f>IF(OR('Unit Types - Emission Rates'!F66="PM 2.5",'Unit Types - Emission Rates'!F66="PM2.5",'Unit Types - Emission Rates'!F66="PM 10",'Unit Types - Emission Rates'!F66="PM10"),"PM",'Unit Types - Emission Rates'!F66)</f>
        <v>0</v>
      </c>
      <c r="V57" s="100">
        <f>IF(ISBLANK('Unit Types - Emission Rates'!F66),1,0)</f>
        <v>1</v>
      </c>
      <c r="AC57" s="99">
        <f>IF(AD57=-1,0,MAX($AC$1:AC56)+1)</f>
        <v>0</v>
      </c>
      <c r="AD57" s="3">
        <f t="shared" si="7"/>
        <v>-1</v>
      </c>
      <c r="AE57" s="3">
        <f t="shared" si="8"/>
        <v>-1</v>
      </c>
      <c r="AF57" s="280">
        <f t="shared" si="9"/>
        <v>-1</v>
      </c>
      <c r="AG57" s="280" t="str">
        <f t="shared" si="10"/>
        <v/>
      </c>
      <c r="AH57" s="280" t="str">
        <f t="shared" si="11"/>
        <v/>
      </c>
      <c r="AI57" s="3">
        <f t="shared" si="12"/>
        <v>-1</v>
      </c>
      <c r="AJ57" s="3" t="str">
        <f t="shared" si="13"/>
        <v/>
      </c>
      <c r="AK57" s="3" t="str">
        <f t="shared" si="14"/>
        <v/>
      </c>
      <c r="AL57" s="280">
        <f t="shared" si="15"/>
        <v>-1</v>
      </c>
      <c r="AM57" s="280" t="str">
        <f t="shared" si="16"/>
        <v/>
      </c>
      <c r="AN57" s="285" t="str">
        <f t="shared" si="17"/>
        <v/>
      </c>
      <c r="AO57" s="3">
        <f>IF(AP57=0,0,COUNTIF(AO$1:$AO56,"&lt;&gt;0"))</f>
        <v>0</v>
      </c>
      <c r="AP57" s="3">
        <f t="shared" si="18"/>
        <v>0</v>
      </c>
      <c r="AT57" s="99">
        <f>IF(AU57=0,0,COUNTIF($AT$1:AT56,"&lt;&gt;0"))</f>
        <v>0</v>
      </c>
      <c r="AU57" s="3">
        <f t="shared" si="20"/>
        <v>0</v>
      </c>
      <c r="AY57" s="3">
        <f>IF(ISNUMBER(IFERROR(MATCH(AZ57,$AZ$1:AZ56,0),"Else")),0,ROW(AZ57)-1)</f>
        <v>0</v>
      </c>
      <c r="AZ57">
        <f>IF(OR('Unit Types - Emission Rates'!F65="PM 2.5",'Unit Types - Emission Rates'!F65="PM 2.5 ",'Unit Types - Emission Rates'!F65="PM2.5"),"PM2.5",IF(OR('Unit Types - Emission Rates'!F65="PM 10",'Unit Types - Emission Rates'!F65="PM 10 ",'Unit Types - Emission Rates'!F65="PM10 "),"PM10",IF(RIGHT('Unit Types - Emission Rates'!F65,1)=" ",LEFT('Unit Types - Emission Rates'!F65,LEN('Unit Types - Emission Rates'!F65)-1),IF(RIGHT('Unit Types - Emission Rates'!F65,1)&lt;&gt;" ",'Unit Types - Emission Rates'!F65,'Unit Types - Emission Rates'!F65))))</f>
        <v>0</v>
      </c>
      <c r="BA57">
        <f>_xlfn.NUMBERVALUE(IF(OR('Unit Types - Emission Rates'!G65="-",'Unit Types - Emission Rates'!G65="--",'Unit Types - Emission Rates'!G65="---"),0,IF(OR('Unit Types - Emission Rates'!G65="&lt;0.01",'Unit Types - Emission Rates'!G65="&lt; 0.01"),0.01,'Unit Types - Emission Rates'!G65)))</f>
        <v>0</v>
      </c>
      <c r="BB57">
        <f>_xlfn.NUMBERVALUE(IF(OR('Unit Types - Emission Rates'!H65="-",'Unit Types - Emission Rates'!H65="--",'Unit Types - Emission Rates'!H65="---"),0,IF(OR('Unit Types - Emission Rates'!H65="&lt;0.01",'Unit Types - Emission Rates'!H65="&lt; 0.01"),0.01,'Unit Types - Emission Rates'!H65)))</f>
        <v>0</v>
      </c>
      <c r="BC57">
        <f>_xlfn.NUMBERVALUE(IF(OR('Unit Types - Emission Rates'!I65="-",'Unit Types - Emission Rates'!I65="--",'Unit Types - Emission Rates'!I65="---"),0,IF(OR('Unit Types - Emission Rates'!I65="&lt;0.01",'Unit Types - Emission Rates'!I65="&lt; 0.01"),0.01,'Unit Types - Emission Rates'!I65)))</f>
        <v>0</v>
      </c>
      <c r="BD57">
        <f>_xlfn.NUMBERVALUE(IF(OR('Unit Types - Emission Rates'!J65="-",'Unit Types - Emission Rates'!J65="--",'Unit Types - Emission Rates'!J65="---"),0,IF(OR('Unit Types - Emission Rates'!J65="&lt;0.01",'Unit Types - Emission Rates'!J65="&lt; 0.01"),0.01,'Unit Types - Emission Rates'!J65)))</f>
        <v>0</v>
      </c>
      <c r="BE57">
        <f>_xlfn.NUMBERVALUE(IF(OR('Unit Types - Emission Rates'!K65="-",'Unit Types - Emission Rates'!K65="--",'Unit Types - Emission Rates'!K65="---"),0,IF(OR('Unit Types - Emission Rates'!K65="&lt;0.01",'Unit Types - Emission Rates'!K65="&lt; 0.01"),0.01,'Unit Types - Emission Rates'!K65)))</f>
        <v>0</v>
      </c>
      <c r="BF57">
        <f>_xlfn.NUMBERVALUE(IF(OR('Unit Types - Emission Rates'!L65="-",'Unit Types - Emission Rates'!L65="--",'Unit Types - Emission Rates'!L65="---"),0,IF(OR('Unit Types - Emission Rates'!L65="&lt;0.01",'Unit Types - Emission Rates'!L65="&lt; 0.01"),0.01,'Unit Types - Emission Rates'!L65)))</f>
        <v>0</v>
      </c>
      <c r="BG57" t="b">
        <f>IF(AND(V56&lt;&gt;1),(QuickFix!G56="Yes"))</f>
        <v>0</v>
      </c>
      <c r="BH57" t="b">
        <f>OR('Unit Types - Emission Rates'!A65="Consolidate",AND(ISBLANK('Unit Types - Emission Rates'!A65),BH56=TRUE),BC57&gt;0,BD57&gt;0)</f>
        <v>0</v>
      </c>
      <c r="BI57" t="b">
        <f>OR('Unit Types - Emission Rates'!A65="Remove",AND(ISBLANK('Unit Types - Emission Rates'!A65),BI56=TRUE))</f>
        <v>0</v>
      </c>
      <c r="BJ57" t="b">
        <f>OR('Unit Types - Emission Rates'!A65="Consolidate",'Unit Types - Emission Rates'!A65="New/Modified",'Unit Types - Emission Rates'!A65="Change of location",AND(ISBLANK('Unit Types - Emission Rates'!A65),BJ56=TRUE))</f>
        <v>0</v>
      </c>
      <c r="BK57" t="b">
        <f>OR('Unit Types - Emission Rates'!A65="Renew",'Unit Types - Emission Rates'!A65="Renew only",AND(ISBLANK('Unit Types - Emission Rates'!A65),BK56=TRUE))</f>
        <v>0</v>
      </c>
      <c r="BL57">
        <f>IF(ISNUMBER(IFERROR(MATCH(BM57,$BM$1:BM56,0),"Else")),0,ROW(BM57)-1)</f>
        <v>0</v>
      </c>
      <c r="BM57" s="105">
        <f t="shared" si="29"/>
        <v>0</v>
      </c>
      <c r="BO57" s="3"/>
      <c r="BP57" s="3"/>
      <c r="BQ57" s="162" t="s">
        <v>1496</v>
      </c>
      <c r="BR57" s="160" t="s">
        <v>1209</v>
      </c>
      <c r="BS57" s="3"/>
      <c r="BT57" s="3"/>
      <c r="BV57" s="9" t="s">
        <v>1497</v>
      </c>
      <c r="BW57" s="8"/>
      <c r="BX57" s="11" t="s">
        <v>1498</v>
      </c>
      <c r="BY57" s="8"/>
      <c r="CL57" s="7"/>
      <c r="CM57" s="7"/>
      <c r="CN57" s="7"/>
      <c r="CO57" s="130" t="s">
        <v>1499</v>
      </c>
      <c r="CP57" s="7"/>
      <c r="CQ57" s="7"/>
      <c r="CR57" s="7"/>
      <c r="CS57" s="7"/>
      <c r="CT57" s="7"/>
      <c r="CU57" s="7"/>
      <c r="CV57" s="7"/>
      <c r="CX57" t="s">
        <v>1500</v>
      </c>
      <c r="CY57">
        <f t="shared" si="22"/>
        <v>0</v>
      </c>
      <c r="DA57" t="b">
        <f t="shared" si="30"/>
        <v>0</v>
      </c>
      <c r="DF57" s="333">
        <f t="shared" si="28"/>
        <v>0</v>
      </c>
    </row>
    <row r="58" spans="1:110" x14ac:dyDescent="0.2">
      <c r="A58" s="102">
        <f>IF(OR('Unit Types - Emission Rates'!A67="Not New/Modified",'Unit Types - Emission Rates'!A67="Remove",M58=0),0,IF(ISNUMBER(MATCH(M58,$M$1:M57,0)),0,MAX($A$1:A57)+1))</f>
        <v>0</v>
      </c>
      <c r="B58" t="str">
        <f>IF(OR(COUNTIF(QuickFix!$D$2:D58,QuickFix!D58)&gt;1,QuickFix!D58=0),IF(ISBLANK('Unit Types - Emission Rates'!C67),B57,0),MAX($B$1:B57)+1)</f>
        <v># if BACT</v>
      </c>
      <c r="C58" t="str">
        <f t="shared" si="0"/>
        <v># if BACT0</v>
      </c>
      <c r="D58">
        <f>IF(B58=0,0,IF(ISNUMBER(MATCH(C58,$C$1:C57,0)),-1,COUNTIF($B$2:B58,B58)-COUNTIFS($D$1:D57,"&lt;0",$B$1:B57,B58)))</f>
        <v>-1</v>
      </c>
      <c r="E58">
        <f t="shared" si="25"/>
        <v>0</v>
      </c>
      <c r="F58" t="str">
        <f>IF(OR(COUNTIF(QuickFix!$D$2:D58,QuickFix!D58)&gt;1,QuickFix!D58=0),IF(ISBLANK('Unit Types - Emission Rates'!C67),F57,0),MAX(F$1:$F57)+1)</f>
        <v># if Monitoring</v>
      </c>
      <c r="G58" t="str">
        <f t="shared" si="1"/>
        <v># if Monitoring0</v>
      </c>
      <c r="H58">
        <f>IF(F58=0,0,IF(ISNUMBER(MATCH(G58,$G$1:G57,0)),-1,COUNTIF($F$2:F58,F58)-COUNTIFS($H$1:H57,"&lt;0",$F$1:F57,F58)))</f>
        <v>-1</v>
      </c>
      <c r="I58">
        <f t="shared" si="2"/>
        <v>0</v>
      </c>
      <c r="J58" s="3" t="str">
        <f>IF(OR(COUNTIF($L$2:L58,L58)&gt;1,L58=0),IF(ISBLANK('Unit Types - Emission Rates'!C67),J57,0),MAX($J$1:J57)+1)</f>
        <v>Unique FIN</v>
      </c>
      <c r="K58" s="3" t="str">
        <f>IF(OR(COUNTIF($M$2:M58,M58)&gt;1,M58=0),IF(ISBLANK('Unit Types - Emission Rates'!D67),K57,0),MAX($K$1:K57)+1)</f>
        <v>Unique EPN</v>
      </c>
      <c r="L58">
        <f>IF(ISBLANK('Unit Types - Emission Rates'!$C67),'Unit Types - Emission Rates'!D67,'Unit Types - Emission Rates'!C67)</f>
        <v>0</v>
      </c>
      <c r="M58" s="3">
        <f>IF(AND(ISBLANK('Unit Types - Emission Rates'!D67),N58&lt;&gt;0,L58&lt;&gt;N58),"FIN: "&amp;L58,IF(AND(ISBLANK('Unit Types - Emission Rates'!D67),N58&lt;&gt;0),L58,'Unit Types - Emission Rates'!D67))</f>
        <v>0</v>
      </c>
      <c r="N58" s="3">
        <f>'Unit Types - Emission Rates'!E67</f>
        <v>0</v>
      </c>
      <c r="O58" s="5" t="str">
        <f>IF(OR(COUNTIF($P$2:P58,P58&lt;&gt;0)&gt;1,P58=0),IF(ISBLANK('Unit Types - Emission Rates'!A67),O57,0),MAX($O$1:O57)+1)</f>
        <v>AR Numbering</v>
      </c>
      <c r="P58" s="5">
        <f>'Unit Types - Emission Rates'!A67</f>
        <v>0</v>
      </c>
      <c r="Q58" s="3">
        <f>IF(R58=0,0,IF(COUNTIF($R$2:R58,R58)&gt;1,0,MAX($Q$1:Q57)+1))</f>
        <v>0</v>
      </c>
      <c r="R58" s="3">
        <f>IF(ISBLANK('Unit Types - Emission Rates'!P67),'Unit Types - Emission Rates'!O67,'Unit Types - Emission Rates'!P67)</f>
        <v>0</v>
      </c>
      <c r="S58" t="str">
        <f t="shared" si="26"/>
        <v>00</v>
      </c>
      <c r="T58" t="str">
        <f t="shared" si="27"/>
        <v>00</v>
      </c>
      <c r="U58" s="3">
        <f>IF(OR('Unit Types - Emission Rates'!F67="PM 2.5",'Unit Types - Emission Rates'!F67="PM2.5",'Unit Types - Emission Rates'!F67="PM 10",'Unit Types - Emission Rates'!F67="PM10"),"PM",'Unit Types - Emission Rates'!F67)</f>
        <v>0</v>
      </c>
      <c r="V58" s="100">
        <f>IF(ISBLANK('Unit Types - Emission Rates'!F67),1,0)</f>
        <v>1</v>
      </c>
      <c r="AC58" s="99">
        <f>IF(AD58=-1,0,MAX($AC$1:AC57)+1)</f>
        <v>0</v>
      </c>
      <c r="AD58" s="3">
        <f t="shared" si="7"/>
        <v>-1</v>
      </c>
      <c r="AE58" s="3">
        <f t="shared" si="8"/>
        <v>-1</v>
      </c>
      <c r="AF58" s="280">
        <f t="shared" si="9"/>
        <v>-1</v>
      </c>
      <c r="AG58" s="280" t="str">
        <f t="shared" si="10"/>
        <v/>
      </c>
      <c r="AH58" s="280" t="str">
        <f t="shared" si="11"/>
        <v/>
      </c>
      <c r="AI58" s="3">
        <f t="shared" si="12"/>
        <v>-1</v>
      </c>
      <c r="AJ58" s="3" t="str">
        <f t="shared" si="13"/>
        <v/>
      </c>
      <c r="AK58" s="3" t="str">
        <f t="shared" si="14"/>
        <v/>
      </c>
      <c r="AL58" s="280">
        <f t="shared" si="15"/>
        <v>-1</v>
      </c>
      <c r="AM58" s="280" t="str">
        <f t="shared" si="16"/>
        <v/>
      </c>
      <c r="AN58" s="285" t="str">
        <f t="shared" si="17"/>
        <v/>
      </c>
      <c r="AO58" s="3">
        <f>IF(AP58=0,0,COUNTIF(AO$1:$AO57,"&lt;&gt;0"))</f>
        <v>0</v>
      </c>
      <c r="AP58" s="3">
        <f t="shared" si="18"/>
        <v>0</v>
      </c>
      <c r="AT58" s="99">
        <f>IF(AU58=0,0,COUNTIF($AT$1:AT57,"&lt;&gt;0"))</f>
        <v>0</v>
      </c>
      <c r="AU58" s="3">
        <f t="shared" si="20"/>
        <v>0</v>
      </c>
      <c r="AY58" s="3">
        <f>IF(ISNUMBER(IFERROR(MATCH(AZ58,$AZ$1:AZ57,0),"Else")),0,ROW(AZ58)-1)</f>
        <v>0</v>
      </c>
      <c r="AZ58">
        <f>IF(OR('Unit Types - Emission Rates'!F66="PM 2.5",'Unit Types - Emission Rates'!F66="PM 2.5 ",'Unit Types - Emission Rates'!F66="PM2.5"),"PM2.5",IF(OR('Unit Types - Emission Rates'!F66="PM 10",'Unit Types - Emission Rates'!F66="PM 10 ",'Unit Types - Emission Rates'!F66="PM10 "),"PM10",IF(RIGHT('Unit Types - Emission Rates'!F66,1)=" ",LEFT('Unit Types - Emission Rates'!F66,LEN('Unit Types - Emission Rates'!F66)-1),IF(RIGHT('Unit Types - Emission Rates'!F66,1)&lt;&gt;" ",'Unit Types - Emission Rates'!F66,'Unit Types - Emission Rates'!F66))))</f>
        <v>0</v>
      </c>
      <c r="BA58">
        <f>_xlfn.NUMBERVALUE(IF(OR('Unit Types - Emission Rates'!G66="-",'Unit Types - Emission Rates'!G66="--",'Unit Types - Emission Rates'!G66="---"),0,IF(OR('Unit Types - Emission Rates'!G66="&lt;0.01",'Unit Types - Emission Rates'!G66="&lt; 0.01"),0.01,'Unit Types - Emission Rates'!G66)))</f>
        <v>0</v>
      </c>
      <c r="BB58">
        <f>_xlfn.NUMBERVALUE(IF(OR('Unit Types - Emission Rates'!H66="-",'Unit Types - Emission Rates'!H66="--",'Unit Types - Emission Rates'!H66="---"),0,IF(OR('Unit Types - Emission Rates'!H66="&lt;0.01",'Unit Types - Emission Rates'!H66="&lt; 0.01"),0.01,'Unit Types - Emission Rates'!H66)))</f>
        <v>0</v>
      </c>
      <c r="BC58">
        <f>_xlfn.NUMBERVALUE(IF(OR('Unit Types - Emission Rates'!I66="-",'Unit Types - Emission Rates'!I66="--",'Unit Types - Emission Rates'!I66="---"),0,IF(OR('Unit Types - Emission Rates'!I66="&lt;0.01",'Unit Types - Emission Rates'!I66="&lt; 0.01"),0.01,'Unit Types - Emission Rates'!I66)))</f>
        <v>0</v>
      </c>
      <c r="BD58">
        <f>_xlfn.NUMBERVALUE(IF(OR('Unit Types - Emission Rates'!J66="-",'Unit Types - Emission Rates'!J66="--",'Unit Types - Emission Rates'!J66="---"),0,IF(OR('Unit Types - Emission Rates'!J66="&lt;0.01",'Unit Types - Emission Rates'!J66="&lt; 0.01"),0.01,'Unit Types - Emission Rates'!J66)))</f>
        <v>0</v>
      </c>
      <c r="BE58">
        <f>_xlfn.NUMBERVALUE(IF(OR('Unit Types - Emission Rates'!K66="-",'Unit Types - Emission Rates'!K66="--",'Unit Types - Emission Rates'!K66="---"),0,IF(OR('Unit Types - Emission Rates'!K66="&lt;0.01",'Unit Types - Emission Rates'!K66="&lt; 0.01"),0.01,'Unit Types - Emission Rates'!K66)))</f>
        <v>0</v>
      </c>
      <c r="BF58">
        <f>_xlfn.NUMBERVALUE(IF(OR('Unit Types - Emission Rates'!L66="-",'Unit Types - Emission Rates'!L66="--",'Unit Types - Emission Rates'!L66="---"),0,IF(OR('Unit Types - Emission Rates'!L66="&lt;0.01",'Unit Types - Emission Rates'!L66="&lt; 0.01"),0.01,'Unit Types - Emission Rates'!L66)))</f>
        <v>0</v>
      </c>
      <c r="BG58" t="b">
        <f>IF(AND(V57&lt;&gt;1),(QuickFix!G57="Yes"))</f>
        <v>0</v>
      </c>
      <c r="BH58" t="b">
        <f>OR('Unit Types - Emission Rates'!A66="Consolidate",AND(ISBLANK('Unit Types - Emission Rates'!A66),BH57=TRUE),BC58&gt;0,BD58&gt;0)</f>
        <v>0</v>
      </c>
      <c r="BI58" t="b">
        <f>OR('Unit Types - Emission Rates'!A66="Remove",AND(ISBLANK('Unit Types - Emission Rates'!A66),BI57=TRUE))</f>
        <v>0</v>
      </c>
      <c r="BJ58" t="b">
        <f>OR('Unit Types - Emission Rates'!A66="Consolidate",'Unit Types - Emission Rates'!A66="New/Modified",'Unit Types - Emission Rates'!A66="Change of location",AND(ISBLANK('Unit Types - Emission Rates'!A66),BJ57=TRUE))</f>
        <v>0</v>
      </c>
      <c r="BK58" t="b">
        <f>OR('Unit Types - Emission Rates'!A66="Renew",'Unit Types - Emission Rates'!A66="Renew only",AND(ISBLANK('Unit Types - Emission Rates'!A66),BK57=TRUE))</f>
        <v>0</v>
      </c>
      <c r="BL58">
        <f>IF(ISNUMBER(IFERROR(MATCH(BM58,$BM$1:BM57,0),"Else")),0,ROW(BM58)-1)</f>
        <v>0</v>
      </c>
      <c r="BM58" s="105">
        <f t="shared" si="29"/>
        <v>0</v>
      </c>
      <c r="BO58" s="3"/>
      <c r="BP58" s="3"/>
      <c r="BQ58" s="162" t="s">
        <v>1501</v>
      </c>
      <c r="BR58" s="160" t="s">
        <v>1013</v>
      </c>
      <c r="BS58" s="3"/>
      <c r="BT58" s="3"/>
      <c r="BV58" s="9" t="s">
        <v>1502</v>
      </c>
      <c r="BW58" s="8"/>
      <c r="BX58" s="11" t="s">
        <v>1503</v>
      </c>
      <c r="BY58" s="8"/>
      <c r="CL58" s="7"/>
      <c r="CM58" s="7"/>
      <c r="CN58" s="7"/>
      <c r="CO58" s="130" t="s">
        <v>1504</v>
      </c>
      <c r="CP58" s="7"/>
      <c r="CQ58" s="7"/>
      <c r="CR58" s="7"/>
      <c r="CS58" s="7"/>
      <c r="CT58" s="7"/>
      <c r="CU58" s="7"/>
      <c r="CV58" s="7"/>
      <c r="CX58" t="s">
        <v>1505</v>
      </c>
      <c r="CY58">
        <f t="shared" si="22"/>
        <v>0</v>
      </c>
      <c r="DA58" t="b">
        <f t="shared" si="30"/>
        <v>0</v>
      </c>
      <c r="DF58" s="333">
        <f t="shared" si="28"/>
        <v>0</v>
      </c>
    </row>
    <row r="59" spans="1:110" x14ac:dyDescent="0.2">
      <c r="A59" s="102">
        <f>IF(OR('Unit Types - Emission Rates'!A68="Not New/Modified",'Unit Types - Emission Rates'!A68="Remove",M59=0),0,IF(ISNUMBER(MATCH(M59,$M$1:M58,0)),0,MAX($A$1:A58)+1))</f>
        <v>0</v>
      </c>
      <c r="B59" t="str">
        <f>IF(OR(COUNTIF(QuickFix!$D$2:D59,QuickFix!D59)&gt;1,QuickFix!D59=0),IF(ISBLANK('Unit Types - Emission Rates'!C68),B58,0),MAX($B$1:B58)+1)</f>
        <v># if BACT</v>
      </c>
      <c r="C59" t="str">
        <f t="shared" si="0"/>
        <v># if BACT0</v>
      </c>
      <c r="D59">
        <f>IF(B59=0,0,IF(ISNUMBER(MATCH(C59,$C$1:C58,0)),-1,COUNTIF($B$2:B59,B59)-COUNTIFS($D$1:D58,"&lt;0",$B$1:B58,B59)))</f>
        <v>-1</v>
      </c>
      <c r="E59">
        <f t="shared" si="25"/>
        <v>0</v>
      </c>
      <c r="F59" t="str">
        <f>IF(OR(COUNTIF(QuickFix!$D$2:D59,QuickFix!D59)&gt;1,QuickFix!D59=0),IF(ISBLANK('Unit Types - Emission Rates'!C68),F58,0),MAX(F$1:$F58)+1)</f>
        <v># if Monitoring</v>
      </c>
      <c r="G59" t="str">
        <f t="shared" si="1"/>
        <v># if Monitoring0</v>
      </c>
      <c r="H59">
        <f>IF(F59=0,0,IF(ISNUMBER(MATCH(G59,$G$1:G58,0)),-1,COUNTIF($F$2:F59,F59)-COUNTIFS($H$1:H58,"&lt;0",$F$1:F58,F59)))</f>
        <v>-1</v>
      </c>
      <c r="I59">
        <f t="shared" si="2"/>
        <v>0</v>
      </c>
      <c r="J59" s="3" t="str">
        <f>IF(OR(COUNTIF($L$2:L59,L59)&gt;1,L59=0),IF(ISBLANK('Unit Types - Emission Rates'!C68),J58,0),MAX($J$1:J58)+1)</f>
        <v>Unique FIN</v>
      </c>
      <c r="K59" s="3" t="str">
        <f>IF(OR(COUNTIF($M$2:M59,M59)&gt;1,M59=0),IF(ISBLANK('Unit Types - Emission Rates'!D68),K58,0),MAX($K$1:K58)+1)</f>
        <v>Unique EPN</v>
      </c>
      <c r="L59">
        <f>IF(ISBLANK('Unit Types - Emission Rates'!$C68),'Unit Types - Emission Rates'!D68,'Unit Types - Emission Rates'!C68)</f>
        <v>0</v>
      </c>
      <c r="M59" s="3">
        <f>IF(AND(ISBLANK('Unit Types - Emission Rates'!D68),N59&lt;&gt;0,L59&lt;&gt;N59),"FIN: "&amp;L59,IF(AND(ISBLANK('Unit Types - Emission Rates'!D68),N59&lt;&gt;0),L59,'Unit Types - Emission Rates'!D68))</f>
        <v>0</v>
      </c>
      <c r="N59" s="3">
        <f>'Unit Types - Emission Rates'!E68</f>
        <v>0</v>
      </c>
      <c r="O59" s="5" t="str">
        <f>IF(OR(COUNTIF($P$2:P59,P59&lt;&gt;0)&gt;1,P59=0),IF(ISBLANK('Unit Types - Emission Rates'!A68),O58,0),MAX($O$1:O58)+1)</f>
        <v>AR Numbering</v>
      </c>
      <c r="P59" s="5">
        <f>'Unit Types - Emission Rates'!A68</f>
        <v>0</v>
      </c>
      <c r="Q59" s="3">
        <f>IF(R59=0,0,IF(COUNTIF($R$2:R59,R59)&gt;1,0,MAX($Q$1:Q58)+1))</f>
        <v>0</v>
      </c>
      <c r="R59" s="3">
        <f>IF(ISBLANK('Unit Types - Emission Rates'!P68),'Unit Types - Emission Rates'!O68,'Unit Types - Emission Rates'!P68)</f>
        <v>0</v>
      </c>
      <c r="S59" t="str">
        <f t="shared" si="26"/>
        <v>00</v>
      </c>
      <c r="T59" t="str">
        <f t="shared" si="27"/>
        <v>00</v>
      </c>
      <c r="U59" s="3">
        <f>IF(OR('Unit Types - Emission Rates'!F68="PM 2.5",'Unit Types - Emission Rates'!F68="PM2.5",'Unit Types - Emission Rates'!F68="PM 10",'Unit Types - Emission Rates'!F68="PM10"),"PM",'Unit Types - Emission Rates'!F68)</f>
        <v>0</v>
      </c>
      <c r="V59" s="100">
        <f>IF(ISBLANK('Unit Types - Emission Rates'!F68),1,0)</f>
        <v>1</v>
      </c>
      <c r="AC59" s="99">
        <f>IF(AD59=-1,0,MAX($AC$1:AC58)+1)</f>
        <v>0</v>
      </c>
      <c r="AD59" s="3">
        <f t="shared" si="7"/>
        <v>-1</v>
      </c>
      <c r="AE59" s="3">
        <f t="shared" si="8"/>
        <v>-1</v>
      </c>
      <c r="AF59" s="280">
        <f t="shared" si="9"/>
        <v>-1</v>
      </c>
      <c r="AG59" s="280" t="str">
        <f t="shared" si="10"/>
        <v/>
      </c>
      <c r="AH59" s="280" t="str">
        <f t="shared" si="11"/>
        <v/>
      </c>
      <c r="AI59" s="3">
        <f t="shared" si="12"/>
        <v>-1</v>
      </c>
      <c r="AJ59" s="3" t="str">
        <f t="shared" si="13"/>
        <v/>
      </c>
      <c r="AK59" s="3" t="str">
        <f t="shared" si="14"/>
        <v/>
      </c>
      <c r="AL59" s="280">
        <f t="shared" si="15"/>
        <v>-1</v>
      </c>
      <c r="AM59" s="280" t="str">
        <f t="shared" si="16"/>
        <v/>
      </c>
      <c r="AN59" s="285" t="str">
        <f t="shared" si="17"/>
        <v/>
      </c>
      <c r="AO59" s="3">
        <f>IF(AP59=0,0,COUNTIF(AO$1:$AO58,"&lt;&gt;0"))</f>
        <v>0</v>
      </c>
      <c r="AP59" s="3">
        <f t="shared" si="18"/>
        <v>0</v>
      </c>
      <c r="AT59" s="99">
        <f>IF(AU59=0,0,COUNTIF($AT$1:AT58,"&lt;&gt;0"))</f>
        <v>0</v>
      </c>
      <c r="AU59" s="3">
        <f t="shared" si="20"/>
        <v>0</v>
      </c>
      <c r="AY59" s="3">
        <f>IF(ISNUMBER(IFERROR(MATCH(AZ59,$AZ$1:AZ58,0),"Else")),0,ROW(AZ59)-1)</f>
        <v>0</v>
      </c>
      <c r="AZ59">
        <f>IF(OR('Unit Types - Emission Rates'!F67="PM 2.5",'Unit Types - Emission Rates'!F67="PM 2.5 ",'Unit Types - Emission Rates'!F67="PM2.5"),"PM2.5",IF(OR('Unit Types - Emission Rates'!F67="PM 10",'Unit Types - Emission Rates'!F67="PM 10 ",'Unit Types - Emission Rates'!F67="PM10 "),"PM10",IF(RIGHT('Unit Types - Emission Rates'!F67,1)=" ",LEFT('Unit Types - Emission Rates'!F67,LEN('Unit Types - Emission Rates'!F67)-1),IF(RIGHT('Unit Types - Emission Rates'!F67,1)&lt;&gt;" ",'Unit Types - Emission Rates'!F67,'Unit Types - Emission Rates'!F67))))</f>
        <v>0</v>
      </c>
      <c r="BA59">
        <f>_xlfn.NUMBERVALUE(IF(OR('Unit Types - Emission Rates'!G67="-",'Unit Types - Emission Rates'!G67="--",'Unit Types - Emission Rates'!G67="---"),0,IF(OR('Unit Types - Emission Rates'!G67="&lt;0.01",'Unit Types - Emission Rates'!G67="&lt; 0.01"),0.01,'Unit Types - Emission Rates'!G67)))</f>
        <v>0</v>
      </c>
      <c r="BB59">
        <f>_xlfn.NUMBERVALUE(IF(OR('Unit Types - Emission Rates'!H67="-",'Unit Types - Emission Rates'!H67="--",'Unit Types - Emission Rates'!H67="---"),0,IF(OR('Unit Types - Emission Rates'!H67="&lt;0.01",'Unit Types - Emission Rates'!H67="&lt; 0.01"),0.01,'Unit Types - Emission Rates'!H67)))</f>
        <v>0</v>
      </c>
      <c r="BC59">
        <f>_xlfn.NUMBERVALUE(IF(OR('Unit Types - Emission Rates'!I67="-",'Unit Types - Emission Rates'!I67="--",'Unit Types - Emission Rates'!I67="---"),0,IF(OR('Unit Types - Emission Rates'!I67="&lt;0.01",'Unit Types - Emission Rates'!I67="&lt; 0.01"),0.01,'Unit Types - Emission Rates'!I67)))</f>
        <v>0</v>
      </c>
      <c r="BD59">
        <f>_xlfn.NUMBERVALUE(IF(OR('Unit Types - Emission Rates'!J67="-",'Unit Types - Emission Rates'!J67="--",'Unit Types - Emission Rates'!J67="---"),0,IF(OR('Unit Types - Emission Rates'!J67="&lt;0.01",'Unit Types - Emission Rates'!J67="&lt; 0.01"),0.01,'Unit Types - Emission Rates'!J67)))</f>
        <v>0</v>
      </c>
      <c r="BE59">
        <f>_xlfn.NUMBERVALUE(IF(OR('Unit Types - Emission Rates'!K67="-",'Unit Types - Emission Rates'!K67="--",'Unit Types - Emission Rates'!K67="---"),0,IF(OR('Unit Types - Emission Rates'!K67="&lt;0.01",'Unit Types - Emission Rates'!K67="&lt; 0.01"),0.01,'Unit Types - Emission Rates'!K67)))</f>
        <v>0</v>
      </c>
      <c r="BF59">
        <f>_xlfn.NUMBERVALUE(IF(OR('Unit Types - Emission Rates'!L67="-",'Unit Types - Emission Rates'!L67="--",'Unit Types - Emission Rates'!L67="---"),0,IF(OR('Unit Types - Emission Rates'!L67="&lt;0.01",'Unit Types - Emission Rates'!L67="&lt; 0.01"),0.01,'Unit Types - Emission Rates'!L67)))</f>
        <v>0</v>
      </c>
      <c r="BG59" t="b">
        <f>IF(AND(V58&lt;&gt;1),(QuickFix!G58="Yes"))</f>
        <v>0</v>
      </c>
      <c r="BH59" t="b">
        <f>OR('Unit Types - Emission Rates'!A67="Consolidate",AND(ISBLANK('Unit Types - Emission Rates'!A67),BH58=TRUE),BC59&gt;0,BD59&gt;0)</f>
        <v>0</v>
      </c>
      <c r="BI59" t="b">
        <f>OR('Unit Types - Emission Rates'!A67="Remove",AND(ISBLANK('Unit Types - Emission Rates'!A67),BI58=TRUE))</f>
        <v>0</v>
      </c>
      <c r="BJ59" t="b">
        <f>OR('Unit Types - Emission Rates'!A67="Consolidate",'Unit Types - Emission Rates'!A67="New/Modified",'Unit Types - Emission Rates'!A67="Change of location",AND(ISBLANK('Unit Types - Emission Rates'!A67),BJ58=TRUE))</f>
        <v>0</v>
      </c>
      <c r="BK59" t="b">
        <f>OR('Unit Types - Emission Rates'!A67="Renew",'Unit Types - Emission Rates'!A67="Renew only",AND(ISBLANK('Unit Types - Emission Rates'!A67),BK58=TRUE))</f>
        <v>0</v>
      </c>
      <c r="BL59">
        <f>IF(ISNUMBER(IFERROR(MATCH(BM59,$BM$1:BM58,0),"Else")),0,ROW(BM59)-1)</f>
        <v>0</v>
      </c>
      <c r="BM59" s="105">
        <f t="shared" si="29"/>
        <v>0</v>
      </c>
      <c r="BO59" s="3"/>
      <c r="BP59" s="3"/>
      <c r="BQ59" s="162" t="s">
        <v>1506</v>
      </c>
      <c r="BR59" s="160" t="s">
        <v>1187</v>
      </c>
      <c r="BS59" s="3"/>
      <c r="BT59" s="3"/>
      <c r="BV59" s="9" t="s">
        <v>1357</v>
      </c>
      <c r="BW59" s="8"/>
      <c r="BX59" s="11" t="s">
        <v>1507</v>
      </c>
      <c r="BY59" s="8"/>
      <c r="CL59" s="7"/>
      <c r="CM59" s="7"/>
      <c r="CN59" s="7"/>
      <c r="CO59" s="130" t="s">
        <v>1508</v>
      </c>
      <c r="CP59" s="7"/>
      <c r="CQ59" s="7"/>
      <c r="CR59" s="7"/>
      <c r="CS59" s="7"/>
      <c r="CT59" s="7"/>
      <c r="CU59" s="7"/>
      <c r="CV59" s="7"/>
      <c r="CX59" t="s">
        <v>1509</v>
      </c>
      <c r="CY59">
        <f t="shared" si="22"/>
        <v>0</v>
      </c>
      <c r="DA59" t="b">
        <f t="shared" si="30"/>
        <v>0</v>
      </c>
      <c r="DF59" s="333">
        <f t="shared" si="28"/>
        <v>0</v>
      </c>
    </row>
    <row r="60" spans="1:110" x14ac:dyDescent="0.2">
      <c r="A60" s="102">
        <f>IF(OR('Unit Types - Emission Rates'!A69="Not New/Modified",'Unit Types - Emission Rates'!A69="Remove",M60=0),0,IF(ISNUMBER(MATCH(M60,$M$1:M59,0)),0,MAX($A$1:A59)+1))</f>
        <v>0</v>
      </c>
      <c r="B60" t="str">
        <f>IF(OR(COUNTIF(QuickFix!$D$2:D60,QuickFix!D60)&gt;1,QuickFix!D60=0),IF(ISBLANK('Unit Types - Emission Rates'!C69),B59,0),MAX($B$1:B59)+1)</f>
        <v># if BACT</v>
      </c>
      <c r="C60" t="str">
        <f t="shared" si="0"/>
        <v># if BACT0</v>
      </c>
      <c r="D60">
        <f>IF(B60=0,0,IF(ISNUMBER(MATCH(C60,$C$1:C59,0)),-1,COUNTIF($B$2:B60,B60)-COUNTIFS($D$1:D59,"&lt;0",$B$1:B59,B60)))</f>
        <v>-1</v>
      </c>
      <c r="E60">
        <f t="shared" si="25"/>
        <v>0</v>
      </c>
      <c r="F60" t="str">
        <f>IF(OR(COUNTIF(QuickFix!$D$2:D60,QuickFix!D60)&gt;1,QuickFix!D60=0),IF(ISBLANK('Unit Types - Emission Rates'!C69),F59,0),MAX(F$1:$F59)+1)</f>
        <v># if Monitoring</v>
      </c>
      <c r="G60" t="str">
        <f t="shared" si="1"/>
        <v># if Monitoring0</v>
      </c>
      <c r="H60">
        <f>IF(F60=0,0,IF(ISNUMBER(MATCH(G60,$G$1:G59,0)),-1,COUNTIF($F$2:F60,F60)-COUNTIFS($H$1:H59,"&lt;0",$F$1:F59,F60)))</f>
        <v>-1</v>
      </c>
      <c r="I60">
        <f t="shared" si="2"/>
        <v>0</v>
      </c>
      <c r="J60" s="3" t="str">
        <f>IF(OR(COUNTIF($L$2:L60,L60)&gt;1,L60=0),IF(ISBLANK('Unit Types - Emission Rates'!C69),J59,0),MAX($J$1:J59)+1)</f>
        <v>Unique FIN</v>
      </c>
      <c r="K60" s="3" t="str">
        <f>IF(OR(COUNTIF($M$2:M60,M60)&gt;1,M60=0),IF(ISBLANK('Unit Types - Emission Rates'!D69),K59,0),MAX($K$1:K59)+1)</f>
        <v>Unique EPN</v>
      </c>
      <c r="L60">
        <f>IF(ISBLANK('Unit Types - Emission Rates'!$C69),'Unit Types - Emission Rates'!D69,'Unit Types - Emission Rates'!C69)</f>
        <v>0</v>
      </c>
      <c r="M60" s="3">
        <f>IF(AND(ISBLANK('Unit Types - Emission Rates'!D69),N60&lt;&gt;0,L60&lt;&gt;N60),"FIN: "&amp;L60,IF(AND(ISBLANK('Unit Types - Emission Rates'!D69),N60&lt;&gt;0),L60,'Unit Types - Emission Rates'!D69))</f>
        <v>0</v>
      </c>
      <c r="N60" s="3">
        <f>'Unit Types - Emission Rates'!E69</f>
        <v>0</v>
      </c>
      <c r="O60" s="5" t="str">
        <f>IF(OR(COUNTIF($P$2:P60,P60&lt;&gt;0)&gt;1,P60=0),IF(ISBLANK('Unit Types - Emission Rates'!A69),O59,0),MAX($O$1:O59)+1)</f>
        <v>AR Numbering</v>
      </c>
      <c r="P60" s="5">
        <f>'Unit Types - Emission Rates'!A69</f>
        <v>0</v>
      </c>
      <c r="Q60" s="3">
        <f>IF(R60=0,0,IF(COUNTIF($R$2:R60,R60)&gt;1,0,MAX($Q$1:Q59)+1))</f>
        <v>0</v>
      </c>
      <c r="R60" s="3">
        <f>IF(ISBLANK('Unit Types - Emission Rates'!P69),'Unit Types - Emission Rates'!O69,'Unit Types - Emission Rates'!P69)</f>
        <v>0</v>
      </c>
      <c r="S60" t="str">
        <f t="shared" si="26"/>
        <v>00</v>
      </c>
      <c r="T60" t="str">
        <f t="shared" si="27"/>
        <v>00</v>
      </c>
      <c r="U60" s="3">
        <f>IF(OR('Unit Types - Emission Rates'!F69="PM 2.5",'Unit Types - Emission Rates'!F69="PM2.5",'Unit Types - Emission Rates'!F69="PM 10",'Unit Types - Emission Rates'!F69="PM10"),"PM",'Unit Types - Emission Rates'!F69)</f>
        <v>0</v>
      </c>
      <c r="V60" s="100">
        <f>IF(ISBLANK('Unit Types - Emission Rates'!F69),1,0)</f>
        <v>1</v>
      </c>
      <c r="AC60" s="99">
        <f>IF(AD60=-1,0,MAX($AC$1:AC59)+1)</f>
        <v>0</v>
      </c>
      <c r="AD60" s="3">
        <f t="shared" si="7"/>
        <v>-1</v>
      </c>
      <c r="AE60" s="3">
        <f t="shared" si="8"/>
        <v>-1</v>
      </c>
      <c r="AF60" s="280">
        <f t="shared" si="9"/>
        <v>-1</v>
      </c>
      <c r="AG60" s="280" t="str">
        <f t="shared" si="10"/>
        <v/>
      </c>
      <c r="AH60" s="280" t="str">
        <f t="shared" si="11"/>
        <v/>
      </c>
      <c r="AI60" s="3">
        <f t="shared" si="12"/>
        <v>-1</v>
      </c>
      <c r="AJ60" s="3" t="str">
        <f t="shared" si="13"/>
        <v/>
      </c>
      <c r="AK60" s="3" t="str">
        <f t="shared" si="14"/>
        <v/>
      </c>
      <c r="AL60" s="280">
        <f t="shared" si="15"/>
        <v>-1</v>
      </c>
      <c r="AM60" s="280" t="str">
        <f t="shared" si="16"/>
        <v/>
      </c>
      <c r="AN60" s="285" t="str">
        <f t="shared" si="17"/>
        <v/>
      </c>
      <c r="AO60" s="3">
        <f>IF(AP60=0,0,COUNTIF(AO$1:$AO59,"&lt;&gt;0"))</f>
        <v>0</v>
      </c>
      <c r="AP60" s="3">
        <f t="shared" si="18"/>
        <v>0</v>
      </c>
      <c r="AT60" s="99">
        <f>IF(AU60=0,0,COUNTIF($AT$1:AT59,"&lt;&gt;0"))</f>
        <v>0</v>
      </c>
      <c r="AU60" s="3">
        <f t="shared" si="20"/>
        <v>0</v>
      </c>
      <c r="AY60" s="3">
        <f>IF(ISNUMBER(IFERROR(MATCH(AZ60,$AZ$1:AZ59,0),"Else")),0,ROW(AZ60)-1)</f>
        <v>0</v>
      </c>
      <c r="AZ60">
        <f>IF(OR('Unit Types - Emission Rates'!F68="PM 2.5",'Unit Types - Emission Rates'!F68="PM 2.5 ",'Unit Types - Emission Rates'!F68="PM2.5"),"PM2.5",IF(OR('Unit Types - Emission Rates'!F68="PM 10",'Unit Types - Emission Rates'!F68="PM 10 ",'Unit Types - Emission Rates'!F68="PM10 "),"PM10",IF(RIGHT('Unit Types - Emission Rates'!F68,1)=" ",LEFT('Unit Types - Emission Rates'!F68,LEN('Unit Types - Emission Rates'!F68)-1),IF(RIGHT('Unit Types - Emission Rates'!F68,1)&lt;&gt;" ",'Unit Types - Emission Rates'!F68,'Unit Types - Emission Rates'!F68))))</f>
        <v>0</v>
      </c>
      <c r="BA60">
        <f>_xlfn.NUMBERVALUE(IF(OR('Unit Types - Emission Rates'!G68="-",'Unit Types - Emission Rates'!G68="--",'Unit Types - Emission Rates'!G68="---"),0,IF(OR('Unit Types - Emission Rates'!G68="&lt;0.01",'Unit Types - Emission Rates'!G68="&lt; 0.01"),0.01,'Unit Types - Emission Rates'!G68)))</f>
        <v>0</v>
      </c>
      <c r="BB60">
        <f>_xlfn.NUMBERVALUE(IF(OR('Unit Types - Emission Rates'!H68="-",'Unit Types - Emission Rates'!H68="--",'Unit Types - Emission Rates'!H68="---"),0,IF(OR('Unit Types - Emission Rates'!H68="&lt;0.01",'Unit Types - Emission Rates'!H68="&lt; 0.01"),0.01,'Unit Types - Emission Rates'!H68)))</f>
        <v>0</v>
      </c>
      <c r="BC60">
        <f>_xlfn.NUMBERVALUE(IF(OR('Unit Types - Emission Rates'!I68="-",'Unit Types - Emission Rates'!I68="--",'Unit Types - Emission Rates'!I68="---"),0,IF(OR('Unit Types - Emission Rates'!I68="&lt;0.01",'Unit Types - Emission Rates'!I68="&lt; 0.01"),0.01,'Unit Types - Emission Rates'!I68)))</f>
        <v>0</v>
      </c>
      <c r="BD60">
        <f>_xlfn.NUMBERVALUE(IF(OR('Unit Types - Emission Rates'!J68="-",'Unit Types - Emission Rates'!J68="--",'Unit Types - Emission Rates'!J68="---"),0,IF(OR('Unit Types - Emission Rates'!J68="&lt;0.01",'Unit Types - Emission Rates'!J68="&lt; 0.01"),0.01,'Unit Types - Emission Rates'!J68)))</f>
        <v>0</v>
      </c>
      <c r="BE60">
        <f>_xlfn.NUMBERVALUE(IF(OR('Unit Types - Emission Rates'!K68="-",'Unit Types - Emission Rates'!K68="--",'Unit Types - Emission Rates'!K68="---"),0,IF(OR('Unit Types - Emission Rates'!K68="&lt;0.01",'Unit Types - Emission Rates'!K68="&lt; 0.01"),0.01,'Unit Types - Emission Rates'!K68)))</f>
        <v>0</v>
      </c>
      <c r="BF60">
        <f>_xlfn.NUMBERVALUE(IF(OR('Unit Types - Emission Rates'!L68="-",'Unit Types - Emission Rates'!L68="--",'Unit Types - Emission Rates'!L68="---"),0,IF(OR('Unit Types - Emission Rates'!L68="&lt;0.01",'Unit Types - Emission Rates'!L68="&lt; 0.01"),0.01,'Unit Types - Emission Rates'!L68)))</f>
        <v>0</v>
      </c>
      <c r="BG60" t="b">
        <f>IF(AND(V59&lt;&gt;1),(QuickFix!G59="Yes"))</f>
        <v>0</v>
      </c>
      <c r="BH60" t="b">
        <f>OR('Unit Types - Emission Rates'!A68="Consolidate",AND(ISBLANK('Unit Types - Emission Rates'!A68),BH59=TRUE),BC60&gt;0,BD60&gt;0)</f>
        <v>0</v>
      </c>
      <c r="BI60" t="b">
        <f>OR('Unit Types - Emission Rates'!A68="Remove",AND(ISBLANK('Unit Types - Emission Rates'!A68),BI59=TRUE))</f>
        <v>0</v>
      </c>
      <c r="BJ60" t="b">
        <f>OR('Unit Types - Emission Rates'!A68="Consolidate",'Unit Types - Emission Rates'!A68="New/Modified",'Unit Types - Emission Rates'!A68="Change of location",AND(ISBLANK('Unit Types - Emission Rates'!A68),BJ59=TRUE))</f>
        <v>0</v>
      </c>
      <c r="BK60" t="b">
        <f>OR('Unit Types - Emission Rates'!A68="Renew",'Unit Types - Emission Rates'!A68="Renew only",AND(ISBLANK('Unit Types - Emission Rates'!A68),BK59=TRUE))</f>
        <v>0</v>
      </c>
      <c r="BL60">
        <f>IF(ISNUMBER(IFERROR(MATCH(BM60,$BM$1:BM59,0),"Else")),0,ROW(BM60)-1)</f>
        <v>0</v>
      </c>
      <c r="BM60" s="105">
        <f t="shared" si="29"/>
        <v>0</v>
      </c>
      <c r="BO60" s="3"/>
      <c r="BP60" s="3"/>
      <c r="BQ60" s="162" t="s">
        <v>1510</v>
      </c>
      <c r="BR60" s="160" t="s">
        <v>1028</v>
      </c>
      <c r="BS60" s="3"/>
      <c r="BT60" s="3"/>
      <c r="BV60" s="9" t="s">
        <v>1377</v>
      </c>
      <c r="BW60" s="8"/>
      <c r="BX60" s="11" t="s">
        <v>1511</v>
      </c>
      <c r="BY60" s="8"/>
      <c r="CL60" s="7"/>
      <c r="CM60" s="7"/>
      <c r="CN60" s="7"/>
      <c r="CO60" s="130" t="s">
        <v>1512</v>
      </c>
      <c r="CP60" s="7"/>
      <c r="CQ60" s="7"/>
      <c r="CR60" s="7"/>
      <c r="CS60" s="7"/>
      <c r="CT60" s="7"/>
      <c r="CU60" s="7"/>
      <c r="CV60" s="7"/>
      <c r="CX60" t="s">
        <v>1513</v>
      </c>
      <c r="CY60">
        <f t="shared" si="22"/>
        <v>0</v>
      </c>
      <c r="DA60" t="b">
        <f t="shared" si="30"/>
        <v>0</v>
      </c>
      <c r="DF60" s="333">
        <f t="shared" si="28"/>
        <v>0</v>
      </c>
    </row>
    <row r="61" spans="1:110" x14ac:dyDescent="0.2">
      <c r="A61" s="102">
        <f>IF(OR('Unit Types - Emission Rates'!A70="Not New/Modified",'Unit Types - Emission Rates'!A70="Remove",M61=0),0,IF(ISNUMBER(MATCH(M61,$M$1:M60,0)),0,MAX($A$1:A60)+1))</f>
        <v>0</v>
      </c>
      <c r="B61" t="str">
        <f>IF(OR(COUNTIF(QuickFix!$D$2:D61,QuickFix!D61)&gt;1,QuickFix!D61=0),IF(ISBLANK('Unit Types - Emission Rates'!C70),B60,0),MAX($B$1:B60)+1)</f>
        <v># if BACT</v>
      </c>
      <c r="C61" t="str">
        <f t="shared" si="0"/>
        <v># if BACT0</v>
      </c>
      <c r="D61">
        <f>IF(B61=0,0,IF(ISNUMBER(MATCH(C61,$C$1:C60,0)),-1,COUNTIF($B$2:B61,B61)-COUNTIFS($D$1:D60,"&lt;0",$B$1:B60,B61)))</f>
        <v>-1</v>
      </c>
      <c r="E61">
        <f t="shared" si="25"/>
        <v>0</v>
      </c>
      <c r="F61" t="str">
        <f>IF(OR(COUNTIF(QuickFix!$D$2:D61,QuickFix!D61)&gt;1,QuickFix!D61=0),IF(ISBLANK('Unit Types - Emission Rates'!C70),F60,0),MAX(F$1:$F60)+1)</f>
        <v># if Monitoring</v>
      </c>
      <c r="G61" t="str">
        <f t="shared" si="1"/>
        <v># if Monitoring0</v>
      </c>
      <c r="H61">
        <f>IF(F61=0,0,IF(ISNUMBER(MATCH(G61,$G$1:G60,0)),-1,COUNTIF($F$2:F61,F61)-COUNTIFS($H$1:H60,"&lt;0",$F$1:F60,F61)))</f>
        <v>-1</v>
      </c>
      <c r="I61">
        <f t="shared" si="2"/>
        <v>0</v>
      </c>
      <c r="J61" s="3" t="str">
        <f>IF(OR(COUNTIF($L$2:L61,L61)&gt;1,L61=0),IF(ISBLANK('Unit Types - Emission Rates'!C70),J60,0),MAX($J$1:J60)+1)</f>
        <v>Unique FIN</v>
      </c>
      <c r="K61" s="3" t="str">
        <f>IF(OR(COUNTIF($M$2:M61,M61)&gt;1,M61=0),IF(ISBLANK('Unit Types - Emission Rates'!D70),K60,0),MAX($K$1:K60)+1)</f>
        <v>Unique EPN</v>
      </c>
      <c r="L61">
        <f>IF(ISBLANK('Unit Types - Emission Rates'!$C70),'Unit Types - Emission Rates'!D70,'Unit Types - Emission Rates'!C70)</f>
        <v>0</v>
      </c>
      <c r="M61" s="3">
        <f>IF(AND(ISBLANK('Unit Types - Emission Rates'!D70),N61&lt;&gt;0,L61&lt;&gt;N61),"FIN: "&amp;L61,IF(AND(ISBLANK('Unit Types - Emission Rates'!D70),N61&lt;&gt;0),L61,'Unit Types - Emission Rates'!D70))</f>
        <v>0</v>
      </c>
      <c r="N61" s="3">
        <f>'Unit Types - Emission Rates'!E70</f>
        <v>0</v>
      </c>
      <c r="O61" s="5" t="str">
        <f>IF(OR(COUNTIF($P$2:P61,P61&lt;&gt;0)&gt;1,P61=0),IF(ISBLANK('Unit Types - Emission Rates'!A70),O60,0),MAX($O$1:O60)+1)</f>
        <v>AR Numbering</v>
      </c>
      <c r="P61" s="5">
        <f>'Unit Types - Emission Rates'!A70</f>
        <v>0</v>
      </c>
      <c r="Q61" s="3">
        <f>IF(R61=0,0,IF(COUNTIF($R$2:R61,R61)&gt;1,0,MAX($Q$1:Q60)+1))</f>
        <v>0</v>
      </c>
      <c r="R61" s="3">
        <f>IF(ISBLANK('Unit Types - Emission Rates'!P70),'Unit Types - Emission Rates'!O70,'Unit Types - Emission Rates'!P70)</f>
        <v>0</v>
      </c>
      <c r="S61" t="str">
        <f t="shared" si="26"/>
        <v>00</v>
      </c>
      <c r="T61" t="str">
        <f t="shared" si="27"/>
        <v>00</v>
      </c>
      <c r="U61" s="3">
        <f>IF(OR('Unit Types - Emission Rates'!F70="PM 2.5",'Unit Types - Emission Rates'!F70="PM2.5",'Unit Types - Emission Rates'!F70="PM 10",'Unit Types - Emission Rates'!F70="PM10"),"PM",'Unit Types - Emission Rates'!F70)</f>
        <v>0</v>
      </c>
      <c r="V61" s="100">
        <f>IF(ISBLANK('Unit Types - Emission Rates'!F70),1,0)</f>
        <v>1</v>
      </c>
      <c r="AC61" s="99">
        <f>IF(AD61=-1,0,MAX($AC$1:AC60)+1)</f>
        <v>0</v>
      </c>
      <c r="AD61" s="3">
        <f t="shared" si="7"/>
        <v>-1</v>
      </c>
      <c r="AE61" s="3">
        <f t="shared" si="8"/>
        <v>-1</v>
      </c>
      <c r="AF61" s="280">
        <f t="shared" si="9"/>
        <v>-1</v>
      </c>
      <c r="AG61" s="280" t="str">
        <f t="shared" si="10"/>
        <v/>
      </c>
      <c r="AH61" s="280" t="str">
        <f t="shared" si="11"/>
        <v/>
      </c>
      <c r="AI61" s="3">
        <f t="shared" si="12"/>
        <v>-1</v>
      </c>
      <c r="AJ61" s="3" t="str">
        <f t="shared" si="13"/>
        <v/>
      </c>
      <c r="AK61" s="3" t="str">
        <f t="shared" si="14"/>
        <v/>
      </c>
      <c r="AL61" s="280">
        <f t="shared" si="15"/>
        <v>-1</v>
      </c>
      <c r="AM61" s="280" t="str">
        <f t="shared" si="16"/>
        <v/>
      </c>
      <c r="AN61" s="285" t="str">
        <f t="shared" si="17"/>
        <v/>
      </c>
      <c r="AO61" s="3">
        <f>IF(AP61=0,0,COUNTIF(AO$1:$AO60,"&lt;&gt;0"))</f>
        <v>0</v>
      </c>
      <c r="AP61" s="3">
        <f t="shared" si="18"/>
        <v>0</v>
      </c>
      <c r="AT61" s="99">
        <f>IF(AU61=0,0,COUNTIF($AT$1:AT60,"&lt;&gt;0"))</f>
        <v>0</v>
      </c>
      <c r="AU61" s="3">
        <f t="shared" si="20"/>
        <v>0</v>
      </c>
      <c r="AY61" s="3">
        <f>IF(ISNUMBER(IFERROR(MATCH(AZ61,$AZ$1:AZ60,0),"Else")),0,ROW(AZ61)-1)</f>
        <v>0</v>
      </c>
      <c r="AZ61">
        <f>IF(OR('Unit Types - Emission Rates'!F69="PM 2.5",'Unit Types - Emission Rates'!F69="PM 2.5 ",'Unit Types - Emission Rates'!F69="PM2.5"),"PM2.5",IF(OR('Unit Types - Emission Rates'!F69="PM 10",'Unit Types - Emission Rates'!F69="PM 10 ",'Unit Types - Emission Rates'!F69="PM10 "),"PM10",IF(RIGHT('Unit Types - Emission Rates'!F69,1)=" ",LEFT('Unit Types - Emission Rates'!F69,LEN('Unit Types - Emission Rates'!F69)-1),IF(RIGHT('Unit Types - Emission Rates'!F69,1)&lt;&gt;" ",'Unit Types - Emission Rates'!F69,'Unit Types - Emission Rates'!F69))))</f>
        <v>0</v>
      </c>
      <c r="BA61">
        <f>_xlfn.NUMBERVALUE(IF(OR('Unit Types - Emission Rates'!G69="-",'Unit Types - Emission Rates'!G69="--",'Unit Types - Emission Rates'!G69="---"),0,IF(OR('Unit Types - Emission Rates'!G69="&lt;0.01",'Unit Types - Emission Rates'!G69="&lt; 0.01"),0.01,'Unit Types - Emission Rates'!G69)))</f>
        <v>0</v>
      </c>
      <c r="BB61">
        <f>_xlfn.NUMBERVALUE(IF(OR('Unit Types - Emission Rates'!H69="-",'Unit Types - Emission Rates'!H69="--",'Unit Types - Emission Rates'!H69="---"),0,IF(OR('Unit Types - Emission Rates'!H69="&lt;0.01",'Unit Types - Emission Rates'!H69="&lt; 0.01"),0.01,'Unit Types - Emission Rates'!H69)))</f>
        <v>0</v>
      </c>
      <c r="BC61">
        <f>_xlfn.NUMBERVALUE(IF(OR('Unit Types - Emission Rates'!I69="-",'Unit Types - Emission Rates'!I69="--",'Unit Types - Emission Rates'!I69="---"),0,IF(OR('Unit Types - Emission Rates'!I69="&lt;0.01",'Unit Types - Emission Rates'!I69="&lt; 0.01"),0.01,'Unit Types - Emission Rates'!I69)))</f>
        <v>0</v>
      </c>
      <c r="BD61">
        <f>_xlfn.NUMBERVALUE(IF(OR('Unit Types - Emission Rates'!J69="-",'Unit Types - Emission Rates'!J69="--",'Unit Types - Emission Rates'!J69="---"),0,IF(OR('Unit Types - Emission Rates'!J69="&lt;0.01",'Unit Types - Emission Rates'!J69="&lt; 0.01"),0.01,'Unit Types - Emission Rates'!J69)))</f>
        <v>0</v>
      </c>
      <c r="BE61">
        <f>_xlfn.NUMBERVALUE(IF(OR('Unit Types - Emission Rates'!K69="-",'Unit Types - Emission Rates'!K69="--",'Unit Types - Emission Rates'!K69="---"),0,IF(OR('Unit Types - Emission Rates'!K69="&lt;0.01",'Unit Types - Emission Rates'!K69="&lt; 0.01"),0.01,'Unit Types - Emission Rates'!K69)))</f>
        <v>0</v>
      </c>
      <c r="BF61">
        <f>_xlfn.NUMBERVALUE(IF(OR('Unit Types - Emission Rates'!L69="-",'Unit Types - Emission Rates'!L69="--",'Unit Types - Emission Rates'!L69="---"),0,IF(OR('Unit Types - Emission Rates'!L69="&lt;0.01",'Unit Types - Emission Rates'!L69="&lt; 0.01"),0.01,'Unit Types - Emission Rates'!L69)))</f>
        <v>0</v>
      </c>
      <c r="BG61" t="b">
        <f>IF(AND(V60&lt;&gt;1),(QuickFix!G60="Yes"))</f>
        <v>0</v>
      </c>
      <c r="BH61" t="b">
        <f>OR('Unit Types - Emission Rates'!A69="Consolidate",AND(ISBLANK('Unit Types - Emission Rates'!A69),BH60=TRUE),BC61&gt;0,BD61&gt;0)</f>
        <v>0</v>
      </c>
      <c r="BI61" t="b">
        <f>OR('Unit Types - Emission Rates'!A69="Remove",AND(ISBLANK('Unit Types - Emission Rates'!A69),BI60=TRUE))</f>
        <v>0</v>
      </c>
      <c r="BJ61" t="b">
        <f>OR('Unit Types - Emission Rates'!A69="Consolidate",'Unit Types - Emission Rates'!A69="New/Modified",'Unit Types - Emission Rates'!A69="Change of location",AND(ISBLANK('Unit Types - Emission Rates'!A69),BJ60=TRUE))</f>
        <v>0</v>
      </c>
      <c r="BK61" t="b">
        <f>OR('Unit Types - Emission Rates'!A69="Renew",'Unit Types - Emission Rates'!A69="Renew only",AND(ISBLANK('Unit Types - Emission Rates'!A69),BK60=TRUE))</f>
        <v>0</v>
      </c>
      <c r="BL61">
        <f>IF(ISNUMBER(IFERROR(MATCH(BM61,$BM$1:BM60,0),"Else")),0,ROW(BM61)-1)</f>
        <v>0</v>
      </c>
      <c r="BM61" s="105">
        <f t="shared" si="29"/>
        <v>0</v>
      </c>
      <c r="BO61" s="3"/>
      <c r="BP61" s="3"/>
      <c r="BQ61" s="162" t="s">
        <v>1514</v>
      </c>
      <c r="BR61" s="160" t="s">
        <v>1013</v>
      </c>
      <c r="BS61" s="3"/>
      <c r="BT61" s="3"/>
      <c r="BV61" s="9" t="s">
        <v>1515</v>
      </c>
      <c r="BW61" s="8"/>
      <c r="BX61" s="11" t="s">
        <v>1415</v>
      </c>
      <c r="BY61" s="8"/>
      <c r="CL61" s="7"/>
      <c r="CM61" s="7"/>
      <c r="CN61" s="7"/>
      <c r="CO61" s="130" t="s">
        <v>1516</v>
      </c>
      <c r="CP61" s="7"/>
      <c r="CQ61" s="7"/>
      <c r="CR61" s="7"/>
      <c r="CS61" s="7"/>
      <c r="CT61" s="7"/>
      <c r="CU61" s="7"/>
      <c r="CV61" s="7"/>
      <c r="CX61" t="s">
        <v>1517</v>
      </c>
      <c r="CY61">
        <f t="shared" si="22"/>
        <v>0</v>
      </c>
      <c r="DA61" t="b">
        <f t="shared" si="30"/>
        <v>0</v>
      </c>
      <c r="DF61" s="333">
        <f t="shared" si="28"/>
        <v>0</v>
      </c>
    </row>
    <row r="62" spans="1:110" x14ac:dyDescent="0.2">
      <c r="A62" s="102">
        <f>IF(OR('Unit Types - Emission Rates'!A71="Not New/Modified",'Unit Types - Emission Rates'!A71="Remove",M62=0),0,IF(ISNUMBER(MATCH(M62,$M$1:M61,0)),0,MAX($A$1:A61)+1))</f>
        <v>0</v>
      </c>
      <c r="B62" t="str">
        <f>IF(OR(COUNTIF(QuickFix!$D$2:D62,QuickFix!D62)&gt;1,QuickFix!D62=0),IF(ISBLANK('Unit Types - Emission Rates'!C71),B61,0),MAX($B$1:B61)+1)</f>
        <v># if BACT</v>
      </c>
      <c r="C62" t="str">
        <f t="shared" si="0"/>
        <v># if BACT0</v>
      </c>
      <c r="D62">
        <f>IF(B62=0,0,IF(ISNUMBER(MATCH(C62,$C$1:C61,0)),-1,COUNTIF($B$2:B62,B62)-COUNTIFS($D$1:D61,"&lt;0",$B$1:B61,B62)))</f>
        <v>-1</v>
      </c>
      <c r="E62">
        <f t="shared" si="25"/>
        <v>0</v>
      </c>
      <c r="F62" t="str">
        <f>IF(OR(COUNTIF(QuickFix!$D$2:D62,QuickFix!D62)&gt;1,QuickFix!D62=0),IF(ISBLANK('Unit Types - Emission Rates'!C71),F61,0),MAX(F$1:$F61)+1)</f>
        <v># if Monitoring</v>
      </c>
      <c r="G62" t="str">
        <f t="shared" si="1"/>
        <v># if Monitoring0</v>
      </c>
      <c r="H62">
        <f>IF(F62=0,0,IF(ISNUMBER(MATCH(G62,$G$1:G61,0)),-1,COUNTIF($F$2:F62,F62)-COUNTIFS($H$1:H61,"&lt;0",$F$1:F61,F62)))</f>
        <v>-1</v>
      </c>
      <c r="I62">
        <f t="shared" si="2"/>
        <v>0</v>
      </c>
      <c r="J62" s="3" t="str">
        <f>IF(OR(COUNTIF($L$2:L62,L62)&gt;1,L62=0),IF(ISBLANK('Unit Types - Emission Rates'!C71),J61,0),MAX($J$1:J61)+1)</f>
        <v>Unique FIN</v>
      </c>
      <c r="K62" s="3" t="str">
        <f>IF(OR(COUNTIF($M$2:M62,M62)&gt;1,M62=0),IF(ISBLANK('Unit Types - Emission Rates'!D71),K61,0),MAX($K$1:K61)+1)</f>
        <v>Unique EPN</v>
      </c>
      <c r="L62">
        <f>IF(ISBLANK('Unit Types - Emission Rates'!$C71),'Unit Types - Emission Rates'!D71,'Unit Types - Emission Rates'!C71)</f>
        <v>0</v>
      </c>
      <c r="M62" s="3">
        <f>IF(AND(ISBLANK('Unit Types - Emission Rates'!D71),N62&lt;&gt;0,L62&lt;&gt;N62),"FIN: "&amp;L62,IF(AND(ISBLANK('Unit Types - Emission Rates'!D71),N62&lt;&gt;0),L62,'Unit Types - Emission Rates'!D71))</f>
        <v>0</v>
      </c>
      <c r="N62" s="3">
        <f>'Unit Types - Emission Rates'!E71</f>
        <v>0</v>
      </c>
      <c r="O62" s="5" t="str">
        <f>IF(OR(COUNTIF($P$2:P62,P62&lt;&gt;0)&gt;1,P62=0),IF(ISBLANK('Unit Types - Emission Rates'!A71),O61,0),MAX($O$1:O61)+1)</f>
        <v>AR Numbering</v>
      </c>
      <c r="P62" s="5">
        <f>'Unit Types - Emission Rates'!A71</f>
        <v>0</v>
      </c>
      <c r="Q62" s="3">
        <f>IF(R62=0,0,IF(COUNTIF($R$2:R62,R62)&gt;1,0,MAX($Q$1:Q61)+1))</f>
        <v>0</v>
      </c>
      <c r="R62" s="3">
        <f>IF(ISBLANK('Unit Types - Emission Rates'!P71),'Unit Types - Emission Rates'!O71,'Unit Types - Emission Rates'!P71)</f>
        <v>0</v>
      </c>
      <c r="S62" t="str">
        <f t="shared" si="26"/>
        <v>00</v>
      </c>
      <c r="T62" t="str">
        <f t="shared" si="27"/>
        <v>00</v>
      </c>
      <c r="U62" s="3">
        <f>IF(OR('Unit Types - Emission Rates'!F71="PM 2.5",'Unit Types - Emission Rates'!F71="PM2.5",'Unit Types - Emission Rates'!F71="PM 10",'Unit Types - Emission Rates'!F71="PM10"),"PM",'Unit Types - Emission Rates'!F71)</f>
        <v>0</v>
      </c>
      <c r="V62" s="100">
        <f>IF(ISBLANK('Unit Types - Emission Rates'!F71),1,0)</f>
        <v>1</v>
      </c>
      <c r="AC62" s="99">
        <f>IF(AD62=-1,0,MAX($AC$1:AC61)+1)</f>
        <v>0</v>
      </c>
      <c r="AD62" s="3">
        <f t="shared" si="7"/>
        <v>-1</v>
      </c>
      <c r="AE62" s="3">
        <f t="shared" si="8"/>
        <v>-1</v>
      </c>
      <c r="AF62" s="280">
        <f t="shared" si="9"/>
        <v>-1</v>
      </c>
      <c r="AG62" s="280" t="str">
        <f t="shared" si="10"/>
        <v/>
      </c>
      <c r="AH62" s="280" t="str">
        <f t="shared" si="11"/>
        <v/>
      </c>
      <c r="AI62" s="3">
        <f t="shared" si="12"/>
        <v>-1</v>
      </c>
      <c r="AJ62" s="3" t="str">
        <f t="shared" si="13"/>
        <v/>
      </c>
      <c r="AK62" s="3" t="str">
        <f t="shared" si="14"/>
        <v/>
      </c>
      <c r="AL62" s="280">
        <f t="shared" si="15"/>
        <v>-1</v>
      </c>
      <c r="AM62" s="280" t="str">
        <f t="shared" si="16"/>
        <v/>
      </c>
      <c r="AN62" s="285" t="str">
        <f t="shared" si="17"/>
        <v/>
      </c>
      <c r="AO62" s="3">
        <f>IF(AP62=0,0,COUNTIF(AO$1:$AO61,"&lt;&gt;0"))</f>
        <v>0</v>
      </c>
      <c r="AP62" s="3">
        <f t="shared" si="18"/>
        <v>0</v>
      </c>
      <c r="AT62" s="99">
        <f>IF(AU62=0,0,COUNTIF($AT$1:AT61,"&lt;&gt;0"))</f>
        <v>0</v>
      </c>
      <c r="AU62" s="3">
        <f t="shared" si="20"/>
        <v>0</v>
      </c>
      <c r="AY62" s="3">
        <f>IF(ISNUMBER(IFERROR(MATCH(AZ62,$AZ$1:AZ61,0),"Else")),0,ROW(AZ62)-1)</f>
        <v>0</v>
      </c>
      <c r="AZ62">
        <f>IF(OR('Unit Types - Emission Rates'!F70="PM 2.5",'Unit Types - Emission Rates'!F70="PM 2.5 ",'Unit Types - Emission Rates'!F70="PM2.5"),"PM2.5",IF(OR('Unit Types - Emission Rates'!F70="PM 10",'Unit Types - Emission Rates'!F70="PM 10 ",'Unit Types - Emission Rates'!F70="PM10 "),"PM10",IF(RIGHT('Unit Types - Emission Rates'!F70,1)=" ",LEFT('Unit Types - Emission Rates'!F70,LEN('Unit Types - Emission Rates'!F70)-1),IF(RIGHT('Unit Types - Emission Rates'!F70,1)&lt;&gt;" ",'Unit Types - Emission Rates'!F70,'Unit Types - Emission Rates'!F70))))</f>
        <v>0</v>
      </c>
      <c r="BA62">
        <f>_xlfn.NUMBERVALUE(IF(OR('Unit Types - Emission Rates'!G70="-",'Unit Types - Emission Rates'!G70="--",'Unit Types - Emission Rates'!G70="---"),0,IF(OR('Unit Types - Emission Rates'!G70="&lt;0.01",'Unit Types - Emission Rates'!G70="&lt; 0.01"),0.01,'Unit Types - Emission Rates'!G70)))</f>
        <v>0</v>
      </c>
      <c r="BB62">
        <f>_xlfn.NUMBERVALUE(IF(OR('Unit Types - Emission Rates'!H70="-",'Unit Types - Emission Rates'!H70="--",'Unit Types - Emission Rates'!H70="---"),0,IF(OR('Unit Types - Emission Rates'!H70="&lt;0.01",'Unit Types - Emission Rates'!H70="&lt; 0.01"),0.01,'Unit Types - Emission Rates'!H70)))</f>
        <v>0</v>
      </c>
      <c r="BC62">
        <f>_xlfn.NUMBERVALUE(IF(OR('Unit Types - Emission Rates'!I70="-",'Unit Types - Emission Rates'!I70="--",'Unit Types - Emission Rates'!I70="---"),0,IF(OR('Unit Types - Emission Rates'!I70="&lt;0.01",'Unit Types - Emission Rates'!I70="&lt; 0.01"),0.01,'Unit Types - Emission Rates'!I70)))</f>
        <v>0</v>
      </c>
      <c r="BD62">
        <f>_xlfn.NUMBERVALUE(IF(OR('Unit Types - Emission Rates'!J70="-",'Unit Types - Emission Rates'!J70="--",'Unit Types - Emission Rates'!J70="---"),0,IF(OR('Unit Types - Emission Rates'!J70="&lt;0.01",'Unit Types - Emission Rates'!J70="&lt; 0.01"),0.01,'Unit Types - Emission Rates'!J70)))</f>
        <v>0</v>
      </c>
      <c r="BE62">
        <f>_xlfn.NUMBERVALUE(IF(OR('Unit Types - Emission Rates'!K70="-",'Unit Types - Emission Rates'!K70="--",'Unit Types - Emission Rates'!K70="---"),0,IF(OR('Unit Types - Emission Rates'!K70="&lt;0.01",'Unit Types - Emission Rates'!K70="&lt; 0.01"),0.01,'Unit Types - Emission Rates'!K70)))</f>
        <v>0</v>
      </c>
      <c r="BF62">
        <f>_xlfn.NUMBERVALUE(IF(OR('Unit Types - Emission Rates'!L70="-",'Unit Types - Emission Rates'!L70="--",'Unit Types - Emission Rates'!L70="---"),0,IF(OR('Unit Types - Emission Rates'!L70="&lt;0.01",'Unit Types - Emission Rates'!L70="&lt; 0.01"),0.01,'Unit Types - Emission Rates'!L70)))</f>
        <v>0</v>
      </c>
      <c r="BG62" t="b">
        <f>IF(AND(V61&lt;&gt;1),(QuickFix!G61="Yes"))</f>
        <v>0</v>
      </c>
      <c r="BH62" t="b">
        <f>OR('Unit Types - Emission Rates'!A70="Consolidate",AND(ISBLANK('Unit Types - Emission Rates'!A70),BH61=TRUE),BC62&gt;0,BD62&gt;0)</f>
        <v>0</v>
      </c>
      <c r="BI62" t="b">
        <f>OR('Unit Types - Emission Rates'!A70="Remove",AND(ISBLANK('Unit Types - Emission Rates'!A70),BI61=TRUE))</f>
        <v>0</v>
      </c>
      <c r="BJ62" t="b">
        <f>OR('Unit Types - Emission Rates'!A70="Consolidate",'Unit Types - Emission Rates'!A70="New/Modified",'Unit Types - Emission Rates'!A70="Change of location",AND(ISBLANK('Unit Types - Emission Rates'!A70),BJ61=TRUE))</f>
        <v>0</v>
      </c>
      <c r="BK62" t="b">
        <f>OR('Unit Types - Emission Rates'!A70="Renew",'Unit Types - Emission Rates'!A70="Renew only",AND(ISBLANK('Unit Types - Emission Rates'!A70),BK61=TRUE))</f>
        <v>0</v>
      </c>
      <c r="BL62">
        <f>IF(ISNUMBER(IFERROR(MATCH(BM62,$BM$1:BM61,0),"Else")),0,ROW(BM62)-1)</f>
        <v>0</v>
      </c>
      <c r="BM62" s="105">
        <f t="shared" si="29"/>
        <v>0</v>
      </c>
      <c r="BO62" s="3"/>
      <c r="BP62" s="3"/>
      <c r="BQ62" s="162" t="s">
        <v>1518</v>
      </c>
      <c r="BR62" s="160" t="s">
        <v>1012</v>
      </c>
      <c r="BS62" s="3"/>
      <c r="BT62" s="3"/>
      <c r="BV62" s="9" t="s">
        <v>1519</v>
      </c>
      <c r="BW62" s="8"/>
      <c r="BX62" s="11" t="s">
        <v>1422</v>
      </c>
      <c r="BY62" s="8"/>
      <c r="CL62" s="7"/>
      <c r="CM62" s="7"/>
      <c r="CN62" s="7"/>
      <c r="CO62" s="130" t="s">
        <v>1520</v>
      </c>
      <c r="CP62" s="7"/>
      <c r="CQ62" s="7"/>
      <c r="CR62" s="7"/>
      <c r="CS62" s="7"/>
      <c r="CT62" s="7"/>
      <c r="CU62" s="7"/>
      <c r="CV62" s="7"/>
      <c r="CX62" t="s">
        <v>1521</v>
      </c>
      <c r="CY62">
        <f t="shared" si="22"/>
        <v>0</v>
      </c>
      <c r="DA62" t="b">
        <f t="shared" si="30"/>
        <v>0</v>
      </c>
      <c r="DF62" s="333">
        <f t="shared" si="28"/>
        <v>0</v>
      </c>
    </row>
    <row r="63" spans="1:110" x14ac:dyDescent="0.2">
      <c r="A63" s="102">
        <f>IF(OR('Unit Types - Emission Rates'!A72="Not New/Modified",'Unit Types - Emission Rates'!A72="Remove",M63=0),0,IF(ISNUMBER(MATCH(M63,$M$1:M62,0)),0,MAX($A$1:A62)+1))</f>
        <v>0</v>
      </c>
      <c r="B63" t="str">
        <f>IF(OR(COUNTIF(QuickFix!$D$2:D63,QuickFix!D63)&gt;1,QuickFix!D63=0),IF(ISBLANK('Unit Types - Emission Rates'!C72),B62,0),MAX($B$1:B62)+1)</f>
        <v># if BACT</v>
      </c>
      <c r="C63" t="str">
        <f t="shared" si="0"/>
        <v># if BACT0</v>
      </c>
      <c r="D63">
        <f>IF(B63=0,0,IF(ISNUMBER(MATCH(C63,$C$1:C62,0)),-1,COUNTIF($B$2:B63,B63)-COUNTIFS($D$1:D62,"&lt;0",$B$1:B62,B63)))</f>
        <v>-1</v>
      </c>
      <c r="E63">
        <f t="shared" si="25"/>
        <v>0</v>
      </c>
      <c r="F63" t="str">
        <f>IF(OR(COUNTIF(QuickFix!$D$2:D63,QuickFix!D63)&gt;1,QuickFix!D63=0),IF(ISBLANK('Unit Types - Emission Rates'!C72),F62,0),MAX(F$1:$F62)+1)</f>
        <v># if Monitoring</v>
      </c>
      <c r="G63" t="str">
        <f t="shared" si="1"/>
        <v># if Monitoring0</v>
      </c>
      <c r="H63">
        <f>IF(F63=0,0,IF(ISNUMBER(MATCH(G63,$G$1:G62,0)),-1,COUNTIF($F$2:F63,F63)-COUNTIFS($H$1:H62,"&lt;0",$F$1:F62,F63)))</f>
        <v>-1</v>
      </c>
      <c r="I63">
        <f t="shared" si="2"/>
        <v>0</v>
      </c>
      <c r="J63" s="3" t="str">
        <f>IF(OR(COUNTIF($L$2:L63,L63)&gt;1,L63=0),IF(ISBLANK('Unit Types - Emission Rates'!C72),J62,0),MAX($J$1:J62)+1)</f>
        <v>Unique FIN</v>
      </c>
      <c r="K63" s="3" t="str">
        <f>IF(OR(COUNTIF($M$2:M63,M63)&gt;1,M63=0),IF(ISBLANK('Unit Types - Emission Rates'!D72),K62,0),MAX($K$1:K62)+1)</f>
        <v>Unique EPN</v>
      </c>
      <c r="L63">
        <f>IF(ISBLANK('Unit Types - Emission Rates'!$C72),'Unit Types - Emission Rates'!D72,'Unit Types - Emission Rates'!C72)</f>
        <v>0</v>
      </c>
      <c r="M63" s="3">
        <f>IF(AND(ISBLANK('Unit Types - Emission Rates'!D72),N63&lt;&gt;0,L63&lt;&gt;N63),"FIN: "&amp;L63,IF(AND(ISBLANK('Unit Types - Emission Rates'!D72),N63&lt;&gt;0),L63,'Unit Types - Emission Rates'!D72))</f>
        <v>0</v>
      </c>
      <c r="N63" s="3">
        <f>'Unit Types - Emission Rates'!E72</f>
        <v>0</v>
      </c>
      <c r="O63" s="5" t="str">
        <f>IF(OR(COUNTIF($P$2:P63,P63&lt;&gt;0)&gt;1,P63=0),IF(ISBLANK('Unit Types - Emission Rates'!A72),O62,0),MAX($O$1:O62)+1)</f>
        <v>AR Numbering</v>
      </c>
      <c r="P63" s="5">
        <f>'Unit Types - Emission Rates'!A72</f>
        <v>0</v>
      </c>
      <c r="Q63" s="3">
        <f>IF(R63=0,0,IF(COUNTIF($R$2:R63,R63)&gt;1,0,MAX($Q$1:Q62)+1))</f>
        <v>0</v>
      </c>
      <c r="R63" s="3">
        <f>IF(ISBLANK('Unit Types - Emission Rates'!P72),'Unit Types - Emission Rates'!O72,'Unit Types - Emission Rates'!P72)</f>
        <v>0</v>
      </c>
      <c r="S63" t="str">
        <f t="shared" si="26"/>
        <v>00</v>
      </c>
      <c r="T63" t="str">
        <f t="shared" si="27"/>
        <v>00</v>
      </c>
      <c r="U63" s="3">
        <f>IF(OR('Unit Types - Emission Rates'!F72="PM 2.5",'Unit Types - Emission Rates'!F72="PM2.5",'Unit Types - Emission Rates'!F72="PM 10",'Unit Types - Emission Rates'!F72="PM10"),"PM",'Unit Types - Emission Rates'!F72)</f>
        <v>0</v>
      </c>
      <c r="V63" s="100">
        <f>IF(ISBLANK('Unit Types - Emission Rates'!F72),1,0)</f>
        <v>1</v>
      </c>
      <c r="AC63" s="99">
        <f>IF(AD63=-1,0,MAX($AC$1:AC62)+1)</f>
        <v>0</v>
      </c>
      <c r="AD63" s="3">
        <f t="shared" si="7"/>
        <v>-1</v>
      </c>
      <c r="AE63" s="3">
        <f t="shared" si="8"/>
        <v>-1</v>
      </c>
      <c r="AF63" s="280">
        <f t="shared" si="9"/>
        <v>-1</v>
      </c>
      <c r="AG63" s="280" t="str">
        <f t="shared" si="10"/>
        <v/>
      </c>
      <c r="AH63" s="280" t="str">
        <f t="shared" si="11"/>
        <v/>
      </c>
      <c r="AI63" s="3">
        <f t="shared" si="12"/>
        <v>-1</v>
      </c>
      <c r="AJ63" s="3" t="str">
        <f t="shared" si="13"/>
        <v/>
      </c>
      <c r="AK63" s="3" t="str">
        <f t="shared" si="14"/>
        <v/>
      </c>
      <c r="AL63" s="280">
        <f t="shared" si="15"/>
        <v>-1</v>
      </c>
      <c r="AM63" s="280" t="str">
        <f t="shared" si="16"/>
        <v/>
      </c>
      <c r="AN63" s="285" t="str">
        <f t="shared" si="17"/>
        <v/>
      </c>
      <c r="AO63" s="3">
        <f>IF(AP63=0,0,COUNTIF(AO$1:$AO62,"&lt;&gt;0"))</f>
        <v>0</v>
      </c>
      <c r="AP63" s="3">
        <f t="shared" si="18"/>
        <v>0</v>
      </c>
      <c r="AT63" s="99">
        <f>IF(AU63=0,0,COUNTIF($AT$1:AT62,"&lt;&gt;0"))</f>
        <v>0</v>
      </c>
      <c r="AU63" s="3">
        <f t="shared" si="20"/>
        <v>0</v>
      </c>
      <c r="AY63" s="3">
        <f>IF(ISNUMBER(IFERROR(MATCH(AZ63,$AZ$1:AZ62,0),"Else")),0,ROW(AZ63)-1)</f>
        <v>0</v>
      </c>
      <c r="AZ63">
        <f>IF(OR('Unit Types - Emission Rates'!F71="PM 2.5",'Unit Types - Emission Rates'!F71="PM 2.5 ",'Unit Types - Emission Rates'!F71="PM2.5"),"PM2.5",IF(OR('Unit Types - Emission Rates'!F71="PM 10",'Unit Types - Emission Rates'!F71="PM 10 ",'Unit Types - Emission Rates'!F71="PM10 "),"PM10",IF(RIGHT('Unit Types - Emission Rates'!F71,1)=" ",LEFT('Unit Types - Emission Rates'!F71,LEN('Unit Types - Emission Rates'!F71)-1),IF(RIGHT('Unit Types - Emission Rates'!F71,1)&lt;&gt;" ",'Unit Types - Emission Rates'!F71,'Unit Types - Emission Rates'!F71))))</f>
        <v>0</v>
      </c>
      <c r="BA63">
        <f>_xlfn.NUMBERVALUE(IF(OR('Unit Types - Emission Rates'!G71="-",'Unit Types - Emission Rates'!G71="--",'Unit Types - Emission Rates'!G71="---"),0,IF(OR('Unit Types - Emission Rates'!G71="&lt;0.01",'Unit Types - Emission Rates'!G71="&lt; 0.01"),0.01,'Unit Types - Emission Rates'!G71)))</f>
        <v>0</v>
      </c>
      <c r="BB63">
        <f>_xlfn.NUMBERVALUE(IF(OR('Unit Types - Emission Rates'!H71="-",'Unit Types - Emission Rates'!H71="--",'Unit Types - Emission Rates'!H71="---"),0,IF(OR('Unit Types - Emission Rates'!H71="&lt;0.01",'Unit Types - Emission Rates'!H71="&lt; 0.01"),0.01,'Unit Types - Emission Rates'!H71)))</f>
        <v>0</v>
      </c>
      <c r="BC63">
        <f>_xlfn.NUMBERVALUE(IF(OR('Unit Types - Emission Rates'!I71="-",'Unit Types - Emission Rates'!I71="--",'Unit Types - Emission Rates'!I71="---"),0,IF(OR('Unit Types - Emission Rates'!I71="&lt;0.01",'Unit Types - Emission Rates'!I71="&lt; 0.01"),0.01,'Unit Types - Emission Rates'!I71)))</f>
        <v>0</v>
      </c>
      <c r="BD63">
        <f>_xlfn.NUMBERVALUE(IF(OR('Unit Types - Emission Rates'!J71="-",'Unit Types - Emission Rates'!J71="--",'Unit Types - Emission Rates'!J71="---"),0,IF(OR('Unit Types - Emission Rates'!J71="&lt;0.01",'Unit Types - Emission Rates'!J71="&lt; 0.01"),0.01,'Unit Types - Emission Rates'!J71)))</f>
        <v>0</v>
      </c>
      <c r="BE63">
        <f>_xlfn.NUMBERVALUE(IF(OR('Unit Types - Emission Rates'!K71="-",'Unit Types - Emission Rates'!K71="--",'Unit Types - Emission Rates'!K71="---"),0,IF(OR('Unit Types - Emission Rates'!K71="&lt;0.01",'Unit Types - Emission Rates'!K71="&lt; 0.01"),0.01,'Unit Types - Emission Rates'!K71)))</f>
        <v>0</v>
      </c>
      <c r="BF63">
        <f>_xlfn.NUMBERVALUE(IF(OR('Unit Types - Emission Rates'!L71="-",'Unit Types - Emission Rates'!L71="--",'Unit Types - Emission Rates'!L71="---"),0,IF(OR('Unit Types - Emission Rates'!L71="&lt;0.01",'Unit Types - Emission Rates'!L71="&lt; 0.01"),0.01,'Unit Types - Emission Rates'!L71)))</f>
        <v>0</v>
      </c>
      <c r="BG63" t="b">
        <f>IF(AND(V62&lt;&gt;1),(QuickFix!G62="Yes"))</f>
        <v>0</v>
      </c>
      <c r="BH63" t="b">
        <f>OR('Unit Types - Emission Rates'!A71="Consolidate",AND(ISBLANK('Unit Types - Emission Rates'!A71),BH62=TRUE),BC63&gt;0,BD63&gt;0)</f>
        <v>0</v>
      </c>
      <c r="BI63" t="b">
        <f>OR('Unit Types - Emission Rates'!A71="Remove",AND(ISBLANK('Unit Types - Emission Rates'!A71),BI62=TRUE))</f>
        <v>0</v>
      </c>
      <c r="BJ63" t="b">
        <f>OR('Unit Types - Emission Rates'!A71="Consolidate",'Unit Types - Emission Rates'!A71="New/Modified",'Unit Types - Emission Rates'!A71="Change of location",AND(ISBLANK('Unit Types - Emission Rates'!A71),BJ62=TRUE))</f>
        <v>0</v>
      </c>
      <c r="BK63" t="b">
        <f>OR('Unit Types - Emission Rates'!A71="Renew",'Unit Types - Emission Rates'!A71="Renew only",AND(ISBLANK('Unit Types - Emission Rates'!A71),BK62=TRUE))</f>
        <v>0</v>
      </c>
      <c r="BL63">
        <f>IF(ISNUMBER(IFERROR(MATCH(BM63,$BM$1:BM62,0),"Else")),0,ROW(BM63)-1)</f>
        <v>0</v>
      </c>
      <c r="BM63" s="105">
        <f t="shared" si="29"/>
        <v>0</v>
      </c>
      <c r="BO63" s="3"/>
      <c r="BP63" s="3"/>
      <c r="BQ63" s="162" t="s">
        <v>1522</v>
      </c>
      <c r="BR63" s="160" t="s">
        <v>1187</v>
      </c>
      <c r="BS63" s="3"/>
      <c r="BT63" s="3"/>
      <c r="BV63" s="9" t="s">
        <v>1523</v>
      </c>
      <c r="BW63" s="8"/>
      <c r="BX63" s="11" t="s">
        <v>1389</v>
      </c>
      <c r="BY63" s="8"/>
      <c r="CL63" s="7"/>
      <c r="CM63" s="7"/>
      <c r="CN63" s="7"/>
      <c r="CO63" s="130" t="s">
        <v>1524</v>
      </c>
      <c r="CP63" s="7"/>
      <c r="CQ63" s="7"/>
      <c r="CR63" s="7"/>
      <c r="CS63" s="7"/>
      <c r="CT63" s="7"/>
      <c r="CU63" s="7"/>
      <c r="CV63" s="7"/>
      <c r="CX63" t="s">
        <v>1525</v>
      </c>
      <c r="CY63">
        <f t="shared" si="22"/>
        <v>0</v>
      </c>
      <c r="DA63" t="b">
        <f t="shared" si="30"/>
        <v>0</v>
      </c>
      <c r="DF63" s="333">
        <f t="shared" si="28"/>
        <v>0</v>
      </c>
    </row>
    <row r="64" spans="1:110" x14ac:dyDescent="0.2">
      <c r="A64" s="102">
        <f>IF(OR('Unit Types - Emission Rates'!A73="Not New/Modified",'Unit Types - Emission Rates'!A73="Remove",M64=0),0,IF(ISNUMBER(MATCH(M64,$M$1:M63,0)),0,MAX($A$1:A63)+1))</f>
        <v>0</v>
      </c>
      <c r="B64" t="str">
        <f>IF(OR(COUNTIF(QuickFix!$D$2:D64,QuickFix!D64)&gt;1,QuickFix!D64=0),IF(ISBLANK('Unit Types - Emission Rates'!C73),B63,0),MAX($B$1:B63)+1)</f>
        <v># if BACT</v>
      </c>
      <c r="C64" t="str">
        <f t="shared" si="0"/>
        <v># if BACT0</v>
      </c>
      <c r="D64">
        <f>IF(B64=0,0,IF(ISNUMBER(MATCH(C64,$C$1:C63,0)),-1,COUNTIF($B$2:B64,B64)-COUNTIFS($D$1:D63,"&lt;0",$B$1:B63,B64)))</f>
        <v>-1</v>
      </c>
      <c r="E64">
        <f t="shared" si="25"/>
        <v>0</v>
      </c>
      <c r="F64" t="str">
        <f>IF(OR(COUNTIF(QuickFix!$D$2:D64,QuickFix!D64)&gt;1,QuickFix!D64=0),IF(ISBLANK('Unit Types - Emission Rates'!C73),F63,0),MAX(F$1:$F63)+1)</f>
        <v># if Monitoring</v>
      </c>
      <c r="G64" t="str">
        <f t="shared" si="1"/>
        <v># if Monitoring0</v>
      </c>
      <c r="H64">
        <f>IF(F64=0,0,IF(ISNUMBER(MATCH(G64,$G$1:G63,0)),-1,COUNTIF($F$2:F64,F64)-COUNTIFS($H$1:H63,"&lt;0",$F$1:F63,F64)))</f>
        <v>-1</v>
      </c>
      <c r="I64">
        <f t="shared" si="2"/>
        <v>0</v>
      </c>
      <c r="J64" s="3" t="str">
        <f>IF(OR(COUNTIF($L$2:L64,L64)&gt;1,L64=0),IF(ISBLANK('Unit Types - Emission Rates'!C73),J63,0),MAX($J$1:J63)+1)</f>
        <v>Unique FIN</v>
      </c>
      <c r="K64" s="3" t="str">
        <f>IF(OR(COUNTIF($M$2:M64,M64)&gt;1,M64=0),IF(ISBLANK('Unit Types - Emission Rates'!D73),K63,0),MAX($K$1:K63)+1)</f>
        <v>Unique EPN</v>
      </c>
      <c r="L64">
        <f>IF(ISBLANK('Unit Types - Emission Rates'!$C73),'Unit Types - Emission Rates'!D73,'Unit Types - Emission Rates'!C73)</f>
        <v>0</v>
      </c>
      <c r="M64" s="3">
        <f>IF(AND(ISBLANK('Unit Types - Emission Rates'!D73),N64&lt;&gt;0,L64&lt;&gt;N64),"FIN: "&amp;L64,IF(AND(ISBLANK('Unit Types - Emission Rates'!D73),N64&lt;&gt;0),L64,'Unit Types - Emission Rates'!D73))</f>
        <v>0</v>
      </c>
      <c r="N64" s="3">
        <f>'Unit Types - Emission Rates'!E73</f>
        <v>0</v>
      </c>
      <c r="O64" s="5" t="str">
        <f>IF(OR(COUNTIF($P$2:P64,P64&lt;&gt;0)&gt;1,P64=0),IF(ISBLANK('Unit Types - Emission Rates'!A73),O63,0),MAX($O$1:O63)+1)</f>
        <v>AR Numbering</v>
      </c>
      <c r="P64" s="5">
        <f>'Unit Types - Emission Rates'!A73</f>
        <v>0</v>
      </c>
      <c r="Q64" s="3">
        <f>IF(R64=0,0,IF(COUNTIF($R$2:R64,R64)&gt;1,0,MAX($Q$1:Q63)+1))</f>
        <v>0</v>
      </c>
      <c r="R64" s="3">
        <f>IF(ISBLANK('Unit Types - Emission Rates'!P73),'Unit Types - Emission Rates'!O73,'Unit Types - Emission Rates'!P73)</f>
        <v>0</v>
      </c>
      <c r="S64" t="str">
        <f t="shared" si="26"/>
        <v>00</v>
      </c>
      <c r="T64" t="str">
        <f t="shared" si="27"/>
        <v>00</v>
      </c>
      <c r="U64" s="3">
        <f>IF(OR('Unit Types - Emission Rates'!F73="PM 2.5",'Unit Types - Emission Rates'!F73="PM2.5",'Unit Types - Emission Rates'!F73="PM 10",'Unit Types - Emission Rates'!F73="PM10"),"PM",'Unit Types - Emission Rates'!F73)</f>
        <v>0</v>
      </c>
      <c r="V64" s="100">
        <f>IF(ISBLANK('Unit Types - Emission Rates'!F73),1,0)</f>
        <v>1</v>
      </c>
      <c r="AC64" s="99">
        <f>IF(AD64=-1,0,MAX($AC$1:AC63)+1)</f>
        <v>0</v>
      </c>
      <c r="AD64" s="3">
        <f t="shared" si="7"/>
        <v>-1</v>
      </c>
      <c r="AE64" s="3">
        <f t="shared" si="8"/>
        <v>-1</v>
      </c>
      <c r="AF64" s="280">
        <f t="shared" si="9"/>
        <v>-1</v>
      </c>
      <c r="AG64" s="280" t="str">
        <f t="shared" si="10"/>
        <v/>
      </c>
      <c r="AH64" s="280" t="str">
        <f t="shared" si="11"/>
        <v/>
      </c>
      <c r="AI64" s="3">
        <f t="shared" si="12"/>
        <v>-1</v>
      </c>
      <c r="AJ64" s="3" t="str">
        <f t="shared" si="13"/>
        <v/>
      </c>
      <c r="AK64" s="3" t="str">
        <f t="shared" si="14"/>
        <v/>
      </c>
      <c r="AL64" s="280">
        <f t="shared" si="15"/>
        <v>-1</v>
      </c>
      <c r="AM64" s="280" t="str">
        <f t="shared" si="16"/>
        <v/>
      </c>
      <c r="AN64" s="285" t="str">
        <f t="shared" si="17"/>
        <v/>
      </c>
      <c r="AO64" s="3">
        <f>IF(AP64=0,0,COUNTIF(AO$1:$AO63,"&lt;&gt;0"))</f>
        <v>0</v>
      </c>
      <c r="AP64" s="3">
        <f t="shared" si="18"/>
        <v>0</v>
      </c>
      <c r="AT64" s="99">
        <f>IF(AU64=0,0,COUNTIF($AT$1:AT63,"&lt;&gt;0"))</f>
        <v>0</v>
      </c>
      <c r="AU64" s="3">
        <f t="shared" si="20"/>
        <v>0</v>
      </c>
      <c r="AY64" s="3">
        <f>IF(ISNUMBER(IFERROR(MATCH(AZ64,$AZ$1:AZ63,0),"Else")),0,ROW(AZ64)-1)</f>
        <v>0</v>
      </c>
      <c r="AZ64">
        <f>IF(OR('Unit Types - Emission Rates'!F72="PM 2.5",'Unit Types - Emission Rates'!F72="PM 2.5 ",'Unit Types - Emission Rates'!F72="PM2.5"),"PM2.5",IF(OR('Unit Types - Emission Rates'!F72="PM 10",'Unit Types - Emission Rates'!F72="PM 10 ",'Unit Types - Emission Rates'!F72="PM10 "),"PM10",IF(RIGHT('Unit Types - Emission Rates'!F72,1)=" ",LEFT('Unit Types - Emission Rates'!F72,LEN('Unit Types - Emission Rates'!F72)-1),IF(RIGHT('Unit Types - Emission Rates'!F72,1)&lt;&gt;" ",'Unit Types - Emission Rates'!F72,'Unit Types - Emission Rates'!F72))))</f>
        <v>0</v>
      </c>
      <c r="BA64">
        <f>_xlfn.NUMBERVALUE(IF(OR('Unit Types - Emission Rates'!G72="-",'Unit Types - Emission Rates'!G72="--",'Unit Types - Emission Rates'!G72="---"),0,IF(OR('Unit Types - Emission Rates'!G72="&lt;0.01",'Unit Types - Emission Rates'!G72="&lt; 0.01"),0.01,'Unit Types - Emission Rates'!G72)))</f>
        <v>0</v>
      </c>
      <c r="BB64">
        <f>_xlfn.NUMBERVALUE(IF(OR('Unit Types - Emission Rates'!H72="-",'Unit Types - Emission Rates'!H72="--",'Unit Types - Emission Rates'!H72="---"),0,IF(OR('Unit Types - Emission Rates'!H72="&lt;0.01",'Unit Types - Emission Rates'!H72="&lt; 0.01"),0.01,'Unit Types - Emission Rates'!H72)))</f>
        <v>0</v>
      </c>
      <c r="BC64">
        <f>_xlfn.NUMBERVALUE(IF(OR('Unit Types - Emission Rates'!I72="-",'Unit Types - Emission Rates'!I72="--",'Unit Types - Emission Rates'!I72="---"),0,IF(OR('Unit Types - Emission Rates'!I72="&lt;0.01",'Unit Types - Emission Rates'!I72="&lt; 0.01"),0.01,'Unit Types - Emission Rates'!I72)))</f>
        <v>0</v>
      </c>
      <c r="BD64">
        <f>_xlfn.NUMBERVALUE(IF(OR('Unit Types - Emission Rates'!J72="-",'Unit Types - Emission Rates'!J72="--",'Unit Types - Emission Rates'!J72="---"),0,IF(OR('Unit Types - Emission Rates'!J72="&lt;0.01",'Unit Types - Emission Rates'!J72="&lt; 0.01"),0.01,'Unit Types - Emission Rates'!J72)))</f>
        <v>0</v>
      </c>
      <c r="BE64">
        <f>_xlfn.NUMBERVALUE(IF(OR('Unit Types - Emission Rates'!K72="-",'Unit Types - Emission Rates'!K72="--",'Unit Types - Emission Rates'!K72="---"),0,IF(OR('Unit Types - Emission Rates'!K72="&lt;0.01",'Unit Types - Emission Rates'!K72="&lt; 0.01"),0.01,'Unit Types - Emission Rates'!K72)))</f>
        <v>0</v>
      </c>
      <c r="BF64">
        <f>_xlfn.NUMBERVALUE(IF(OR('Unit Types - Emission Rates'!L72="-",'Unit Types - Emission Rates'!L72="--",'Unit Types - Emission Rates'!L72="---"),0,IF(OR('Unit Types - Emission Rates'!L72="&lt;0.01",'Unit Types - Emission Rates'!L72="&lt; 0.01"),0.01,'Unit Types - Emission Rates'!L72)))</f>
        <v>0</v>
      </c>
      <c r="BG64" t="b">
        <f>IF(AND(V63&lt;&gt;1),(QuickFix!G63="Yes"))</f>
        <v>0</v>
      </c>
      <c r="BH64" t="b">
        <f>OR('Unit Types - Emission Rates'!A72="Consolidate",AND(ISBLANK('Unit Types - Emission Rates'!A72),BH63=TRUE),BC64&gt;0,BD64&gt;0)</f>
        <v>0</v>
      </c>
      <c r="BI64" t="b">
        <f>OR('Unit Types - Emission Rates'!A72="Remove",AND(ISBLANK('Unit Types - Emission Rates'!A72),BI63=TRUE))</f>
        <v>0</v>
      </c>
      <c r="BJ64" t="b">
        <f>OR('Unit Types - Emission Rates'!A72="Consolidate",'Unit Types - Emission Rates'!A72="New/Modified",'Unit Types - Emission Rates'!A72="Change of location",AND(ISBLANK('Unit Types - Emission Rates'!A72),BJ63=TRUE))</f>
        <v>0</v>
      </c>
      <c r="BK64" t="b">
        <f>OR('Unit Types - Emission Rates'!A72="Renew",'Unit Types - Emission Rates'!A72="Renew only",AND(ISBLANK('Unit Types - Emission Rates'!A72),BK63=TRUE))</f>
        <v>0</v>
      </c>
      <c r="BL64">
        <f>IF(ISNUMBER(IFERROR(MATCH(BM64,$BM$1:BM63,0),"Else")),0,ROW(BM64)-1)</f>
        <v>0</v>
      </c>
      <c r="BM64" s="105">
        <f t="shared" si="29"/>
        <v>0</v>
      </c>
      <c r="BO64" s="3"/>
      <c r="BP64" s="3"/>
      <c r="BQ64" s="162" t="s">
        <v>1526</v>
      </c>
      <c r="BR64" s="160" t="s">
        <v>1073</v>
      </c>
      <c r="BS64" s="3"/>
      <c r="BT64" s="3"/>
      <c r="BV64" s="9" t="s">
        <v>1527</v>
      </c>
      <c r="BW64" s="8"/>
      <c r="BX64" s="11" t="s">
        <v>1429</v>
      </c>
      <c r="BY64" s="8"/>
      <c r="CL64" s="7"/>
      <c r="CM64" s="7"/>
      <c r="CN64" s="7"/>
      <c r="CO64" s="130" t="s">
        <v>1528</v>
      </c>
      <c r="CP64" s="7"/>
      <c r="CQ64" s="7"/>
      <c r="CR64" s="7"/>
      <c r="CS64" s="7"/>
      <c r="CT64" s="7"/>
      <c r="CU64" s="7"/>
      <c r="CV64" s="7"/>
      <c r="CX64" t="s">
        <v>1529</v>
      </c>
      <c r="CY64">
        <f t="shared" si="22"/>
        <v>0</v>
      </c>
      <c r="DA64" t="b">
        <f t="shared" si="30"/>
        <v>0</v>
      </c>
      <c r="DF64" s="333">
        <f t="shared" si="28"/>
        <v>0</v>
      </c>
    </row>
    <row r="65" spans="1:110" x14ac:dyDescent="0.2">
      <c r="A65" s="102">
        <f>IF(OR('Unit Types - Emission Rates'!A74="Not New/Modified",'Unit Types - Emission Rates'!A74="Remove",M65=0),0,IF(ISNUMBER(MATCH(M65,$M$1:M64,0)),0,MAX($A$1:A64)+1))</f>
        <v>0</v>
      </c>
      <c r="B65" t="str">
        <f>IF(OR(COUNTIF(QuickFix!$D$2:D65,QuickFix!D65)&gt;1,QuickFix!D65=0),IF(ISBLANK('Unit Types - Emission Rates'!C74),B64,0),MAX($B$1:B64)+1)</f>
        <v># if BACT</v>
      </c>
      <c r="C65" t="str">
        <f t="shared" si="0"/>
        <v># if BACT0</v>
      </c>
      <c r="D65">
        <f>IF(B65=0,0,IF(ISNUMBER(MATCH(C65,$C$1:C64,0)),-1,COUNTIF($B$2:B65,B65)-COUNTIFS($D$1:D64,"&lt;0",$B$1:B64,B65)))</f>
        <v>-1</v>
      </c>
      <c r="E65">
        <f t="shared" si="25"/>
        <v>0</v>
      </c>
      <c r="F65" t="str">
        <f>IF(OR(COUNTIF(QuickFix!$D$2:D65,QuickFix!D65)&gt;1,QuickFix!D65=0),IF(ISBLANK('Unit Types - Emission Rates'!C74),F64,0),MAX(F$1:$F64)+1)</f>
        <v># if Monitoring</v>
      </c>
      <c r="G65" t="str">
        <f t="shared" si="1"/>
        <v># if Monitoring0</v>
      </c>
      <c r="H65">
        <f>IF(F65=0,0,IF(ISNUMBER(MATCH(G65,$G$1:G64,0)),-1,COUNTIF($F$2:F65,F65)-COUNTIFS($H$1:H64,"&lt;0",$F$1:F64,F65)))</f>
        <v>-1</v>
      </c>
      <c r="I65">
        <f t="shared" si="2"/>
        <v>0</v>
      </c>
      <c r="J65" s="3" t="str">
        <f>IF(OR(COUNTIF($L$2:L65,L65)&gt;1,L65=0),IF(ISBLANK('Unit Types - Emission Rates'!C74),J64,0),MAX($J$1:J64)+1)</f>
        <v>Unique FIN</v>
      </c>
      <c r="K65" s="3" t="str">
        <f>IF(OR(COUNTIF($M$2:M65,M65)&gt;1,M65=0),IF(ISBLANK('Unit Types - Emission Rates'!D74),K64,0),MAX($K$1:K64)+1)</f>
        <v>Unique EPN</v>
      </c>
      <c r="L65">
        <f>IF(ISBLANK('Unit Types - Emission Rates'!$C74),'Unit Types - Emission Rates'!D74,'Unit Types - Emission Rates'!C74)</f>
        <v>0</v>
      </c>
      <c r="M65" s="3">
        <f>IF(AND(ISBLANK('Unit Types - Emission Rates'!D74),N65&lt;&gt;0,L65&lt;&gt;N65),"FIN: "&amp;L65,IF(AND(ISBLANK('Unit Types - Emission Rates'!D74),N65&lt;&gt;0),L65,'Unit Types - Emission Rates'!D74))</f>
        <v>0</v>
      </c>
      <c r="N65" s="3">
        <f>'Unit Types - Emission Rates'!E74</f>
        <v>0</v>
      </c>
      <c r="O65" s="5" t="str">
        <f>IF(OR(COUNTIF($P$2:P65,P65&lt;&gt;0)&gt;1,P65=0),IF(ISBLANK('Unit Types - Emission Rates'!A74),O64,0),MAX($O$1:O64)+1)</f>
        <v>AR Numbering</v>
      </c>
      <c r="P65" s="5">
        <f>'Unit Types - Emission Rates'!A74</f>
        <v>0</v>
      </c>
      <c r="Q65" s="3">
        <f>IF(R65=0,0,IF(COUNTIF($R$2:R65,R65)&gt;1,0,MAX($Q$1:Q64)+1))</f>
        <v>0</v>
      </c>
      <c r="R65" s="3">
        <f>IF(ISBLANK('Unit Types - Emission Rates'!P74),'Unit Types - Emission Rates'!O74,'Unit Types - Emission Rates'!P74)</f>
        <v>0</v>
      </c>
      <c r="S65" t="str">
        <f t="shared" si="26"/>
        <v>00</v>
      </c>
      <c r="T65" t="str">
        <f t="shared" si="27"/>
        <v>00</v>
      </c>
      <c r="U65" s="3">
        <f>IF(OR('Unit Types - Emission Rates'!F74="PM 2.5",'Unit Types - Emission Rates'!F74="PM2.5",'Unit Types - Emission Rates'!F74="PM 10",'Unit Types - Emission Rates'!F74="PM10"),"PM",'Unit Types - Emission Rates'!F74)</f>
        <v>0</v>
      </c>
      <c r="V65" s="100">
        <f>IF(ISBLANK('Unit Types - Emission Rates'!F74),1,0)</f>
        <v>1</v>
      </c>
      <c r="AC65" s="99">
        <f>IF(AD65=-1,0,MAX($AC$1:AC64)+1)</f>
        <v>0</v>
      </c>
      <c r="AD65" s="3">
        <f t="shared" si="7"/>
        <v>-1</v>
      </c>
      <c r="AE65" s="3">
        <f t="shared" si="8"/>
        <v>-1</v>
      </c>
      <c r="AF65" s="280">
        <f t="shared" si="9"/>
        <v>-1</v>
      </c>
      <c r="AG65" s="280" t="str">
        <f t="shared" si="10"/>
        <v/>
      </c>
      <c r="AH65" s="280" t="str">
        <f t="shared" si="11"/>
        <v/>
      </c>
      <c r="AI65" s="3">
        <f t="shared" si="12"/>
        <v>-1</v>
      </c>
      <c r="AJ65" s="3" t="str">
        <f t="shared" si="13"/>
        <v/>
      </c>
      <c r="AK65" s="3" t="str">
        <f t="shared" si="14"/>
        <v/>
      </c>
      <c r="AL65" s="280">
        <f t="shared" si="15"/>
        <v>-1</v>
      </c>
      <c r="AM65" s="280" t="str">
        <f t="shared" si="16"/>
        <v/>
      </c>
      <c r="AN65" s="285" t="str">
        <f t="shared" si="17"/>
        <v/>
      </c>
      <c r="AO65" s="3">
        <f>IF(AP65=0,0,COUNTIF(AO$1:$AO64,"&lt;&gt;0"))</f>
        <v>0</v>
      </c>
      <c r="AP65" s="3">
        <f t="shared" si="18"/>
        <v>0</v>
      </c>
      <c r="AT65" s="99">
        <f>IF(AU65=0,0,COUNTIF($AT$1:AT64,"&lt;&gt;0"))</f>
        <v>0</v>
      </c>
      <c r="AU65" s="3">
        <f t="shared" si="20"/>
        <v>0</v>
      </c>
      <c r="AY65" s="3">
        <f>IF(ISNUMBER(IFERROR(MATCH(AZ65,$AZ$1:AZ64,0),"Else")),0,ROW(AZ65)-1)</f>
        <v>0</v>
      </c>
      <c r="AZ65">
        <f>IF(OR('Unit Types - Emission Rates'!F73="PM 2.5",'Unit Types - Emission Rates'!F73="PM 2.5 ",'Unit Types - Emission Rates'!F73="PM2.5"),"PM2.5",IF(OR('Unit Types - Emission Rates'!F73="PM 10",'Unit Types - Emission Rates'!F73="PM 10 ",'Unit Types - Emission Rates'!F73="PM10 "),"PM10",IF(RIGHT('Unit Types - Emission Rates'!F73,1)=" ",LEFT('Unit Types - Emission Rates'!F73,LEN('Unit Types - Emission Rates'!F73)-1),IF(RIGHT('Unit Types - Emission Rates'!F73,1)&lt;&gt;" ",'Unit Types - Emission Rates'!F73,'Unit Types - Emission Rates'!F73))))</f>
        <v>0</v>
      </c>
      <c r="BA65">
        <f>_xlfn.NUMBERVALUE(IF(OR('Unit Types - Emission Rates'!G73="-",'Unit Types - Emission Rates'!G73="--",'Unit Types - Emission Rates'!G73="---"),0,IF(OR('Unit Types - Emission Rates'!G73="&lt;0.01",'Unit Types - Emission Rates'!G73="&lt; 0.01"),0.01,'Unit Types - Emission Rates'!G73)))</f>
        <v>0</v>
      </c>
      <c r="BB65">
        <f>_xlfn.NUMBERVALUE(IF(OR('Unit Types - Emission Rates'!H73="-",'Unit Types - Emission Rates'!H73="--",'Unit Types - Emission Rates'!H73="---"),0,IF(OR('Unit Types - Emission Rates'!H73="&lt;0.01",'Unit Types - Emission Rates'!H73="&lt; 0.01"),0.01,'Unit Types - Emission Rates'!H73)))</f>
        <v>0</v>
      </c>
      <c r="BC65">
        <f>_xlfn.NUMBERVALUE(IF(OR('Unit Types - Emission Rates'!I73="-",'Unit Types - Emission Rates'!I73="--",'Unit Types - Emission Rates'!I73="---"),0,IF(OR('Unit Types - Emission Rates'!I73="&lt;0.01",'Unit Types - Emission Rates'!I73="&lt; 0.01"),0.01,'Unit Types - Emission Rates'!I73)))</f>
        <v>0</v>
      </c>
      <c r="BD65">
        <f>_xlfn.NUMBERVALUE(IF(OR('Unit Types - Emission Rates'!J73="-",'Unit Types - Emission Rates'!J73="--",'Unit Types - Emission Rates'!J73="---"),0,IF(OR('Unit Types - Emission Rates'!J73="&lt;0.01",'Unit Types - Emission Rates'!J73="&lt; 0.01"),0.01,'Unit Types - Emission Rates'!J73)))</f>
        <v>0</v>
      </c>
      <c r="BE65">
        <f>_xlfn.NUMBERVALUE(IF(OR('Unit Types - Emission Rates'!K73="-",'Unit Types - Emission Rates'!K73="--",'Unit Types - Emission Rates'!K73="---"),0,IF(OR('Unit Types - Emission Rates'!K73="&lt;0.01",'Unit Types - Emission Rates'!K73="&lt; 0.01"),0.01,'Unit Types - Emission Rates'!K73)))</f>
        <v>0</v>
      </c>
      <c r="BF65">
        <f>_xlfn.NUMBERVALUE(IF(OR('Unit Types - Emission Rates'!L73="-",'Unit Types - Emission Rates'!L73="--",'Unit Types - Emission Rates'!L73="---"),0,IF(OR('Unit Types - Emission Rates'!L73="&lt;0.01",'Unit Types - Emission Rates'!L73="&lt; 0.01"),0.01,'Unit Types - Emission Rates'!L73)))</f>
        <v>0</v>
      </c>
      <c r="BG65" t="b">
        <f>IF(AND(V64&lt;&gt;1),(QuickFix!G64="Yes"))</f>
        <v>0</v>
      </c>
      <c r="BH65" t="b">
        <f>OR('Unit Types - Emission Rates'!A73="Consolidate",AND(ISBLANK('Unit Types - Emission Rates'!A73),BH64=TRUE),BC65&gt;0,BD65&gt;0)</f>
        <v>0</v>
      </c>
      <c r="BI65" t="b">
        <f>OR('Unit Types - Emission Rates'!A73="Remove",AND(ISBLANK('Unit Types - Emission Rates'!A73),BI64=TRUE))</f>
        <v>0</v>
      </c>
      <c r="BJ65" t="b">
        <f>OR('Unit Types - Emission Rates'!A73="Consolidate",'Unit Types - Emission Rates'!A73="New/Modified",'Unit Types - Emission Rates'!A73="Change of location",AND(ISBLANK('Unit Types - Emission Rates'!A73),BJ64=TRUE))</f>
        <v>0</v>
      </c>
      <c r="BK65" t="b">
        <f>OR('Unit Types - Emission Rates'!A73="Renew",'Unit Types - Emission Rates'!A73="Renew only",AND(ISBLANK('Unit Types - Emission Rates'!A73),BK64=TRUE))</f>
        <v>0</v>
      </c>
      <c r="BL65">
        <f>IF(ISNUMBER(IFERROR(MATCH(BM65,$BM$1:BM64,0),"Else")),0,ROW(BM65)-1)</f>
        <v>0</v>
      </c>
      <c r="BM65" s="105">
        <f t="shared" si="29"/>
        <v>0</v>
      </c>
      <c r="BO65" s="3"/>
      <c r="BP65" s="3"/>
      <c r="BQ65" s="162" t="s">
        <v>1530</v>
      </c>
      <c r="BR65" s="160" t="s">
        <v>1163</v>
      </c>
      <c r="BS65" s="3"/>
      <c r="BT65" s="3"/>
      <c r="BV65" s="9" t="s">
        <v>1531</v>
      </c>
      <c r="BW65" s="8"/>
      <c r="BX65" s="11" t="s">
        <v>582</v>
      </c>
      <c r="BY65" s="8"/>
      <c r="CL65" s="7"/>
      <c r="CM65" s="7"/>
      <c r="CN65" s="7"/>
      <c r="CO65" s="130" t="s">
        <v>1532</v>
      </c>
      <c r="CP65" s="7"/>
      <c r="CQ65" s="7"/>
      <c r="CR65" s="7"/>
      <c r="CS65" s="7"/>
      <c r="CT65" s="7"/>
      <c r="CU65" s="7"/>
      <c r="CV65" s="7"/>
      <c r="CX65" t="s">
        <v>1533</v>
      </c>
      <c r="CY65">
        <f t="shared" si="22"/>
        <v>0</v>
      </c>
      <c r="DA65" t="b">
        <f t="shared" si="30"/>
        <v>0</v>
      </c>
      <c r="DF65" s="333">
        <f t="shared" si="28"/>
        <v>0</v>
      </c>
    </row>
    <row r="66" spans="1:110" x14ac:dyDescent="0.2">
      <c r="A66" s="102">
        <f>IF(OR('Unit Types - Emission Rates'!A75="Not New/Modified",'Unit Types - Emission Rates'!A75="Remove",M66=0),0,IF(ISNUMBER(MATCH(M66,$M$1:M65,0)),0,MAX($A$1:A65)+1))</f>
        <v>0</v>
      </c>
      <c r="B66" t="str">
        <f>IF(OR(COUNTIF(QuickFix!$D$2:D66,QuickFix!D66)&gt;1,QuickFix!D66=0),IF(ISBLANK('Unit Types - Emission Rates'!C75),B65,0),MAX($B$1:B65)+1)</f>
        <v># if BACT</v>
      </c>
      <c r="C66" t="str">
        <f t="shared" ref="C66:C129" si="31">B66&amp;U66</f>
        <v># if BACT0</v>
      </c>
      <c r="D66">
        <f>IF(B66=0,0,IF(ISNUMBER(MATCH(C66,$C$1:C65,0)),-1,COUNTIF($B$2:B66,B66)-COUNTIFS($D$1:D65,"&lt;0",$B$1:B65,B66)))</f>
        <v>-1</v>
      </c>
      <c r="E66">
        <f t="shared" si="25"/>
        <v>0</v>
      </c>
      <c r="F66" t="str">
        <f>IF(OR(COUNTIF(QuickFix!$D$2:D66,QuickFix!D66)&gt;1,QuickFix!D66=0),IF(ISBLANK('Unit Types - Emission Rates'!C75),F65,0),MAX(F$1:$F65)+1)</f>
        <v># if Monitoring</v>
      </c>
      <c r="G66" t="str">
        <f t="shared" ref="G66:G129" si="32">F66&amp;U66</f>
        <v># if Monitoring0</v>
      </c>
      <c r="H66">
        <f>IF(F66=0,0,IF(ISNUMBER(MATCH(G66,$G$1:G65,0)),-1,COUNTIF($F$2:F66,F66)-COUNTIFS($H$1:H65,"&lt;0",$F$1:F65,F66)))</f>
        <v>-1</v>
      </c>
      <c r="I66">
        <f t="shared" ref="I66:I129" si="33">IF(OR(V66=1,U66="PM10",U66="PM2.5"),0,F66&amp;"-"&amp;H66)</f>
        <v>0</v>
      </c>
      <c r="J66" s="3" t="str">
        <f>IF(OR(COUNTIF($L$2:L66,L66)&gt;1,L66=0),IF(ISBLANK('Unit Types - Emission Rates'!C75),J65,0),MAX($J$1:J65)+1)</f>
        <v>Unique FIN</v>
      </c>
      <c r="K66" s="3" t="str">
        <f>IF(OR(COUNTIF($M$2:M66,M66)&gt;1,M66=0),IF(ISBLANK('Unit Types - Emission Rates'!D75),K65,0),MAX($K$1:K65)+1)</f>
        <v>Unique EPN</v>
      </c>
      <c r="L66">
        <f>IF(ISBLANK('Unit Types - Emission Rates'!$C75),'Unit Types - Emission Rates'!D75,'Unit Types - Emission Rates'!C75)</f>
        <v>0</v>
      </c>
      <c r="M66" s="3">
        <f>IF(AND(ISBLANK('Unit Types - Emission Rates'!D75),N66&lt;&gt;0,L66&lt;&gt;N66),"FIN: "&amp;L66,IF(AND(ISBLANK('Unit Types - Emission Rates'!D75),N66&lt;&gt;0),L66,'Unit Types - Emission Rates'!D75))</f>
        <v>0</v>
      </c>
      <c r="N66" s="3">
        <f>'Unit Types - Emission Rates'!E75</f>
        <v>0</v>
      </c>
      <c r="O66" s="5" t="str">
        <f>IF(OR(COUNTIF($P$2:P66,P66&lt;&gt;0)&gt;1,P66=0),IF(ISBLANK('Unit Types - Emission Rates'!A75),O65,0),MAX($O$1:O65)+1)</f>
        <v>AR Numbering</v>
      </c>
      <c r="P66" s="5">
        <f>'Unit Types - Emission Rates'!A75</f>
        <v>0</v>
      </c>
      <c r="Q66" s="3">
        <f>IF(R66=0,0,IF(COUNTIF($R$2:R66,R66)&gt;1,0,MAX($Q$1:Q65)+1))</f>
        <v>0</v>
      </c>
      <c r="R66" s="3">
        <f>IF(ISBLANK('Unit Types - Emission Rates'!P75),'Unit Types - Emission Rates'!O75,'Unit Types - Emission Rates'!P75)</f>
        <v>0</v>
      </c>
      <c r="S66" t="str">
        <f t="shared" si="26"/>
        <v>00</v>
      </c>
      <c r="T66" t="str">
        <f t="shared" si="27"/>
        <v>00</v>
      </c>
      <c r="U66" s="3">
        <f>IF(OR('Unit Types - Emission Rates'!F75="PM 2.5",'Unit Types - Emission Rates'!F75="PM2.5",'Unit Types - Emission Rates'!F75="PM 10",'Unit Types - Emission Rates'!F75="PM10"),"PM",'Unit Types - Emission Rates'!F75)</f>
        <v>0</v>
      </c>
      <c r="V66" s="100">
        <f>IF(ISBLANK('Unit Types - Emission Rates'!F75),1,0)</f>
        <v>1</v>
      </c>
      <c r="AC66" s="99">
        <f>IF(AD66=-1,0,MAX($AC$1:AC65)+1)</f>
        <v>0</v>
      </c>
      <c r="AD66" s="3">
        <f t="shared" ref="AD66:AD129" si="34">IFERROR(VLOOKUP(ROW($AD65),$B$2:$P$326,15,FALSE),-1)</f>
        <v>-1</v>
      </c>
      <c r="AE66" s="3">
        <f t="shared" ref="AE66:AE129" si="35">IFERROR(HLOOKUP($AD$1,$AD$1:$AD$351,1+ROUNDUP(ROW($AE65)/14,0),FALSE),-1)</f>
        <v>-1</v>
      </c>
      <c r="AF66" s="280">
        <f t="shared" ref="AF66:AF129" si="36">IFERROR(HLOOKUP($Y$1,$Y$1:$Y$26,1+ROUNDUP(ROW($AF65)/14,0),FALSE),-1)</f>
        <v>-1</v>
      </c>
      <c r="AG66" s="280" t="str">
        <f t="shared" ref="AG66:AG129" si="37">IF(AF66=-1,"",IFERROR(VLOOKUP((ROUNDDOWN((ROW(AG65)-1)/14,0)+1),$B$2:$R$326,17,FALSE),""))</f>
        <v/>
      </c>
      <c r="AH66" s="280" t="str">
        <f t="shared" ref="AH66:AH129" si="38">IF(AF66=-1,"",IF(MOD(ROW(AH65),14)=0,"MSS",IFERROR(VLOOKUP(ROUNDUP(ROW(AH65)/14,0)&amp;"-"&amp;MOD(ROW(AH65),14),$E$2:$U$326,17,FALSE),"")))</f>
        <v/>
      </c>
      <c r="AI66" s="3">
        <f t="shared" ref="AI66:AI129" si="39">IFERROR(HLOOKUP($Y$1,$Y$1:$Y$26,1+ROUNDUP(ROW($AI65)/13,0),FALSE),-1)</f>
        <v>-1</v>
      </c>
      <c r="AJ66" s="3" t="str">
        <f t="shared" ref="AJ66:AJ129" si="40">IF(AI66=-1,"",IFERROR(VLOOKUP((ROUNDDOWN((ROW(AJ65)-1)/13,0)+1),$B$2:$R$326,15,FALSE),""))</f>
        <v/>
      </c>
      <c r="AK66" s="3" t="str">
        <f t="shared" ref="AK66:AK129" si="41">IF(AI66=-1,"",IFERROR(VLOOKUP((ROUNDDOWN((ROW(AK65)-1)/13,0)+1)&amp;"-"&amp;(MOD((ROW(AK65)-1),13)+1),$I$2:$U$326,11,FALSE),""))</f>
        <v/>
      </c>
      <c r="AL66" s="280">
        <f t="shared" ref="AL66:AL129" si="42">IFERROR(HLOOKUP($AA$1,$AA$1:$AA$26,1+ROUNDUP(ROW($AL65)/13,0),FALSE),-1)</f>
        <v>-1</v>
      </c>
      <c r="AM66" s="280" t="str">
        <f t="shared" ref="AM66:AM129" si="43">IF(AL66=-1,"",IFERROR(VLOOKUP((ROUNDDOWN((ROW(AM65)-1)/13,0)+1),$F$2:$R$326,13,FALSE),""))</f>
        <v/>
      </c>
      <c r="AN66" s="285" t="str">
        <f t="shared" ref="AN66:AN129" si="44">IF(AL66=-1,"",IFERROR(VLOOKUP((ROUNDDOWN((ROW(AN65)-1)/13,0)+1)&amp;"-"&amp;(MOD((ROW(AN65)-1),13)+1),$I$2:$U$326,13,FALSE),""))</f>
        <v/>
      </c>
      <c r="AO66" s="3">
        <f>IF(AP66=0,0,COUNTIF(AO$1:$AO65,"&lt;&gt;0"))</f>
        <v>0</v>
      </c>
      <c r="AP66" s="3">
        <f t="shared" ref="AP66:AP129" si="45">IFERROR(INDEX($AZ$3:$AZ$327,MATCH(ROW(AP65),$AY$3:$AY$327,0)),0)</f>
        <v>0</v>
      </c>
      <c r="AT66" s="99">
        <f>IF(AU66=0,0,COUNTIF($AT$1:AT65,"&lt;&gt;0"))</f>
        <v>0</v>
      </c>
      <c r="AU66" s="3">
        <f t="shared" ref="AU66:AU129" si="46">IFERROR(INDEX($BM$3:$BM$327,MATCH(ROW(AU65),$BL$3:$BL$327,0)),0)</f>
        <v>0</v>
      </c>
      <c r="AY66" s="3">
        <f>IF(ISNUMBER(IFERROR(MATCH(AZ66,$AZ$1:AZ65,0),"Else")),0,ROW(AZ66)-1)</f>
        <v>0</v>
      </c>
      <c r="AZ66">
        <f>IF(OR('Unit Types - Emission Rates'!F74="PM 2.5",'Unit Types - Emission Rates'!F74="PM 2.5 ",'Unit Types - Emission Rates'!F74="PM2.5"),"PM2.5",IF(OR('Unit Types - Emission Rates'!F74="PM 10",'Unit Types - Emission Rates'!F74="PM 10 ",'Unit Types - Emission Rates'!F74="PM10 "),"PM10",IF(RIGHT('Unit Types - Emission Rates'!F74,1)=" ",LEFT('Unit Types - Emission Rates'!F74,LEN('Unit Types - Emission Rates'!F74)-1),IF(RIGHT('Unit Types - Emission Rates'!F74,1)&lt;&gt;" ",'Unit Types - Emission Rates'!F74,'Unit Types - Emission Rates'!F74))))</f>
        <v>0</v>
      </c>
      <c r="BA66">
        <f>_xlfn.NUMBERVALUE(IF(OR('Unit Types - Emission Rates'!G74="-",'Unit Types - Emission Rates'!G74="--",'Unit Types - Emission Rates'!G74="---"),0,IF(OR('Unit Types - Emission Rates'!G74="&lt;0.01",'Unit Types - Emission Rates'!G74="&lt; 0.01"),0.01,'Unit Types - Emission Rates'!G74)))</f>
        <v>0</v>
      </c>
      <c r="BB66">
        <f>_xlfn.NUMBERVALUE(IF(OR('Unit Types - Emission Rates'!H74="-",'Unit Types - Emission Rates'!H74="--",'Unit Types - Emission Rates'!H74="---"),0,IF(OR('Unit Types - Emission Rates'!H74="&lt;0.01",'Unit Types - Emission Rates'!H74="&lt; 0.01"),0.01,'Unit Types - Emission Rates'!H74)))</f>
        <v>0</v>
      </c>
      <c r="BC66">
        <f>_xlfn.NUMBERVALUE(IF(OR('Unit Types - Emission Rates'!I74="-",'Unit Types - Emission Rates'!I74="--",'Unit Types - Emission Rates'!I74="---"),0,IF(OR('Unit Types - Emission Rates'!I74="&lt;0.01",'Unit Types - Emission Rates'!I74="&lt; 0.01"),0.01,'Unit Types - Emission Rates'!I74)))</f>
        <v>0</v>
      </c>
      <c r="BD66">
        <f>_xlfn.NUMBERVALUE(IF(OR('Unit Types - Emission Rates'!J74="-",'Unit Types - Emission Rates'!J74="--",'Unit Types - Emission Rates'!J74="---"),0,IF(OR('Unit Types - Emission Rates'!J74="&lt;0.01",'Unit Types - Emission Rates'!J74="&lt; 0.01"),0.01,'Unit Types - Emission Rates'!J74)))</f>
        <v>0</v>
      </c>
      <c r="BE66">
        <f>_xlfn.NUMBERVALUE(IF(OR('Unit Types - Emission Rates'!K74="-",'Unit Types - Emission Rates'!K74="--",'Unit Types - Emission Rates'!K74="---"),0,IF(OR('Unit Types - Emission Rates'!K74="&lt;0.01",'Unit Types - Emission Rates'!K74="&lt; 0.01"),0.01,'Unit Types - Emission Rates'!K74)))</f>
        <v>0</v>
      </c>
      <c r="BF66">
        <f>_xlfn.NUMBERVALUE(IF(OR('Unit Types - Emission Rates'!L74="-",'Unit Types - Emission Rates'!L74="--",'Unit Types - Emission Rates'!L74="---"),0,IF(OR('Unit Types - Emission Rates'!L74="&lt;0.01",'Unit Types - Emission Rates'!L74="&lt; 0.01"),0.01,'Unit Types - Emission Rates'!L74)))</f>
        <v>0</v>
      </c>
      <c r="BG66" t="b">
        <f>IF(AND(V65&lt;&gt;1),(QuickFix!G65="Yes"))</f>
        <v>0</v>
      </c>
      <c r="BH66" t="b">
        <f>OR('Unit Types - Emission Rates'!A74="Consolidate",AND(ISBLANK('Unit Types - Emission Rates'!A74),BH65=TRUE),BC66&gt;0,BD66&gt;0)</f>
        <v>0</v>
      </c>
      <c r="BI66" t="b">
        <f>OR('Unit Types - Emission Rates'!A74="Remove",AND(ISBLANK('Unit Types - Emission Rates'!A74),BI65=TRUE))</f>
        <v>0</v>
      </c>
      <c r="BJ66" t="b">
        <f>OR('Unit Types - Emission Rates'!A74="Consolidate",'Unit Types - Emission Rates'!A74="New/Modified",'Unit Types - Emission Rates'!A74="Change of location",AND(ISBLANK('Unit Types - Emission Rates'!A74),BJ65=TRUE))</f>
        <v>0</v>
      </c>
      <c r="BK66" t="b">
        <f>OR('Unit Types - Emission Rates'!A74="Renew",'Unit Types - Emission Rates'!A74="Renew only",AND(ISBLANK('Unit Types - Emission Rates'!A74),BK65=TRUE))</f>
        <v>0</v>
      </c>
      <c r="BL66">
        <f>IF(ISNUMBER(IFERROR(MATCH(BM66,$BM$1:BM65,0),"Else")),0,ROW(BM66)-1)</f>
        <v>0</v>
      </c>
      <c r="BM66" s="105">
        <f t="shared" si="29"/>
        <v>0</v>
      </c>
      <c r="BO66" s="3"/>
      <c r="BP66" s="3"/>
      <c r="BQ66" s="162" t="s">
        <v>1534</v>
      </c>
      <c r="BR66" s="160" t="s">
        <v>1148</v>
      </c>
      <c r="BS66" s="3"/>
      <c r="BT66" s="3"/>
      <c r="BV66" s="9" t="s">
        <v>1384</v>
      </c>
      <c r="BW66" s="8"/>
      <c r="BX66" s="11" t="s">
        <v>1535</v>
      </c>
      <c r="BY66" s="8"/>
      <c r="CL66" s="7"/>
      <c r="CM66" s="7"/>
      <c r="CN66" s="7"/>
      <c r="CO66" s="130" t="s">
        <v>1536</v>
      </c>
      <c r="CP66" s="7"/>
      <c r="CQ66" s="7"/>
      <c r="CR66" s="7"/>
      <c r="CS66" s="7"/>
      <c r="CT66" s="7"/>
      <c r="CU66" s="7"/>
      <c r="CV66" s="7"/>
      <c r="CX66" t="s">
        <v>1537</v>
      </c>
      <c r="CY66">
        <f t="shared" ref="CY66:CY129" si="47">SUMIF($AZ$3:$AZ$327,CX66,$BF$3:$BF$327)</f>
        <v>0</v>
      </c>
      <c r="DA66" t="b">
        <f t="shared" ref="DA66:DA97" si="48">ISNUMBER(MATCH(AZ66,$CZ$2:$CZ$17,0))</f>
        <v>0</v>
      </c>
      <c r="DF66" s="333">
        <f t="shared" si="28"/>
        <v>0</v>
      </c>
    </row>
    <row r="67" spans="1:110" x14ac:dyDescent="0.2">
      <c r="A67" s="102">
        <f>IF(OR('Unit Types - Emission Rates'!A76="Not New/Modified",'Unit Types - Emission Rates'!A76="Remove",M67=0),0,IF(ISNUMBER(MATCH(M67,$M$1:M66,0)),0,MAX($A$1:A66)+1))</f>
        <v>0</v>
      </c>
      <c r="B67" t="str">
        <f>IF(OR(COUNTIF(QuickFix!$D$2:D67,QuickFix!D67)&gt;1,QuickFix!D67=0),IF(ISBLANK('Unit Types - Emission Rates'!C76),B66,0),MAX($B$1:B66)+1)</f>
        <v># if BACT</v>
      </c>
      <c r="C67" t="str">
        <f t="shared" si="31"/>
        <v># if BACT0</v>
      </c>
      <c r="D67">
        <f>IF(B67=0,0,IF(ISNUMBER(MATCH(C67,$C$1:C66,0)),-1,COUNTIF($B$2:B67,B67)-COUNTIFS($D$1:D66,"&lt;0",$B$1:B66,B67)))</f>
        <v>-1</v>
      </c>
      <c r="E67">
        <f t="shared" ref="E67:E130" si="49">IF(V67=1,0,B67&amp;"-"&amp;D67)</f>
        <v>0</v>
      </c>
      <c r="F67" t="str">
        <f>IF(OR(COUNTIF(QuickFix!$D$2:D67,QuickFix!D67)&gt;1,QuickFix!D67=0),IF(ISBLANK('Unit Types - Emission Rates'!C76),F66,0),MAX(F$1:$F66)+1)</f>
        <v># if Monitoring</v>
      </c>
      <c r="G67" t="str">
        <f t="shared" si="32"/>
        <v># if Monitoring0</v>
      </c>
      <c r="H67">
        <f>IF(F67=0,0,IF(ISNUMBER(MATCH(G67,$G$1:G66,0)),-1,COUNTIF($F$2:F67,F67)-COUNTIFS($H$1:H66,"&lt;0",$F$1:F66,F67)))</f>
        <v>-1</v>
      </c>
      <c r="I67">
        <f t="shared" si="33"/>
        <v>0</v>
      </c>
      <c r="J67" s="3" t="str">
        <f>IF(OR(COUNTIF($L$2:L67,L67)&gt;1,L67=0),IF(ISBLANK('Unit Types - Emission Rates'!C76),J66,0),MAX($J$1:J66)+1)</f>
        <v>Unique FIN</v>
      </c>
      <c r="K67" s="3" t="str">
        <f>IF(OR(COUNTIF($M$2:M67,M67)&gt;1,M67=0),IF(ISBLANK('Unit Types - Emission Rates'!D76),K66,0),MAX($K$1:K66)+1)</f>
        <v>Unique EPN</v>
      </c>
      <c r="L67">
        <f>IF(ISBLANK('Unit Types - Emission Rates'!$C76),'Unit Types - Emission Rates'!D76,'Unit Types - Emission Rates'!C76)</f>
        <v>0</v>
      </c>
      <c r="M67" s="3">
        <f>IF(AND(ISBLANK('Unit Types - Emission Rates'!D76),N67&lt;&gt;0,L67&lt;&gt;N67),"FIN: "&amp;L67,IF(AND(ISBLANK('Unit Types - Emission Rates'!D76),N67&lt;&gt;0),L67,'Unit Types - Emission Rates'!D76))</f>
        <v>0</v>
      </c>
      <c r="N67" s="3">
        <f>'Unit Types - Emission Rates'!E76</f>
        <v>0</v>
      </c>
      <c r="O67" s="5" t="str">
        <f>IF(OR(COUNTIF($P$2:P67,P67&lt;&gt;0)&gt;1,P67=0),IF(ISBLANK('Unit Types - Emission Rates'!A76),O66,0),MAX($O$1:O66)+1)</f>
        <v>AR Numbering</v>
      </c>
      <c r="P67" s="5">
        <f>'Unit Types - Emission Rates'!A76</f>
        <v>0</v>
      </c>
      <c r="Q67" s="3">
        <f>IF(R67=0,0,IF(COUNTIF($R$2:R67,R67)&gt;1,0,MAX($Q$1:Q66)+1))</f>
        <v>0</v>
      </c>
      <c r="R67" s="3">
        <f>IF(ISBLANK('Unit Types - Emission Rates'!P76),'Unit Types - Emission Rates'!O76,'Unit Types - Emission Rates'!P76)</f>
        <v>0</v>
      </c>
      <c r="S67" t="str">
        <f t="shared" ref="S67:S130" si="50">L67&amp;R67</f>
        <v>00</v>
      </c>
      <c r="T67" t="str">
        <f t="shared" ref="T67:T130" si="51">M67&amp;R67</f>
        <v>00</v>
      </c>
      <c r="U67" s="3">
        <f>IF(OR('Unit Types - Emission Rates'!F76="PM 2.5",'Unit Types - Emission Rates'!F76="PM2.5",'Unit Types - Emission Rates'!F76="PM 10",'Unit Types - Emission Rates'!F76="PM10"),"PM",'Unit Types - Emission Rates'!F76)</f>
        <v>0</v>
      </c>
      <c r="V67" s="100">
        <f>IF(ISBLANK('Unit Types - Emission Rates'!F76),1,0)</f>
        <v>1</v>
      </c>
      <c r="AC67" s="99">
        <f>IF(AD67=-1,0,MAX($AC$1:AC66)+1)</f>
        <v>0</v>
      </c>
      <c r="AD67" s="3">
        <f t="shared" si="34"/>
        <v>-1</v>
      </c>
      <c r="AE67" s="3">
        <f t="shared" si="35"/>
        <v>-1</v>
      </c>
      <c r="AF67" s="280">
        <f t="shared" si="36"/>
        <v>-1</v>
      </c>
      <c r="AG67" s="280" t="str">
        <f t="shared" si="37"/>
        <v/>
      </c>
      <c r="AH67" s="280" t="str">
        <f t="shared" si="38"/>
        <v/>
      </c>
      <c r="AI67" s="3">
        <f t="shared" si="39"/>
        <v>-1</v>
      </c>
      <c r="AJ67" s="3" t="str">
        <f t="shared" si="40"/>
        <v/>
      </c>
      <c r="AK67" s="3" t="str">
        <f t="shared" si="41"/>
        <v/>
      </c>
      <c r="AL67" s="280">
        <f t="shared" si="42"/>
        <v>-1</v>
      </c>
      <c r="AM67" s="280" t="str">
        <f t="shared" si="43"/>
        <v/>
      </c>
      <c r="AN67" s="285" t="str">
        <f t="shared" si="44"/>
        <v/>
      </c>
      <c r="AO67" s="3">
        <f>IF(AP67=0,0,COUNTIF(AO$1:$AO66,"&lt;&gt;0"))</f>
        <v>0</v>
      </c>
      <c r="AP67" s="3">
        <f t="shared" si="45"/>
        <v>0</v>
      </c>
      <c r="AT67" s="99">
        <f>IF(AU67=0,0,COUNTIF($AT$1:AT66,"&lt;&gt;0"))</f>
        <v>0</v>
      </c>
      <c r="AU67" s="3">
        <f t="shared" si="46"/>
        <v>0</v>
      </c>
      <c r="AY67" s="3">
        <f>IF(ISNUMBER(IFERROR(MATCH(AZ67,$AZ$1:AZ66,0),"Else")),0,ROW(AZ67)-1)</f>
        <v>0</v>
      </c>
      <c r="AZ67">
        <f>IF(OR('Unit Types - Emission Rates'!F75="PM 2.5",'Unit Types - Emission Rates'!F75="PM 2.5 ",'Unit Types - Emission Rates'!F75="PM2.5"),"PM2.5",IF(OR('Unit Types - Emission Rates'!F75="PM 10",'Unit Types - Emission Rates'!F75="PM 10 ",'Unit Types - Emission Rates'!F75="PM10 "),"PM10",IF(RIGHT('Unit Types - Emission Rates'!F75,1)=" ",LEFT('Unit Types - Emission Rates'!F75,LEN('Unit Types - Emission Rates'!F75)-1),IF(RIGHT('Unit Types - Emission Rates'!F75,1)&lt;&gt;" ",'Unit Types - Emission Rates'!F75,'Unit Types - Emission Rates'!F75))))</f>
        <v>0</v>
      </c>
      <c r="BA67">
        <f>_xlfn.NUMBERVALUE(IF(OR('Unit Types - Emission Rates'!G75="-",'Unit Types - Emission Rates'!G75="--",'Unit Types - Emission Rates'!G75="---"),0,IF(OR('Unit Types - Emission Rates'!G75="&lt;0.01",'Unit Types - Emission Rates'!G75="&lt; 0.01"),0.01,'Unit Types - Emission Rates'!G75)))</f>
        <v>0</v>
      </c>
      <c r="BB67">
        <f>_xlfn.NUMBERVALUE(IF(OR('Unit Types - Emission Rates'!H75="-",'Unit Types - Emission Rates'!H75="--",'Unit Types - Emission Rates'!H75="---"),0,IF(OR('Unit Types - Emission Rates'!H75="&lt;0.01",'Unit Types - Emission Rates'!H75="&lt; 0.01"),0.01,'Unit Types - Emission Rates'!H75)))</f>
        <v>0</v>
      </c>
      <c r="BC67">
        <f>_xlfn.NUMBERVALUE(IF(OR('Unit Types - Emission Rates'!I75="-",'Unit Types - Emission Rates'!I75="--",'Unit Types - Emission Rates'!I75="---"),0,IF(OR('Unit Types - Emission Rates'!I75="&lt;0.01",'Unit Types - Emission Rates'!I75="&lt; 0.01"),0.01,'Unit Types - Emission Rates'!I75)))</f>
        <v>0</v>
      </c>
      <c r="BD67">
        <f>_xlfn.NUMBERVALUE(IF(OR('Unit Types - Emission Rates'!J75="-",'Unit Types - Emission Rates'!J75="--",'Unit Types - Emission Rates'!J75="---"),0,IF(OR('Unit Types - Emission Rates'!J75="&lt;0.01",'Unit Types - Emission Rates'!J75="&lt; 0.01"),0.01,'Unit Types - Emission Rates'!J75)))</f>
        <v>0</v>
      </c>
      <c r="BE67">
        <f>_xlfn.NUMBERVALUE(IF(OR('Unit Types - Emission Rates'!K75="-",'Unit Types - Emission Rates'!K75="--",'Unit Types - Emission Rates'!K75="---"),0,IF(OR('Unit Types - Emission Rates'!K75="&lt;0.01",'Unit Types - Emission Rates'!K75="&lt; 0.01"),0.01,'Unit Types - Emission Rates'!K75)))</f>
        <v>0</v>
      </c>
      <c r="BF67">
        <f>_xlfn.NUMBERVALUE(IF(OR('Unit Types - Emission Rates'!L75="-",'Unit Types - Emission Rates'!L75="--",'Unit Types - Emission Rates'!L75="---"),0,IF(OR('Unit Types - Emission Rates'!L75="&lt;0.01",'Unit Types - Emission Rates'!L75="&lt; 0.01"),0.01,'Unit Types - Emission Rates'!L75)))</f>
        <v>0</v>
      </c>
      <c r="BG67" t="b">
        <f>IF(AND(V66&lt;&gt;1),(QuickFix!G66="Yes"))</f>
        <v>0</v>
      </c>
      <c r="BH67" t="b">
        <f>OR('Unit Types - Emission Rates'!A75="Consolidate",AND(ISBLANK('Unit Types - Emission Rates'!A75),BH66=TRUE),BC67&gt;0,BD67&gt;0)</f>
        <v>0</v>
      </c>
      <c r="BI67" t="b">
        <f>OR('Unit Types - Emission Rates'!A75="Remove",AND(ISBLANK('Unit Types - Emission Rates'!A75),BI66=TRUE))</f>
        <v>0</v>
      </c>
      <c r="BJ67" t="b">
        <f>OR('Unit Types - Emission Rates'!A75="Consolidate",'Unit Types - Emission Rates'!A75="New/Modified",'Unit Types - Emission Rates'!A75="Change of location",AND(ISBLANK('Unit Types - Emission Rates'!A75),BJ66=TRUE))</f>
        <v>0</v>
      </c>
      <c r="BK67" t="b">
        <f>OR('Unit Types - Emission Rates'!A75="Renew",'Unit Types - Emission Rates'!A75="Renew only",AND(ISBLANK('Unit Types - Emission Rates'!A75),BK66=TRUE))</f>
        <v>0</v>
      </c>
      <c r="BL67">
        <f>IF(ISNUMBER(IFERROR(MATCH(BM67,$BM$1:BM66,0),"Else")),0,ROW(BM67)-1)</f>
        <v>0</v>
      </c>
      <c r="BM67" s="105">
        <f t="shared" si="29"/>
        <v>0</v>
      </c>
      <c r="BO67" s="3"/>
      <c r="BP67" s="3"/>
      <c r="BQ67" s="162" t="s">
        <v>1538</v>
      </c>
      <c r="BR67" s="160" t="s">
        <v>1013</v>
      </c>
      <c r="BS67" s="3"/>
      <c r="BT67" s="3"/>
      <c r="BV67" s="9" t="s">
        <v>1539</v>
      </c>
      <c r="BW67" s="8"/>
      <c r="BX67" s="8"/>
      <c r="BY67" s="8"/>
      <c r="CL67" s="7"/>
      <c r="CM67" s="7"/>
      <c r="CN67" s="7"/>
      <c r="CO67" s="130" t="s">
        <v>1540</v>
      </c>
      <c r="CP67" s="7"/>
      <c r="CQ67" s="7"/>
      <c r="CR67" s="7"/>
      <c r="CS67" s="7"/>
      <c r="CT67" s="7"/>
      <c r="CU67" s="7"/>
      <c r="CV67" s="7"/>
      <c r="CX67" t="s">
        <v>1541</v>
      </c>
      <c r="CY67">
        <f t="shared" si="47"/>
        <v>0</v>
      </c>
      <c r="DA67" t="b">
        <f t="shared" si="48"/>
        <v>0</v>
      </c>
      <c r="DF67" s="333">
        <f t="shared" ref="DF67:DF130" si="52">IF(AND($BF68&gt;0,$BF68&lt;0.01),0.01,$BF68)</f>
        <v>0</v>
      </c>
    </row>
    <row r="68" spans="1:110" x14ac:dyDescent="0.2">
      <c r="A68" s="102">
        <f>IF(OR('Unit Types - Emission Rates'!A77="Not New/Modified",'Unit Types - Emission Rates'!A77="Remove",M68=0),0,IF(ISNUMBER(MATCH(M68,$M$1:M67,0)),0,MAX($A$1:A67)+1))</f>
        <v>0</v>
      </c>
      <c r="B68" t="str">
        <f>IF(OR(COUNTIF(QuickFix!$D$2:D68,QuickFix!D68)&gt;1,QuickFix!D68=0),IF(ISBLANK('Unit Types - Emission Rates'!C77),B67,0),MAX($B$1:B67)+1)</f>
        <v># if BACT</v>
      </c>
      <c r="C68" t="str">
        <f t="shared" si="31"/>
        <v># if BACT0</v>
      </c>
      <c r="D68">
        <f>IF(B68=0,0,IF(ISNUMBER(MATCH(C68,$C$1:C67,0)),-1,COUNTIF($B$2:B68,B68)-COUNTIFS($D$1:D67,"&lt;0",$B$1:B67,B68)))</f>
        <v>-1</v>
      </c>
      <c r="E68">
        <f t="shared" si="49"/>
        <v>0</v>
      </c>
      <c r="F68" t="str">
        <f>IF(OR(COUNTIF(QuickFix!$D$2:D68,QuickFix!D68)&gt;1,QuickFix!D68=0),IF(ISBLANK('Unit Types - Emission Rates'!C77),F67,0),MAX(F$1:$F67)+1)</f>
        <v># if Monitoring</v>
      </c>
      <c r="G68" t="str">
        <f t="shared" si="32"/>
        <v># if Monitoring0</v>
      </c>
      <c r="H68">
        <f>IF(F68=0,0,IF(ISNUMBER(MATCH(G68,$G$1:G67,0)),-1,COUNTIF($F$2:F68,F68)-COUNTIFS($H$1:H67,"&lt;0",$F$1:F67,F68)))</f>
        <v>-1</v>
      </c>
      <c r="I68">
        <f t="shared" si="33"/>
        <v>0</v>
      </c>
      <c r="J68" s="3" t="str">
        <f>IF(OR(COUNTIF($L$2:L68,L68)&gt;1,L68=0),IF(ISBLANK('Unit Types - Emission Rates'!C77),J67,0),MAX($J$1:J67)+1)</f>
        <v>Unique FIN</v>
      </c>
      <c r="K68" s="3" t="str">
        <f>IF(OR(COUNTIF($M$2:M68,M68)&gt;1,M68=0),IF(ISBLANK('Unit Types - Emission Rates'!D77),K67,0),MAX($K$1:K67)+1)</f>
        <v>Unique EPN</v>
      </c>
      <c r="L68">
        <f>IF(ISBLANK('Unit Types - Emission Rates'!$C77),'Unit Types - Emission Rates'!D77,'Unit Types - Emission Rates'!C77)</f>
        <v>0</v>
      </c>
      <c r="M68" s="3">
        <f>IF(AND(ISBLANK('Unit Types - Emission Rates'!D77),N68&lt;&gt;0,L68&lt;&gt;N68),"FIN: "&amp;L68,IF(AND(ISBLANK('Unit Types - Emission Rates'!D77),N68&lt;&gt;0),L68,'Unit Types - Emission Rates'!D77))</f>
        <v>0</v>
      </c>
      <c r="N68" s="3">
        <f>'Unit Types - Emission Rates'!E77</f>
        <v>0</v>
      </c>
      <c r="O68" s="5" t="str">
        <f>IF(OR(COUNTIF($P$2:P68,P68&lt;&gt;0)&gt;1,P68=0),IF(ISBLANK('Unit Types - Emission Rates'!A77),O67,0),MAX($O$1:O67)+1)</f>
        <v>AR Numbering</v>
      </c>
      <c r="P68" s="5">
        <f>'Unit Types - Emission Rates'!A77</f>
        <v>0</v>
      </c>
      <c r="Q68" s="3">
        <f>IF(R68=0,0,IF(COUNTIF($R$2:R68,R68)&gt;1,0,MAX($Q$1:Q67)+1))</f>
        <v>0</v>
      </c>
      <c r="R68" s="3">
        <f>IF(ISBLANK('Unit Types - Emission Rates'!P77),'Unit Types - Emission Rates'!O77,'Unit Types - Emission Rates'!P77)</f>
        <v>0</v>
      </c>
      <c r="S68" t="str">
        <f t="shared" si="50"/>
        <v>00</v>
      </c>
      <c r="T68" t="str">
        <f t="shared" si="51"/>
        <v>00</v>
      </c>
      <c r="U68" s="3">
        <f>IF(OR('Unit Types - Emission Rates'!F77="PM 2.5",'Unit Types - Emission Rates'!F77="PM2.5",'Unit Types - Emission Rates'!F77="PM 10",'Unit Types - Emission Rates'!F77="PM10"),"PM",'Unit Types - Emission Rates'!F77)</f>
        <v>0</v>
      </c>
      <c r="V68" s="100">
        <f>IF(ISBLANK('Unit Types - Emission Rates'!F77),1,0)</f>
        <v>1</v>
      </c>
      <c r="AC68" s="99">
        <f>IF(AD68=-1,0,MAX($AC$1:AC67)+1)</f>
        <v>0</v>
      </c>
      <c r="AD68" s="3">
        <f t="shared" si="34"/>
        <v>-1</v>
      </c>
      <c r="AE68" s="3">
        <f t="shared" si="35"/>
        <v>-1</v>
      </c>
      <c r="AF68" s="280">
        <f t="shared" si="36"/>
        <v>-1</v>
      </c>
      <c r="AG68" s="280" t="str">
        <f t="shared" si="37"/>
        <v/>
      </c>
      <c r="AH68" s="280" t="str">
        <f t="shared" si="38"/>
        <v/>
      </c>
      <c r="AI68" s="3">
        <f t="shared" si="39"/>
        <v>-1</v>
      </c>
      <c r="AJ68" s="3" t="str">
        <f t="shared" si="40"/>
        <v/>
      </c>
      <c r="AK68" s="3" t="str">
        <f t="shared" si="41"/>
        <v/>
      </c>
      <c r="AL68" s="280">
        <f t="shared" si="42"/>
        <v>-1</v>
      </c>
      <c r="AM68" s="280" t="str">
        <f t="shared" si="43"/>
        <v/>
      </c>
      <c r="AN68" s="285" t="str">
        <f t="shared" si="44"/>
        <v/>
      </c>
      <c r="AO68" s="3">
        <f>IF(AP68=0,0,COUNTIF(AO$1:$AO67,"&lt;&gt;0"))</f>
        <v>0</v>
      </c>
      <c r="AP68" s="3">
        <f t="shared" si="45"/>
        <v>0</v>
      </c>
      <c r="AT68" s="99">
        <f>IF(AU68=0,0,COUNTIF($AT$1:AT67,"&lt;&gt;0"))</f>
        <v>0</v>
      </c>
      <c r="AU68" s="3">
        <f t="shared" si="46"/>
        <v>0</v>
      </c>
      <c r="AY68" s="3">
        <f>IF(ISNUMBER(IFERROR(MATCH(AZ68,$AZ$1:AZ67,0),"Else")),0,ROW(AZ68)-1)</f>
        <v>0</v>
      </c>
      <c r="AZ68">
        <f>IF(OR('Unit Types - Emission Rates'!F76="PM 2.5",'Unit Types - Emission Rates'!F76="PM 2.5 ",'Unit Types - Emission Rates'!F76="PM2.5"),"PM2.5",IF(OR('Unit Types - Emission Rates'!F76="PM 10",'Unit Types - Emission Rates'!F76="PM 10 ",'Unit Types - Emission Rates'!F76="PM10 "),"PM10",IF(RIGHT('Unit Types - Emission Rates'!F76,1)=" ",LEFT('Unit Types - Emission Rates'!F76,LEN('Unit Types - Emission Rates'!F76)-1),IF(RIGHT('Unit Types - Emission Rates'!F76,1)&lt;&gt;" ",'Unit Types - Emission Rates'!F76,'Unit Types - Emission Rates'!F76))))</f>
        <v>0</v>
      </c>
      <c r="BA68">
        <f>_xlfn.NUMBERVALUE(IF(OR('Unit Types - Emission Rates'!G76="-",'Unit Types - Emission Rates'!G76="--",'Unit Types - Emission Rates'!G76="---"),0,IF(OR('Unit Types - Emission Rates'!G76="&lt;0.01",'Unit Types - Emission Rates'!G76="&lt; 0.01"),0.01,'Unit Types - Emission Rates'!G76)))</f>
        <v>0</v>
      </c>
      <c r="BB68">
        <f>_xlfn.NUMBERVALUE(IF(OR('Unit Types - Emission Rates'!H76="-",'Unit Types - Emission Rates'!H76="--",'Unit Types - Emission Rates'!H76="---"),0,IF(OR('Unit Types - Emission Rates'!H76="&lt;0.01",'Unit Types - Emission Rates'!H76="&lt; 0.01"),0.01,'Unit Types - Emission Rates'!H76)))</f>
        <v>0</v>
      </c>
      <c r="BC68">
        <f>_xlfn.NUMBERVALUE(IF(OR('Unit Types - Emission Rates'!I76="-",'Unit Types - Emission Rates'!I76="--",'Unit Types - Emission Rates'!I76="---"),0,IF(OR('Unit Types - Emission Rates'!I76="&lt;0.01",'Unit Types - Emission Rates'!I76="&lt; 0.01"),0.01,'Unit Types - Emission Rates'!I76)))</f>
        <v>0</v>
      </c>
      <c r="BD68">
        <f>_xlfn.NUMBERVALUE(IF(OR('Unit Types - Emission Rates'!J76="-",'Unit Types - Emission Rates'!J76="--",'Unit Types - Emission Rates'!J76="---"),0,IF(OR('Unit Types - Emission Rates'!J76="&lt;0.01",'Unit Types - Emission Rates'!J76="&lt; 0.01"),0.01,'Unit Types - Emission Rates'!J76)))</f>
        <v>0</v>
      </c>
      <c r="BE68">
        <f>_xlfn.NUMBERVALUE(IF(OR('Unit Types - Emission Rates'!K76="-",'Unit Types - Emission Rates'!K76="--",'Unit Types - Emission Rates'!K76="---"),0,IF(OR('Unit Types - Emission Rates'!K76="&lt;0.01",'Unit Types - Emission Rates'!K76="&lt; 0.01"),0.01,'Unit Types - Emission Rates'!K76)))</f>
        <v>0</v>
      </c>
      <c r="BF68">
        <f>_xlfn.NUMBERVALUE(IF(OR('Unit Types - Emission Rates'!L76="-",'Unit Types - Emission Rates'!L76="--",'Unit Types - Emission Rates'!L76="---"),0,IF(OR('Unit Types - Emission Rates'!L76="&lt;0.01",'Unit Types - Emission Rates'!L76="&lt; 0.01"),0.01,'Unit Types - Emission Rates'!L76)))</f>
        <v>0</v>
      </c>
      <c r="BG68" t="b">
        <f>IF(AND(V67&lt;&gt;1),(QuickFix!G67="Yes"))</f>
        <v>0</v>
      </c>
      <c r="BH68" t="b">
        <f>OR('Unit Types - Emission Rates'!A76="Consolidate",AND(ISBLANK('Unit Types - Emission Rates'!A76),BH67=TRUE),BC68&gt;0,BD68&gt;0)</f>
        <v>0</v>
      </c>
      <c r="BI68" t="b">
        <f>OR('Unit Types - Emission Rates'!A76="Remove",AND(ISBLANK('Unit Types - Emission Rates'!A76),BI67=TRUE))</f>
        <v>0</v>
      </c>
      <c r="BJ68" t="b">
        <f>OR('Unit Types - Emission Rates'!A76="Consolidate",'Unit Types - Emission Rates'!A76="New/Modified",'Unit Types - Emission Rates'!A76="Change of location",AND(ISBLANK('Unit Types - Emission Rates'!A76),BJ67=TRUE))</f>
        <v>0</v>
      </c>
      <c r="BK68" t="b">
        <f>OR('Unit Types - Emission Rates'!A76="Renew",'Unit Types - Emission Rates'!A76="Renew only",AND(ISBLANK('Unit Types - Emission Rates'!A76),BK67=TRUE))</f>
        <v>0</v>
      </c>
      <c r="BL68">
        <f>IF(ISNUMBER(IFERROR(MATCH(BM68,$BM$1:BM67,0),"Else")),0,ROW(BM68)-1)</f>
        <v>0</v>
      </c>
      <c r="BM68" s="105">
        <f t="shared" ref="BM68:BM131" si="53">IF(BJ68,AZ68,0)</f>
        <v>0</v>
      </c>
      <c r="BO68" s="3"/>
      <c r="BP68" s="3"/>
      <c r="BQ68" s="162" t="s">
        <v>1542</v>
      </c>
      <c r="BR68" s="160" t="s">
        <v>1148</v>
      </c>
      <c r="BS68" s="3"/>
      <c r="BT68" s="3"/>
      <c r="BV68" s="9" t="s">
        <v>1436</v>
      </c>
      <c r="BW68" s="8"/>
      <c r="BX68" s="8"/>
      <c r="BY68" s="8"/>
      <c r="CL68" s="7"/>
      <c r="CM68" s="7"/>
      <c r="CN68" s="7"/>
      <c r="CO68" s="130" t="s">
        <v>1543</v>
      </c>
      <c r="CP68" s="7"/>
      <c r="CQ68" s="7"/>
      <c r="CR68" s="7"/>
      <c r="CS68" s="7"/>
      <c r="CT68" s="7"/>
      <c r="CU68" s="7"/>
      <c r="CV68" s="7"/>
      <c r="CX68" t="s">
        <v>1544</v>
      </c>
      <c r="CY68">
        <f t="shared" si="47"/>
        <v>0</v>
      </c>
      <c r="DA68" t="b">
        <f t="shared" si="48"/>
        <v>0</v>
      </c>
      <c r="DF68" s="333">
        <f t="shared" si="52"/>
        <v>0</v>
      </c>
    </row>
    <row r="69" spans="1:110" x14ac:dyDescent="0.2">
      <c r="A69" s="102">
        <f>IF(OR('Unit Types - Emission Rates'!A78="Not New/Modified",'Unit Types - Emission Rates'!A78="Remove",M69=0),0,IF(ISNUMBER(MATCH(M69,$M$1:M68,0)),0,MAX($A$1:A68)+1))</f>
        <v>0</v>
      </c>
      <c r="B69" t="str">
        <f>IF(OR(COUNTIF(QuickFix!$D$2:D69,QuickFix!D69)&gt;1,QuickFix!D69=0),IF(ISBLANK('Unit Types - Emission Rates'!C78),B68,0),MAX($B$1:B68)+1)</f>
        <v># if BACT</v>
      </c>
      <c r="C69" t="str">
        <f t="shared" si="31"/>
        <v># if BACT0</v>
      </c>
      <c r="D69">
        <f>IF(B69=0,0,IF(ISNUMBER(MATCH(C69,$C$1:C68,0)),-1,COUNTIF($B$2:B69,B69)-COUNTIFS($D$1:D68,"&lt;0",$B$1:B68,B69)))</f>
        <v>-1</v>
      </c>
      <c r="E69">
        <f t="shared" si="49"/>
        <v>0</v>
      </c>
      <c r="F69" t="str">
        <f>IF(OR(COUNTIF(QuickFix!$D$2:D69,QuickFix!D69)&gt;1,QuickFix!D69=0),IF(ISBLANK('Unit Types - Emission Rates'!C78),F68,0),MAX(F$1:$F68)+1)</f>
        <v># if Monitoring</v>
      </c>
      <c r="G69" t="str">
        <f t="shared" si="32"/>
        <v># if Monitoring0</v>
      </c>
      <c r="H69">
        <f>IF(F69=0,0,IF(ISNUMBER(MATCH(G69,$G$1:G68,0)),-1,COUNTIF($F$2:F69,F69)-COUNTIFS($H$1:H68,"&lt;0",$F$1:F68,F69)))</f>
        <v>-1</v>
      </c>
      <c r="I69">
        <f t="shared" si="33"/>
        <v>0</v>
      </c>
      <c r="J69" s="3" t="str">
        <f>IF(OR(COUNTIF($L$2:L69,L69)&gt;1,L69=0),IF(ISBLANK('Unit Types - Emission Rates'!C78),J68,0),MAX($J$1:J68)+1)</f>
        <v>Unique FIN</v>
      </c>
      <c r="K69" s="3" t="str">
        <f>IF(OR(COUNTIF($M$2:M69,M69)&gt;1,M69=0),IF(ISBLANK('Unit Types - Emission Rates'!D78),K68,0),MAX($K$1:K68)+1)</f>
        <v>Unique EPN</v>
      </c>
      <c r="L69">
        <f>IF(ISBLANK('Unit Types - Emission Rates'!$C78),'Unit Types - Emission Rates'!D78,'Unit Types - Emission Rates'!C78)</f>
        <v>0</v>
      </c>
      <c r="M69" s="3">
        <f>IF(AND(ISBLANK('Unit Types - Emission Rates'!D78),N69&lt;&gt;0,L69&lt;&gt;N69),"FIN: "&amp;L69,IF(AND(ISBLANK('Unit Types - Emission Rates'!D78),N69&lt;&gt;0),L69,'Unit Types - Emission Rates'!D78))</f>
        <v>0</v>
      </c>
      <c r="N69" s="3">
        <f>'Unit Types - Emission Rates'!E78</f>
        <v>0</v>
      </c>
      <c r="O69" s="5" t="str">
        <f>IF(OR(COUNTIF($P$2:P69,P69&lt;&gt;0)&gt;1,P69=0),IF(ISBLANK('Unit Types - Emission Rates'!A78),O68,0),MAX($O$1:O68)+1)</f>
        <v>AR Numbering</v>
      </c>
      <c r="P69" s="5">
        <f>'Unit Types - Emission Rates'!A78</f>
        <v>0</v>
      </c>
      <c r="Q69" s="3">
        <f>IF(R69=0,0,IF(COUNTIF($R$2:R69,R69)&gt;1,0,MAX($Q$1:Q68)+1))</f>
        <v>0</v>
      </c>
      <c r="R69" s="3">
        <f>IF(ISBLANK('Unit Types - Emission Rates'!P78),'Unit Types - Emission Rates'!O78,'Unit Types - Emission Rates'!P78)</f>
        <v>0</v>
      </c>
      <c r="S69" t="str">
        <f t="shared" si="50"/>
        <v>00</v>
      </c>
      <c r="T69" t="str">
        <f t="shared" si="51"/>
        <v>00</v>
      </c>
      <c r="U69" s="3">
        <f>IF(OR('Unit Types - Emission Rates'!F78="PM 2.5",'Unit Types - Emission Rates'!F78="PM2.5",'Unit Types - Emission Rates'!F78="PM 10",'Unit Types - Emission Rates'!F78="PM10"),"PM",'Unit Types - Emission Rates'!F78)</f>
        <v>0</v>
      </c>
      <c r="V69" s="100">
        <f>IF(ISBLANK('Unit Types - Emission Rates'!F78),1,0)</f>
        <v>1</v>
      </c>
      <c r="AC69" s="99">
        <f>IF(AD69=-1,0,MAX($AC$1:AC68)+1)</f>
        <v>0</v>
      </c>
      <c r="AD69" s="3">
        <f t="shared" si="34"/>
        <v>-1</v>
      </c>
      <c r="AE69" s="3">
        <f t="shared" si="35"/>
        <v>-1</v>
      </c>
      <c r="AF69" s="280">
        <f t="shared" si="36"/>
        <v>-1</v>
      </c>
      <c r="AG69" s="280" t="str">
        <f t="shared" si="37"/>
        <v/>
      </c>
      <c r="AH69" s="280" t="str">
        <f t="shared" si="38"/>
        <v/>
      </c>
      <c r="AI69" s="3">
        <f t="shared" si="39"/>
        <v>-1</v>
      </c>
      <c r="AJ69" s="3" t="str">
        <f t="shared" si="40"/>
        <v/>
      </c>
      <c r="AK69" s="3" t="str">
        <f t="shared" si="41"/>
        <v/>
      </c>
      <c r="AL69" s="280">
        <f t="shared" si="42"/>
        <v>-1</v>
      </c>
      <c r="AM69" s="280" t="str">
        <f t="shared" si="43"/>
        <v/>
      </c>
      <c r="AN69" s="285" t="str">
        <f t="shared" si="44"/>
        <v/>
      </c>
      <c r="AO69" s="3">
        <f>IF(AP69=0,0,COUNTIF(AO$1:$AO68,"&lt;&gt;0"))</f>
        <v>0</v>
      </c>
      <c r="AP69" s="3">
        <f t="shared" si="45"/>
        <v>0</v>
      </c>
      <c r="AT69" s="99">
        <f>IF(AU69=0,0,COUNTIF($AT$1:AT68,"&lt;&gt;0"))</f>
        <v>0</v>
      </c>
      <c r="AU69" s="3">
        <f t="shared" si="46"/>
        <v>0</v>
      </c>
      <c r="AY69" s="3">
        <f>IF(ISNUMBER(IFERROR(MATCH(AZ69,$AZ$1:AZ68,0),"Else")),0,ROW(AZ69)-1)</f>
        <v>0</v>
      </c>
      <c r="AZ69">
        <f>IF(OR('Unit Types - Emission Rates'!F77="PM 2.5",'Unit Types - Emission Rates'!F77="PM 2.5 ",'Unit Types - Emission Rates'!F77="PM2.5"),"PM2.5",IF(OR('Unit Types - Emission Rates'!F77="PM 10",'Unit Types - Emission Rates'!F77="PM 10 ",'Unit Types - Emission Rates'!F77="PM10 "),"PM10",IF(RIGHT('Unit Types - Emission Rates'!F77,1)=" ",LEFT('Unit Types - Emission Rates'!F77,LEN('Unit Types - Emission Rates'!F77)-1),IF(RIGHT('Unit Types - Emission Rates'!F77,1)&lt;&gt;" ",'Unit Types - Emission Rates'!F77,'Unit Types - Emission Rates'!F77))))</f>
        <v>0</v>
      </c>
      <c r="BA69">
        <f>_xlfn.NUMBERVALUE(IF(OR('Unit Types - Emission Rates'!G77="-",'Unit Types - Emission Rates'!G77="--",'Unit Types - Emission Rates'!G77="---"),0,IF(OR('Unit Types - Emission Rates'!G77="&lt;0.01",'Unit Types - Emission Rates'!G77="&lt; 0.01"),0.01,'Unit Types - Emission Rates'!G77)))</f>
        <v>0</v>
      </c>
      <c r="BB69">
        <f>_xlfn.NUMBERVALUE(IF(OR('Unit Types - Emission Rates'!H77="-",'Unit Types - Emission Rates'!H77="--",'Unit Types - Emission Rates'!H77="---"),0,IF(OR('Unit Types - Emission Rates'!H77="&lt;0.01",'Unit Types - Emission Rates'!H77="&lt; 0.01"),0.01,'Unit Types - Emission Rates'!H77)))</f>
        <v>0</v>
      </c>
      <c r="BC69">
        <f>_xlfn.NUMBERVALUE(IF(OR('Unit Types - Emission Rates'!I77="-",'Unit Types - Emission Rates'!I77="--",'Unit Types - Emission Rates'!I77="---"),0,IF(OR('Unit Types - Emission Rates'!I77="&lt;0.01",'Unit Types - Emission Rates'!I77="&lt; 0.01"),0.01,'Unit Types - Emission Rates'!I77)))</f>
        <v>0</v>
      </c>
      <c r="BD69">
        <f>_xlfn.NUMBERVALUE(IF(OR('Unit Types - Emission Rates'!J77="-",'Unit Types - Emission Rates'!J77="--",'Unit Types - Emission Rates'!J77="---"),0,IF(OR('Unit Types - Emission Rates'!J77="&lt;0.01",'Unit Types - Emission Rates'!J77="&lt; 0.01"),0.01,'Unit Types - Emission Rates'!J77)))</f>
        <v>0</v>
      </c>
      <c r="BE69">
        <f>_xlfn.NUMBERVALUE(IF(OR('Unit Types - Emission Rates'!K77="-",'Unit Types - Emission Rates'!K77="--",'Unit Types - Emission Rates'!K77="---"),0,IF(OR('Unit Types - Emission Rates'!K77="&lt;0.01",'Unit Types - Emission Rates'!K77="&lt; 0.01"),0.01,'Unit Types - Emission Rates'!K77)))</f>
        <v>0</v>
      </c>
      <c r="BF69">
        <f>_xlfn.NUMBERVALUE(IF(OR('Unit Types - Emission Rates'!L77="-",'Unit Types - Emission Rates'!L77="--",'Unit Types - Emission Rates'!L77="---"),0,IF(OR('Unit Types - Emission Rates'!L77="&lt;0.01",'Unit Types - Emission Rates'!L77="&lt; 0.01"),0.01,'Unit Types - Emission Rates'!L77)))</f>
        <v>0</v>
      </c>
      <c r="BG69" t="b">
        <f>IF(AND(V68&lt;&gt;1),(QuickFix!G68="Yes"))</f>
        <v>0</v>
      </c>
      <c r="BH69" t="b">
        <f>OR('Unit Types - Emission Rates'!A77="Consolidate",AND(ISBLANK('Unit Types - Emission Rates'!A77),BH68=TRUE),BC69&gt;0,BD69&gt;0)</f>
        <v>0</v>
      </c>
      <c r="BI69" t="b">
        <f>OR('Unit Types - Emission Rates'!A77="Remove",AND(ISBLANK('Unit Types - Emission Rates'!A77),BI68=TRUE))</f>
        <v>0</v>
      </c>
      <c r="BJ69" t="b">
        <f>OR('Unit Types - Emission Rates'!A77="Consolidate",'Unit Types - Emission Rates'!A77="New/Modified",'Unit Types - Emission Rates'!A77="Change of location",AND(ISBLANK('Unit Types - Emission Rates'!A77),BJ68=TRUE))</f>
        <v>0</v>
      </c>
      <c r="BK69" t="b">
        <f>OR('Unit Types - Emission Rates'!A77="Renew",'Unit Types - Emission Rates'!A77="Renew only",AND(ISBLANK('Unit Types - Emission Rates'!A77),BK68=TRUE))</f>
        <v>0</v>
      </c>
      <c r="BL69">
        <f>IF(ISNUMBER(IFERROR(MATCH(BM69,$BM$1:BM68,0),"Else")),0,ROW(BM69)-1)</f>
        <v>0</v>
      </c>
      <c r="BM69" s="105">
        <f t="shared" si="53"/>
        <v>0</v>
      </c>
      <c r="BO69" s="3"/>
      <c r="BP69" s="3"/>
      <c r="BQ69" s="162" t="s">
        <v>1545</v>
      </c>
      <c r="BR69" s="160" t="s">
        <v>1099</v>
      </c>
      <c r="BS69" s="3"/>
      <c r="BT69" s="3"/>
      <c r="BV69" s="9" t="s">
        <v>1546</v>
      </c>
      <c r="BW69" s="8"/>
      <c r="BX69" s="8"/>
      <c r="BY69" s="8"/>
      <c r="CL69" s="7"/>
      <c r="CM69" s="7"/>
      <c r="CN69" s="7"/>
      <c r="CO69" s="130" t="s">
        <v>1547</v>
      </c>
      <c r="CP69" s="7"/>
      <c r="CQ69" s="7"/>
      <c r="CR69" s="7"/>
      <c r="CS69" s="7"/>
      <c r="CT69" s="7"/>
      <c r="CU69" s="7"/>
      <c r="CV69" s="7"/>
      <c r="CX69" t="s">
        <v>1548</v>
      </c>
      <c r="CY69">
        <f t="shared" si="47"/>
        <v>0</v>
      </c>
      <c r="DA69" t="b">
        <f t="shared" si="48"/>
        <v>0</v>
      </c>
      <c r="DF69" s="333">
        <f t="shared" si="52"/>
        <v>0</v>
      </c>
    </row>
    <row r="70" spans="1:110" x14ac:dyDescent="0.2">
      <c r="A70" s="102">
        <f>IF(OR('Unit Types - Emission Rates'!A79="Not New/Modified",'Unit Types - Emission Rates'!A79="Remove",M70=0),0,IF(ISNUMBER(MATCH(M70,$M$1:M69,0)),0,MAX($A$1:A69)+1))</f>
        <v>0</v>
      </c>
      <c r="B70" t="str">
        <f>IF(OR(COUNTIF(QuickFix!$D$2:D70,QuickFix!D70)&gt;1,QuickFix!D70=0),IF(ISBLANK('Unit Types - Emission Rates'!C79),B69,0),MAX($B$1:B69)+1)</f>
        <v># if BACT</v>
      </c>
      <c r="C70" t="str">
        <f t="shared" si="31"/>
        <v># if BACT0</v>
      </c>
      <c r="D70">
        <f>IF(B70=0,0,IF(ISNUMBER(MATCH(C70,$C$1:C69,0)),-1,COUNTIF($B$2:B70,B70)-COUNTIFS($D$1:D69,"&lt;0",$B$1:B69,B70)))</f>
        <v>-1</v>
      </c>
      <c r="E70">
        <f t="shared" si="49"/>
        <v>0</v>
      </c>
      <c r="F70" t="str">
        <f>IF(OR(COUNTIF(QuickFix!$D$2:D70,QuickFix!D70)&gt;1,QuickFix!D70=0),IF(ISBLANK('Unit Types - Emission Rates'!C79),F69,0),MAX(F$1:$F69)+1)</f>
        <v># if Monitoring</v>
      </c>
      <c r="G70" t="str">
        <f t="shared" si="32"/>
        <v># if Monitoring0</v>
      </c>
      <c r="H70">
        <f>IF(F70=0,0,IF(ISNUMBER(MATCH(G70,$G$1:G69,0)),-1,COUNTIF($F$2:F70,F70)-COUNTIFS($H$1:H69,"&lt;0",$F$1:F69,F70)))</f>
        <v>-1</v>
      </c>
      <c r="I70">
        <f t="shared" si="33"/>
        <v>0</v>
      </c>
      <c r="J70" s="3" t="str">
        <f>IF(OR(COUNTIF($L$2:L70,L70)&gt;1,L70=0),IF(ISBLANK('Unit Types - Emission Rates'!C79),J69,0),MAX($J$1:J69)+1)</f>
        <v>Unique FIN</v>
      </c>
      <c r="K70" s="3" t="str">
        <f>IF(OR(COUNTIF($M$2:M70,M70)&gt;1,M70=0),IF(ISBLANK('Unit Types - Emission Rates'!D79),K69,0),MAX($K$1:K69)+1)</f>
        <v>Unique EPN</v>
      </c>
      <c r="L70">
        <f>IF(ISBLANK('Unit Types - Emission Rates'!$C79),'Unit Types - Emission Rates'!D79,'Unit Types - Emission Rates'!C79)</f>
        <v>0</v>
      </c>
      <c r="M70" s="3">
        <f>IF(AND(ISBLANK('Unit Types - Emission Rates'!D79),N70&lt;&gt;0,L70&lt;&gt;N70),"FIN: "&amp;L70,IF(AND(ISBLANK('Unit Types - Emission Rates'!D79),N70&lt;&gt;0),L70,'Unit Types - Emission Rates'!D79))</f>
        <v>0</v>
      </c>
      <c r="N70" s="3">
        <f>'Unit Types - Emission Rates'!E79</f>
        <v>0</v>
      </c>
      <c r="O70" s="5" t="str">
        <f>IF(OR(COUNTIF($P$2:P70,P70&lt;&gt;0)&gt;1,P70=0),IF(ISBLANK('Unit Types - Emission Rates'!A79),O69,0),MAX($O$1:O69)+1)</f>
        <v>AR Numbering</v>
      </c>
      <c r="P70" s="5">
        <f>'Unit Types - Emission Rates'!A79</f>
        <v>0</v>
      </c>
      <c r="Q70" s="3">
        <f>IF(R70=0,0,IF(COUNTIF($R$2:R70,R70)&gt;1,0,MAX($Q$1:Q69)+1))</f>
        <v>0</v>
      </c>
      <c r="R70" s="3">
        <f>IF(ISBLANK('Unit Types - Emission Rates'!P79),'Unit Types - Emission Rates'!O79,'Unit Types - Emission Rates'!P79)</f>
        <v>0</v>
      </c>
      <c r="S70" t="str">
        <f t="shared" si="50"/>
        <v>00</v>
      </c>
      <c r="T70" t="str">
        <f t="shared" si="51"/>
        <v>00</v>
      </c>
      <c r="U70" s="3">
        <f>IF(OR('Unit Types - Emission Rates'!F79="PM 2.5",'Unit Types - Emission Rates'!F79="PM2.5",'Unit Types - Emission Rates'!F79="PM 10",'Unit Types - Emission Rates'!F79="PM10"),"PM",'Unit Types - Emission Rates'!F79)</f>
        <v>0</v>
      </c>
      <c r="V70" s="100">
        <f>IF(ISBLANK('Unit Types - Emission Rates'!F79),1,0)</f>
        <v>1</v>
      </c>
      <c r="AC70" s="99">
        <f>IF(AD70=-1,0,MAX($AC$1:AC69)+1)</f>
        <v>0</v>
      </c>
      <c r="AD70" s="3">
        <f t="shared" si="34"/>
        <v>-1</v>
      </c>
      <c r="AE70" s="3">
        <f t="shared" si="35"/>
        <v>-1</v>
      </c>
      <c r="AF70" s="280">
        <f t="shared" si="36"/>
        <v>-1</v>
      </c>
      <c r="AG70" s="280" t="str">
        <f t="shared" si="37"/>
        <v/>
      </c>
      <c r="AH70" s="280" t="str">
        <f t="shared" si="38"/>
        <v/>
      </c>
      <c r="AI70" s="3">
        <f t="shared" si="39"/>
        <v>-1</v>
      </c>
      <c r="AJ70" s="3" t="str">
        <f t="shared" si="40"/>
        <v/>
      </c>
      <c r="AK70" s="3" t="str">
        <f t="shared" si="41"/>
        <v/>
      </c>
      <c r="AL70" s="280">
        <f t="shared" si="42"/>
        <v>-1</v>
      </c>
      <c r="AM70" s="280" t="str">
        <f t="shared" si="43"/>
        <v/>
      </c>
      <c r="AN70" s="285" t="str">
        <f t="shared" si="44"/>
        <v/>
      </c>
      <c r="AO70" s="3">
        <f>IF(AP70=0,0,COUNTIF(AO$1:$AO69,"&lt;&gt;0"))</f>
        <v>0</v>
      </c>
      <c r="AP70" s="3">
        <f t="shared" si="45"/>
        <v>0</v>
      </c>
      <c r="AT70" s="99">
        <f>IF(AU70=0,0,COUNTIF($AT$1:AT69,"&lt;&gt;0"))</f>
        <v>0</v>
      </c>
      <c r="AU70" s="3">
        <f t="shared" si="46"/>
        <v>0</v>
      </c>
      <c r="AY70" s="3">
        <f>IF(ISNUMBER(IFERROR(MATCH(AZ70,$AZ$1:AZ69,0),"Else")),0,ROW(AZ70)-1)</f>
        <v>0</v>
      </c>
      <c r="AZ70">
        <f>IF(OR('Unit Types - Emission Rates'!F78="PM 2.5",'Unit Types - Emission Rates'!F78="PM 2.5 ",'Unit Types - Emission Rates'!F78="PM2.5"),"PM2.5",IF(OR('Unit Types - Emission Rates'!F78="PM 10",'Unit Types - Emission Rates'!F78="PM 10 ",'Unit Types - Emission Rates'!F78="PM10 "),"PM10",IF(RIGHT('Unit Types - Emission Rates'!F78,1)=" ",LEFT('Unit Types - Emission Rates'!F78,LEN('Unit Types - Emission Rates'!F78)-1),IF(RIGHT('Unit Types - Emission Rates'!F78,1)&lt;&gt;" ",'Unit Types - Emission Rates'!F78,'Unit Types - Emission Rates'!F78))))</f>
        <v>0</v>
      </c>
      <c r="BA70">
        <f>_xlfn.NUMBERVALUE(IF(OR('Unit Types - Emission Rates'!G78="-",'Unit Types - Emission Rates'!G78="--",'Unit Types - Emission Rates'!G78="---"),0,IF(OR('Unit Types - Emission Rates'!G78="&lt;0.01",'Unit Types - Emission Rates'!G78="&lt; 0.01"),0.01,'Unit Types - Emission Rates'!G78)))</f>
        <v>0</v>
      </c>
      <c r="BB70">
        <f>_xlfn.NUMBERVALUE(IF(OR('Unit Types - Emission Rates'!H78="-",'Unit Types - Emission Rates'!H78="--",'Unit Types - Emission Rates'!H78="---"),0,IF(OR('Unit Types - Emission Rates'!H78="&lt;0.01",'Unit Types - Emission Rates'!H78="&lt; 0.01"),0.01,'Unit Types - Emission Rates'!H78)))</f>
        <v>0</v>
      </c>
      <c r="BC70">
        <f>_xlfn.NUMBERVALUE(IF(OR('Unit Types - Emission Rates'!I78="-",'Unit Types - Emission Rates'!I78="--",'Unit Types - Emission Rates'!I78="---"),0,IF(OR('Unit Types - Emission Rates'!I78="&lt;0.01",'Unit Types - Emission Rates'!I78="&lt; 0.01"),0.01,'Unit Types - Emission Rates'!I78)))</f>
        <v>0</v>
      </c>
      <c r="BD70">
        <f>_xlfn.NUMBERVALUE(IF(OR('Unit Types - Emission Rates'!J78="-",'Unit Types - Emission Rates'!J78="--",'Unit Types - Emission Rates'!J78="---"),0,IF(OR('Unit Types - Emission Rates'!J78="&lt;0.01",'Unit Types - Emission Rates'!J78="&lt; 0.01"),0.01,'Unit Types - Emission Rates'!J78)))</f>
        <v>0</v>
      </c>
      <c r="BE70">
        <f>_xlfn.NUMBERVALUE(IF(OR('Unit Types - Emission Rates'!K78="-",'Unit Types - Emission Rates'!K78="--",'Unit Types - Emission Rates'!K78="---"),0,IF(OR('Unit Types - Emission Rates'!K78="&lt;0.01",'Unit Types - Emission Rates'!K78="&lt; 0.01"),0.01,'Unit Types - Emission Rates'!K78)))</f>
        <v>0</v>
      </c>
      <c r="BF70">
        <f>_xlfn.NUMBERVALUE(IF(OR('Unit Types - Emission Rates'!L78="-",'Unit Types - Emission Rates'!L78="--",'Unit Types - Emission Rates'!L78="---"),0,IF(OR('Unit Types - Emission Rates'!L78="&lt;0.01",'Unit Types - Emission Rates'!L78="&lt; 0.01"),0.01,'Unit Types - Emission Rates'!L78)))</f>
        <v>0</v>
      </c>
      <c r="BG70" t="b">
        <f>IF(AND(V69&lt;&gt;1),(QuickFix!G69="Yes"))</f>
        <v>0</v>
      </c>
      <c r="BH70" t="b">
        <f>OR('Unit Types - Emission Rates'!A78="Consolidate",AND(ISBLANK('Unit Types - Emission Rates'!A78),BH69=TRUE),BC70&gt;0,BD70&gt;0)</f>
        <v>0</v>
      </c>
      <c r="BI70" t="b">
        <f>OR('Unit Types - Emission Rates'!A78="Remove",AND(ISBLANK('Unit Types - Emission Rates'!A78),BI69=TRUE))</f>
        <v>0</v>
      </c>
      <c r="BJ70" t="b">
        <f>OR('Unit Types - Emission Rates'!A78="Consolidate",'Unit Types - Emission Rates'!A78="New/Modified",'Unit Types - Emission Rates'!A78="Change of location",AND(ISBLANK('Unit Types - Emission Rates'!A78),BJ69=TRUE))</f>
        <v>0</v>
      </c>
      <c r="BK70" t="b">
        <f>OR('Unit Types - Emission Rates'!A78="Renew",'Unit Types - Emission Rates'!A78="Renew only",AND(ISBLANK('Unit Types - Emission Rates'!A78),BK69=TRUE))</f>
        <v>0</v>
      </c>
      <c r="BL70">
        <f>IF(ISNUMBER(IFERROR(MATCH(BM70,$BM$1:BM69,0),"Else")),0,ROW(BM70)-1)</f>
        <v>0</v>
      </c>
      <c r="BM70" s="105">
        <f t="shared" si="53"/>
        <v>0</v>
      </c>
      <c r="BO70" s="3"/>
      <c r="BP70" s="3"/>
      <c r="BQ70" s="162" t="s">
        <v>1549</v>
      </c>
      <c r="BR70" s="160" t="s">
        <v>1028</v>
      </c>
      <c r="BS70" s="3"/>
      <c r="BT70" s="3"/>
      <c r="BV70" s="9" t="s">
        <v>1550</v>
      </c>
      <c r="BW70" s="8"/>
      <c r="BX70" s="8"/>
      <c r="CL70" s="7"/>
      <c r="CM70" s="7"/>
      <c r="CN70" s="7"/>
      <c r="CO70" s="130" t="s">
        <v>1551</v>
      </c>
      <c r="CP70" s="7"/>
      <c r="CQ70" s="7"/>
      <c r="CR70" s="7"/>
      <c r="CS70" s="7"/>
      <c r="CT70" s="7"/>
      <c r="CU70" s="7"/>
      <c r="CV70" s="7"/>
      <c r="CX70" t="s">
        <v>1552</v>
      </c>
      <c r="CY70">
        <f t="shared" si="47"/>
        <v>0</v>
      </c>
      <c r="DA70" t="b">
        <f t="shared" si="48"/>
        <v>0</v>
      </c>
      <c r="DF70" s="333">
        <f t="shared" si="52"/>
        <v>0</v>
      </c>
    </row>
    <row r="71" spans="1:110" x14ac:dyDescent="0.2">
      <c r="A71" s="102">
        <f>IF(OR('Unit Types - Emission Rates'!A80="Not New/Modified",'Unit Types - Emission Rates'!A80="Remove",M71=0),0,IF(ISNUMBER(MATCH(M71,$M$1:M70,0)),0,MAX($A$1:A70)+1))</f>
        <v>0</v>
      </c>
      <c r="B71" t="str">
        <f>IF(OR(COUNTIF(QuickFix!$D$2:D71,QuickFix!D71)&gt;1,QuickFix!D71=0),IF(ISBLANK('Unit Types - Emission Rates'!C80),B70,0),MAX($B$1:B70)+1)</f>
        <v># if BACT</v>
      </c>
      <c r="C71" t="str">
        <f t="shared" si="31"/>
        <v># if BACT0</v>
      </c>
      <c r="D71">
        <f>IF(B71=0,0,IF(ISNUMBER(MATCH(C71,$C$1:C70,0)),-1,COUNTIF($B$2:B71,B71)-COUNTIFS($D$1:D70,"&lt;0",$B$1:B70,B71)))</f>
        <v>-1</v>
      </c>
      <c r="E71">
        <f t="shared" si="49"/>
        <v>0</v>
      </c>
      <c r="F71" t="str">
        <f>IF(OR(COUNTIF(QuickFix!$D$2:D71,QuickFix!D71)&gt;1,QuickFix!D71=0),IF(ISBLANK('Unit Types - Emission Rates'!C80),F70,0),MAX(F$1:$F70)+1)</f>
        <v># if Monitoring</v>
      </c>
      <c r="G71" t="str">
        <f t="shared" si="32"/>
        <v># if Monitoring0</v>
      </c>
      <c r="H71">
        <f>IF(F71=0,0,IF(ISNUMBER(MATCH(G71,$G$1:G70,0)),-1,COUNTIF($F$2:F71,F71)-COUNTIFS($H$1:H70,"&lt;0",$F$1:F70,F71)))</f>
        <v>-1</v>
      </c>
      <c r="I71">
        <f t="shared" si="33"/>
        <v>0</v>
      </c>
      <c r="J71" s="3" t="str">
        <f>IF(OR(COUNTIF($L$2:L71,L71)&gt;1,L71=0),IF(ISBLANK('Unit Types - Emission Rates'!C80),J70,0),MAX($J$1:J70)+1)</f>
        <v>Unique FIN</v>
      </c>
      <c r="K71" s="3" t="str">
        <f>IF(OR(COUNTIF($M$2:M71,M71)&gt;1,M71=0),IF(ISBLANK('Unit Types - Emission Rates'!D80),K70,0),MAX($K$1:K70)+1)</f>
        <v>Unique EPN</v>
      </c>
      <c r="L71">
        <f>IF(ISBLANK('Unit Types - Emission Rates'!$C80),'Unit Types - Emission Rates'!D80,'Unit Types - Emission Rates'!C80)</f>
        <v>0</v>
      </c>
      <c r="M71" s="3">
        <f>IF(AND(ISBLANK('Unit Types - Emission Rates'!D80),N71&lt;&gt;0,L71&lt;&gt;N71),"FIN: "&amp;L71,IF(AND(ISBLANK('Unit Types - Emission Rates'!D80),N71&lt;&gt;0),L71,'Unit Types - Emission Rates'!D80))</f>
        <v>0</v>
      </c>
      <c r="N71" s="3">
        <f>'Unit Types - Emission Rates'!E80</f>
        <v>0</v>
      </c>
      <c r="O71" s="5" t="str">
        <f>IF(OR(COUNTIF($P$2:P71,P71&lt;&gt;0)&gt;1,P71=0),IF(ISBLANK('Unit Types - Emission Rates'!A80),O70,0),MAX($O$1:O70)+1)</f>
        <v>AR Numbering</v>
      </c>
      <c r="P71" s="5">
        <f>'Unit Types - Emission Rates'!A80</f>
        <v>0</v>
      </c>
      <c r="Q71" s="3">
        <f>IF(R71=0,0,IF(COUNTIF($R$2:R71,R71)&gt;1,0,MAX($Q$1:Q70)+1))</f>
        <v>0</v>
      </c>
      <c r="R71" s="3">
        <f>IF(ISBLANK('Unit Types - Emission Rates'!P80),'Unit Types - Emission Rates'!O80,'Unit Types - Emission Rates'!P80)</f>
        <v>0</v>
      </c>
      <c r="S71" t="str">
        <f t="shared" si="50"/>
        <v>00</v>
      </c>
      <c r="T71" t="str">
        <f t="shared" si="51"/>
        <v>00</v>
      </c>
      <c r="U71" s="3">
        <f>IF(OR('Unit Types - Emission Rates'!F80="PM 2.5",'Unit Types - Emission Rates'!F80="PM2.5",'Unit Types - Emission Rates'!F80="PM 10",'Unit Types - Emission Rates'!F80="PM10"),"PM",'Unit Types - Emission Rates'!F80)</f>
        <v>0</v>
      </c>
      <c r="V71" s="100">
        <f>IF(ISBLANK('Unit Types - Emission Rates'!F80),1,0)</f>
        <v>1</v>
      </c>
      <c r="AC71" s="99">
        <f>IF(AD71=-1,0,MAX($AC$1:AC70)+1)</f>
        <v>0</v>
      </c>
      <c r="AD71" s="3">
        <f t="shared" si="34"/>
        <v>-1</v>
      </c>
      <c r="AE71" s="3">
        <f t="shared" si="35"/>
        <v>-1</v>
      </c>
      <c r="AF71" s="280">
        <f t="shared" si="36"/>
        <v>-1</v>
      </c>
      <c r="AG71" s="280" t="str">
        <f t="shared" si="37"/>
        <v/>
      </c>
      <c r="AH71" s="280" t="str">
        <f t="shared" si="38"/>
        <v/>
      </c>
      <c r="AI71" s="3">
        <f t="shared" si="39"/>
        <v>-1</v>
      </c>
      <c r="AJ71" s="3" t="str">
        <f t="shared" si="40"/>
        <v/>
      </c>
      <c r="AK71" s="3" t="str">
        <f t="shared" si="41"/>
        <v/>
      </c>
      <c r="AL71" s="280">
        <f t="shared" si="42"/>
        <v>-1</v>
      </c>
      <c r="AM71" s="280" t="str">
        <f t="shared" si="43"/>
        <v/>
      </c>
      <c r="AN71" s="285" t="str">
        <f t="shared" si="44"/>
        <v/>
      </c>
      <c r="AO71" s="3">
        <f>IF(AP71=0,0,COUNTIF(AO$1:$AO70,"&lt;&gt;0"))</f>
        <v>0</v>
      </c>
      <c r="AP71" s="3">
        <f t="shared" si="45"/>
        <v>0</v>
      </c>
      <c r="AT71" s="99">
        <f>IF(AU71=0,0,COUNTIF($AT$1:AT70,"&lt;&gt;0"))</f>
        <v>0</v>
      </c>
      <c r="AU71" s="3">
        <f t="shared" si="46"/>
        <v>0</v>
      </c>
      <c r="AY71" s="3">
        <f>IF(ISNUMBER(IFERROR(MATCH(AZ71,$AZ$1:AZ70,0),"Else")),0,ROW(AZ71)-1)</f>
        <v>0</v>
      </c>
      <c r="AZ71">
        <f>IF(OR('Unit Types - Emission Rates'!F79="PM 2.5",'Unit Types - Emission Rates'!F79="PM 2.5 ",'Unit Types - Emission Rates'!F79="PM2.5"),"PM2.5",IF(OR('Unit Types - Emission Rates'!F79="PM 10",'Unit Types - Emission Rates'!F79="PM 10 ",'Unit Types - Emission Rates'!F79="PM10 "),"PM10",IF(RIGHT('Unit Types - Emission Rates'!F79,1)=" ",LEFT('Unit Types - Emission Rates'!F79,LEN('Unit Types - Emission Rates'!F79)-1),IF(RIGHT('Unit Types - Emission Rates'!F79,1)&lt;&gt;" ",'Unit Types - Emission Rates'!F79,'Unit Types - Emission Rates'!F79))))</f>
        <v>0</v>
      </c>
      <c r="BA71">
        <f>_xlfn.NUMBERVALUE(IF(OR('Unit Types - Emission Rates'!G79="-",'Unit Types - Emission Rates'!G79="--",'Unit Types - Emission Rates'!G79="---"),0,IF(OR('Unit Types - Emission Rates'!G79="&lt;0.01",'Unit Types - Emission Rates'!G79="&lt; 0.01"),0.01,'Unit Types - Emission Rates'!G79)))</f>
        <v>0</v>
      </c>
      <c r="BB71">
        <f>_xlfn.NUMBERVALUE(IF(OR('Unit Types - Emission Rates'!H79="-",'Unit Types - Emission Rates'!H79="--",'Unit Types - Emission Rates'!H79="---"),0,IF(OR('Unit Types - Emission Rates'!H79="&lt;0.01",'Unit Types - Emission Rates'!H79="&lt; 0.01"),0.01,'Unit Types - Emission Rates'!H79)))</f>
        <v>0</v>
      </c>
      <c r="BC71">
        <f>_xlfn.NUMBERVALUE(IF(OR('Unit Types - Emission Rates'!I79="-",'Unit Types - Emission Rates'!I79="--",'Unit Types - Emission Rates'!I79="---"),0,IF(OR('Unit Types - Emission Rates'!I79="&lt;0.01",'Unit Types - Emission Rates'!I79="&lt; 0.01"),0.01,'Unit Types - Emission Rates'!I79)))</f>
        <v>0</v>
      </c>
      <c r="BD71">
        <f>_xlfn.NUMBERVALUE(IF(OR('Unit Types - Emission Rates'!J79="-",'Unit Types - Emission Rates'!J79="--",'Unit Types - Emission Rates'!J79="---"),0,IF(OR('Unit Types - Emission Rates'!J79="&lt;0.01",'Unit Types - Emission Rates'!J79="&lt; 0.01"),0.01,'Unit Types - Emission Rates'!J79)))</f>
        <v>0</v>
      </c>
      <c r="BE71">
        <f>_xlfn.NUMBERVALUE(IF(OR('Unit Types - Emission Rates'!K79="-",'Unit Types - Emission Rates'!K79="--",'Unit Types - Emission Rates'!K79="---"),0,IF(OR('Unit Types - Emission Rates'!K79="&lt;0.01",'Unit Types - Emission Rates'!K79="&lt; 0.01"),0.01,'Unit Types - Emission Rates'!K79)))</f>
        <v>0</v>
      </c>
      <c r="BF71">
        <f>_xlfn.NUMBERVALUE(IF(OR('Unit Types - Emission Rates'!L79="-",'Unit Types - Emission Rates'!L79="--",'Unit Types - Emission Rates'!L79="---"),0,IF(OR('Unit Types - Emission Rates'!L79="&lt;0.01",'Unit Types - Emission Rates'!L79="&lt; 0.01"),0.01,'Unit Types - Emission Rates'!L79)))</f>
        <v>0</v>
      </c>
      <c r="BG71" t="b">
        <f>IF(AND(V70&lt;&gt;1),(QuickFix!G70="Yes"))</f>
        <v>0</v>
      </c>
      <c r="BH71" t="b">
        <f>OR('Unit Types - Emission Rates'!A79="Consolidate",AND(ISBLANK('Unit Types - Emission Rates'!A79),BH70=TRUE),BC71&gt;0,BD71&gt;0)</f>
        <v>0</v>
      </c>
      <c r="BI71" t="b">
        <f>OR('Unit Types - Emission Rates'!A79="Remove",AND(ISBLANK('Unit Types - Emission Rates'!A79),BI70=TRUE))</f>
        <v>0</v>
      </c>
      <c r="BJ71" t="b">
        <f>OR('Unit Types - Emission Rates'!A79="Consolidate",'Unit Types - Emission Rates'!A79="New/Modified",'Unit Types - Emission Rates'!A79="Change of location",AND(ISBLANK('Unit Types - Emission Rates'!A79),BJ70=TRUE))</f>
        <v>0</v>
      </c>
      <c r="BK71" t="b">
        <f>OR('Unit Types - Emission Rates'!A79="Renew",'Unit Types - Emission Rates'!A79="Renew only",AND(ISBLANK('Unit Types - Emission Rates'!A79),BK70=TRUE))</f>
        <v>0</v>
      </c>
      <c r="BL71">
        <f>IF(ISNUMBER(IFERROR(MATCH(BM71,$BM$1:BM70,0),"Else")),0,ROW(BM71)-1)</f>
        <v>0</v>
      </c>
      <c r="BM71" s="105">
        <f t="shared" si="53"/>
        <v>0</v>
      </c>
      <c r="BO71" s="3"/>
      <c r="BP71" s="3"/>
      <c r="BQ71" s="162" t="s">
        <v>1553</v>
      </c>
      <c r="BR71" s="160" t="s">
        <v>1100</v>
      </c>
      <c r="BS71" s="3"/>
      <c r="BT71" s="3"/>
      <c r="BV71" s="9" t="s">
        <v>1554</v>
      </c>
      <c r="BW71" s="8"/>
      <c r="BX71" s="8"/>
      <c r="CL71" s="7"/>
      <c r="CM71" s="7"/>
      <c r="CN71" s="7"/>
      <c r="CO71" s="130" t="s">
        <v>1555</v>
      </c>
      <c r="CP71" s="7"/>
      <c r="CQ71" s="7"/>
      <c r="CR71" s="7"/>
      <c r="CS71" s="7"/>
      <c r="CT71" s="7"/>
      <c r="CU71" s="7"/>
      <c r="CV71" s="7"/>
      <c r="CX71" t="s">
        <v>1556</v>
      </c>
      <c r="CY71">
        <f t="shared" si="47"/>
        <v>0</v>
      </c>
      <c r="DA71" t="b">
        <f t="shared" si="48"/>
        <v>0</v>
      </c>
      <c r="DF71" s="333">
        <f t="shared" si="52"/>
        <v>0</v>
      </c>
    </row>
    <row r="72" spans="1:110" x14ac:dyDescent="0.2">
      <c r="A72" s="102">
        <f>IF(OR('Unit Types - Emission Rates'!A81="Not New/Modified",'Unit Types - Emission Rates'!A81="Remove",M72=0),0,IF(ISNUMBER(MATCH(M72,$M$1:M71,0)),0,MAX($A$1:A71)+1))</f>
        <v>0</v>
      </c>
      <c r="B72" t="str">
        <f>IF(OR(COUNTIF(QuickFix!$D$2:D72,QuickFix!D72)&gt;1,QuickFix!D72=0),IF(ISBLANK('Unit Types - Emission Rates'!C81),B71,0),MAX($B$1:B71)+1)</f>
        <v># if BACT</v>
      </c>
      <c r="C72" t="str">
        <f t="shared" si="31"/>
        <v># if BACT0</v>
      </c>
      <c r="D72">
        <f>IF(B72=0,0,IF(ISNUMBER(MATCH(C72,$C$1:C71,0)),-1,COUNTIF($B$2:B72,B72)-COUNTIFS($D$1:D71,"&lt;0",$B$1:B71,B72)))</f>
        <v>-1</v>
      </c>
      <c r="E72">
        <f t="shared" si="49"/>
        <v>0</v>
      </c>
      <c r="F72" t="str">
        <f>IF(OR(COUNTIF(QuickFix!$D$2:D72,QuickFix!D72)&gt;1,QuickFix!D72=0),IF(ISBLANK('Unit Types - Emission Rates'!C81),F71,0),MAX(F$1:$F71)+1)</f>
        <v># if Monitoring</v>
      </c>
      <c r="G72" t="str">
        <f t="shared" si="32"/>
        <v># if Monitoring0</v>
      </c>
      <c r="H72">
        <f>IF(F72=0,0,IF(ISNUMBER(MATCH(G72,$G$1:G71,0)),-1,COUNTIF($F$2:F72,F72)-COUNTIFS($H$1:H71,"&lt;0",$F$1:F71,F72)))</f>
        <v>-1</v>
      </c>
      <c r="I72">
        <f t="shared" si="33"/>
        <v>0</v>
      </c>
      <c r="J72" s="3" t="str">
        <f>IF(OR(COUNTIF($L$2:L72,L72)&gt;1,L72=0),IF(ISBLANK('Unit Types - Emission Rates'!C81),J71,0),MAX($J$1:J71)+1)</f>
        <v>Unique FIN</v>
      </c>
      <c r="K72" s="3" t="str">
        <f>IF(OR(COUNTIF($M$2:M72,M72)&gt;1,M72=0),IF(ISBLANK('Unit Types - Emission Rates'!D81),K71,0),MAX($K$1:K71)+1)</f>
        <v>Unique EPN</v>
      </c>
      <c r="L72">
        <f>IF(ISBLANK('Unit Types - Emission Rates'!$C81),'Unit Types - Emission Rates'!D81,'Unit Types - Emission Rates'!C81)</f>
        <v>0</v>
      </c>
      <c r="M72" s="3">
        <f>IF(AND(ISBLANK('Unit Types - Emission Rates'!D81),N72&lt;&gt;0,L72&lt;&gt;N72),"FIN: "&amp;L72,IF(AND(ISBLANK('Unit Types - Emission Rates'!D81),N72&lt;&gt;0),L72,'Unit Types - Emission Rates'!D81))</f>
        <v>0</v>
      </c>
      <c r="N72" s="3">
        <f>'Unit Types - Emission Rates'!E81</f>
        <v>0</v>
      </c>
      <c r="O72" s="5" t="str">
        <f>IF(OR(COUNTIF($P$2:P72,P72&lt;&gt;0)&gt;1,P72=0),IF(ISBLANK('Unit Types - Emission Rates'!A81),O71,0),MAX($O$1:O71)+1)</f>
        <v>AR Numbering</v>
      </c>
      <c r="P72" s="5">
        <f>'Unit Types - Emission Rates'!A81</f>
        <v>0</v>
      </c>
      <c r="Q72" s="3">
        <f>IF(R72=0,0,IF(COUNTIF($R$2:R72,R72)&gt;1,0,MAX($Q$1:Q71)+1))</f>
        <v>0</v>
      </c>
      <c r="R72" s="3">
        <f>IF(ISBLANK('Unit Types - Emission Rates'!P81),'Unit Types - Emission Rates'!O81,'Unit Types - Emission Rates'!P81)</f>
        <v>0</v>
      </c>
      <c r="S72" t="str">
        <f t="shared" si="50"/>
        <v>00</v>
      </c>
      <c r="T72" t="str">
        <f t="shared" si="51"/>
        <v>00</v>
      </c>
      <c r="U72" s="3">
        <f>IF(OR('Unit Types - Emission Rates'!F81="PM 2.5",'Unit Types - Emission Rates'!F81="PM2.5",'Unit Types - Emission Rates'!F81="PM 10",'Unit Types - Emission Rates'!F81="PM10"),"PM",'Unit Types - Emission Rates'!F81)</f>
        <v>0</v>
      </c>
      <c r="V72" s="100">
        <f>IF(ISBLANK('Unit Types - Emission Rates'!F81),1,0)</f>
        <v>1</v>
      </c>
      <c r="AC72" s="99">
        <f>IF(AD72=-1,0,MAX($AC$1:AC71)+1)</f>
        <v>0</v>
      </c>
      <c r="AD72" s="3">
        <f t="shared" si="34"/>
        <v>-1</v>
      </c>
      <c r="AE72" s="3">
        <f t="shared" si="35"/>
        <v>-1</v>
      </c>
      <c r="AF72" s="280">
        <f t="shared" si="36"/>
        <v>-1</v>
      </c>
      <c r="AG72" s="280" t="str">
        <f t="shared" si="37"/>
        <v/>
      </c>
      <c r="AH72" s="280" t="str">
        <f t="shared" si="38"/>
        <v/>
      </c>
      <c r="AI72" s="3">
        <f t="shared" si="39"/>
        <v>-1</v>
      </c>
      <c r="AJ72" s="3" t="str">
        <f t="shared" si="40"/>
        <v/>
      </c>
      <c r="AK72" s="3" t="str">
        <f t="shared" si="41"/>
        <v/>
      </c>
      <c r="AL72" s="280">
        <f t="shared" si="42"/>
        <v>-1</v>
      </c>
      <c r="AM72" s="280" t="str">
        <f t="shared" si="43"/>
        <v/>
      </c>
      <c r="AN72" s="285" t="str">
        <f t="shared" si="44"/>
        <v/>
      </c>
      <c r="AO72" s="3">
        <f>IF(AP72=0,0,COUNTIF(AO$1:$AO71,"&lt;&gt;0"))</f>
        <v>0</v>
      </c>
      <c r="AP72" s="3">
        <f t="shared" si="45"/>
        <v>0</v>
      </c>
      <c r="AT72" s="99">
        <f>IF(AU72=0,0,COUNTIF($AT$1:AT71,"&lt;&gt;0"))</f>
        <v>0</v>
      </c>
      <c r="AU72" s="3">
        <f t="shared" si="46"/>
        <v>0</v>
      </c>
      <c r="AY72" s="3">
        <f>IF(ISNUMBER(IFERROR(MATCH(AZ72,$AZ$1:AZ71,0),"Else")),0,ROW(AZ72)-1)</f>
        <v>0</v>
      </c>
      <c r="AZ72">
        <f>IF(OR('Unit Types - Emission Rates'!F80="PM 2.5",'Unit Types - Emission Rates'!F80="PM 2.5 ",'Unit Types - Emission Rates'!F80="PM2.5"),"PM2.5",IF(OR('Unit Types - Emission Rates'!F80="PM 10",'Unit Types - Emission Rates'!F80="PM 10 ",'Unit Types - Emission Rates'!F80="PM10 "),"PM10",IF(RIGHT('Unit Types - Emission Rates'!F80,1)=" ",LEFT('Unit Types - Emission Rates'!F80,LEN('Unit Types - Emission Rates'!F80)-1),IF(RIGHT('Unit Types - Emission Rates'!F80,1)&lt;&gt;" ",'Unit Types - Emission Rates'!F80,'Unit Types - Emission Rates'!F80))))</f>
        <v>0</v>
      </c>
      <c r="BA72">
        <f>_xlfn.NUMBERVALUE(IF(OR('Unit Types - Emission Rates'!G80="-",'Unit Types - Emission Rates'!G80="--",'Unit Types - Emission Rates'!G80="---"),0,IF(OR('Unit Types - Emission Rates'!G80="&lt;0.01",'Unit Types - Emission Rates'!G80="&lt; 0.01"),0.01,'Unit Types - Emission Rates'!G80)))</f>
        <v>0</v>
      </c>
      <c r="BB72">
        <f>_xlfn.NUMBERVALUE(IF(OR('Unit Types - Emission Rates'!H80="-",'Unit Types - Emission Rates'!H80="--",'Unit Types - Emission Rates'!H80="---"),0,IF(OR('Unit Types - Emission Rates'!H80="&lt;0.01",'Unit Types - Emission Rates'!H80="&lt; 0.01"),0.01,'Unit Types - Emission Rates'!H80)))</f>
        <v>0</v>
      </c>
      <c r="BC72">
        <f>_xlfn.NUMBERVALUE(IF(OR('Unit Types - Emission Rates'!I80="-",'Unit Types - Emission Rates'!I80="--",'Unit Types - Emission Rates'!I80="---"),0,IF(OR('Unit Types - Emission Rates'!I80="&lt;0.01",'Unit Types - Emission Rates'!I80="&lt; 0.01"),0.01,'Unit Types - Emission Rates'!I80)))</f>
        <v>0</v>
      </c>
      <c r="BD72">
        <f>_xlfn.NUMBERVALUE(IF(OR('Unit Types - Emission Rates'!J80="-",'Unit Types - Emission Rates'!J80="--",'Unit Types - Emission Rates'!J80="---"),0,IF(OR('Unit Types - Emission Rates'!J80="&lt;0.01",'Unit Types - Emission Rates'!J80="&lt; 0.01"),0.01,'Unit Types - Emission Rates'!J80)))</f>
        <v>0</v>
      </c>
      <c r="BE72">
        <f>_xlfn.NUMBERVALUE(IF(OR('Unit Types - Emission Rates'!K80="-",'Unit Types - Emission Rates'!K80="--",'Unit Types - Emission Rates'!K80="---"),0,IF(OR('Unit Types - Emission Rates'!K80="&lt;0.01",'Unit Types - Emission Rates'!K80="&lt; 0.01"),0.01,'Unit Types - Emission Rates'!K80)))</f>
        <v>0</v>
      </c>
      <c r="BF72">
        <f>_xlfn.NUMBERVALUE(IF(OR('Unit Types - Emission Rates'!L80="-",'Unit Types - Emission Rates'!L80="--",'Unit Types - Emission Rates'!L80="---"),0,IF(OR('Unit Types - Emission Rates'!L80="&lt;0.01",'Unit Types - Emission Rates'!L80="&lt; 0.01"),0.01,'Unit Types - Emission Rates'!L80)))</f>
        <v>0</v>
      </c>
      <c r="BG72" t="b">
        <f>IF(AND(V71&lt;&gt;1),(QuickFix!G71="Yes"))</f>
        <v>0</v>
      </c>
      <c r="BH72" t="b">
        <f>OR('Unit Types - Emission Rates'!A80="Consolidate",AND(ISBLANK('Unit Types - Emission Rates'!A80),BH71=TRUE),BC72&gt;0,BD72&gt;0)</f>
        <v>0</v>
      </c>
      <c r="BI72" t="b">
        <f>OR('Unit Types - Emission Rates'!A80="Remove",AND(ISBLANK('Unit Types - Emission Rates'!A80),BI71=TRUE))</f>
        <v>0</v>
      </c>
      <c r="BJ72" t="b">
        <f>OR('Unit Types - Emission Rates'!A80="Consolidate",'Unit Types - Emission Rates'!A80="New/Modified",'Unit Types - Emission Rates'!A80="Change of location",AND(ISBLANK('Unit Types - Emission Rates'!A80),BJ71=TRUE))</f>
        <v>0</v>
      </c>
      <c r="BK72" t="b">
        <f>OR('Unit Types - Emission Rates'!A80="Renew",'Unit Types - Emission Rates'!A80="Renew only",AND(ISBLANK('Unit Types - Emission Rates'!A80),BK71=TRUE))</f>
        <v>0</v>
      </c>
      <c r="BL72">
        <f>IF(ISNUMBER(IFERROR(MATCH(BM72,$BM$1:BM71,0),"Else")),0,ROW(BM72)-1)</f>
        <v>0</v>
      </c>
      <c r="BM72" s="105">
        <f t="shared" si="53"/>
        <v>0</v>
      </c>
      <c r="BO72" s="3"/>
      <c r="BP72" s="3"/>
      <c r="BQ72" s="162" t="s">
        <v>1557</v>
      </c>
      <c r="BR72" s="161" t="s">
        <v>1187</v>
      </c>
      <c r="BS72" s="3"/>
      <c r="BT72" s="3"/>
      <c r="BV72" s="9" t="s">
        <v>1558</v>
      </c>
      <c r="BW72" s="8"/>
      <c r="BX72" s="8"/>
      <c r="CL72" s="7"/>
      <c r="CM72" s="7"/>
      <c r="CN72" s="7"/>
      <c r="CO72" s="130" t="s">
        <v>1559</v>
      </c>
      <c r="CP72" s="7"/>
      <c r="CQ72" s="7"/>
      <c r="CR72" s="7"/>
      <c r="CS72" s="7"/>
      <c r="CT72" s="7"/>
      <c r="CU72" s="7"/>
      <c r="CV72" s="7"/>
      <c r="CX72" t="s">
        <v>1560</v>
      </c>
      <c r="CY72">
        <f t="shared" si="47"/>
        <v>0</v>
      </c>
      <c r="DA72" t="b">
        <f t="shared" si="48"/>
        <v>0</v>
      </c>
      <c r="DF72" s="333">
        <f t="shared" si="52"/>
        <v>0</v>
      </c>
    </row>
    <row r="73" spans="1:110" x14ac:dyDescent="0.2">
      <c r="A73" s="102">
        <f>IF(OR('Unit Types - Emission Rates'!A82="Not New/Modified",'Unit Types - Emission Rates'!A82="Remove",M73=0),0,IF(ISNUMBER(MATCH(M73,$M$1:M72,0)),0,MAX($A$1:A72)+1))</f>
        <v>0</v>
      </c>
      <c r="B73" t="str">
        <f>IF(OR(COUNTIF(QuickFix!$D$2:D73,QuickFix!D73)&gt;1,QuickFix!D73=0),IF(ISBLANK('Unit Types - Emission Rates'!C82),B72,0),MAX($B$1:B72)+1)</f>
        <v># if BACT</v>
      </c>
      <c r="C73" t="str">
        <f t="shared" si="31"/>
        <v># if BACT0</v>
      </c>
      <c r="D73">
        <f>IF(B73=0,0,IF(ISNUMBER(MATCH(C73,$C$1:C72,0)),-1,COUNTIF($B$2:B73,B73)-COUNTIFS($D$1:D72,"&lt;0",$B$1:B72,B73)))</f>
        <v>-1</v>
      </c>
      <c r="E73">
        <f t="shared" si="49"/>
        <v>0</v>
      </c>
      <c r="F73" t="str">
        <f>IF(OR(COUNTIF(QuickFix!$D$2:D73,QuickFix!D73)&gt;1,QuickFix!D73=0),IF(ISBLANK('Unit Types - Emission Rates'!C82),F72,0),MAX(F$1:$F72)+1)</f>
        <v># if Monitoring</v>
      </c>
      <c r="G73" t="str">
        <f t="shared" si="32"/>
        <v># if Monitoring0</v>
      </c>
      <c r="H73">
        <f>IF(F73=0,0,IF(ISNUMBER(MATCH(G73,$G$1:G72,0)),-1,COUNTIF($F$2:F73,F73)-COUNTIFS($H$1:H72,"&lt;0",$F$1:F72,F73)))</f>
        <v>-1</v>
      </c>
      <c r="I73">
        <f t="shared" si="33"/>
        <v>0</v>
      </c>
      <c r="J73" s="3" t="str">
        <f>IF(OR(COUNTIF($L$2:L73,L73)&gt;1,L73=0),IF(ISBLANK('Unit Types - Emission Rates'!C82),J72,0),MAX($J$1:J72)+1)</f>
        <v>Unique FIN</v>
      </c>
      <c r="K73" s="3" t="str">
        <f>IF(OR(COUNTIF($M$2:M73,M73)&gt;1,M73=0),IF(ISBLANK('Unit Types - Emission Rates'!D82),K72,0),MAX($K$1:K72)+1)</f>
        <v>Unique EPN</v>
      </c>
      <c r="L73">
        <f>IF(ISBLANK('Unit Types - Emission Rates'!$C82),'Unit Types - Emission Rates'!D82,'Unit Types - Emission Rates'!C82)</f>
        <v>0</v>
      </c>
      <c r="M73" s="3">
        <f>IF(AND(ISBLANK('Unit Types - Emission Rates'!D82),N73&lt;&gt;0,L73&lt;&gt;N73),"FIN: "&amp;L73,IF(AND(ISBLANK('Unit Types - Emission Rates'!D82),N73&lt;&gt;0),L73,'Unit Types - Emission Rates'!D82))</f>
        <v>0</v>
      </c>
      <c r="N73" s="3">
        <f>'Unit Types - Emission Rates'!E82</f>
        <v>0</v>
      </c>
      <c r="O73" s="5" t="str">
        <f>IF(OR(COUNTIF($P$2:P73,P73&lt;&gt;0)&gt;1,P73=0),IF(ISBLANK('Unit Types - Emission Rates'!A82),O72,0),MAX($O$1:O72)+1)</f>
        <v>AR Numbering</v>
      </c>
      <c r="P73" s="5">
        <f>'Unit Types - Emission Rates'!A82</f>
        <v>0</v>
      </c>
      <c r="Q73" s="3">
        <f>IF(R73=0,0,IF(COUNTIF($R$2:R73,R73)&gt;1,0,MAX($Q$1:Q72)+1))</f>
        <v>0</v>
      </c>
      <c r="R73" s="3">
        <f>IF(ISBLANK('Unit Types - Emission Rates'!P82),'Unit Types - Emission Rates'!O82,'Unit Types - Emission Rates'!P82)</f>
        <v>0</v>
      </c>
      <c r="S73" t="str">
        <f t="shared" si="50"/>
        <v>00</v>
      </c>
      <c r="T73" t="str">
        <f t="shared" si="51"/>
        <v>00</v>
      </c>
      <c r="U73" s="3">
        <f>IF(OR('Unit Types - Emission Rates'!F82="PM 2.5",'Unit Types - Emission Rates'!F82="PM2.5",'Unit Types - Emission Rates'!F82="PM 10",'Unit Types - Emission Rates'!F82="PM10"),"PM",'Unit Types - Emission Rates'!F82)</f>
        <v>0</v>
      </c>
      <c r="V73" s="100">
        <f>IF(ISBLANK('Unit Types - Emission Rates'!F82),1,0)</f>
        <v>1</v>
      </c>
      <c r="AC73" s="99">
        <f>IF(AD73=-1,0,MAX($AC$1:AC72)+1)</f>
        <v>0</v>
      </c>
      <c r="AD73" s="3">
        <f t="shared" si="34"/>
        <v>-1</v>
      </c>
      <c r="AE73" s="3">
        <f t="shared" si="35"/>
        <v>-1</v>
      </c>
      <c r="AF73" s="280">
        <f t="shared" si="36"/>
        <v>-1</v>
      </c>
      <c r="AG73" s="280" t="str">
        <f t="shared" si="37"/>
        <v/>
      </c>
      <c r="AH73" s="280" t="str">
        <f t="shared" si="38"/>
        <v/>
      </c>
      <c r="AI73" s="3">
        <f t="shared" si="39"/>
        <v>-1</v>
      </c>
      <c r="AJ73" s="3" t="str">
        <f t="shared" si="40"/>
        <v/>
      </c>
      <c r="AK73" s="3" t="str">
        <f t="shared" si="41"/>
        <v/>
      </c>
      <c r="AL73" s="280">
        <f t="shared" si="42"/>
        <v>-1</v>
      </c>
      <c r="AM73" s="280" t="str">
        <f t="shared" si="43"/>
        <v/>
      </c>
      <c r="AN73" s="285" t="str">
        <f t="shared" si="44"/>
        <v/>
      </c>
      <c r="AO73" s="3">
        <f>IF(AP73=0,0,COUNTIF(AO$1:$AO72,"&lt;&gt;0"))</f>
        <v>0</v>
      </c>
      <c r="AP73" s="3">
        <f t="shared" si="45"/>
        <v>0</v>
      </c>
      <c r="AT73" s="99">
        <f>IF(AU73=0,0,COUNTIF($AT$1:AT72,"&lt;&gt;0"))</f>
        <v>0</v>
      </c>
      <c r="AU73" s="3">
        <f t="shared" si="46"/>
        <v>0</v>
      </c>
      <c r="AY73" s="3">
        <f>IF(ISNUMBER(IFERROR(MATCH(AZ73,$AZ$1:AZ72,0),"Else")),0,ROW(AZ73)-1)</f>
        <v>0</v>
      </c>
      <c r="AZ73">
        <f>IF(OR('Unit Types - Emission Rates'!F81="PM 2.5",'Unit Types - Emission Rates'!F81="PM 2.5 ",'Unit Types - Emission Rates'!F81="PM2.5"),"PM2.5",IF(OR('Unit Types - Emission Rates'!F81="PM 10",'Unit Types - Emission Rates'!F81="PM 10 ",'Unit Types - Emission Rates'!F81="PM10 "),"PM10",IF(RIGHT('Unit Types - Emission Rates'!F81,1)=" ",LEFT('Unit Types - Emission Rates'!F81,LEN('Unit Types - Emission Rates'!F81)-1),IF(RIGHT('Unit Types - Emission Rates'!F81,1)&lt;&gt;" ",'Unit Types - Emission Rates'!F81,'Unit Types - Emission Rates'!F81))))</f>
        <v>0</v>
      </c>
      <c r="BA73">
        <f>_xlfn.NUMBERVALUE(IF(OR('Unit Types - Emission Rates'!G81="-",'Unit Types - Emission Rates'!G81="--",'Unit Types - Emission Rates'!G81="---"),0,IF(OR('Unit Types - Emission Rates'!G81="&lt;0.01",'Unit Types - Emission Rates'!G81="&lt; 0.01"),0.01,'Unit Types - Emission Rates'!G81)))</f>
        <v>0</v>
      </c>
      <c r="BB73">
        <f>_xlfn.NUMBERVALUE(IF(OR('Unit Types - Emission Rates'!H81="-",'Unit Types - Emission Rates'!H81="--",'Unit Types - Emission Rates'!H81="---"),0,IF(OR('Unit Types - Emission Rates'!H81="&lt;0.01",'Unit Types - Emission Rates'!H81="&lt; 0.01"),0.01,'Unit Types - Emission Rates'!H81)))</f>
        <v>0</v>
      </c>
      <c r="BC73">
        <f>_xlfn.NUMBERVALUE(IF(OR('Unit Types - Emission Rates'!I81="-",'Unit Types - Emission Rates'!I81="--",'Unit Types - Emission Rates'!I81="---"),0,IF(OR('Unit Types - Emission Rates'!I81="&lt;0.01",'Unit Types - Emission Rates'!I81="&lt; 0.01"),0.01,'Unit Types - Emission Rates'!I81)))</f>
        <v>0</v>
      </c>
      <c r="BD73">
        <f>_xlfn.NUMBERVALUE(IF(OR('Unit Types - Emission Rates'!J81="-",'Unit Types - Emission Rates'!J81="--",'Unit Types - Emission Rates'!J81="---"),0,IF(OR('Unit Types - Emission Rates'!J81="&lt;0.01",'Unit Types - Emission Rates'!J81="&lt; 0.01"),0.01,'Unit Types - Emission Rates'!J81)))</f>
        <v>0</v>
      </c>
      <c r="BE73">
        <f>_xlfn.NUMBERVALUE(IF(OR('Unit Types - Emission Rates'!K81="-",'Unit Types - Emission Rates'!K81="--",'Unit Types - Emission Rates'!K81="---"),0,IF(OR('Unit Types - Emission Rates'!K81="&lt;0.01",'Unit Types - Emission Rates'!K81="&lt; 0.01"),0.01,'Unit Types - Emission Rates'!K81)))</f>
        <v>0</v>
      </c>
      <c r="BF73">
        <f>_xlfn.NUMBERVALUE(IF(OR('Unit Types - Emission Rates'!L81="-",'Unit Types - Emission Rates'!L81="--",'Unit Types - Emission Rates'!L81="---"),0,IF(OR('Unit Types - Emission Rates'!L81="&lt;0.01",'Unit Types - Emission Rates'!L81="&lt; 0.01"),0.01,'Unit Types - Emission Rates'!L81)))</f>
        <v>0</v>
      </c>
      <c r="BG73" t="b">
        <f>IF(AND(V72&lt;&gt;1),(QuickFix!G72="Yes"))</f>
        <v>0</v>
      </c>
      <c r="BH73" t="b">
        <f>OR('Unit Types - Emission Rates'!A81="Consolidate",AND(ISBLANK('Unit Types - Emission Rates'!A81),BH72=TRUE),BC73&gt;0,BD73&gt;0)</f>
        <v>0</v>
      </c>
      <c r="BI73" t="b">
        <f>OR('Unit Types - Emission Rates'!A81="Remove",AND(ISBLANK('Unit Types - Emission Rates'!A81),BI72=TRUE))</f>
        <v>0</v>
      </c>
      <c r="BJ73" t="b">
        <f>OR('Unit Types - Emission Rates'!A81="Consolidate",'Unit Types - Emission Rates'!A81="New/Modified",'Unit Types - Emission Rates'!A81="Change of location",AND(ISBLANK('Unit Types - Emission Rates'!A81),BJ72=TRUE))</f>
        <v>0</v>
      </c>
      <c r="BK73" t="b">
        <f>OR('Unit Types - Emission Rates'!A81="Renew",'Unit Types - Emission Rates'!A81="Renew only",AND(ISBLANK('Unit Types - Emission Rates'!A81),BK72=TRUE))</f>
        <v>0</v>
      </c>
      <c r="BL73">
        <f>IF(ISNUMBER(IFERROR(MATCH(BM73,$BM$1:BM72,0),"Else")),0,ROW(BM73)-1)</f>
        <v>0</v>
      </c>
      <c r="BM73" s="105">
        <f t="shared" si="53"/>
        <v>0</v>
      </c>
      <c r="BO73" s="3"/>
      <c r="BP73" s="3"/>
      <c r="BQ73" s="162" t="s">
        <v>1561</v>
      </c>
      <c r="BR73" s="161" t="s">
        <v>1209</v>
      </c>
      <c r="BS73" s="3"/>
      <c r="BT73" s="3"/>
      <c r="BV73" s="9" t="s">
        <v>1562</v>
      </c>
      <c r="BW73" s="8"/>
      <c r="BX73" s="8"/>
      <c r="CL73" s="7"/>
      <c r="CM73" s="7"/>
      <c r="CN73" s="7"/>
      <c r="CO73" s="130" t="s">
        <v>1563</v>
      </c>
      <c r="CP73" s="7"/>
      <c r="CQ73" s="7"/>
      <c r="CR73" s="7"/>
      <c r="CS73" s="7"/>
      <c r="CT73" s="7"/>
      <c r="CU73" s="7"/>
      <c r="CV73" s="7"/>
      <c r="CX73" t="s">
        <v>1564</v>
      </c>
      <c r="CY73">
        <f t="shared" si="47"/>
        <v>0</v>
      </c>
      <c r="DA73" t="b">
        <f t="shared" si="48"/>
        <v>0</v>
      </c>
      <c r="DF73" s="333">
        <f t="shared" si="52"/>
        <v>0</v>
      </c>
    </row>
    <row r="74" spans="1:110" x14ac:dyDescent="0.2">
      <c r="A74" s="102">
        <f>IF(OR('Unit Types - Emission Rates'!A83="Not New/Modified",'Unit Types - Emission Rates'!A83="Remove",M74=0),0,IF(ISNUMBER(MATCH(M74,$M$1:M73,0)),0,MAX($A$1:A73)+1))</f>
        <v>0</v>
      </c>
      <c r="B74" t="str">
        <f>IF(OR(COUNTIF(QuickFix!$D$2:D74,QuickFix!D74)&gt;1,QuickFix!D74=0),IF(ISBLANK('Unit Types - Emission Rates'!C83),B73,0),MAX($B$1:B73)+1)</f>
        <v># if BACT</v>
      </c>
      <c r="C74" t="str">
        <f t="shared" si="31"/>
        <v># if BACT0</v>
      </c>
      <c r="D74">
        <f>IF(B74=0,0,IF(ISNUMBER(MATCH(C74,$C$1:C73,0)),-1,COUNTIF($B$2:B74,B74)-COUNTIFS($D$1:D73,"&lt;0",$B$1:B73,B74)))</f>
        <v>-1</v>
      </c>
      <c r="E74">
        <f t="shared" si="49"/>
        <v>0</v>
      </c>
      <c r="F74" t="str">
        <f>IF(OR(COUNTIF(QuickFix!$D$2:D74,QuickFix!D74)&gt;1,QuickFix!D74=0),IF(ISBLANK('Unit Types - Emission Rates'!C83),F73,0),MAX(F$1:$F73)+1)</f>
        <v># if Monitoring</v>
      </c>
      <c r="G74" t="str">
        <f t="shared" si="32"/>
        <v># if Monitoring0</v>
      </c>
      <c r="H74">
        <f>IF(F74=0,0,IF(ISNUMBER(MATCH(G74,$G$1:G73,0)),-1,COUNTIF($F$2:F74,F74)-COUNTIFS($H$1:H73,"&lt;0",$F$1:F73,F74)))</f>
        <v>-1</v>
      </c>
      <c r="I74">
        <f t="shared" si="33"/>
        <v>0</v>
      </c>
      <c r="J74" s="3" t="str">
        <f>IF(OR(COUNTIF($L$2:L74,L74)&gt;1,L74=0),IF(ISBLANK('Unit Types - Emission Rates'!C83),J73,0),MAX($J$1:J73)+1)</f>
        <v>Unique FIN</v>
      </c>
      <c r="K74" s="3" t="str">
        <f>IF(OR(COUNTIF($M$2:M74,M74)&gt;1,M74=0),IF(ISBLANK('Unit Types - Emission Rates'!D83),K73,0),MAX($K$1:K73)+1)</f>
        <v>Unique EPN</v>
      </c>
      <c r="L74">
        <f>IF(ISBLANK('Unit Types - Emission Rates'!$C83),'Unit Types - Emission Rates'!D83,'Unit Types - Emission Rates'!C83)</f>
        <v>0</v>
      </c>
      <c r="M74" s="3">
        <f>IF(AND(ISBLANK('Unit Types - Emission Rates'!D83),N74&lt;&gt;0,L74&lt;&gt;N74),"FIN: "&amp;L74,IF(AND(ISBLANK('Unit Types - Emission Rates'!D83),N74&lt;&gt;0),L74,'Unit Types - Emission Rates'!D83))</f>
        <v>0</v>
      </c>
      <c r="N74" s="3">
        <f>'Unit Types - Emission Rates'!E83</f>
        <v>0</v>
      </c>
      <c r="O74" s="5" t="str">
        <f>IF(OR(COUNTIF($P$2:P74,P74&lt;&gt;0)&gt;1,P74=0),IF(ISBLANK('Unit Types - Emission Rates'!A83),O73,0),MAX($O$1:O73)+1)</f>
        <v>AR Numbering</v>
      </c>
      <c r="P74" s="5">
        <f>'Unit Types - Emission Rates'!A83</f>
        <v>0</v>
      </c>
      <c r="Q74" s="3">
        <f>IF(R74=0,0,IF(COUNTIF($R$2:R74,R74)&gt;1,0,MAX($Q$1:Q73)+1))</f>
        <v>0</v>
      </c>
      <c r="R74" s="3">
        <f>IF(ISBLANK('Unit Types - Emission Rates'!P83),'Unit Types - Emission Rates'!O83,'Unit Types - Emission Rates'!P83)</f>
        <v>0</v>
      </c>
      <c r="S74" t="str">
        <f t="shared" si="50"/>
        <v>00</v>
      </c>
      <c r="T74" t="str">
        <f t="shared" si="51"/>
        <v>00</v>
      </c>
      <c r="U74" s="3">
        <f>IF(OR('Unit Types - Emission Rates'!F83="PM 2.5",'Unit Types - Emission Rates'!F83="PM2.5",'Unit Types - Emission Rates'!F83="PM 10",'Unit Types - Emission Rates'!F83="PM10"),"PM",'Unit Types - Emission Rates'!F83)</f>
        <v>0</v>
      </c>
      <c r="V74" s="100">
        <f>IF(ISBLANK('Unit Types - Emission Rates'!F83),1,0)</f>
        <v>1</v>
      </c>
      <c r="AC74" s="99">
        <f>IF(AD74=-1,0,MAX($AC$1:AC73)+1)</f>
        <v>0</v>
      </c>
      <c r="AD74" s="3">
        <f t="shared" si="34"/>
        <v>-1</v>
      </c>
      <c r="AE74" s="3">
        <f t="shared" si="35"/>
        <v>-1</v>
      </c>
      <c r="AF74" s="280">
        <f t="shared" si="36"/>
        <v>-1</v>
      </c>
      <c r="AG74" s="280" t="str">
        <f t="shared" si="37"/>
        <v/>
      </c>
      <c r="AH74" s="280" t="str">
        <f t="shared" si="38"/>
        <v/>
      </c>
      <c r="AI74" s="3">
        <f t="shared" si="39"/>
        <v>-1</v>
      </c>
      <c r="AJ74" s="3" t="str">
        <f t="shared" si="40"/>
        <v/>
      </c>
      <c r="AK74" s="3" t="str">
        <f t="shared" si="41"/>
        <v/>
      </c>
      <c r="AL74" s="280">
        <f t="shared" si="42"/>
        <v>-1</v>
      </c>
      <c r="AM74" s="280" t="str">
        <f t="shared" si="43"/>
        <v/>
      </c>
      <c r="AN74" s="285" t="str">
        <f t="shared" si="44"/>
        <v/>
      </c>
      <c r="AO74" s="3">
        <f>IF(AP74=0,0,COUNTIF(AO$1:$AO73,"&lt;&gt;0"))</f>
        <v>0</v>
      </c>
      <c r="AP74" s="3">
        <f t="shared" si="45"/>
        <v>0</v>
      </c>
      <c r="AT74" s="99">
        <f>IF(AU74=0,0,COUNTIF($AT$1:AT73,"&lt;&gt;0"))</f>
        <v>0</v>
      </c>
      <c r="AU74" s="3">
        <f t="shared" si="46"/>
        <v>0</v>
      </c>
      <c r="AY74" s="3">
        <f>IF(ISNUMBER(IFERROR(MATCH(AZ74,$AZ$1:AZ73,0),"Else")),0,ROW(AZ74)-1)</f>
        <v>0</v>
      </c>
      <c r="AZ74">
        <f>IF(OR('Unit Types - Emission Rates'!F82="PM 2.5",'Unit Types - Emission Rates'!F82="PM 2.5 ",'Unit Types - Emission Rates'!F82="PM2.5"),"PM2.5",IF(OR('Unit Types - Emission Rates'!F82="PM 10",'Unit Types - Emission Rates'!F82="PM 10 ",'Unit Types - Emission Rates'!F82="PM10 "),"PM10",IF(RIGHT('Unit Types - Emission Rates'!F82,1)=" ",LEFT('Unit Types - Emission Rates'!F82,LEN('Unit Types - Emission Rates'!F82)-1),IF(RIGHT('Unit Types - Emission Rates'!F82,1)&lt;&gt;" ",'Unit Types - Emission Rates'!F82,'Unit Types - Emission Rates'!F82))))</f>
        <v>0</v>
      </c>
      <c r="BA74">
        <f>_xlfn.NUMBERVALUE(IF(OR('Unit Types - Emission Rates'!G82="-",'Unit Types - Emission Rates'!G82="--",'Unit Types - Emission Rates'!G82="---"),0,IF(OR('Unit Types - Emission Rates'!G82="&lt;0.01",'Unit Types - Emission Rates'!G82="&lt; 0.01"),0.01,'Unit Types - Emission Rates'!G82)))</f>
        <v>0</v>
      </c>
      <c r="BB74">
        <f>_xlfn.NUMBERVALUE(IF(OR('Unit Types - Emission Rates'!H82="-",'Unit Types - Emission Rates'!H82="--",'Unit Types - Emission Rates'!H82="---"),0,IF(OR('Unit Types - Emission Rates'!H82="&lt;0.01",'Unit Types - Emission Rates'!H82="&lt; 0.01"),0.01,'Unit Types - Emission Rates'!H82)))</f>
        <v>0</v>
      </c>
      <c r="BC74">
        <f>_xlfn.NUMBERVALUE(IF(OR('Unit Types - Emission Rates'!I82="-",'Unit Types - Emission Rates'!I82="--",'Unit Types - Emission Rates'!I82="---"),0,IF(OR('Unit Types - Emission Rates'!I82="&lt;0.01",'Unit Types - Emission Rates'!I82="&lt; 0.01"),0.01,'Unit Types - Emission Rates'!I82)))</f>
        <v>0</v>
      </c>
      <c r="BD74">
        <f>_xlfn.NUMBERVALUE(IF(OR('Unit Types - Emission Rates'!J82="-",'Unit Types - Emission Rates'!J82="--",'Unit Types - Emission Rates'!J82="---"),0,IF(OR('Unit Types - Emission Rates'!J82="&lt;0.01",'Unit Types - Emission Rates'!J82="&lt; 0.01"),0.01,'Unit Types - Emission Rates'!J82)))</f>
        <v>0</v>
      </c>
      <c r="BE74">
        <f>_xlfn.NUMBERVALUE(IF(OR('Unit Types - Emission Rates'!K82="-",'Unit Types - Emission Rates'!K82="--",'Unit Types - Emission Rates'!K82="---"),0,IF(OR('Unit Types - Emission Rates'!K82="&lt;0.01",'Unit Types - Emission Rates'!K82="&lt; 0.01"),0.01,'Unit Types - Emission Rates'!K82)))</f>
        <v>0</v>
      </c>
      <c r="BF74">
        <f>_xlfn.NUMBERVALUE(IF(OR('Unit Types - Emission Rates'!L82="-",'Unit Types - Emission Rates'!L82="--",'Unit Types - Emission Rates'!L82="---"),0,IF(OR('Unit Types - Emission Rates'!L82="&lt;0.01",'Unit Types - Emission Rates'!L82="&lt; 0.01"),0.01,'Unit Types - Emission Rates'!L82)))</f>
        <v>0</v>
      </c>
      <c r="BG74" t="b">
        <f>IF(AND(V73&lt;&gt;1),(QuickFix!G73="Yes"))</f>
        <v>0</v>
      </c>
      <c r="BH74" t="b">
        <f>OR('Unit Types - Emission Rates'!A82="Consolidate",AND(ISBLANK('Unit Types - Emission Rates'!A82),BH73=TRUE),BC74&gt;0,BD74&gt;0)</f>
        <v>0</v>
      </c>
      <c r="BI74" t="b">
        <f>OR('Unit Types - Emission Rates'!A82="Remove",AND(ISBLANK('Unit Types - Emission Rates'!A82),BI73=TRUE))</f>
        <v>0</v>
      </c>
      <c r="BJ74" t="b">
        <f>OR('Unit Types - Emission Rates'!A82="Consolidate",'Unit Types - Emission Rates'!A82="New/Modified",'Unit Types - Emission Rates'!A82="Change of location",AND(ISBLANK('Unit Types - Emission Rates'!A82),BJ73=TRUE))</f>
        <v>0</v>
      </c>
      <c r="BK74" t="b">
        <f>OR('Unit Types - Emission Rates'!A82="Renew",'Unit Types - Emission Rates'!A82="Renew only",AND(ISBLANK('Unit Types - Emission Rates'!A82),BK73=TRUE))</f>
        <v>0</v>
      </c>
      <c r="BL74">
        <f>IF(ISNUMBER(IFERROR(MATCH(BM74,$BM$1:BM73,0),"Else")),0,ROW(BM74)-1)</f>
        <v>0</v>
      </c>
      <c r="BM74" s="105">
        <f t="shared" si="53"/>
        <v>0</v>
      </c>
      <c r="BO74" s="3"/>
      <c r="BP74" s="3"/>
      <c r="BQ74" s="162" t="s">
        <v>1565</v>
      </c>
      <c r="BR74" s="160" t="s">
        <v>1187</v>
      </c>
      <c r="BS74" s="3"/>
      <c r="BT74" s="3"/>
      <c r="BV74" s="9" t="s">
        <v>1389</v>
      </c>
      <c r="BW74" s="8"/>
      <c r="BX74" s="8"/>
      <c r="CL74" s="7"/>
      <c r="CM74" s="7"/>
      <c r="CN74" s="7"/>
      <c r="CO74" s="130" t="s">
        <v>1566</v>
      </c>
      <c r="CP74" s="7"/>
      <c r="CQ74" s="7"/>
      <c r="CR74" s="7"/>
      <c r="CS74" s="7"/>
      <c r="CT74" s="7"/>
      <c r="CU74" s="7"/>
      <c r="CV74" s="7"/>
      <c r="CX74" t="s">
        <v>1567</v>
      </c>
      <c r="CY74">
        <f t="shared" si="47"/>
        <v>0</v>
      </c>
      <c r="DA74" t="b">
        <f t="shared" si="48"/>
        <v>0</v>
      </c>
      <c r="DF74" s="333">
        <f t="shared" si="52"/>
        <v>0</v>
      </c>
    </row>
    <row r="75" spans="1:110" x14ac:dyDescent="0.2">
      <c r="A75" s="102">
        <f>IF(OR('Unit Types - Emission Rates'!A84="Not New/Modified",'Unit Types - Emission Rates'!A84="Remove",M75=0),0,IF(ISNUMBER(MATCH(M75,$M$1:M74,0)),0,MAX($A$1:A74)+1))</f>
        <v>0</v>
      </c>
      <c r="B75" t="str">
        <f>IF(OR(COUNTIF(QuickFix!$D$2:D75,QuickFix!D75)&gt;1,QuickFix!D75=0),IF(ISBLANK('Unit Types - Emission Rates'!C84),B74,0),MAX($B$1:B74)+1)</f>
        <v># if BACT</v>
      </c>
      <c r="C75" t="str">
        <f t="shared" si="31"/>
        <v># if BACT0</v>
      </c>
      <c r="D75">
        <f>IF(B75=0,0,IF(ISNUMBER(MATCH(C75,$C$1:C74,0)),-1,COUNTIF($B$2:B75,B75)-COUNTIFS($D$1:D74,"&lt;0",$B$1:B74,B75)))</f>
        <v>-1</v>
      </c>
      <c r="E75">
        <f t="shared" si="49"/>
        <v>0</v>
      </c>
      <c r="F75" t="str">
        <f>IF(OR(COUNTIF(QuickFix!$D$2:D75,QuickFix!D75)&gt;1,QuickFix!D75=0),IF(ISBLANK('Unit Types - Emission Rates'!C84),F74,0),MAX(F$1:$F74)+1)</f>
        <v># if Monitoring</v>
      </c>
      <c r="G75" t="str">
        <f t="shared" si="32"/>
        <v># if Monitoring0</v>
      </c>
      <c r="H75">
        <f>IF(F75=0,0,IF(ISNUMBER(MATCH(G75,$G$1:G74,0)),-1,COUNTIF($F$2:F75,F75)-COUNTIFS($H$1:H74,"&lt;0",$F$1:F74,F75)))</f>
        <v>-1</v>
      </c>
      <c r="I75">
        <f t="shared" si="33"/>
        <v>0</v>
      </c>
      <c r="J75" s="3" t="str">
        <f>IF(OR(COUNTIF($L$2:L75,L75)&gt;1,L75=0),IF(ISBLANK('Unit Types - Emission Rates'!C84),J74,0),MAX($J$1:J74)+1)</f>
        <v>Unique FIN</v>
      </c>
      <c r="K75" s="3" t="str">
        <f>IF(OR(COUNTIF($M$2:M75,M75)&gt;1,M75=0),IF(ISBLANK('Unit Types - Emission Rates'!D84),K74,0),MAX($K$1:K74)+1)</f>
        <v>Unique EPN</v>
      </c>
      <c r="L75">
        <f>IF(ISBLANK('Unit Types - Emission Rates'!$C84),'Unit Types - Emission Rates'!D84,'Unit Types - Emission Rates'!C84)</f>
        <v>0</v>
      </c>
      <c r="M75" s="3">
        <f>IF(AND(ISBLANK('Unit Types - Emission Rates'!D84),N75&lt;&gt;0,L75&lt;&gt;N75),"FIN: "&amp;L75,IF(AND(ISBLANK('Unit Types - Emission Rates'!D84),N75&lt;&gt;0),L75,'Unit Types - Emission Rates'!D84))</f>
        <v>0</v>
      </c>
      <c r="N75" s="3">
        <f>'Unit Types - Emission Rates'!E84</f>
        <v>0</v>
      </c>
      <c r="O75" s="5" t="str">
        <f>IF(OR(COUNTIF($P$2:P75,P75&lt;&gt;0)&gt;1,P75=0),IF(ISBLANK('Unit Types - Emission Rates'!A84),O74,0),MAX($O$1:O74)+1)</f>
        <v>AR Numbering</v>
      </c>
      <c r="P75" s="5">
        <f>'Unit Types - Emission Rates'!A84</f>
        <v>0</v>
      </c>
      <c r="Q75" s="3">
        <f>IF(R75=0,0,IF(COUNTIF($R$2:R75,R75)&gt;1,0,MAX($Q$1:Q74)+1))</f>
        <v>0</v>
      </c>
      <c r="R75" s="3">
        <f>IF(ISBLANK('Unit Types - Emission Rates'!P84),'Unit Types - Emission Rates'!O84,'Unit Types - Emission Rates'!P84)</f>
        <v>0</v>
      </c>
      <c r="S75" t="str">
        <f t="shared" si="50"/>
        <v>00</v>
      </c>
      <c r="T75" t="str">
        <f t="shared" si="51"/>
        <v>00</v>
      </c>
      <c r="U75" s="3">
        <f>IF(OR('Unit Types - Emission Rates'!F84="PM 2.5",'Unit Types - Emission Rates'!F84="PM2.5",'Unit Types - Emission Rates'!F84="PM 10",'Unit Types - Emission Rates'!F84="PM10"),"PM",'Unit Types - Emission Rates'!F84)</f>
        <v>0</v>
      </c>
      <c r="V75" s="100">
        <f>IF(ISBLANK('Unit Types - Emission Rates'!F84),1,0)</f>
        <v>1</v>
      </c>
      <c r="AC75" s="99">
        <f>IF(AD75=-1,0,MAX($AC$1:AC74)+1)</f>
        <v>0</v>
      </c>
      <c r="AD75" s="3">
        <f t="shared" si="34"/>
        <v>-1</v>
      </c>
      <c r="AE75" s="3">
        <f t="shared" si="35"/>
        <v>-1</v>
      </c>
      <c r="AF75" s="280">
        <f t="shared" si="36"/>
        <v>-1</v>
      </c>
      <c r="AG75" s="280" t="str">
        <f t="shared" si="37"/>
        <v/>
      </c>
      <c r="AH75" s="280" t="str">
        <f t="shared" si="38"/>
        <v/>
      </c>
      <c r="AI75" s="3">
        <f t="shared" si="39"/>
        <v>-1</v>
      </c>
      <c r="AJ75" s="3" t="str">
        <f t="shared" si="40"/>
        <v/>
      </c>
      <c r="AK75" s="3" t="str">
        <f t="shared" si="41"/>
        <v/>
      </c>
      <c r="AL75" s="280">
        <f t="shared" si="42"/>
        <v>-1</v>
      </c>
      <c r="AM75" s="280" t="str">
        <f t="shared" si="43"/>
        <v/>
      </c>
      <c r="AN75" s="285" t="str">
        <f t="shared" si="44"/>
        <v/>
      </c>
      <c r="AO75" s="3">
        <f>IF(AP75=0,0,COUNTIF(AO$1:$AO74,"&lt;&gt;0"))</f>
        <v>0</v>
      </c>
      <c r="AP75" s="3">
        <f t="shared" si="45"/>
        <v>0</v>
      </c>
      <c r="AT75" s="99">
        <f>IF(AU75=0,0,COUNTIF($AT$1:AT74,"&lt;&gt;0"))</f>
        <v>0</v>
      </c>
      <c r="AU75" s="3">
        <f t="shared" si="46"/>
        <v>0</v>
      </c>
      <c r="AY75" s="3">
        <f>IF(ISNUMBER(IFERROR(MATCH(AZ75,$AZ$1:AZ74,0),"Else")),0,ROW(AZ75)-1)</f>
        <v>0</v>
      </c>
      <c r="AZ75">
        <f>IF(OR('Unit Types - Emission Rates'!F83="PM 2.5",'Unit Types - Emission Rates'!F83="PM 2.5 ",'Unit Types - Emission Rates'!F83="PM2.5"),"PM2.5",IF(OR('Unit Types - Emission Rates'!F83="PM 10",'Unit Types - Emission Rates'!F83="PM 10 ",'Unit Types - Emission Rates'!F83="PM10 "),"PM10",IF(RIGHT('Unit Types - Emission Rates'!F83,1)=" ",LEFT('Unit Types - Emission Rates'!F83,LEN('Unit Types - Emission Rates'!F83)-1),IF(RIGHT('Unit Types - Emission Rates'!F83,1)&lt;&gt;" ",'Unit Types - Emission Rates'!F83,'Unit Types - Emission Rates'!F83))))</f>
        <v>0</v>
      </c>
      <c r="BA75">
        <f>_xlfn.NUMBERVALUE(IF(OR('Unit Types - Emission Rates'!G83="-",'Unit Types - Emission Rates'!G83="--",'Unit Types - Emission Rates'!G83="---"),0,IF(OR('Unit Types - Emission Rates'!G83="&lt;0.01",'Unit Types - Emission Rates'!G83="&lt; 0.01"),0.01,'Unit Types - Emission Rates'!G83)))</f>
        <v>0</v>
      </c>
      <c r="BB75">
        <f>_xlfn.NUMBERVALUE(IF(OR('Unit Types - Emission Rates'!H83="-",'Unit Types - Emission Rates'!H83="--",'Unit Types - Emission Rates'!H83="---"),0,IF(OR('Unit Types - Emission Rates'!H83="&lt;0.01",'Unit Types - Emission Rates'!H83="&lt; 0.01"),0.01,'Unit Types - Emission Rates'!H83)))</f>
        <v>0</v>
      </c>
      <c r="BC75">
        <f>_xlfn.NUMBERVALUE(IF(OR('Unit Types - Emission Rates'!I83="-",'Unit Types - Emission Rates'!I83="--",'Unit Types - Emission Rates'!I83="---"),0,IF(OR('Unit Types - Emission Rates'!I83="&lt;0.01",'Unit Types - Emission Rates'!I83="&lt; 0.01"),0.01,'Unit Types - Emission Rates'!I83)))</f>
        <v>0</v>
      </c>
      <c r="BD75">
        <f>_xlfn.NUMBERVALUE(IF(OR('Unit Types - Emission Rates'!J83="-",'Unit Types - Emission Rates'!J83="--",'Unit Types - Emission Rates'!J83="---"),0,IF(OR('Unit Types - Emission Rates'!J83="&lt;0.01",'Unit Types - Emission Rates'!J83="&lt; 0.01"),0.01,'Unit Types - Emission Rates'!J83)))</f>
        <v>0</v>
      </c>
      <c r="BE75">
        <f>_xlfn.NUMBERVALUE(IF(OR('Unit Types - Emission Rates'!K83="-",'Unit Types - Emission Rates'!K83="--",'Unit Types - Emission Rates'!K83="---"),0,IF(OR('Unit Types - Emission Rates'!K83="&lt;0.01",'Unit Types - Emission Rates'!K83="&lt; 0.01"),0.01,'Unit Types - Emission Rates'!K83)))</f>
        <v>0</v>
      </c>
      <c r="BF75">
        <f>_xlfn.NUMBERVALUE(IF(OR('Unit Types - Emission Rates'!L83="-",'Unit Types - Emission Rates'!L83="--",'Unit Types - Emission Rates'!L83="---"),0,IF(OR('Unit Types - Emission Rates'!L83="&lt;0.01",'Unit Types - Emission Rates'!L83="&lt; 0.01"),0.01,'Unit Types - Emission Rates'!L83)))</f>
        <v>0</v>
      </c>
      <c r="BG75" t="b">
        <f>IF(AND(V74&lt;&gt;1),(QuickFix!G74="Yes"))</f>
        <v>0</v>
      </c>
      <c r="BH75" t="b">
        <f>OR('Unit Types - Emission Rates'!A83="Consolidate",AND(ISBLANK('Unit Types - Emission Rates'!A83),BH74=TRUE),BC75&gt;0,BD75&gt;0)</f>
        <v>0</v>
      </c>
      <c r="BI75" t="b">
        <f>OR('Unit Types - Emission Rates'!A83="Remove",AND(ISBLANK('Unit Types - Emission Rates'!A83),BI74=TRUE))</f>
        <v>0</v>
      </c>
      <c r="BJ75" t="b">
        <f>OR('Unit Types - Emission Rates'!A83="Consolidate",'Unit Types - Emission Rates'!A83="New/Modified",'Unit Types - Emission Rates'!A83="Change of location",AND(ISBLANK('Unit Types - Emission Rates'!A83),BJ74=TRUE))</f>
        <v>0</v>
      </c>
      <c r="BK75" t="b">
        <f>OR('Unit Types - Emission Rates'!A83="Renew",'Unit Types - Emission Rates'!A83="Renew only",AND(ISBLANK('Unit Types - Emission Rates'!A83),BK74=TRUE))</f>
        <v>0</v>
      </c>
      <c r="BL75">
        <f>IF(ISNUMBER(IFERROR(MATCH(BM75,$BM$1:BM74,0),"Else")),0,ROW(BM75)-1)</f>
        <v>0</v>
      </c>
      <c r="BM75" s="105">
        <f t="shared" si="53"/>
        <v>0</v>
      </c>
      <c r="BO75" s="3"/>
      <c r="BP75" s="3"/>
      <c r="BQ75" s="162" t="s">
        <v>1568</v>
      </c>
      <c r="BR75" s="160" t="s">
        <v>1219</v>
      </c>
      <c r="BS75" s="3"/>
      <c r="BT75" s="3"/>
      <c r="BV75" s="9" t="s">
        <v>1395</v>
      </c>
      <c r="BW75" s="8"/>
      <c r="BX75" s="8"/>
      <c r="CL75" s="7"/>
      <c r="CM75" s="7"/>
      <c r="CN75" s="7"/>
      <c r="CO75" s="131" t="s">
        <v>1569</v>
      </c>
      <c r="CX75" t="s">
        <v>1570</v>
      </c>
      <c r="CY75">
        <f t="shared" si="47"/>
        <v>0</v>
      </c>
      <c r="DA75" t="b">
        <f t="shared" si="48"/>
        <v>0</v>
      </c>
      <c r="DF75" s="333">
        <f t="shared" si="52"/>
        <v>0</v>
      </c>
    </row>
    <row r="76" spans="1:110" x14ac:dyDescent="0.2">
      <c r="A76" s="102">
        <f>IF(OR('Unit Types - Emission Rates'!A85="Not New/Modified",'Unit Types - Emission Rates'!A85="Remove",M76=0),0,IF(ISNUMBER(MATCH(M76,$M$1:M75,0)),0,MAX($A$1:A75)+1))</f>
        <v>0</v>
      </c>
      <c r="B76" t="str">
        <f>IF(OR(COUNTIF(QuickFix!$D$2:D76,QuickFix!D76)&gt;1,QuickFix!D76=0),IF(ISBLANK('Unit Types - Emission Rates'!C85),B75,0),MAX($B$1:B75)+1)</f>
        <v># if BACT</v>
      </c>
      <c r="C76" t="str">
        <f t="shared" si="31"/>
        <v># if BACT0</v>
      </c>
      <c r="D76">
        <f>IF(B76=0,0,IF(ISNUMBER(MATCH(C76,$C$1:C75,0)),-1,COUNTIF($B$2:B76,B76)-COUNTIFS($D$1:D75,"&lt;0",$B$1:B75,B76)))</f>
        <v>-1</v>
      </c>
      <c r="E76">
        <f t="shared" si="49"/>
        <v>0</v>
      </c>
      <c r="F76" t="str">
        <f>IF(OR(COUNTIF(QuickFix!$D$2:D76,QuickFix!D76)&gt;1,QuickFix!D76=0),IF(ISBLANK('Unit Types - Emission Rates'!C85),F75,0),MAX(F$1:$F75)+1)</f>
        <v># if Monitoring</v>
      </c>
      <c r="G76" t="str">
        <f t="shared" si="32"/>
        <v># if Monitoring0</v>
      </c>
      <c r="H76">
        <f>IF(F76=0,0,IF(ISNUMBER(MATCH(G76,$G$1:G75,0)),-1,COUNTIF($F$2:F76,F76)-COUNTIFS($H$1:H75,"&lt;0",$F$1:F75,F76)))</f>
        <v>-1</v>
      </c>
      <c r="I76">
        <f t="shared" si="33"/>
        <v>0</v>
      </c>
      <c r="J76" s="3" t="str">
        <f>IF(OR(COUNTIF($L$2:L76,L76)&gt;1,L76=0),IF(ISBLANK('Unit Types - Emission Rates'!C85),J75,0),MAX($J$1:J75)+1)</f>
        <v>Unique FIN</v>
      </c>
      <c r="K76" s="3" t="str">
        <f>IF(OR(COUNTIF($M$2:M76,M76)&gt;1,M76=0),IF(ISBLANK('Unit Types - Emission Rates'!D85),K75,0),MAX($K$1:K75)+1)</f>
        <v>Unique EPN</v>
      </c>
      <c r="L76">
        <f>IF(ISBLANK('Unit Types - Emission Rates'!$C85),'Unit Types - Emission Rates'!D85,'Unit Types - Emission Rates'!C85)</f>
        <v>0</v>
      </c>
      <c r="M76" s="3">
        <f>IF(AND(ISBLANK('Unit Types - Emission Rates'!D85),N76&lt;&gt;0,L76&lt;&gt;N76),"FIN: "&amp;L76,IF(AND(ISBLANK('Unit Types - Emission Rates'!D85),N76&lt;&gt;0),L76,'Unit Types - Emission Rates'!D85))</f>
        <v>0</v>
      </c>
      <c r="N76" s="3">
        <f>'Unit Types - Emission Rates'!E85</f>
        <v>0</v>
      </c>
      <c r="O76" s="5" t="str">
        <f>IF(OR(COUNTIF($P$2:P76,P76&lt;&gt;0)&gt;1,P76=0),IF(ISBLANK('Unit Types - Emission Rates'!A85),O75,0),MAX($O$1:O75)+1)</f>
        <v>AR Numbering</v>
      </c>
      <c r="P76" s="5">
        <f>'Unit Types - Emission Rates'!A85</f>
        <v>0</v>
      </c>
      <c r="Q76" s="3">
        <f>IF(R76=0,0,IF(COUNTIF($R$2:R76,R76)&gt;1,0,MAX($Q$1:Q75)+1))</f>
        <v>0</v>
      </c>
      <c r="R76" s="3">
        <f>IF(ISBLANK('Unit Types - Emission Rates'!P85),'Unit Types - Emission Rates'!O85,'Unit Types - Emission Rates'!P85)</f>
        <v>0</v>
      </c>
      <c r="S76" t="str">
        <f t="shared" si="50"/>
        <v>00</v>
      </c>
      <c r="T76" t="str">
        <f t="shared" si="51"/>
        <v>00</v>
      </c>
      <c r="U76" s="3">
        <f>IF(OR('Unit Types - Emission Rates'!F85="PM 2.5",'Unit Types - Emission Rates'!F85="PM2.5",'Unit Types - Emission Rates'!F85="PM 10",'Unit Types - Emission Rates'!F85="PM10"),"PM",'Unit Types - Emission Rates'!F85)</f>
        <v>0</v>
      </c>
      <c r="V76" s="100">
        <f>IF(ISBLANK('Unit Types - Emission Rates'!F85),1,0)</f>
        <v>1</v>
      </c>
      <c r="AC76" s="99">
        <f>IF(AD76=-1,0,MAX($AC$1:AC75)+1)</f>
        <v>0</v>
      </c>
      <c r="AD76" s="3">
        <f t="shared" si="34"/>
        <v>-1</v>
      </c>
      <c r="AE76" s="3">
        <f t="shared" si="35"/>
        <v>-1</v>
      </c>
      <c r="AF76" s="280">
        <f t="shared" si="36"/>
        <v>-1</v>
      </c>
      <c r="AG76" s="280" t="str">
        <f t="shared" si="37"/>
        <v/>
      </c>
      <c r="AH76" s="280" t="str">
        <f t="shared" si="38"/>
        <v/>
      </c>
      <c r="AI76" s="3">
        <f t="shared" si="39"/>
        <v>-1</v>
      </c>
      <c r="AJ76" s="3" t="str">
        <f t="shared" si="40"/>
        <v/>
      </c>
      <c r="AK76" s="3" t="str">
        <f t="shared" si="41"/>
        <v/>
      </c>
      <c r="AL76" s="280">
        <f t="shared" si="42"/>
        <v>-1</v>
      </c>
      <c r="AM76" s="280" t="str">
        <f t="shared" si="43"/>
        <v/>
      </c>
      <c r="AN76" s="285" t="str">
        <f t="shared" si="44"/>
        <v/>
      </c>
      <c r="AO76" s="3">
        <f>IF(AP76=0,0,COUNTIF(AO$1:$AO75,"&lt;&gt;0"))</f>
        <v>0</v>
      </c>
      <c r="AP76" s="3">
        <f t="shared" si="45"/>
        <v>0</v>
      </c>
      <c r="AT76" s="99">
        <f>IF(AU76=0,0,COUNTIF($AT$1:AT75,"&lt;&gt;0"))</f>
        <v>0</v>
      </c>
      <c r="AU76" s="3">
        <f t="shared" si="46"/>
        <v>0</v>
      </c>
      <c r="AY76" s="3">
        <f>IF(ISNUMBER(IFERROR(MATCH(AZ76,$AZ$1:AZ75,0),"Else")),0,ROW(AZ76)-1)</f>
        <v>0</v>
      </c>
      <c r="AZ76">
        <f>IF(OR('Unit Types - Emission Rates'!F84="PM 2.5",'Unit Types - Emission Rates'!F84="PM 2.5 ",'Unit Types - Emission Rates'!F84="PM2.5"),"PM2.5",IF(OR('Unit Types - Emission Rates'!F84="PM 10",'Unit Types - Emission Rates'!F84="PM 10 ",'Unit Types - Emission Rates'!F84="PM10 "),"PM10",IF(RIGHT('Unit Types - Emission Rates'!F84,1)=" ",LEFT('Unit Types - Emission Rates'!F84,LEN('Unit Types - Emission Rates'!F84)-1),IF(RIGHT('Unit Types - Emission Rates'!F84,1)&lt;&gt;" ",'Unit Types - Emission Rates'!F84,'Unit Types - Emission Rates'!F84))))</f>
        <v>0</v>
      </c>
      <c r="BA76">
        <f>_xlfn.NUMBERVALUE(IF(OR('Unit Types - Emission Rates'!G84="-",'Unit Types - Emission Rates'!G84="--",'Unit Types - Emission Rates'!G84="---"),0,IF(OR('Unit Types - Emission Rates'!G84="&lt;0.01",'Unit Types - Emission Rates'!G84="&lt; 0.01"),0.01,'Unit Types - Emission Rates'!G84)))</f>
        <v>0</v>
      </c>
      <c r="BB76">
        <f>_xlfn.NUMBERVALUE(IF(OR('Unit Types - Emission Rates'!H84="-",'Unit Types - Emission Rates'!H84="--",'Unit Types - Emission Rates'!H84="---"),0,IF(OR('Unit Types - Emission Rates'!H84="&lt;0.01",'Unit Types - Emission Rates'!H84="&lt; 0.01"),0.01,'Unit Types - Emission Rates'!H84)))</f>
        <v>0</v>
      </c>
      <c r="BC76">
        <f>_xlfn.NUMBERVALUE(IF(OR('Unit Types - Emission Rates'!I84="-",'Unit Types - Emission Rates'!I84="--",'Unit Types - Emission Rates'!I84="---"),0,IF(OR('Unit Types - Emission Rates'!I84="&lt;0.01",'Unit Types - Emission Rates'!I84="&lt; 0.01"),0.01,'Unit Types - Emission Rates'!I84)))</f>
        <v>0</v>
      </c>
      <c r="BD76">
        <f>_xlfn.NUMBERVALUE(IF(OR('Unit Types - Emission Rates'!J84="-",'Unit Types - Emission Rates'!J84="--",'Unit Types - Emission Rates'!J84="---"),0,IF(OR('Unit Types - Emission Rates'!J84="&lt;0.01",'Unit Types - Emission Rates'!J84="&lt; 0.01"),0.01,'Unit Types - Emission Rates'!J84)))</f>
        <v>0</v>
      </c>
      <c r="BE76">
        <f>_xlfn.NUMBERVALUE(IF(OR('Unit Types - Emission Rates'!K84="-",'Unit Types - Emission Rates'!K84="--",'Unit Types - Emission Rates'!K84="---"),0,IF(OR('Unit Types - Emission Rates'!K84="&lt;0.01",'Unit Types - Emission Rates'!K84="&lt; 0.01"),0.01,'Unit Types - Emission Rates'!K84)))</f>
        <v>0</v>
      </c>
      <c r="BF76">
        <f>_xlfn.NUMBERVALUE(IF(OR('Unit Types - Emission Rates'!L84="-",'Unit Types - Emission Rates'!L84="--",'Unit Types - Emission Rates'!L84="---"),0,IF(OR('Unit Types - Emission Rates'!L84="&lt;0.01",'Unit Types - Emission Rates'!L84="&lt; 0.01"),0.01,'Unit Types - Emission Rates'!L84)))</f>
        <v>0</v>
      </c>
      <c r="BG76" t="b">
        <f>IF(AND(V75&lt;&gt;1),(QuickFix!G75="Yes"))</f>
        <v>0</v>
      </c>
      <c r="BH76" t="b">
        <f>OR('Unit Types - Emission Rates'!A84="Consolidate",AND(ISBLANK('Unit Types - Emission Rates'!A84),BH75=TRUE),BC76&gt;0,BD76&gt;0)</f>
        <v>0</v>
      </c>
      <c r="BI76" t="b">
        <f>OR('Unit Types - Emission Rates'!A84="Remove",AND(ISBLANK('Unit Types - Emission Rates'!A84),BI75=TRUE))</f>
        <v>0</v>
      </c>
      <c r="BJ76" t="b">
        <f>OR('Unit Types - Emission Rates'!A84="Consolidate",'Unit Types - Emission Rates'!A84="New/Modified",'Unit Types - Emission Rates'!A84="Change of location",AND(ISBLANK('Unit Types - Emission Rates'!A84),BJ75=TRUE))</f>
        <v>0</v>
      </c>
      <c r="BK76" t="b">
        <f>OR('Unit Types - Emission Rates'!A84="Renew",'Unit Types - Emission Rates'!A84="Renew only",AND(ISBLANK('Unit Types - Emission Rates'!A84),BK75=TRUE))</f>
        <v>0</v>
      </c>
      <c r="BL76">
        <f>IF(ISNUMBER(IFERROR(MATCH(BM76,$BM$1:BM75,0),"Else")),0,ROW(BM76)-1)</f>
        <v>0</v>
      </c>
      <c r="BM76" s="105">
        <f t="shared" si="53"/>
        <v>0</v>
      </c>
      <c r="BO76" s="3"/>
      <c r="BP76" s="3"/>
      <c r="BQ76" s="162" t="s">
        <v>1571</v>
      </c>
      <c r="BR76" s="160" t="s">
        <v>1187</v>
      </c>
      <c r="BS76" s="3"/>
      <c r="BT76" s="3"/>
      <c r="BV76" s="9" t="s">
        <v>1572</v>
      </c>
      <c r="BW76" s="8"/>
      <c r="BX76" s="8"/>
      <c r="CX76" t="s">
        <v>1573</v>
      </c>
      <c r="CY76">
        <f t="shared" si="47"/>
        <v>0</v>
      </c>
      <c r="DA76" t="b">
        <f t="shared" si="48"/>
        <v>0</v>
      </c>
      <c r="DF76" s="333">
        <f t="shared" si="52"/>
        <v>0</v>
      </c>
    </row>
    <row r="77" spans="1:110" x14ac:dyDescent="0.2">
      <c r="A77" s="102">
        <f>IF(OR('Unit Types - Emission Rates'!A86="Not New/Modified",'Unit Types - Emission Rates'!A86="Remove",M77=0),0,IF(ISNUMBER(MATCH(M77,$M$1:M76,0)),0,MAX($A$1:A76)+1))</f>
        <v>0</v>
      </c>
      <c r="B77" t="str">
        <f>IF(OR(COUNTIF(QuickFix!$D$2:D77,QuickFix!D77)&gt;1,QuickFix!D77=0),IF(ISBLANK('Unit Types - Emission Rates'!C86),B76,0),MAX($B$1:B76)+1)</f>
        <v># if BACT</v>
      </c>
      <c r="C77" t="str">
        <f t="shared" si="31"/>
        <v># if BACT0</v>
      </c>
      <c r="D77">
        <f>IF(B77=0,0,IF(ISNUMBER(MATCH(C77,$C$1:C76,0)),-1,COUNTIF($B$2:B77,B77)-COUNTIFS($D$1:D76,"&lt;0",$B$1:B76,B77)))</f>
        <v>-1</v>
      </c>
      <c r="E77">
        <f t="shared" si="49"/>
        <v>0</v>
      </c>
      <c r="F77" t="str">
        <f>IF(OR(COUNTIF(QuickFix!$D$2:D77,QuickFix!D77)&gt;1,QuickFix!D77=0),IF(ISBLANK('Unit Types - Emission Rates'!C86),F76,0),MAX(F$1:$F76)+1)</f>
        <v># if Monitoring</v>
      </c>
      <c r="G77" t="str">
        <f t="shared" si="32"/>
        <v># if Monitoring0</v>
      </c>
      <c r="H77">
        <f>IF(F77=0,0,IF(ISNUMBER(MATCH(G77,$G$1:G76,0)),-1,COUNTIF($F$2:F77,F77)-COUNTIFS($H$1:H76,"&lt;0",$F$1:F76,F77)))</f>
        <v>-1</v>
      </c>
      <c r="I77">
        <f t="shared" si="33"/>
        <v>0</v>
      </c>
      <c r="J77" s="3" t="str">
        <f>IF(OR(COUNTIF($L$2:L77,L77)&gt;1,L77=0),IF(ISBLANK('Unit Types - Emission Rates'!C86),J76,0),MAX($J$1:J76)+1)</f>
        <v>Unique FIN</v>
      </c>
      <c r="K77" s="3" t="str">
        <f>IF(OR(COUNTIF($M$2:M77,M77)&gt;1,M77=0),IF(ISBLANK('Unit Types - Emission Rates'!D86),K76,0),MAX($K$1:K76)+1)</f>
        <v>Unique EPN</v>
      </c>
      <c r="L77">
        <f>IF(ISBLANK('Unit Types - Emission Rates'!$C86),'Unit Types - Emission Rates'!D86,'Unit Types - Emission Rates'!C86)</f>
        <v>0</v>
      </c>
      <c r="M77" s="3">
        <f>IF(AND(ISBLANK('Unit Types - Emission Rates'!D86),N77&lt;&gt;0,L77&lt;&gt;N77),"FIN: "&amp;L77,IF(AND(ISBLANK('Unit Types - Emission Rates'!D86),N77&lt;&gt;0),L77,'Unit Types - Emission Rates'!D86))</f>
        <v>0</v>
      </c>
      <c r="N77" s="3">
        <f>'Unit Types - Emission Rates'!E86</f>
        <v>0</v>
      </c>
      <c r="O77" s="5" t="str">
        <f>IF(OR(COUNTIF($P$2:P77,P77&lt;&gt;0)&gt;1,P77=0),IF(ISBLANK('Unit Types - Emission Rates'!A86),O76,0),MAX($O$1:O76)+1)</f>
        <v>AR Numbering</v>
      </c>
      <c r="P77" s="5">
        <f>'Unit Types - Emission Rates'!A86</f>
        <v>0</v>
      </c>
      <c r="Q77" s="3">
        <f>IF(R77=0,0,IF(COUNTIF($R$2:R77,R77)&gt;1,0,MAX($Q$1:Q76)+1))</f>
        <v>0</v>
      </c>
      <c r="R77" s="3">
        <f>IF(ISBLANK('Unit Types - Emission Rates'!P86),'Unit Types - Emission Rates'!O86,'Unit Types - Emission Rates'!P86)</f>
        <v>0</v>
      </c>
      <c r="S77" t="str">
        <f t="shared" si="50"/>
        <v>00</v>
      </c>
      <c r="T77" t="str">
        <f t="shared" si="51"/>
        <v>00</v>
      </c>
      <c r="U77" s="3">
        <f>IF(OR('Unit Types - Emission Rates'!F86="PM 2.5",'Unit Types - Emission Rates'!F86="PM2.5",'Unit Types - Emission Rates'!F86="PM 10",'Unit Types - Emission Rates'!F86="PM10"),"PM",'Unit Types - Emission Rates'!F86)</f>
        <v>0</v>
      </c>
      <c r="V77" s="100">
        <f>IF(ISBLANK('Unit Types - Emission Rates'!F86),1,0)</f>
        <v>1</v>
      </c>
      <c r="AC77" s="99">
        <f>IF(AD77=-1,0,MAX($AC$1:AC76)+1)</f>
        <v>0</v>
      </c>
      <c r="AD77" s="3">
        <f t="shared" si="34"/>
        <v>-1</v>
      </c>
      <c r="AE77" s="3">
        <f t="shared" si="35"/>
        <v>-1</v>
      </c>
      <c r="AF77" s="280">
        <f t="shared" si="36"/>
        <v>-1</v>
      </c>
      <c r="AG77" s="280" t="str">
        <f t="shared" si="37"/>
        <v/>
      </c>
      <c r="AH77" s="280" t="str">
        <f t="shared" si="38"/>
        <v/>
      </c>
      <c r="AI77" s="3">
        <f t="shared" si="39"/>
        <v>-1</v>
      </c>
      <c r="AJ77" s="3" t="str">
        <f t="shared" si="40"/>
        <v/>
      </c>
      <c r="AK77" s="3" t="str">
        <f t="shared" si="41"/>
        <v/>
      </c>
      <c r="AL77" s="280">
        <f t="shared" si="42"/>
        <v>-1</v>
      </c>
      <c r="AM77" s="280" t="str">
        <f t="shared" si="43"/>
        <v/>
      </c>
      <c r="AN77" s="285" t="str">
        <f t="shared" si="44"/>
        <v/>
      </c>
      <c r="AO77" s="3">
        <f>IF(AP77=0,0,COUNTIF(AO$1:$AO76,"&lt;&gt;0"))</f>
        <v>0</v>
      </c>
      <c r="AP77" s="3">
        <f t="shared" si="45"/>
        <v>0</v>
      </c>
      <c r="AT77" s="99">
        <f>IF(AU77=0,0,COUNTIF($AT$1:AT76,"&lt;&gt;0"))</f>
        <v>0</v>
      </c>
      <c r="AU77" s="3">
        <f t="shared" si="46"/>
        <v>0</v>
      </c>
      <c r="AY77" s="3">
        <f>IF(ISNUMBER(IFERROR(MATCH(AZ77,$AZ$1:AZ76,0),"Else")),0,ROW(AZ77)-1)</f>
        <v>0</v>
      </c>
      <c r="AZ77">
        <f>IF(OR('Unit Types - Emission Rates'!F85="PM 2.5",'Unit Types - Emission Rates'!F85="PM 2.5 ",'Unit Types - Emission Rates'!F85="PM2.5"),"PM2.5",IF(OR('Unit Types - Emission Rates'!F85="PM 10",'Unit Types - Emission Rates'!F85="PM 10 ",'Unit Types - Emission Rates'!F85="PM10 "),"PM10",IF(RIGHT('Unit Types - Emission Rates'!F85,1)=" ",LEFT('Unit Types - Emission Rates'!F85,LEN('Unit Types - Emission Rates'!F85)-1),IF(RIGHT('Unit Types - Emission Rates'!F85,1)&lt;&gt;" ",'Unit Types - Emission Rates'!F85,'Unit Types - Emission Rates'!F85))))</f>
        <v>0</v>
      </c>
      <c r="BA77">
        <f>_xlfn.NUMBERVALUE(IF(OR('Unit Types - Emission Rates'!G85="-",'Unit Types - Emission Rates'!G85="--",'Unit Types - Emission Rates'!G85="---"),0,IF(OR('Unit Types - Emission Rates'!G85="&lt;0.01",'Unit Types - Emission Rates'!G85="&lt; 0.01"),0.01,'Unit Types - Emission Rates'!G85)))</f>
        <v>0</v>
      </c>
      <c r="BB77">
        <f>_xlfn.NUMBERVALUE(IF(OR('Unit Types - Emission Rates'!H85="-",'Unit Types - Emission Rates'!H85="--",'Unit Types - Emission Rates'!H85="---"),0,IF(OR('Unit Types - Emission Rates'!H85="&lt;0.01",'Unit Types - Emission Rates'!H85="&lt; 0.01"),0.01,'Unit Types - Emission Rates'!H85)))</f>
        <v>0</v>
      </c>
      <c r="BC77">
        <f>_xlfn.NUMBERVALUE(IF(OR('Unit Types - Emission Rates'!I85="-",'Unit Types - Emission Rates'!I85="--",'Unit Types - Emission Rates'!I85="---"),0,IF(OR('Unit Types - Emission Rates'!I85="&lt;0.01",'Unit Types - Emission Rates'!I85="&lt; 0.01"),0.01,'Unit Types - Emission Rates'!I85)))</f>
        <v>0</v>
      </c>
      <c r="BD77">
        <f>_xlfn.NUMBERVALUE(IF(OR('Unit Types - Emission Rates'!J85="-",'Unit Types - Emission Rates'!J85="--",'Unit Types - Emission Rates'!J85="---"),0,IF(OR('Unit Types - Emission Rates'!J85="&lt;0.01",'Unit Types - Emission Rates'!J85="&lt; 0.01"),0.01,'Unit Types - Emission Rates'!J85)))</f>
        <v>0</v>
      </c>
      <c r="BE77">
        <f>_xlfn.NUMBERVALUE(IF(OR('Unit Types - Emission Rates'!K85="-",'Unit Types - Emission Rates'!K85="--",'Unit Types - Emission Rates'!K85="---"),0,IF(OR('Unit Types - Emission Rates'!K85="&lt;0.01",'Unit Types - Emission Rates'!K85="&lt; 0.01"),0.01,'Unit Types - Emission Rates'!K85)))</f>
        <v>0</v>
      </c>
      <c r="BF77">
        <f>_xlfn.NUMBERVALUE(IF(OR('Unit Types - Emission Rates'!L85="-",'Unit Types - Emission Rates'!L85="--",'Unit Types - Emission Rates'!L85="---"),0,IF(OR('Unit Types - Emission Rates'!L85="&lt;0.01",'Unit Types - Emission Rates'!L85="&lt; 0.01"),0.01,'Unit Types - Emission Rates'!L85)))</f>
        <v>0</v>
      </c>
      <c r="BG77" t="b">
        <f>IF(AND(V76&lt;&gt;1),(QuickFix!G76="Yes"))</f>
        <v>0</v>
      </c>
      <c r="BH77" t="b">
        <f>OR('Unit Types - Emission Rates'!A85="Consolidate",AND(ISBLANK('Unit Types - Emission Rates'!A85),BH76=TRUE),BC77&gt;0,BD77&gt;0)</f>
        <v>0</v>
      </c>
      <c r="BI77" t="b">
        <f>OR('Unit Types - Emission Rates'!A85="Remove",AND(ISBLANK('Unit Types - Emission Rates'!A85),BI76=TRUE))</f>
        <v>0</v>
      </c>
      <c r="BJ77" t="b">
        <f>OR('Unit Types - Emission Rates'!A85="Consolidate",'Unit Types - Emission Rates'!A85="New/Modified",'Unit Types - Emission Rates'!A85="Change of location",AND(ISBLANK('Unit Types - Emission Rates'!A85),BJ76=TRUE))</f>
        <v>0</v>
      </c>
      <c r="BK77" t="b">
        <f>OR('Unit Types - Emission Rates'!A85="Renew",'Unit Types - Emission Rates'!A85="Renew only",AND(ISBLANK('Unit Types - Emission Rates'!A85),BK76=TRUE))</f>
        <v>0</v>
      </c>
      <c r="BL77">
        <f>IF(ISNUMBER(IFERROR(MATCH(BM77,$BM$1:BM76,0),"Else")),0,ROW(BM77)-1)</f>
        <v>0</v>
      </c>
      <c r="BM77" s="105">
        <f t="shared" si="53"/>
        <v>0</v>
      </c>
      <c r="BO77" s="3"/>
      <c r="BP77" s="3"/>
      <c r="BQ77" s="162" t="s">
        <v>1574</v>
      </c>
      <c r="BR77" s="160" t="s">
        <v>1052</v>
      </c>
      <c r="BS77" s="3"/>
      <c r="BT77" s="3"/>
      <c r="BV77" s="9" t="s">
        <v>1575</v>
      </c>
      <c r="BW77" s="8"/>
      <c r="BX77" s="8"/>
      <c r="CX77" t="s">
        <v>1576</v>
      </c>
      <c r="CY77">
        <f t="shared" si="47"/>
        <v>0</v>
      </c>
      <c r="DA77" t="b">
        <f t="shared" si="48"/>
        <v>0</v>
      </c>
      <c r="DF77" s="333">
        <f t="shared" si="52"/>
        <v>0</v>
      </c>
    </row>
    <row r="78" spans="1:110" x14ac:dyDescent="0.2">
      <c r="A78" s="102">
        <f>IF(OR('Unit Types - Emission Rates'!A87="Not New/Modified",'Unit Types - Emission Rates'!A87="Remove",M78=0),0,IF(ISNUMBER(MATCH(M78,$M$1:M77,0)),0,MAX($A$1:A77)+1))</f>
        <v>0</v>
      </c>
      <c r="B78" t="str">
        <f>IF(OR(COUNTIF(QuickFix!$D$2:D78,QuickFix!D78)&gt;1,QuickFix!D78=0),IF(ISBLANK('Unit Types - Emission Rates'!C87),B77,0),MAX($B$1:B77)+1)</f>
        <v># if BACT</v>
      </c>
      <c r="C78" t="str">
        <f t="shared" si="31"/>
        <v># if BACT0</v>
      </c>
      <c r="D78">
        <f>IF(B78=0,0,IF(ISNUMBER(MATCH(C78,$C$1:C77,0)),-1,COUNTIF($B$2:B78,B78)-COUNTIFS($D$1:D77,"&lt;0",$B$1:B77,B78)))</f>
        <v>-1</v>
      </c>
      <c r="E78">
        <f t="shared" si="49"/>
        <v>0</v>
      </c>
      <c r="F78" t="str">
        <f>IF(OR(COUNTIF(QuickFix!$D$2:D78,QuickFix!D78)&gt;1,QuickFix!D78=0),IF(ISBLANK('Unit Types - Emission Rates'!C87),F77,0),MAX(F$1:$F77)+1)</f>
        <v># if Monitoring</v>
      </c>
      <c r="G78" t="str">
        <f t="shared" si="32"/>
        <v># if Monitoring0</v>
      </c>
      <c r="H78">
        <f>IF(F78=0,0,IF(ISNUMBER(MATCH(G78,$G$1:G77,0)),-1,COUNTIF($F$2:F78,F78)-COUNTIFS($H$1:H77,"&lt;0",$F$1:F77,F78)))</f>
        <v>-1</v>
      </c>
      <c r="I78">
        <f t="shared" si="33"/>
        <v>0</v>
      </c>
      <c r="J78" s="3" t="str">
        <f>IF(OR(COUNTIF($L$2:L78,L78)&gt;1,L78=0),IF(ISBLANK('Unit Types - Emission Rates'!C87),J77,0),MAX($J$1:J77)+1)</f>
        <v>Unique FIN</v>
      </c>
      <c r="K78" s="3" t="str">
        <f>IF(OR(COUNTIF($M$2:M78,M78)&gt;1,M78=0),IF(ISBLANK('Unit Types - Emission Rates'!D87),K77,0),MAX($K$1:K77)+1)</f>
        <v>Unique EPN</v>
      </c>
      <c r="L78">
        <f>IF(ISBLANK('Unit Types - Emission Rates'!$C87),'Unit Types - Emission Rates'!D87,'Unit Types - Emission Rates'!C87)</f>
        <v>0</v>
      </c>
      <c r="M78" s="3">
        <f>IF(AND(ISBLANK('Unit Types - Emission Rates'!D87),N78&lt;&gt;0,L78&lt;&gt;N78),"FIN: "&amp;L78,IF(AND(ISBLANK('Unit Types - Emission Rates'!D87),N78&lt;&gt;0),L78,'Unit Types - Emission Rates'!D87))</f>
        <v>0</v>
      </c>
      <c r="N78" s="3">
        <f>'Unit Types - Emission Rates'!E87</f>
        <v>0</v>
      </c>
      <c r="O78" s="5" t="str">
        <f>IF(OR(COUNTIF($P$2:P78,P78&lt;&gt;0)&gt;1,P78=0),IF(ISBLANK('Unit Types - Emission Rates'!A87),O77,0),MAX($O$1:O77)+1)</f>
        <v>AR Numbering</v>
      </c>
      <c r="P78" s="5">
        <f>'Unit Types - Emission Rates'!A87</f>
        <v>0</v>
      </c>
      <c r="Q78" s="3">
        <f>IF(R78=0,0,IF(COUNTIF($R$2:R78,R78)&gt;1,0,MAX($Q$1:Q77)+1))</f>
        <v>0</v>
      </c>
      <c r="R78" s="3">
        <f>IF(ISBLANK('Unit Types - Emission Rates'!P87),'Unit Types - Emission Rates'!O87,'Unit Types - Emission Rates'!P87)</f>
        <v>0</v>
      </c>
      <c r="S78" t="str">
        <f t="shared" si="50"/>
        <v>00</v>
      </c>
      <c r="T78" t="str">
        <f t="shared" si="51"/>
        <v>00</v>
      </c>
      <c r="U78" s="3">
        <f>IF(OR('Unit Types - Emission Rates'!F87="PM 2.5",'Unit Types - Emission Rates'!F87="PM2.5",'Unit Types - Emission Rates'!F87="PM 10",'Unit Types - Emission Rates'!F87="PM10"),"PM",'Unit Types - Emission Rates'!F87)</f>
        <v>0</v>
      </c>
      <c r="V78" s="100">
        <f>IF(ISBLANK('Unit Types - Emission Rates'!F87),1,0)</f>
        <v>1</v>
      </c>
      <c r="AC78" s="99">
        <f>IF(AD78=-1,0,MAX($AC$1:AC77)+1)</f>
        <v>0</v>
      </c>
      <c r="AD78" s="3">
        <f t="shared" si="34"/>
        <v>-1</v>
      </c>
      <c r="AE78" s="3">
        <f t="shared" si="35"/>
        <v>-1</v>
      </c>
      <c r="AF78" s="280">
        <f t="shared" si="36"/>
        <v>-1</v>
      </c>
      <c r="AG78" s="280" t="str">
        <f t="shared" si="37"/>
        <v/>
      </c>
      <c r="AH78" s="280" t="str">
        <f t="shared" si="38"/>
        <v/>
      </c>
      <c r="AI78" s="3">
        <f t="shared" si="39"/>
        <v>-1</v>
      </c>
      <c r="AJ78" s="3" t="str">
        <f t="shared" si="40"/>
        <v/>
      </c>
      <c r="AK78" s="3" t="str">
        <f t="shared" si="41"/>
        <v/>
      </c>
      <c r="AL78" s="280">
        <f t="shared" si="42"/>
        <v>-1</v>
      </c>
      <c r="AM78" s="280" t="str">
        <f t="shared" si="43"/>
        <v/>
      </c>
      <c r="AN78" s="285" t="str">
        <f t="shared" si="44"/>
        <v/>
      </c>
      <c r="AO78" s="3">
        <f>IF(AP78=0,0,COUNTIF(AO$1:$AO77,"&lt;&gt;0"))</f>
        <v>0</v>
      </c>
      <c r="AP78" s="3">
        <f t="shared" si="45"/>
        <v>0</v>
      </c>
      <c r="AT78" s="99">
        <f>IF(AU78=0,0,COUNTIF($AT$1:AT77,"&lt;&gt;0"))</f>
        <v>0</v>
      </c>
      <c r="AU78" s="3">
        <f t="shared" si="46"/>
        <v>0</v>
      </c>
      <c r="AY78" s="3">
        <f>IF(ISNUMBER(IFERROR(MATCH(AZ78,$AZ$1:AZ77,0),"Else")),0,ROW(AZ78)-1)</f>
        <v>0</v>
      </c>
      <c r="AZ78">
        <f>IF(OR('Unit Types - Emission Rates'!F86="PM 2.5",'Unit Types - Emission Rates'!F86="PM 2.5 ",'Unit Types - Emission Rates'!F86="PM2.5"),"PM2.5",IF(OR('Unit Types - Emission Rates'!F86="PM 10",'Unit Types - Emission Rates'!F86="PM 10 ",'Unit Types - Emission Rates'!F86="PM10 "),"PM10",IF(RIGHT('Unit Types - Emission Rates'!F86,1)=" ",LEFT('Unit Types - Emission Rates'!F86,LEN('Unit Types - Emission Rates'!F86)-1),IF(RIGHT('Unit Types - Emission Rates'!F86,1)&lt;&gt;" ",'Unit Types - Emission Rates'!F86,'Unit Types - Emission Rates'!F86))))</f>
        <v>0</v>
      </c>
      <c r="BA78">
        <f>_xlfn.NUMBERVALUE(IF(OR('Unit Types - Emission Rates'!G86="-",'Unit Types - Emission Rates'!G86="--",'Unit Types - Emission Rates'!G86="---"),0,IF(OR('Unit Types - Emission Rates'!G86="&lt;0.01",'Unit Types - Emission Rates'!G86="&lt; 0.01"),0.01,'Unit Types - Emission Rates'!G86)))</f>
        <v>0</v>
      </c>
      <c r="BB78">
        <f>_xlfn.NUMBERVALUE(IF(OR('Unit Types - Emission Rates'!H86="-",'Unit Types - Emission Rates'!H86="--",'Unit Types - Emission Rates'!H86="---"),0,IF(OR('Unit Types - Emission Rates'!H86="&lt;0.01",'Unit Types - Emission Rates'!H86="&lt; 0.01"),0.01,'Unit Types - Emission Rates'!H86)))</f>
        <v>0</v>
      </c>
      <c r="BC78">
        <f>_xlfn.NUMBERVALUE(IF(OR('Unit Types - Emission Rates'!I86="-",'Unit Types - Emission Rates'!I86="--",'Unit Types - Emission Rates'!I86="---"),0,IF(OR('Unit Types - Emission Rates'!I86="&lt;0.01",'Unit Types - Emission Rates'!I86="&lt; 0.01"),0.01,'Unit Types - Emission Rates'!I86)))</f>
        <v>0</v>
      </c>
      <c r="BD78">
        <f>_xlfn.NUMBERVALUE(IF(OR('Unit Types - Emission Rates'!J86="-",'Unit Types - Emission Rates'!J86="--",'Unit Types - Emission Rates'!J86="---"),0,IF(OR('Unit Types - Emission Rates'!J86="&lt;0.01",'Unit Types - Emission Rates'!J86="&lt; 0.01"),0.01,'Unit Types - Emission Rates'!J86)))</f>
        <v>0</v>
      </c>
      <c r="BE78">
        <f>_xlfn.NUMBERVALUE(IF(OR('Unit Types - Emission Rates'!K86="-",'Unit Types - Emission Rates'!K86="--",'Unit Types - Emission Rates'!K86="---"),0,IF(OR('Unit Types - Emission Rates'!K86="&lt;0.01",'Unit Types - Emission Rates'!K86="&lt; 0.01"),0.01,'Unit Types - Emission Rates'!K86)))</f>
        <v>0</v>
      </c>
      <c r="BF78">
        <f>_xlfn.NUMBERVALUE(IF(OR('Unit Types - Emission Rates'!L86="-",'Unit Types - Emission Rates'!L86="--",'Unit Types - Emission Rates'!L86="---"),0,IF(OR('Unit Types - Emission Rates'!L86="&lt;0.01",'Unit Types - Emission Rates'!L86="&lt; 0.01"),0.01,'Unit Types - Emission Rates'!L86)))</f>
        <v>0</v>
      </c>
      <c r="BG78" t="b">
        <f>IF(AND(V77&lt;&gt;1),(QuickFix!G77="Yes"))</f>
        <v>0</v>
      </c>
      <c r="BH78" t="b">
        <f>OR('Unit Types - Emission Rates'!A86="Consolidate",AND(ISBLANK('Unit Types - Emission Rates'!A86),BH77=TRUE),BC78&gt;0,BD78&gt;0)</f>
        <v>0</v>
      </c>
      <c r="BI78" t="b">
        <f>OR('Unit Types - Emission Rates'!A86="Remove",AND(ISBLANK('Unit Types - Emission Rates'!A86),BI77=TRUE))</f>
        <v>0</v>
      </c>
      <c r="BJ78" t="b">
        <f>OR('Unit Types - Emission Rates'!A86="Consolidate",'Unit Types - Emission Rates'!A86="New/Modified",'Unit Types - Emission Rates'!A86="Change of location",AND(ISBLANK('Unit Types - Emission Rates'!A86),BJ77=TRUE))</f>
        <v>0</v>
      </c>
      <c r="BK78" t="b">
        <f>OR('Unit Types - Emission Rates'!A86="Renew",'Unit Types - Emission Rates'!A86="Renew only",AND(ISBLANK('Unit Types - Emission Rates'!A86),BK77=TRUE))</f>
        <v>0</v>
      </c>
      <c r="BL78">
        <f>IF(ISNUMBER(IFERROR(MATCH(BM78,$BM$1:BM77,0),"Else")),0,ROW(BM78)-1)</f>
        <v>0</v>
      </c>
      <c r="BM78" s="105">
        <f t="shared" si="53"/>
        <v>0</v>
      </c>
      <c r="BO78" s="3"/>
      <c r="BP78" s="3"/>
      <c r="BQ78" s="162" t="s">
        <v>1577</v>
      </c>
      <c r="BR78" s="160" t="s">
        <v>1099</v>
      </c>
      <c r="BS78" s="3"/>
      <c r="BT78" s="3"/>
      <c r="BV78" s="9" t="s">
        <v>1578</v>
      </c>
      <c r="BW78" s="8"/>
      <c r="BX78" s="8"/>
      <c r="CN78" s="342" t="s">
        <v>1579</v>
      </c>
      <c r="CO78" s="345" t="s">
        <v>1580</v>
      </c>
      <c r="CX78" t="s">
        <v>1581</v>
      </c>
      <c r="CY78">
        <f t="shared" si="47"/>
        <v>0</v>
      </c>
      <c r="DA78" t="b">
        <f t="shared" si="48"/>
        <v>0</v>
      </c>
      <c r="DF78" s="333">
        <f t="shared" si="52"/>
        <v>0</v>
      </c>
    </row>
    <row r="79" spans="1:110" x14ac:dyDescent="0.2">
      <c r="A79" s="102">
        <f>IF(OR('Unit Types - Emission Rates'!A88="Not New/Modified",'Unit Types - Emission Rates'!A88="Remove",M79=0),0,IF(ISNUMBER(MATCH(M79,$M$1:M78,0)),0,MAX($A$1:A78)+1))</f>
        <v>0</v>
      </c>
      <c r="B79" t="str">
        <f>IF(OR(COUNTIF(QuickFix!$D$2:D79,QuickFix!D79)&gt;1,QuickFix!D79=0),IF(ISBLANK('Unit Types - Emission Rates'!C88),B78,0),MAX($B$1:B78)+1)</f>
        <v># if BACT</v>
      </c>
      <c r="C79" t="str">
        <f t="shared" si="31"/>
        <v># if BACT0</v>
      </c>
      <c r="D79">
        <f>IF(B79=0,0,IF(ISNUMBER(MATCH(C79,$C$1:C78,0)),-1,COUNTIF($B$2:B79,B79)-COUNTIFS($D$1:D78,"&lt;0",$B$1:B78,B79)))</f>
        <v>-1</v>
      </c>
      <c r="E79">
        <f t="shared" si="49"/>
        <v>0</v>
      </c>
      <c r="F79" t="str">
        <f>IF(OR(COUNTIF(QuickFix!$D$2:D79,QuickFix!D79)&gt;1,QuickFix!D79=0),IF(ISBLANK('Unit Types - Emission Rates'!C88),F78,0),MAX(F$1:$F78)+1)</f>
        <v># if Monitoring</v>
      </c>
      <c r="G79" t="str">
        <f t="shared" si="32"/>
        <v># if Monitoring0</v>
      </c>
      <c r="H79">
        <f>IF(F79=0,0,IF(ISNUMBER(MATCH(G79,$G$1:G78,0)),-1,COUNTIF($F$2:F79,F79)-COUNTIFS($H$1:H78,"&lt;0",$F$1:F78,F79)))</f>
        <v>-1</v>
      </c>
      <c r="I79">
        <f t="shared" si="33"/>
        <v>0</v>
      </c>
      <c r="J79" s="3" t="str">
        <f>IF(OR(COUNTIF($L$2:L79,L79)&gt;1,L79=0),IF(ISBLANK('Unit Types - Emission Rates'!C88),J78,0),MAX($J$1:J78)+1)</f>
        <v>Unique FIN</v>
      </c>
      <c r="K79" s="3" t="str">
        <f>IF(OR(COUNTIF($M$2:M79,M79)&gt;1,M79=0),IF(ISBLANK('Unit Types - Emission Rates'!D88),K78,0),MAX($K$1:K78)+1)</f>
        <v>Unique EPN</v>
      </c>
      <c r="L79">
        <f>IF(ISBLANK('Unit Types - Emission Rates'!$C88),'Unit Types - Emission Rates'!D88,'Unit Types - Emission Rates'!C88)</f>
        <v>0</v>
      </c>
      <c r="M79" s="3">
        <f>IF(AND(ISBLANK('Unit Types - Emission Rates'!D88),N79&lt;&gt;0,L79&lt;&gt;N79),"FIN: "&amp;L79,IF(AND(ISBLANK('Unit Types - Emission Rates'!D88),N79&lt;&gt;0),L79,'Unit Types - Emission Rates'!D88))</f>
        <v>0</v>
      </c>
      <c r="N79" s="3">
        <f>'Unit Types - Emission Rates'!E88</f>
        <v>0</v>
      </c>
      <c r="O79" s="5" t="str">
        <f>IF(OR(COUNTIF($P$2:P79,P79&lt;&gt;0)&gt;1,P79=0),IF(ISBLANK('Unit Types - Emission Rates'!A88),O78,0),MAX($O$1:O78)+1)</f>
        <v>AR Numbering</v>
      </c>
      <c r="P79" s="5">
        <f>'Unit Types - Emission Rates'!A88</f>
        <v>0</v>
      </c>
      <c r="Q79" s="3">
        <f>IF(R79=0,0,IF(COUNTIF($R$2:R79,R79)&gt;1,0,MAX($Q$1:Q78)+1))</f>
        <v>0</v>
      </c>
      <c r="R79" s="3">
        <f>IF(ISBLANK('Unit Types - Emission Rates'!P88),'Unit Types - Emission Rates'!O88,'Unit Types - Emission Rates'!P88)</f>
        <v>0</v>
      </c>
      <c r="S79" t="str">
        <f t="shared" si="50"/>
        <v>00</v>
      </c>
      <c r="T79" t="str">
        <f t="shared" si="51"/>
        <v>00</v>
      </c>
      <c r="U79" s="3">
        <f>IF(OR('Unit Types - Emission Rates'!F88="PM 2.5",'Unit Types - Emission Rates'!F88="PM2.5",'Unit Types - Emission Rates'!F88="PM 10",'Unit Types - Emission Rates'!F88="PM10"),"PM",'Unit Types - Emission Rates'!F88)</f>
        <v>0</v>
      </c>
      <c r="V79" s="100">
        <f>IF(ISBLANK('Unit Types - Emission Rates'!F88),1,0)</f>
        <v>1</v>
      </c>
      <c r="AC79" s="99">
        <f>IF(AD79=-1,0,MAX($AC$1:AC78)+1)</f>
        <v>0</v>
      </c>
      <c r="AD79" s="3">
        <f t="shared" si="34"/>
        <v>-1</v>
      </c>
      <c r="AE79" s="3">
        <f t="shared" si="35"/>
        <v>-1</v>
      </c>
      <c r="AF79" s="280">
        <f t="shared" si="36"/>
        <v>-1</v>
      </c>
      <c r="AG79" s="280" t="str">
        <f t="shared" si="37"/>
        <v/>
      </c>
      <c r="AH79" s="280" t="str">
        <f t="shared" si="38"/>
        <v/>
      </c>
      <c r="AI79" s="3">
        <f t="shared" si="39"/>
        <v>-1</v>
      </c>
      <c r="AJ79" s="3" t="str">
        <f t="shared" si="40"/>
        <v/>
      </c>
      <c r="AK79" s="3" t="str">
        <f t="shared" si="41"/>
        <v/>
      </c>
      <c r="AL79" s="280">
        <f t="shared" si="42"/>
        <v>-1</v>
      </c>
      <c r="AM79" s="280" t="str">
        <f t="shared" si="43"/>
        <v/>
      </c>
      <c r="AN79" s="285" t="str">
        <f t="shared" si="44"/>
        <v/>
      </c>
      <c r="AO79" s="3">
        <f>IF(AP79=0,0,COUNTIF(AO$1:$AO78,"&lt;&gt;0"))</f>
        <v>0</v>
      </c>
      <c r="AP79" s="3">
        <f t="shared" si="45"/>
        <v>0</v>
      </c>
      <c r="AS79"/>
      <c r="AT79" s="99">
        <f>IF(AU79=0,0,COUNTIF($AT$1:AT78,"&lt;&gt;0"))</f>
        <v>0</v>
      </c>
      <c r="AU79" s="3">
        <f t="shared" si="46"/>
        <v>0</v>
      </c>
      <c r="AX79"/>
      <c r="AY79" s="3">
        <f>IF(ISNUMBER(IFERROR(MATCH(AZ79,$AZ$1:AZ78,0),"Else")),0,ROW(AZ79)-1)</f>
        <v>0</v>
      </c>
      <c r="AZ79">
        <f>IF(OR('Unit Types - Emission Rates'!F87="PM 2.5",'Unit Types - Emission Rates'!F87="PM 2.5 ",'Unit Types - Emission Rates'!F87="PM2.5"),"PM2.5",IF(OR('Unit Types - Emission Rates'!F87="PM 10",'Unit Types - Emission Rates'!F87="PM 10 ",'Unit Types - Emission Rates'!F87="PM10 "),"PM10",IF(RIGHT('Unit Types - Emission Rates'!F87,1)=" ",LEFT('Unit Types - Emission Rates'!F87,LEN('Unit Types - Emission Rates'!F87)-1),IF(RIGHT('Unit Types - Emission Rates'!F87,1)&lt;&gt;" ",'Unit Types - Emission Rates'!F87,'Unit Types - Emission Rates'!F87))))</f>
        <v>0</v>
      </c>
      <c r="BA79">
        <f>_xlfn.NUMBERVALUE(IF(OR('Unit Types - Emission Rates'!G87="-",'Unit Types - Emission Rates'!G87="--",'Unit Types - Emission Rates'!G87="---"),0,IF(OR('Unit Types - Emission Rates'!G87="&lt;0.01",'Unit Types - Emission Rates'!G87="&lt; 0.01"),0.01,'Unit Types - Emission Rates'!G87)))</f>
        <v>0</v>
      </c>
      <c r="BB79">
        <f>_xlfn.NUMBERVALUE(IF(OR('Unit Types - Emission Rates'!H87="-",'Unit Types - Emission Rates'!H87="--",'Unit Types - Emission Rates'!H87="---"),0,IF(OR('Unit Types - Emission Rates'!H87="&lt;0.01",'Unit Types - Emission Rates'!H87="&lt; 0.01"),0.01,'Unit Types - Emission Rates'!H87)))</f>
        <v>0</v>
      </c>
      <c r="BC79">
        <f>_xlfn.NUMBERVALUE(IF(OR('Unit Types - Emission Rates'!I87="-",'Unit Types - Emission Rates'!I87="--",'Unit Types - Emission Rates'!I87="---"),0,IF(OR('Unit Types - Emission Rates'!I87="&lt;0.01",'Unit Types - Emission Rates'!I87="&lt; 0.01"),0.01,'Unit Types - Emission Rates'!I87)))</f>
        <v>0</v>
      </c>
      <c r="BD79">
        <f>_xlfn.NUMBERVALUE(IF(OR('Unit Types - Emission Rates'!J87="-",'Unit Types - Emission Rates'!J87="--",'Unit Types - Emission Rates'!J87="---"),0,IF(OR('Unit Types - Emission Rates'!J87="&lt;0.01",'Unit Types - Emission Rates'!J87="&lt; 0.01"),0.01,'Unit Types - Emission Rates'!J87)))</f>
        <v>0</v>
      </c>
      <c r="BE79">
        <f>_xlfn.NUMBERVALUE(IF(OR('Unit Types - Emission Rates'!K87="-",'Unit Types - Emission Rates'!K87="--",'Unit Types - Emission Rates'!K87="---"),0,IF(OR('Unit Types - Emission Rates'!K87="&lt;0.01",'Unit Types - Emission Rates'!K87="&lt; 0.01"),0.01,'Unit Types - Emission Rates'!K87)))</f>
        <v>0</v>
      </c>
      <c r="BF79">
        <f>_xlfn.NUMBERVALUE(IF(OR('Unit Types - Emission Rates'!L87="-",'Unit Types - Emission Rates'!L87="--",'Unit Types - Emission Rates'!L87="---"),0,IF(OR('Unit Types - Emission Rates'!L87="&lt;0.01",'Unit Types - Emission Rates'!L87="&lt; 0.01"),0.01,'Unit Types - Emission Rates'!L87)))</f>
        <v>0</v>
      </c>
      <c r="BG79" t="b">
        <f>IF(AND(V78&lt;&gt;1),(QuickFix!G78="Yes"))</f>
        <v>0</v>
      </c>
      <c r="BH79" t="b">
        <f>OR('Unit Types - Emission Rates'!A87="Consolidate",AND(ISBLANK('Unit Types - Emission Rates'!A87),BH78=TRUE),BC79&gt;0,BD79&gt;0)</f>
        <v>0</v>
      </c>
      <c r="BI79" t="b">
        <f>OR('Unit Types - Emission Rates'!A87="Remove",AND(ISBLANK('Unit Types - Emission Rates'!A87),BI78=TRUE))</f>
        <v>0</v>
      </c>
      <c r="BJ79" t="b">
        <f>OR('Unit Types - Emission Rates'!A87="Consolidate",'Unit Types - Emission Rates'!A87="New/Modified",'Unit Types - Emission Rates'!A87="Change of location",AND(ISBLANK('Unit Types - Emission Rates'!A87),BJ78=TRUE))</f>
        <v>0</v>
      </c>
      <c r="BK79" t="b">
        <f>OR('Unit Types - Emission Rates'!A87="Renew",'Unit Types - Emission Rates'!A87="Renew only",AND(ISBLANK('Unit Types - Emission Rates'!A87),BK78=TRUE))</f>
        <v>0</v>
      </c>
      <c r="BL79">
        <f>IF(ISNUMBER(IFERROR(MATCH(BM79,$BM$1:BM78,0),"Else")),0,ROW(BM79)-1)</f>
        <v>0</v>
      </c>
      <c r="BM79" s="105">
        <f t="shared" si="53"/>
        <v>0</v>
      </c>
      <c r="BO79" s="3"/>
      <c r="BP79" s="3"/>
      <c r="BQ79" s="162" t="s">
        <v>1582</v>
      </c>
      <c r="BR79" s="160" t="s">
        <v>1163</v>
      </c>
      <c r="BS79" s="3"/>
      <c r="BT79" s="3"/>
      <c r="BW79" s="8"/>
      <c r="BX79" s="8"/>
      <c r="CN79" s="102" t="s">
        <v>1011</v>
      </c>
      <c r="CO79" s="105" t="s">
        <v>1583</v>
      </c>
      <c r="CX79" t="s">
        <v>1584</v>
      </c>
      <c r="CY79">
        <f t="shared" si="47"/>
        <v>0</v>
      </c>
      <c r="DA79" t="b">
        <f t="shared" si="48"/>
        <v>0</v>
      </c>
      <c r="DF79" s="333">
        <f t="shared" si="52"/>
        <v>0</v>
      </c>
    </row>
    <row r="80" spans="1:110" x14ac:dyDescent="0.2">
      <c r="A80" s="102">
        <f>IF(OR('Unit Types - Emission Rates'!A89="Not New/Modified",'Unit Types - Emission Rates'!A89="Remove",M80=0),0,IF(ISNUMBER(MATCH(M80,$M$1:M79,0)),0,MAX($A$1:A79)+1))</f>
        <v>0</v>
      </c>
      <c r="B80" t="str">
        <f>IF(OR(COUNTIF(QuickFix!$D$2:D80,QuickFix!D80)&gt;1,QuickFix!D80=0),IF(ISBLANK('Unit Types - Emission Rates'!C89),B79,0),MAX($B$1:B79)+1)</f>
        <v># if BACT</v>
      </c>
      <c r="C80" t="str">
        <f t="shared" si="31"/>
        <v># if BACT0</v>
      </c>
      <c r="D80">
        <f>IF(B80=0,0,IF(ISNUMBER(MATCH(C80,$C$1:C79,0)),-1,COUNTIF($B$2:B80,B80)-COUNTIFS($D$1:D79,"&lt;0",$B$1:B79,B80)))</f>
        <v>-1</v>
      </c>
      <c r="E80">
        <f t="shared" si="49"/>
        <v>0</v>
      </c>
      <c r="F80" t="str">
        <f>IF(OR(COUNTIF(QuickFix!$D$2:D80,QuickFix!D80)&gt;1,QuickFix!D80=0),IF(ISBLANK('Unit Types - Emission Rates'!C89),F79,0),MAX(F$1:$F79)+1)</f>
        <v># if Monitoring</v>
      </c>
      <c r="G80" t="str">
        <f t="shared" si="32"/>
        <v># if Monitoring0</v>
      </c>
      <c r="H80">
        <f>IF(F80=0,0,IF(ISNUMBER(MATCH(G80,$G$1:G79,0)),-1,COUNTIF($F$2:F80,F80)-COUNTIFS($H$1:H79,"&lt;0",$F$1:F79,F80)))</f>
        <v>-1</v>
      </c>
      <c r="I80">
        <f t="shared" si="33"/>
        <v>0</v>
      </c>
      <c r="J80" s="3" t="str">
        <f>IF(OR(COUNTIF($L$2:L80,L80)&gt;1,L80=0),IF(ISBLANK('Unit Types - Emission Rates'!C89),J79,0),MAX($J$1:J79)+1)</f>
        <v>Unique FIN</v>
      </c>
      <c r="K80" s="3" t="str">
        <f>IF(OR(COUNTIF($M$2:M80,M80)&gt;1,M80=0),IF(ISBLANK('Unit Types - Emission Rates'!D89),K79,0),MAX($K$1:K79)+1)</f>
        <v>Unique EPN</v>
      </c>
      <c r="L80">
        <f>IF(ISBLANK('Unit Types - Emission Rates'!$C89),'Unit Types - Emission Rates'!D89,'Unit Types - Emission Rates'!C89)</f>
        <v>0</v>
      </c>
      <c r="M80" s="3">
        <f>IF(AND(ISBLANK('Unit Types - Emission Rates'!D89),N80&lt;&gt;0,L80&lt;&gt;N80),"FIN: "&amp;L80,IF(AND(ISBLANK('Unit Types - Emission Rates'!D89),N80&lt;&gt;0),L80,'Unit Types - Emission Rates'!D89))</f>
        <v>0</v>
      </c>
      <c r="N80" s="3">
        <f>'Unit Types - Emission Rates'!E89</f>
        <v>0</v>
      </c>
      <c r="O80" s="5" t="str">
        <f>IF(OR(COUNTIF($P$2:P80,P80&lt;&gt;0)&gt;1,P80=0),IF(ISBLANK('Unit Types - Emission Rates'!A89),O79,0),MAX($O$1:O79)+1)</f>
        <v>AR Numbering</v>
      </c>
      <c r="P80" s="5">
        <f>'Unit Types - Emission Rates'!A89</f>
        <v>0</v>
      </c>
      <c r="Q80" s="3">
        <f>IF(R80=0,0,IF(COUNTIF($R$2:R80,R80)&gt;1,0,MAX($Q$1:Q79)+1))</f>
        <v>0</v>
      </c>
      <c r="R80" s="3">
        <f>IF(ISBLANK('Unit Types - Emission Rates'!P89),'Unit Types - Emission Rates'!O89,'Unit Types - Emission Rates'!P89)</f>
        <v>0</v>
      </c>
      <c r="S80" t="str">
        <f t="shared" si="50"/>
        <v>00</v>
      </c>
      <c r="T80" t="str">
        <f t="shared" si="51"/>
        <v>00</v>
      </c>
      <c r="U80" s="3">
        <f>IF(OR('Unit Types - Emission Rates'!F89="PM 2.5",'Unit Types - Emission Rates'!F89="PM2.5",'Unit Types - Emission Rates'!F89="PM 10",'Unit Types - Emission Rates'!F89="PM10"),"PM",'Unit Types - Emission Rates'!F89)</f>
        <v>0</v>
      </c>
      <c r="V80" s="100">
        <f>IF(ISBLANK('Unit Types - Emission Rates'!F89),1,0)</f>
        <v>1</v>
      </c>
      <c r="AC80" s="99">
        <f>IF(AD80=-1,0,MAX($AC$1:AC79)+1)</f>
        <v>0</v>
      </c>
      <c r="AD80" s="3">
        <f t="shared" si="34"/>
        <v>-1</v>
      </c>
      <c r="AE80" s="3">
        <f t="shared" si="35"/>
        <v>-1</v>
      </c>
      <c r="AF80" s="280">
        <f t="shared" si="36"/>
        <v>-1</v>
      </c>
      <c r="AG80" s="280" t="str">
        <f t="shared" si="37"/>
        <v/>
      </c>
      <c r="AH80" s="280" t="str">
        <f t="shared" si="38"/>
        <v/>
      </c>
      <c r="AI80" s="3">
        <f t="shared" si="39"/>
        <v>-1</v>
      </c>
      <c r="AJ80" s="3" t="str">
        <f t="shared" si="40"/>
        <v/>
      </c>
      <c r="AK80" s="3" t="str">
        <f t="shared" si="41"/>
        <v/>
      </c>
      <c r="AL80" s="280">
        <f t="shared" si="42"/>
        <v>-1</v>
      </c>
      <c r="AM80" s="280" t="str">
        <f t="shared" si="43"/>
        <v/>
      </c>
      <c r="AN80" s="285" t="str">
        <f t="shared" si="44"/>
        <v/>
      </c>
      <c r="AO80" s="3">
        <f>IF(AP80=0,0,COUNTIF(AO$1:$AO79,"&lt;&gt;0"))</f>
        <v>0</v>
      </c>
      <c r="AP80" s="3">
        <f t="shared" si="45"/>
        <v>0</v>
      </c>
      <c r="AS80"/>
      <c r="AT80" s="99">
        <f>IF(AU80=0,0,COUNTIF($AT$1:AT79,"&lt;&gt;0"))</f>
        <v>0</v>
      </c>
      <c r="AU80" s="3">
        <f t="shared" si="46"/>
        <v>0</v>
      </c>
      <c r="AX80"/>
      <c r="AY80" s="3">
        <f>IF(ISNUMBER(IFERROR(MATCH(AZ80,$AZ$1:AZ79,0),"Else")),0,ROW(AZ80)-1)</f>
        <v>0</v>
      </c>
      <c r="AZ80">
        <f>IF(OR('Unit Types - Emission Rates'!F88="PM 2.5",'Unit Types - Emission Rates'!F88="PM 2.5 ",'Unit Types - Emission Rates'!F88="PM2.5"),"PM2.5",IF(OR('Unit Types - Emission Rates'!F88="PM 10",'Unit Types - Emission Rates'!F88="PM 10 ",'Unit Types - Emission Rates'!F88="PM10 "),"PM10",IF(RIGHT('Unit Types - Emission Rates'!F88,1)=" ",LEFT('Unit Types - Emission Rates'!F88,LEN('Unit Types - Emission Rates'!F88)-1),IF(RIGHT('Unit Types - Emission Rates'!F88,1)&lt;&gt;" ",'Unit Types - Emission Rates'!F88,'Unit Types - Emission Rates'!F88))))</f>
        <v>0</v>
      </c>
      <c r="BA80">
        <f>_xlfn.NUMBERVALUE(IF(OR('Unit Types - Emission Rates'!G88="-",'Unit Types - Emission Rates'!G88="--",'Unit Types - Emission Rates'!G88="---"),0,IF(OR('Unit Types - Emission Rates'!G88="&lt;0.01",'Unit Types - Emission Rates'!G88="&lt; 0.01"),0.01,'Unit Types - Emission Rates'!G88)))</f>
        <v>0</v>
      </c>
      <c r="BB80">
        <f>_xlfn.NUMBERVALUE(IF(OR('Unit Types - Emission Rates'!H88="-",'Unit Types - Emission Rates'!H88="--",'Unit Types - Emission Rates'!H88="---"),0,IF(OR('Unit Types - Emission Rates'!H88="&lt;0.01",'Unit Types - Emission Rates'!H88="&lt; 0.01"),0.01,'Unit Types - Emission Rates'!H88)))</f>
        <v>0</v>
      </c>
      <c r="BC80">
        <f>_xlfn.NUMBERVALUE(IF(OR('Unit Types - Emission Rates'!I88="-",'Unit Types - Emission Rates'!I88="--",'Unit Types - Emission Rates'!I88="---"),0,IF(OR('Unit Types - Emission Rates'!I88="&lt;0.01",'Unit Types - Emission Rates'!I88="&lt; 0.01"),0.01,'Unit Types - Emission Rates'!I88)))</f>
        <v>0</v>
      </c>
      <c r="BD80">
        <f>_xlfn.NUMBERVALUE(IF(OR('Unit Types - Emission Rates'!J88="-",'Unit Types - Emission Rates'!J88="--",'Unit Types - Emission Rates'!J88="---"),0,IF(OR('Unit Types - Emission Rates'!J88="&lt;0.01",'Unit Types - Emission Rates'!J88="&lt; 0.01"),0.01,'Unit Types - Emission Rates'!J88)))</f>
        <v>0</v>
      </c>
      <c r="BE80">
        <f>_xlfn.NUMBERVALUE(IF(OR('Unit Types - Emission Rates'!K88="-",'Unit Types - Emission Rates'!K88="--",'Unit Types - Emission Rates'!K88="---"),0,IF(OR('Unit Types - Emission Rates'!K88="&lt;0.01",'Unit Types - Emission Rates'!K88="&lt; 0.01"),0.01,'Unit Types - Emission Rates'!K88)))</f>
        <v>0</v>
      </c>
      <c r="BF80">
        <f>_xlfn.NUMBERVALUE(IF(OR('Unit Types - Emission Rates'!L88="-",'Unit Types - Emission Rates'!L88="--",'Unit Types - Emission Rates'!L88="---"),0,IF(OR('Unit Types - Emission Rates'!L88="&lt;0.01",'Unit Types - Emission Rates'!L88="&lt; 0.01"),0.01,'Unit Types - Emission Rates'!L88)))</f>
        <v>0</v>
      </c>
      <c r="BG80" t="b">
        <f>IF(AND(V79&lt;&gt;1),(QuickFix!G79="Yes"))</f>
        <v>0</v>
      </c>
      <c r="BH80" t="b">
        <f>OR('Unit Types - Emission Rates'!A88="Consolidate",AND(ISBLANK('Unit Types - Emission Rates'!A88),BH79=TRUE),BC80&gt;0,BD80&gt;0)</f>
        <v>0</v>
      </c>
      <c r="BI80" t="b">
        <f>OR('Unit Types - Emission Rates'!A88="Remove",AND(ISBLANK('Unit Types - Emission Rates'!A88),BI79=TRUE))</f>
        <v>0</v>
      </c>
      <c r="BJ80" t="b">
        <f>OR('Unit Types - Emission Rates'!A88="Consolidate",'Unit Types - Emission Rates'!A88="New/Modified",'Unit Types - Emission Rates'!A88="Change of location",AND(ISBLANK('Unit Types - Emission Rates'!A88),BJ79=TRUE))</f>
        <v>0</v>
      </c>
      <c r="BK80" t="b">
        <f>OR('Unit Types - Emission Rates'!A88="Renew",'Unit Types - Emission Rates'!A88="Renew only",AND(ISBLANK('Unit Types - Emission Rates'!A88),BK79=TRUE))</f>
        <v>0</v>
      </c>
      <c r="BL80">
        <f>IF(ISNUMBER(IFERROR(MATCH(BM80,$BM$1:BM79,0),"Else")),0,ROW(BM80)-1)</f>
        <v>0</v>
      </c>
      <c r="BM80" s="105">
        <f t="shared" si="53"/>
        <v>0</v>
      </c>
      <c r="BO80" s="3"/>
      <c r="BP80" s="3"/>
      <c r="BQ80" s="162" t="s">
        <v>1585</v>
      </c>
      <c r="BR80" s="160" t="s">
        <v>1099</v>
      </c>
      <c r="BS80" s="3"/>
      <c r="BT80" s="3"/>
      <c r="BW80" s="8"/>
      <c r="BX80" s="8"/>
      <c r="CN80" s="102" t="s">
        <v>1586</v>
      </c>
      <c r="CO80" s="105" t="s">
        <v>1583</v>
      </c>
      <c r="CX80" t="s">
        <v>1587</v>
      </c>
      <c r="CY80">
        <f t="shared" si="47"/>
        <v>0</v>
      </c>
      <c r="DA80" t="b">
        <f t="shared" si="48"/>
        <v>0</v>
      </c>
      <c r="DF80" s="333">
        <f t="shared" si="52"/>
        <v>0</v>
      </c>
    </row>
    <row r="81" spans="1:110" x14ac:dyDescent="0.2">
      <c r="A81" s="102">
        <f>IF(OR('Unit Types - Emission Rates'!A90="Not New/Modified",'Unit Types - Emission Rates'!A90="Remove",M81=0),0,IF(ISNUMBER(MATCH(M81,$M$1:M80,0)),0,MAX($A$1:A80)+1))</f>
        <v>0</v>
      </c>
      <c r="B81" t="str">
        <f>IF(OR(COUNTIF(QuickFix!$D$2:D81,QuickFix!D81)&gt;1,QuickFix!D81=0),IF(ISBLANK('Unit Types - Emission Rates'!C90),B80,0),MAX($B$1:B80)+1)</f>
        <v># if BACT</v>
      </c>
      <c r="C81" t="str">
        <f t="shared" si="31"/>
        <v># if BACT0</v>
      </c>
      <c r="D81">
        <f>IF(B81=0,0,IF(ISNUMBER(MATCH(C81,$C$1:C80,0)),-1,COUNTIF($B$2:B81,B81)-COUNTIFS($D$1:D80,"&lt;0",$B$1:B80,B81)))</f>
        <v>-1</v>
      </c>
      <c r="E81">
        <f t="shared" si="49"/>
        <v>0</v>
      </c>
      <c r="F81" t="str">
        <f>IF(OR(COUNTIF(QuickFix!$D$2:D81,QuickFix!D81)&gt;1,QuickFix!D81=0),IF(ISBLANK('Unit Types - Emission Rates'!C90),F80,0),MAX(F$1:$F80)+1)</f>
        <v># if Monitoring</v>
      </c>
      <c r="G81" t="str">
        <f t="shared" si="32"/>
        <v># if Monitoring0</v>
      </c>
      <c r="H81">
        <f>IF(F81=0,0,IF(ISNUMBER(MATCH(G81,$G$1:G80,0)),-1,COUNTIF($F$2:F81,F81)-COUNTIFS($H$1:H80,"&lt;0",$F$1:F80,F81)))</f>
        <v>-1</v>
      </c>
      <c r="I81">
        <f t="shared" si="33"/>
        <v>0</v>
      </c>
      <c r="J81" s="3" t="str">
        <f>IF(OR(COUNTIF($L$2:L81,L81)&gt;1,L81=0),IF(ISBLANK('Unit Types - Emission Rates'!C90),J80,0),MAX($J$1:J80)+1)</f>
        <v>Unique FIN</v>
      </c>
      <c r="K81" s="3" t="str">
        <f>IF(OR(COUNTIF($M$2:M81,M81)&gt;1,M81=0),IF(ISBLANK('Unit Types - Emission Rates'!D90),K80,0),MAX($K$1:K80)+1)</f>
        <v>Unique EPN</v>
      </c>
      <c r="L81">
        <f>IF(ISBLANK('Unit Types - Emission Rates'!$C90),'Unit Types - Emission Rates'!D90,'Unit Types - Emission Rates'!C90)</f>
        <v>0</v>
      </c>
      <c r="M81" s="3">
        <f>IF(AND(ISBLANK('Unit Types - Emission Rates'!D90),N81&lt;&gt;0,L81&lt;&gt;N81),"FIN: "&amp;L81,IF(AND(ISBLANK('Unit Types - Emission Rates'!D90),N81&lt;&gt;0),L81,'Unit Types - Emission Rates'!D90))</f>
        <v>0</v>
      </c>
      <c r="N81" s="3">
        <f>'Unit Types - Emission Rates'!E90</f>
        <v>0</v>
      </c>
      <c r="O81" s="5" t="str">
        <f>IF(OR(COUNTIF($P$2:P81,P81&lt;&gt;0)&gt;1,P81=0),IF(ISBLANK('Unit Types - Emission Rates'!A90),O80,0),MAX($O$1:O80)+1)</f>
        <v>AR Numbering</v>
      </c>
      <c r="P81" s="5">
        <f>'Unit Types - Emission Rates'!A90</f>
        <v>0</v>
      </c>
      <c r="Q81" s="3">
        <f>IF(R81=0,0,IF(COUNTIF($R$2:R81,R81)&gt;1,0,MAX($Q$1:Q80)+1))</f>
        <v>0</v>
      </c>
      <c r="R81" s="3">
        <f>IF(ISBLANK('Unit Types - Emission Rates'!P90),'Unit Types - Emission Rates'!O90,'Unit Types - Emission Rates'!P90)</f>
        <v>0</v>
      </c>
      <c r="S81" t="str">
        <f t="shared" si="50"/>
        <v>00</v>
      </c>
      <c r="T81" t="str">
        <f t="shared" si="51"/>
        <v>00</v>
      </c>
      <c r="U81" s="3">
        <f>IF(OR('Unit Types - Emission Rates'!F90="PM 2.5",'Unit Types - Emission Rates'!F90="PM2.5",'Unit Types - Emission Rates'!F90="PM 10",'Unit Types - Emission Rates'!F90="PM10"),"PM",'Unit Types - Emission Rates'!F90)</f>
        <v>0</v>
      </c>
      <c r="V81" s="100">
        <f>IF(ISBLANK('Unit Types - Emission Rates'!F90),1,0)</f>
        <v>1</v>
      </c>
      <c r="AC81" s="99">
        <f>IF(AD81=-1,0,MAX($AC$1:AC80)+1)</f>
        <v>0</v>
      </c>
      <c r="AD81" s="3">
        <f t="shared" si="34"/>
        <v>-1</v>
      </c>
      <c r="AE81" s="3">
        <f t="shared" si="35"/>
        <v>-1</v>
      </c>
      <c r="AF81" s="280">
        <f t="shared" si="36"/>
        <v>-1</v>
      </c>
      <c r="AG81" s="280" t="str">
        <f t="shared" si="37"/>
        <v/>
      </c>
      <c r="AH81" s="280" t="str">
        <f t="shared" si="38"/>
        <v/>
      </c>
      <c r="AI81" s="3">
        <f t="shared" si="39"/>
        <v>-1</v>
      </c>
      <c r="AJ81" s="3" t="str">
        <f t="shared" si="40"/>
        <v/>
      </c>
      <c r="AK81" s="3" t="str">
        <f t="shared" si="41"/>
        <v/>
      </c>
      <c r="AL81" s="280">
        <f t="shared" si="42"/>
        <v>-1</v>
      </c>
      <c r="AM81" s="280" t="str">
        <f t="shared" si="43"/>
        <v/>
      </c>
      <c r="AN81" s="285" t="str">
        <f t="shared" si="44"/>
        <v/>
      </c>
      <c r="AO81" s="3">
        <f>IF(AP81=0,0,COUNTIF(AO$1:$AO80,"&lt;&gt;0"))</f>
        <v>0</v>
      </c>
      <c r="AP81" s="3">
        <f t="shared" si="45"/>
        <v>0</v>
      </c>
      <c r="AS81"/>
      <c r="AT81" s="99">
        <f>IF(AU81=0,0,COUNTIF($AT$1:AT80,"&lt;&gt;0"))</f>
        <v>0</v>
      </c>
      <c r="AU81" s="3">
        <f t="shared" si="46"/>
        <v>0</v>
      </c>
      <c r="AX81"/>
      <c r="AY81" s="3">
        <f>IF(ISNUMBER(IFERROR(MATCH(AZ81,$AZ$1:AZ80,0),"Else")),0,ROW(AZ81)-1)</f>
        <v>0</v>
      </c>
      <c r="AZ81">
        <f>IF(OR('Unit Types - Emission Rates'!F89="PM 2.5",'Unit Types - Emission Rates'!F89="PM 2.5 ",'Unit Types - Emission Rates'!F89="PM2.5"),"PM2.5",IF(OR('Unit Types - Emission Rates'!F89="PM 10",'Unit Types - Emission Rates'!F89="PM 10 ",'Unit Types - Emission Rates'!F89="PM10 "),"PM10",IF(RIGHT('Unit Types - Emission Rates'!F89,1)=" ",LEFT('Unit Types - Emission Rates'!F89,LEN('Unit Types - Emission Rates'!F89)-1),IF(RIGHT('Unit Types - Emission Rates'!F89,1)&lt;&gt;" ",'Unit Types - Emission Rates'!F89,'Unit Types - Emission Rates'!F89))))</f>
        <v>0</v>
      </c>
      <c r="BA81">
        <f>_xlfn.NUMBERVALUE(IF(OR('Unit Types - Emission Rates'!G89="-",'Unit Types - Emission Rates'!G89="--",'Unit Types - Emission Rates'!G89="---"),0,IF(OR('Unit Types - Emission Rates'!G89="&lt;0.01",'Unit Types - Emission Rates'!G89="&lt; 0.01"),0.01,'Unit Types - Emission Rates'!G89)))</f>
        <v>0</v>
      </c>
      <c r="BB81">
        <f>_xlfn.NUMBERVALUE(IF(OR('Unit Types - Emission Rates'!H89="-",'Unit Types - Emission Rates'!H89="--",'Unit Types - Emission Rates'!H89="---"),0,IF(OR('Unit Types - Emission Rates'!H89="&lt;0.01",'Unit Types - Emission Rates'!H89="&lt; 0.01"),0.01,'Unit Types - Emission Rates'!H89)))</f>
        <v>0</v>
      </c>
      <c r="BC81">
        <f>_xlfn.NUMBERVALUE(IF(OR('Unit Types - Emission Rates'!I89="-",'Unit Types - Emission Rates'!I89="--",'Unit Types - Emission Rates'!I89="---"),0,IF(OR('Unit Types - Emission Rates'!I89="&lt;0.01",'Unit Types - Emission Rates'!I89="&lt; 0.01"),0.01,'Unit Types - Emission Rates'!I89)))</f>
        <v>0</v>
      </c>
      <c r="BD81">
        <f>_xlfn.NUMBERVALUE(IF(OR('Unit Types - Emission Rates'!J89="-",'Unit Types - Emission Rates'!J89="--",'Unit Types - Emission Rates'!J89="---"),0,IF(OR('Unit Types - Emission Rates'!J89="&lt;0.01",'Unit Types - Emission Rates'!J89="&lt; 0.01"),0.01,'Unit Types - Emission Rates'!J89)))</f>
        <v>0</v>
      </c>
      <c r="BE81">
        <f>_xlfn.NUMBERVALUE(IF(OR('Unit Types - Emission Rates'!K89="-",'Unit Types - Emission Rates'!K89="--",'Unit Types - Emission Rates'!K89="---"),0,IF(OR('Unit Types - Emission Rates'!K89="&lt;0.01",'Unit Types - Emission Rates'!K89="&lt; 0.01"),0.01,'Unit Types - Emission Rates'!K89)))</f>
        <v>0</v>
      </c>
      <c r="BF81">
        <f>_xlfn.NUMBERVALUE(IF(OR('Unit Types - Emission Rates'!L89="-",'Unit Types - Emission Rates'!L89="--",'Unit Types - Emission Rates'!L89="---"),0,IF(OR('Unit Types - Emission Rates'!L89="&lt;0.01",'Unit Types - Emission Rates'!L89="&lt; 0.01"),0.01,'Unit Types - Emission Rates'!L89)))</f>
        <v>0</v>
      </c>
      <c r="BG81" t="b">
        <f>IF(AND(V80&lt;&gt;1),(QuickFix!G80="Yes"))</f>
        <v>0</v>
      </c>
      <c r="BH81" t="b">
        <f>OR('Unit Types - Emission Rates'!A89="Consolidate",AND(ISBLANK('Unit Types - Emission Rates'!A89),BH80=TRUE),BC81&gt;0,BD81&gt;0)</f>
        <v>0</v>
      </c>
      <c r="BI81" t="b">
        <f>OR('Unit Types - Emission Rates'!A89="Remove",AND(ISBLANK('Unit Types - Emission Rates'!A89),BI80=TRUE))</f>
        <v>0</v>
      </c>
      <c r="BJ81" t="b">
        <f>OR('Unit Types - Emission Rates'!A89="Consolidate",'Unit Types - Emission Rates'!A89="New/Modified",'Unit Types - Emission Rates'!A89="Change of location",AND(ISBLANK('Unit Types - Emission Rates'!A89),BJ80=TRUE))</f>
        <v>0</v>
      </c>
      <c r="BK81" t="b">
        <f>OR('Unit Types - Emission Rates'!A89="Renew",'Unit Types - Emission Rates'!A89="Renew only",AND(ISBLANK('Unit Types - Emission Rates'!A89),BK80=TRUE))</f>
        <v>0</v>
      </c>
      <c r="BL81">
        <f>IF(ISNUMBER(IFERROR(MATCH(BM81,$BM$1:BM80,0),"Else")),0,ROW(BM81)-1)</f>
        <v>0</v>
      </c>
      <c r="BM81" s="105">
        <f t="shared" si="53"/>
        <v>0</v>
      </c>
      <c r="BO81" s="3"/>
      <c r="BP81" s="3"/>
      <c r="BQ81" s="162" t="s">
        <v>1057</v>
      </c>
      <c r="BR81" s="160" t="s">
        <v>1074</v>
      </c>
      <c r="BS81" s="3"/>
      <c r="BT81" s="3"/>
      <c r="BW81" s="8"/>
      <c r="BX81" s="8"/>
      <c r="CN81" s="102" t="s">
        <v>1588</v>
      </c>
      <c r="CO81" s="105" t="s">
        <v>1589</v>
      </c>
      <c r="CX81" t="s">
        <v>1590</v>
      </c>
      <c r="CY81">
        <f t="shared" si="47"/>
        <v>0</v>
      </c>
      <c r="DA81" t="b">
        <f t="shared" si="48"/>
        <v>0</v>
      </c>
      <c r="DF81" s="333">
        <f t="shared" si="52"/>
        <v>0</v>
      </c>
    </row>
    <row r="82" spans="1:110" x14ac:dyDescent="0.2">
      <c r="A82" s="102">
        <f>IF(OR('Unit Types - Emission Rates'!A91="Not New/Modified",'Unit Types - Emission Rates'!A91="Remove",M82=0),0,IF(ISNUMBER(MATCH(M82,$M$1:M81,0)),0,MAX($A$1:A81)+1))</f>
        <v>0</v>
      </c>
      <c r="B82" t="str">
        <f>IF(OR(COUNTIF(QuickFix!$D$2:D82,QuickFix!D82)&gt;1,QuickFix!D82=0),IF(ISBLANK('Unit Types - Emission Rates'!C91),B81,0),MAX($B$1:B81)+1)</f>
        <v># if BACT</v>
      </c>
      <c r="C82" t="str">
        <f t="shared" si="31"/>
        <v># if BACT0</v>
      </c>
      <c r="D82">
        <f>IF(B82=0,0,IF(ISNUMBER(MATCH(C82,$C$1:C81,0)),-1,COUNTIF($B$2:B82,B82)-COUNTIFS($D$1:D81,"&lt;0",$B$1:B81,B82)))</f>
        <v>-1</v>
      </c>
      <c r="E82">
        <f t="shared" si="49"/>
        <v>0</v>
      </c>
      <c r="F82" t="str">
        <f>IF(OR(COUNTIF(QuickFix!$D$2:D82,QuickFix!D82)&gt;1,QuickFix!D82=0),IF(ISBLANK('Unit Types - Emission Rates'!C91),F81,0),MAX(F$1:$F81)+1)</f>
        <v># if Monitoring</v>
      </c>
      <c r="G82" t="str">
        <f t="shared" si="32"/>
        <v># if Monitoring0</v>
      </c>
      <c r="H82">
        <f>IF(F82=0,0,IF(ISNUMBER(MATCH(G82,$G$1:G81,0)),-1,COUNTIF($F$2:F82,F82)-COUNTIFS($H$1:H81,"&lt;0",$F$1:F81,F82)))</f>
        <v>-1</v>
      </c>
      <c r="I82">
        <f t="shared" si="33"/>
        <v>0</v>
      </c>
      <c r="J82" s="3" t="str">
        <f>IF(OR(COUNTIF($L$2:L82,L82)&gt;1,L82=0),IF(ISBLANK('Unit Types - Emission Rates'!C91),J81,0),MAX($J$1:J81)+1)</f>
        <v>Unique FIN</v>
      </c>
      <c r="K82" s="3" t="str">
        <f>IF(OR(COUNTIF($M$2:M82,M82)&gt;1,M82=0),IF(ISBLANK('Unit Types - Emission Rates'!D91),K81,0),MAX($K$1:K81)+1)</f>
        <v>Unique EPN</v>
      </c>
      <c r="L82">
        <f>IF(ISBLANK('Unit Types - Emission Rates'!$C91),'Unit Types - Emission Rates'!D91,'Unit Types - Emission Rates'!C91)</f>
        <v>0</v>
      </c>
      <c r="M82" s="3">
        <f>IF(AND(ISBLANK('Unit Types - Emission Rates'!D91),N82&lt;&gt;0,L82&lt;&gt;N82),"FIN: "&amp;L82,IF(AND(ISBLANK('Unit Types - Emission Rates'!D91),N82&lt;&gt;0),L82,'Unit Types - Emission Rates'!D91))</f>
        <v>0</v>
      </c>
      <c r="N82" s="3">
        <f>'Unit Types - Emission Rates'!E91</f>
        <v>0</v>
      </c>
      <c r="O82" s="5" t="str">
        <f>IF(OR(COUNTIF($P$2:P82,P82&lt;&gt;0)&gt;1,P82=0),IF(ISBLANK('Unit Types - Emission Rates'!A91),O81,0),MAX($O$1:O81)+1)</f>
        <v>AR Numbering</v>
      </c>
      <c r="P82" s="5">
        <f>'Unit Types - Emission Rates'!A91</f>
        <v>0</v>
      </c>
      <c r="Q82" s="3">
        <f>IF(R82=0,0,IF(COUNTIF($R$2:R82,R82)&gt;1,0,MAX($Q$1:Q81)+1))</f>
        <v>0</v>
      </c>
      <c r="R82" s="3">
        <f>IF(ISBLANK('Unit Types - Emission Rates'!P91),'Unit Types - Emission Rates'!O91,'Unit Types - Emission Rates'!P91)</f>
        <v>0</v>
      </c>
      <c r="S82" t="str">
        <f t="shared" si="50"/>
        <v>00</v>
      </c>
      <c r="T82" t="str">
        <f t="shared" si="51"/>
        <v>00</v>
      </c>
      <c r="U82" s="3">
        <f>IF(OR('Unit Types - Emission Rates'!F91="PM 2.5",'Unit Types - Emission Rates'!F91="PM2.5",'Unit Types - Emission Rates'!F91="PM 10",'Unit Types - Emission Rates'!F91="PM10"),"PM",'Unit Types - Emission Rates'!F91)</f>
        <v>0</v>
      </c>
      <c r="V82" s="100">
        <f>IF(ISBLANK('Unit Types - Emission Rates'!F91),1,0)</f>
        <v>1</v>
      </c>
      <c r="AC82" s="99">
        <f>IF(AD82=-1,0,MAX($AC$1:AC81)+1)</f>
        <v>0</v>
      </c>
      <c r="AD82" s="3">
        <f t="shared" si="34"/>
        <v>-1</v>
      </c>
      <c r="AE82" s="3">
        <f t="shared" si="35"/>
        <v>-1</v>
      </c>
      <c r="AF82" s="280">
        <f t="shared" si="36"/>
        <v>-1</v>
      </c>
      <c r="AG82" s="280" t="str">
        <f t="shared" si="37"/>
        <v/>
      </c>
      <c r="AH82" s="280" t="str">
        <f t="shared" si="38"/>
        <v/>
      </c>
      <c r="AI82" s="3">
        <f t="shared" si="39"/>
        <v>-1</v>
      </c>
      <c r="AJ82" s="3" t="str">
        <f t="shared" si="40"/>
        <v/>
      </c>
      <c r="AK82" s="3" t="str">
        <f t="shared" si="41"/>
        <v/>
      </c>
      <c r="AL82" s="280">
        <f t="shared" si="42"/>
        <v>-1</v>
      </c>
      <c r="AM82" s="280" t="str">
        <f t="shared" si="43"/>
        <v/>
      </c>
      <c r="AN82" s="285" t="str">
        <f t="shared" si="44"/>
        <v/>
      </c>
      <c r="AO82" s="3">
        <f>IF(AP82=0,0,COUNTIF(AO$1:$AO81,"&lt;&gt;0"))</f>
        <v>0</v>
      </c>
      <c r="AP82" s="3">
        <f t="shared" si="45"/>
        <v>0</v>
      </c>
      <c r="AS82"/>
      <c r="AT82" s="99">
        <f>IF(AU82=0,0,COUNTIF($AT$1:AT81,"&lt;&gt;0"))</f>
        <v>0</v>
      </c>
      <c r="AU82" s="3">
        <f t="shared" si="46"/>
        <v>0</v>
      </c>
      <c r="AX82"/>
      <c r="AY82" s="3">
        <f>IF(ISNUMBER(IFERROR(MATCH(AZ82,$AZ$1:AZ81,0),"Else")),0,ROW(AZ82)-1)</f>
        <v>0</v>
      </c>
      <c r="AZ82">
        <f>IF(OR('Unit Types - Emission Rates'!F90="PM 2.5",'Unit Types - Emission Rates'!F90="PM 2.5 ",'Unit Types - Emission Rates'!F90="PM2.5"),"PM2.5",IF(OR('Unit Types - Emission Rates'!F90="PM 10",'Unit Types - Emission Rates'!F90="PM 10 ",'Unit Types - Emission Rates'!F90="PM10 "),"PM10",IF(RIGHT('Unit Types - Emission Rates'!F90,1)=" ",LEFT('Unit Types - Emission Rates'!F90,LEN('Unit Types - Emission Rates'!F90)-1),IF(RIGHT('Unit Types - Emission Rates'!F90,1)&lt;&gt;" ",'Unit Types - Emission Rates'!F90,'Unit Types - Emission Rates'!F90))))</f>
        <v>0</v>
      </c>
      <c r="BA82">
        <f>_xlfn.NUMBERVALUE(IF(OR('Unit Types - Emission Rates'!G90="-",'Unit Types - Emission Rates'!G90="--",'Unit Types - Emission Rates'!G90="---"),0,IF(OR('Unit Types - Emission Rates'!G90="&lt;0.01",'Unit Types - Emission Rates'!G90="&lt; 0.01"),0.01,'Unit Types - Emission Rates'!G90)))</f>
        <v>0</v>
      </c>
      <c r="BB82">
        <f>_xlfn.NUMBERVALUE(IF(OR('Unit Types - Emission Rates'!H90="-",'Unit Types - Emission Rates'!H90="--",'Unit Types - Emission Rates'!H90="---"),0,IF(OR('Unit Types - Emission Rates'!H90="&lt;0.01",'Unit Types - Emission Rates'!H90="&lt; 0.01"),0.01,'Unit Types - Emission Rates'!H90)))</f>
        <v>0</v>
      </c>
      <c r="BC82">
        <f>_xlfn.NUMBERVALUE(IF(OR('Unit Types - Emission Rates'!I90="-",'Unit Types - Emission Rates'!I90="--",'Unit Types - Emission Rates'!I90="---"),0,IF(OR('Unit Types - Emission Rates'!I90="&lt;0.01",'Unit Types - Emission Rates'!I90="&lt; 0.01"),0.01,'Unit Types - Emission Rates'!I90)))</f>
        <v>0</v>
      </c>
      <c r="BD82">
        <f>_xlfn.NUMBERVALUE(IF(OR('Unit Types - Emission Rates'!J90="-",'Unit Types - Emission Rates'!J90="--",'Unit Types - Emission Rates'!J90="---"),0,IF(OR('Unit Types - Emission Rates'!J90="&lt;0.01",'Unit Types - Emission Rates'!J90="&lt; 0.01"),0.01,'Unit Types - Emission Rates'!J90)))</f>
        <v>0</v>
      </c>
      <c r="BE82">
        <f>_xlfn.NUMBERVALUE(IF(OR('Unit Types - Emission Rates'!K90="-",'Unit Types - Emission Rates'!K90="--",'Unit Types - Emission Rates'!K90="---"),0,IF(OR('Unit Types - Emission Rates'!K90="&lt;0.01",'Unit Types - Emission Rates'!K90="&lt; 0.01"),0.01,'Unit Types - Emission Rates'!K90)))</f>
        <v>0</v>
      </c>
      <c r="BF82">
        <f>_xlfn.NUMBERVALUE(IF(OR('Unit Types - Emission Rates'!L90="-",'Unit Types - Emission Rates'!L90="--",'Unit Types - Emission Rates'!L90="---"),0,IF(OR('Unit Types - Emission Rates'!L90="&lt;0.01",'Unit Types - Emission Rates'!L90="&lt; 0.01"),0.01,'Unit Types - Emission Rates'!L90)))</f>
        <v>0</v>
      </c>
      <c r="BG82" t="b">
        <f>IF(AND(V81&lt;&gt;1),(QuickFix!G81="Yes"))</f>
        <v>0</v>
      </c>
      <c r="BH82" t="b">
        <f>OR('Unit Types - Emission Rates'!A90="Consolidate",AND(ISBLANK('Unit Types - Emission Rates'!A90),BH81=TRUE),BC82&gt;0,BD82&gt;0)</f>
        <v>0</v>
      </c>
      <c r="BI82" t="b">
        <f>OR('Unit Types - Emission Rates'!A90="Remove",AND(ISBLANK('Unit Types - Emission Rates'!A90),BI81=TRUE))</f>
        <v>0</v>
      </c>
      <c r="BJ82" t="b">
        <f>OR('Unit Types - Emission Rates'!A90="Consolidate",'Unit Types - Emission Rates'!A90="New/Modified",'Unit Types - Emission Rates'!A90="Change of location",AND(ISBLANK('Unit Types - Emission Rates'!A90),BJ81=TRUE))</f>
        <v>0</v>
      </c>
      <c r="BK82" t="b">
        <f>OR('Unit Types - Emission Rates'!A90="Renew",'Unit Types - Emission Rates'!A90="Renew only",AND(ISBLANK('Unit Types - Emission Rates'!A90),BK81=TRUE))</f>
        <v>0</v>
      </c>
      <c r="BL82">
        <f>IF(ISNUMBER(IFERROR(MATCH(BM82,$BM$1:BM81,0),"Else")),0,ROW(BM82)-1)</f>
        <v>0</v>
      </c>
      <c r="BM82" s="105">
        <f t="shared" si="53"/>
        <v>0</v>
      </c>
      <c r="BO82" s="3"/>
      <c r="BP82" s="3"/>
      <c r="BQ82" s="162" t="s">
        <v>1591</v>
      </c>
      <c r="BR82" s="160" t="s">
        <v>1012</v>
      </c>
      <c r="BS82" s="3"/>
      <c r="BT82" s="3"/>
      <c r="BW82" s="8"/>
      <c r="BX82" s="8"/>
      <c r="CN82" s="102" t="s">
        <v>1592</v>
      </c>
      <c r="CO82" s="105" t="s">
        <v>1593</v>
      </c>
      <c r="CX82" t="s">
        <v>1594</v>
      </c>
      <c r="CY82">
        <f t="shared" si="47"/>
        <v>0</v>
      </c>
      <c r="DA82" t="b">
        <f t="shared" si="48"/>
        <v>0</v>
      </c>
      <c r="DF82" s="333">
        <f t="shared" si="52"/>
        <v>0</v>
      </c>
    </row>
    <row r="83" spans="1:110" x14ac:dyDescent="0.2">
      <c r="A83" s="102">
        <f>IF(OR('Unit Types - Emission Rates'!A92="Not New/Modified",'Unit Types - Emission Rates'!A92="Remove",M83=0),0,IF(ISNUMBER(MATCH(M83,$M$1:M82,0)),0,MAX($A$1:A82)+1))</f>
        <v>0</v>
      </c>
      <c r="B83" t="str">
        <f>IF(OR(COUNTIF(QuickFix!$D$2:D83,QuickFix!D83)&gt;1,QuickFix!D83=0),IF(ISBLANK('Unit Types - Emission Rates'!C92),B82,0),MAX($B$1:B82)+1)</f>
        <v># if BACT</v>
      </c>
      <c r="C83" t="str">
        <f t="shared" si="31"/>
        <v># if BACT0</v>
      </c>
      <c r="D83">
        <f>IF(B83=0,0,IF(ISNUMBER(MATCH(C83,$C$1:C82,0)),-1,COUNTIF($B$2:B83,B83)-COUNTIFS($D$1:D82,"&lt;0",$B$1:B82,B83)))</f>
        <v>-1</v>
      </c>
      <c r="E83">
        <f t="shared" si="49"/>
        <v>0</v>
      </c>
      <c r="F83" t="str">
        <f>IF(OR(COUNTIF(QuickFix!$D$2:D83,QuickFix!D83)&gt;1,QuickFix!D83=0),IF(ISBLANK('Unit Types - Emission Rates'!C92),F82,0),MAX(F$1:$F82)+1)</f>
        <v># if Monitoring</v>
      </c>
      <c r="G83" t="str">
        <f t="shared" si="32"/>
        <v># if Monitoring0</v>
      </c>
      <c r="H83">
        <f>IF(F83=0,0,IF(ISNUMBER(MATCH(G83,$G$1:G82,0)),-1,COUNTIF($F$2:F83,F83)-COUNTIFS($H$1:H82,"&lt;0",$F$1:F82,F83)))</f>
        <v>-1</v>
      </c>
      <c r="I83">
        <f t="shared" si="33"/>
        <v>0</v>
      </c>
      <c r="J83" s="3" t="str">
        <f>IF(OR(COUNTIF($L$2:L83,L83)&gt;1,L83=0),IF(ISBLANK('Unit Types - Emission Rates'!C92),J82,0),MAX($J$1:J82)+1)</f>
        <v>Unique FIN</v>
      </c>
      <c r="K83" s="3" t="str">
        <f>IF(OR(COUNTIF($M$2:M83,M83)&gt;1,M83=0),IF(ISBLANK('Unit Types - Emission Rates'!D92),K82,0),MAX($K$1:K82)+1)</f>
        <v>Unique EPN</v>
      </c>
      <c r="L83">
        <f>IF(ISBLANK('Unit Types - Emission Rates'!$C92),'Unit Types - Emission Rates'!D92,'Unit Types - Emission Rates'!C92)</f>
        <v>0</v>
      </c>
      <c r="M83" s="3">
        <f>IF(AND(ISBLANK('Unit Types - Emission Rates'!D92),N83&lt;&gt;0,L83&lt;&gt;N83),"FIN: "&amp;L83,IF(AND(ISBLANK('Unit Types - Emission Rates'!D92),N83&lt;&gt;0),L83,'Unit Types - Emission Rates'!D92))</f>
        <v>0</v>
      </c>
      <c r="N83" s="3">
        <f>'Unit Types - Emission Rates'!E92</f>
        <v>0</v>
      </c>
      <c r="O83" s="5" t="str">
        <f>IF(OR(COUNTIF($P$2:P83,P83&lt;&gt;0)&gt;1,P83=0),IF(ISBLANK('Unit Types - Emission Rates'!A92),O82,0),MAX($O$1:O82)+1)</f>
        <v>AR Numbering</v>
      </c>
      <c r="P83" s="5">
        <f>'Unit Types - Emission Rates'!A92</f>
        <v>0</v>
      </c>
      <c r="Q83" s="3">
        <f>IF(R83=0,0,IF(COUNTIF($R$2:R83,R83)&gt;1,0,MAX($Q$1:Q82)+1))</f>
        <v>0</v>
      </c>
      <c r="R83" s="3">
        <f>IF(ISBLANK('Unit Types - Emission Rates'!P92),'Unit Types - Emission Rates'!O92,'Unit Types - Emission Rates'!P92)</f>
        <v>0</v>
      </c>
      <c r="S83" t="str">
        <f t="shared" si="50"/>
        <v>00</v>
      </c>
      <c r="T83" t="str">
        <f t="shared" si="51"/>
        <v>00</v>
      </c>
      <c r="U83" s="3">
        <f>IF(OR('Unit Types - Emission Rates'!F92="PM 2.5",'Unit Types - Emission Rates'!F92="PM2.5",'Unit Types - Emission Rates'!F92="PM 10",'Unit Types - Emission Rates'!F92="PM10"),"PM",'Unit Types - Emission Rates'!F92)</f>
        <v>0</v>
      </c>
      <c r="V83" s="100">
        <f>IF(ISBLANK('Unit Types - Emission Rates'!F92),1,0)</f>
        <v>1</v>
      </c>
      <c r="AC83" s="99">
        <f>IF(AD83=-1,0,MAX($AC$1:AC82)+1)</f>
        <v>0</v>
      </c>
      <c r="AD83" s="3">
        <f t="shared" si="34"/>
        <v>-1</v>
      </c>
      <c r="AE83" s="3">
        <f t="shared" si="35"/>
        <v>-1</v>
      </c>
      <c r="AF83" s="280">
        <f t="shared" si="36"/>
        <v>-1</v>
      </c>
      <c r="AG83" s="280" t="str">
        <f t="shared" si="37"/>
        <v/>
      </c>
      <c r="AH83" s="280" t="str">
        <f t="shared" si="38"/>
        <v/>
      </c>
      <c r="AI83" s="3">
        <f t="shared" si="39"/>
        <v>-1</v>
      </c>
      <c r="AJ83" s="3" t="str">
        <f t="shared" si="40"/>
        <v/>
      </c>
      <c r="AK83" s="3" t="str">
        <f t="shared" si="41"/>
        <v/>
      </c>
      <c r="AL83" s="280">
        <f t="shared" si="42"/>
        <v>-1</v>
      </c>
      <c r="AM83" s="280" t="str">
        <f t="shared" si="43"/>
        <v/>
      </c>
      <c r="AN83" s="285" t="str">
        <f t="shared" si="44"/>
        <v/>
      </c>
      <c r="AO83" s="3">
        <f>IF(AP83=0,0,COUNTIF(AO$1:$AO82,"&lt;&gt;0"))</f>
        <v>0</v>
      </c>
      <c r="AP83" s="3">
        <f t="shared" si="45"/>
        <v>0</v>
      </c>
      <c r="AS83"/>
      <c r="AT83" s="99">
        <f>IF(AU83=0,0,COUNTIF($AT$1:AT82,"&lt;&gt;0"))</f>
        <v>0</v>
      </c>
      <c r="AU83" s="3">
        <f t="shared" si="46"/>
        <v>0</v>
      </c>
      <c r="AX83"/>
      <c r="AY83" s="3">
        <f>IF(ISNUMBER(IFERROR(MATCH(AZ83,$AZ$1:AZ82,0),"Else")),0,ROW(AZ83)-1)</f>
        <v>0</v>
      </c>
      <c r="AZ83">
        <f>IF(OR('Unit Types - Emission Rates'!F91="PM 2.5",'Unit Types - Emission Rates'!F91="PM 2.5 ",'Unit Types - Emission Rates'!F91="PM2.5"),"PM2.5",IF(OR('Unit Types - Emission Rates'!F91="PM 10",'Unit Types - Emission Rates'!F91="PM 10 ",'Unit Types - Emission Rates'!F91="PM10 "),"PM10",IF(RIGHT('Unit Types - Emission Rates'!F91,1)=" ",LEFT('Unit Types - Emission Rates'!F91,LEN('Unit Types - Emission Rates'!F91)-1),IF(RIGHT('Unit Types - Emission Rates'!F91,1)&lt;&gt;" ",'Unit Types - Emission Rates'!F91,'Unit Types - Emission Rates'!F91))))</f>
        <v>0</v>
      </c>
      <c r="BA83">
        <f>_xlfn.NUMBERVALUE(IF(OR('Unit Types - Emission Rates'!G91="-",'Unit Types - Emission Rates'!G91="--",'Unit Types - Emission Rates'!G91="---"),0,IF(OR('Unit Types - Emission Rates'!G91="&lt;0.01",'Unit Types - Emission Rates'!G91="&lt; 0.01"),0.01,'Unit Types - Emission Rates'!G91)))</f>
        <v>0</v>
      </c>
      <c r="BB83">
        <f>_xlfn.NUMBERVALUE(IF(OR('Unit Types - Emission Rates'!H91="-",'Unit Types - Emission Rates'!H91="--",'Unit Types - Emission Rates'!H91="---"),0,IF(OR('Unit Types - Emission Rates'!H91="&lt;0.01",'Unit Types - Emission Rates'!H91="&lt; 0.01"),0.01,'Unit Types - Emission Rates'!H91)))</f>
        <v>0</v>
      </c>
      <c r="BC83">
        <f>_xlfn.NUMBERVALUE(IF(OR('Unit Types - Emission Rates'!I91="-",'Unit Types - Emission Rates'!I91="--",'Unit Types - Emission Rates'!I91="---"),0,IF(OR('Unit Types - Emission Rates'!I91="&lt;0.01",'Unit Types - Emission Rates'!I91="&lt; 0.01"),0.01,'Unit Types - Emission Rates'!I91)))</f>
        <v>0</v>
      </c>
      <c r="BD83">
        <f>_xlfn.NUMBERVALUE(IF(OR('Unit Types - Emission Rates'!J91="-",'Unit Types - Emission Rates'!J91="--",'Unit Types - Emission Rates'!J91="---"),0,IF(OR('Unit Types - Emission Rates'!J91="&lt;0.01",'Unit Types - Emission Rates'!J91="&lt; 0.01"),0.01,'Unit Types - Emission Rates'!J91)))</f>
        <v>0</v>
      </c>
      <c r="BE83">
        <f>_xlfn.NUMBERVALUE(IF(OR('Unit Types - Emission Rates'!K91="-",'Unit Types - Emission Rates'!K91="--",'Unit Types - Emission Rates'!K91="---"),0,IF(OR('Unit Types - Emission Rates'!K91="&lt;0.01",'Unit Types - Emission Rates'!K91="&lt; 0.01"),0.01,'Unit Types - Emission Rates'!K91)))</f>
        <v>0</v>
      </c>
      <c r="BF83">
        <f>_xlfn.NUMBERVALUE(IF(OR('Unit Types - Emission Rates'!L91="-",'Unit Types - Emission Rates'!L91="--",'Unit Types - Emission Rates'!L91="---"),0,IF(OR('Unit Types - Emission Rates'!L91="&lt;0.01",'Unit Types - Emission Rates'!L91="&lt; 0.01"),0.01,'Unit Types - Emission Rates'!L91)))</f>
        <v>0</v>
      </c>
      <c r="BG83" t="b">
        <f>IF(AND(V82&lt;&gt;1),(QuickFix!G82="Yes"))</f>
        <v>0</v>
      </c>
      <c r="BH83" t="b">
        <f>OR('Unit Types - Emission Rates'!A91="Consolidate",AND(ISBLANK('Unit Types - Emission Rates'!A91),BH82=TRUE),BC83&gt;0,BD83&gt;0)</f>
        <v>0</v>
      </c>
      <c r="BI83" t="b">
        <f>OR('Unit Types - Emission Rates'!A91="Remove",AND(ISBLANK('Unit Types - Emission Rates'!A91),BI82=TRUE))</f>
        <v>0</v>
      </c>
      <c r="BJ83" t="b">
        <f>OR('Unit Types - Emission Rates'!A91="Consolidate",'Unit Types - Emission Rates'!A91="New/Modified",'Unit Types - Emission Rates'!A91="Change of location",AND(ISBLANK('Unit Types - Emission Rates'!A91),BJ82=TRUE))</f>
        <v>0</v>
      </c>
      <c r="BK83" t="b">
        <f>OR('Unit Types - Emission Rates'!A91="Renew",'Unit Types - Emission Rates'!A91="Renew only",AND(ISBLANK('Unit Types - Emission Rates'!A91),BK82=TRUE))</f>
        <v>0</v>
      </c>
      <c r="BL83">
        <f>IF(ISNUMBER(IFERROR(MATCH(BM83,$BM$1:BM82,0),"Else")),0,ROW(BM83)-1)</f>
        <v>0</v>
      </c>
      <c r="BM83" s="105">
        <f t="shared" si="53"/>
        <v>0</v>
      </c>
      <c r="BO83" s="3"/>
      <c r="BP83" s="3"/>
      <c r="BQ83" s="162" t="s">
        <v>1586</v>
      </c>
      <c r="BR83" s="160" t="s">
        <v>1219</v>
      </c>
      <c r="BS83" s="3"/>
      <c r="BT83" s="3"/>
      <c r="BW83" s="8"/>
      <c r="BX83" s="8"/>
      <c r="CN83" s="102" t="s">
        <v>1595</v>
      </c>
      <c r="CO83" s="105" t="s">
        <v>1596</v>
      </c>
      <c r="CX83" t="s">
        <v>1597</v>
      </c>
      <c r="CY83">
        <f t="shared" si="47"/>
        <v>0</v>
      </c>
      <c r="DA83" t="b">
        <f t="shared" si="48"/>
        <v>0</v>
      </c>
      <c r="DF83" s="333">
        <f t="shared" si="52"/>
        <v>0</v>
      </c>
    </row>
    <row r="84" spans="1:110" x14ac:dyDescent="0.2">
      <c r="A84" s="102">
        <f>IF(OR('Unit Types - Emission Rates'!A93="Not New/Modified",'Unit Types - Emission Rates'!A93="Remove",M84=0),0,IF(ISNUMBER(MATCH(M84,$M$1:M83,0)),0,MAX($A$1:A83)+1))</f>
        <v>0</v>
      </c>
      <c r="B84" t="str">
        <f>IF(OR(COUNTIF(QuickFix!$D$2:D84,QuickFix!D84)&gt;1,QuickFix!D84=0),IF(ISBLANK('Unit Types - Emission Rates'!C93),B83,0),MAX($B$1:B83)+1)</f>
        <v># if BACT</v>
      </c>
      <c r="C84" t="str">
        <f t="shared" si="31"/>
        <v># if BACT0</v>
      </c>
      <c r="D84">
        <f>IF(B84=0,0,IF(ISNUMBER(MATCH(C84,$C$1:C83,0)),-1,COUNTIF($B$2:B84,B84)-COUNTIFS($D$1:D83,"&lt;0",$B$1:B83,B84)))</f>
        <v>-1</v>
      </c>
      <c r="E84">
        <f t="shared" si="49"/>
        <v>0</v>
      </c>
      <c r="F84" t="str">
        <f>IF(OR(COUNTIF(QuickFix!$D$2:D84,QuickFix!D84)&gt;1,QuickFix!D84=0),IF(ISBLANK('Unit Types - Emission Rates'!C93),F83,0),MAX(F$1:$F83)+1)</f>
        <v># if Monitoring</v>
      </c>
      <c r="G84" t="str">
        <f t="shared" si="32"/>
        <v># if Monitoring0</v>
      </c>
      <c r="H84">
        <f>IF(F84=0,0,IF(ISNUMBER(MATCH(G84,$G$1:G83,0)),-1,COUNTIF($F$2:F84,F84)-COUNTIFS($H$1:H83,"&lt;0",$F$1:F83,F84)))</f>
        <v>-1</v>
      </c>
      <c r="I84">
        <f t="shared" si="33"/>
        <v>0</v>
      </c>
      <c r="J84" s="3" t="str">
        <f>IF(OR(COUNTIF($L$2:L84,L84)&gt;1,L84=0),IF(ISBLANK('Unit Types - Emission Rates'!C93),J83,0),MAX($J$1:J83)+1)</f>
        <v>Unique FIN</v>
      </c>
      <c r="K84" s="3" t="str">
        <f>IF(OR(COUNTIF($M$2:M84,M84)&gt;1,M84=0),IF(ISBLANK('Unit Types - Emission Rates'!D93),K83,0),MAX($K$1:K83)+1)</f>
        <v>Unique EPN</v>
      </c>
      <c r="L84">
        <f>IF(ISBLANK('Unit Types - Emission Rates'!$C93),'Unit Types - Emission Rates'!D93,'Unit Types - Emission Rates'!C93)</f>
        <v>0</v>
      </c>
      <c r="M84" s="3">
        <f>IF(AND(ISBLANK('Unit Types - Emission Rates'!D93),N84&lt;&gt;0,L84&lt;&gt;N84),"FIN: "&amp;L84,IF(AND(ISBLANK('Unit Types - Emission Rates'!D93),N84&lt;&gt;0),L84,'Unit Types - Emission Rates'!D93))</f>
        <v>0</v>
      </c>
      <c r="N84" s="3">
        <f>'Unit Types - Emission Rates'!E93</f>
        <v>0</v>
      </c>
      <c r="O84" s="5" t="str">
        <f>IF(OR(COUNTIF($P$2:P84,P84&lt;&gt;0)&gt;1,P84=0),IF(ISBLANK('Unit Types - Emission Rates'!A93),O83,0),MAX($O$1:O83)+1)</f>
        <v>AR Numbering</v>
      </c>
      <c r="P84" s="5">
        <f>'Unit Types - Emission Rates'!A93</f>
        <v>0</v>
      </c>
      <c r="Q84" s="3">
        <f>IF(R84=0,0,IF(COUNTIF($R$2:R84,R84)&gt;1,0,MAX($Q$1:Q83)+1))</f>
        <v>0</v>
      </c>
      <c r="R84" s="3">
        <f>IF(ISBLANK('Unit Types - Emission Rates'!P93),'Unit Types - Emission Rates'!O93,'Unit Types - Emission Rates'!P93)</f>
        <v>0</v>
      </c>
      <c r="S84" t="str">
        <f t="shared" si="50"/>
        <v>00</v>
      </c>
      <c r="T84" t="str">
        <f t="shared" si="51"/>
        <v>00</v>
      </c>
      <c r="U84" s="3">
        <f>IF(OR('Unit Types - Emission Rates'!F93="PM 2.5",'Unit Types - Emission Rates'!F93="PM2.5",'Unit Types - Emission Rates'!F93="PM 10",'Unit Types - Emission Rates'!F93="PM10"),"PM",'Unit Types - Emission Rates'!F93)</f>
        <v>0</v>
      </c>
      <c r="V84" s="100">
        <f>IF(ISBLANK('Unit Types - Emission Rates'!F93),1,0)</f>
        <v>1</v>
      </c>
      <c r="AC84" s="99">
        <f>IF(AD84=-1,0,MAX($AC$1:AC83)+1)</f>
        <v>0</v>
      </c>
      <c r="AD84" s="3">
        <f t="shared" si="34"/>
        <v>-1</v>
      </c>
      <c r="AE84" s="3">
        <f t="shared" si="35"/>
        <v>-1</v>
      </c>
      <c r="AF84" s="280">
        <f t="shared" si="36"/>
        <v>-1</v>
      </c>
      <c r="AG84" s="280" t="str">
        <f t="shared" si="37"/>
        <v/>
      </c>
      <c r="AH84" s="280" t="str">
        <f t="shared" si="38"/>
        <v/>
      </c>
      <c r="AI84" s="3">
        <f t="shared" si="39"/>
        <v>-1</v>
      </c>
      <c r="AJ84" s="3" t="str">
        <f t="shared" si="40"/>
        <v/>
      </c>
      <c r="AK84" s="3" t="str">
        <f t="shared" si="41"/>
        <v/>
      </c>
      <c r="AL84" s="280">
        <f t="shared" si="42"/>
        <v>-1</v>
      </c>
      <c r="AM84" s="280" t="str">
        <f t="shared" si="43"/>
        <v/>
      </c>
      <c r="AN84" s="285" t="str">
        <f t="shared" si="44"/>
        <v/>
      </c>
      <c r="AO84" s="3">
        <f>IF(AP84=0,0,COUNTIF(AO$1:$AO83,"&lt;&gt;0"))</f>
        <v>0</v>
      </c>
      <c r="AP84" s="3">
        <f t="shared" si="45"/>
        <v>0</v>
      </c>
      <c r="AS84"/>
      <c r="AT84" s="99">
        <f>IF(AU84=0,0,COUNTIF($AT$1:AT83,"&lt;&gt;0"))</f>
        <v>0</v>
      </c>
      <c r="AU84" s="3">
        <f t="shared" si="46"/>
        <v>0</v>
      </c>
      <c r="AX84"/>
      <c r="AY84" s="3">
        <f>IF(ISNUMBER(IFERROR(MATCH(AZ84,$AZ$1:AZ83,0),"Else")),0,ROW(AZ84)-1)</f>
        <v>0</v>
      </c>
      <c r="AZ84">
        <f>IF(OR('Unit Types - Emission Rates'!F92="PM 2.5",'Unit Types - Emission Rates'!F92="PM 2.5 ",'Unit Types - Emission Rates'!F92="PM2.5"),"PM2.5",IF(OR('Unit Types - Emission Rates'!F92="PM 10",'Unit Types - Emission Rates'!F92="PM 10 ",'Unit Types - Emission Rates'!F92="PM10 "),"PM10",IF(RIGHT('Unit Types - Emission Rates'!F92,1)=" ",LEFT('Unit Types - Emission Rates'!F92,LEN('Unit Types - Emission Rates'!F92)-1),IF(RIGHT('Unit Types - Emission Rates'!F92,1)&lt;&gt;" ",'Unit Types - Emission Rates'!F92,'Unit Types - Emission Rates'!F92))))</f>
        <v>0</v>
      </c>
      <c r="BA84">
        <f>_xlfn.NUMBERVALUE(IF(OR('Unit Types - Emission Rates'!G92="-",'Unit Types - Emission Rates'!G92="--",'Unit Types - Emission Rates'!G92="---"),0,IF(OR('Unit Types - Emission Rates'!G92="&lt;0.01",'Unit Types - Emission Rates'!G92="&lt; 0.01"),0.01,'Unit Types - Emission Rates'!G92)))</f>
        <v>0</v>
      </c>
      <c r="BB84">
        <f>_xlfn.NUMBERVALUE(IF(OR('Unit Types - Emission Rates'!H92="-",'Unit Types - Emission Rates'!H92="--",'Unit Types - Emission Rates'!H92="---"),0,IF(OR('Unit Types - Emission Rates'!H92="&lt;0.01",'Unit Types - Emission Rates'!H92="&lt; 0.01"),0.01,'Unit Types - Emission Rates'!H92)))</f>
        <v>0</v>
      </c>
      <c r="BC84">
        <f>_xlfn.NUMBERVALUE(IF(OR('Unit Types - Emission Rates'!I92="-",'Unit Types - Emission Rates'!I92="--",'Unit Types - Emission Rates'!I92="---"),0,IF(OR('Unit Types - Emission Rates'!I92="&lt;0.01",'Unit Types - Emission Rates'!I92="&lt; 0.01"),0.01,'Unit Types - Emission Rates'!I92)))</f>
        <v>0</v>
      </c>
      <c r="BD84">
        <f>_xlfn.NUMBERVALUE(IF(OR('Unit Types - Emission Rates'!J92="-",'Unit Types - Emission Rates'!J92="--",'Unit Types - Emission Rates'!J92="---"),0,IF(OR('Unit Types - Emission Rates'!J92="&lt;0.01",'Unit Types - Emission Rates'!J92="&lt; 0.01"),0.01,'Unit Types - Emission Rates'!J92)))</f>
        <v>0</v>
      </c>
      <c r="BE84">
        <f>_xlfn.NUMBERVALUE(IF(OR('Unit Types - Emission Rates'!K92="-",'Unit Types - Emission Rates'!K92="--",'Unit Types - Emission Rates'!K92="---"),0,IF(OR('Unit Types - Emission Rates'!K92="&lt;0.01",'Unit Types - Emission Rates'!K92="&lt; 0.01"),0.01,'Unit Types - Emission Rates'!K92)))</f>
        <v>0</v>
      </c>
      <c r="BF84">
        <f>_xlfn.NUMBERVALUE(IF(OR('Unit Types - Emission Rates'!L92="-",'Unit Types - Emission Rates'!L92="--",'Unit Types - Emission Rates'!L92="---"),0,IF(OR('Unit Types - Emission Rates'!L92="&lt;0.01",'Unit Types - Emission Rates'!L92="&lt; 0.01"),0.01,'Unit Types - Emission Rates'!L92)))</f>
        <v>0</v>
      </c>
      <c r="BG84" t="b">
        <f>IF(AND(V83&lt;&gt;1),(QuickFix!G83="Yes"))</f>
        <v>0</v>
      </c>
      <c r="BH84" t="b">
        <f>OR('Unit Types - Emission Rates'!A92="Consolidate",AND(ISBLANK('Unit Types - Emission Rates'!A92),BH83=TRUE),BC84&gt;0,BD84&gt;0)</f>
        <v>0</v>
      </c>
      <c r="BI84" t="b">
        <f>OR('Unit Types - Emission Rates'!A92="Remove",AND(ISBLANK('Unit Types - Emission Rates'!A92),BI83=TRUE))</f>
        <v>0</v>
      </c>
      <c r="BJ84" t="b">
        <f>OR('Unit Types - Emission Rates'!A92="Consolidate",'Unit Types - Emission Rates'!A92="New/Modified",'Unit Types - Emission Rates'!A92="Change of location",AND(ISBLANK('Unit Types - Emission Rates'!A92),BJ83=TRUE))</f>
        <v>0</v>
      </c>
      <c r="BK84" t="b">
        <f>OR('Unit Types - Emission Rates'!A92="Renew",'Unit Types - Emission Rates'!A92="Renew only",AND(ISBLANK('Unit Types - Emission Rates'!A92),BK83=TRUE))</f>
        <v>0</v>
      </c>
      <c r="BL84">
        <f>IF(ISNUMBER(IFERROR(MATCH(BM84,$BM$1:BM83,0),"Else")),0,ROW(BM84)-1)</f>
        <v>0</v>
      </c>
      <c r="BM84" s="105">
        <f t="shared" si="53"/>
        <v>0</v>
      </c>
      <c r="BO84" s="3"/>
      <c r="BP84" s="3"/>
      <c r="BQ84" s="162" t="s">
        <v>1598</v>
      </c>
      <c r="BR84" s="160" t="s">
        <v>1100</v>
      </c>
      <c r="BS84" s="3"/>
      <c r="BT84" s="3"/>
      <c r="BW84" s="8"/>
      <c r="BX84" s="8"/>
      <c r="CN84" s="102" t="s">
        <v>1599</v>
      </c>
      <c r="CO84" s="105" t="s">
        <v>1600</v>
      </c>
      <c r="CX84" t="s">
        <v>1601</v>
      </c>
      <c r="CY84">
        <f t="shared" si="47"/>
        <v>0</v>
      </c>
      <c r="DA84" t="b">
        <f t="shared" si="48"/>
        <v>0</v>
      </c>
      <c r="DF84" s="333">
        <f t="shared" si="52"/>
        <v>0</v>
      </c>
    </row>
    <row r="85" spans="1:110" x14ac:dyDescent="0.2">
      <c r="A85" s="102">
        <f>IF(OR('Unit Types - Emission Rates'!A94="Not New/Modified",'Unit Types - Emission Rates'!A94="Remove",M85=0),0,IF(ISNUMBER(MATCH(M85,$M$1:M84,0)),0,MAX($A$1:A84)+1))</f>
        <v>0</v>
      </c>
      <c r="B85" t="str">
        <f>IF(OR(COUNTIF(QuickFix!$D$2:D85,QuickFix!D85)&gt;1,QuickFix!D85=0),IF(ISBLANK('Unit Types - Emission Rates'!C94),B84,0),MAX($B$1:B84)+1)</f>
        <v># if BACT</v>
      </c>
      <c r="C85" t="str">
        <f t="shared" si="31"/>
        <v># if BACT0</v>
      </c>
      <c r="D85">
        <f>IF(B85=0,0,IF(ISNUMBER(MATCH(C85,$C$1:C84,0)),-1,COUNTIF($B$2:B85,B85)-COUNTIFS($D$1:D84,"&lt;0",$B$1:B84,B85)))</f>
        <v>-1</v>
      </c>
      <c r="E85">
        <f t="shared" si="49"/>
        <v>0</v>
      </c>
      <c r="F85" t="str">
        <f>IF(OR(COUNTIF(QuickFix!$D$2:D85,QuickFix!D85)&gt;1,QuickFix!D85=0),IF(ISBLANK('Unit Types - Emission Rates'!C94),F84,0),MAX(F$1:$F84)+1)</f>
        <v># if Monitoring</v>
      </c>
      <c r="G85" t="str">
        <f t="shared" si="32"/>
        <v># if Monitoring0</v>
      </c>
      <c r="H85">
        <f>IF(F85=0,0,IF(ISNUMBER(MATCH(G85,$G$1:G84,0)),-1,COUNTIF($F$2:F85,F85)-COUNTIFS($H$1:H84,"&lt;0",$F$1:F84,F85)))</f>
        <v>-1</v>
      </c>
      <c r="I85">
        <f t="shared" si="33"/>
        <v>0</v>
      </c>
      <c r="J85" s="3" t="str">
        <f>IF(OR(COUNTIF($L$2:L85,L85)&gt;1,L85=0),IF(ISBLANK('Unit Types - Emission Rates'!C94),J84,0),MAX($J$1:J84)+1)</f>
        <v>Unique FIN</v>
      </c>
      <c r="K85" s="3" t="str">
        <f>IF(OR(COUNTIF($M$2:M85,M85)&gt;1,M85=0),IF(ISBLANK('Unit Types - Emission Rates'!D94),K84,0),MAX($K$1:K84)+1)</f>
        <v>Unique EPN</v>
      </c>
      <c r="L85">
        <f>IF(ISBLANK('Unit Types - Emission Rates'!$C94),'Unit Types - Emission Rates'!D94,'Unit Types - Emission Rates'!C94)</f>
        <v>0</v>
      </c>
      <c r="M85" s="3">
        <f>IF(AND(ISBLANK('Unit Types - Emission Rates'!D94),N85&lt;&gt;0,L85&lt;&gt;N85),"FIN: "&amp;L85,IF(AND(ISBLANK('Unit Types - Emission Rates'!D94),N85&lt;&gt;0),L85,'Unit Types - Emission Rates'!D94))</f>
        <v>0</v>
      </c>
      <c r="N85" s="3">
        <f>'Unit Types - Emission Rates'!E94</f>
        <v>0</v>
      </c>
      <c r="O85" s="5" t="str">
        <f>IF(OR(COUNTIF($P$2:P85,P85&lt;&gt;0)&gt;1,P85=0),IF(ISBLANK('Unit Types - Emission Rates'!A94),O84,0),MAX($O$1:O84)+1)</f>
        <v>AR Numbering</v>
      </c>
      <c r="P85" s="5">
        <f>'Unit Types - Emission Rates'!A94</f>
        <v>0</v>
      </c>
      <c r="Q85" s="3">
        <f>IF(R85=0,0,IF(COUNTIF($R$2:R85,R85)&gt;1,0,MAX($Q$1:Q84)+1))</f>
        <v>0</v>
      </c>
      <c r="R85" s="3">
        <f>IF(ISBLANK('Unit Types - Emission Rates'!P94),'Unit Types - Emission Rates'!O94,'Unit Types - Emission Rates'!P94)</f>
        <v>0</v>
      </c>
      <c r="S85" t="str">
        <f t="shared" si="50"/>
        <v>00</v>
      </c>
      <c r="T85" t="str">
        <f t="shared" si="51"/>
        <v>00</v>
      </c>
      <c r="U85" s="3">
        <f>IF(OR('Unit Types - Emission Rates'!F94="PM 2.5",'Unit Types - Emission Rates'!F94="PM2.5",'Unit Types - Emission Rates'!F94="PM 10",'Unit Types - Emission Rates'!F94="PM10"),"PM",'Unit Types - Emission Rates'!F94)</f>
        <v>0</v>
      </c>
      <c r="V85" s="100">
        <f>IF(ISBLANK('Unit Types - Emission Rates'!F94),1,0)</f>
        <v>1</v>
      </c>
      <c r="AC85" s="99">
        <f>IF(AD85=-1,0,MAX($AC$1:AC84)+1)</f>
        <v>0</v>
      </c>
      <c r="AD85" s="3">
        <f t="shared" si="34"/>
        <v>-1</v>
      </c>
      <c r="AE85" s="3">
        <f t="shared" si="35"/>
        <v>-1</v>
      </c>
      <c r="AF85" s="280">
        <f t="shared" si="36"/>
        <v>-1</v>
      </c>
      <c r="AG85" s="280" t="str">
        <f t="shared" si="37"/>
        <v/>
      </c>
      <c r="AH85" s="280" t="str">
        <f t="shared" si="38"/>
        <v/>
      </c>
      <c r="AI85" s="3">
        <f t="shared" si="39"/>
        <v>-1</v>
      </c>
      <c r="AJ85" s="3" t="str">
        <f t="shared" si="40"/>
        <v/>
      </c>
      <c r="AK85" s="3" t="str">
        <f t="shared" si="41"/>
        <v/>
      </c>
      <c r="AL85" s="280">
        <f t="shared" si="42"/>
        <v>-1</v>
      </c>
      <c r="AM85" s="280" t="str">
        <f t="shared" si="43"/>
        <v/>
      </c>
      <c r="AN85" s="285" t="str">
        <f t="shared" si="44"/>
        <v/>
      </c>
      <c r="AO85" s="3">
        <f>IF(AP85=0,0,COUNTIF(AO$1:$AO84,"&lt;&gt;0"))</f>
        <v>0</v>
      </c>
      <c r="AP85" s="3">
        <f t="shared" si="45"/>
        <v>0</v>
      </c>
      <c r="AS85"/>
      <c r="AT85" s="99">
        <f>IF(AU85=0,0,COUNTIF($AT$1:AT84,"&lt;&gt;0"))</f>
        <v>0</v>
      </c>
      <c r="AU85" s="3">
        <f t="shared" si="46"/>
        <v>0</v>
      </c>
      <c r="AX85"/>
      <c r="AY85" s="3">
        <f>IF(ISNUMBER(IFERROR(MATCH(AZ85,$AZ$1:AZ84,0),"Else")),0,ROW(AZ85)-1)</f>
        <v>0</v>
      </c>
      <c r="AZ85">
        <f>IF(OR('Unit Types - Emission Rates'!F93="PM 2.5",'Unit Types - Emission Rates'!F93="PM 2.5 ",'Unit Types - Emission Rates'!F93="PM2.5"),"PM2.5",IF(OR('Unit Types - Emission Rates'!F93="PM 10",'Unit Types - Emission Rates'!F93="PM 10 ",'Unit Types - Emission Rates'!F93="PM10 "),"PM10",IF(RIGHT('Unit Types - Emission Rates'!F93,1)=" ",LEFT('Unit Types - Emission Rates'!F93,LEN('Unit Types - Emission Rates'!F93)-1),IF(RIGHT('Unit Types - Emission Rates'!F93,1)&lt;&gt;" ",'Unit Types - Emission Rates'!F93,'Unit Types - Emission Rates'!F93))))</f>
        <v>0</v>
      </c>
      <c r="BA85">
        <f>_xlfn.NUMBERVALUE(IF(OR('Unit Types - Emission Rates'!G93="-",'Unit Types - Emission Rates'!G93="--",'Unit Types - Emission Rates'!G93="---"),0,IF(OR('Unit Types - Emission Rates'!G93="&lt;0.01",'Unit Types - Emission Rates'!G93="&lt; 0.01"),0.01,'Unit Types - Emission Rates'!G93)))</f>
        <v>0</v>
      </c>
      <c r="BB85">
        <f>_xlfn.NUMBERVALUE(IF(OR('Unit Types - Emission Rates'!H93="-",'Unit Types - Emission Rates'!H93="--",'Unit Types - Emission Rates'!H93="---"),0,IF(OR('Unit Types - Emission Rates'!H93="&lt;0.01",'Unit Types - Emission Rates'!H93="&lt; 0.01"),0.01,'Unit Types - Emission Rates'!H93)))</f>
        <v>0</v>
      </c>
      <c r="BC85">
        <f>_xlfn.NUMBERVALUE(IF(OR('Unit Types - Emission Rates'!I93="-",'Unit Types - Emission Rates'!I93="--",'Unit Types - Emission Rates'!I93="---"),0,IF(OR('Unit Types - Emission Rates'!I93="&lt;0.01",'Unit Types - Emission Rates'!I93="&lt; 0.01"),0.01,'Unit Types - Emission Rates'!I93)))</f>
        <v>0</v>
      </c>
      <c r="BD85">
        <f>_xlfn.NUMBERVALUE(IF(OR('Unit Types - Emission Rates'!J93="-",'Unit Types - Emission Rates'!J93="--",'Unit Types - Emission Rates'!J93="---"),0,IF(OR('Unit Types - Emission Rates'!J93="&lt;0.01",'Unit Types - Emission Rates'!J93="&lt; 0.01"),0.01,'Unit Types - Emission Rates'!J93)))</f>
        <v>0</v>
      </c>
      <c r="BE85">
        <f>_xlfn.NUMBERVALUE(IF(OR('Unit Types - Emission Rates'!K93="-",'Unit Types - Emission Rates'!K93="--",'Unit Types - Emission Rates'!K93="---"),0,IF(OR('Unit Types - Emission Rates'!K93="&lt;0.01",'Unit Types - Emission Rates'!K93="&lt; 0.01"),0.01,'Unit Types - Emission Rates'!K93)))</f>
        <v>0</v>
      </c>
      <c r="BF85">
        <f>_xlfn.NUMBERVALUE(IF(OR('Unit Types - Emission Rates'!L93="-",'Unit Types - Emission Rates'!L93="--",'Unit Types - Emission Rates'!L93="---"),0,IF(OR('Unit Types - Emission Rates'!L93="&lt;0.01",'Unit Types - Emission Rates'!L93="&lt; 0.01"),0.01,'Unit Types - Emission Rates'!L93)))</f>
        <v>0</v>
      </c>
      <c r="BG85" t="b">
        <f>IF(AND(V84&lt;&gt;1),(QuickFix!G84="Yes"))</f>
        <v>0</v>
      </c>
      <c r="BH85" t="b">
        <f>OR('Unit Types - Emission Rates'!A93="Consolidate",AND(ISBLANK('Unit Types - Emission Rates'!A93),BH84=TRUE),BC85&gt;0,BD85&gt;0)</f>
        <v>0</v>
      </c>
      <c r="BI85" t="b">
        <f>OR('Unit Types - Emission Rates'!A93="Remove",AND(ISBLANK('Unit Types - Emission Rates'!A93),BI84=TRUE))</f>
        <v>0</v>
      </c>
      <c r="BJ85" t="b">
        <f>OR('Unit Types - Emission Rates'!A93="Consolidate",'Unit Types - Emission Rates'!A93="New/Modified",'Unit Types - Emission Rates'!A93="Change of location",AND(ISBLANK('Unit Types - Emission Rates'!A93),BJ84=TRUE))</f>
        <v>0</v>
      </c>
      <c r="BK85" t="b">
        <f>OR('Unit Types - Emission Rates'!A93="Renew",'Unit Types - Emission Rates'!A93="Renew only",AND(ISBLANK('Unit Types - Emission Rates'!A93),BK84=TRUE))</f>
        <v>0</v>
      </c>
      <c r="BL85">
        <f>IF(ISNUMBER(IFERROR(MATCH(BM85,$BM$1:BM84,0),"Else")),0,ROW(BM85)-1)</f>
        <v>0</v>
      </c>
      <c r="BM85" s="105">
        <f t="shared" si="53"/>
        <v>0</v>
      </c>
      <c r="BO85" s="3"/>
      <c r="BP85" s="3"/>
      <c r="BQ85" s="162" t="s">
        <v>1602</v>
      </c>
      <c r="BR85" s="160" t="s">
        <v>1028</v>
      </c>
      <c r="BS85" s="3"/>
      <c r="BT85" s="3"/>
      <c r="BW85" s="8"/>
      <c r="BX85" s="8"/>
      <c r="CN85" s="102" t="s">
        <v>1603</v>
      </c>
      <c r="CO85" s="105" t="s">
        <v>1600</v>
      </c>
      <c r="CX85" t="s">
        <v>1604</v>
      </c>
      <c r="CY85">
        <f t="shared" si="47"/>
        <v>0</v>
      </c>
      <c r="DA85" t="b">
        <f t="shared" si="48"/>
        <v>0</v>
      </c>
      <c r="DF85" s="333">
        <f t="shared" si="52"/>
        <v>0</v>
      </c>
    </row>
    <row r="86" spans="1:110" x14ac:dyDescent="0.2">
      <c r="A86" s="102">
        <f>IF(OR('Unit Types - Emission Rates'!A95="Not New/Modified",'Unit Types - Emission Rates'!A95="Remove",M86=0),0,IF(ISNUMBER(MATCH(M86,$M$1:M85,0)),0,MAX($A$1:A85)+1))</f>
        <v>0</v>
      </c>
      <c r="B86" t="str">
        <f>IF(OR(COUNTIF(QuickFix!$D$2:D86,QuickFix!D86)&gt;1,QuickFix!D86=0),IF(ISBLANK('Unit Types - Emission Rates'!C95),B85,0),MAX($B$1:B85)+1)</f>
        <v># if BACT</v>
      </c>
      <c r="C86" t="str">
        <f t="shared" si="31"/>
        <v># if BACT0</v>
      </c>
      <c r="D86">
        <f>IF(B86=0,0,IF(ISNUMBER(MATCH(C86,$C$1:C85,0)),-1,COUNTIF($B$2:B86,B86)-COUNTIFS($D$1:D85,"&lt;0",$B$1:B85,B86)))</f>
        <v>-1</v>
      </c>
      <c r="E86">
        <f t="shared" si="49"/>
        <v>0</v>
      </c>
      <c r="F86" t="str">
        <f>IF(OR(COUNTIF(QuickFix!$D$2:D86,QuickFix!D86)&gt;1,QuickFix!D86=0),IF(ISBLANK('Unit Types - Emission Rates'!C95),F85,0),MAX(F$1:$F85)+1)</f>
        <v># if Monitoring</v>
      </c>
      <c r="G86" t="str">
        <f t="shared" si="32"/>
        <v># if Monitoring0</v>
      </c>
      <c r="H86">
        <f>IF(F86=0,0,IF(ISNUMBER(MATCH(G86,$G$1:G85,0)),-1,COUNTIF($F$2:F86,F86)-COUNTIFS($H$1:H85,"&lt;0",$F$1:F85,F86)))</f>
        <v>-1</v>
      </c>
      <c r="I86">
        <f t="shared" si="33"/>
        <v>0</v>
      </c>
      <c r="J86" s="3" t="str">
        <f>IF(OR(COUNTIF($L$2:L86,L86)&gt;1,L86=0),IF(ISBLANK('Unit Types - Emission Rates'!C95),J85,0),MAX($J$1:J85)+1)</f>
        <v>Unique FIN</v>
      </c>
      <c r="K86" s="3" t="str">
        <f>IF(OR(COUNTIF($M$2:M86,M86)&gt;1,M86=0),IF(ISBLANK('Unit Types - Emission Rates'!D95),K85,0),MAX($K$1:K85)+1)</f>
        <v>Unique EPN</v>
      </c>
      <c r="L86">
        <f>IF(ISBLANK('Unit Types - Emission Rates'!$C95),'Unit Types - Emission Rates'!D95,'Unit Types - Emission Rates'!C95)</f>
        <v>0</v>
      </c>
      <c r="M86" s="3">
        <f>IF(AND(ISBLANK('Unit Types - Emission Rates'!D95),N86&lt;&gt;0,L86&lt;&gt;N86),"FIN: "&amp;L86,IF(AND(ISBLANK('Unit Types - Emission Rates'!D95),N86&lt;&gt;0),L86,'Unit Types - Emission Rates'!D95))</f>
        <v>0</v>
      </c>
      <c r="N86" s="3">
        <f>'Unit Types - Emission Rates'!E95</f>
        <v>0</v>
      </c>
      <c r="O86" s="5" t="str">
        <f>IF(OR(COUNTIF($P$2:P86,P86&lt;&gt;0)&gt;1,P86=0),IF(ISBLANK('Unit Types - Emission Rates'!A95),O85,0),MAX($O$1:O85)+1)</f>
        <v>AR Numbering</v>
      </c>
      <c r="P86" s="5">
        <f>'Unit Types - Emission Rates'!A95</f>
        <v>0</v>
      </c>
      <c r="Q86" s="3">
        <f>IF(R86=0,0,IF(COUNTIF($R$2:R86,R86)&gt;1,0,MAX($Q$1:Q85)+1))</f>
        <v>0</v>
      </c>
      <c r="R86" s="3">
        <f>IF(ISBLANK('Unit Types - Emission Rates'!P95),'Unit Types - Emission Rates'!O95,'Unit Types - Emission Rates'!P95)</f>
        <v>0</v>
      </c>
      <c r="S86" t="str">
        <f t="shared" si="50"/>
        <v>00</v>
      </c>
      <c r="T86" t="str">
        <f t="shared" si="51"/>
        <v>00</v>
      </c>
      <c r="U86" s="3">
        <f>IF(OR('Unit Types - Emission Rates'!F95="PM 2.5",'Unit Types - Emission Rates'!F95="PM2.5",'Unit Types - Emission Rates'!F95="PM 10",'Unit Types - Emission Rates'!F95="PM10"),"PM",'Unit Types - Emission Rates'!F95)</f>
        <v>0</v>
      </c>
      <c r="V86" s="100">
        <f>IF(ISBLANK('Unit Types - Emission Rates'!F95),1,0)</f>
        <v>1</v>
      </c>
      <c r="AC86" s="99">
        <f>IF(AD86=-1,0,MAX($AC$1:AC85)+1)</f>
        <v>0</v>
      </c>
      <c r="AD86" s="3">
        <f t="shared" si="34"/>
        <v>-1</v>
      </c>
      <c r="AE86" s="3">
        <f t="shared" si="35"/>
        <v>-1</v>
      </c>
      <c r="AF86" s="280">
        <f t="shared" si="36"/>
        <v>-1</v>
      </c>
      <c r="AG86" s="280" t="str">
        <f t="shared" si="37"/>
        <v/>
      </c>
      <c r="AH86" s="280" t="str">
        <f t="shared" si="38"/>
        <v/>
      </c>
      <c r="AI86" s="3">
        <f t="shared" si="39"/>
        <v>-1</v>
      </c>
      <c r="AJ86" s="3" t="str">
        <f t="shared" si="40"/>
        <v/>
      </c>
      <c r="AK86" s="3" t="str">
        <f t="shared" si="41"/>
        <v/>
      </c>
      <c r="AL86" s="280">
        <f t="shared" si="42"/>
        <v>-1</v>
      </c>
      <c r="AM86" s="280" t="str">
        <f t="shared" si="43"/>
        <v/>
      </c>
      <c r="AN86" s="285" t="str">
        <f t="shared" si="44"/>
        <v/>
      </c>
      <c r="AO86" s="3">
        <f>IF(AP86=0,0,COUNTIF(AO$1:$AO85,"&lt;&gt;0"))</f>
        <v>0</v>
      </c>
      <c r="AP86" s="3">
        <f t="shared" si="45"/>
        <v>0</v>
      </c>
      <c r="AS86"/>
      <c r="AT86" s="99">
        <f>IF(AU86=0,0,COUNTIF($AT$1:AT85,"&lt;&gt;0"))</f>
        <v>0</v>
      </c>
      <c r="AU86" s="3">
        <f t="shared" si="46"/>
        <v>0</v>
      </c>
      <c r="AX86"/>
      <c r="AY86" s="3">
        <f>IF(ISNUMBER(IFERROR(MATCH(AZ86,$AZ$1:AZ85,0),"Else")),0,ROW(AZ86)-1)</f>
        <v>0</v>
      </c>
      <c r="AZ86">
        <f>IF(OR('Unit Types - Emission Rates'!F94="PM 2.5",'Unit Types - Emission Rates'!F94="PM 2.5 ",'Unit Types - Emission Rates'!F94="PM2.5"),"PM2.5",IF(OR('Unit Types - Emission Rates'!F94="PM 10",'Unit Types - Emission Rates'!F94="PM 10 ",'Unit Types - Emission Rates'!F94="PM10 "),"PM10",IF(RIGHT('Unit Types - Emission Rates'!F94,1)=" ",LEFT('Unit Types - Emission Rates'!F94,LEN('Unit Types - Emission Rates'!F94)-1),IF(RIGHT('Unit Types - Emission Rates'!F94,1)&lt;&gt;" ",'Unit Types - Emission Rates'!F94,'Unit Types - Emission Rates'!F94))))</f>
        <v>0</v>
      </c>
      <c r="BA86">
        <f>_xlfn.NUMBERVALUE(IF(OR('Unit Types - Emission Rates'!G94="-",'Unit Types - Emission Rates'!G94="--",'Unit Types - Emission Rates'!G94="---"),0,IF(OR('Unit Types - Emission Rates'!G94="&lt;0.01",'Unit Types - Emission Rates'!G94="&lt; 0.01"),0.01,'Unit Types - Emission Rates'!G94)))</f>
        <v>0</v>
      </c>
      <c r="BB86">
        <f>_xlfn.NUMBERVALUE(IF(OR('Unit Types - Emission Rates'!H94="-",'Unit Types - Emission Rates'!H94="--",'Unit Types - Emission Rates'!H94="---"),0,IF(OR('Unit Types - Emission Rates'!H94="&lt;0.01",'Unit Types - Emission Rates'!H94="&lt; 0.01"),0.01,'Unit Types - Emission Rates'!H94)))</f>
        <v>0</v>
      </c>
      <c r="BC86">
        <f>_xlfn.NUMBERVALUE(IF(OR('Unit Types - Emission Rates'!I94="-",'Unit Types - Emission Rates'!I94="--",'Unit Types - Emission Rates'!I94="---"),0,IF(OR('Unit Types - Emission Rates'!I94="&lt;0.01",'Unit Types - Emission Rates'!I94="&lt; 0.01"),0.01,'Unit Types - Emission Rates'!I94)))</f>
        <v>0</v>
      </c>
      <c r="BD86">
        <f>_xlfn.NUMBERVALUE(IF(OR('Unit Types - Emission Rates'!J94="-",'Unit Types - Emission Rates'!J94="--",'Unit Types - Emission Rates'!J94="---"),0,IF(OR('Unit Types - Emission Rates'!J94="&lt;0.01",'Unit Types - Emission Rates'!J94="&lt; 0.01"),0.01,'Unit Types - Emission Rates'!J94)))</f>
        <v>0</v>
      </c>
      <c r="BE86">
        <f>_xlfn.NUMBERVALUE(IF(OR('Unit Types - Emission Rates'!K94="-",'Unit Types - Emission Rates'!K94="--",'Unit Types - Emission Rates'!K94="---"),0,IF(OR('Unit Types - Emission Rates'!K94="&lt;0.01",'Unit Types - Emission Rates'!K94="&lt; 0.01"),0.01,'Unit Types - Emission Rates'!K94)))</f>
        <v>0</v>
      </c>
      <c r="BF86">
        <f>_xlfn.NUMBERVALUE(IF(OR('Unit Types - Emission Rates'!L94="-",'Unit Types - Emission Rates'!L94="--",'Unit Types - Emission Rates'!L94="---"),0,IF(OR('Unit Types - Emission Rates'!L94="&lt;0.01",'Unit Types - Emission Rates'!L94="&lt; 0.01"),0.01,'Unit Types - Emission Rates'!L94)))</f>
        <v>0</v>
      </c>
      <c r="BG86" t="b">
        <f>IF(AND(V85&lt;&gt;1),(QuickFix!G85="Yes"))</f>
        <v>0</v>
      </c>
      <c r="BH86" t="b">
        <f>OR('Unit Types - Emission Rates'!A94="Consolidate",AND(ISBLANK('Unit Types - Emission Rates'!A94),BH85=TRUE),BC86&gt;0,BD86&gt;0)</f>
        <v>0</v>
      </c>
      <c r="BI86" t="b">
        <f>OR('Unit Types - Emission Rates'!A94="Remove",AND(ISBLANK('Unit Types - Emission Rates'!A94),BI85=TRUE))</f>
        <v>0</v>
      </c>
      <c r="BJ86" t="b">
        <f>OR('Unit Types - Emission Rates'!A94="Consolidate",'Unit Types - Emission Rates'!A94="New/Modified",'Unit Types - Emission Rates'!A94="Change of location",AND(ISBLANK('Unit Types - Emission Rates'!A94),BJ85=TRUE))</f>
        <v>0</v>
      </c>
      <c r="BK86" t="b">
        <f>OR('Unit Types - Emission Rates'!A94="Renew",'Unit Types - Emission Rates'!A94="Renew only",AND(ISBLANK('Unit Types - Emission Rates'!A94),BK85=TRUE))</f>
        <v>0</v>
      </c>
      <c r="BL86">
        <f>IF(ISNUMBER(IFERROR(MATCH(BM86,$BM$1:BM85,0),"Else")),0,ROW(BM86)-1)</f>
        <v>0</v>
      </c>
      <c r="BM86" s="105">
        <f t="shared" si="53"/>
        <v>0</v>
      </c>
      <c r="BO86" s="3"/>
      <c r="BP86" s="3"/>
      <c r="BQ86" s="162" t="s">
        <v>1079</v>
      </c>
      <c r="BR86" s="160" t="s">
        <v>1074</v>
      </c>
      <c r="BS86" s="3"/>
      <c r="BT86" s="3"/>
      <c r="BW86" s="8"/>
      <c r="BX86" s="8"/>
      <c r="CN86" s="102" t="s">
        <v>1605</v>
      </c>
      <c r="CO86" s="105" t="s">
        <v>1606</v>
      </c>
      <c r="CX86" t="s">
        <v>1607</v>
      </c>
      <c r="CY86">
        <f t="shared" si="47"/>
        <v>0</v>
      </c>
      <c r="DA86" t="b">
        <f t="shared" si="48"/>
        <v>0</v>
      </c>
      <c r="DF86" s="333">
        <f t="shared" si="52"/>
        <v>0</v>
      </c>
    </row>
    <row r="87" spans="1:110" x14ac:dyDescent="0.2">
      <c r="A87" s="102">
        <f>IF(OR('Unit Types - Emission Rates'!A96="Not New/Modified",'Unit Types - Emission Rates'!A96="Remove",M87=0),0,IF(ISNUMBER(MATCH(M87,$M$1:M86,0)),0,MAX($A$1:A86)+1))</f>
        <v>0</v>
      </c>
      <c r="B87" t="str">
        <f>IF(OR(COUNTIF(QuickFix!$D$2:D87,QuickFix!D87)&gt;1,QuickFix!D87=0),IF(ISBLANK('Unit Types - Emission Rates'!C96),B86,0),MAX($B$1:B86)+1)</f>
        <v># if BACT</v>
      </c>
      <c r="C87" t="str">
        <f t="shared" si="31"/>
        <v># if BACT0</v>
      </c>
      <c r="D87">
        <f>IF(B87=0,0,IF(ISNUMBER(MATCH(C87,$C$1:C86,0)),-1,COUNTIF($B$2:B87,B87)-COUNTIFS($D$1:D86,"&lt;0",$B$1:B86,B87)))</f>
        <v>-1</v>
      </c>
      <c r="E87">
        <f t="shared" si="49"/>
        <v>0</v>
      </c>
      <c r="F87" t="str">
        <f>IF(OR(COUNTIF(QuickFix!$D$2:D87,QuickFix!D87)&gt;1,QuickFix!D87=0),IF(ISBLANK('Unit Types - Emission Rates'!C96),F86,0),MAX(F$1:$F86)+1)</f>
        <v># if Monitoring</v>
      </c>
      <c r="G87" t="str">
        <f t="shared" si="32"/>
        <v># if Monitoring0</v>
      </c>
      <c r="H87">
        <f>IF(F87=0,0,IF(ISNUMBER(MATCH(G87,$G$1:G86,0)),-1,COUNTIF($F$2:F87,F87)-COUNTIFS($H$1:H86,"&lt;0",$F$1:F86,F87)))</f>
        <v>-1</v>
      </c>
      <c r="I87">
        <f t="shared" si="33"/>
        <v>0</v>
      </c>
      <c r="J87" s="3" t="str">
        <f>IF(OR(COUNTIF($L$2:L87,L87)&gt;1,L87=0),IF(ISBLANK('Unit Types - Emission Rates'!C96),J86,0),MAX($J$1:J86)+1)</f>
        <v>Unique FIN</v>
      </c>
      <c r="K87" s="3" t="str">
        <f>IF(OR(COUNTIF($M$2:M87,M87)&gt;1,M87=0),IF(ISBLANK('Unit Types - Emission Rates'!D96),K86,0),MAX($K$1:K86)+1)</f>
        <v>Unique EPN</v>
      </c>
      <c r="L87">
        <f>IF(ISBLANK('Unit Types - Emission Rates'!$C96),'Unit Types - Emission Rates'!D96,'Unit Types - Emission Rates'!C96)</f>
        <v>0</v>
      </c>
      <c r="M87" s="3">
        <f>IF(AND(ISBLANK('Unit Types - Emission Rates'!D96),N87&lt;&gt;0,L87&lt;&gt;N87),"FIN: "&amp;L87,IF(AND(ISBLANK('Unit Types - Emission Rates'!D96),N87&lt;&gt;0),L87,'Unit Types - Emission Rates'!D96))</f>
        <v>0</v>
      </c>
      <c r="N87" s="3">
        <f>'Unit Types - Emission Rates'!E96</f>
        <v>0</v>
      </c>
      <c r="O87" s="5" t="str">
        <f>IF(OR(COUNTIF($P$2:P87,P87&lt;&gt;0)&gt;1,P87=0),IF(ISBLANK('Unit Types - Emission Rates'!A96),O86,0),MAX($O$1:O86)+1)</f>
        <v>AR Numbering</v>
      </c>
      <c r="P87" s="5">
        <f>'Unit Types - Emission Rates'!A96</f>
        <v>0</v>
      </c>
      <c r="Q87" s="3">
        <f>IF(R87=0,0,IF(COUNTIF($R$2:R87,R87)&gt;1,0,MAX($Q$1:Q86)+1))</f>
        <v>0</v>
      </c>
      <c r="R87" s="3">
        <f>IF(ISBLANK('Unit Types - Emission Rates'!P96),'Unit Types - Emission Rates'!O96,'Unit Types - Emission Rates'!P96)</f>
        <v>0</v>
      </c>
      <c r="S87" t="str">
        <f t="shared" si="50"/>
        <v>00</v>
      </c>
      <c r="T87" t="str">
        <f t="shared" si="51"/>
        <v>00</v>
      </c>
      <c r="U87" s="3">
        <f>IF(OR('Unit Types - Emission Rates'!F96="PM 2.5",'Unit Types - Emission Rates'!F96="PM2.5",'Unit Types - Emission Rates'!F96="PM 10",'Unit Types - Emission Rates'!F96="PM10"),"PM",'Unit Types - Emission Rates'!F96)</f>
        <v>0</v>
      </c>
      <c r="V87" s="100">
        <f>IF(ISBLANK('Unit Types - Emission Rates'!F96),1,0)</f>
        <v>1</v>
      </c>
      <c r="AC87" s="99">
        <f>IF(AD87=-1,0,MAX($AC$1:AC86)+1)</f>
        <v>0</v>
      </c>
      <c r="AD87" s="3">
        <f t="shared" si="34"/>
        <v>-1</v>
      </c>
      <c r="AE87" s="3">
        <f t="shared" si="35"/>
        <v>-1</v>
      </c>
      <c r="AF87" s="280">
        <f t="shared" si="36"/>
        <v>-1</v>
      </c>
      <c r="AG87" s="280" t="str">
        <f t="shared" si="37"/>
        <v/>
      </c>
      <c r="AH87" s="280" t="str">
        <f t="shared" si="38"/>
        <v/>
      </c>
      <c r="AI87" s="3">
        <f t="shared" si="39"/>
        <v>-1</v>
      </c>
      <c r="AJ87" s="3" t="str">
        <f t="shared" si="40"/>
        <v/>
      </c>
      <c r="AK87" s="3" t="str">
        <f t="shared" si="41"/>
        <v/>
      </c>
      <c r="AL87" s="280">
        <f t="shared" si="42"/>
        <v>-1</v>
      </c>
      <c r="AM87" s="280" t="str">
        <f t="shared" si="43"/>
        <v/>
      </c>
      <c r="AN87" s="285" t="str">
        <f t="shared" si="44"/>
        <v/>
      </c>
      <c r="AO87" s="3">
        <f>IF(AP87=0,0,COUNTIF(AO$1:$AO86,"&lt;&gt;0"))</f>
        <v>0</v>
      </c>
      <c r="AP87" s="3">
        <f t="shared" si="45"/>
        <v>0</v>
      </c>
      <c r="AS87"/>
      <c r="AT87" s="99">
        <f>IF(AU87=0,0,COUNTIF($AT$1:AT86,"&lt;&gt;0"))</f>
        <v>0</v>
      </c>
      <c r="AU87" s="3">
        <f t="shared" si="46"/>
        <v>0</v>
      </c>
      <c r="AX87"/>
      <c r="AY87" s="3">
        <f>IF(ISNUMBER(IFERROR(MATCH(AZ87,$AZ$1:AZ86,0),"Else")),0,ROW(AZ87)-1)</f>
        <v>0</v>
      </c>
      <c r="AZ87">
        <f>IF(OR('Unit Types - Emission Rates'!F95="PM 2.5",'Unit Types - Emission Rates'!F95="PM 2.5 ",'Unit Types - Emission Rates'!F95="PM2.5"),"PM2.5",IF(OR('Unit Types - Emission Rates'!F95="PM 10",'Unit Types - Emission Rates'!F95="PM 10 ",'Unit Types - Emission Rates'!F95="PM10 "),"PM10",IF(RIGHT('Unit Types - Emission Rates'!F95,1)=" ",LEFT('Unit Types - Emission Rates'!F95,LEN('Unit Types - Emission Rates'!F95)-1),IF(RIGHT('Unit Types - Emission Rates'!F95,1)&lt;&gt;" ",'Unit Types - Emission Rates'!F95,'Unit Types - Emission Rates'!F95))))</f>
        <v>0</v>
      </c>
      <c r="BA87">
        <f>_xlfn.NUMBERVALUE(IF(OR('Unit Types - Emission Rates'!G95="-",'Unit Types - Emission Rates'!G95="--",'Unit Types - Emission Rates'!G95="---"),0,IF(OR('Unit Types - Emission Rates'!G95="&lt;0.01",'Unit Types - Emission Rates'!G95="&lt; 0.01"),0.01,'Unit Types - Emission Rates'!G95)))</f>
        <v>0</v>
      </c>
      <c r="BB87">
        <f>_xlfn.NUMBERVALUE(IF(OR('Unit Types - Emission Rates'!H95="-",'Unit Types - Emission Rates'!H95="--",'Unit Types - Emission Rates'!H95="---"),0,IF(OR('Unit Types - Emission Rates'!H95="&lt;0.01",'Unit Types - Emission Rates'!H95="&lt; 0.01"),0.01,'Unit Types - Emission Rates'!H95)))</f>
        <v>0</v>
      </c>
      <c r="BC87">
        <f>_xlfn.NUMBERVALUE(IF(OR('Unit Types - Emission Rates'!I95="-",'Unit Types - Emission Rates'!I95="--",'Unit Types - Emission Rates'!I95="---"),0,IF(OR('Unit Types - Emission Rates'!I95="&lt;0.01",'Unit Types - Emission Rates'!I95="&lt; 0.01"),0.01,'Unit Types - Emission Rates'!I95)))</f>
        <v>0</v>
      </c>
      <c r="BD87">
        <f>_xlfn.NUMBERVALUE(IF(OR('Unit Types - Emission Rates'!J95="-",'Unit Types - Emission Rates'!J95="--",'Unit Types - Emission Rates'!J95="---"),0,IF(OR('Unit Types - Emission Rates'!J95="&lt;0.01",'Unit Types - Emission Rates'!J95="&lt; 0.01"),0.01,'Unit Types - Emission Rates'!J95)))</f>
        <v>0</v>
      </c>
      <c r="BE87">
        <f>_xlfn.NUMBERVALUE(IF(OR('Unit Types - Emission Rates'!K95="-",'Unit Types - Emission Rates'!K95="--",'Unit Types - Emission Rates'!K95="---"),0,IF(OR('Unit Types - Emission Rates'!K95="&lt;0.01",'Unit Types - Emission Rates'!K95="&lt; 0.01"),0.01,'Unit Types - Emission Rates'!K95)))</f>
        <v>0</v>
      </c>
      <c r="BF87">
        <f>_xlfn.NUMBERVALUE(IF(OR('Unit Types - Emission Rates'!L95="-",'Unit Types - Emission Rates'!L95="--",'Unit Types - Emission Rates'!L95="---"),0,IF(OR('Unit Types - Emission Rates'!L95="&lt;0.01",'Unit Types - Emission Rates'!L95="&lt; 0.01"),0.01,'Unit Types - Emission Rates'!L95)))</f>
        <v>0</v>
      </c>
      <c r="BG87" t="b">
        <f>IF(AND(V86&lt;&gt;1),(QuickFix!G86="Yes"))</f>
        <v>0</v>
      </c>
      <c r="BH87" t="b">
        <f>OR('Unit Types - Emission Rates'!A95="Consolidate",AND(ISBLANK('Unit Types - Emission Rates'!A95),BH86=TRUE),BC87&gt;0,BD87&gt;0)</f>
        <v>0</v>
      </c>
      <c r="BI87" t="b">
        <f>OR('Unit Types - Emission Rates'!A95="Remove",AND(ISBLANK('Unit Types - Emission Rates'!A95),BI86=TRUE))</f>
        <v>0</v>
      </c>
      <c r="BJ87" t="b">
        <f>OR('Unit Types - Emission Rates'!A95="Consolidate",'Unit Types - Emission Rates'!A95="New/Modified",'Unit Types - Emission Rates'!A95="Change of location",AND(ISBLANK('Unit Types - Emission Rates'!A95),BJ86=TRUE))</f>
        <v>0</v>
      </c>
      <c r="BK87" t="b">
        <f>OR('Unit Types - Emission Rates'!A95="Renew",'Unit Types - Emission Rates'!A95="Renew only",AND(ISBLANK('Unit Types - Emission Rates'!A95),BK86=TRUE))</f>
        <v>0</v>
      </c>
      <c r="BL87">
        <f>IF(ISNUMBER(IFERROR(MATCH(BM87,$BM$1:BM86,0),"Else")),0,ROW(BM87)-1)</f>
        <v>0</v>
      </c>
      <c r="BM87" s="105">
        <f t="shared" si="53"/>
        <v>0</v>
      </c>
      <c r="BO87" s="3"/>
      <c r="BP87" s="3"/>
      <c r="BQ87" s="162" t="s">
        <v>1608</v>
      </c>
      <c r="BR87" s="160" t="s">
        <v>1163</v>
      </c>
      <c r="BS87" s="3"/>
      <c r="BT87" s="3"/>
      <c r="BW87" s="8"/>
      <c r="BX87" s="8"/>
      <c r="CN87" s="103" t="s">
        <v>1561</v>
      </c>
      <c r="CO87" s="106" t="s">
        <v>1609</v>
      </c>
      <c r="CX87" t="s">
        <v>1610</v>
      </c>
      <c r="CY87">
        <f t="shared" si="47"/>
        <v>0</v>
      </c>
      <c r="DA87" t="b">
        <f t="shared" si="48"/>
        <v>0</v>
      </c>
      <c r="DF87" s="333">
        <f t="shared" si="52"/>
        <v>0</v>
      </c>
    </row>
    <row r="88" spans="1:110" x14ac:dyDescent="0.2">
      <c r="A88" s="102">
        <f>IF(OR('Unit Types - Emission Rates'!A97="Not New/Modified",'Unit Types - Emission Rates'!A97="Remove",M88=0),0,IF(ISNUMBER(MATCH(M88,$M$1:M87,0)),0,MAX($A$1:A87)+1))</f>
        <v>0</v>
      </c>
      <c r="B88" t="str">
        <f>IF(OR(COUNTIF(QuickFix!$D$2:D88,QuickFix!D88)&gt;1,QuickFix!D88=0),IF(ISBLANK('Unit Types - Emission Rates'!C97),B87,0),MAX($B$1:B87)+1)</f>
        <v># if BACT</v>
      </c>
      <c r="C88" t="str">
        <f t="shared" si="31"/>
        <v># if BACT0</v>
      </c>
      <c r="D88">
        <f>IF(B88=0,0,IF(ISNUMBER(MATCH(C88,$C$1:C87,0)),-1,COUNTIF($B$2:B88,B88)-COUNTIFS($D$1:D87,"&lt;0",$B$1:B87,B88)))</f>
        <v>-1</v>
      </c>
      <c r="E88">
        <f t="shared" si="49"/>
        <v>0</v>
      </c>
      <c r="F88" t="str">
        <f>IF(OR(COUNTIF(QuickFix!$D$2:D88,QuickFix!D88)&gt;1,QuickFix!D88=0),IF(ISBLANK('Unit Types - Emission Rates'!C97),F87,0),MAX(F$1:$F87)+1)</f>
        <v># if Monitoring</v>
      </c>
      <c r="G88" t="str">
        <f t="shared" si="32"/>
        <v># if Monitoring0</v>
      </c>
      <c r="H88">
        <f>IF(F88=0,0,IF(ISNUMBER(MATCH(G88,$G$1:G87,0)),-1,COUNTIF($F$2:F88,F88)-COUNTIFS($H$1:H87,"&lt;0",$F$1:F87,F88)))</f>
        <v>-1</v>
      </c>
      <c r="I88">
        <f t="shared" si="33"/>
        <v>0</v>
      </c>
      <c r="J88" s="3" t="str">
        <f>IF(OR(COUNTIF($L$2:L88,L88)&gt;1,L88=0),IF(ISBLANK('Unit Types - Emission Rates'!C97),J87,0),MAX($J$1:J87)+1)</f>
        <v>Unique FIN</v>
      </c>
      <c r="K88" s="3" t="str">
        <f>IF(OR(COUNTIF($M$2:M88,M88)&gt;1,M88=0),IF(ISBLANK('Unit Types - Emission Rates'!D97),K87,0),MAX($K$1:K87)+1)</f>
        <v>Unique EPN</v>
      </c>
      <c r="L88">
        <f>IF(ISBLANK('Unit Types - Emission Rates'!$C97),'Unit Types - Emission Rates'!D97,'Unit Types - Emission Rates'!C97)</f>
        <v>0</v>
      </c>
      <c r="M88" s="3">
        <f>IF(AND(ISBLANK('Unit Types - Emission Rates'!D97),N88&lt;&gt;0,L88&lt;&gt;N88),"FIN: "&amp;L88,IF(AND(ISBLANK('Unit Types - Emission Rates'!D97),N88&lt;&gt;0),L88,'Unit Types - Emission Rates'!D97))</f>
        <v>0</v>
      </c>
      <c r="N88" s="3">
        <f>'Unit Types - Emission Rates'!E97</f>
        <v>0</v>
      </c>
      <c r="O88" s="5" t="str">
        <f>IF(OR(COUNTIF($P$2:P88,P88&lt;&gt;0)&gt;1,P88=0),IF(ISBLANK('Unit Types - Emission Rates'!A97),O87,0),MAX($O$1:O87)+1)</f>
        <v>AR Numbering</v>
      </c>
      <c r="P88" s="5">
        <f>'Unit Types - Emission Rates'!A97</f>
        <v>0</v>
      </c>
      <c r="Q88" s="3">
        <f>IF(R88=0,0,IF(COUNTIF($R$2:R88,R88)&gt;1,0,MAX($Q$1:Q87)+1))</f>
        <v>0</v>
      </c>
      <c r="R88" s="3">
        <f>IF(ISBLANK('Unit Types - Emission Rates'!P97),'Unit Types - Emission Rates'!O97,'Unit Types - Emission Rates'!P97)</f>
        <v>0</v>
      </c>
      <c r="S88" t="str">
        <f t="shared" si="50"/>
        <v>00</v>
      </c>
      <c r="T88" t="str">
        <f t="shared" si="51"/>
        <v>00</v>
      </c>
      <c r="U88" s="3">
        <f>IF(OR('Unit Types - Emission Rates'!F97="PM 2.5",'Unit Types - Emission Rates'!F97="PM2.5",'Unit Types - Emission Rates'!F97="PM 10",'Unit Types - Emission Rates'!F97="PM10"),"PM",'Unit Types - Emission Rates'!F97)</f>
        <v>0</v>
      </c>
      <c r="V88" s="100">
        <f>IF(ISBLANK('Unit Types - Emission Rates'!F97),1,0)</f>
        <v>1</v>
      </c>
      <c r="AC88" s="99">
        <f>IF(AD88=-1,0,MAX($AC$1:AC87)+1)</f>
        <v>0</v>
      </c>
      <c r="AD88" s="3">
        <f t="shared" si="34"/>
        <v>-1</v>
      </c>
      <c r="AE88" s="3">
        <f t="shared" si="35"/>
        <v>-1</v>
      </c>
      <c r="AF88" s="280">
        <f t="shared" si="36"/>
        <v>-1</v>
      </c>
      <c r="AG88" s="280" t="str">
        <f t="shared" si="37"/>
        <v/>
      </c>
      <c r="AH88" s="280" t="str">
        <f t="shared" si="38"/>
        <v/>
      </c>
      <c r="AI88" s="3">
        <f t="shared" si="39"/>
        <v>-1</v>
      </c>
      <c r="AJ88" s="3" t="str">
        <f t="shared" si="40"/>
        <v/>
      </c>
      <c r="AK88" s="3" t="str">
        <f t="shared" si="41"/>
        <v/>
      </c>
      <c r="AL88" s="280">
        <f t="shared" si="42"/>
        <v>-1</v>
      </c>
      <c r="AM88" s="280" t="str">
        <f t="shared" si="43"/>
        <v/>
      </c>
      <c r="AN88" s="285" t="str">
        <f t="shared" si="44"/>
        <v/>
      </c>
      <c r="AO88" s="3">
        <f>IF(AP88=0,0,COUNTIF(AO$1:$AO87,"&lt;&gt;0"))</f>
        <v>0</v>
      </c>
      <c r="AP88" s="3">
        <f t="shared" si="45"/>
        <v>0</v>
      </c>
      <c r="AS88"/>
      <c r="AT88" s="99">
        <f>IF(AU88=0,0,COUNTIF($AT$1:AT87,"&lt;&gt;0"))</f>
        <v>0</v>
      </c>
      <c r="AU88" s="3">
        <f t="shared" si="46"/>
        <v>0</v>
      </c>
      <c r="AX88"/>
      <c r="AY88" s="3">
        <f>IF(ISNUMBER(IFERROR(MATCH(AZ88,$AZ$1:AZ87,0),"Else")),0,ROW(AZ88)-1)</f>
        <v>0</v>
      </c>
      <c r="AZ88">
        <f>IF(OR('Unit Types - Emission Rates'!F96="PM 2.5",'Unit Types - Emission Rates'!F96="PM 2.5 ",'Unit Types - Emission Rates'!F96="PM2.5"),"PM2.5",IF(OR('Unit Types - Emission Rates'!F96="PM 10",'Unit Types - Emission Rates'!F96="PM 10 ",'Unit Types - Emission Rates'!F96="PM10 "),"PM10",IF(RIGHT('Unit Types - Emission Rates'!F96,1)=" ",LEFT('Unit Types - Emission Rates'!F96,LEN('Unit Types - Emission Rates'!F96)-1),IF(RIGHT('Unit Types - Emission Rates'!F96,1)&lt;&gt;" ",'Unit Types - Emission Rates'!F96,'Unit Types - Emission Rates'!F96))))</f>
        <v>0</v>
      </c>
      <c r="BA88">
        <f>_xlfn.NUMBERVALUE(IF(OR('Unit Types - Emission Rates'!G96="-",'Unit Types - Emission Rates'!G96="--",'Unit Types - Emission Rates'!G96="---"),0,IF(OR('Unit Types - Emission Rates'!G96="&lt;0.01",'Unit Types - Emission Rates'!G96="&lt; 0.01"),0.01,'Unit Types - Emission Rates'!G96)))</f>
        <v>0</v>
      </c>
      <c r="BB88">
        <f>_xlfn.NUMBERVALUE(IF(OR('Unit Types - Emission Rates'!H96="-",'Unit Types - Emission Rates'!H96="--",'Unit Types - Emission Rates'!H96="---"),0,IF(OR('Unit Types - Emission Rates'!H96="&lt;0.01",'Unit Types - Emission Rates'!H96="&lt; 0.01"),0.01,'Unit Types - Emission Rates'!H96)))</f>
        <v>0</v>
      </c>
      <c r="BC88">
        <f>_xlfn.NUMBERVALUE(IF(OR('Unit Types - Emission Rates'!I96="-",'Unit Types - Emission Rates'!I96="--",'Unit Types - Emission Rates'!I96="---"),0,IF(OR('Unit Types - Emission Rates'!I96="&lt;0.01",'Unit Types - Emission Rates'!I96="&lt; 0.01"),0.01,'Unit Types - Emission Rates'!I96)))</f>
        <v>0</v>
      </c>
      <c r="BD88">
        <f>_xlfn.NUMBERVALUE(IF(OR('Unit Types - Emission Rates'!J96="-",'Unit Types - Emission Rates'!J96="--",'Unit Types - Emission Rates'!J96="---"),0,IF(OR('Unit Types - Emission Rates'!J96="&lt;0.01",'Unit Types - Emission Rates'!J96="&lt; 0.01"),0.01,'Unit Types - Emission Rates'!J96)))</f>
        <v>0</v>
      </c>
      <c r="BE88">
        <f>_xlfn.NUMBERVALUE(IF(OR('Unit Types - Emission Rates'!K96="-",'Unit Types - Emission Rates'!K96="--",'Unit Types - Emission Rates'!K96="---"),0,IF(OR('Unit Types - Emission Rates'!K96="&lt;0.01",'Unit Types - Emission Rates'!K96="&lt; 0.01"),0.01,'Unit Types - Emission Rates'!K96)))</f>
        <v>0</v>
      </c>
      <c r="BF88">
        <f>_xlfn.NUMBERVALUE(IF(OR('Unit Types - Emission Rates'!L96="-",'Unit Types - Emission Rates'!L96="--",'Unit Types - Emission Rates'!L96="---"),0,IF(OR('Unit Types - Emission Rates'!L96="&lt;0.01",'Unit Types - Emission Rates'!L96="&lt; 0.01"),0.01,'Unit Types - Emission Rates'!L96)))</f>
        <v>0</v>
      </c>
      <c r="BG88" t="b">
        <f>IF(AND(V87&lt;&gt;1),(QuickFix!G87="Yes"))</f>
        <v>0</v>
      </c>
      <c r="BH88" t="b">
        <f>OR('Unit Types - Emission Rates'!A96="Consolidate",AND(ISBLANK('Unit Types - Emission Rates'!A96),BH87=TRUE),BC88&gt;0,BD88&gt;0)</f>
        <v>0</v>
      </c>
      <c r="BI88" t="b">
        <f>OR('Unit Types - Emission Rates'!A96="Remove",AND(ISBLANK('Unit Types - Emission Rates'!A96),BI87=TRUE))</f>
        <v>0</v>
      </c>
      <c r="BJ88" t="b">
        <f>OR('Unit Types - Emission Rates'!A96="Consolidate",'Unit Types - Emission Rates'!A96="New/Modified",'Unit Types - Emission Rates'!A96="Change of location",AND(ISBLANK('Unit Types - Emission Rates'!A96),BJ87=TRUE))</f>
        <v>0</v>
      </c>
      <c r="BK88" t="b">
        <f>OR('Unit Types - Emission Rates'!A96="Renew",'Unit Types - Emission Rates'!A96="Renew only",AND(ISBLANK('Unit Types - Emission Rates'!A96),BK87=TRUE))</f>
        <v>0</v>
      </c>
      <c r="BL88">
        <f>IF(ISNUMBER(IFERROR(MATCH(BM88,$BM$1:BM87,0),"Else")),0,ROW(BM88)-1)</f>
        <v>0</v>
      </c>
      <c r="BM88" s="105">
        <f t="shared" si="53"/>
        <v>0</v>
      </c>
      <c r="BO88" s="3"/>
      <c r="BP88" s="3"/>
      <c r="BQ88" s="162" t="s">
        <v>1611</v>
      </c>
      <c r="BR88" s="160" t="s">
        <v>1100</v>
      </c>
      <c r="BS88" s="3"/>
      <c r="BT88" s="3"/>
      <c r="BW88" s="8"/>
      <c r="BX88" s="8"/>
      <c r="CX88" t="s">
        <v>1612</v>
      </c>
      <c r="CY88">
        <f t="shared" si="47"/>
        <v>0</v>
      </c>
      <c r="DA88" t="b">
        <f t="shared" si="48"/>
        <v>0</v>
      </c>
      <c r="DF88" s="333">
        <f t="shared" si="52"/>
        <v>0</v>
      </c>
    </row>
    <row r="89" spans="1:110" x14ac:dyDescent="0.2">
      <c r="A89" s="102">
        <f>IF(OR('Unit Types - Emission Rates'!A98="Not New/Modified",'Unit Types - Emission Rates'!A98="Remove",M89=0),0,IF(ISNUMBER(MATCH(M89,$M$1:M88,0)),0,MAX($A$1:A88)+1))</f>
        <v>0</v>
      </c>
      <c r="B89" t="str">
        <f>IF(OR(COUNTIF(QuickFix!$D$2:D89,QuickFix!D89)&gt;1,QuickFix!D89=0),IF(ISBLANK('Unit Types - Emission Rates'!C98),B88,0),MAX($B$1:B88)+1)</f>
        <v># if BACT</v>
      </c>
      <c r="C89" t="str">
        <f t="shared" si="31"/>
        <v># if BACT0</v>
      </c>
      <c r="D89">
        <f>IF(B89=0,0,IF(ISNUMBER(MATCH(C89,$C$1:C88,0)),-1,COUNTIF($B$2:B89,B89)-COUNTIFS($D$1:D88,"&lt;0",$B$1:B88,B89)))</f>
        <v>-1</v>
      </c>
      <c r="E89">
        <f t="shared" si="49"/>
        <v>0</v>
      </c>
      <c r="F89" t="str">
        <f>IF(OR(COUNTIF(QuickFix!$D$2:D89,QuickFix!D89)&gt;1,QuickFix!D89=0),IF(ISBLANK('Unit Types - Emission Rates'!C98),F88,0),MAX(F$1:$F88)+1)</f>
        <v># if Monitoring</v>
      </c>
      <c r="G89" t="str">
        <f t="shared" si="32"/>
        <v># if Monitoring0</v>
      </c>
      <c r="H89">
        <f>IF(F89=0,0,IF(ISNUMBER(MATCH(G89,$G$1:G88,0)),-1,COUNTIF($F$2:F89,F89)-COUNTIFS($H$1:H88,"&lt;0",$F$1:F88,F89)))</f>
        <v>-1</v>
      </c>
      <c r="I89">
        <f t="shared" si="33"/>
        <v>0</v>
      </c>
      <c r="J89" s="3" t="str">
        <f>IF(OR(COUNTIF($L$2:L89,L89)&gt;1,L89=0),IF(ISBLANK('Unit Types - Emission Rates'!C98),J88,0),MAX($J$1:J88)+1)</f>
        <v>Unique FIN</v>
      </c>
      <c r="K89" s="3" t="str">
        <f>IF(OR(COUNTIF($M$2:M89,M89)&gt;1,M89=0),IF(ISBLANK('Unit Types - Emission Rates'!D98),K88,0),MAX($K$1:K88)+1)</f>
        <v>Unique EPN</v>
      </c>
      <c r="L89">
        <f>IF(ISBLANK('Unit Types - Emission Rates'!$C98),'Unit Types - Emission Rates'!D98,'Unit Types - Emission Rates'!C98)</f>
        <v>0</v>
      </c>
      <c r="M89" s="3">
        <f>IF(AND(ISBLANK('Unit Types - Emission Rates'!D98),N89&lt;&gt;0,L89&lt;&gt;N89),"FIN: "&amp;L89,IF(AND(ISBLANK('Unit Types - Emission Rates'!D98),N89&lt;&gt;0),L89,'Unit Types - Emission Rates'!D98))</f>
        <v>0</v>
      </c>
      <c r="N89" s="3">
        <f>'Unit Types - Emission Rates'!E98</f>
        <v>0</v>
      </c>
      <c r="O89" s="5" t="str">
        <f>IF(OR(COUNTIF($P$2:P89,P89&lt;&gt;0)&gt;1,P89=0),IF(ISBLANK('Unit Types - Emission Rates'!A98),O88,0),MAX($O$1:O88)+1)</f>
        <v>AR Numbering</v>
      </c>
      <c r="P89" s="5">
        <f>'Unit Types - Emission Rates'!A98</f>
        <v>0</v>
      </c>
      <c r="Q89" s="3">
        <f>IF(R89=0,0,IF(COUNTIF($R$2:R89,R89)&gt;1,0,MAX($Q$1:Q88)+1))</f>
        <v>0</v>
      </c>
      <c r="R89" s="3">
        <f>IF(ISBLANK('Unit Types - Emission Rates'!P98),'Unit Types - Emission Rates'!O98,'Unit Types - Emission Rates'!P98)</f>
        <v>0</v>
      </c>
      <c r="S89" t="str">
        <f t="shared" si="50"/>
        <v>00</v>
      </c>
      <c r="T89" t="str">
        <f t="shared" si="51"/>
        <v>00</v>
      </c>
      <c r="U89" s="3">
        <f>IF(OR('Unit Types - Emission Rates'!F98="PM 2.5",'Unit Types - Emission Rates'!F98="PM2.5",'Unit Types - Emission Rates'!F98="PM 10",'Unit Types - Emission Rates'!F98="PM10"),"PM",'Unit Types - Emission Rates'!F98)</f>
        <v>0</v>
      </c>
      <c r="V89" s="100">
        <f>IF(ISBLANK('Unit Types - Emission Rates'!F98),1,0)</f>
        <v>1</v>
      </c>
      <c r="AC89" s="99">
        <f>IF(AD89=-1,0,MAX($AC$1:AC88)+1)</f>
        <v>0</v>
      </c>
      <c r="AD89" s="3">
        <f t="shared" si="34"/>
        <v>-1</v>
      </c>
      <c r="AE89" s="3">
        <f t="shared" si="35"/>
        <v>-1</v>
      </c>
      <c r="AF89" s="280">
        <f t="shared" si="36"/>
        <v>-1</v>
      </c>
      <c r="AG89" s="280" t="str">
        <f t="shared" si="37"/>
        <v/>
      </c>
      <c r="AH89" s="280" t="str">
        <f t="shared" si="38"/>
        <v/>
      </c>
      <c r="AI89" s="3">
        <f t="shared" si="39"/>
        <v>-1</v>
      </c>
      <c r="AJ89" s="3" t="str">
        <f t="shared" si="40"/>
        <v/>
      </c>
      <c r="AK89" s="3" t="str">
        <f t="shared" si="41"/>
        <v/>
      </c>
      <c r="AL89" s="280">
        <f t="shared" si="42"/>
        <v>-1</v>
      </c>
      <c r="AM89" s="280" t="str">
        <f t="shared" si="43"/>
        <v/>
      </c>
      <c r="AN89" s="285" t="str">
        <f t="shared" si="44"/>
        <v/>
      </c>
      <c r="AO89" s="3">
        <f>IF(AP89=0,0,COUNTIF(AO$1:$AO88,"&lt;&gt;0"))</f>
        <v>0</v>
      </c>
      <c r="AP89" s="3">
        <f t="shared" si="45"/>
        <v>0</v>
      </c>
      <c r="AS89"/>
      <c r="AT89" s="99">
        <f>IF(AU89=0,0,COUNTIF($AT$1:AT88,"&lt;&gt;0"))</f>
        <v>0</v>
      </c>
      <c r="AU89" s="3">
        <f t="shared" si="46"/>
        <v>0</v>
      </c>
      <c r="AX89"/>
      <c r="AY89" s="3">
        <f>IF(ISNUMBER(IFERROR(MATCH(AZ89,$AZ$1:AZ88,0),"Else")),0,ROW(AZ89)-1)</f>
        <v>0</v>
      </c>
      <c r="AZ89">
        <f>IF(OR('Unit Types - Emission Rates'!F97="PM 2.5",'Unit Types - Emission Rates'!F97="PM 2.5 ",'Unit Types - Emission Rates'!F97="PM2.5"),"PM2.5",IF(OR('Unit Types - Emission Rates'!F97="PM 10",'Unit Types - Emission Rates'!F97="PM 10 ",'Unit Types - Emission Rates'!F97="PM10 "),"PM10",IF(RIGHT('Unit Types - Emission Rates'!F97,1)=" ",LEFT('Unit Types - Emission Rates'!F97,LEN('Unit Types - Emission Rates'!F97)-1),IF(RIGHT('Unit Types - Emission Rates'!F97,1)&lt;&gt;" ",'Unit Types - Emission Rates'!F97,'Unit Types - Emission Rates'!F97))))</f>
        <v>0</v>
      </c>
      <c r="BA89">
        <f>_xlfn.NUMBERVALUE(IF(OR('Unit Types - Emission Rates'!G97="-",'Unit Types - Emission Rates'!G97="--",'Unit Types - Emission Rates'!G97="---"),0,IF(OR('Unit Types - Emission Rates'!G97="&lt;0.01",'Unit Types - Emission Rates'!G97="&lt; 0.01"),0.01,'Unit Types - Emission Rates'!G97)))</f>
        <v>0</v>
      </c>
      <c r="BB89">
        <f>_xlfn.NUMBERVALUE(IF(OR('Unit Types - Emission Rates'!H97="-",'Unit Types - Emission Rates'!H97="--",'Unit Types - Emission Rates'!H97="---"),0,IF(OR('Unit Types - Emission Rates'!H97="&lt;0.01",'Unit Types - Emission Rates'!H97="&lt; 0.01"),0.01,'Unit Types - Emission Rates'!H97)))</f>
        <v>0</v>
      </c>
      <c r="BC89">
        <f>_xlfn.NUMBERVALUE(IF(OR('Unit Types - Emission Rates'!I97="-",'Unit Types - Emission Rates'!I97="--",'Unit Types - Emission Rates'!I97="---"),0,IF(OR('Unit Types - Emission Rates'!I97="&lt;0.01",'Unit Types - Emission Rates'!I97="&lt; 0.01"),0.01,'Unit Types - Emission Rates'!I97)))</f>
        <v>0</v>
      </c>
      <c r="BD89">
        <f>_xlfn.NUMBERVALUE(IF(OR('Unit Types - Emission Rates'!J97="-",'Unit Types - Emission Rates'!J97="--",'Unit Types - Emission Rates'!J97="---"),0,IF(OR('Unit Types - Emission Rates'!J97="&lt;0.01",'Unit Types - Emission Rates'!J97="&lt; 0.01"),0.01,'Unit Types - Emission Rates'!J97)))</f>
        <v>0</v>
      </c>
      <c r="BE89">
        <f>_xlfn.NUMBERVALUE(IF(OR('Unit Types - Emission Rates'!K97="-",'Unit Types - Emission Rates'!K97="--",'Unit Types - Emission Rates'!K97="---"),0,IF(OR('Unit Types - Emission Rates'!K97="&lt;0.01",'Unit Types - Emission Rates'!K97="&lt; 0.01"),0.01,'Unit Types - Emission Rates'!K97)))</f>
        <v>0</v>
      </c>
      <c r="BF89">
        <f>_xlfn.NUMBERVALUE(IF(OR('Unit Types - Emission Rates'!L97="-",'Unit Types - Emission Rates'!L97="--",'Unit Types - Emission Rates'!L97="---"),0,IF(OR('Unit Types - Emission Rates'!L97="&lt;0.01",'Unit Types - Emission Rates'!L97="&lt; 0.01"),0.01,'Unit Types - Emission Rates'!L97)))</f>
        <v>0</v>
      </c>
      <c r="BG89" t="b">
        <f>IF(AND(V88&lt;&gt;1),(QuickFix!G88="Yes"))</f>
        <v>0</v>
      </c>
      <c r="BH89" t="b">
        <f>OR('Unit Types - Emission Rates'!A97="Consolidate",AND(ISBLANK('Unit Types - Emission Rates'!A97),BH88=TRUE),BC89&gt;0,BD89&gt;0)</f>
        <v>0</v>
      </c>
      <c r="BI89" t="b">
        <f>OR('Unit Types - Emission Rates'!A97="Remove",AND(ISBLANK('Unit Types - Emission Rates'!A97),BI88=TRUE))</f>
        <v>0</v>
      </c>
      <c r="BJ89" t="b">
        <f>OR('Unit Types - Emission Rates'!A97="Consolidate",'Unit Types - Emission Rates'!A97="New/Modified",'Unit Types - Emission Rates'!A97="Change of location",AND(ISBLANK('Unit Types - Emission Rates'!A97),BJ88=TRUE))</f>
        <v>0</v>
      </c>
      <c r="BK89" t="b">
        <f>OR('Unit Types - Emission Rates'!A97="Renew",'Unit Types - Emission Rates'!A97="Renew only",AND(ISBLANK('Unit Types - Emission Rates'!A97),BK88=TRUE))</f>
        <v>0</v>
      </c>
      <c r="BL89">
        <f>IF(ISNUMBER(IFERROR(MATCH(BM89,$BM$1:BM88,0),"Else")),0,ROW(BM89)-1)</f>
        <v>0</v>
      </c>
      <c r="BM89" s="105">
        <f t="shared" si="53"/>
        <v>0</v>
      </c>
      <c r="BO89" s="3"/>
      <c r="BP89" s="3"/>
      <c r="BQ89" s="162" t="s">
        <v>1613</v>
      </c>
      <c r="BR89" s="160" t="s">
        <v>1028</v>
      </c>
      <c r="BS89" s="3"/>
      <c r="BT89" s="3"/>
      <c r="BW89" s="8"/>
      <c r="BX89" s="8"/>
      <c r="CK89" s="342" t="s">
        <v>1614</v>
      </c>
      <c r="CL89" s="129"/>
      <c r="CM89" s="129"/>
      <c r="CN89" s="129"/>
      <c r="CO89" s="341"/>
      <c r="CQ89" s="363" t="s">
        <v>1615</v>
      </c>
      <c r="CX89" t="s">
        <v>1616</v>
      </c>
      <c r="CY89">
        <f t="shared" si="47"/>
        <v>0</v>
      </c>
      <c r="DA89" t="b">
        <f t="shared" si="48"/>
        <v>0</v>
      </c>
      <c r="DF89" s="333">
        <f t="shared" si="52"/>
        <v>0</v>
      </c>
    </row>
    <row r="90" spans="1:110" x14ac:dyDescent="0.2">
      <c r="A90" s="102">
        <f>IF(OR('Unit Types - Emission Rates'!A99="Not New/Modified",'Unit Types - Emission Rates'!A99="Remove",M90=0),0,IF(ISNUMBER(MATCH(M90,$M$1:M89,0)),0,MAX($A$1:A89)+1))</f>
        <v>0</v>
      </c>
      <c r="B90" t="str">
        <f>IF(OR(COUNTIF(QuickFix!$D$2:D90,QuickFix!D90)&gt;1,QuickFix!D90=0),IF(ISBLANK('Unit Types - Emission Rates'!C99),B89,0),MAX($B$1:B89)+1)</f>
        <v># if BACT</v>
      </c>
      <c r="C90" t="str">
        <f t="shared" si="31"/>
        <v># if BACT0</v>
      </c>
      <c r="D90">
        <f>IF(B90=0,0,IF(ISNUMBER(MATCH(C90,$C$1:C89,0)),-1,COUNTIF($B$2:B90,B90)-COUNTIFS($D$1:D89,"&lt;0",$B$1:B89,B90)))</f>
        <v>-1</v>
      </c>
      <c r="E90">
        <f t="shared" si="49"/>
        <v>0</v>
      </c>
      <c r="F90" t="str">
        <f>IF(OR(COUNTIF(QuickFix!$D$2:D90,QuickFix!D90)&gt;1,QuickFix!D90=0),IF(ISBLANK('Unit Types - Emission Rates'!C99),F89,0),MAX(F$1:$F89)+1)</f>
        <v># if Monitoring</v>
      </c>
      <c r="G90" t="str">
        <f t="shared" si="32"/>
        <v># if Monitoring0</v>
      </c>
      <c r="H90">
        <f>IF(F90=0,0,IF(ISNUMBER(MATCH(G90,$G$1:G89,0)),-1,COUNTIF($F$2:F90,F90)-COUNTIFS($H$1:H89,"&lt;0",$F$1:F89,F90)))</f>
        <v>-1</v>
      </c>
      <c r="I90">
        <f t="shared" si="33"/>
        <v>0</v>
      </c>
      <c r="J90" s="3" t="str">
        <f>IF(OR(COUNTIF($L$2:L90,L90)&gt;1,L90=0),IF(ISBLANK('Unit Types - Emission Rates'!C99),J89,0),MAX($J$1:J89)+1)</f>
        <v>Unique FIN</v>
      </c>
      <c r="K90" s="3" t="str">
        <f>IF(OR(COUNTIF($M$2:M90,M90)&gt;1,M90=0),IF(ISBLANK('Unit Types - Emission Rates'!D99),K89,0),MAX($K$1:K89)+1)</f>
        <v>Unique EPN</v>
      </c>
      <c r="L90">
        <f>IF(ISBLANK('Unit Types - Emission Rates'!$C99),'Unit Types - Emission Rates'!D99,'Unit Types - Emission Rates'!C99)</f>
        <v>0</v>
      </c>
      <c r="M90" s="3">
        <f>IF(AND(ISBLANK('Unit Types - Emission Rates'!D99),N90&lt;&gt;0,L90&lt;&gt;N90),"FIN: "&amp;L90,IF(AND(ISBLANK('Unit Types - Emission Rates'!D99),N90&lt;&gt;0),L90,'Unit Types - Emission Rates'!D99))</f>
        <v>0</v>
      </c>
      <c r="N90" s="3">
        <f>'Unit Types - Emission Rates'!E99</f>
        <v>0</v>
      </c>
      <c r="O90" s="5" t="str">
        <f>IF(OR(COUNTIF($P$2:P90,P90&lt;&gt;0)&gt;1,P90=0),IF(ISBLANK('Unit Types - Emission Rates'!A99),O89,0),MAX($O$1:O89)+1)</f>
        <v>AR Numbering</v>
      </c>
      <c r="P90" s="5">
        <f>'Unit Types - Emission Rates'!A99</f>
        <v>0</v>
      </c>
      <c r="Q90" s="3">
        <f>IF(R90=0,0,IF(COUNTIF($R$2:R90,R90)&gt;1,0,MAX($Q$1:Q89)+1))</f>
        <v>0</v>
      </c>
      <c r="R90" s="3">
        <f>IF(ISBLANK('Unit Types - Emission Rates'!P99),'Unit Types - Emission Rates'!O99,'Unit Types - Emission Rates'!P99)</f>
        <v>0</v>
      </c>
      <c r="S90" t="str">
        <f t="shared" si="50"/>
        <v>00</v>
      </c>
      <c r="T90" t="str">
        <f t="shared" si="51"/>
        <v>00</v>
      </c>
      <c r="U90" s="3">
        <f>IF(OR('Unit Types - Emission Rates'!F99="PM 2.5",'Unit Types - Emission Rates'!F99="PM2.5",'Unit Types - Emission Rates'!F99="PM 10",'Unit Types - Emission Rates'!F99="PM10"),"PM",'Unit Types - Emission Rates'!F99)</f>
        <v>0</v>
      </c>
      <c r="V90" s="100">
        <f>IF(ISBLANK('Unit Types - Emission Rates'!F99),1,0)</f>
        <v>1</v>
      </c>
      <c r="AC90" s="99">
        <f>IF(AD90=-1,0,MAX($AC$1:AC89)+1)</f>
        <v>0</v>
      </c>
      <c r="AD90" s="3">
        <f t="shared" si="34"/>
        <v>-1</v>
      </c>
      <c r="AE90" s="3">
        <f t="shared" si="35"/>
        <v>-1</v>
      </c>
      <c r="AF90" s="280">
        <f t="shared" si="36"/>
        <v>-1</v>
      </c>
      <c r="AG90" s="280" t="str">
        <f t="shared" si="37"/>
        <v/>
      </c>
      <c r="AH90" s="280" t="str">
        <f t="shared" si="38"/>
        <v/>
      </c>
      <c r="AI90" s="3">
        <f t="shared" si="39"/>
        <v>-1</v>
      </c>
      <c r="AJ90" s="3" t="str">
        <f t="shared" si="40"/>
        <v/>
      </c>
      <c r="AK90" s="3" t="str">
        <f t="shared" si="41"/>
        <v/>
      </c>
      <c r="AL90" s="280">
        <f t="shared" si="42"/>
        <v>-1</v>
      </c>
      <c r="AM90" s="280" t="str">
        <f t="shared" si="43"/>
        <v/>
      </c>
      <c r="AN90" s="285" t="str">
        <f t="shared" si="44"/>
        <v/>
      </c>
      <c r="AO90" s="3">
        <f>IF(AP90=0,0,COUNTIF(AO$1:$AO89,"&lt;&gt;0"))</f>
        <v>0</v>
      </c>
      <c r="AP90" s="3">
        <f t="shared" si="45"/>
        <v>0</v>
      </c>
      <c r="AS90"/>
      <c r="AT90" s="99">
        <f>IF(AU90=0,0,COUNTIF($AT$1:AT89,"&lt;&gt;0"))</f>
        <v>0</v>
      </c>
      <c r="AU90" s="3">
        <f t="shared" si="46"/>
        <v>0</v>
      </c>
      <c r="AX90"/>
      <c r="AY90" s="3">
        <f>IF(ISNUMBER(IFERROR(MATCH(AZ90,$AZ$1:AZ89,0),"Else")),0,ROW(AZ90)-1)</f>
        <v>0</v>
      </c>
      <c r="AZ90">
        <f>IF(OR('Unit Types - Emission Rates'!F98="PM 2.5",'Unit Types - Emission Rates'!F98="PM 2.5 ",'Unit Types - Emission Rates'!F98="PM2.5"),"PM2.5",IF(OR('Unit Types - Emission Rates'!F98="PM 10",'Unit Types - Emission Rates'!F98="PM 10 ",'Unit Types - Emission Rates'!F98="PM10 "),"PM10",IF(RIGHT('Unit Types - Emission Rates'!F98,1)=" ",LEFT('Unit Types - Emission Rates'!F98,LEN('Unit Types - Emission Rates'!F98)-1),IF(RIGHT('Unit Types - Emission Rates'!F98,1)&lt;&gt;" ",'Unit Types - Emission Rates'!F98,'Unit Types - Emission Rates'!F98))))</f>
        <v>0</v>
      </c>
      <c r="BA90">
        <f>_xlfn.NUMBERVALUE(IF(OR('Unit Types - Emission Rates'!G98="-",'Unit Types - Emission Rates'!G98="--",'Unit Types - Emission Rates'!G98="---"),0,IF(OR('Unit Types - Emission Rates'!G98="&lt;0.01",'Unit Types - Emission Rates'!G98="&lt; 0.01"),0.01,'Unit Types - Emission Rates'!G98)))</f>
        <v>0</v>
      </c>
      <c r="BB90">
        <f>_xlfn.NUMBERVALUE(IF(OR('Unit Types - Emission Rates'!H98="-",'Unit Types - Emission Rates'!H98="--",'Unit Types - Emission Rates'!H98="---"),0,IF(OR('Unit Types - Emission Rates'!H98="&lt;0.01",'Unit Types - Emission Rates'!H98="&lt; 0.01"),0.01,'Unit Types - Emission Rates'!H98)))</f>
        <v>0</v>
      </c>
      <c r="BC90">
        <f>_xlfn.NUMBERVALUE(IF(OR('Unit Types - Emission Rates'!I98="-",'Unit Types - Emission Rates'!I98="--",'Unit Types - Emission Rates'!I98="---"),0,IF(OR('Unit Types - Emission Rates'!I98="&lt;0.01",'Unit Types - Emission Rates'!I98="&lt; 0.01"),0.01,'Unit Types - Emission Rates'!I98)))</f>
        <v>0</v>
      </c>
      <c r="BD90">
        <f>_xlfn.NUMBERVALUE(IF(OR('Unit Types - Emission Rates'!J98="-",'Unit Types - Emission Rates'!J98="--",'Unit Types - Emission Rates'!J98="---"),0,IF(OR('Unit Types - Emission Rates'!J98="&lt;0.01",'Unit Types - Emission Rates'!J98="&lt; 0.01"),0.01,'Unit Types - Emission Rates'!J98)))</f>
        <v>0</v>
      </c>
      <c r="BE90">
        <f>_xlfn.NUMBERVALUE(IF(OR('Unit Types - Emission Rates'!K98="-",'Unit Types - Emission Rates'!K98="--",'Unit Types - Emission Rates'!K98="---"),0,IF(OR('Unit Types - Emission Rates'!K98="&lt;0.01",'Unit Types - Emission Rates'!K98="&lt; 0.01"),0.01,'Unit Types - Emission Rates'!K98)))</f>
        <v>0</v>
      </c>
      <c r="BF90">
        <f>_xlfn.NUMBERVALUE(IF(OR('Unit Types - Emission Rates'!L98="-",'Unit Types - Emission Rates'!L98="--",'Unit Types - Emission Rates'!L98="---"),0,IF(OR('Unit Types - Emission Rates'!L98="&lt;0.01",'Unit Types - Emission Rates'!L98="&lt; 0.01"),0.01,'Unit Types - Emission Rates'!L98)))</f>
        <v>0</v>
      </c>
      <c r="BG90" t="b">
        <f>IF(AND(V89&lt;&gt;1),(QuickFix!G89="Yes"))</f>
        <v>0</v>
      </c>
      <c r="BH90" t="b">
        <f>OR('Unit Types - Emission Rates'!A98="Consolidate",AND(ISBLANK('Unit Types - Emission Rates'!A98),BH89=TRUE),BC90&gt;0,BD90&gt;0)</f>
        <v>0</v>
      </c>
      <c r="BI90" t="b">
        <f>OR('Unit Types - Emission Rates'!A98="Remove",AND(ISBLANK('Unit Types - Emission Rates'!A98),BI89=TRUE))</f>
        <v>0</v>
      </c>
      <c r="BJ90" t="b">
        <f>OR('Unit Types - Emission Rates'!A98="Consolidate",'Unit Types - Emission Rates'!A98="New/Modified",'Unit Types - Emission Rates'!A98="Change of location",AND(ISBLANK('Unit Types - Emission Rates'!A98),BJ89=TRUE))</f>
        <v>0</v>
      </c>
      <c r="BK90" t="b">
        <f>OR('Unit Types - Emission Rates'!A98="Renew",'Unit Types - Emission Rates'!A98="Renew only",AND(ISBLANK('Unit Types - Emission Rates'!A98),BK89=TRUE))</f>
        <v>0</v>
      </c>
      <c r="BL90">
        <f>IF(ISNUMBER(IFERROR(MATCH(BM90,$BM$1:BM89,0),"Else")),0,ROW(BM90)-1)</f>
        <v>0</v>
      </c>
      <c r="BM90" s="105">
        <f t="shared" si="53"/>
        <v>0</v>
      </c>
      <c r="BO90" s="3"/>
      <c r="BP90" s="3"/>
      <c r="BQ90" s="162" t="s">
        <v>1617</v>
      </c>
      <c r="BR90" s="160" t="s">
        <v>1073</v>
      </c>
      <c r="BS90" s="3"/>
      <c r="BT90" s="3"/>
      <c r="BW90" s="8"/>
      <c r="BX90" s="8"/>
      <c r="CK90" s="343" t="s">
        <v>1618</v>
      </c>
      <c r="CL90" s="306" t="s">
        <v>505</v>
      </c>
      <c r="CM90" s="306" t="s">
        <v>1619</v>
      </c>
      <c r="CN90" s="306" t="s">
        <v>1620</v>
      </c>
      <c r="CO90" s="344" t="s">
        <v>1621</v>
      </c>
      <c r="CQ90" s="362" t="s">
        <v>1227</v>
      </c>
      <c r="CX90" t="s">
        <v>1622</v>
      </c>
      <c r="CY90">
        <f t="shared" si="47"/>
        <v>0</v>
      </c>
      <c r="DA90" t="b">
        <f t="shared" si="48"/>
        <v>0</v>
      </c>
      <c r="DF90" s="333">
        <f t="shared" si="52"/>
        <v>0</v>
      </c>
    </row>
    <row r="91" spans="1:110" x14ac:dyDescent="0.2">
      <c r="A91" s="102">
        <f>IF(OR('Unit Types - Emission Rates'!A100="Not New/Modified",'Unit Types - Emission Rates'!A100="Remove",M91=0),0,IF(ISNUMBER(MATCH(M91,$M$1:M90,0)),0,MAX($A$1:A90)+1))</f>
        <v>0</v>
      </c>
      <c r="B91" t="str">
        <f>IF(OR(COUNTIF(QuickFix!$D$2:D91,QuickFix!D91)&gt;1,QuickFix!D91=0),IF(ISBLANK('Unit Types - Emission Rates'!C100),B90,0),MAX($B$1:B90)+1)</f>
        <v># if BACT</v>
      </c>
      <c r="C91" t="str">
        <f t="shared" si="31"/>
        <v># if BACT0</v>
      </c>
      <c r="D91">
        <f>IF(B91=0,0,IF(ISNUMBER(MATCH(C91,$C$1:C90,0)),-1,COUNTIF($B$2:B91,B91)-COUNTIFS($D$1:D90,"&lt;0",$B$1:B90,B91)))</f>
        <v>-1</v>
      </c>
      <c r="E91">
        <f t="shared" si="49"/>
        <v>0</v>
      </c>
      <c r="F91" t="str">
        <f>IF(OR(COUNTIF(QuickFix!$D$2:D91,QuickFix!D91)&gt;1,QuickFix!D91=0),IF(ISBLANK('Unit Types - Emission Rates'!C100),F90,0),MAX(F$1:$F90)+1)</f>
        <v># if Monitoring</v>
      </c>
      <c r="G91" t="str">
        <f t="shared" si="32"/>
        <v># if Monitoring0</v>
      </c>
      <c r="H91">
        <f>IF(F91=0,0,IF(ISNUMBER(MATCH(G91,$G$1:G90,0)),-1,COUNTIF($F$2:F91,F91)-COUNTIFS($H$1:H90,"&lt;0",$F$1:F90,F91)))</f>
        <v>-1</v>
      </c>
      <c r="I91">
        <f t="shared" si="33"/>
        <v>0</v>
      </c>
      <c r="J91" s="3" t="str">
        <f>IF(OR(COUNTIF($L$2:L91,L91)&gt;1,L91=0),IF(ISBLANK('Unit Types - Emission Rates'!C100),J90,0),MAX($J$1:J90)+1)</f>
        <v>Unique FIN</v>
      </c>
      <c r="K91" s="3" t="str">
        <f>IF(OR(COUNTIF($M$2:M91,M91)&gt;1,M91=0),IF(ISBLANK('Unit Types - Emission Rates'!D100),K90,0),MAX($K$1:K90)+1)</f>
        <v>Unique EPN</v>
      </c>
      <c r="L91">
        <f>IF(ISBLANK('Unit Types - Emission Rates'!$C100),'Unit Types - Emission Rates'!D100,'Unit Types - Emission Rates'!C100)</f>
        <v>0</v>
      </c>
      <c r="M91" s="3">
        <f>IF(AND(ISBLANK('Unit Types - Emission Rates'!D100),N91&lt;&gt;0,L91&lt;&gt;N91),"FIN: "&amp;L91,IF(AND(ISBLANK('Unit Types - Emission Rates'!D100),N91&lt;&gt;0),L91,'Unit Types - Emission Rates'!D100))</f>
        <v>0</v>
      </c>
      <c r="N91" s="3">
        <f>'Unit Types - Emission Rates'!E100</f>
        <v>0</v>
      </c>
      <c r="O91" s="5" t="str">
        <f>IF(OR(COUNTIF($P$2:P91,P91&lt;&gt;0)&gt;1,P91=0),IF(ISBLANK('Unit Types - Emission Rates'!A100),O90,0),MAX($O$1:O90)+1)</f>
        <v>AR Numbering</v>
      </c>
      <c r="P91" s="5">
        <f>'Unit Types - Emission Rates'!A100</f>
        <v>0</v>
      </c>
      <c r="Q91" s="3">
        <f>IF(R91=0,0,IF(COUNTIF($R$2:R91,R91)&gt;1,0,MAX($Q$1:Q90)+1))</f>
        <v>0</v>
      </c>
      <c r="R91" s="3">
        <f>IF(ISBLANK('Unit Types - Emission Rates'!P100),'Unit Types - Emission Rates'!O100,'Unit Types - Emission Rates'!P100)</f>
        <v>0</v>
      </c>
      <c r="S91" t="str">
        <f t="shared" si="50"/>
        <v>00</v>
      </c>
      <c r="T91" t="str">
        <f t="shared" si="51"/>
        <v>00</v>
      </c>
      <c r="U91" s="3">
        <f>IF(OR('Unit Types - Emission Rates'!F100="PM 2.5",'Unit Types - Emission Rates'!F100="PM2.5",'Unit Types - Emission Rates'!F100="PM 10",'Unit Types - Emission Rates'!F100="PM10"),"PM",'Unit Types - Emission Rates'!F100)</f>
        <v>0</v>
      </c>
      <c r="V91" s="100">
        <f>IF(ISBLANK('Unit Types - Emission Rates'!F100),1,0)</f>
        <v>1</v>
      </c>
      <c r="AC91" s="99">
        <f>IF(AD91=-1,0,MAX($AC$1:AC90)+1)</f>
        <v>0</v>
      </c>
      <c r="AD91" s="3">
        <f t="shared" si="34"/>
        <v>-1</v>
      </c>
      <c r="AE91" s="3">
        <f t="shared" si="35"/>
        <v>-1</v>
      </c>
      <c r="AF91" s="280">
        <f t="shared" si="36"/>
        <v>-1</v>
      </c>
      <c r="AG91" s="280" t="str">
        <f t="shared" si="37"/>
        <v/>
      </c>
      <c r="AH91" s="280" t="str">
        <f t="shared" si="38"/>
        <v/>
      </c>
      <c r="AI91" s="3">
        <f t="shared" si="39"/>
        <v>-1</v>
      </c>
      <c r="AJ91" s="3" t="str">
        <f t="shared" si="40"/>
        <v/>
      </c>
      <c r="AK91" s="3" t="str">
        <f t="shared" si="41"/>
        <v/>
      </c>
      <c r="AL91" s="280">
        <f t="shared" si="42"/>
        <v>-1</v>
      </c>
      <c r="AM91" s="280" t="str">
        <f t="shared" si="43"/>
        <v/>
      </c>
      <c r="AN91" s="285" t="str">
        <f t="shared" si="44"/>
        <v/>
      </c>
      <c r="AO91" s="3">
        <f>IF(AP91=0,0,COUNTIF(AO$1:$AO90,"&lt;&gt;0"))</f>
        <v>0</v>
      </c>
      <c r="AP91" s="3">
        <f t="shared" si="45"/>
        <v>0</v>
      </c>
      <c r="AS91"/>
      <c r="AT91" s="99">
        <f>IF(AU91=0,0,COUNTIF($AT$1:AT90,"&lt;&gt;0"))</f>
        <v>0</v>
      </c>
      <c r="AU91" s="3">
        <f t="shared" si="46"/>
        <v>0</v>
      </c>
      <c r="AX91"/>
      <c r="AY91" s="3">
        <f>IF(ISNUMBER(IFERROR(MATCH(AZ91,$AZ$1:AZ90,0),"Else")),0,ROW(AZ91)-1)</f>
        <v>0</v>
      </c>
      <c r="AZ91">
        <f>IF(OR('Unit Types - Emission Rates'!F99="PM 2.5",'Unit Types - Emission Rates'!F99="PM 2.5 ",'Unit Types - Emission Rates'!F99="PM2.5"),"PM2.5",IF(OR('Unit Types - Emission Rates'!F99="PM 10",'Unit Types - Emission Rates'!F99="PM 10 ",'Unit Types - Emission Rates'!F99="PM10 "),"PM10",IF(RIGHT('Unit Types - Emission Rates'!F99,1)=" ",LEFT('Unit Types - Emission Rates'!F99,LEN('Unit Types - Emission Rates'!F99)-1),IF(RIGHT('Unit Types - Emission Rates'!F99,1)&lt;&gt;" ",'Unit Types - Emission Rates'!F99,'Unit Types - Emission Rates'!F99))))</f>
        <v>0</v>
      </c>
      <c r="BA91">
        <f>_xlfn.NUMBERVALUE(IF(OR('Unit Types - Emission Rates'!G99="-",'Unit Types - Emission Rates'!G99="--",'Unit Types - Emission Rates'!G99="---"),0,IF(OR('Unit Types - Emission Rates'!G99="&lt;0.01",'Unit Types - Emission Rates'!G99="&lt; 0.01"),0.01,'Unit Types - Emission Rates'!G99)))</f>
        <v>0</v>
      </c>
      <c r="BB91">
        <f>_xlfn.NUMBERVALUE(IF(OR('Unit Types - Emission Rates'!H99="-",'Unit Types - Emission Rates'!H99="--",'Unit Types - Emission Rates'!H99="---"),0,IF(OR('Unit Types - Emission Rates'!H99="&lt;0.01",'Unit Types - Emission Rates'!H99="&lt; 0.01"),0.01,'Unit Types - Emission Rates'!H99)))</f>
        <v>0</v>
      </c>
      <c r="BC91">
        <f>_xlfn.NUMBERVALUE(IF(OR('Unit Types - Emission Rates'!I99="-",'Unit Types - Emission Rates'!I99="--",'Unit Types - Emission Rates'!I99="---"),0,IF(OR('Unit Types - Emission Rates'!I99="&lt;0.01",'Unit Types - Emission Rates'!I99="&lt; 0.01"),0.01,'Unit Types - Emission Rates'!I99)))</f>
        <v>0</v>
      </c>
      <c r="BD91">
        <f>_xlfn.NUMBERVALUE(IF(OR('Unit Types - Emission Rates'!J99="-",'Unit Types - Emission Rates'!J99="--",'Unit Types - Emission Rates'!J99="---"),0,IF(OR('Unit Types - Emission Rates'!J99="&lt;0.01",'Unit Types - Emission Rates'!J99="&lt; 0.01"),0.01,'Unit Types - Emission Rates'!J99)))</f>
        <v>0</v>
      </c>
      <c r="BE91">
        <f>_xlfn.NUMBERVALUE(IF(OR('Unit Types - Emission Rates'!K99="-",'Unit Types - Emission Rates'!K99="--",'Unit Types - Emission Rates'!K99="---"),0,IF(OR('Unit Types - Emission Rates'!K99="&lt;0.01",'Unit Types - Emission Rates'!K99="&lt; 0.01"),0.01,'Unit Types - Emission Rates'!K99)))</f>
        <v>0</v>
      </c>
      <c r="BF91">
        <f>_xlfn.NUMBERVALUE(IF(OR('Unit Types - Emission Rates'!L99="-",'Unit Types - Emission Rates'!L99="--",'Unit Types - Emission Rates'!L99="---"),0,IF(OR('Unit Types - Emission Rates'!L99="&lt;0.01",'Unit Types - Emission Rates'!L99="&lt; 0.01"),0.01,'Unit Types - Emission Rates'!L99)))</f>
        <v>0</v>
      </c>
      <c r="BG91" t="b">
        <f>IF(AND(V90&lt;&gt;1),(QuickFix!G90="Yes"))</f>
        <v>0</v>
      </c>
      <c r="BH91" t="b">
        <f>OR('Unit Types - Emission Rates'!A99="Consolidate",AND(ISBLANK('Unit Types - Emission Rates'!A99),BH90=TRUE),BC91&gt;0,BD91&gt;0)</f>
        <v>0</v>
      </c>
      <c r="BI91" t="b">
        <f>OR('Unit Types - Emission Rates'!A99="Remove",AND(ISBLANK('Unit Types - Emission Rates'!A99),BI90=TRUE))</f>
        <v>0</v>
      </c>
      <c r="BJ91" t="b">
        <f>OR('Unit Types - Emission Rates'!A99="Consolidate",'Unit Types - Emission Rates'!A99="New/Modified",'Unit Types - Emission Rates'!A99="Change of location",AND(ISBLANK('Unit Types - Emission Rates'!A99),BJ90=TRUE))</f>
        <v>0</v>
      </c>
      <c r="BK91" t="b">
        <f>OR('Unit Types - Emission Rates'!A99="Renew",'Unit Types - Emission Rates'!A99="Renew only",AND(ISBLANK('Unit Types - Emission Rates'!A99),BK90=TRUE))</f>
        <v>0</v>
      </c>
      <c r="BL91">
        <f>IF(ISNUMBER(IFERROR(MATCH(BM91,$BM$1:BM90,0),"Else")),0,ROW(BM91)-1)</f>
        <v>0</v>
      </c>
      <c r="BM91" s="105">
        <f t="shared" si="53"/>
        <v>0</v>
      </c>
      <c r="BO91" s="3"/>
      <c r="BP91" s="3"/>
      <c r="BQ91" s="162" t="s">
        <v>1623</v>
      </c>
      <c r="BR91" s="160" t="s">
        <v>1073</v>
      </c>
      <c r="BS91" s="3"/>
      <c r="BT91" s="3"/>
      <c r="BW91" s="8"/>
      <c r="BX91" s="8"/>
      <c r="CK91" s="102" t="s">
        <v>1011</v>
      </c>
      <c r="CL91" t="s">
        <v>524</v>
      </c>
      <c r="CN91" t="s">
        <v>1624</v>
      </c>
      <c r="CO91" s="105" t="s">
        <v>1625</v>
      </c>
      <c r="CQ91" s="362" t="s">
        <v>1015</v>
      </c>
      <c r="CX91" t="s">
        <v>1626</v>
      </c>
      <c r="CY91">
        <f t="shared" si="47"/>
        <v>0</v>
      </c>
      <c r="DA91" t="b">
        <f t="shared" si="48"/>
        <v>0</v>
      </c>
      <c r="DF91" s="333">
        <f t="shared" si="52"/>
        <v>0</v>
      </c>
    </row>
    <row r="92" spans="1:110" x14ac:dyDescent="0.2">
      <c r="A92" s="102">
        <f>IF(OR('Unit Types - Emission Rates'!A101="Not New/Modified",'Unit Types - Emission Rates'!A101="Remove",M92=0),0,IF(ISNUMBER(MATCH(M92,$M$1:M91,0)),0,MAX($A$1:A91)+1))</f>
        <v>0</v>
      </c>
      <c r="B92" t="str">
        <f>IF(OR(COUNTIF(QuickFix!$D$2:D92,QuickFix!D92)&gt;1,QuickFix!D92=0),IF(ISBLANK('Unit Types - Emission Rates'!C101),B91,0),MAX($B$1:B91)+1)</f>
        <v># if BACT</v>
      </c>
      <c r="C92" t="str">
        <f t="shared" si="31"/>
        <v># if BACT0</v>
      </c>
      <c r="D92">
        <f>IF(B92=0,0,IF(ISNUMBER(MATCH(C92,$C$1:C91,0)),-1,COUNTIF($B$2:B92,B92)-COUNTIFS($D$1:D91,"&lt;0",$B$1:B91,B92)))</f>
        <v>-1</v>
      </c>
      <c r="E92">
        <f t="shared" si="49"/>
        <v>0</v>
      </c>
      <c r="F92" t="str">
        <f>IF(OR(COUNTIF(QuickFix!$D$2:D92,QuickFix!D92)&gt;1,QuickFix!D92=0),IF(ISBLANK('Unit Types - Emission Rates'!C101),F91,0),MAX(F$1:$F91)+1)</f>
        <v># if Monitoring</v>
      </c>
      <c r="G92" t="str">
        <f t="shared" si="32"/>
        <v># if Monitoring0</v>
      </c>
      <c r="H92">
        <f>IF(F92=0,0,IF(ISNUMBER(MATCH(G92,$G$1:G91,0)),-1,COUNTIF($F$2:F92,F92)-COUNTIFS($H$1:H91,"&lt;0",$F$1:F91,F92)))</f>
        <v>-1</v>
      </c>
      <c r="I92">
        <f t="shared" si="33"/>
        <v>0</v>
      </c>
      <c r="J92" s="3" t="str">
        <f>IF(OR(COUNTIF($L$2:L92,L92)&gt;1,L92=0),IF(ISBLANK('Unit Types - Emission Rates'!C101),J91,0),MAX($J$1:J91)+1)</f>
        <v>Unique FIN</v>
      </c>
      <c r="K92" s="3" t="str">
        <f>IF(OR(COUNTIF($M$2:M92,M92)&gt;1,M92=0),IF(ISBLANK('Unit Types - Emission Rates'!D101),K91,0),MAX($K$1:K91)+1)</f>
        <v>Unique EPN</v>
      </c>
      <c r="L92">
        <f>IF(ISBLANK('Unit Types - Emission Rates'!$C101),'Unit Types - Emission Rates'!D101,'Unit Types - Emission Rates'!C101)</f>
        <v>0</v>
      </c>
      <c r="M92" s="3">
        <f>IF(AND(ISBLANK('Unit Types - Emission Rates'!D101),N92&lt;&gt;0,L92&lt;&gt;N92),"FIN: "&amp;L92,IF(AND(ISBLANK('Unit Types - Emission Rates'!D101),N92&lt;&gt;0),L92,'Unit Types - Emission Rates'!D101))</f>
        <v>0</v>
      </c>
      <c r="N92" s="3">
        <f>'Unit Types - Emission Rates'!E101</f>
        <v>0</v>
      </c>
      <c r="O92" s="5" t="str">
        <f>IF(OR(COUNTIF($P$2:P92,P92&lt;&gt;0)&gt;1,P92=0),IF(ISBLANK('Unit Types - Emission Rates'!A101),O91,0),MAX($O$1:O91)+1)</f>
        <v>AR Numbering</v>
      </c>
      <c r="P92" s="5">
        <f>'Unit Types - Emission Rates'!A101</f>
        <v>0</v>
      </c>
      <c r="Q92" s="3">
        <f>IF(R92=0,0,IF(COUNTIF($R$2:R92,R92)&gt;1,0,MAX($Q$1:Q91)+1))</f>
        <v>0</v>
      </c>
      <c r="R92" s="3">
        <f>IF(ISBLANK('Unit Types - Emission Rates'!P101),'Unit Types - Emission Rates'!O101,'Unit Types - Emission Rates'!P101)</f>
        <v>0</v>
      </c>
      <c r="S92" t="str">
        <f t="shared" si="50"/>
        <v>00</v>
      </c>
      <c r="T92" t="str">
        <f t="shared" si="51"/>
        <v>00</v>
      </c>
      <c r="U92" s="3">
        <f>IF(OR('Unit Types - Emission Rates'!F101="PM 2.5",'Unit Types - Emission Rates'!F101="PM2.5",'Unit Types - Emission Rates'!F101="PM 10",'Unit Types - Emission Rates'!F101="PM10"),"PM",'Unit Types - Emission Rates'!F101)</f>
        <v>0</v>
      </c>
      <c r="V92" s="100">
        <f>IF(ISBLANK('Unit Types - Emission Rates'!F101),1,0)</f>
        <v>1</v>
      </c>
      <c r="AC92" s="99">
        <f>IF(AD92=-1,0,MAX($AC$1:AC91)+1)</f>
        <v>0</v>
      </c>
      <c r="AD92" s="3">
        <f t="shared" si="34"/>
        <v>-1</v>
      </c>
      <c r="AE92" s="3">
        <f t="shared" si="35"/>
        <v>-1</v>
      </c>
      <c r="AF92" s="280">
        <f t="shared" si="36"/>
        <v>-1</v>
      </c>
      <c r="AG92" s="280" t="str">
        <f t="shared" si="37"/>
        <v/>
      </c>
      <c r="AH92" s="280" t="str">
        <f t="shared" si="38"/>
        <v/>
      </c>
      <c r="AI92" s="3">
        <f t="shared" si="39"/>
        <v>-1</v>
      </c>
      <c r="AJ92" s="3" t="str">
        <f t="shared" si="40"/>
        <v/>
      </c>
      <c r="AK92" s="3" t="str">
        <f t="shared" si="41"/>
        <v/>
      </c>
      <c r="AL92" s="280">
        <f t="shared" si="42"/>
        <v>-1</v>
      </c>
      <c r="AM92" s="280" t="str">
        <f t="shared" si="43"/>
        <v/>
      </c>
      <c r="AN92" s="285" t="str">
        <f t="shared" si="44"/>
        <v/>
      </c>
      <c r="AO92" s="3">
        <f>IF(AP92=0,0,COUNTIF(AO$1:$AO91,"&lt;&gt;0"))</f>
        <v>0</v>
      </c>
      <c r="AP92" s="3">
        <f t="shared" si="45"/>
        <v>0</v>
      </c>
      <c r="AT92" s="99">
        <f>IF(AU92=0,0,COUNTIF($AT$1:AT91,"&lt;&gt;0"))</f>
        <v>0</v>
      </c>
      <c r="AU92" s="3">
        <f t="shared" si="46"/>
        <v>0</v>
      </c>
      <c r="AY92" s="3">
        <f>IF(ISNUMBER(IFERROR(MATCH(AZ92,$AZ$1:AZ91,0),"Else")),0,ROW(AZ92)-1)</f>
        <v>0</v>
      </c>
      <c r="AZ92">
        <f>IF(OR('Unit Types - Emission Rates'!F100="PM 2.5",'Unit Types - Emission Rates'!F100="PM 2.5 ",'Unit Types - Emission Rates'!F100="PM2.5"),"PM2.5",IF(OR('Unit Types - Emission Rates'!F100="PM 10",'Unit Types - Emission Rates'!F100="PM 10 ",'Unit Types - Emission Rates'!F100="PM10 "),"PM10",IF(RIGHT('Unit Types - Emission Rates'!F100,1)=" ",LEFT('Unit Types - Emission Rates'!F100,LEN('Unit Types - Emission Rates'!F100)-1),IF(RIGHT('Unit Types - Emission Rates'!F100,1)&lt;&gt;" ",'Unit Types - Emission Rates'!F100,'Unit Types - Emission Rates'!F100))))</f>
        <v>0</v>
      </c>
      <c r="BA92">
        <f>_xlfn.NUMBERVALUE(IF(OR('Unit Types - Emission Rates'!G100="-",'Unit Types - Emission Rates'!G100="--",'Unit Types - Emission Rates'!G100="---"),0,IF(OR('Unit Types - Emission Rates'!G100="&lt;0.01",'Unit Types - Emission Rates'!G100="&lt; 0.01"),0.01,'Unit Types - Emission Rates'!G100)))</f>
        <v>0</v>
      </c>
      <c r="BB92">
        <f>_xlfn.NUMBERVALUE(IF(OR('Unit Types - Emission Rates'!H100="-",'Unit Types - Emission Rates'!H100="--",'Unit Types - Emission Rates'!H100="---"),0,IF(OR('Unit Types - Emission Rates'!H100="&lt;0.01",'Unit Types - Emission Rates'!H100="&lt; 0.01"),0.01,'Unit Types - Emission Rates'!H100)))</f>
        <v>0</v>
      </c>
      <c r="BC92">
        <f>_xlfn.NUMBERVALUE(IF(OR('Unit Types - Emission Rates'!I100="-",'Unit Types - Emission Rates'!I100="--",'Unit Types - Emission Rates'!I100="---"),0,IF(OR('Unit Types - Emission Rates'!I100="&lt;0.01",'Unit Types - Emission Rates'!I100="&lt; 0.01"),0.01,'Unit Types - Emission Rates'!I100)))</f>
        <v>0</v>
      </c>
      <c r="BD92">
        <f>_xlfn.NUMBERVALUE(IF(OR('Unit Types - Emission Rates'!J100="-",'Unit Types - Emission Rates'!J100="--",'Unit Types - Emission Rates'!J100="---"),0,IF(OR('Unit Types - Emission Rates'!J100="&lt;0.01",'Unit Types - Emission Rates'!J100="&lt; 0.01"),0.01,'Unit Types - Emission Rates'!J100)))</f>
        <v>0</v>
      </c>
      <c r="BE92">
        <f>_xlfn.NUMBERVALUE(IF(OR('Unit Types - Emission Rates'!K100="-",'Unit Types - Emission Rates'!K100="--",'Unit Types - Emission Rates'!K100="---"),0,IF(OR('Unit Types - Emission Rates'!K100="&lt;0.01",'Unit Types - Emission Rates'!K100="&lt; 0.01"),0.01,'Unit Types - Emission Rates'!K100)))</f>
        <v>0</v>
      </c>
      <c r="BF92">
        <f>_xlfn.NUMBERVALUE(IF(OR('Unit Types - Emission Rates'!L100="-",'Unit Types - Emission Rates'!L100="--",'Unit Types - Emission Rates'!L100="---"),0,IF(OR('Unit Types - Emission Rates'!L100="&lt;0.01",'Unit Types - Emission Rates'!L100="&lt; 0.01"),0.01,'Unit Types - Emission Rates'!L100)))</f>
        <v>0</v>
      </c>
      <c r="BG92" t="b">
        <f>IF(AND(V91&lt;&gt;1),(QuickFix!G91="Yes"))</f>
        <v>0</v>
      </c>
      <c r="BH92" t="b">
        <f>OR('Unit Types - Emission Rates'!A100="Consolidate",AND(ISBLANK('Unit Types - Emission Rates'!A100),BH91=TRUE),BC92&gt;0,BD92&gt;0)</f>
        <v>0</v>
      </c>
      <c r="BI92" t="b">
        <f>OR('Unit Types - Emission Rates'!A100="Remove",AND(ISBLANK('Unit Types - Emission Rates'!A100),BI91=TRUE))</f>
        <v>0</v>
      </c>
      <c r="BJ92" t="b">
        <f>OR('Unit Types - Emission Rates'!A100="Consolidate",'Unit Types - Emission Rates'!A100="New/Modified",'Unit Types - Emission Rates'!A100="Change of location",AND(ISBLANK('Unit Types - Emission Rates'!A100),BJ91=TRUE))</f>
        <v>0</v>
      </c>
      <c r="BK92" t="b">
        <f>OR('Unit Types - Emission Rates'!A100="Renew",'Unit Types - Emission Rates'!A100="Renew only",AND(ISBLANK('Unit Types - Emission Rates'!A100),BK91=TRUE))</f>
        <v>0</v>
      </c>
      <c r="BL92">
        <f>IF(ISNUMBER(IFERROR(MATCH(BM92,$BM$1:BM91,0),"Else")),0,ROW(BM92)-1)</f>
        <v>0</v>
      </c>
      <c r="BM92" s="105">
        <f t="shared" si="53"/>
        <v>0</v>
      </c>
      <c r="BO92" s="3"/>
      <c r="BP92" s="3"/>
      <c r="BQ92" s="162" t="s">
        <v>1627</v>
      </c>
      <c r="BR92" s="160" t="s">
        <v>1013</v>
      </c>
      <c r="BS92" s="3"/>
      <c r="BT92" s="3"/>
      <c r="BX92" s="8"/>
      <c r="CK92" s="102" t="s">
        <v>1227</v>
      </c>
      <c r="CL92" t="s">
        <v>797</v>
      </c>
      <c r="CM92" t="s">
        <v>1628</v>
      </c>
      <c r="CN92" t="s">
        <v>1629</v>
      </c>
      <c r="CO92" s="638" t="s">
        <v>1630</v>
      </c>
      <c r="CQ92" s="362" t="s">
        <v>1036</v>
      </c>
      <c r="CX92" t="s">
        <v>1631</v>
      </c>
      <c r="CY92">
        <f t="shared" si="47"/>
        <v>0</v>
      </c>
      <c r="DA92" t="b">
        <f t="shared" si="48"/>
        <v>0</v>
      </c>
      <c r="DF92" s="333">
        <f t="shared" si="52"/>
        <v>0</v>
      </c>
    </row>
    <row r="93" spans="1:110" x14ac:dyDescent="0.2">
      <c r="A93" s="102">
        <f>IF(OR('Unit Types - Emission Rates'!A102="Not New/Modified",'Unit Types - Emission Rates'!A102="Remove",M93=0),0,IF(ISNUMBER(MATCH(M93,$M$1:M92,0)),0,MAX($A$1:A92)+1))</f>
        <v>0</v>
      </c>
      <c r="B93" t="str">
        <f>IF(OR(COUNTIF(QuickFix!$D$2:D93,QuickFix!D93)&gt;1,QuickFix!D93=0),IF(ISBLANK('Unit Types - Emission Rates'!C102),B92,0),MAX($B$1:B92)+1)</f>
        <v># if BACT</v>
      </c>
      <c r="C93" t="str">
        <f t="shared" si="31"/>
        <v># if BACT0</v>
      </c>
      <c r="D93">
        <f>IF(B93=0,0,IF(ISNUMBER(MATCH(C93,$C$1:C92,0)),-1,COUNTIF($B$2:B93,B93)-COUNTIFS($D$1:D92,"&lt;0",$B$1:B92,B93)))</f>
        <v>-1</v>
      </c>
      <c r="E93">
        <f t="shared" si="49"/>
        <v>0</v>
      </c>
      <c r="F93" t="str">
        <f>IF(OR(COUNTIF(QuickFix!$D$2:D93,QuickFix!D93)&gt;1,QuickFix!D93=0),IF(ISBLANK('Unit Types - Emission Rates'!C102),F92,0),MAX(F$1:$F92)+1)</f>
        <v># if Monitoring</v>
      </c>
      <c r="G93" t="str">
        <f t="shared" si="32"/>
        <v># if Monitoring0</v>
      </c>
      <c r="H93">
        <f>IF(F93=0,0,IF(ISNUMBER(MATCH(G93,$G$1:G92,0)),-1,COUNTIF($F$2:F93,F93)-COUNTIFS($H$1:H92,"&lt;0",$F$1:F92,F93)))</f>
        <v>-1</v>
      </c>
      <c r="I93">
        <f t="shared" si="33"/>
        <v>0</v>
      </c>
      <c r="J93" s="3" t="str">
        <f>IF(OR(COUNTIF($L$2:L93,L93)&gt;1,L93=0),IF(ISBLANK('Unit Types - Emission Rates'!C102),J92,0),MAX($J$1:J92)+1)</f>
        <v>Unique FIN</v>
      </c>
      <c r="K93" s="3" t="str">
        <f>IF(OR(COUNTIF($M$2:M93,M93)&gt;1,M93=0),IF(ISBLANK('Unit Types - Emission Rates'!D102),K92,0),MAX($K$1:K92)+1)</f>
        <v>Unique EPN</v>
      </c>
      <c r="L93">
        <f>IF(ISBLANK('Unit Types - Emission Rates'!$C102),'Unit Types - Emission Rates'!D102,'Unit Types - Emission Rates'!C102)</f>
        <v>0</v>
      </c>
      <c r="M93" s="3">
        <f>IF(AND(ISBLANK('Unit Types - Emission Rates'!D102),N93&lt;&gt;0,L93&lt;&gt;N93),"FIN: "&amp;L93,IF(AND(ISBLANK('Unit Types - Emission Rates'!D102),N93&lt;&gt;0),L93,'Unit Types - Emission Rates'!D102))</f>
        <v>0</v>
      </c>
      <c r="N93" s="3">
        <f>'Unit Types - Emission Rates'!E102</f>
        <v>0</v>
      </c>
      <c r="O93" s="5" t="str">
        <f>IF(OR(COUNTIF($P$2:P93,P93&lt;&gt;0)&gt;1,P93=0),IF(ISBLANK('Unit Types - Emission Rates'!A102),O92,0),MAX($O$1:O92)+1)</f>
        <v>AR Numbering</v>
      </c>
      <c r="P93" s="5">
        <f>'Unit Types - Emission Rates'!A102</f>
        <v>0</v>
      </c>
      <c r="Q93" s="3">
        <f>IF(R93=0,0,IF(COUNTIF($R$2:R93,R93)&gt;1,0,MAX($Q$1:Q92)+1))</f>
        <v>0</v>
      </c>
      <c r="R93" s="3">
        <f>IF(ISBLANK('Unit Types - Emission Rates'!P102),'Unit Types - Emission Rates'!O102,'Unit Types - Emission Rates'!P102)</f>
        <v>0</v>
      </c>
      <c r="S93" t="str">
        <f t="shared" si="50"/>
        <v>00</v>
      </c>
      <c r="T93" t="str">
        <f t="shared" si="51"/>
        <v>00</v>
      </c>
      <c r="U93" s="3">
        <f>IF(OR('Unit Types - Emission Rates'!F102="PM 2.5",'Unit Types - Emission Rates'!F102="PM2.5",'Unit Types - Emission Rates'!F102="PM 10",'Unit Types - Emission Rates'!F102="PM10"),"PM",'Unit Types - Emission Rates'!F102)</f>
        <v>0</v>
      </c>
      <c r="V93" s="100">
        <f>IF(ISBLANK('Unit Types - Emission Rates'!F102),1,0)</f>
        <v>1</v>
      </c>
      <c r="AC93" s="99">
        <f>IF(AD93=-1,0,MAX($AC$1:AC92)+1)</f>
        <v>0</v>
      </c>
      <c r="AD93" s="3">
        <f t="shared" si="34"/>
        <v>-1</v>
      </c>
      <c r="AE93" s="3">
        <f t="shared" si="35"/>
        <v>-1</v>
      </c>
      <c r="AF93" s="280">
        <f t="shared" si="36"/>
        <v>-1</v>
      </c>
      <c r="AG93" s="280" t="str">
        <f t="shared" si="37"/>
        <v/>
      </c>
      <c r="AH93" s="280" t="str">
        <f t="shared" si="38"/>
        <v/>
      </c>
      <c r="AI93" s="3">
        <f t="shared" si="39"/>
        <v>-1</v>
      </c>
      <c r="AJ93" s="3" t="str">
        <f t="shared" si="40"/>
        <v/>
      </c>
      <c r="AK93" s="3" t="str">
        <f t="shared" si="41"/>
        <v/>
      </c>
      <c r="AL93" s="280">
        <f t="shared" si="42"/>
        <v>-1</v>
      </c>
      <c r="AM93" s="280" t="str">
        <f t="shared" si="43"/>
        <v/>
      </c>
      <c r="AN93" s="285" t="str">
        <f t="shared" si="44"/>
        <v/>
      </c>
      <c r="AO93" s="3">
        <f>IF(AP93=0,0,COUNTIF(AO$1:$AO92,"&lt;&gt;0"))</f>
        <v>0</v>
      </c>
      <c r="AP93" s="3">
        <f t="shared" si="45"/>
        <v>0</v>
      </c>
      <c r="AT93" s="99">
        <f>IF(AU93=0,0,COUNTIF($AT$1:AT92,"&lt;&gt;0"))</f>
        <v>0</v>
      </c>
      <c r="AU93" s="3">
        <f t="shared" si="46"/>
        <v>0</v>
      </c>
      <c r="AY93" s="3">
        <f>IF(ISNUMBER(IFERROR(MATCH(AZ93,$AZ$1:AZ92,0),"Else")),0,ROW(AZ93)-1)</f>
        <v>0</v>
      </c>
      <c r="AZ93">
        <f>IF(OR('Unit Types - Emission Rates'!F101="PM 2.5",'Unit Types - Emission Rates'!F101="PM 2.5 ",'Unit Types - Emission Rates'!F101="PM2.5"),"PM2.5",IF(OR('Unit Types - Emission Rates'!F101="PM 10",'Unit Types - Emission Rates'!F101="PM 10 ",'Unit Types - Emission Rates'!F101="PM10 "),"PM10",IF(RIGHT('Unit Types - Emission Rates'!F101,1)=" ",LEFT('Unit Types - Emission Rates'!F101,LEN('Unit Types - Emission Rates'!F101)-1),IF(RIGHT('Unit Types - Emission Rates'!F101,1)&lt;&gt;" ",'Unit Types - Emission Rates'!F101,'Unit Types - Emission Rates'!F101))))</f>
        <v>0</v>
      </c>
      <c r="BA93">
        <f>_xlfn.NUMBERVALUE(IF(OR('Unit Types - Emission Rates'!G101="-",'Unit Types - Emission Rates'!G101="--",'Unit Types - Emission Rates'!G101="---"),0,IF(OR('Unit Types - Emission Rates'!G101="&lt;0.01",'Unit Types - Emission Rates'!G101="&lt; 0.01"),0.01,'Unit Types - Emission Rates'!G101)))</f>
        <v>0</v>
      </c>
      <c r="BB93">
        <f>_xlfn.NUMBERVALUE(IF(OR('Unit Types - Emission Rates'!H101="-",'Unit Types - Emission Rates'!H101="--",'Unit Types - Emission Rates'!H101="---"),0,IF(OR('Unit Types - Emission Rates'!H101="&lt;0.01",'Unit Types - Emission Rates'!H101="&lt; 0.01"),0.01,'Unit Types - Emission Rates'!H101)))</f>
        <v>0</v>
      </c>
      <c r="BC93">
        <f>_xlfn.NUMBERVALUE(IF(OR('Unit Types - Emission Rates'!I101="-",'Unit Types - Emission Rates'!I101="--",'Unit Types - Emission Rates'!I101="---"),0,IF(OR('Unit Types - Emission Rates'!I101="&lt;0.01",'Unit Types - Emission Rates'!I101="&lt; 0.01"),0.01,'Unit Types - Emission Rates'!I101)))</f>
        <v>0</v>
      </c>
      <c r="BD93">
        <f>_xlfn.NUMBERVALUE(IF(OR('Unit Types - Emission Rates'!J101="-",'Unit Types - Emission Rates'!J101="--",'Unit Types - Emission Rates'!J101="---"),0,IF(OR('Unit Types - Emission Rates'!J101="&lt;0.01",'Unit Types - Emission Rates'!J101="&lt; 0.01"),0.01,'Unit Types - Emission Rates'!J101)))</f>
        <v>0</v>
      </c>
      <c r="BE93">
        <f>_xlfn.NUMBERVALUE(IF(OR('Unit Types - Emission Rates'!K101="-",'Unit Types - Emission Rates'!K101="--",'Unit Types - Emission Rates'!K101="---"),0,IF(OR('Unit Types - Emission Rates'!K101="&lt;0.01",'Unit Types - Emission Rates'!K101="&lt; 0.01"),0.01,'Unit Types - Emission Rates'!K101)))</f>
        <v>0</v>
      </c>
      <c r="BF93">
        <f>_xlfn.NUMBERVALUE(IF(OR('Unit Types - Emission Rates'!L101="-",'Unit Types - Emission Rates'!L101="--",'Unit Types - Emission Rates'!L101="---"),0,IF(OR('Unit Types - Emission Rates'!L101="&lt;0.01",'Unit Types - Emission Rates'!L101="&lt; 0.01"),0.01,'Unit Types - Emission Rates'!L101)))</f>
        <v>0</v>
      </c>
      <c r="BG93" t="b">
        <f>IF(AND(V92&lt;&gt;1),(QuickFix!G92="Yes"))</f>
        <v>0</v>
      </c>
      <c r="BH93" t="b">
        <f>OR('Unit Types - Emission Rates'!A101="Consolidate",AND(ISBLANK('Unit Types - Emission Rates'!A101),BH92=TRUE),BC93&gt;0,BD93&gt;0)</f>
        <v>0</v>
      </c>
      <c r="BI93" t="b">
        <f>OR('Unit Types - Emission Rates'!A101="Remove",AND(ISBLANK('Unit Types - Emission Rates'!A101),BI92=TRUE))</f>
        <v>0</v>
      </c>
      <c r="BJ93" t="b">
        <f>OR('Unit Types - Emission Rates'!A101="Consolidate",'Unit Types - Emission Rates'!A101="New/Modified",'Unit Types - Emission Rates'!A101="Change of location",AND(ISBLANK('Unit Types - Emission Rates'!A101),BJ92=TRUE))</f>
        <v>0</v>
      </c>
      <c r="BK93" t="b">
        <f>OR('Unit Types - Emission Rates'!A101="Renew",'Unit Types - Emission Rates'!A101="Renew only",AND(ISBLANK('Unit Types - Emission Rates'!A101),BK92=TRUE))</f>
        <v>0</v>
      </c>
      <c r="BL93">
        <f>IF(ISNUMBER(IFERROR(MATCH(BM93,$BM$1:BM92,0),"Else")),0,ROW(BM93)-1)</f>
        <v>0</v>
      </c>
      <c r="BM93" s="105">
        <f t="shared" si="53"/>
        <v>0</v>
      </c>
      <c r="BO93" s="3"/>
      <c r="BP93" s="3"/>
      <c r="BQ93" s="162" t="s">
        <v>1632</v>
      </c>
      <c r="BR93" s="160" t="s">
        <v>1187</v>
      </c>
      <c r="BS93" s="3"/>
      <c r="BT93" s="3"/>
      <c r="BX93" s="8"/>
      <c r="CK93" s="102" t="s">
        <v>1015</v>
      </c>
      <c r="CL93" t="s">
        <v>797</v>
      </c>
      <c r="CM93" t="s">
        <v>1633</v>
      </c>
      <c r="CN93" t="s">
        <v>1634</v>
      </c>
      <c r="CO93" s="638" t="s">
        <v>1630</v>
      </c>
      <c r="CQ93" s="362" t="s">
        <v>1434</v>
      </c>
      <c r="CX93" s="171" t="s">
        <v>1635</v>
      </c>
      <c r="CY93">
        <f t="shared" si="47"/>
        <v>0</v>
      </c>
      <c r="DA93" t="b">
        <f t="shared" si="48"/>
        <v>0</v>
      </c>
      <c r="DF93" s="333">
        <f t="shared" si="52"/>
        <v>0</v>
      </c>
    </row>
    <row r="94" spans="1:110" x14ac:dyDescent="0.2">
      <c r="A94" s="102">
        <f>IF(OR('Unit Types - Emission Rates'!A103="Not New/Modified",'Unit Types - Emission Rates'!A103="Remove",M94=0),0,IF(ISNUMBER(MATCH(M94,$M$1:M93,0)),0,MAX($A$1:A93)+1))</f>
        <v>0</v>
      </c>
      <c r="B94" t="str">
        <f>IF(OR(COUNTIF(QuickFix!$D$2:D94,QuickFix!D94)&gt;1,QuickFix!D94=0),IF(ISBLANK('Unit Types - Emission Rates'!C103),B93,0),MAX($B$1:B93)+1)</f>
        <v># if BACT</v>
      </c>
      <c r="C94" t="str">
        <f t="shared" si="31"/>
        <v># if BACT0</v>
      </c>
      <c r="D94">
        <f>IF(B94=0,0,IF(ISNUMBER(MATCH(C94,$C$1:C93,0)),-1,COUNTIF($B$2:B94,B94)-COUNTIFS($D$1:D93,"&lt;0",$B$1:B93,B94)))</f>
        <v>-1</v>
      </c>
      <c r="E94">
        <f t="shared" si="49"/>
        <v>0</v>
      </c>
      <c r="F94" t="str">
        <f>IF(OR(COUNTIF(QuickFix!$D$2:D94,QuickFix!D94)&gt;1,QuickFix!D94=0),IF(ISBLANK('Unit Types - Emission Rates'!C103),F93,0),MAX(F$1:$F93)+1)</f>
        <v># if Monitoring</v>
      </c>
      <c r="G94" t="str">
        <f t="shared" si="32"/>
        <v># if Monitoring0</v>
      </c>
      <c r="H94">
        <f>IF(F94=0,0,IF(ISNUMBER(MATCH(G94,$G$1:G93,0)),-1,COUNTIF($F$2:F94,F94)-COUNTIFS($H$1:H93,"&lt;0",$F$1:F93,F94)))</f>
        <v>-1</v>
      </c>
      <c r="I94">
        <f t="shared" si="33"/>
        <v>0</v>
      </c>
      <c r="J94" s="3" t="str">
        <f>IF(OR(COUNTIF($L$2:L94,L94)&gt;1,L94=0),IF(ISBLANK('Unit Types - Emission Rates'!C103),J93,0),MAX($J$1:J93)+1)</f>
        <v>Unique FIN</v>
      </c>
      <c r="K94" s="3" t="str">
        <f>IF(OR(COUNTIF($M$2:M94,M94)&gt;1,M94=0),IF(ISBLANK('Unit Types - Emission Rates'!D103),K93,0),MAX($K$1:K93)+1)</f>
        <v>Unique EPN</v>
      </c>
      <c r="L94">
        <f>IF(ISBLANK('Unit Types - Emission Rates'!$C103),'Unit Types - Emission Rates'!D103,'Unit Types - Emission Rates'!C103)</f>
        <v>0</v>
      </c>
      <c r="M94" s="3">
        <f>IF(AND(ISBLANK('Unit Types - Emission Rates'!D103),N94&lt;&gt;0,L94&lt;&gt;N94),"FIN: "&amp;L94,IF(AND(ISBLANK('Unit Types - Emission Rates'!D103),N94&lt;&gt;0),L94,'Unit Types - Emission Rates'!D103))</f>
        <v>0</v>
      </c>
      <c r="N94" s="3">
        <f>'Unit Types - Emission Rates'!E103</f>
        <v>0</v>
      </c>
      <c r="O94" s="5" t="str">
        <f>IF(OR(COUNTIF($P$2:P94,P94&lt;&gt;0)&gt;1,P94=0),IF(ISBLANK('Unit Types - Emission Rates'!A103),O93,0),MAX($O$1:O93)+1)</f>
        <v>AR Numbering</v>
      </c>
      <c r="P94" s="5">
        <f>'Unit Types - Emission Rates'!A103</f>
        <v>0</v>
      </c>
      <c r="Q94" s="3">
        <f>IF(R94=0,0,IF(COUNTIF($R$2:R94,R94)&gt;1,0,MAX($Q$1:Q93)+1))</f>
        <v>0</v>
      </c>
      <c r="R94" s="3">
        <f>IF(ISBLANK('Unit Types - Emission Rates'!P103),'Unit Types - Emission Rates'!O103,'Unit Types - Emission Rates'!P103)</f>
        <v>0</v>
      </c>
      <c r="S94" t="str">
        <f t="shared" si="50"/>
        <v>00</v>
      </c>
      <c r="T94" t="str">
        <f t="shared" si="51"/>
        <v>00</v>
      </c>
      <c r="U94" s="3">
        <f>IF(OR('Unit Types - Emission Rates'!F103="PM 2.5",'Unit Types - Emission Rates'!F103="PM2.5",'Unit Types - Emission Rates'!F103="PM 10",'Unit Types - Emission Rates'!F103="PM10"),"PM",'Unit Types - Emission Rates'!F103)</f>
        <v>0</v>
      </c>
      <c r="V94" s="100">
        <f>IF(ISBLANK('Unit Types - Emission Rates'!F103),1,0)</f>
        <v>1</v>
      </c>
      <c r="AC94" s="99">
        <f>IF(AD94=-1,0,MAX($AC$1:AC93)+1)</f>
        <v>0</v>
      </c>
      <c r="AD94" s="3">
        <f t="shared" si="34"/>
        <v>-1</v>
      </c>
      <c r="AE94" s="3">
        <f t="shared" si="35"/>
        <v>-1</v>
      </c>
      <c r="AF94" s="280">
        <f t="shared" si="36"/>
        <v>-1</v>
      </c>
      <c r="AG94" s="280" t="str">
        <f t="shared" si="37"/>
        <v/>
      </c>
      <c r="AH94" s="280" t="str">
        <f t="shared" si="38"/>
        <v/>
      </c>
      <c r="AI94" s="3">
        <f t="shared" si="39"/>
        <v>-1</v>
      </c>
      <c r="AJ94" s="3" t="str">
        <f t="shared" si="40"/>
        <v/>
      </c>
      <c r="AK94" s="3" t="str">
        <f t="shared" si="41"/>
        <v/>
      </c>
      <c r="AL94" s="280">
        <f t="shared" si="42"/>
        <v>-1</v>
      </c>
      <c r="AM94" s="280" t="str">
        <f t="shared" si="43"/>
        <v/>
      </c>
      <c r="AN94" s="285" t="str">
        <f t="shared" si="44"/>
        <v/>
      </c>
      <c r="AO94" s="3">
        <f>IF(AP94=0,0,COUNTIF(AO$1:$AO93,"&lt;&gt;0"))</f>
        <v>0</v>
      </c>
      <c r="AP94" s="3">
        <f t="shared" si="45"/>
        <v>0</v>
      </c>
      <c r="AT94" s="99">
        <f>IF(AU94=0,0,COUNTIF($AT$1:AT93,"&lt;&gt;0"))</f>
        <v>0</v>
      </c>
      <c r="AU94" s="3">
        <f t="shared" si="46"/>
        <v>0</v>
      </c>
      <c r="AY94" s="3">
        <f>IF(ISNUMBER(IFERROR(MATCH(AZ94,$AZ$1:AZ93,0),"Else")),0,ROW(AZ94)-1)</f>
        <v>0</v>
      </c>
      <c r="AZ94">
        <f>IF(OR('Unit Types - Emission Rates'!F102="PM 2.5",'Unit Types - Emission Rates'!F102="PM 2.5 ",'Unit Types - Emission Rates'!F102="PM2.5"),"PM2.5",IF(OR('Unit Types - Emission Rates'!F102="PM 10",'Unit Types - Emission Rates'!F102="PM 10 ",'Unit Types - Emission Rates'!F102="PM10 "),"PM10",IF(RIGHT('Unit Types - Emission Rates'!F102,1)=" ",LEFT('Unit Types - Emission Rates'!F102,LEN('Unit Types - Emission Rates'!F102)-1),IF(RIGHT('Unit Types - Emission Rates'!F102,1)&lt;&gt;" ",'Unit Types - Emission Rates'!F102,'Unit Types - Emission Rates'!F102))))</f>
        <v>0</v>
      </c>
      <c r="BA94">
        <f>_xlfn.NUMBERVALUE(IF(OR('Unit Types - Emission Rates'!G102="-",'Unit Types - Emission Rates'!G102="--",'Unit Types - Emission Rates'!G102="---"),0,IF(OR('Unit Types - Emission Rates'!G102="&lt;0.01",'Unit Types - Emission Rates'!G102="&lt; 0.01"),0.01,'Unit Types - Emission Rates'!G102)))</f>
        <v>0</v>
      </c>
      <c r="BB94">
        <f>_xlfn.NUMBERVALUE(IF(OR('Unit Types - Emission Rates'!H102="-",'Unit Types - Emission Rates'!H102="--",'Unit Types - Emission Rates'!H102="---"),0,IF(OR('Unit Types - Emission Rates'!H102="&lt;0.01",'Unit Types - Emission Rates'!H102="&lt; 0.01"),0.01,'Unit Types - Emission Rates'!H102)))</f>
        <v>0</v>
      </c>
      <c r="BC94">
        <f>_xlfn.NUMBERVALUE(IF(OR('Unit Types - Emission Rates'!I102="-",'Unit Types - Emission Rates'!I102="--",'Unit Types - Emission Rates'!I102="---"),0,IF(OR('Unit Types - Emission Rates'!I102="&lt;0.01",'Unit Types - Emission Rates'!I102="&lt; 0.01"),0.01,'Unit Types - Emission Rates'!I102)))</f>
        <v>0</v>
      </c>
      <c r="BD94">
        <f>_xlfn.NUMBERVALUE(IF(OR('Unit Types - Emission Rates'!J102="-",'Unit Types - Emission Rates'!J102="--",'Unit Types - Emission Rates'!J102="---"),0,IF(OR('Unit Types - Emission Rates'!J102="&lt;0.01",'Unit Types - Emission Rates'!J102="&lt; 0.01"),0.01,'Unit Types - Emission Rates'!J102)))</f>
        <v>0</v>
      </c>
      <c r="BE94">
        <f>_xlfn.NUMBERVALUE(IF(OR('Unit Types - Emission Rates'!K102="-",'Unit Types - Emission Rates'!K102="--",'Unit Types - Emission Rates'!K102="---"),0,IF(OR('Unit Types - Emission Rates'!K102="&lt;0.01",'Unit Types - Emission Rates'!K102="&lt; 0.01"),0.01,'Unit Types - Emission Rates'!K102)))</f>
        <v>0</v>
      </c>
      <c r="BF94">
        <f>_xlfn.NUMBERVALUE(IF(OR('Unit Types - Emission Rates'!L102="-",'Unit Types - Emission Rates'!L102="--",'Unit Types - Emission Rates'!L102="---"),0,IF(OR('Unit Types - Emission Rates'!L102="&lt;0.01",'Unit Types - Emission Rates'!L102="&lt; 0.01"),0.01,'Unit Types - Emission Rates'!L102)))</f>
        <v>0</v>
      </c>
      <c r="BG94" t="b">
        <f>IF(AND(V93&lt;&gt;1),(QuickFix!G93="Yes"))</f>
        <v>0</v>
      </c>
      <c r="BH94" t="b">
        <f>OR('Unit Types - Emission Rates'!A102="Consolidate",AND(ISBLANK('Unit Types - Emission Rates'!A102),BH93=TRUE),BC94&gt;0,BD94&gt;0)</f>
        <v>0</v>
      </c>
      <c r="BI94" t="b">
        <f>OR('Unit Types - Emission Rates'!A102="Remove",AND(ISBLANK('Unit Types - Emission Rates'!A102),BI93=TRUE))</f>
        <v>0</v>
      </c>
      <c r="BJ94" t="b">
        <f>OR('Unit Types - Emission Rates'!A102="Consolidate",'Unit Types - Emission Rates'!A102="New/Modified",'Unit Types - Emission Rates'!A102="Change of location",AND(ISBLANK('Unit Types - Emission Rates'!A102),BJ93=TRUE))</f>
        <v>0</v>
      </c>
      <c r="BK94" t="b">
        <f>OR('Unit Types - Emission Rates'!A102="Renew",'Unit Types - Emission Rates'!A102="Renew only",AND(ISBLANK('Unit Types - Emission Rates'!A102),BK93=TRUE))</f>
        <v>0</v>
      </c>
      <c r="BL94">
        <f>IF(ISNUMBER(IFERROR(MATCH(BM94,$BM$1:BM93,0),"Else")),0,ROW(BM94)-1)</f>
        <v>0</v>
      </c>
      <c r="BM94" s="105">
        <f t="shared" si="53"/>
        <v>0</v>
      </c>
      <c r="BO94" s="3"/>
      <c r="BP94" s="3"/>
      <c r="BQ94" s="162" t="s">
        <v>1636</v>
      </c>
      <c r="BR94" s="160" t="s">
        <v>1012</v>
      </c>
      <c r="BS94" s="3"/>
      <c r="BT94" s="3"/>
      <c r="BX94" s="8"/>
      <c r="CK94" s="102" t="s">
        <v>1036</v>
      </c>
      <c r="CL94" t="s">
        <v>797</v>
      </c>
      <c r="CM94" t="s">
        <v>1633</v>
      </c>
      <c r="CN94" t="s">
        <v>1634</v>
      </c>
      <c r="CO94" s="638" t="s">
        <v>1630</v>
      </c>
      <c r="CQ94" s="362" t="s">
        <v>1506</v>
      </c>
      <c r="CX94" t="s">
        <v>1637</v>
      </c>
      <c r="CY94">
        <f t="shared" si="47"/>
        <v>0</v>
      </c>
      <c r="DA94" t="b">
        <f t="shared" si="48"/>
        <v>0</v>
      </c>
      <c r="DF94" s="333">
        <f t="shared" si="52"/>
        <v>0</v>
      </c>
    </row>
    <row r="95" spans="1:110" x14ac:dyDescent="0.2">
      <c r="A95" s="102">
        <f>IF(OR('Unit Types - Emission Rates'!A104="Not New/Modified",'Unit Types - Emission Rates'!A104="Remove",M95=0),0,IF(ISNUMBER(MATCH(M95,$M$1:M94,0)),0,MAX($A$1:A94)+1))</f>
        <v>0</v>
      </c>
      <c r="B95" t="str">
        <f>IF(OR(COUNTIF(QuickFix!$D$2:D95,QuickFix!D95)&gt;1,QuickFix!D95=0),IF(ISBLANK('Unit Types - Emission Rates'!C104),B94,0),MAX($B$1:B94)+1)</f>
        <v># if BACT</v>
      </c>
      <c r="C95" t="str">
        <f t="shared" si="31"/>
        <v># if BACT0</v>
      </c>
      <c r="D95">
        <f>IF(B95=0,0,IF(ISNUMBER(MATCH(C95,$C$1:C94,0)),-1,COUNTIF($B$2:B95,B95)-COUNTIFS($D$1:D94,"&lt;0",$B$1:B94,B95)))</f>
        <v>-1</v>
      </c>
      <c r="E95">
        <f t="shared" si="49"/>
        <v>0</v>
      </c>
      <c r="F95" t="str">
        <f>IF(OR(COUNTIF(QuickFix!$D$2:D95,QuickFix!D95)&gt;1,QuickFix!D95=0),IF(ISBLANK('Unit Types - Emission Rates'!C104),F94,0),MAX(F$1:$F94)+1)</f>
        <v># if Monitoring</v>
      </c>
      <c r="G95" t="str">
        <f t="shared" si="32"/>
        <v># if Monitoring0</v>
      </c>
      <c r="H95">
        <f>IF(F95=0,0,IF(ISNUMBER(MATCH(G95,$G$1:G94,0)),-1,COUNTIF($F$2:F95,F95)-COUNTIFS($H$1:H94,"&lt;0",$F$1:F94,F95)))</f>
        <v>-1</v>
      </c>
      <c r="I95">
        <f t="shared" si="33"/>
        <v>0</v>
      </c>
      <c r="J95" s="3" t="str">
        <f>IF(OR(COUNTIF($L$2:L95,L95)&gt;1,L95=0),IF(ISBLANK('Unit Types - Emission Rates'!C104),J94,0),MAX($J$1:J94)+1)</f>
        <v>Unique FIN</v>
      </c>
      <c r="K95" s="3" t="str">
        <f>IF(OR(COUNTIF($M$2:M95,M95)&gt;1,M95=0),IF(ISBLANK('Unit Types - Emission Rates'!D104),K94,0),MAX($K$1:K94)+1)</f>
        <v>Unique EPN</v>
      </c>
      <c r="L95">
        <f>IF(ISBLANK('Unit Types - Emission Rates'!$C104),'Unit Types - Emission Rates'!D104,'Unit Types - Emission Rates'!C104)</f>
        <v>0</v>
      </c>
      <c r="M95" s="3">
        <f>IF(AND(ISBLANK('Unit Types - Emission Rates'!D104),N95&lt;&gt;0,L95&lt;&gt;N95),"FIN: "&amp;L95,IF(AND(ISBLANK('Unit Types - Emission Rates'!D104),N95&lt;&gt;0),L95,'Unit Types - Emission Rates'!D104))</f>
        <v>0</v>
      </c>
      <c r="N95" s="3">
        <f>'Unit Types - Emission Rates'!E104</f>
        <v>0</v>
      </c>
      <c r="O95" s="5" t="str">
        <f>IF(OR(COUNTIF($P$2:P95,P95&lt;&gt;0)&gt;1,P95=0),IF(ISBLANK('Unit Types - Emission Rates'!A104),O94,0),MAX($O$1:O94)+1)</f>
        <v>AR Numbering</v>
      </c>
      <c r="P95" s="5">
        <f>'Unit Types - Emission Rates'!A104</f>
        <v>0</v>
      </c>
      <c r="Q95" s="3">
        <f>IF(R95=0,0,IF(COUNTIF($R$2:R95,R95)&gt;1,0,MAX($Q$1:Q94)+1))</f>
        <v>0</v>
      </c>
      <c r="R95" s="3">
        <f>IF(ISBLANK('Unit Types - Emission Rates'!P104),'Unit Types - Emission Rates'!O104,'Unit Types - Emission Rates'!P104)</f>
        <v>0</v>
      </c>
      <c r="S95" t="str">
        <f t="shared" si="50"/>
        <v>00</v>
      </c>
      <c r="T95" t="str">
        <f t="shared" si="51"/>
        <v>00</v>
      </c>
      <c r="U95" s="3">
        <f>IF(OR('Unit Types - Emission Rates'!F104="PM 2.5",'Unit Types - Emission Rates'!F104="PM2.5",'Unit Types - Emission Rates'!F104="PM 10",'Unit Types - Emission Rates'!F104="PM10"),"PM",'Unit Types - Emission Rates'!F104)</f>
        <v>0</v>
      </c>
      <c r="V95" s="100">
        <f>IF(ISBLANK('Unit Types - Emission Rates'!F104),1,0)</f>
        <v>1</v>
      </c>
      <c r="AC95" s="99">
        <f>IF(AD95=-1,0,MAX($AC$1:AC94)+1)</f>
        <v>0</v>
      </c>
      <c r="AD95" s="3">
        <f t="shared" si="34"/>
        <v>-1</v>
      </c>
      <c r="AE95" s="3">
        <f t="shared" si="35"/>
        <v>-1</v>
      </c>
      <c r="AF95" s="280">
        <f t="shared" si="36"/>
        <v>-1</v>
      </c>
      <c r="AG95" s="280" t="str">
        <f t="shared" si="37"/>
        <v/>
      </c>
      <c r="AH95" s="280" t="str">
        <f t="shared" si="38"/>
        <v/>
      </c>
      <c r="AI95" s="3">
        <f t="shared" si="39"/>
        <v>-1</v>
      </c>
      <c r="AJ95" s="3" t="str">
        <f t="shared" si="40"/>
        <v/>
      </c>
      <c r="AK95" s="3" t="str">
        <f t="shared" si="41"/>
        <v/>
      </c>
      <c r="AL95" s="280">
        <f t="shared" si="42"/>
        <v>-1</v>
      </c>
      <c r="AM95" s="280" t="str">
        <f t="shared" si="43"/>
        <v/>
      </c>
      <c r="AN95" s="285" t="str">
        <f t="shared" si="44"/>
        <v/>
      </c>
      <c r="AO95" s="3">
        <f>IF(AP95=0,0,COUNTIF(AO$1:$AO94,"&lt;&gt;0"))</f>
        <v>0</v>
      </c>
      <c r="AP95" s="3">
        <f t="shared" si="45"/>
        <v>0</v>
      </c>
      <c r="AT95" s="99">
        <f>IF(AU95=0,0,COUNTIF($AT$1:AT94,"&lt;&gt;0"))</f>
        <v>0</v>
      </c>
      <c r="AU95" s="3">
        <f t="shared" si="46"/>
        <v>0</v>
      </c>
      <c r="AY95" s="3">
        <f>IF(ISNUMBER(IFERROR(MATCH(AZ95,$AZ$1:AZ94,0),"Else")),0,ROW(AZ95)-1)</f>
        <v>0</v>
      </c>
      <c r="AZ95">
        <f>IF(OR('Unit Types - Emission Rates'!F103="PM 2.5",'Unit Types - Emission Rates'!F103="PM 2.5 ",'Unit Types - Emission Rates'!F103="PM2.5"),"PM2.5",IF(OR('Unit Types - Emission Rates'!F103="PM 10",'Unit Types - Emission Rates'!F103="PM 10 ",'Unit Types - Emission Rates'!F103="PM10 "),"PM10",IF(RIGHT('Unit Types - Emission Rates'!F103,1)=" ",LEFT('Unit Types - Emission Rates'!F103,LEN('Unit Types - Emission Rates'!F103)-1),IF(RIGHT('Unit Types - Emission Rates'!F103,1)&lt;&gt;" ",'Unit Types - Emission Rates'!F103,'Unit Types - Emission Rates'!F103))))</f>
        <v>0</v>
      </c>
      <c r="BA95">
        <f>_xlfn.NUMBERVALUE(IF(OR('Unit Types - Emission Rates'!G103="-",'Unit Types - Emission Rates'!G103="--",'Unit Types - Emission Rates'!G103="---"),0,IF(OR('Unit Types - Emission Rates'!G103="&lt;0.01",'Unit Types - Emission Rates'!G103="&lt; 0.01"),0.01,'Unit Types - Emission Rates'!G103)))</f>
        <v>0</v>
      </c>
      <c r="BB95">
        <f>_xlfn.NUMBERVALUE(IF(OR('Unit Types - Emission Rates'!H103="-",'Unit Types - Emission Rates'!H103="--",'Unit Types - Emission Rates'!H103="---"),0,IF(OR('Unit Types - Emission Rates'!H103="&lt;0.01",'Unit Types - Emission Rates'!H103="&lt; 0.01"),0.01,'Unit Types - Emission Rates'!H103)))</f>
        <v>0</v>
      </c>
      <c r="BC95">
        <f>_xlfn.NUMBERVALUE(IF(OR('Unit Types - Emission Rates'!I103="-",'Unit Types - Emission Rates'!I103="--",'Unit Types - Emission Rates'!I103="---"),0,IF(OR('Unit Types - Emission Rates'!I103="&lt;0.01",'Unit Types - Emission Rates'!I103="&lt; 0.01"),0.01,'Unit Types - Emission Rates'!I103)))</f>
        <v>0</v>
      </c>
      <c r="BD95">
        <f>_xlfn.NUMBERVALUE(IF(OR('Unit Types - Emission Rates'!J103="-",'Unit Types - Emission Rates'!J103="--",'Unit Types - Emission Rates'!J103="---"),0,IF(OR('Unit Types - Emission Rates'!J103="&lt;0.01",'Unit Types - Emission Rates'!J103="&lt; 0.01"),0.01,'Unit Types - Emission Rates'!J103)))</f>
        <v>0</v>
      </c>
      <c r="BE95">
        <f>_xlfn.NUMBERVALUE(IF(OR('Unit Types - Emission Rates'!K103="-",'Unit Types - Emission Rates'!K103="--",'Unit Types - Emission Rates'!K103="---"),0,IF(OR('Unit Types - Emission Rates'!K103="&lt;0.01",'Unit Types - Emission Rates'!K103="&lt; 0.01"),0.01,'Unit Types - Emission Rates'!K103)))</f>
        <v>0</v>
      </c>
      <c r="BF95">
        <f>_xlfn.NUMBERVALUE(IF(OR('Unit Types - Emission Rates'!L103="-",'Unit Types - Emission Rates'!L103="--",'Unit Types - Emission Rates'!L103="---"),0,IF(OR('Unit Types - Emission Rates'!L103="&lt;0.01",'Unit Types - Emission Rates'!L103="&lt; 0.01"),0.01,'Unit Types - Emission Rates'!L103)))</f>
        <v>0</v>
      </c>
      <c r="BG95" t="b">
        <f>IF(AND(V94&lt;&gt;1),(QuickFix!G94="Yes"))</f>
        <v>0</v>
      </c>
      <c r="BH95" t="b">
        <f>OR('Unit Types - Emission Rates'!A103="Consolidate",AND(ISBLANK('Unit Types - Emission Rates'!A103),BH94=TRUE),BC95&gt;0,BD95&gt;0)</f>
        <v>0</v>
      </c>
      <c r="BI95" t="b">
        <f>OR('Unit Types - Emission Rates'!A103="Remove",AND(ISBLANK('Unit Types - Emission Rates'!A103),BI94=TRUE))</f>
        <v>0</v>
      </c>
      <c r="BJ95" t="b">
        <f>OR('Unit Types - Emission Rates'!A103="Consolidate",'Unit Types - Emission Rates'!A103="New/Modified",'Unit Types - Emission Rates'!A103="Change of location",AND(ISBLANK('Unit Types - Emission Rates'!A103),BJ94=TRUE))</f>
        <v>0</v>
      </c>
      <c r="BK95" t="b">
        <f>OR('Unit Types - Emission Rates'!A103="Renew",'Unit Types - Emission Rates'!A103="Renew only",AND(ISBLANK('Unit Types - Emission Rates'!A103),BK94=TRUE))</f>
        <v>0</v>
      </c>
      <c r="BL95">
        <f>IF(ISNUMBER(IFERROR(MATCH(BM95,$BM$1:BM94,0),"Else")),0,ROW(BM95)-1)</f>
        <v>0</v>
      </c>
      <c r="BM95" s="105">
        <f t="shared" si="53"/>
        <v>0</v>
      </c>
      <c r="BO95" s="3"/>
      <c r="BP95" s="3"/>
      <c r="BQ95" s="162" t="s">
        <v>1638</v>
      </c>
      <c r="BR95" s="160" t="s">
        <v>1219</v>
      </c>
      <c r="BS95" s="3"/>
      <c r="BT95" s="3"/>
      <c r="BX95" s="8"/>
      <c r="CK95" s="102" t="s">
        <v>1434</v>
      </c>
      <c r="CL95" t="s">
        <v>797</v>
      </c>
      <c r="CM95" t="s">
        <v>1633</v>
      </c>
      <c r="CN95" t="s">
        <v>1634</v>
      </c>
      <c r="CO95" s="638" t="s">
        <v>1630</v>
      </c>
      <c r="CQ95" s="362" t="s">
        <v>1522</v>
      </c>
      <c r="CX95" t="s">
        <v>1639</v>
      </c>
      <c r="CY95">
        <f t="shared" si="47"/>
        <v>0</v>
      </c>
      <c r="DA95" t="b">
        <f t="shared" si="48"/>
        <v>0</v>
      </c>
      <c r="DF95" s="333">
        <f t="shared" si="52"/>
        <v>0</v>
      </c>
    </row>
    <row r="96" spans="1:110" x14ac:dyDescent="0.2">
      <c r="A96" s="102">
        <f>IF(OR('Unit Types - Emission Rates'!A105="Not New/Modified",'Unit Types - Emission Rates'!A105="Remove",M96=0),0,IF(ISNUMBER(MATCH(M96,$M$1:M95,0)),0,MAX($A$1:A95)+1))</f>
        <v>0</v>
      </c>
      <c r="B96" t="str">
        <f>IF(OR(COUNTIF(QuickFix!$D$2:D96,QuickFix!D96)&gt;1,QuickFix!D96=0),IF(ISBLANK('Unit Types - Emission Rates'!C105),B95,0),MAX($B$1:B95)+1)</f>
        <v># if BACT</v>
      </c>
      <c r="C96" t="str">
        <f t="shared" si="31"/>
        <v># if BACT0</v>
      </c>
      <c r="D96">
        <f>IF(B96=0,0,IF(ISNUMBER(MATCH(C96,$C$1:C95,0)),-1,COUNTIF($B$2:B96,B96)-COUNTIFS($D$1:D95,"&lt;0",$B$1:B95,B96)))</f>
        <v>-1</v>
      </c>
      <c r="E96">
        <f t="shared" si="49"/>
        <v>0</v>
      </c>
      <c r="F96" t="str">
        <f>IF(OR(COUNTIF(QuickFix!$D$2:D96,QuickFix!D96)&gt;1,QuickFix!D96=0),IF(ISBLANK('Unit Types - Emission Rates'!C105),F95,0),MAX(F$1:$F95)+1)</f>
        <v># if Monitoring</v>
      </c>
      <c r="G96" t="str">
        <f t="shared" si="32"/>
        <v># if Monitoring0</v>
      </c>
      <c r="H96">
        <f>IF(F96=0,0,IF(ISNUMBER(MATCH(G96,$G$1:G95,0)),-1,COUNTIF($F$2:F96,F96)-COUNTIFS($H$1:H95,"&lt;0",$F$1:F95,F96)))</f>
        <v>-1</v>
      </c>
      <c r="I96">
        <f t="shared" si="33"/>
        <v>0</v>
      </c>
      <c r="J96" s="3" t="str">
        <f>IF(OR(COUNTIF($L$2:L96,L96)&gt;1,L96=0),IF(ISBLANK('Unit Types - Emission Rates'!C105),J95,0),MAX($J$1:J95)+1)</f>
        <v>Unique FIN</v>
      </c>
      <c r="K96" s="3" t="str">
        <f>IF(OR(COUNTIF($M$2:M96,M96)&gt;1,M96=0),IF(ISBLANK('Unit Types - Emission Rates'!D105),K95,0),MAX($K$1:K95)+1)</f>
        <v>Unique EPN</v>
      </c>
      <c r="L96">
        <f>IF(ISBLANK('Unit Types - Emission Rates'!$C105),'Unit Types - Emission Rates'!D105,'Unit Types - Emission Rates'!C105)</f>
        <v>0</v>
      </c>
      <c r="M96" s="3">
        <f>IF(AND(ISBLANK('Unit Types - Emission Rates'!D105),N96&lt;&gt;0,L96&lt;&gt;N96),"FIN: "&amp;L96,IF(AND(ISBLANK('Unit Types - Emission Rates'!D105),N96&lt;&gt;0),L96,'Unit Types - Emission Rates'!D105))</f>
        <v>0</v>
      </c>
      <c r="N96" s="3">
        <f>'Unit Types - Emission Rates'!E105</f>
        <v>0</v>
      </c>
      <c r="O96" s="5" t="str">
        <f>IF(OR(COUNTIF($P$2:P96,P96&lt;&gt;0)&gt;1,P96=0),IF(ISBLANK('Unit Types - Emission Rates'!A105),O95,0),MAX($O$1:O95)+1)</f>
        <v>AR Numbering</v>
      </c>
      <c r="P96" s="5">
        <f>'Unit Types - Emission Rates'!A105</f>
        <v>0</v>
      </c>
      <c r="Q96" s="3">
        <f>IF(R96=0,0,IF(COUNTIF($R$2:R96,R96)&gt;1,0,MAX($Q$1:Q95)+1))</f>
        <v>0</v>
      </c>
      <c r="R96" s="3">
        <f>IF(ISBLANK('Unit Types - Emission Rates'!P105),'Unit Types - Emission Rates'!O105,'Unit Types - Emission Rates'!P105)</f>
        <v>0</v>
      </c>
      <c r="S96" t="str">
        <f t="shared" si="50"/>
        <v>00</v>
      </c>
      <c r="T96" t="str">
        <f t="shared" si="51"/>
        <v>00</v>
      </c>
      <c r="U96" s="3">
        <f>IF(OR('Unit Types - Emission Rates'!F105="PM 2.5",'Unit Types - Emission Rates'!F105="PM2.5",'Unit Types - Emission Rates'!F105="PM 10",'Unit Types - Emission Rates'!F105="PM10"),"PM",'Unit Types - Emission Rates'!F105)</f>
        <v>0</v>
      </c>
      <c r="V96" s="100">
        <f>IF(ISBLANK('Unit Types - Emission Rates'!F105),1,0)</f>
        <v>1</v>
      </c>
      <c r="AC96" s="99">
        <f>IF(AD96=-1,0,MAX($AC$1:AC95)+1)</f>
        <v>0</v>
      </c>
      <c r="AD96" s="3">
        <f t="shared" si="34"/>
        <v>-1</v>
      </c>
      <c r="AE96" s="3">
        <f t="shared" si="35"/>
        <v>-1</v>
      </c>
      <c r="AF96" s="280">
        <f t="shared" si="36"/>
        <v>-1</v>
      </c>
      <c r="AG96" s="280" t="str">
        <f t="shared" si="37"/>
        <v/>
      </c>
      <c r="AH96" s="280" t="str">
        <f t="shared" si="38"/>
        <v/>
      </c>
      <c r="AI96" s="3">
        <f t="shared" si="39"/>
        <v>-1</v>
      </c>
      <c r="AJ96" s="3" t="str">
        <f t="shared" si="40"/>
        <v/>
      </c>
      <c r="AK96" s="3" t="str">
        <f t="shared" si="41"/>
        <v/>
      </c>
      <c r="AL96" s="280">
        <f t="shared" si="42"/>
        <v>-1</v>
      </c>
      <c r="AM96" s="280" t="str">
        <f t="shared" si="43"/>
        <v/>
      </c>
      <c r="AN96" s="285" t="str">
        <f t="shared" si="44"/>
        <v/>
      </c>
      <c r="AO96" s="3">
        <f>IF(AP96=0,0,COUNTIF(AO$1:$AO95,"&lt;&gt;0"))</f>
        <v>0</v>
      </c>
      <c r="AP96" s="3">
        <f t="shared" si="45"/>
        <v>0</v>
      </c>
      <c r="AT96" s="99">
        <f>IF(AU96=0,0,COUNTIF($AT$1:AT95,"&lt;&gt;0"))</f>
        <v>0</v>
      </c>
      <c r="AU96" s="3">
        <f t="shared" si="46"/>
        <v>0</v>
      </c>
      <c r="AY96" s="3">
        <f>IF(ISNUMBER(IFERROR(MATCH(AZ96,$AZ$1:AZ95,0),"Else")),0,ROW(AZ96)-1)</f>
        <v>0</v>
      </c>
      <c r="AZ96">
        <f>IF(OR('Unit Types - Emission Rates'!F104="PM 2.5",'Unit Types - Emission Rates'!F104="PM 2.5 ",'Unit Types - Emission Rates'!F104="PM2.5"),"PM2.5",IF(OR('Unit Types - Emission Rates'!F104="PM 10",'Unit Types - Emission Rates'!F104="PM 10 ",'Unit Types - Emission Rates'!F104="PM10 "),"PM10",IF(RIGHT('Unit Types - Emission Rates'!F104,1)=" ",LEFT('Unit Types - Emission Rates'!F104,LEN('Unit Types - Emission Rates'!F104)-1),IF(RIGHT('Unit Types - Emission Rates'!F104,1)&lt;&gt;" ",'Unit Types - Emission Rates'!F104,'Unit Types - Emission Rates'!F104))))</f>
        <v>0</v>
      </c>
      <c r="BA96">
        <f>_xlfn.NUMBERVALUE(IF(OR('Unit Types - Emission Rates'!G104="-",'Unit Types - Emission Rates'!G104="--",'Unit Types - Emission Rates'!G104="---"),0,IF(OR('Unit Types - Emission Rates'!G104="&lt;0.01",'Unit Types - Emission Rates'!G104="&lt; 0.01"),0.01,'Unit Types - Emission Rates'!G104)))</f>
        <v>0</v>
      </c>
      <c r="BB96">
        <f>_xlfn.NUMBERVALUE(IF(OR('Unit Types - Emission Rates'!H104="-",'Unit Types - Emission Rates'!H104="--",'Unit Types - Emission Rates'!H104="---"),0,IF(OR('Unit Types - Emission Rates'!H104="&lt;0.01",'Unit Types - Emission Rates'!H104="&lt; 0.01"),0.01,'Unit Types - Emission Rates'!H104)))</f>
        <v>0</v>
      </c>
      <c r="BC96">
        <f>_xlfn.NUMBERVALUE(IF(OR('Unit Types - Emission Rates'!I104="-",'Unit Types - Emission Rates'!I104="--",'Unit Types - Emission Rates'!I104="---"),0,IF(OR('Unit Types - Emission Rates'!I104="&lt;0.01",'Unit Types - Emission Rates'!I104="&lt; 0.01"),0.01,'Unit Types - Emission Rates'!I104)))</f>
        <v>0</v>
      </c>
      <c r="BD96">
        <f>_xlfn.NUMBERVALUE(IF(OR('Unit Types - Emission Rates'!J104="-",'Unit Types - Emission Rates'!J104="--",'Unit Types - Emission Rates'!J104="---"),0,IF(OR('Unit Types - Emission Rates'!J104="&lt;0.01",'Unit Types - Emission Rates'!J104="&lt; 0.01"),0.01,'Unit Types - Emission Rates'!J104)))</f>
        <v>0</v>
      </c>
      <c r="BE96">
        <f>_xlfn.NUMBERVALUE(IF(OR('Unit Types - Emission Rates'!K104="-",'Unit Types - Emission Rates'!K104="--",'Unit Types - Emission Rates'!K104="---"),0,IF(OR('Unit Types - Emission Rates'!K104="&lt;0.01",'Unit Types - Emission Rates'!K104="&lt; 0.01"),0.01,'Unit Types - Emission Rates'!K104)))</f>
        <v>0</v>
      </c>
      <c r="BF96">
        <f>_xlfn.NUMBERVALUE(IF(OR('Unit Types - Emission Rates'!L104="-",'Unit Types - Emission Rates'!L104="--",'Unit Types - Emission Rates'!L104="---"),0,IF(OR('Unit Types - Emission Rates'!L104="&lt;0.01",'Unit Types - Emission Rates'!L104="&lt; 0.01"),0.01,'Unit Types - Emission Rates'!L104)))</f>
        <v>0</v>
      </c>
      <c r="BG96" t="b">
        <f>IF(AND(V95&lt;&gt;1),(QuickFix!G95="Yes"))</f>
        <v>0</v>
      </c>
      <c r="BH96" t="b">
        <f>OR('Unit Types - Emission Rates'!A104="Consolidate",AND(ISBLANK('Unit Types - Emission Rates'!A104),BH95=TRUE),BC96&gt;0,BD96&gt;0)</f>
        <v>0</v>
      </c>
      <c r="BI96" t="b">
        <f>OR('Unit Types - Emission Rates'!A104="Remove",AND(ISBLANK('Unit Types - Emission Rates'!A104),BI95=TRUE))</f>
        <v>0</v>
      </c>
      <c r="BJ96" t="b">
        <f>OR('Unit Types - Emission Rates'!A104="Consolidate",'Unit Types - Emission Rates'!A104="New/Modified",'Unit Types - Emission Rates'!A104="Change of location",AND(ISBLANK('Unit Types - Emission Rates'!A104),BJ95=TRUE))</f>
        <v>0</v>
      </c>
      <c r="BK96" t="b">
        <f>OR('Unit Types - Emission Rates'!A104="Renew",'Unit Types - Emission Rates'!A104="Renew only",AND(ISBLANK('Unit Types - Emission Rates'!A104),BK95=TRUE))</f>
        <v>0</v>
      </c>
      <c r="BL96">
        <f>IF(ISNUMBER(IFERROR(MATCH(BM96,$BM$1:BM95,0),"Else")),0,ROW(BM96)-1)</f>
        <v>0</v>
      </c>
      <c r="BM96" s="105">
        <f t="shared" si="53"/>
        <v>0</v>
      </c>
      <c r="BO96" s="3"/>
      <c r="BP96" s="3"/>
      <c r="BQ96" s="162" t="s">
        <v>1640</v>
      </c>
      <c r="BR96" s="160" t="s">
        <v>1100</v>
      </c>
      <c r="BS96" s="3"/>
      <c r="BT96" s="3"/>
      <c r="BX96" s="8"/>
      <c r="CK96" s="102" t="s">
        <v>1506</v>
      </c>
      <c r="CL96" t="s">
        <v>797</v>
      </c>
      <c r="CM96" t="s">
        <v>1633</v>
      </c>
      <c r="CN96" t="s">
        <v>1634</v>
      </c>
      <c r="CO96" s="638" t="s">
        <v>1630</v>
      </c>
      <c r="CQ96" s="362" t="s">
        <v>1561</v>
      </c>
      <c r="CX96" t="s">
        <v>1641</v>
      </c>
      <c r="CY96">
        <f t="shared" si="47"/>
        <v>0</v>
      </c>
      <c r="DA96" t="b">
        <f t="shared" si="48"/>
        <v>0</v>
      </c>
      <c r="DF96" s="333">
        <f t="shared" si="52"/>
        <v>0</v>
      </c>
    </row>
    <row r="97" spans="1:110" x14ac:dyDescent="0.2">
      <c r="A97" s="102">
        <f>IF(OR('Unit Types - Emission Rates'!A106="Not New/Modified",'Unit Types - Emission Rates'!A106="Remove",M97=0),0,IF(ISNUMBER(MATCH(M97,$M$1:M96,0)),0,MAX($A$1:A96)+1))</f>
        <v>0</v>
      </c>
      <c r="B97" t="str">
        <f>IF(OR(COUNTIF(QuickFix!$D$2:D97,QuickFix!D97)&gt;1,QuickFix!D97=0),IF(ISBLANK('Unit Types - Emission Rates'!C106),B96,0),MAX($B$1:B96)+1)</f>
        <v># if BACT</v>
      </c>
      <c r="C97" t="str">
        <f t="shared" si="31"/>
        <v># if BACT0</v>
      </c>
      <c r="D97">
        <f>IF(B97=0,0,IF(ISNUMBER(MATCH(C97,$C$1:C96,0)),-1,COUNTIF($B$2:B97,B97)-COUNTIFS($D$1:D96,"&lt;0",$B$1:B96,B97)))</f>
        <v>-1</v>
      </c>
      <c r="E97">
        <f t="shared" si="49"/>
        <v>0</v>
      </c>
      <c r="F97" t="str">
        <f>IF(OR(COUNTIF(QuickFix!$D$2:D97,QuickFix!D97)&gt;1,QuickFix!D97=0),IF(ISBLANK('Unit Types - Emission Rates'!C106),F96,0),MAX(F$1:$F96)+1)</f>
        <v># if Monitoring</v>
      </c>
      <c r="G97" t="str">
        <f t="shared" si="32"/>
        <v># if Monitoring0</v>
      </c>
      <c r="H97">
        <f>IF(F97=0,0,IF(ISNUMBER(MATCH(G97,$G$1:G96,0)),-1,COUNTIF($F$2:F97,F97)-COUNTIFS($H$1:H96,"&lt;0",$F$1:F96,F97)))</f>
        <v>-1</v>
      </c>
      <c r="I97">
        <f t="shared" si="33"/>
        <v>0</v>
      </c>
      <c r="J97" s="3" t="str">
        <f>IF(OR(COUNTIF($L$2:L97,L97)&gt;1,L97=0),IF(ISBLANK('Unit Types - Emission Rates'!C106),J96,0),MAX($J$1:J96)+1)</f>
        <v>Unique FIN</v>
      </c>
      <c r="K97" s="3" t="str">
        <f>IF(OR(COUNTIF($M$2:M97,M97)&gt;1,M97=0),IF(ISBLANK('Unit Types - Emission Rates'!D106),K96,0),MAX($K$1:K96)+1)</f>
        <v>Unique EPN</v>
      </c>
      <c r="L97">
        <f>IF(ISBLANK('Unit Types - Emission Rates'!$C106),'Unit Types - Emission Rates'!D106,'Unit Types - Emission Rates'!C106)</f>
        <v>0</v>
      </c>
      <c r="M97" s="3">
        <f>IF(AND(ISBLANK('Unit Types - Emission Rates'!D106),N97&lt;&gt;0,L97&lt;&gt;N97),"FIN: "&amp;L97,IF(AND(ISBLANK('Unit Types - Emission Rates'!D106),N97&lt;&gt;0),L97,'Unit Types - Emission Rates'!D106))</f>
        <v>0</v>
      </c>
      <c r="N97" s="3">
        <f>'Unit Types - Emission Rates'!E106</f>
        <v>0</v>
      </c>
      <c r="O97" s="5" t="str">
        <f>IF(OR(COUNTIF($P$2:P97,P97&lt;&gt;0)&gt;1,P97=0),IF(ISBLANK('Unit Types - Emission Rates'!A106),O96,0),MAX($O$1:O96)+1)</f>
        <v>AR Numbering</v>
      </c>
      <c r="P97" s="5">
        <f>'Unit Types - Emission Rates'!A106</f>
        <v>0</v>
      </c>
      <c r="Q97" s="3">
        <f>IF(R97=0,0,IF(COUNTIF($R$2:R97,R97)&gt;1,0,MAX($Q$1:Q96)+1))</f>
        <v>0</v>
      </c>
      <c r="R97" s="3">
        <f>IF(ISBLANK('Unit Types - Emission Rates'!P106),'Unit Types - Emission Rates'!O106,'Unit Types - Emission Rates'!P106)</f>
        <v>0</v>
      </c>
      <c r="S97" t="str">
        <f t="shared" si="50"/>
        <v>00</v>
      </c>
      <c r="T97" t="str">
        <f t="shared" si="51"/>
        <v>00</v>
      </c>
      <c r="U97" s="3">
        <f>IF(OR('Unit Types - Emission Rates'!F106="PM 2.5",'Unit Types - Emission Rates'!F106="PM2.5",'Unit Types - Emission Rates'!F106="PM 10",'Unit Types - Emission Rates'!F106="PM10"),"PM",'Unit Types - Emission Rates'!F106)</f>
        <v>0</v>
      </c>
      <c r="V97" s="100">
        <f>IF(ISBLANK('Unit Types - Emission Rates'!F106),1,0)</f>
        <v>1</v>
      </c>
      <c r="AC97" s="99">
        <f>IF(AD97=-1,0,MAX($AC$1:AC96)+1)</f>
        <v>0</v>
      </c>
      <c r="AD97" s="3">
        <f t="shared" si="34"/>
        <v>-1</v>
      </c>
      <c r="AE97" s="3">
        <f t="shared" si="35"/>
        <v>-1</v>
      </c>
      <c r="AF97" s="280">
        <f t="shared" si="36"/>
        <v>-1</v>
      </c>
      <c r="AG97" s="280" t="str">
        <f t="shared" si="37"/>
        <v/>
      </c>
      <c r="AH97" s="280" t="str">
        <f t="shared" si="38"/>
        <v/>
      </c>
      <c r="AI97" s="3">
        <f t="shared" si="39"/>
        <v>-1</v>
      </c>
      <c r="AJ97" s="3" t="str">
        <f t="shared" si="40"/>
        <v/>
      </c>
      <c r="AK97" s="3" t="str">
        <f t="shared" si="41"/>
        <v/>
      </c>
      <c r="AL97" s="280">
        <f t="shared" si="42"/>
        <v>-1</v>
      </c>
      <c r="AM97" s="280" t="str">
        <f t="shared" si="43"/>
        <v/>
      </c>
      <c r="AN97" s="285" t="str">
        <f t="shared" si="44"/>
        <v/>
      </c>
      <c r="AO97" s="3">
        <f>IF(AP97=0,0,COUNTIF(AO$1:$AO96,"&lt;&gt;0"))</f>
        <v>0</v>
      </c>
      <c r="AP97" s="3">
        <f t="shared" si="45"/>
        <v>0</v>
      </c>
      <c r="AT97" s="99">
        <f>IF(AU97=0,0,COUNTIF($AT$1:AT96,"&lt;&gt;0"))</f>
        <v>0</v>
      </c>
      <c r="AU97" s="3">
        <f t="shared" si="46"/>
        <v>0</v>
      </c>
      <c r="AY97" s="3">
        <f>IF(ISNUMBER(IFERROR(MATCH(AZ97,$AZ$1:AZ96,0),"Else")),0,ROW(AZ97)-1)</f>
        <v>0</v>
      </c>
      <c r="AZ97">
        <f>IF(OR('Unit Types - Emission Rates'!F105="PM 2.5",'Unit Types - Emission Rates'!F105="PM 2.5 ",'Unit Types - Emission Rates'!F105="PM2.5"),"PM2.5",IF(OR('Unit Types - Emission Rates'!F105="PM 10",'Unit Types - Emission Rates'!F105="PM 10 ",'Unit Types - Emission Rates'!F105="PM10 "),"PM10",IF(RIGHT('Unit Types - Emission Rates'!F105,1)=" ",LEFT('Unit Types - Emission Rates'!F105,LEN('Unit Types - Emission Rates'!F105)-1),IF(RIGHT('Unit Types - Emission Rates'!F105,1)&lt;&gt;" ",'Unit Types - Emission Rates'!F105,'Unit Types - Emission Rates'!F105))))</f>
        <v>0</v>
      </c>
      <c r="BA97">
        <f>_xlfn.NUMBERVALUE(IF(OR('Unit Types - Emission Rates'!G105="-",'Unit Types - Emission Rates'!G105="--",'Unit Types - Emission Rates'!G105="---"),0,IF(OR('Unit Types - Emission Rates'!G105="&lt;0.01",'Unit Types - Emission Rates'!G105="&lt; 0.01"),0.01,'Unit Types - Emission Rates'!G105)))</f>
        <v>0</v>
      </c>
      <c r="BB97">
        <f>_xlfn.NUMBERVALUE(IF(OR('Unit Types - Emission Rates'!H105="-",'Unit Types - Emission Rates'!H105="--",'Unit Types - Emission Rates'!H105="---"),0,IF(OR('Unit Types - Emission Rates'!H105="&lt;0.01",'Unit Types - Emission Rates'!H105="&lt; 0.01"),0.01,'Unit Types - Emission Rates'!H105)))</f>
        <v>0</v>
      </c>
      <c r="BC97">
        <f>_xlfn.NUMBERVALUE(IF(OR('Unit Types - Emission Rates'!I105="-",'Unit Types - Emission Rates'!I105="--",'Unit Types - Emission Rates'!I105="---"),0,IF(OR('Unit Types - Emission Rates'!I105="&lt;0.01",'Unit Types - Emission Rates'!I105="&lt; 0.01"),0.01,'Unit Types - Emission Rates'!I105)))</f>
        <v>0</v>
      </c>
      <c r="BD97">
        <f>_xlfn.NUMBERVALUE(IF(OR('Unit Types - Emission Rates'!J105="-",'Unit Types - Emission Rates'!J105="--",'Unit Types - Emission Rates'!J105="---"),0,IF(OR('Unit Types - Emission Rates'!J105="&lt;0.01",'Unit Types - Emission Rates'!J105="&lt; 0.01"),0.01,'Unit Types - Emission Rates'!J105)))</f>
        <v>0</v>
      </c>
      <c r="BE97">
        <f>_xlfn.NUMBERVALUE(IF(OR('Unit Types - Emission Rates'!K105="-",'Unit Types - Emission Rates'!K105="--",'Unit Types - Emission Rates'!K105="---"),0,IF(OR('Unit Types - Emission Rates'!K105="&lt;0.01",'Unit Types - Emission Rates'!K105="&lt; 0.01"),0.01,'Unit Types - Emission Rates'!K105)))</f>
        <v>0</v>
      </c>
      <c r="BF97">
        <f>_xlfn.NUMBERVALUE(IF(OR('Unit Types - Emission Rates'!L105="-",'Unit Types - Emission Rates'!L105="--",'Unit Types - Emission Rates'!L105="---"),0,IF(OR('Unit Types - Emission Rates'!L105="&lt;0.01",'Unit Types - Emission Rates'!L105="&lt; 0.01"),0.01,'Unit Types - Emission Rates'!L105)))</f>
        <v>0</v>
      </c>
      <c r="BG97" t="b">
        <f>IF(AND(V96&lt;&gt;1),(QuickFix!G96="Yes"))</f>
        <v>0</v>
      </c>
      <c r="BH97" t="b">
        <f>OR('Unit Types - Emission Rates'!A105="Consolidate",AND(ISBLANK('Unit Types - Emission Rates'!A105),BH96=TRUE),BC97&gt;0,BD97&gt;0)</f>
        <v>0</v>
      </c>
      <c r="BI97" t="b">
        <f>OR('Unit Types - Emission Rates'!A105="Remove",AND(ISBLANK('Unit Types - Emission Rates'!A105),BI96=TRUE))</f>
        <v>0</v>
      </c>
      <c r="BJ97" t="b">
        <f>OR('Unit Types - Emission Rates'!A105="Consolidate",'Unit Types - Emission Rates'!A105="New/Modified",'Unit Types - Emission Rates'!A105="Change of location",AND(ISBLANK('Unit Types - Emission Rates'!A105),BJ96=TRUE))</f>
        <v>0</v>
      </c>
      <c r="BK97" t="b">
        <f>OR('Unit Types - Emission Rates'!A105="Renew",'Unit Types - Emission Rates'!A105="Renew only",AND(ISBLANK('Unit Types - Emission Rates'!A105),BK96=TRUE))</f>
        <v>0</v>
      </c>
      <c r="BL97">
        <f>IF(ISNUMBER(IFERROR(MATCH(BM97,$BM$1:BM96,0),"Else")),0,ROW(BM97)-1)</f>
        <v>0</v>
      </c>
      <c r="BM97" s="105">
        <f t="shared" si="53"/>
        <v>0</v>
      </c>
      <c r="BO97" s="3"/>
      <c r="BP97" s="3"/>
      <c r="BQ97" s="162" t="s">
        <v>1642</v>
      </c>
      <c r="BR97" s="160" t="s">
        <v>1163</v>
      </c>
      <c r="BS97" s="3"/>
      <c r="BT97" s="3"/>
      <c r="BX97" s="8"/>
      <c r="CK97" s="102" t="s">
        <v>1522</v>
      </c>
      <c r="CL97" t="s">
        <v>797</v>
      </c>
      <c r="CM97" t="s">
        <v>1633</v>
      </c>
      <c r="CN97" t="s">
        <v>1634</v>
      </c>
      <c r="CO97" s="638" t="s">
        <v>1630</v>
      </c>
      <c r="CQ97" s="362" t="s">
        <v>1557</v>
      </c>
      <c r="CX97" t="s">
        <v>1643</v>
      </c>
      <c r="CY97">
        <f t="shared" si="47"/>
        <v>0</v>
      </c>
      <c r="DA97" t="b">
        <f t="shared" si="48"/>
        <v>0</v>
      </c>
      <c r="DF97" s="333">
        <f t="shared" si="52"/>
        <v>0</v>
      </c>
    </row>
    <row r="98" spans="1:110" x14ac:dyDescent="0.2">
      <c r="A98" s="102">
        <f>IF(OR('Unit Types - Emission Rates'!A107="Not New/Modified",'Unit Types - Emission Rates'!A107="Remove",M98=0),0,IF(ISNUMBER(MATCH(M98,$M$1:M97,0)),0,MAX($A$1:A97)+1))</f>
        <v>0</v>
      </c>
      <c r="B98" t="str">
        <f>IF(OR(COUNTIF(QuickFix!$D$2:D98,QuickFix!D98)&gt;1,QuickFix!D98=0),IF(ISBLANK('Unit Types - Emission Rates'!C107),B97,0),MAX($B$1:B97)+1)</f>
        <v># if BACT</v>
      </c>
      <c r="C98" t="str">
        <f t="shared" si="31"/>
        <v># if BACT0</v>
      </c>
      <c r="D98">
        <f>IF(B98=0,0,IF(ISNUMBER(MATCH(C98,$C$1:C97,0)),-1,COUNTIF($B$2:B98,B98)-COUNTIFS($D$1:D97,"&lt;0",$B$1:B97,B98)))</f>
        <v>-1</v>
      </c>
      <c r="E98">
        <f t="shared" si="49"/>
        <v>0</v>
      </c>
      <c r="F98" t="str">
        <f>IF(OR(COUNTIF(QuickFix!$D$2:D98,QuickFix!D98)&gt;1,QuickFix!D98=0),IF(ISBLANK('Unit Types - Emission Rates'!C107),F97,0),MAX(F$1:$F97)+1)</f>
        <v># if Monitoring</v>
      </c>
      <c r="G98" t="str">
        <f t="shared" si="32"/>
        <v># if Monitoring0</v>
      </c>
      <c r="H98">
        <f>IF(F98=0,0,IF(ISNUMBER(MATCH(G98,$G$1:G97,0)),-1,COUNTIF($F$2:F98,F98)-COUNTIFS($H$1:H97,"&lt;0",$F$1:F97,F98)))</f>
        <v>-1</v>
      </c>
      <c r="I98">
        <f t="shared" si="33"/>
        <v>0</v>
      </c>
      <c r="J98" s="3" t="str">
        <f>IF(OR(COUNTIF($L$2:L98,L98)&gt;1,L98=0),IF(ISBLANK('Unit Types - Emission Rates'!C107),J97,0),MAX($J$1:J97)+1)</f>
        <v>Unique FIN</v>
      </c>
      <c r="K98" s="3" t="str">
        <f>IF(OR(COUNTIF($M$2:M98,M98)&gt;1,M98=0),IF(ISBLANK('Unit Types - Emission Rates'!D107),K97,0),MAX($K$1:K97)+1)</f>
        <v>Unique EPN</v>
      </c>
      <c r="L98">
        <f>IF(ISBLANK('Unit Types - Emission Rates'!$C107),'Unit Types - Emission Rates'!D107,'Unit Types - Emission Rates'!C107)</f>
        <v>0</v>
      </c>
      <c r="M98" s="3">
        <f>IF(AND(ISBLANK('Unit Types - Emission Rates'!D107),N98&lt;&gt;0,L98&lt;&gt;N98),"FIN: "&amp;L98,IF(AND(ISBLANK('Unit Types - Emission Rates'!D107),N98&lt;&gt;0),L98,'Unit Types - Emission Rates'!D107))</f>
        <v>0</v>
      </c>
      <c r="N98" s="3">
        <f>'Unit Types - Emission Rates'!E107</f>
        <v>0</v>
      </c>
      <c r="O98" s="5" t="str">
        <f>IF(OR(COUNTIF($P$2:P98,P98&lt;&gt;0)&gt;1,P98=0),IF(ISBLANK('Unit Types - Emission Rates'!A107),O97,0),MAX($O$1:O97)+1)</f>
        <v>AR Numbering</v>
      </c>
      <c r="P98" s="5">
        <f>'Unit Types - Emission Rates'!A107</f>
        <v>0</v>
      </c>
      <c r="Q98" s="3">
        <f>IF(R98=0,0,IF(COUNTIF($R$2:R98,R98)&gt;1,0,MAX($Q$1:Q97)+1))</f>
        <v>0</v>
      </c>
      <c r="R98" s="3">
        <f>IF(ISBLANK('Unit Types - Emission Rates'!P107),'Unit Types - Emission Rates'!O107,'Unit Types - Emission Rates'!P107)</f>
        <v>0</v>
      </c>
      <c r="S98" t="str">
        <f t="shared" si="50"/>
        <v>00</v>
      </c>
      <c r="T98" t="str">
        <f t="shared" si="51"/>
        <v>00</v>
      </c>
      <c r="U98" s="3">
        <f>IF(OR('Unit Types - Emission Rates'!F107="PM 2.5",'Unit Types - Emission Rates'!F107="PM2.5",'Unit Types - Emission Rates'!F107="PM 10",'Unit Types - Emission Rates'!F107="PM10"),"PM",'Unit Types - Emission Rates'!F107)</f>
        <v>0</v>
      </c>
      <c r="V98" s="100">
        <f>IF(ISBLANK('Unit Types - Emission Rates'!F107),1,0)</f>
        <v>1</v>
      </c>
      <c r="AC98" s="99">
        <f>IF(AD98=-1,0,MAX($AC$1:AC97)+1)</f>
        <v>0</v>
      </c>
      <c r="AD98" s="3">
        <f t="shared" si="34"/>
        <v>-1</v>
      </c>
      <c r="AE98" s="3">
        <f t="shared" si="35"/>
        <v>-1</v>
      </c>
      <c r="AF98" s="280">
        <f t="shared" si="36"/>
        <v>-1</v>
      </c>
      <c r="AG98" s="280" t="str">
        <f t="shared" si="37"/>
        <v/>
      </c>
      <c r="AH98" s="280" t="str">
        <f t="shared" si="38"/>
        <v/>
      </c>
      <c r="AI98" s="3">
        <f t="shared" si="39"/>
        <v>-1</v>
      </c>
      <c r="AJ98" s="3" t="str">
        <f t="shared" si="40"/>
        <v/>
      </c>
      <c r="AK98" s="3" t="str">
        <f t="shared" si="41"/>
        <v/>
      </c>
      <c r="AL98" s="280">
        <f t="shared" si="42"/>
        <v>-1</v>
      </c>
      <c r="AM98" s="280" t="str">
        <f t="shared" si="43"/>
        <v/>
      </c>
      <c r="AN98" s="285" t="str">
        <f t="shared" si="44"/>
        <v/>
      </c>
      <c r="AO98" s="3">
        <f>IF(AP98=0,0,COUNTIF(AO$1:$AO97,"&lt;&gt;0"))</f>
        <v>0</v>
      </c>
      <c r="AP98" s="3">
        <f t="shared" si="45"/>
        <v>0</v>
      </c>
      <c r="AT98" s="99">
        <f>IF(AU98=0,0,COUNTIF($AT$1:AT97,"&lt;&gt;0"))</f>
        <v>0</v>
      </c>
      <c r="AU98" s="3">
        <f t="shared" si="46"/>
        <v>0</v>
      </c>
      <c r="AY98" s="3">
        <f>IF(ISNUMBER(IFERROR(MATCH(AZ98,$AZ$1:AZ97,0),"Else")),0,ROW(AZ98)-1)</f>
        <v>0</v>
      </c>
      <c r="AZ98">
        <f>IF(OR('Unit Types - Emission Rates'!F106="PM 2.5",'Unit Types - Emission Rates'!F106="PM 2.5 ",'Unit Types - Emission Rates'!F106="PM2.5"),"PM2.5",IF(OR('Unit Types - Emission Rates'!F106="PM 10",'Unit Types - Emission Rates'!F106="PM 10 ",'Unit Types - Emission Rates'!F106="PM10 "),"PM10",IF(RIGHT('Unit Types - Emission Rates'!F106,1)=" ",LEFT('Unit Types - Emission Rates'!F106,LEN('Unit Types - Emission Rates'!F106)-1),IF(RIGHT('Unit Types - Emission Rates'!F106,1)&lt;&gt;" ",'Unit Types - Emission Rates'!F106,'Unit Types - Emission Rates'!F106))))</f>
        <v>0</v>
      </c>
      <c r="BA98">
        <f>_xlfn.NUMBERVALUE(IF(OR('Unit Types - Emission Rates'!G106="-",'Unit Types - Emission Rates'!G106="--",'Unit Types - Emission Rates'!G106="---"),0,IF(OR('Unit Types - Emission Rates'!G106="&lt;0.01",'Unit Types - Emission Rates'!G106="&lt; 0.01"),0.01,'Unit Types - Emission Rates'!G106)))</f>
        <v>0</v>
      </c>
      <c r="BB98">
        <f>_xlfn.NUMBERVALUE(IF(OR('Unit Types - Emission Rates'!H106="-",'Unit Types - Emission Rates'!H106="--",'Unit Types - Emission Rates'!H106="---"),0,IF(OR('Unit Types - Emission Rates'!H106="&lt;0.01",'Unit Types - Emission Rates'!H106="&lt; 0.01"),0.01,'Unit Types - Emission Rates'!H106)))</f>
        <v>0</v>
      </c>
      <c r="BC98">
        <f>_xlfn.NUMBERVALUE(IF(OR('Unit Types - Emission Rates'!I106="-",'Unit Types - Emission Rates'!I106="--",'Unit Types - Emission Rates'!I106="---"),0,IF(OR('Unit Types - Emission Rates'!I106="&lt;0.01",'Unit Types - Emission Rates'!I106="&lt; 0.01"),0.01,'Unit Types - Emission Rates'!I106)))</f>
        <v>0</v>
      </c>
      <c r="BD98">
        <f>_xlfn.NUMBERVALUE(IF(OR('Unit Types - Emission Rates'!J106="-",'Unit Types - Emission Rates'!J106="--",'Unit Types - Emission Rates'!J106="---"),0,IF(OR('Unit Types - Emission Rates'!J106="&lt;0.01",'Unit Types - Emission Rates'!J106="&lt; 0.01"),0.01,'Unit Types - Emission Rates'!J106)))</f>
        <v>0</v>
      </c>
      <c r="BE98">
        <f>_xlfn.NUMBERVALUE(IF(OR('Unit Types - Emission Rates'!K106="-",'Unit Types - Emission Rates'!K106="--",'Unit Types - Emission Rates'!K106="---"),0,IF(OR('Unit Types - Emission Rates'!K106="&lt;0.01",'Unit Types - Emission Rates'!K106="&lt; 0.01"),0.01,'Unit Types - Emission Rates'!K106)))</f>
        <v>0</v>
      </c>
      <c r="BF98">
        <f>_xlfn.NUMBERVALUE(IF(OR('Unit Types - Emission Rates'!L106="-",'Unit Types - Emission Rates'!L106="--",'Unit Types - Emission Rates'!L106="---"),0,IF(OR('Unit Types - Emission Rates'!L106="&lt;0.01",'Unit Types - Emission Rates'!L106="&lt; 0.01"),0.01,'Unit Types - Emission Rates'!L106)))</f>
        <v>0</v>
      </c>
      <c r="BG98" t="b">
        <f>IF(AND(V97&lt;&gt;1),(QuickFix!G97="Yes"))</f>
        <v>0</v>
      </c>
      <c r="BH98" t="b">
        <f>OR('Unit Types - Emission Rates'!A106="Consolidate",AND(ISBLANK('Unit Types - Emission Rates'!A106),BH97=TRUE),BC98&gt;0,BD98&gt;0)</f>
        <v>0</v>
      </c>
      <c r="BI98" t="b">
        <f>OR('Unit Types - Emission Rates'!A106="Remove",AND(ISBLANK('Unit Types - Emission Rates'!A106),BI97=TRUE))</f>
        <v>0</v>
      </c>
      <c r="BJ98" t="b">
        <f>OR('Unit Types - Emission Rates'!A106="Consolidate",'Unit Types - Emission Rates'!A106="New/Modified",'Unit Types - Emission Rates'!A106="Change of location",AND(ISBLANK('Unit Types - Emission Rates'!A106),BJ97=TRUE))</f>
        <v>0</v>
      </c>
      <c r="BK98" t="b">
        <f>OR('Unit Types - Emission Rates'!A106="Renew",'Unit Types - Emission Rates'!A106="Renew only",AND(ISBLANK('Unit Types - Emission Rates'!A106),BK97=TRUE))</f>
        <v>0</v>
      </c>
      <c r="BL98">
        <f>IF(ISNUMBER(IFERROR(MATCH(BM98,$BM$1:BM97,0),"Else")),0,ROW(BM98)-1)</f>
        <v>0</v>
      </c>
      <c r="BM98" s="105">
        <f t="shared" si="53"/>
        <v>0</v>
      </c>
      <c r="BO98" s="3"/>
      <c r="BP98" s="3"/>
      <c r="BQ98" s="162" t="s">
        <v>1644</v>
      </c>
      <c r="BR98" s="160" t="s">
        <v>1013</v>
      </c>
      <c r="BS98" s="3"/>
      <c r="BT98" s="3"/>
      <c r="BX98" s="8"/>
      <c r="CK98" s="382" t="s">
        <v>1561</v>
      </c>
      <c r="CL98" s="381" t="s">
        <v>527</v>
      </c>
      <c r="CM98" s="381" t="s">
        <v>1628</v>
      </c>
      <c r="CN98" s="381" t="s">
        <v>1645</v>
      </c>
      <c r="CO98" s="383" t="s">
        <v>1646</v>
      </c>
      <c r="CP98" s="381" t="s">
        <v>1647</v>
      </c>
      <c r="CQ98" s="362" t="s">
        <v>1057</v>
      </c>
      <c r="CX98" t="s">
        <v>1648</v>
      </c>
      <c r="CY98">
        <f t="shared" si="47"/>
        <v>0</v>
      </c>
      <c r="DA98" t="b">
        <f t="shared" ref="DA98:DA129" si="54">ISNUMBER(MATCH(AZ98,$CZ$2:$CZ$17,0))</f>
        <v>0</v>
      </c>
      <c r="DF98" s="333">
        <f t="shared" si="52"/>
        <v>0</v>
      </c>
    </row>
    <row r="99" spans="1:110" x14ac:dyDescent="0.2">
      <c r="A99" s="102">
        <f>IF(OR('Unit Types - Emission Rates'!A108="Not New/Modified",'Unit Types - Emission Rates'!A108="Remove",M99=0),0,IF(ISNUMBER(MATCH(M99,$M$1:M98,0)),0,MAX($A$1:A98)+1))</f>
        <v>0</v>
      </c>
      <c r="B99" t="str">
        <f>IF(OR(COUNTIF(QuickFix!$D$2:D99,QuickFix!D99)&gt;1,QuickFix!D99=0),IF(ISBLANK('Unit Types - Emission Rates'!C108),B98,0),MAX($B$1:B98)+1)</f>
        <v># if BACT</v>
      </c>
      <c r="C99" t="str">
        <f t="shared" si="31"/>
        <v># if BACT0</v>
      </c>
      <c r="D99">
        <f>IF(B99=0,0,IF(ISNUMBER(MATCH(C99,$C$1:C98,0)),-1,COUNTIF($B$2:B99,B99)-COUNTIFS($D$1:D98,"&lt;0",$B$1:B98,B99)))</f>
        <v>-1</v>
      </c>
      <c r="E99">
        <f t="shared" si="49"/>
        <v>0</v>
      </c>
      <c r="F99" t="str">
        <f>IF(OR(COUNTIF(QuickFix!$D$2:D99,QuickFix!D99)&gt;1,QuickFix!D99=0),IF(ISBLANK('Unit Types - Emission Rates'!C108),F98,0),MAX(F$1:$F98)+1)</f>
        <v># if Monitoring</v>
      </c>
      <c r="G99" t="str">
        <f t="shared" si="32"/>
        <v># if Monitoring0</v>
      </c>
      <c r="H99">
        <f>IF(F99=0,0,IF(ISNUMBER(MATCH(G99,$G$1:G98,0)),-1,COUNTIF($F$2:F99,F99)-COUNTIFS($H$1:H98,"&lt;0",$F$1:F98,F99)))</f>
        <v>-1</v>
      </c>
      <c r="I99">
        <f t="shared" si="33"/>
        <v>0</v>
      </c>
      <c r="J99" s="3" t="str">
        <f>IF(OR(COUNTIF($L$2:L99,L99)&gt;1,L99=0),IF(ISBLANK('Unit Types - Emission Rates'!C108),J98,0),MAX($J$1:J98)+1)</f>
        <v>Unique FIN</v>
      </c>
      <c r="K99" s="3" t="str">
        <f>IF(OR(COUNTIF($M$2:M99,M99)&gt;1,M99=0),IF(ISBLANK('Unit Types - Emission Rates'!D108),K98,0),MAX($K$1:K98)+1)</f>
        <v>Unique EPN</v>
      </c>
      <c r="L99">
        <f>IF(ISBLANK('Unit Types - Emission Rates'!$C108),'Unit Types - Emission Rates'!D108,'Unit Types - Emission Rates'!C108)</f>
        <v>0</v>
      </c>
      <c r="M99" s="3">
        <f>IF(AND(ISBLANK('Unit Types - Emission Rates'!D108),N99&lt;&gt;0,L99&lt;&gt;N99),"FIN: "&amp;L99,IF(AND(ISBLANK('Unit Types - Emission Rates'!D108),N99&lt;&gt;0),L99,'Unit Types - Emission Rates'!D108))</f>
        <v>0</v>
      </c>
      <c r="N99" s="3">
        <f>'Unit Types - Emission Rates'!E108</f>
        <v>0</v>
      </c>
      <c r="O99" s="5" t="str">
        <f>IF(OR(COUNTIF($P$2:P99,P99&lt;&gt;0)&gt;1,P99=0),IF(ISBLANK('Unit Types - Emission Rates'!A108),O98,0),MAX($O$1:O98)+1)</f>
        <v>AR Numbering</v>
      </c>
      <c r="P99" s="5">
        <f>'Unit Types - Emission Rates'!A108</f>
        <v>0</v>
      </c>
      <c r="Q99" s="3">
        <f>IF(R99=0,0,IF(COUNTIF($R$2:R99,R99)&gt;1,0,MAX($Q$1:Q98)+1))</f>
        <v>0</v>
      </c>
      <c r="R99" s="3">
        <f>IF(ISBLANK('Unit Types - Emission Rates'!P108),'Unit Types - Emission Rates'!O108,'Unit Types - Emission Rates'!P108)</f>
        <v>0</v>
      </c>
      <c r="S99" t="str">
        <f t="shared" si="50"/>
        <v>00</v>
      </c>
      <c r="T99" t="str">
        <f t="shared" si="51"/>
        <v>00</v>
      </c>
      <c r="U99" s="3">
        <f>IF(OR('Unit Types - Emission Rates'!F108="PM 2.5",'Unit Types - Emission Rates'!F108="PM2.5",'Unit Types - Emission Rates'!F108="PM 10",'Unit Types - Emission Rates'!F108="PM10"),"PM",'Unit Types - Emission Rates'!F108)</f>
        <v>0</v>
      </c>
      <c r="V99" s="100">
        <f>IF(ISBLANK('Unit Types - Emission Rates'!F108),1,0)</f>
        <v>1</v>
      </c>
      <c r="AC99" s="99">
        <f>IF(AD99=-1,0,MAX($AC$1:AC98)+1)</f>
        <v>0</v>
      </c>
      <c r="AD99" s="3">
        <f t="shared" si="34"/>
        <v>-1</v>
      </c>
      <c r="AE99" s="3">
        <f t="shared" si="35"/>
        <v>-1</v>
      </c>
      <c r="AF99" s="280">
        <f t="shared" si="36"/>
        <v>-1</v>
      </c>
      <c r="AG99" s="280" t="str">
        <f t="shared" si="37"/>
        <v/>
      </c>
      <c r="AH99" s="280" t="str">
        <f t="shared" si="38"/>
        <v/>
      </c>
      <c r="AI99" s="3">
        <f t="shared" si="39"/>
        <v>-1</v>
      </c>
      <c r="AJ99" s="3" t="str">
        <f t="shared" si="40"/>
        <v/>
      </c>
      <c r="AK99" s="3" t="str">
        <f t="shared" si="41"/>
        <v/>
      </c>
      <c r="AL99" s="280">
        <f t="shared" si="42"/>
        <v>-1</v>
      </c>
      <c r="AM99" s="280" t="str">
        <f t="shared" si="43"/>
        <v/>
      </c>
      <c r="AN99" s="285" t="str">
        <f t="shared" si="44"/>
        <v/>
      </c>
      <c r="AO99" s="3">
        <f>IF(AP99=0,0,COUNTIF(AO$1:$AO98,"&lt;&gt;0"))</f>
        <v>0</v>
      </c>
      <c r="AP99" s="3">
        <f t="shared" si="45"/>
        <v>0</v>
      </c>
      <c r="AT99" s="99">
        <f>IF(AU99=0,0,COUNTIF($AT$1:AT98,"&lt;&gt;0"))</f>
        <v>0</v>
      </c>
      <c r="AU99" s="3">
        <f t="shared" si="46"/>
        <v>0</v>
      </c>
      <c r="AY99" s="3">
        <f>IF(ISNUMBER(IFERROR(MATCH(AZ99,$AZ$1:AZ98,0),"Else")),0,ROW(AZ99)-1)</f>
        <v>0</v>
      </c>
      <c r="AZ99">
        <f>IF(OR('Unit Types - Emission Rates'!F107="PM 2.5",'Unit Types - Emission Rates'!F107="PM 2.5 ",'Unit Types - Emission Rates'!F107="PM2.5"),"PM2.5",IF(OR('Unit Types - Emission Rates'!F107="PM 10",'Unit Types - Emission Rates'!F107="PM 10 ",'Unit Types - Emission Rates'!F107="PM10 "),"PM10",IF(RIGHT('Unit Types - Emission Rates'!F107,1)=" ",LEFT('Unit Types - Emission Rates'!F107,LEN('Unit Types - Emission Rates'!F107)-1),IF(RIGHT('Unit Types - Emission Rates'!F107,1)&lt;&gt;" ",'Unit Types - Emission Rates'!F107,'Unit Types - Emission Rates'!F107))))</f>
        <v>0</v>
      </c>
      <c r="BA99">
        <f>_xlfn.NUMBERVALUE(IF(OR('Unit Types - Emission Rates'!G107="-",'Unit Types - Emission Rates'!G107="--",'Unit Types - Emission Rates'!G107="---"),0,IF(OR('Unit Types - Emission Rates'!G107="&lt;0.01",'Unit Types - Emission Rates'!G107="&lt; 0.01"),0.01,'Unit Types - Emission Rates'!G107)))</f>
        <v>0</v>
      </c>
      <c r="BB99">
        <f>_xlfn.NUMBERVALUE(IF(OR('Unit Types - Emission Rates'!H107="-",'Unit Types - Emission Rates'!H107="--",'Unit Types - Emission Rates'!H107="---"),0,IF(OR('Unit Types - Emission Rates'!H107="&lt;0.01",'Unit Types - Emission Rates'!H107="&lt; 0.01"),0.01,'Unit Types - Emission Rates'!H107)))</f>
        <v>0</v>
      </c>
      <c r="BC99">
        <f>_xlfn.NUMBERVALUE(IF(OR('Unit Types - Emission Rates'!I107="-",'Unit Types - Emission Rates'!I107="--",'Unit Types - Emission Rates'!I107="---"),0,IF(OR('Unit Types - Emission Rates'!I107="&lt;0.01",'Unit Types - Emission Rates'!I107="&lt; 0.01"),0.01,'Unit Types - Emission Rates'!I107)))</f>
        <v>0</v>
      </c>
      <c r="BD99">
        <f>_xlfn.NUMBERVALUE(IF(OR('Unit Types - Emission Rates'!J107="-",'Unit Types - Emission Rates'!J107="--",'Unit Types - Emission Rates'!J107="---"),0,IF(OR('Unit Types - Emission Rates'!J107="&lt;0.01",'Unit Types - Emission Rates'!J107="&lt; 0.01"),0.01,'Unit Types - Emission Rates'!J107)))</f>
        <v>0</v>
      </c>
      <c r="BE99">
        <f>_xlfn.NUMBERVALUE(IF(OR('Unit Types - Emission Rates'!K107="-",'Unit Types - Emission Rates'!K107="--",'Unit Types - Emission Rates'!K107="---"),0,IF(OR('Unit Types - Emission Rates'!K107="&lt;0.01",'Unit Types - Emission Rates'!K107="&lt; 0.01"),0.01,'Unit Types - Emission Rates'!K107)))</f>
        <v>0</v>
      </c>
      <c r="BF99">
        <f>_xlfn.NUMBERVALUE(IF(OR('Unit Types - Emission Rates'!L107="-",'Unit Types - Emission Rates'!L107="--",'Unit Types - Emission Rates'!L107="---"),0,IF(OR('Unit Types - Emission Rates'!L107="&lt;0.01",'Unit Types - Emission Rates'!L107="&lt; 0.01"),0.01,'Unit Types - Emission Rates'!L107)))</f>
        <v>0</v>
      </c>
      <c r="BG99" t="b">
        <f>IF(AND(V98&lt;&gt;1),(QuickFix!G98="Yes"))</f>
        <v>0</v>
      </c>
      <c r="BH99" t="b">
        <f>OR('Unit Types - Emission Rates'!A107="Consolidate",AND(ISBLANK('Unit Types - Emission Rates'!A107),BH98=TRUE),BC99&gt;0,BD99&gt;0)</f>
        <v>0</v>
      </c>
      <c r="BI99" t="b">
        <f>OR('Unit Types - Emission Rates'!A107="Remove",AND(ISBLANK('Unit Types - Emission Rates'!A107),BI98=TRUE))</f>
        <v>0</v>
      </c>
      <c r="BJ99" t="b">
        <f>OR('Unit Types - Emission Rates'!A107="Consolidate",'Unit Types - Emission Rates'!A107="New/Modified",'Unit Types - Emission Rates'!A107="Change of location",AND(ISBLANK('Unit Types - Emission Rates'!A107),BJ98=TRUE))</f>
        <v>0</v>
      </c>
      <c r="BK99" t="b">
        <f>OR('Unit Types - Emission Rates'!A107="Renew",'Unit Types - Emission Rates'!A107="Renew only",AND(ISBLANK('Unit Types - Emission Rates'!A107),BK98=TRUE))</f>
        <v>0</v>
      </c>
      <c r="BL99">
        <f>IF(ISNUMBER(IFERROR(MATCH(BM99,$BM$1:BM98,0),"Else")),0,ROW(BM99)-1)</f>
        <v>0</v>
      </c>
      <c r="BM99" s="105">
        <f t="shared" si="53"/>
        <v>0</v>
      </c>
      <c r="BO99" s="3"/>
      <c r="BP99" s="3"/>
      <c r="BQ99" s="162" t="s">
        <v>1649</v>
      </c>
      <c r="BR99" s="160" t="s">
        <v>1219</v>
      </c>
      <c r="BS99" s="3"/>
      <c r="BT99" s="3"/>
      <c r="BX99" s="8"/>
      <c r="CK99" s="102" t="s">
        <v>1557</v>
      </c>
      <c r="CL99" t="s">
        <v>797</v>
      </c>
      <c r="CM99" t="s">
        <v>1633</v>
      </c>
      <c r="CN99" t="s">
        <v>1634</v>
      </c>
      <c r="CO99" s="638" t="s">
        <v>1630</v>
      </c>
      <c r="CQ99" s="362" t="s">
        <v>1079</v>
      </c>
      <c r="CX99" t="s">
        <v>1650</v>
      </c>
      <c r="CY99">
        <f t="shared" si="47"/>
        <v>0</v>
      </c>
      <c r="DA99" t="b">
        <f t="shared" si="54"/>
        <v>0</v>
      </c>
      <c r="DF99" s="333">
        <f t="shared" si="52"/>
        <v>0</v>
      </c>
    </row>
    <row r="100" spans="1:110" x14ac:dyDescent="0.2">
      <c r="A100" s="102">
        <f>IF(OR('Unit Types - Emission Rates'!A109="Not New/Modified",'Unit Types - Emission Rates'!A109="Remove",M100=0),0,IF(ISNUMBER(MATCH(M100,$M$1:M99,0)),0,MAX($A$1:A99)+1))</f>
        <v>0</v>
      </c>
      <c r="B100" t="str">
        <f>IF(OR(COUNTIF(QuickFix!$D$2:D100,QuickFix!D100)&gt;1,QuickFix!D100=0),IF(ISBLANK('Unit Types - Emission Rates'!C109),B99,0),MAX($B$1:B99)+1)</f>
        <v># if BACT</v>
      </c>
      <c r="C100" t="str">
        <f t="shared" si="31"/>
        <v># if BACT0</v>
      </c>
      <c r="D100">
        <f>IF(B100=0,0,IF(ISNUMBER(MATCH(C100,$C$1:C99,0)),-1,COUNTIF($B$2:B100,B100)-COUNTIFS($D$1:D99,"&lt;0",$B$1:B99,B100)))</f>
        <v>-1</v>
      </c>
      <c r="E100">
        <f t="shared" si="49"/>
        <v>0</v>
      </c>
      <c r="F100" t="str">
        <f>IF(OR(COUNTIF(QuickFix!$D$2:D100,QuickFix!D100)&gt;1,QuickFix!D100=0),IF(ISBLANK('Unit Types - Emission Rates'!C109),F99,0),MAX(F$1:$F99)+1)</f>
        <v># if Monitoring</v>
      </c>
      <c r="G100" t="str">
        <f t="shared" si="32"/>
        <v># if Monitoring0</v>
      </c>
      <c r="H100">
        <f>IF(F100=0,0,IF(ISNUMBER(MATCH(G100,$G$1:G99,0)),-1,COUNTIF($F$2:F100,F100)-COUNTIFS($H$1:H99,"&lt;0",$F$1:F99,F100)))</f>
        <v>-1</v>
      </c>
      <c r="I100">
        <f t="shared" si="33"/>
        <v>0</v>
      </c>
      <c r="J100" s="3" t="str">
        <f>IF(OR(COUNTIF($L$2:L100,L100)&gt;1,L100=0),IF(ISBLANK('Unit Types - Emission Rates'!C109),J99,0),MAX($J$1:J99)+1)</f>
        <v>Unique FIN</v>
      </c>
      <c r="K100" s="3" t="str">
        <f>IF(OR(COUNTIF($M$2:M100,M100)&gt;1,M100=0),IF(ISBLANK('Unit Types - Emission Rates'!D109),K99,0),MAX($K$1:K99)+1)</f>
        <v>Unique EPN</v>
      </c>
      <c r="L100">
        <f>IF(ISBLANK('Unit Types - Emission Rates'!$C109),'Unit Types - Emission Rates'!D109,'Unit Types - Emission Rates'!C109)</f>
        <v>0</v>
      </c>
      <c r="M100" s="3">
        <f>IF(AND(ISBLANK('Unit Types - Emission Rates'!D109),N100&lt;&gt;0,L100&lt;&gt;N100),"FIN: "&amp;L100,IF(AND(ISBLANK('Unit Types - Emission Rates'!D109),N100&lt;&gt;0),L100,'Unit Types - Emission Rates'!D109))</f>
        <v>0</v>
      </c>
      <c r="N100" s="3">
        <f>'Unit Types - Emission Rates'!E109</f>
        <v>0</v>
      </c>
      <c r="O100" s="5" t="str">
        <f>IF(OR(COUNTIF($P$2:P100,P100&lt;&gt;0)&gt;1,P100=0),IF(ISBLANK('Unit Types - Emission Rates'!A109),O99,0),MAX($O$1:O99)+1)</f>
        <v>AR Numbering</v>
      </c>
      <c r="P100" s="5">
        <f>'Unit Types - Emission Rates'!A109</f>
        <v>0</v>
      </c>
      <c r="Q100" s="3">
        <f>IF(R100=0,0,IF(COUNTIF($R$2:R100,R100)&gt;1,0,MAX($Q$1:Q99)+1))</f>
        <v>0</v>
      </c>
      <c r="R100" s="3">
        <f>IF(ISBLANK('Unit Types - Emission Rates'!P109),'Unit Types - Emission Rates'!O109,'Unit Types - Emission Rates'!P109)</f>
        <v>0</v>
      </c>
      <c r="S100" t="str">
        <f t="shared" si="50"/>
        <v>00</v>
      </c>
      <c r="T100" t="str">
        <f t="shared" si="51"/>
        <v>00</v>
      </c>
      <c r="U100" s="3">
        <f>IF(OR('Unit Types - Emission Rates'!F109="PM 2.5",'Unit Types - Emission Rates'!F109="PM2.5",'Unit Types - Emission Rates'!F109="PM 10",'Unit Types - Emission Rates'!F109="PM10"),"PM",'Unit Types - Emission Rates'!F109)</f>
        <v>0</v>
      </c>
      <c r="V100" s="100">
        <f>IF(ISBLANK('Unit Types - Emission Rates'!F109),1,0)</f>
        <v>1</v>
      </c>
      <c r="AC100" s="99">
        <f>IF(AD100=-1,0,MAX($AC$1:AC99)+1)</f>
        <v>0</v>
      </c>
      <c r="AD100" s="3">
        <f t="shared" si="34"/>
        <v>-1</v>
      </c>
      <c r="AE100" s="3">
        <f t="shared" si="35"/>
        <v>-1</v>
      </c>
      <c r="AF100" s="280">
        <f t="shared" si="36"/>
        <v>-1</v>
      </c>
      <c r="AG100" s="280" t="str">
        <f t="shared" si="37"/>
        <v/>
      </c>
      <c r="AH100" s="280" t="str">
        <f t="shared" si="38"/>
        <v/>
      </c>
      <c r="AI100" s="3">
        <f t="shared" si="39"/>
        <v>-1</v>
      </c>
      <c r="AJ100" s="3" t="str">
        <f t="shared" si="40"/>
        <v/>
      </c>
      <c r="AK100" s="3" t="str">
        <f t="shared" si="41"/>
        <v/>
      </c>
      <c r="AL100" s="280">
        <f t="shared" si="42"/>
        <v>-1</v>
      </c>
      <c r="AM100" s="280" t="str">
        <f t="shared" si="43"/>
        <v/>
      </c>
      <c r="AN100" s="285" t="str">
        <f t="shared" si="44"/>
        <v/>
      </c>
      <c r="AO100" s="3">
        <f>IF(AP100=0,0,COUNTIF(AO$1:$AO99,"&lt;&gt;0"))</f>
        <v>0</v>
      </c>
      <c r="AP100" s="3">
        <f t="shared" si="45"/>
        <v>0</v>
      </c>
      <c r="AT100" s="99">
        <f>IF(AU100=0,0,COUNTIF($AT$1:AT99,"&lt;&gt;0"))</f>
        <v>0</v>
      </c>
      <c r="AU100" s="3">
        <f t="shared" si="46"/>
        <v>0</v>
      </c>
      <c r="AY100" s="3">
        <f>IF(ISNUMBER(IFERROR(MATCH(AZ100,$AZ$1:AZ99,0),"Else")),0,ROW(AZ100)-1)</f>
        <v>0</v>
      </c>
      <c r="AZ100">
        <f>IF(OR('Unit Types - Emission Rates'!F108="PM 2.5",'Unit Types - Emission Rates'!F108="PM 2.5 ",'Unit Types - Emission Rates'!F108="PM2.5"),"PM2.5",IF(OR('Unit Types - Emission Rates'!F108="PM 10",'Unit Types - Emission Rates'!F108="PM 10 ",'Unit Types - Emission Rates'!F108="PM10 "),"PM10",IF(RIGHT('Unit Types - Emission Rates'!F108,1)=" ",LEFT('Unit Types - Emission Rates'!F108,LEN('Unit Types - Emission Rates'!F108)-1),IF(RIGHT('Unit Types - Emission Rates'!F108,1)&lt;&gt;" ",'Unit Types - Emission Rates'!F108,'Unit Types - Emission Rates'!F108))))</f>
        <v>0</v>
      </c>
      <c r="BA100">
        <f>_xlfn.NUMBERVALUE(IF(OR('Unit Types - Emission Rates'!G108="-",'Unit Types - Emission Rates'!G108="--",'Unit Types - Emission Rates'!G108="---"),0,IF(OR('Unit Types - Emission Rates'!G108="&lt;0.01",'Unit Types - Emission Rates'!G108="&lt; 0.01"),0.01,'Unit Types - Emission Rates'!G108)))</f>
        <v>0</v>
      </c>
      <c r="BB100">
        <f>_xlfn.NUMBERVALUE(IF(OR('Unit Types - Emission Rates'!H108="-",'Unit Types - Emission Rates'!H108="--",'Unit Types - Emission Rates'!H108="---"),0,IF(OR('Unit Types - Emission Rates'!H108="&lt;0.01",'Unit Types - Emission Rates'!H108="&lt; 0.01"),0.01,'Unit Types - Emission Rates'!H108)))</f>
        <v>0</v>
      </c>
      <c r="BC100">
        <f>_xlfn.NUMBERVALUE(IF(OR('Unit Types - Emission Rates'!I108="-",'Unit Types - Emission Rates'!I108="--",'Unit Types - Emission Rates'!I108="---"),0,IF(OR('Unit Types - Emission Rates'!I108="&lt;0.01",'Unit Types - Emission Rates'!I108="&lt; 0.01"),0.01,'Unit Types - Emission Rates'!I108)))</f>
        <v>0</v>
      </c>
      <c r="BD100">
        <f>_xlfn.NUMBERVALUE(IF(OR('Unit Types - Emission Rates'!J108="-",'Unit Types - Emission Rates'!J108="--",'Unit Types - Emission Rates'!J108="---"),0,IF(OR('Unit Types - Emission Rates'!J108="&lt;0.01",'Unit Types - Emission Rates'!J108="&lt; 0.01"),0.01,'Unit Types - Emission Rates'!J108)))</f>
        <v>0</v>
      </c>
      <c r="BE100">
        <f>_xlfn.NUMBERVALUE(IF(OR('Unit Types - Emission Rates'!K108="-",'Unit Types - Emission Rates'!K108="--",'Unit Types - Emission Rates'!K108="---"),0,IF(OR('Unit Types - Emission Rates'!K108="&lt;0.01",'Unit Types - Emission Rates'!K108="&lt; 0.01"),0.01,'Unit Types - Emission Rates'!K108)))</f>
        <v>0</v>
      </c>
      <c r="BF100">
        <f>_xlfn.NUMBERVALUE(IF(OR('Unit Types - Emission Rates'!L108="-",'Unit Types - Emission Rates'!L108="--",'Unit Types - Emission Rates'!L108="---"),0,IF(OR('Unit Types - Emission Rates'!L108="&lt;0.01",'Unit Types - Emission Rates'!L108="&lt; 0.01"),0.01,'Unit Types - Emission Rates'!L108)))</f>
        <v>0</v>
      </c>
      <c r="BG100" t="b">
        <f>IF(AND(V99&lt;&gt;1),(QuickFix!G99="Yes"))</f>
        <v>0</v>
      </c>
      <c r="BH100" t="b">
        <f>OR('Unit Types - Emission Rates'!A108="Consolidate",AND(ISBLANK('Unit Types - Emission Rates'!A108),BH99=TRUE),BC100&gt;0,BD100&gt;0)</f>
        <v>0</v>
      </c>
      <c r="BI100" t="b">
        <f>OR('Unit Types - Emission Rates'!A108="Remove",AND(ISBLANK('Unit Types - Emission Rates'!A108),BI99=TRUE))</f>
        <v>0</v>
      </c>
      <c r="BJ100" t="b">
        <f>OR('Unit Types - Emission Rates'!A108="Consolidate",'Unit Types - Emission Rates'!A108="New/Modified",'Unit Types - Emission Rates'!A108="Change of location",AND(ISBLANK('Unit Types - Emission Rates'!A108),BJ99=TRUE))</f>
        <v>0</v>
      </c>
      <c r="BK100" t="b">
        <f>OR('Unit Types - Emission Rates'!A108="Renew",'Unit Types - Emission Rates'!A108="Renew only",AND(ISBLANK('Unit Types - Emission Rates'!A108),BK99=TRUE))</f>
        <v>0</v>
      </c>
      <c r="BL100">
        <f>IF(ISNUMBER(IFERROR(MATCH(BM100,$BM$1:BM99,0),"Else")),0,ROW(BM100)-1)</f>
        <v>0</v>
      </c>
      <c r="BM100" s="105">
        <f t="shared" si="53"/>
        <v>0</v>
      </c>
      <c r="BO100" s="3"/>
      <c r="BP100" s="3"/>
      <c r="BQ100" s="162" t="s">
        <v>1651</v>
      </c>
      <c r="BR100" s="160" t="s">
        <v>1652</v>
      </c>
      <c r="BS100" s="3"/>
      <c r="BT100" s="3"/>
      <c r="BX100" s="8"/>
      <c r="CK100" s="102" t="s">
        <v>1057</v>
      </c>
      <c r="CL100" t="s">
        <v>797</v>
      </c>
      <c r="CM100" t="s">
        <v>1633</v>
      </c>
      <c r="CN100" t="s">
        <v>1634</v>
      </c>
      <c r="CO100" s="638" t="s">
        <v>1630</v>
      </c>
      <c r="CQ100" s="362" t="s">
        <v>1653</v>
      </c>
      <c r="CX100" t="s">
        <v>1654</v>
      </c>
      <c r="CY100">
        <f t="shared" si="47"/>
        <v>0</v>
      </c>
      <c r="DA100" t="b">
        <f t="shared" si="54"/>
        <v>0</v>
      </c>
      <c r="DF100" s="333">
        <f t="shared" si="52"/>
        <v>0</v>
      </c>
    </row>
    <row r="101" spans="1:110" x14ac:dyDescent="0.2">
      <c r="A101" s="102">
        <f>IF(OR('Unit Types - Emission Rates'!A110="Not New/Modified",'Unit Types - Emission Rates'!A110="Remove",M101=0),0,IF(ISNUMBER(MATCH(M101,$M$1:M100,0)),0,MAX($A$1:A100)+1))</f>
        <v>0</v>
      </c>
      <c r="B101" t="str">
        <f>IF(OR(COUNTIF(QuickFix!$D$2:D101,QuickFix!D101)&gt;1,QuickFix!D101=0),IF(ISBLANK('Unit Types - Emission Rates'!C110),B100,0),MAX($B$1:B100)+1)</f>
        <v># if BACT</v>
      </c>
      <c r="C101" t="str">
        <f t="shared" si="31"/>
        <v># if BACT0</v>
      </c>
      <c r="D101">
        <f>IF(B101=0,0,IF(ISNUMBER(MATCH(C101,$C$1:C100,0)),-1,COUNTIF($B$2:B101,B101)-COUNTIFS($D$1:D100,"&lt;0",$B$1:B100,B101)))</f>
        <v>-1</v>
      </c>
      <c r="E101">
        <f t="shared" si="49"/>
        <v>0</v>
      </c>
      <c r="F101" t="str">
        <f>IF(OR(COUNTIF(QuickFix!$D$2:D101,QuickFix!D101)&gt;1,QuickFix!D101=0),IF(ISBLANK('Unit Types - Emission Rates'!C110),F100,0),MAX(F$1:$F100)+1)</f>
        <v># if Monitoring</v>
      </c>
      <c r="G101" t="str">
        <f t="shared" si="32"/>
        <v># if Monitoring0</v>
      </c>
      <c r="H101">
        <f>IF(F101=0,0,IF(ISNUMBER(MATCH(G101,$G$1:G100,0)),-1,COUNTIF($F$2:F101,F101)-COUNTIFS($H$1:H100,"&lt;0",$F$1:F100,F101)))</f>
        <v>-1</v>
      </c>
      <c r="I101">
        <f t="shared" si="33"/>
        <v>0</v>
      </c>
      <c r="J101" s="3" t="str">
        <f>IF(OR(COUNTIF($L$2:L101,L101)&gt;1,L101=0),IF(ISBLANK('Unit Types - Emission Rates'!C110),J100,0),MAX($J$1:J100)+1)</f>
        <v>Unique FIN</v>
      </c>
      <c r="K101" s="3" t="str">
        <f>IF(OR(COUNTIF($M$2:M101,M101)&gt;1,M101=0),IF(ISBLANK('Unit Types - Emission Rates'!D110),K100,0),MAX($K$1:K100)+1)</f>
        <v>Unique EPN</v>
      </c>
      <c r="L101">
        <f>IF(ISBLANK('Unit Types - Emission Rates'!$C110),'Unit Types - Emission Rates'!D110,'Unit Types - Emission Rates'!C110)</f>
        <v>0</v>
      </c>
      <c r="M101" s="3">
        <f>IF(AND(ISBLANK('Unit Types - Emission Rates'!D110),N101&lt;&gt;0,L101&lt;&gt;N101),"FIN: "&amp;L101,IF(AND(ISBLANK('Unit Types - Emission Rates'!D110),N101&lt;&gt;0),L101,'Unit Types - Emission Rates'!D110))</f>
        <v>0</v>
      </c>
      <c r="N101" s="3">
        <f>'Unit Types - Emission Rates'!E110</f>
        <v>0</v>
      </c>
      <c r="O101" s="5" t="str">
        <f>IF(OR(COUNTIF($P$2:P101,P101&lt;&gt;0)&gt;1,P101=0),IF(ISBLANK('Unit Types - Emission Rates'!A110),O100,0),MAX($O$1:O100)+1)</f>
        <v>AR Numbering</v>
      </c>
      <c r="P101" s="5">
        <f>'Unit Types - Emission Rates'!A110</f>
        <v>0</v>
      </c>
      <c r="Q101" s="3">
        <f>IF(R101=0,0,IF(COUNTIF($R$2:R101,R101)&gt;1,0,MAX($Q$1:Q100)+1))</f>
        <v>0</v>
      </c>
      <c r="R101" s="3">
        <f>IF(ISBLANK('Unit Types - Emission Rates'!P110),'Unit Types - Emission Rates'!O110,'Unit Types - Emission Rates'!P110)</f>
        <v>0</v>
      </c>
      <c r="S101" t="str">
        <f t="shared" si="50"/>
        <v>00</v>
      </c>
      <c r="T101" t="str">
        <f t="shared" si="51"/>
        <v>00</v>
      </c>
      <c r="U101" s="3">
        <f>IF(OR('Unit Types - Emission Rates'!F110="PM 2.5",'Unit Types - Emission Rates'!F110="PM2.5",'Unit Types - Emission Rates'!F110="PM 10",'Unit Types - Emission Rates'!F110="PM10"),"PM",'Unit Types - Emission Rates'!F110)</f>
        <v>0</v>
      </c>
      <c r="V101" s="100">
        <f>IF(ISBLANK('Unit Types - Emission Rates'!F110),1,0)</f>
        <v>1</v>
      </c>
      <c r="AC101" s="99">
        <f>IF(AD101=-1,0,MAX($AC$1:AC100)+1)</f>
        <v>0</v>
      </c>
      <c r="AD101" s="3">
        <f t="shared" si="34"/>
        <v>-1</v>
      </c>
      <c r="AE101" s="3">
        <f t="shared" si="35"/>
        <v>-1</v>
      </c>
      <c r="AF101" s="280">
        <f t="shared" si="36"/>
        <v>-1</v>
      </c>
      <c r="AG101" s="280" t="str">
        <f t="shared" si="37"/>
        <v/>
      </c>
      <c r="AH101" s="280" t="str">
        <f t="shared" si="38"/>
        <v/>
      </c>
      <c r="AI101" s="3">
        <f t="shared" si="39"/>
        <v>-1</v>
      </c>
      <c r="AJ101" s="3" t="str">
        <f t="shared" si="40"/>
        <v/>
      </c>
      <c r="AK101" s="3" t="str">
        <f t="shared" si="41"/>
        <v/>
      </c>
      <c r="AL101" s="280">
        <f t="shared" si="42"/>
        <v>-1</v>
      </c>
      <c r="AM101" s="280" t="str">
        <f t="shared" si="43"/>
        <v/>
      </c>
      <c r="AN101" s="285" t="str">
        <f t="shared" si="44"/>
        <v/>
      </c>
      <c r="AO101" s="3">
        <f>IF(AP101=0,0,COUNTIF(AO$1:$AO100,"&lt;&gt;0"))</f>
        <v>0</v>
      </c>
      <c r="AP101" s="3">
        <f t="shared" si="45"/>
        <v>0</v>
      </c>
      <c r="AT101" s="99">
        <f>IF(AU101=0,0,COUNTIF($AT$1:AT100,"&lt;&gt;0"))</f>
        <v>0</v>
      </c>
      <c r="AU101" s="3">
        <f t="shared" si="46"/>
        <v>0</v>
      </c>
      <c r="AY101" s="3">
        <f>IF(ISNUMBER(IFERROR(MATCH(AZ101,$AZ$1:AZ100,0),"Else")),0,ROW(AZ101)-1)</f>
        <v>0</v>
      </c>
      <c r="AZ101">
        <f>IF(OR('Unit Types - Emission Rates'!F109="PM 2.5",'Unit Types - Emission Rates'!F109="PM 2.5 ",'Unit Types - Emission Rates'!F109="PM2.5"),"PM2.5",IF(OR('Unit Types - Emission Rates'!F109="PM 10",'Unit Types - Emission Rates'!F109="PM 10 ",'Unit Types - Emission Rates'!F109="PM10 "),"PM10",IF(RIGHT('Unit Types - Emission Rates'!F109,1)=" ",LEFT('Unit Types - Emission Rates'!F109,LEN('Unit Types - Emission Rates'!F109)-1),IF(RIGHT('Unit Types - Emission Rates'!F109,1)&lt;&gt;" ",'Unit Types - Emission Rates'!F109,'Unit Types - Emission Rates'!F109))))</f>
        <v>0</v>
      </c>
      <c r="BA101">
        <f>_xlfn.NUMBERVALUE(IF(OR('Unit Types - Emission Rates'!G109="-",'Unit Types - Emission Rates'!G109="--",'Unit Types - Emission Rates'!G109="---"),0,IF(OR('Unit Types - Emission Rates'!G109="&lt;0.01",'Unit Types - Emission Rates'!G109="&lt; 0.01"),0.01,'Unit Types - Emission Rates'!G109)))</f>
        <v>0</v>
      </c>
      <c r="BB101">
        <f>_xlfn.NUMBERVALUE(IF(OR('Unit Types - Emission Rates'!H109="-",'Unit Types - Emission Rates'!H109="--",'Unit Types - Emission Rates'!H109="---"),0,IF(OR('Unit Types - Emission Rates'!H109="&lt;0.01",'Unit Types - Emission Rates'!H109="&lt; 0.01"),0.01,'Unit Types - Emission Rates'!H109)))</f>
        <v>0</v>
      </c>
      <c r="BC101">
        <f>_xlfn.NUMBERVALUE(IF(OR('Unit Types - Emission Rates'!I109="-",'Unit Types - Emission Rates'!I109="--",'Unit Types - Emission Rates'!I109="---"),0,IF(OR('Unit Types - Emission Rates'!I109="&lt;0.01",'Unit Types - Emission Rates'!I109="&lt; 0.01"),0.01,'Unit Types - Emission Rates'!I109)))</f>
        <v>0</v>
      </c>
      <c r="BD101">
        <f>_xlfn.NUMBERVALUE(IF(OR('Unit Types - Emission Rates'!J109="-",'Unit Types - Emission Rates'!J109="--",'Unit Types - Emission Rates'!J109="---"),0,IF(OR('Unit Types - Emission Rates'!J109="&lt;0.01",'Unit Types - Emission Rates'!J109="&lt; 0.01"),0.01,'Unit Types - Emission Rates'!J109)))</f>
        <v>0</v>
      </c>
      <c r="BE101">
        <f>_xlfn.NUMBERVALUE(IF(OR('Unit Types - Emission Rates'!K109="-",'Unit Types - Emission Rates'!K109="--",'Unit Types - Emission Rates'!K109="---"),0,IF(OR('Unit Types - Emission Rates'!K109="&lt;0.01",'Unit Types - Emission Rates'!K109="&lt; 0.01"),0.01,'Unit Types - Emission Rates'!K109)))</f>
        <v>0</v>
      </c>
      <c r="BF101">
        <f>_xlfn.NUMBERVALUE(IF(OR('Unit Types - Emission Rates'!L109="-",'Unit Types - Emission Rates'!L109="--",'Unit Types - Emission Rates'!L109="---"),0,IF(OR('Unit Types - Emission Rates'!L109="&lt;0.01",'Unit Types - Emission Rates'!L109="&lt; 0.01"),0.01,'Unit Types - Emission Rates'!L109)))</f>
        <v>0</v>
      </c>
      <c r="BG101" t="b">
        <f>IF(AND(V100&lt;&gt;1),(QuickFix!G100="Yes"))</f>
        <v>0</v>
      </c>
      <c r="BH101" t="b">
        <f>OR('Unit Types - Emission Rates'!A109="Consolidate",AND(ISBLANK('Unit Types - Emission Rates'!A109),BH100=TRUE),BC101&gt;0,BD101&gt;0)</f>
        <v>0</v>
      </c>
      <c r="BI101" t="b">
        <f>OR('Unit Types - Emission Rates'!A109="Remove",AND(ISBLANK('Unit Types - Emission Rates'!A109),BI100=TRUE))</f>
        <v>0</v>
      </c>
      <c r="BJ101" t="b">
        <f>OR('Unit Types - Emission Rates'!A109="Consolidate",'Unit Types - Emission Rates'!A109="New/Modified",'Unit Types - Emission Rates'!A109="Change of location",AND(ISBLANK('Unit Types - Emission Rates'!A109),BJ100=TRUE))</f>
        <v>0</v>
      </c>
      <c r="BK101" t="b">
        <f>OR('Unit Types - Emission Rates'!A109="Renew",'Unit Types - Emission Rates'!A109="Renew only",AND(ISBLANK('Unit Types - Emission Rates'!A109),BK100=TRUE))</f>
        <v>0</v>
      </c>
      <c r="BL101">
        <f>IF(ISNUMBER(IFERROR(MATCH(BM101,$BM$1:BM100,0),"Else")),0,ROW(BM101)-1)</f>
        <v>0</v>
      </c>
      <c r="BM101" s="105">
        <f t="shared" si="53"/>
        <v>0</v>
      </c>
      <c r="BO101" s="3"/>
      <c r="BP101" s="3"/>
      <c r="BQ101" s="162" t="s">
        <v>1655</v>
      </c>
      <c r="BR101" s="160" t="s">
        <v>1099</v>
      </c>
      <c r="BS101" s="3"/>
      <c r="BT101" s="3"/>
      <c r="BX101" s="8"/>
      <c r="CK101" s="102" t="s">
        <v>1586</v>
      </c>
      <c r="CL101" t="s">
        <v>524</v>
      </c>
      <c r="CN101" t="s">
        <v>1624</v>
      </c>
      <c r="CO101" s="638" t="s">
        <v>1630</v>
      </c>
      <c r="CQ101" s="362" t="s">
        <v>1106</v>
      </c>
      <c r="CX101" t="s">
        <v>1656</v>
      </c>
      <c r="CY101">
        <f t="shared" si="47"/>
        <v>0</v>
      </c>
      <c r="DA101" t="b">
        <f t="shared" si="54"/>
        <v>0</v>
      </c>
      <c r="DF101" s="333">
        <f t="shared" si="52"/>
        <v>0</v>
      </c>
    </row>
    <row r="102" spans="1:110" x14ac:dyDescent="0.2">
      <c r="A102" s="102">
        <f>IF(OR('Unit Types - Emission Rates'!A111="Not New/Modified",'Unit Types - Emission Rates'!A111="Remove",M102=0),0,IF(ISNUMBER(MATCH(M102,$M$1:M101,0)),0,MAX($A$1:A101)+1))</f>
        <v>0</v>
      </c>
      <c r="B102" t="str">
        <f>IF(OR(COUNTIF(QuickFix!$D$2:D102,QuickFix!D102)&gt;1,QuickFix!D102=0),IF(ISBLANK('Unit Types - Emission Rates'!C111),B101,0),MAX($B$1:B101)+1)</f>
        <v># if BACT</v>
      </c>
      <c r="C102" t="str">
        <f t="shared" si="31"/>
        <v># if BACT0</v>
      </c>
      <c r="D102">
        <f>IF(B102=0,0,IF(ISNUMBER(MATCH(C102,$C$1:C101,0)),-1,COUNTIF($B$2:B102,B102)-COUNTIFS($D$1:D101,"&lt;0",$B$1:B101,B102)))</f>
        <v>-1</v>
      </c>
      <c r="E102">
        <f t="shared" si="49"/>
        <v>0</v>
      </c>
      <c r="F102" t="str">
        <f>IF(OR(COUNTIF(QuickFix!$D$2:D102,QuickFix!D102)&gt;1,QuickFix!D102=0),IF(ISBLANK('Unit Types - Emission Rates'!C111),F101,0),MAX(F$1:$F101)+1)</f>
        <v># if Monitoring</v>
      </c>
      <c r="G102" t="str">
        <f t="shared" si="32"/>
        <v># if Monitoring0</v>
      </c>
      <c r="H102">
        <f>IF(F102=0,0,IF(ISNUMBER(MATCH(G102,$G$1:G101,0)),-1,COUNTIF($F$2:F102,F102)-COUNTIFS($H$1:H101,"&lt;0",$F$1:F101,F102)))</f>
        <v>-1</v>
      </c>
      <c r="I102">
        <f t="shared" si="33"/>
        <v>0</v>
      </c>
      <c r="J102" s="3" t="str">
        <f>IF(OR(COUNTIF($L$2:L102,L102)&gt;1,L102=0),IF(ISBLANK('Unit Types - Emission Rates'!C111),J101,0),MAX($J$1:J101)+1)</f>
        <v>Unique FIN</v>
      </c>
      <c r="K102" s="3" t="str">
        <f>IF(OR(COUNTIF($M$2:M102,M102)&gt;1,M102=0),IF(ISBLANK('Unit Types - Emission Rates'!D111),K101,0),MAX($K$1:K101)+1)</f>
        <v>Unique EPN</v>
      </c>
      <c r="L102">
        <f>IF(ISBLANK('Unit Types - Emission Rates'!$C111),'Unit Types - Emission Rates'!D111,'Unit Types - Emission Rates'!C111)</f>
        <v>0</v>
      </c>
      <c r="M102" s="3">
        <f>IF(AND(ISBLANK('Unit Types - Emission Rates'!D111),N102&lt;&gt;0,L102&lt;&gt;N102),"FIN: "&amp;L102,IF(AND(ISBLANK('Unit Types - Emission Rates'!D111),N102&lt;&gt;0),L102,'Unit Types - Emission Rates'!D111))</f>
        <v>0</v>
      </c>
      <c r="N102" s="3">
        <f>'Unit Types - Emission Rates'!E111</f>
        <v>0</v>
      </c>
      <c r="O102" s="5" t="str">
        <f>IF(OR(COUNTIF($P$2:P102,P102&lt;&gt;0)&gt;1,P102=0),IF(ISBLANK('Unit Types - Emission Rates'!A111),O101,0),MAX($O$1:O101)+1)</f>
        <v>AR Numbering</v>
      </c>
      <c r="P102" s="5">
        <f>'Unit Types - Emission Rates'!A111</f>
        <v>0</v>
      </c>
      <c r="Q102" s="3">
        <f>IF(R102=0,0,IF(COUNTIF($R$2:R102,R102)&gt;1,0,MAX($Q$1:Q101)+1))</f>
        <v>0</v>
      </c>
      <c r="R102" s="3">
        <f>IF(ISBLANK('Unit Types - Emission Rates'!P111),'Unit Types - Emission Rates'!O111,'Unit Types - Emission Rates'!P111)</f>
        <v>0</v>
      </c>
      <c r="S102" t="str">
        <f t="shared" si="50"/>
        <v>00</v>
      </c>
      <c r="T102" t="str">
        <f t="shared" si="51"/>
        <v>00</v>
      </c>
      <c r="U102" s="3">
        <f>IF(OR('Unit Types - Emission Rates'!F111="PM 2.5",'Unit Types - Emission Rates'!F111="PM2.5",'Unit Types - Emission Rates'!F111="PM 10",'Unit Types - Emission Rates'!F111="PM10"),"PM",'Unit Types - Emission Rates'!F111)</f>
        <v>0</v>
      </c>
      <c r="V102" s="100">
        <f>IF(ISBLANK('Unit Types - Emission Rates'!F111),1,0)</f>
        <v>1</v>
      </c>
      <c r="AC102" s="99">
        <f>IF(AD102=-1,0,MAX($AC$1:AC101)+1)</f>
        <v>0</v>
      </c>
      <c r="AD102" s="3">
        <f t="shared" si="34"/>
        <v>-1</v>
      </c>
      <c r="AE102" s="3">
        <f t="shared" si="35"/>
        <v>-1</v>
      </c>
      <c r="AF102" s="280">
        <f t="shared" si="36"/>
        <v>-1</v>
      </c>
      <c r="AG102" s="280" t="str">
        <f t="shared" si="37"/>
        <v/>
      </c>
      <c r="AH102" s="280" t="str">
        <f t="shared" si="38"/>
        <v/>
      </c>
      <c r="AI102" s="3">
        <f t="shared" si="39"/>
        <v>-1</v>
      </c>
      <c r="AJ102" s="3" t="str">
        <f t="shared" si="40"/>
        <v/>
      </c>
      <c r="AK102" s="3" t="str">
        <f t="shared" si="41"/>
        <v/>
      </c>
      <c r="AL102" s="280">
        <f t="shared" si="42"/>
        <v>-1</v>
      </c>
      <c r="AM102" s="280" t="str">
        <f t="shared" si="43"/>
        <v/>
      </c>
      <c r="AN102" s="285" t="str">
        <f t="shared" si="44"/>
        <v/>
      </c>
      <c r="AO102" s="3">
        <f>IF(AP102=0,0,COUNTIF(AO$1:$AO101,"&lt;&gt;0"))</f>
        <v>0</v>
      </c>
      <c r="AP102" s="3">
        <f t="shared" si="45"/>
        <v>0</v>
      </c>
      <c r="AT102" s="99">
        <f>IF(AU102=0,0,COUNTIF($AT$1:AT101,"&lt;&gt;0"))</f>
        <v>0</v>
      </c>
      <c r="AU102" s="3">
        <f t="shared" si="46"/>
        <v>0</v>
      </c>
      <c r="AY102" s="3">
        <f>IF(ISNUMBER(IFERROR(MATCH(AZ102,$AZ$1:AZ101,0),"Else")),0,ROW(AZ102)-1)</f>
        <v>0</v>
      </c>
      <c r="AZ102">
        <f>IF(OR('Unit Types - Emission Rates'!F110="PM 2.5",'Unit Types - Emission Rates'!F110="PM 2.5 ",'Unit Types - Emission Rates'!F110="PM2.5"),"PM2.5",IF(OR('Unit Types - Emission Rates'!F110="PM 10",'Unit Types - Emission Rates'!F110="PM 10 ",'Unit Types - Emission Rates'!F110="PM10 "),"PM10",IF(RIGHT('Unit Types - Emission Rates'!F110,1)=" ",LEFT('Unit Types - Emission Rates'!F110,LEN('Unit Types - Emission Rates'!F110)-1),IF(RIGHT('Unit Types - Emission Rates'!F110,1)&lt;&gt;" ",'Unit Types - Emission Rates'!F110,'Unit Types - Emission Rates'!F110))))</f>
        <v>0</v>
      </c>
      <c r="BA102">
        <f>_xlfn.NUMBERVALUE(IF(OR('Unit Types - Emission Rates'!G110="-",'Unit Types - Emission Rates'!G110="--",'Unit Types - Emission Rates'!G110="---"),0,IF(OR('Unit Types - Emission Rates'!G110="&lt;0.01",'Unit Types - Emission Rates'!G110="&lt; 0.01"),0.01,'Unit Types - Emission Rates'!G110)))</f>
        <v>0</v>
      </c>
      <c r="BB102">
        <f>_xlfn.NUMBERVALUE(IF(OR('Unit Types - Emission Rates'!H110="-",'Unit Types - Emission Rates'!H110="--",'Unit Types - Emission Rates'!H110="---"),0,IF(OR('Unit Types - Emission Rates'!H110="&lt;0.01",'Unit Types - Emission Rates'!H110="&lt; 0.01"),0.01,'Unit Types - Emission Rates'!H110)))</f>
        <v>0</v>
      </c>
      <c r="BC102">
        <f>_xlfn.NUMBERVALUE(IF(OR('Unit Types - Emission Rates'!I110="-",'Unit Types - Emission Rates'!I110="--",'Unit Types - Emission Rates'!I110="---"),0,IF(OR('Unit Types - Emission Rates'!I110="&lt;0.01",'Unit Types - Emission Rates'!I110="&lt; 0.01"),0.01,'Unit Types - Emission Rates'!I110)))</f>
        <v>0</v>
      </c>
      <c r="BD102">
        <f>_xlfn.NUMBERVALUE(IF(OR('Unit Types - Emission Rates'!J110="-",'Unit Types - Emission Rates'!J110="--",'Unit Types - Emission Rates'!J110="---"),0,IF(OR('Unit Types - Emission Rates'!J110="&lt;0.01",'Unit Types - Emission Rates'!J110="&lt; 0.01"),0.01,'Unit Types - Emission Rates'!J110)))</f>
        <v>0</v>
      </c>
      <c r="BE102">
        <f>_xlfn.NUMBERVALUE(IF(OR('Unit Types - Emission Rates'!K110="-",'Unit Types - Emission Rates'!K110="--",'Unit Types - Emission Rates'!K110="---"),0,IF(OR('Unit Types - Emission Rates'!K110="&lt;0.01",'Unit Types - Emission Rates'!K110="&lt; 0.01"),0.01,'Unit Types - Emission Rates'!K110)))</f>
        <v>0</v>
      </c>
      <c r="BF102">
        <f>_xlfn.NUMBERVALUE(IF(OR('Unit Types - Emission Rates'!L110="-",'Unit Types - Emission Rates'!L110="--",'Unit Types - Emission Rates'!L110="---"),0,IF(OR('Unit Types - Emission Rates'!L110="&lt;0.01",'Unit Types - Emission Rates'!L110="&lt; 0.01"),0.01,'Unit Types - Emission Rates'!L110)))</f>
        <v>0</v>
      </c>
      <c r="BG102" t="b">
        <f>IF(AND(V101&lt;&gt;1),(QuickFix!G101="Yes"))</f>
        <v>0</v>
      </c>
      <c r="BH102" t="b">
        <f>OR('Unit Types - Emission Rates'!A110="Consolidate",AND(ISBLANK('Unit Types - Emission Rates'!A110),BH101=TRUE),BC102&gt;0,BD102&gt;0)</f>
        <v>0</v>
      </c>
      <c r="BI102" t="b">
        <f>OR('Unit Types - Emission Rates'!A110="Remove",AND(ISBLANK('Unit Types - Emission Rates'!A110),BI101=TRUE))</f>
        <v>0</v>
      </c>
      <c r="BJ102" t="b">
        <f>OR('Unit Types - Emission Rates'!A110="Consolidate",'Unit Types - Emission Rates'!A110="New/Modified",'Unit Types - Emission Rates'!A110="Change of location",AND(ISBLANK('Unit Types - Emission Rates'!A110),BJ101=TRUE))</f>
        <v>0</v>
      </c>
      <c r="BK102" t="b">
        <f>OR('Unit Types - Emission Rates'!A110="Renew",'Unit Types - Emission Rates'!A110="Renew only",AND(ISBLANK('Unit Types - Emission Rates'!A110),BK101=TRUE))</f>
        <v>0</v>
      </c>
      <c r="BL102">
        <f>IF(ISNUMBER(IFERROR(MATCH(BM102,$BM$1:BM101,0),"Else")),0,ROW(BM102)-1)</f>
        <v>0</v>
      </c>
      <c r="BM102" s="105">
        <f t="shared" si="53"/>
        <v>0</v>
      </c>
      <c r="BO102" s="3"/>
      <c r="BP102" s="3"/>
      <c r="BQ102" s="162" t="s">
        <v>1653</v>
      </c>
      <c r="BR102" s="160" t="s">
        <v>1029</v>
      </c>
      <c r="BS102" s="3"/>
      <c r="BT102" s="3"/>
      <c r="CK102" s="102" t="s">
        <v>1079</v>
      </c>
      <c r="CL102" t="s">
        <v>797</v>
      </c>
      <c r="CM102" t="s">
        <v>1633</v>
      </c>
      <c r="CN102" t="s">
        <v>1634</v>
      </c>
      <c r="CO102" s="638" t="s">
        <v>1630</v>
      </c>
      <c r="CQ102" s="362" t="s">
        <v>1657</v>
      </c>
      <c r="CX102" t="s">
        <v>1658</v>
      </c>
      <c r="CY102">
        <f t="shared" si="47"/>
        <v>0</v>
      </c>
      <c r="DA102" t="b">
        <f t="shared" si="54"/>
        <v>0</v>
      </c>
      <c r="DF102" s="333">
        <f t="shared" si="52"/>
        <v>0</v>
      </c>
    </row>
    <row r="103" spans="1:110" x14ac:dyDescent="0.2">
      <c r="A103" s="102">
        <f>IF(OR('Unit Types - Emission Rates'!A112="Not New/Modified",'Unit Types - Emission Rates'!A112="Remove",M103=0),0,IF(ISNUMBER(MATCH(M103,$M$1:M102,0)),0,MAX($A$1:A102)+1))</f>
        <v>0</v>
      </c>
      <c r="B103" t="str">
        <f>IF(OR(COUNTIF(QuickFix!$D$2:D103,QuickFix!D103)&gt;1,QuickFix!D103=0),IF(ISBLANK('Unit Types - Emission Rates'!C112),B102,0),MAX($B$1:B102)+1)</f>
        <v># if BACT</v>
      </c>
      <c r="C103" t="str">
        <f t="shared" si="31"/>
        <v># if BACT0</v>
      </c>
      <c r="D103">
        <f>IF(B103=0,0,IF(ISNUMBER(MATCH(C103,$C$1:C102,0)),-1,COUNTIF($B$2:B103,B103)-COUNTIFS($D$1:D102,"&lt;0",$B$1:B102,B103)))</f>
        <v>-1</v>
      </c>
      <c r="E103">
        <f t="shared" si="49"/>
        <v>0</v>
      </c>
      <c r="F103" t="str">
        <f>IF(OR(COUNTIF(QuickFix!$D$2:D103,QuickFix!D103)&gt;1,QuickFix!D103=0),IF(ISBLANK('Unit Types - Emission Rates'!C112),F102,0),MAX(F$1:$F102)+1)</f>
        <v># if Monitoring</v>
      </c>
      <c r="G103" t="str">
        <f t="shared" si="32"/>
        <v># if Monitoring0</v>
      </c>
      <c r="H103">
        <f>IF(F103=0,0,IF(ISNUMBER(MATCH(G103,$G$1:G102,0)),-1,COUNTIF($F$2:F103,F103)-COUNTIFS($H$1:H102,"&lt;0",$F$1:F102,F103)))</f>
        <v>-1</v>
      </c>
      <c r="I103">
        <f t="shared" si="33"/>
        <v>0</v>
      </c>
      <c r="J103" s="3" t="str">
        <f>IF(OR(COUNTIF($L$2:L103,L103)&gt;1,L103=0),IF(ISBLANK('Unit Types - Emission Rates'!C112),J102,0),MAX($J$1:J102)+1)</f>
        <v>Unique FIN</v>
      </c>
      <c r="K103" s="3" t="str">
        <f>IF(OR(COUNTIF($M$2:M103,M103)&gt;1,M103=0),IF(ISBLANK('Unit Types - Emission Rates'!D112),K102,0),MAX($K$1:K102)+1)</f>
        <v>Unique EPN</v>
      </c>
      <c r="L103">
        <f>IF(ISBLANK('Unit Types - Emission Rates'!$C112),'Unit Types - Emission Rates'!D112,'Unit Types - Emission Rates'!C112)</f>
        <v>0</v>
      </c>
      <c r="M103" s="3">
        <f>IF(AND(ISBLANK('Unit Types - Emission Rates'!D112),N103&lt;&gt;0,L103&lt;&gt;N103),"FIN: "&amp;L103,IF(AND(ISBLANK('Unit Types - Emission Rates'!D112),N103&lt;&gt;0),L103,'Unit Types - Emission Rates'!D112))</f>
        <v>0</v>
      </c>
      <c r="N103" s="3">
        <f>'Unit Types - Emission Rates'!E112</f>
        <v>0</v>
      </c>
      <c r="O103" s="5" t="str">
        <f>IF(OR(COUNTIF($P$2:P103,P103&lt;&gt;0)&gt;1,P103=0),IF(ISBLANK('Unit Types - Emission Rates'!A112),O102,0),MAX($O$1:O102)+1)</f>
        <v>AR Numbering</v>
      </c>
      <c r="P103" s="5">
        <f>'Unit Types - Emission Rates'!A112</f>
        <v>0</v>
      </c>
      <c r="Q103" s="3">
        <f>IF(R103=0,0,IF(COUNTIF($R$2:R103,R103)&gt;1,0,MAX($Q$1:Q102)+1))</f>
        <v>0</v>
      </c>
      <c r="R103" s="3">
        <f>IF(ISBLANK('Unit Types - Emission Rates'!P112),'Unit Types - Emission Rates'!O112,'Unit Types - Emission Rates'!P112)</f>
        <v>0</v>
      </c>
      <c r="S103" t="str">
        <f t="shared" si="50"/>
        <v>00</v>
      </c>
      <c r="T103" t="str">
        <f t="shared" si="51"/>
        <v>00</v>
      </c>
      <c r="U103" s="3">
        <f>IF(OR('Unit Types - Emission Rates'!F112="PM 2.5",'Unit Types - Emission Rates'!F112="PM2.5",'Unit Types - Emission Rates'!F112="PM 10",'Unit Types - Emission Rates'!F112="PM10"),"PM",'Unit Types - Emission Rates'!F112)</f>
        <v>0</v>
      </c>
      <c r="V103" s="100">
        <f>IF(ISBLANK('Unit Types - Emission Rates'!F112),1,0)</f>
        <v>1</v>
      </c>
      <c r="AC103" s="99">
        <f>IF(AD103=-1,0,MAX($AC$1:AC102)+1)</f>
        <v>0</v>
      </c>
      <c r="AD103" s="3">
        <f t="shared" si="34"/>
        <v>-1</v>
      </c>
      <c r="AE103" s="3">
        <f t="shared" si="35"/>
        <v>-1</v>
      </c>
      <c r="AF103" s="280">
        <f t="shared" si="36"/>
        <v>-1</v>
      </c>
      <c r="AG103" s="280" t="str">
        <f t="shared" si="37"/>
        <v/>
      </c>
      <c r="AH103" s="280" t="str">
        <f t="shared" si="38"/>
        <v/>
      </c>
      <c r="AI103" s="3">
        <f t="shared" si="39"/>
        <v>-1</v>
      </c>
      <c r="AJ103" s="3" t="str">
        <f t="shared" si="40"/>
        <v/>
      </c>
      <c r="AK103" s="3" t="str">
        <f t="shared" si="41"/>
        <v/>
      </c>
      <c r="AL103" s="280">
        <f t="shared" si="42"/>
        <v>-1</v>
      </c>
      <c r="AM103" s="280" t="str">
        <f t="shared" si="43"/>
        <v/>
      </c>
      <c r="AN103" s="285" t="str">
        <f t="shared" si="44"/>
        <v/>
      </c>
      <c r="AO103" s="3">
        <f>IF(AP103=0,0,COUNTIF(AO$1:$AO102,"&lt;&gt;0"))</f>
        <v>0</v>
      </c>
      <c r="AP103" s="3">
        <f t="shared" si="45"/>
        <v>0</v>
      </c>
      <c r="AT103" s="99">
        <f>IF(AU103=0,0,COUNTIF($AT$1:AT102,"&lt;&gt;0"))</f>
        <v>0</v>
      </c>
      <c r="AU103" s="3">
        <f t="shared" si="46"/>
        <v>0</v>
      </c>
      <c r="AY103" s="3">
        <f>IF(ISNUMBER(IFERROR(MATCH(AZ103,$AZ$1:AZ102,0),"Else")),0,ROW(AZ103)-1)</f>
        <v>0</v>
      </c>
      <c r="AZ103">
        <f>IF(OR('Unit Types - Emission Rates'!F111="PM 2.5",'Unit Types - Emission Rates'!F111="PM 2.5 ",'Unit Types - Emission Rates'!F111="PM2.5"),"PM2.5",IF(OR('Unit Types - Emission Rates'!F111="PM 10",'Unit Types - Emission Rates'!F111="PM 10 ",'Unit Types - Emission Rates'!F111="PM10 "),"PM10",IF(RIGHT('Unit Types - Emission Rates'!F111,1)=" ",LEFT('Unit Types - Emission Rates'!F111,LEN('Unit Types - Emission Rates'!F111)-1),IF(RIGHT('Unit Types - Emission Rates'!F111,1)&lt;&gt;" ",'Unit Types - Emission Rates'!F111,'Unit Types - Emission Rates'!F111))))</f>
        <v>0</v>
      </c>
      <c r="BA103">
        <f>_xlfn.NUMBERVALUE(IF(OR('Unit Types - Emission Rates'!G111="-",'Unit Types - Emission Rates'!G111="--",'Unit Types - Emission Rates'!G111="---"),0,IF(OR('Unit Types - Emission Rates'!G111="&lt;0.01",'Unit Types - Emission Rates'!G111="&lt; 0.01"),0.01,'Unit Types - Emission Rates'!G111)))</f>
        <v>0</v>
      </c>
      <c r="BB103">
        <f>_xlfn.NUMBERVALUE(IF(OR('Unit Types - Emission Rates'!H111="-",'Unit Types - Emission Rates'!H111="--",'Unit Types - Emission Rates'!H111="---"),0,IF(OR('Unit Types - Emission Rates'!H111="&lt;0.01",'Unit Types - Emission Rates'!H111="&lt; 0.01"),0.01,'Unit Types - Emission Rates'!H111)))</f>
        <v>0</v>
      </c>
      <c r="BC103">
        <f>_xlfn.NUMBERVALUE(IF(OR('Unit Types - Emission Rates'!I111="-",'Unit Types - Emission Rates'!I111="--",'Unit Types - Emission Rates'!I111="---"),0,IF(OR('Unit Types - Emission Rates'!I111="&lt;0.01",'Unit Types - Emission Rates'!I111="&lt; 0.01"),0.01,'Unit Types - Emission Rates'!I111)))</f>
        <v>0</v>
      </c>
      <c r="BD103">
        <f>_xlfn.NUMBERVALUE(IF(OR('Unit Types - Emission Rates'!J111="-",'Unit Types - Emission Rates'!J111="--",'Unit Types - Emission Rates'!J111="---"),0,IF(OR('Unit Types - Emission Rates'!J111="&lt;0.01",'Unit Types - Emission Rates'!J111="&lt; 0.01"),0.01,'Unit Types - Emission Rates'!J111)))</f>
        <v>0</v>
      </c>
      <c r="BE103">
        <f>_xlfn.NUMBERVALUE(IF(OR('Unit Types - Emission Rates'!K111="-",'Unit Types - Emission Rates'!K111="--",'Unit Types - Emission Rates'!K111="---"),0,IF(OR('Unit Types - Emission Rates'!K111="&lt;0.01",'Unit Types - Emission Rates'!K111="&lt; 0.01"),0.01,'Unit Types - Emission Rates'!K111)))</f>
        <v>0</v>
      </c>
      <c r="BF103">
        <f>_xlfn.NUMBERVALUE(IF(OR('Unit Types - Emission Rates'!L111="-",'Unit Types - Emission Rates'!L111="--",'Unit Types - Emission Rates'!L111="---"),0,IF(OR('Unit Types - Emission Rates'!L111="&lt;0.01",'Unit Types - Emission Rates'!L111="&lt; 0.01"),0.01,'Unit Types - Emission Rates'!L111)))</f>
        <v>0</v>
      </c>
      <c r="BG103" t="b">
        <f>IF(AND(V102&lt;&gt;1),(QuickFix!G102="Yes"))</f>
        <v>0</v>
      </c>
      <c r="BH103" t="b">
        <f>OR('Unit Types - Emission Rates'!A111="Consolidate",AND(ISBLANK('Unit Types - Emission Rates'!A111),BH102=TRUE),BC103&gt;0,BD103&gt;0)</f>
        <v>0</v>
      </c>
      <c r="BI103" t="b">
        <f>OR('Unit Types - Emission Rates'!A111="Remove",AND(ISBLANK('Unit Types - Emission Rates'!A111),BI102=TRUE))</f>
        <v>0</v>
      </c>
      <c r="BJ103" t="b">
        <f>OR('Unit Types - Emission Rates'!A111="Consolidate",'Unit Types - Emission Rates'!A111="New/Modified",'Unit Types - Emission Rates'!A111="Change of location",AND(ISBLANK('Unit Types - Emission Rates'!A111),BJ102=TRUE))</f>
        <v>0</v>
      </c>
      <c r="BK103" t="b">
        <f>OR('Unit Types - Emission Rates'!A111="Renew",'Unit Types - Emission Rates'!A111="Renew only",AND(ISBLANK('Unit Types - Emission Rates'!A111),BK102=TRUE))</f>
        <v>0</v>
      </c>
      <c r="BL103">
        <f>IF(ISNUMBER(IFERROR(MATCH(BM103,$BM$1:BM102,0),"Else")),0,ROW(BM103)-1)</f>
        <v>0</v>
      </c>
      <c r="BM103" s="105">
        <f t="shared" si="53"/>
        <v>0</v>
      </c>
      <c r="BO103" s="3"/>
      <c r="BP103" s="3"/>
      <c r="BQ103" s="162" t="s">
        <v>1106</v>
      </c>
      <c r="BR103" s="160" t="s">
        <v>1074</v>
      </c>
      <c r="BS103" s="3"/>
      <c r="BT103" s="3"/>
      <c r="CK103" s="102" t="s">
        <v>1106</v>
      </c>
      <c r="CL103" t="s">
        <v>797</v>
      </c>
      <c r="CM103" t="s">
        <v>1633</v>
      </c>
      <c r="CN103" t="s">
        <v>1634</v>
      </c>
      <c r="CO103" s="638" t="s">
        <v>1630</v>
      </c>
      <c r="CQ103" s="362" t="s">
        <v>1659</v>
      </c>
      <c r="CX103" t="s">
        <v>1660</v>
      </c>
      <c r="CY103">
        <f t="shared" si="47"/>
        <v>0</v>
      </c>
      <c r="DA103" t="b">
        <f t="shared" si="54"/>
        <v>0</v>
      </c>
      <c r="DF103" s="333">
        <f t="shared" si="52"/>
        <v>0</v>
      </c>
    </row>
    <row r="104" spans="1:110" x14ac:dyDescent="0.2">
      <c r="A104" s="102">
        <f>IF(OR('Unit Types - Emission Rates'!A113="Not New/Modified",'Unit Types - Emission Rates'!A113="Remove",M104=0),0,IF(ISNUMBER(MATCH(M104,$M$1:M103,0)),0,MAX($A$1:A103)+1))</f>
        <v>0</v>
      </c>
      <c r="B104" t="str">
        <f>IF(OR(COUNTIF(QuickFix!$D$2:D104,QuickFix!D104)&gt;1,QuickFix!D104=0),IF(ISBLANK('Unit Types - Emission Rates'!C113),B103,0),MAX($B$1:B103)+1)</f>
        <v># if BACT</v>
      </c>
      <c r="C104" t="str">
        <f t="shared" si="31"/>
        <v># if BACT0</v>
      </c>
      <c r="D104">
        <f>IF(B104=0,0,IF(ISNUMBER(MATCH(C104,$C$1:C103,0)),-1,COUNTIF($B$2:B104,B104)-COUNTIFS($D$1:D103,"&lt;0",$B$1:B103,B104)))</f>
        <v>-1</v>
      </c>
      <c r="E104">
        <f t="shared" si="49"/>
        <v>0</v>
      </c>
      <c r="F104" t="str">
        <f>IF(OR(COUNTIF(QuickFix!$D$2:D104,QuickFix!D104)&gt;1,QuickFix!D104=0),IF(ISBLANK('Unit Types - Emission Rates'!C113),F103,0),MAX(F$1:$F103)+1)</f>
        <v># if Monitoring</v>
      </c>
      <c r="G104" t="str">
        <f t="shared" si="32"/>
        <v># if Monitoring0</v>
      </c>
      <c r="H104">
        <f>IF(F104=0,0,IF(ISNUMBER(MATCH(G104,$G$1:G103,0)),-1,COUNTIF($F$2:F104,F104)-COUNTIFS($H$1:H103,"&lt;0",$F$1:F103,F104)))</f>
        <v>-1</v>
      </c>
      <c r="I104">
        <f t="shared" si="33"/>
        <v>0</v>
      </c>
      <c r="J104" s="3" t="str">
        <f>IF(OR(COUNTIF($L$2:L104,L104)&gt;1,L104=0),IF(ISBLANK('Unit Types - Emission Rates'!C113),J103,0),MAX($J$1:J103)+1)</f>
        <v>Unique FIN</v>
      </c>
      <c r="K104" s="3" t="str">
        <f>IF(OR(COUNTIF($M$2:M104,M104)&gt;1,M104=0),IF(ISBLANK('Unit Types - Emission Rates'!D113),K103,0),MAX($K$1:K103)+1)</f>
        <v>Unique EPN</v>
      </c>
      <c r="L104">
        <f>IF(ISBLANK('Unit Types - Emission Rates'!$C113),'Unit Types - Emission Rates'!D113,'Unit Types - Emission Rates'!C113)</f>
        <v>0</v>
      </c>
      <c r="M104" s="3">
        <f>IF(AND(ISBLANK('Unit Types - Emission Rates'!D113),N104&lt;&gt;0,L104&lt;&gt;N104),"FIN: "&amp;L104,IF(AND(ISBLANK('Unit Types - Emission Rates'!D113),N104&lt;&gt;0),L104,'Unit Types - Emission Rates'!D113))</f>
        <v>0</v>
      </c>
      <c r="N104" s="3">
        <f>'Unit Types - Emission Rates'!E113</f>
        <v>0</v>
      </c>
      <c r="O104" s="5" t="str">
        <f>IF(OR(COUNTIF($P$2:P104,P104&lt;&gt;0)&gt;1,P104=0),IF(ISBLANK('Unit Types - Emission Rates'!A113),O103,0),MAX($O$1:O103)+1)</f>
        <v>AR Numbering</v>
      </c>
      <c r="P104" s="5">
        <f>'Unit Types - Emission Rates'!A113</f>
        <v>0</v>
      </c>
      <c r="Q104" s="3">
        <f>IF(R104=0,0,IF(COUNTIF($R$2:R104,R104)&gt;1,0,MAX($Q$1:Q103)+1))</f>
        <v>0</v>
      </c>
      <c r="R104" s="3">
        <f>IF(ISBLANK('Unit Types - Emission Rates'!P113),'Unit Types - Emission Rates'!O113,'Unit Types - Emission Rates'!P113)</f>
        <v>0</v>
      </c>
      <c r="S104" t="str">
        <f t="shared" si="50"/>
        <v>00</v>
      </c>
      <c r="T104" t="str">
        <f t="shared" si="51"/>
        <v>00</v>
      </c>
      <c r="U104" s="3">
        <f>IF(OR('Unit Types - Emission Rates'!F113="PM 2.5",'Unit Types - Emission Rates'!F113="PM2.5",'Unit Types - Emission Rates'!F113="PM 10",'Unit Types - Emission Rates'!F113="PM10"),"PM",'Unit Types - Emission Rates'!F113)</f>
        <v>0</v>
      </c>
      <c r="V104" s="100">
        <f>IF(ISBLANK('Unit Types - Emission Rates'!F113),1,0)</f>
        <v>1</v>
      </c>
      <c r="AC104" s="99">
        <f>IF(AD104=-1,0,MAX($AC$1:AC103)+1)</f>
        <v>0</v>
      </c>
      <c r="AD104" s="3">
        <f t="shared" si="34"/>
        <v>-1</v>
      </c>
      <c r="AE104" s="3">
        <f t="shared" si="35"/>
        <v>-1</v>
      </c>
      <c r="AF104" s="280">
        <f t="shared" si="36"/>
        <v>-1</v>
      </c>
      <c r="AG104" s="280" t="str">
        <f t="shared" si="37"/>
        <v/>
      </c>
      <c r="AH104" s="280" t="str">
        <f t="shared" si="38"/>
        <v/>
      </c>
      <c r="AI104" s="3">
        <f t="shared" si="39"/>
        <v>-1</v>
      </c>
      <c r="AJ104" s="3" t="str">
        <f t="shared" si="40"/>
        <v/>
      </c>
      <c r="AK104" s="3" t="str">
        <f t="shared" si="41"/>
        <v/>
      </c>
      <c r="AL104" s="280">
        <f t="shared" si="42"/>
        <v>-1</v>
      </c>
      <c r="AM104" s="280" t="str">
        <f t="shared" si="43"/>
        <v/>
      </c>
      <c r="AN104" s="285" t="str">
        <f t="shared" si="44"/>
        <v/>
      </c>
      <c r="AO104" s="3">
        <f>IF(AP104=0,0,COUNTIF(AO$1:$AO103,"&lt;&gt;0"))</f>
        <v>0</v>
      </c>
      <c r="AP104" s="3">
        <f t="shared" si="45"/>
        <v>0</v>
      </c>
      <c r="AT104" s="99">
        <f>IF(AU104=0,0,COUNTIF($AT$1:AT103,"&lt;&gt;0"))</f>
        <v>0</v>
      </c>
      <c r="AU104" s="3">
        <f t="shared" si="46"/>
        <v>0</v>
      </c>
      <c r="AY104" s="3">
        <f>IF(ISNUMBER(IFERROR(MATCH(AZ104,$AZ$1:AZ103,0),"Else")),0,ROW(AZ104)-1)</f>
        <v>0</v>
      </c>
      <c r="AZ104">
        <f>IF(OR('Unit Types - Emission Rates'!F112="PM 2.5",'Unit Types - Emission Rates'!F112="PM 2.5 ",'Unit Types - Emission Rates'!F112="PM2.5"),"PM2.5",IF(OR('Unit Types - Emission Rates'!F112="PM 10",'Unit Types - Emission Rates'!F112="PM 10 ",'Unit Types - Emission Rates'!F112="PM10 "),"PM10",IF(RIGHT('Unit Types - Emission Rates'!F112,1)=" ",LEFT('Unit Types - Emission Rates'!F112,LEN('Unit Types - Emission Rates'!F112)-1),IF(RIGHT('Unit Types - Emission Rates'!F112,1)&lt;&gt;" ",'Unit Types - Emission Rates'!F112,'Unit Types - Emission Rates'!F112))))</f>
        <v>0</v>
      </c>
      <c r="BA104">
        <f>_xlfn.NUMBERVALUE(IF(OR('Unit Types - Emission Rates'!G112="-",'Unit Types - Emission Rates'!G112="--",'Unit Types - Emission Rates'!G112="---"),0,IF(OR('Unit Types - Emission Rates'!G112="&lt;0.01",'Unit Types - Emission Rates'!G112="&lt; 0.01"),0.01,'Unit Types - Emission Rates'!G112)))</f>
        <v>0</v>
      </c>
      <c r="BB104">
        <f>_xlfn.NUMBERVALUE(IF(OR('Unit Types - Emission Rates'!H112="-",'Unit Types - Emission Rates'!H112="--",'Unit Types - Emission Rates'!H112="---"),0,IF(OR('Unit Types - Emission Rates'!H112="&lt;0.01",'Unit Types - Emission Rates'!H112="&lt; 0.01"),0.01,'Unit Types - Emission Rates'!H112)))</f>
        <v>0</v>
      </c>
      <c r="BC104">
        <f>_xlfn.NUMBERVALUE(IF(OR('Unit Types - Emission Rates'!I112="-",'Unit Types - Emission Rates'!I112="--",'Unit Types - Emission Rates'!I112="---"),0,IF(OR('Unit Types - Emission Rates'!I112="&lt;0.01",'Unit Types - Emission Rates'!I112="&lt; 0.01"),0.01,'Unit Types - Emission Rates'!I112)))</f>
        <v>0</v>
      </c>
      <c r="BD104">
        <f>_xlfn.NUMBERVALUE(IF(OR('Unit Types - Emission Rates'!J112="-",'Unit Types - Emission Rates'!J112="--",'Unit Types - Emission Rates'!J112="---"),0,IF(OR('Unit Types - Emission Rates'!J112="&lt;0.01",'Unit Types - Emission Rates'!J112="&lt; 0.01"),0.01,'Unit Types - Emission Rates'!J112)))</f>
        <v>0</v>
      </c>
      <c r="BE104">
        <f>_xlfn.NUMBERVALUE(IF(OR('Unit Types - Emission Rates'!K112="-",'Unit Types - Emission Rates'!K112="--",'Unit Types - Emission Rates'!K112="---"),0,IF(OR('Unit Types - Emission Rates'!K112="&lt;0.01",'Unit Types - Emission Rates'!K112="&lt; 0.01"),0.01,'Unit Types - Emission Rates'!K112)))</f>
        <v>0</v>
      </c>
      <c r="BF104">
        <f>_xlfn.NUMBERVALUE(IF(OR('Unit Types - Emission Rates'!L112="-",'Unit Types - Emission Rates'!L112="--",'Unit Types - Emission Rates'!L112="---"),0,IF(OR('Unit Types - Emission Rates'!L112="&lt;0.01",'Unit Types - Emission Rates'!L112="&lt; 0.01"),0.01,'Unit Types - Emission Rates'!L112)))</f>
        <v>0</v>
      </c>
      <c r="BG104" t="b">
        <f>IF(AND(V103&lt;&gt;1),(QuickFix!G103="Yes"))</f>
        <v>0</v>
      </c>
      <c r="BH104" t="b">
        <f>OR('Unit Types - Emission Rates'!A112="Consolidate",AND(ISBLANK('Unit Types - Emission Rates'!A112),BH103=TRUE),BC104&gt;0,BD104&gt;0)</f>
        <v>0</v>
      </c>
      <c r="BI104" t="b">
        <f>OR('Unit Types - Emission Rates'!A112="Remove",AND(ISBLANK('Unit Types - Emission Rates'!A112),BI103=TRUE))</f>
        <v>0</v>
      </c>
      <c r="BJ104" t="b">
        <f>OR('Unit Types - Emission Rates'!A112="Consolidate",'Unit Types - Emission Rates'!A112="New/Modified",'Unit Types - Emission Rates'!A112="Change of location",AND(ISBLANK('Unit Types - Emission Rates'!A112),BJ103=TRUE))</f>
        <v>0</v>
      </c>
      <c r="BK104" t="b">
        <f>OR('Unit Types - Emission Rates'!A112="Renew",'Unit Types - Emission Rates'!A112="Renew only",AND(ISBLANK('Unit Types - Emission Rates'!A112),BK103=TRUE))</f>
        <v>0</v>
      </c>
      <c r="BL104">
        <f>IF(ISNUMBER(IFERROR(MATCH(BM104,$BM$1:BM103,0),"Else")),0,ROW(BM104)-1)</f>
        <v>0</v>
      </c>
      <c r="BM104" s="105">
        <f t="shared" si="53"/>
        <v>0</v>
      </c>
      <c r="BO104" s="3"/>
      <c r="BP104" s="3"/>
      <c r="BQ104" s="162" t="s">
        <v>1661</v>
      </c>
      <c r="BR104" s="160" t="s">
        <v>1012</v>
      </c>
      <c r="BS104" s="3"/>
      <c r="BT104" s="3"/>
      <c r="CK104" s="102" t="s">
        <v>1588</v>
      </c>
      <c r="CL104" t="s">
        <v>524</v>
      </c>
      <c r="CN104" t="s">
        <v>1624</v>
      </c>
      <c r="CO104" s="105" t="s">
        <v>1662</v>
      </c>
      <c r="CQ104" s="362" t="s">
        <v>1663</v>
      </c>
      <c r="CX104" t="s">
        <v>1664</v>
      </c>
      <c r="CY104">
        <f t="shared" si="47"/>
        <v>0</v>
      </c>
      <c r="DA104" t="b">
        <f t="shared" si="54"/>
        <v>0</v>
      </c>
      <c r="DF104" s="333">
        <f t="shared" si="52"/>
        <v>0</v>
      </c>
    </row>
    <row r="105" spans="1:110" x14ac:dyDescent="0.2">
      <c r="A105" s="102">
        <f>IF(OR('Unit Types - Emission Rates'!A114="Not New/Modified",'Unit Types - Emission Rates'!A114="Remove",M105=0),0,IF(ISNUMBER(MATCH(M105,$M$1:M104,0)),0,MAX($A$1:A104)+1))</f>
        <v>0</v>
      </c>
      <c r="B105" t="str">
        <f>IF(OR(COUNTIF(QuickFix!$D$2:D105,QuickFix!D105)&gt;1,QuickFix!D105=0),IF(ISBLANK('Unit Types - Emission Rates'!C114),B104,0),MAX($B$1:B104)+1)</f>
        <v># if BACT</v>
      </c>
      <c r="C105" t="str">
        <f t="shared" si="31"/>
        <v># if BACT0</v>
      </c>
      <c r="D105">
        <f>IF(B105=0,0,IF(ISNUMBER(MATCH(C105,$C$1:C104,0)),-1,COUNTIF($B$2:B105,B105)-COUNTIFS($D$1:D104,"&lt;0",$B$1:B104,B105)))</f>
        <v>-1</v>
      </c>
      <c r="E105">
        <f t="shared" si="49"/>
        <v>0</v>
      </c>
      <c r="F105" t="str">
        <f>IF(OR(COUNTIF(QuickFix!$D$2:D105,QuickFix!D105)&gt;1,QuickFix!D105=0),IF(ISBLANK('Unit Types - Emission Rates'!C114),F104,0),MAX(F$1:$F104)+1)</f>
        <v># if Monitoring</v>
      </c>
      <c r="G105" t="str">
        <f t="shared" si="32"/>
        <v># if Monitoring0</v>
      </c>
      <c r="H105">
        <f>IF(F105=0,0,IF(ISNUMBER(MATCH(G105,$G$1:G104,0)),-1,COUNTIF($F$2:F105,F105)-COUNTIFS($H$1:H104,"&lt;0",$F$1:F104,F105)))</f>
        <v>-1</v>
      </c>
      <c r="I105">
        <f t="shared" si="33"/>
        <v>0</v>
      </c>
      <c r="J105" s="3" t="str">
        <f>IF(OR(COUNTIF($L$2:L105,L105)&gt;1,L105=0),IF(ISBLANK('Unit Types - Emission Rates'!C114),J104,0),MAX($J$1:J104)+1)</f>
        <v>Unique FIN</v>
      </c>
      <c r="K105" s="3" t="str">
        <f>IF(OR(COUNTIF($M$2:M105,M105)&gt;1,M105=0),IF(ISBLANK('Unit Types - Emission Rates'!D114),K104,0),MAX($K$1:K104)+1)</f>
        <v>Unique EPN</v>
      </c>
      <c r="L105">
        <f>IF(ISBLANK('Unit Types - Emission Rates'!$C114),'Unit Types - Emission Rates'!D114,'Unit Types - Emission Rates'!C114)</f>
        <v>0</v>
      </c>
      <c r="M105" s="3">
        <f>IF(AND(ISBLANK('Unit Types - Emission Rates'!D114),N105&lt;&gt;0,L105&lt;&gt;N105),"FIN: "&amp;L105,IF(AND(ISBLANK('Unit Types - Emission Rates'!D114),N105&lt;&gt;0),L105,'Unit Types - Emission Rates'!D114))</f>
        <v>0</v>
      </c>
      <c r="N105" s="3">
        <f>'Unit Types - Emission Rates'!E114</f>
        <v>0</v>
      </c>
      <c r="O105" s="5" t="str">
        <f>IF(OR(COUNTIF($P$2:P105,P105&lt;&gt;0)&gt;1,P105=0),IF(ISBLANK('Unit Types - Emission Rates'!A114),O104,0),MAX($O$1:O104)+1)</f>
        <v>AR Numbering</v>
      </c>
      <c r="P105" s="5">
        <f>'Unit Types - Emission Rates'!A114</f>
        <v>0</v>
      </c>
      <c r="Q105" s="3">
        <f>IF(R105=0,0,IF(COUNTIF($R$2:R105,R105)&gt;1,0,MAX($Q$1:Q104)+1))</f>
        <v>0</v>
      </c>
      <c r="R105" s="3">
        <f>IF(ISBLANK('Unit Types - Emission Rates'!P114),'Unit Types - Emission Rates'!O114,'Unit Types - Emission Rates'!P114)</f>
        <v>0</v>
      </c>
      <c r="S105" t="str">
        <f t="shared" si="50"/>
        <v>00</v>
      </c>
      <c r="T105" t="str">
        <f t="shared" si="51"/>
        <v>00</v>
      </c>
      <c r="U105" s="3">
        <f>IF(OR('Unit Types - Emission Rates'!F114="PM 2.5",'Unit Types - Emission Rates'!F114="PM2.5",'Unit Types - Emission Rates'!F114="PM 10",'Unit Types - Emission Rates'!F114="PM10"),"PM",'Unit Types - Emission Rates'!F114)</f>
        <v>0</v>
      </c>
      <c r="V105" s="100">
        <f>IF(ISBLANK('Unit Types - Emission Rates'!F114),1,0)</f>
        <v>1</v>
      </c>
      <c r="AC105" s="99">
        <f>IF(AD105=-1,0,MAX($AC$1:AC104)+1)</f>
        <v>0</v>
      </c>
      <c r="AD105" s="3">
        <f t="shared" si="34"/>
        <v>-1</v>
      </c>
      <c r="AE105" s="3">
        <f t="shared" si="35"/>
        <v>-1</v>
      </c>
      <c r="AF105" s="280">
        <f t="shared" si="36"/>
        <v>-1</v>
      </c>
      <c r="AG105" s="280" t="str">
        <f t="shared" si="37"/>
        <v/>
      </c>
      <c r="AH105" s="280" t="str">
        <f t="shared" si="38"/>
        <v/>
      </c>
      <c r="AI105" s="3">
        <f t="shared" si="39"/>
        <v>-1</v>
      </c>
      <c r="AJ105" s="3" t="str">
        <f t="shared" si="40"/>
        <v/>
      </c>
      <c r="AK105" s="3" t="str">
        <f t="shared" si="41"/>
        <v/>
      </c>
      <c r="AL105" s="280">
        <f t="shared" si="42"/>
        <v>-1</v>
      </c>
      <c r="AM105" s="280" t="str">
        <f t="shared" si="43"/>
        <v/>
      </c>
      <c r="AN105" s="285" t="str">
        <f t="shared" si="44"/>
        <v/>
      </c>
      <c r="AO105" s="3">
        <f>IF(AP105=0,0,COUNTIF(AO$1:$AO104,"&lt;&gt;0"))</f>
        <v>0</v>
      </c>
      <c r="AP105" s="3">
        <f t="shared" si="45"/>
        <v>0</v>
      </c>
      <c r="AT105" s="99">
        <f>IF(AU105=0,0,COUNTIF($AT$1:AT104,"&lt;&gt;0"))</f>
        <v>0</v>
      </c>
      <c r="AU105" s="3">
        <f t="shared" si="46"/>
        <v>0</v>
      </c>
      <c r="AY105" s="3">
        <f>IF(ISNUMBER(IFERROR(MATCH(AZ105,$AZ$1:AZ104,0),"Else")),0,ROW(AZ105)-1)</f>
        <v>0</v>
      </c>
      <c r="AZ105">
        <f>IF(OR('Unit Types - Emission Rates'!F113="PM 2.5",'Unit Types - Emission Rates'!F113="PM 2.5 ",'Unit Types - Emission Rates'!F113="PM2.5"),"PM2.5",IF(OR('Unit Types - Emission Rates'!F113="PM 10",'Unit Types - Emission Rates'!F113="PM 10 ",'Unit Types - Emission Rates'!F113="PM10 "),"PM10",IF(RIGHT('Unit Types - Emission Rates'!F113,1)=" ",LEFT('Unit Types - Emission Rates'!F113,LEN('Unit Types - Emission Rates'!F113)-1),IF(RIGHT('Unit Types - Emission Rates'!F113,1)&lt;&gt;" ",'Unit Types - Emission Rates'!F113,'Unit Types - Emission Rates'!F113))))</f>
        <v>0</v>
      </c>
      <c r="BA105">
        <f>_xlfn.NUMBERVALUE(IF(OR('Unit Types - Emission Rates'!G113="-",'Unit Types - Emission Rates'!G113="--",'Unit Types - Emission Rates'!G113="---"),0,IF(OR('Unit Types - Emission Rates'!G113="&lt;0.01",'Unit Types - Emission Rates'!G113="&lt; 0.01"),0.01,'Unit Types - Emission Rates'!G113)))</f>
        <v>0</v>
      </c>
      <c r="BB105">
        <f>_xlfn.NUMBERVALUE(IF(OR('Unit Types - Emission Rates'!H113="-",'Unit Types - Emission Rates'!H113="--",'Unit Types - Emission Rates'!H113="---"),0,IF(OR('Unit Types - Emission Rates'!H113="&lt;0.01",'Unit Types - Emission Rates'!H113="&lt; 0.01"),0.01,'Unit Types - Emission Rates'!H113)))</f>
        <v>0</v>
      </c>
      <c r="BC105">
        <f>_xlfn.NUMBERVALUE(IF(OR('Unit Types - Emission Rates'!I113="-",'Unit Types - Emission Rates'!I113="--",'Unit Types - Emission Rates'!I113="---"),0,IF(OR('Unit Types - Emission Rates'!I113="&lt;0.01",'Unit Types - Emission Rates'!I113="&lt; 0.01"),0.01,'Unit Types - Emission Rates'!I113)))</f>
        <v>0</v>
      </c>
      <c r="BD105">
        <f>_xlfn.NUMBERVALUE(IF(OR('Unit Types - Emission Rates'!J113="-",'Unit Types - Emission Rates'!J113="--",'Unit Types - Emission Rates'!J113="---"),0,IF(OR('Unit Types - Emission Rates'!J113="&lt;0.01",'Unit Types - Emission Rates'!J113="&lt; 0.01"),0.01,'Unit Types - Emission Rates'!J113)))</f>
        <v>0</v>
      </c>
      <c r="BE105">
        <f>_xlfn.NUMBERVALUE(IF(OR('Unit Types - Emission Rates'!K113="-",'Unit Types - Emission Rates'!K113="--",'Unit Types - Emission Rates'!K113="---"),0,IF(OR('Unit Types - Emission Rates'!K113="&lt;0.01",'Unit Types - Emission Rates'!K113="&lt; 0.01"),0.01,'Unit Types - Emission Rates'!K113)))</f>
        <v>0</v>
      </c>
      <c r="BF105">
        <f>_xlfn.NUMBERVALUE(IF(OR('Unit Types - Emission Rates'!L113="-",'Unit Types - Emission Rates'!L113="--",'Unit Types - Emission Rates'!L113="---"),0,IF(OR('Unit Types - Emission Rates'!L113="&lt;0.01",'Unit Types - Emission Rates'!L113="&lt; 0.01"),0.01,'Unit Types - Emission Rates'!L113)))</f>
        <v>0</v>
      </c>
      <c r="BG105" t="b">
        <f>IF(AND(V104&lt;&gt;1),(QuickFix!G104="Yes"))</f>
        <v>0</v>
      </c>
      <c r="BH105" t="b">
        <f>OR('Unit Types - Emission Rates'!A113="Consolidate",AND(ISBLANK('Unit Types - Emission Rates'!A113),BH104=TRUE),BC105&gt;0,BD105&gt;0)</f>
        <v>0</v>
      </c>
      <c r="BI105" t="b">
        <f>OR('Unit Types - Emission Rates'!A113="Remove",AND(ISBLANK('Unit Types - Emission Rates'!A113),BI104=TRUE))</f>
        <v>0</v>
      </c>
      <c r="BJ105" t="b">
        <f>OR('Unit Types - Emission Rates'!A113="Consolidate",'Unit Types - Emission Rates'!A113="New/Modified",'Unit Types - Emission Rates'!A113="Change of location",AND(ISBLANK('Unit Types - Emission Rates'!A113),BJ104=TRUE))</f>
        <v>0</v>
      </c>
      <c r="BK105" t="b">
        <f>OR('Unit Types - Emission Rates'!A113="Renew",'Unit Types - Emission Rates'!A113="Renew only",AND(ISBLANK('Unit Types - Emission Rates'!A113),BK104=TRUE))</f>
        <v>0</v>
      </c>
      <c r="BL105">
        <f>IF(ISNUMBER(IFERROR(MATCH(BM105,$BM$1:BM104,0),"Else")),0,ROW(BM105)-1)</f>
        <v>0</v>
      </c>
      <c r="BM105" s="105">
        <f t="shared" si="53"/>
        <v>0</v>
      </c>
      <c r="BO105" s="3"/>
      <c r="BP105" s="3"/>
      <c r="BQ105" s="162" t="s">
        <v>1665</v>
      </c>
      <c r="BR105" s="160" t="s">
        <v>1013</v>
      </c>
      <c r="BS105" s="3"/>
      <c r="BT105" s="3"/>
      <c r="CK105" s="102" t="s">
        <v>1592</v>
      </c>
      <c r="CL105" t="s">
        <v>524</v>
      </c>
      <c r="CN105" t="s">
        <v>1624</v>
      </c>
      <c r="CO105" s="105" t="s">
        <v>1662</v>
      </c>
      <c r="CQ105" s="362" t="s">
        <v>1122</v>
      </c>
      <c r="CX105" t="s">
        <v>1666</v>
      </c>
      <c r="CY105">
        <f t="shared" si="47"/>
        <v>0</v>
      </c>
      <c r="DA105" t="b">
        <f t="shared" si="54"/>
        <v>0</v>
      </c>
      <c r="DF105" s="333">
        <f t="shared" si="52"/>
        <v>0</v>
      </c>
    </row>
    <row r="106" spans="1:110" x14ac:dyDescent="0.2">
      <c r="A106" s="102">
        <f>IF(OR('Unit Types - Emission Rates'!A115="Not New/Modified",'Unit Types - Emission Rates'!A115="Remove",M106=0),0,IF(ISNUMBER(MATCH(M106,$M$1:M105,0)),0,MAX($A$1:A105)+1))</f>
        <v>0</v>
      </c>
      <c r="B106" t="str">
        <f>IF(OR(COUNTIF(QuickFix!$D$2:D106,QuickFix!D106)&gt;1,QuickFix!D106=0),IF(ISBLANK('Unit Types - Emission Rates'!C115),B105,0),MAX($B$1:B105)+1)</f>
        <v># if BACT</v>
      </c>
      <c r="C106" t="str">
        <f t="shared" si="31"/>
        <v># if BACT0</v>
      </c>
      <c r="D106">
        <f>IF(B106=0,0,IF(ISNUMBER(MATCH(C106,$C$1:C105,0)),-1,COUNTIF($B$2:B106,B106)-COUNTIFS($D$1:D105,"&lt;0",$B$1:B105,B106)))</f>
        <v>-1</v>
      </c>
      <c r="E106">
        <f t="shared" si="49"/>
        <v>0</v>
      </c>
      <c r="F106" t="str">
        <f>IF(OR(COUNTIF(QuickFix!$D$2:D106,QuickFix!D106)&gt;1,QuickFix!D106=0),IF(ISBLANK('Unit Types - Emission Rates'!C115),F105,0),MAX(F$1:$F105)+1)</f>
        <v># if Monitoring</v>
      </c>
      <c r="G106" t="str">
        <f t="shared" si="32"/>
        <v># if Monitoring0</v>
      </c>
      <c r="H106">
        <f>IF(F106=0,0,IF(ISNUMBER(MATCH(G106,$G$1:G105,0)),-1,COUNTIF($F$2:F106,F106)-COUNTIFS($H$1:H105,"&lt;0",$F$1:F105,F106)))</f>
        <v>-1</v>
      </c>
      <c r="I106">
        <f t="shared" si="33"/>
        <v>0</v>
      </c>
      <c r="J106" s="3" t="str">
        <f>IF(OR(COUNTIF($L$2:L106,L106)&gt;1,L106=0),IF(ISBLANK('Unit Types - Emission Rates'!C115),J105,0),MAX($J$1:J105)+1)</f>
        <v>Unique FIN</v>
      </c>
      <c r="K106" s="3" t="str">
        <f>IF(OR(COUNTIF($M$2:M106,M106)&gt;1,M106=0),IF(ISBLANK('Unit Types - Emission Rates'!D115),K105,0),MAX($K$1:K105)+1)</f>
        <v>Unique EPN</v>
      </c>
      <c r="L106">
        <f>IF(ISBLANK('Unit Types - Emission Rates'!$C115),'Unit Types - Emission Rates'!D115,'Unit Types - Emission Rates'!C115)</f>
        <v>0</v>
      </c>
      <c r="M106" s="3">
        <f>IF(AND(ISBLANK('Unit Types - Emission Rates'!D115),N106&lt;&gt;0,L106&lt;&gt;N106),"FIN: "&amp;L106,IF(AND(ISBLANK('Unit Types - Emission Rates'!D115),N106&lt;&gt;0),L106,'Unit Types - Emission Rates'!D115))</f>
        <v>0</v>
      </c>
      <c r="N106" s="3">
        <f>'Unit Types - Emission Rates'!E115</f>
        <v>0</v>
      </c>
      <c r="O106" s="5" t="str">
        <f>IF(OR(COUNTIF($P$2:P106,P106&lt;&gt;0)&gt;1,P106=0),IF(ISBLANK('Unit Types - Emission Rates'!A115),O105,0),MAX($O$1:O105)+1)</f>
        <v>AR Numbering</v>
      </c>
      <c r="P106" s="5">
        <f>'Unit Types - Emission Rates'!A115</f>
        <v>0</v>
      </c>
      <c r="Q106" s="3">
        <f>IF(R106=0,0,IF(COUNTIF($R$2:R106,R106)&gt;1,0,MAX($Q$1:Q105)+1))</f>
        <v>0</v>
      </c>
      <c r="R106" s="3">
        <f>IF(ISBLANK('Unit Types - Emission Rates'!P115),'Unit Types - Emission Rates'!O115,'Unit Types - Emission Rates'!P115)</f>
        <v>0</v>
      </c>
      <c r="S106" t="str">
        <f t="shared" si="50"/>
        <v>00</v>
      </c>
      <c r="T106" t="str">
        <f t="shared" si="51"/>
        <v>00</v>
      </c>
      <c r="U106" s="3">
        <f>IF(OR('Unit Types - Emission Rates'!F115="PM 2.5",'Unit Types - Emission Rates'!F115="PM2.5",'Unit Types - Emission Rates'!F115="PM 10",'Unit Types - Emission Rates'!F115="PM10"),"PM",'Unit Types - Emission Rates'!F115)</f>
        <v>0</v>
      </c>
      <c r="V106" s="100">
        <f>IF(ISBLANK('Unit Types - Emission Rates'!F115),1,0)</f>
        <v>1</v>
      </c>
      <c r="AC106" s="99">
        <f>IF(AD106=-1,0,MAX($AC$1:AC105)+1)</f>
        <v>0</v>
      </c>
      <c r="AD106" s="3">
        <f t="shared" si="34"/>
        <v>-1</v>
      </c>
      <c r="AE106" s="3">
        <f t="shared" si="35"/>
        <v>-1</v>
      </c>
      <c r="AF106" s="280">
        <f t="shared" si="36"/>
        <v>-1</v>
      </c>
      <c r="AG106" s="280" t="str">
        <f t="shared" si="37"/>
        <v/>
      </c>
      <c r="AH106" s="280" t="str">
        <f t="shared" si="38"/>
        <v/>
      </c>
      <c r="AI106" s="3">
        <f t="shared" si="39"/>
        <v>-1</v>
      </c>
      <c r="AJ106" s="3" t="str">
        <f t="shared" si="40"/>
        <v/>
      </c>
      <c r="AK106" s="3" t="str">
        <f t="shared" si="41"/>
        <v/>
      </c>
      <c r="AL106" s="280">
        <f t="shared" si="42"/>
        <v>-1</v>
      </c>
      <c r="AM106" s="280" t="str">
        <f t="shared" si="43"/>
        <v/>
      </c>
      <c r="AN106" s="285" t="str">
        <f t="shared" si="44"/>
        <v/>
      </c>
      <c r="AO106" s="3">
        <f>IF(AP106=0,0,COUNTIF(AO$1:$AO105,"&lt;&gt;0"))</f>
        <v>0</v>
      </c>
      <c r="AP106" s="3">
        <f t="shared" si="45"/>
        <v>0</v>
      </c>
      <c r="AT106" s="99">
        <f>IF(AU106=0,0,COUNTIF($AT$1:AT105,"&lt;&gt;0"))</f>
        <v>0</v>
      </c>
      <c r="AU106" s="3">
        <f t="shared" si="46"/>
        <v>0</v>
      </c>
      <c r="AY106" s="3">
        <f>IF(ISNUMBER(IFERROR(MATCH(AZ106,$AZ$1:AZ105,0),"Else")),0,ROW(AZ106)-1)</f>
        <v>0</v>
      </c>
      <c r="AZ106">
        <f>IF(OR('Unit Types - Emission Rates'!F114="PM 2.5",'Unit Types - Emission Rates'!F114="PM 2.5 ",'Unit Types - Emission Rates'!F114="PM2.5"),"PM2.5",IF(OR('Unit Types - Emission Rates'!F114="PM 10",'Unit Types - Emission Rates'!F114="PM 10 ",'Unit Types - Emission Rates'!F114="PM10 "),"PM10",IF(RIGHT('Unit Types - Emission Rates'!F114,1)=" ",LEFT('Unit Types - Emission Rates'!F114,LEN('Unit Types - Emission Rates'!F114)-1),IF(RIGHT('Unit Types - Emission Rates'!F114,1)&lt;&gt;" ",'Unit Types - Emission Rates'!F114,'Unit Types - Emission Rates'!F114))))</f>
        <v>0</v>
      </c>
      <c r="BA106">
        <f>_xlfn.NUMBERVALUE(IF(OR('Unit Types - Emission Rates'!G114="-",'Unit Types - Emission Rates'!G114="--",'Unit Types - Emission Rates'!G114="---"),0,IF(OR('Unit Types - Emission Rates'!G114="&lt;0.01",'Unit Types - Emission Rates'!G114="&lt; 0.01"),0.01,'Unit Types - Emission Rates'!G114)))</f>
        <v>0</v>
      </c>
      <c r="BB106">
        <f>_xlfn.NUMBERVALUE(IF(OR('Unit Types - Emission Rates'!H114="-",'Unit Types - Emission Rates'!H114="--",'Unit Types - Emission Rates'!H114="---"),0,IF(OR('Unit Types - Emission Rates'!H114="&lt;0.01",'Unit Types - Emission Rates'!H114="&lt; 0.01"),0.01,'Unit Types - Emission Rates'!H114)))</f>
        <v>0</v>
      </c>
      <c r="BC106">
        <f>_xlfn.NUMBERVALUE(IF(OR('Unit Types - Emission Rates'!I114="-",'Unit Types - Emission Rates'!I114="--",'Unit Types - Emission Rates'!I114="---"),0,IF(OR('Unit Types - Emission Rates'!I114="&lt;0.01",'Unit Types - Emission Rates'!I114="&lt; 0.01"),0.01,'Unit Types - Emission Rates'!I114)))</f>
        <v>0</v>
      </c>
      <c r="BD106">
        <f>_xlfn.NUMBERVALUE(IF(OR('Unit Types - Emission Rates'!J114="-",'Unit Types - Emission Rates'!J114="--",'Unit Types - Emission Rates'!J114="---"),0,IF(OR('Unit Types - Emission Rates'!J114="&lt;0.01",'Unit Types - Emission Rates'!J114="&lt; 0.01"),0.01,'Unit Types - Emission Rates'!J114)))</f>
        <v>0</v>
      </c>
      <c r="BE106">
        <f>_xlfn.NUMBERVALUE(IF(OR('Unit Types - Emission Rates'!K114="-",'Unit Types - Emission Rates'!K114="--",'Unit Types - Emission Rates'!K114="---"),0,IF(OR('Unit Types - Emission Rates'!K114="&lt;0.01",'Unit Types - Emission Rates'!K114="&lt; 0.01"),0.01,'Unit Types - Emission Rates'!K114)))</f>
        <v>0</v>
      </c>
      <c r="BF106">
        <f>_xlfn.NUMBERVALUE(IF(OR('Unit Types - Emission Rates'!L114="-",'Unit Types - Emission Rates'!L114="--",'Unit Types - Emission Rates'!L114="---"),0,IF(OR('Unit Types - Emission Rates'!L114="&lt;0.01",'Unit Types - Emission Rates'!L114="&lt; 0.01"),0.01,'Unit Types - Emission Rates'!L114)))</f>
        <v>0</v>
      </c>
      <c r="BG106" t="b">
        <f>IF(AND(V105&lt;&gt;1),(QuickFix!G105="Yes"))</f>
        <v>0</v>
      </c>
      <c r="BH106" t="b">
        <f>OR('Unit Types - Emission Rates'!A114="Consolidate",AND(ISBLANK('Unit Types - Emission Rates'!A114),BH105=TRUE),BC106&gt;0,BD106&gt;0)</f>
        <v>0</v>
      </c>
      <c r="BI106" t="b">
        <f>OR('Unit Types - Emission Rates'!A114="Remove",AND(ISBLANK('Unit Types - Emission Rates'!A114),BI105=TRUE))</f>
        <v>0</v>
      </c>
      <c r="BJ106" t="b">
        <f>OR('Unit Types - Emission Rates'!A114="Consolidate",'Unit Types - Emission Rates'!A114="New/Modified",'Unit Types - Emission Rates'!A114="Change of location",AND(ISBLANK('Unit Types - Emission Rates'!A114),BJ105=TRUE))</f>
        <v>0</v>
      </c>
      <c r="BK106" t="b">
        <f>OR('Unit Types - Emission Rates'!A114="Renew",'Unit Types - Emission Rates'!A114="Renew only",AND(ISBLANK('Unit Types - Emission Rates'!A114),BK105=TRUE))</f>
        <v>0</v>
      </c>
      <c r="BL106">
        <f>IF(ISNUMBER(IFERROR(MATCH(BM106,$BM$1:BM105,0),"Else")),0,ROW(BM106)-1)</f>
        <v>0</v>
      </c>
      <c r="BM106" s="105">
        <f t="shared" si="53"/>
        <v>0</v>
      </c>
      <c r="BO106" s="3"/>
      <c r="BP106" s="3"/>
      <c r="BQ106" s="162" t="s">
        <v>1667</v>
      </c>
      <c r="BR106" s="160" t="s">
        <v>1099</v>
      </c>
      <c r="BS106" s="3"/>
      <c r="BT106" s="3"/>
      <c r="CK106" s="102" t="s">
        <v>1659</v>
      </c>
      <c r="CL106" t="s">
        <v>797</v>
      </c>
      <c r="CM106" t="s">
        <v>1633</v>
      </c>
      <c r="CN106" t="s">
        <v>1634</v>
      </c>
      <c r="CO106" s="638" t="s">
        <v>1630</v>
      </c>
      <c r="CQ106" s="362" t="s">
        <v>1138</v>
      </c>
      <c r="CX106" t="s">
        <v>1668</v>
      </c>
      <c r="CY106">
        <f t="shared" si="47"/>
        <v>0</v>
      </c>
      <c r="DA106" t="b">
        <f t="shared" si="54"/>
        <v>0</v>
      </c>
      <c r="DF106" s="333">
        <f t="shared" si="52"/>
        <v>0</v>
      </c>
    </row>
    <row r="107" spans="1:110" x14ac:dyDescent="0.2">
      <c r="A107" s="102">
        <f>IF(OR('Unit Types - Emission Rates'!A116="Not New/Modified",'Unit Types - Emission Rates'!A116="Remove",M107=0),0,IF(ISNUMBER(MATCH(M107,$M$1:M106,0)),0,MAX($A$1:A106)+1))</f>
        <v>0</v>
      </c>
      <c r="B107" t="str">
        <f>IF(OR(COUNTIF(QuickFix!$D$2:D107,QuickFix!D107)&gt;1,QuickFix!D107=0),IF(ISBLANK('Unit Types - Emission Rates'!C116),B106,0),MAX($B$1:B106)+1)</f>
        <v># if BACT</v>
      </c>
      <c r="C107" t="str">
        <f t="shared" si="31"/>
        <v># if BACT0</v>
      </c>
      <c r="D107">
        <f>IF(B107=0,0,IF(ISNUMBER(MATCH(C107,$C$1:C106,0)),-1,COUNTIF($B$2:B107,B107)-COUNTIFS($D$1:D106,"&lt;0",$B$1:B106,B107)))</f>
        <v>-1</v>
      </c>
      <c r="E107">
        <f t="shared" si="49"/>
        <v>0</v>
      </c>
      <c r="F107" t="str">
        <f>IF(OR(COUNTIF(QuickFix!$D$2:D107,QuickFix!D107)&gt;1,QuickFix!D107=0),IF(ISBLANK('Unit Types - Emission Rates'!C116),F106,0),MAX(F$1:$F106)+1)</f>
        <v># if Monitoring</v>
      </c>
      <c r="G107" t="str">
        <f t="shared" si="32"/>
        <v># if Monitoring0</v>
      </c>
      <c r="H107">
        <f>IF(F107=0,0,IF(ISNUMBER(MATCH(G107,$G$1:G106,0)),-1,COUNTIF($F$2:F107,F107)-COUNTIFS($H$1:H106,"&lt;0",$F$1:F106,F107)))</f>
        <v>-1</v>
      </c>
      <c r="I107">
        <f t="shared" si="33"/>
        <v>0</v>
      </c>
      <c r="J107" s="3" t="str">
        <f>IF(OR(COUNTIF($L$2:L107,L107)&gt;1,L107=0),IF(ISBLANK('Unit Types - Emission Rates'!C116),J106,0),MAX($J$1:J106)+1)</f>
        <v>Unique FIN</v>
      </c>
      <c r="K107" s="3" t="str">
        <f>IF(OR(COUNTIF($M$2:M107,M107)&gt;1,M107=0),IF(ISBLANK('Unit Types - Emission Rates'!D116),K106,0),MAX($K$1:K106)+1)</f>
        <v>Unique EPN</v>
      </c>
      <c r="L107">
        <f>IF(ISBLANK('Unit Types - Emission Rates'!$C116),'Unit Types - Emission Rates'!D116,'Unit Types - Emission Rates'!C116)</f>
        <v>0</v>
      </c>
      <c r="M107" s="3">
        <f>IF(AND(ISBLANK('Unit Types - Emission Rates'!D116),N107&lt;&gt;0,L107&lt;&gt;N107),"FIN: "&amp;L107,IF(AND(ISBLANK('Unit Types - Emission Rates'!D116),N107&lt;&gt;0),L107,'Unit Types - Emission Rates'!D116))</f>
        <v>0</v>
      </c>
      <c r="N107" s="3">
        <f>'Unit Types - Emission Rates'!E116</f>
        <v>0</v>
      </c>
      <c r="O107" s="5" t="str">
        <f>IF(OR(COUNTIF($P$2:P107,P107&lt;&gt;0)&gt;1,P107=0),IF(ISBLANK('Unit Types - Emission Rates'!A116),O106,0),MAX($O$1:O106)+1)</f>
        <v>AR Numbering</v>
      </c>
      <c r="P107" s="5">
        <f>'Unit Types - Emission Rates'!A116</f>
        <v>0</v>
      </c>
      <c r="Q107" s="3">
        <f>IF(R107=0,0,IF(COUNTIF($R$2:R107,R107)&gt;1,0,MAX($Q$1:Q106)+1))</f>
        <v>0</v>
      </c>
      <c r="R107" s="3">
        <f>IF(ISBLANK('Unit Types - Emission Rates'!P116),'Unit Types - Emission Rates'!O116,'Unit Types - Emission Rates'!P116)</f>
        <v>0</v>
      </c>
      <c r="S107" t="str">
        <f t="shared" si="50"/>
        <v>00</v>
      </c>
      <c r="T107" t="str">
        <f t="shared" si="51"/>
        <v>00</v>
      </c>
      <c r="U107" s="3">
        <f>IF(OR('Unit Types - Emission Rates'!F116="PM 2.5",'Unit Types - Emission Rates'!F116="PM2.5",'Unit Types - Emission Rates'!F116="PM 10",'Unit Types - Emission Rates'!F116="PM10"),"PM",'Unit Types - Emission Rates'!F116)</f>
        <v>0</v>
      </c>
      <c r="V107" s="100">
        <f>IF(ISBLANK('Unit Types - Emission Rates'!F116),1,0)</f>
        <v>1</v>
      </c>
      <c r="AC107" s="99">
        <f>IF(AD107=-1,0,MAX($AC$1:AC106)+1)</f>
        <v>0</v>
      </c>
      <c r="AD107" s="3">
        <f t="shared" si="34"/>
        <v>-1</v>
      </c>
      <c r="AE107" s="3">
        <f t="shared" si="35"/>
        <v>-1</v>
      </c>
      <c r="AF107" s="280">
        <f t="shared" si="36"/>
        <v>-1</v>
      </c>
      <c r="AG107" s="280" t="str">
        <f t="shared" si="37"/>
        <v/>
      </c>
      <c r="AH107" s="280" t="str">
        <f t="shared" si="38"/>
        <v/>
      </c>
      <c r="AI107" s="3">
        <f t="shared" si="39"/>
        <v>-1</v>
      </c>
      <c r="AJ107" s="3" t="str">
        <f t="shared" si="40"/>
        <v/>
      </c>
      <c r="AK107" s="3" t="str">
        <f t="shared" si="41"/>
        <v/>
      </c>
      <c r="AL107" s="280">
        <f t="shared" si="42"/>
        <v>-1</v>
      </c>
      <c r="AM107" s="280" t="str">
        <f t="shared" si="43"/>
        <v/>
      </c>
      <c r="AN107" s="285" t="str">
        <f t="shared" si="44"/>
        <v/>
      </c>
      <c r="AO107" s="3">
        <f>IF(AP107=0,0,COUNTIF(AO$1:$AO106,"&lt;&gt;0"))</f>
        <v>0</v>
      </c>
      <c r="AP107" s="3">
        <f t="shared" si="45"/>
        <v>0</v>
      </c>
      <c r="AT107" s="99">
        <f>IF(AU107=0,0,COUNTIF($AT$1:AT106,"&lt;&gt;0"))</f>
        <v>0</v>
      </c>
      <c r="AU107" s="3">
        <f t="shared" si="46"/>
        <v>0</v>
      </c>
      <c r="AY107" s="3">
        <f>IF(ISNUMBER(IFERROR(MATCH(AZ107,$AZ$1:AZ106,0),"Else")),0,ROW(AZ107)-1)</f>
        <v>0</v>
      </c>
      <c r="AZ107">
        <f>IF(OR('Unit Types - Emission Rates'!F115="PM 2.5",'Unit Types - Emission Rates'!F115="PM 2.5 ",'Unit Types - Emission Rates'!F115="PM2.5"),"PM2.5",IF(OR('Unit Types - Emission Rates'!F115="PM 10",'Unit Types - Emission Rates'!F115="PM 10 ",'Unit Types - Emission Rates'!F115="PM10 "),"PM10",IF(RIGHT('Unit Types - Emission Rates'!F115,1)=" ",LEFT('Unit Types - Emission Rates'!F115,LEN('Unit Types - Emission Rates'!F115)-1),IF(RIGHT('Unit Types - Emission Rates'!F115,1)&lt;&gt;" ",'Unit Types - Emission Rates'!F115,'Unit Types - Emission Rates'!F115))))</f>
        <v>0</v>
      </c>
      <c r="BA107">
        <f>_xlfn.NUMBERVALUE(IF(OR('Unit Types - Emission Rates'!G115="-",'Unit Types - Emission Rates'!G115="--",'Unit Types - Emission Rates'!G115="---"),0,IF(OR('Unit Types - Emission Rates'!G115="&lt;0.01",'Unit Types - Emission Rates'!G115="&lt; 0.01"),0.01,'Unit Types - Emission Rates'!G115)))</f>
        <v>0</v>
      </c>
      <c r="BB107">
        <f>_xlfn.NUMBERVALUE(IF(OR('Unit Types - Emission Rates'!H115="-",'Unit Types - Emission Rates'!H115="--",'Unit Types - Emission Rates'!H115="---"),0,IF(OR('Unit Types - Emission Rates'!H115="&lt;0.01",'Unit Types - Emission Rates'!H115="&lt; 0.01"),0.01,'Unit Types - Emission Rates'!H115)))</f>
        <v>0</v>
      </c>
      <c r="BC107">
        <f>_xlfn.NUMBERVALUE(IF(OR('Unit Types - Emission Rates'!I115="-",'Unit Types - Emission Rates'!I115="--",'Unit Types - Emission Rates'!I115="---"),0,IF(OR('Unit Types - Emission Rates'!I115="&lt;0.01",'Unit Types - Emission Rates'!I115="&lt; 0.01"),0.01,'Unit Types - Emission Rates'!I115)))</f>
        <v>0</v>
      </c>
      <c r="BD107">
        <f>_xlfn.NUMBERVALUE(IF(OR('Unit Types - Emission Rates'!J115="-",'Unit Types - Emission Rates'!J115="--",'Unit Types - Emission Rates'!J115="---"),0,IF(OR('Unit Types - Emission Rates'!J115="&lt;0.01",'Unit Types - Emission Rates'!J115="&lt; 0.01"),0.01,'Unit Types - Emission Rates'!J115)))</f>
        <v>0</v>
      </c>
      <c r="BE107">
        <f>_xlfn.NUMBERVALUE(IF(OR('Unit Types - Emission Rates'!K115="-",'Unit Types - Emission Rates'!K115="--",'Unit Types - Emission Rates'!K115="---"),0,IF(OR('Unit Types - Emission Rates'!K115="&lt;0.01",'Unit Types - Emission Rates'!K115="&lt; 0.01"),0.01,'Unit Types - Emission Rates'!K115)))</f>
        <v>0</v>
      </c>
      <c r="BF107">
        <f>_xlfn.NUMBERVALUE(IF(OR('Unit Types - Emission Rates'!L115="-",'Unit Types - Emission Rates'!L115="--",'Unit Types - Emission Rates'!L115="---"),0,IF(OR('Unit Types - Emission Rates'!L115="&lt;0.01",'Unit Types - Emission Rates'!L115="&lt; 0.01"),0.01,'Unit Types - Emission Rates'!L115)))</f>
        <v>0</v>
      </c>
      <c r="BG107" t="b">
        <f>IF(AND(V106&lt;&gt;1),(QuickFix!G106="Yes"))</f>
        <v>0</v>
      </c>
      <c r="BH107" t="b">
        <f>OR('Unit Types - Emission Rates'!A115="Consolidate",AND(ISBLANK('Unit Types - Emission Rates'!A115),BH106=TRUE),BC107&gt;0,BD107&gt;0)</f>
        <v>0</v>
      </c>
      <c r="BI107" t="b">
        <f>OR('Unit Types - Emission Rates'!A115="Remove",AND(ISBLANK('Unit Types - Emission Rates'!A115),BI106=TRUE))</f>
        <v>0</v>
      </c>
      <c r="BJ107" t="b">
        <f>OR('Unit Types - Emission Rates'!A115="Consolidate",'Unit Types - Emission Rates'!A115="New/Modified",'Unit Types - Emission Rates'!A115="Change of location",AND(ISBLANK('Unit Types - Emission Rates'!A115),BJ106=TRUE))</f>
        <v>0</v>
      </c>
      <c r="BK107" t="b">
        <f>OR('Unit Types - Emission Rates'!A115="Renew",'Unit Types - Emission Rates'!A115="Renew only",AND(ISBLANK('Unit Types - Emission Rates'!A115),BK106=TRUE))</f>
        <v>0</v>
      </c>
      <c r="BL107">
        <f>IF(ISNUMBER(IFERROR(MATCH(BM107,$BM$1:BM106,0),"Else")),0,ROW(BM107)-1)</f>
        <v>0</v>
      </c>
      <c r="BM107" s="105">
        <f t="shared" si="53"/>
        <v>0</v>
      </c>
      <c r="BO107" s="3"/>
      <c r="BP107" s="3"/>
      <c r="BQ107" s="162" t="s">
        <v>1669</v>
      </c>
      <c r="BR107" s="160" t="s">
        <v>1052</v>
      </c>
      <c r="BS107" s="3"/>
      <c r="BT107" s="3"/>
      <c r="CK107" s="102" t="s">
        <v>1663</v>
      </c>
      <c r="CL107" t="s">
        <v>797</v>
      </c>
      <c r="CM107" t="s">
        <v>1633</v>
      </c>
      <c r="CN107" t="s">
        <v>1634</v>
      </c>
      <c r="CO107" s="638" t="s">
        <v>1630</v>
      </c>
      <c r="CQ107" s="362" t="s">
        <v>1670</v>
      </c>
      <c r="CX107" t="s">
        <v>1671</v>
      </c>
      <c r="CY107">
        <f t="shared" si="47"/>
        <v>0</v>
      </c>
      <c r="DA107" t="b">
        <f t="shared" si="54"/>
        <v>0</v>
      </c>
      <c r="DF107" s="333">
        <f t="shared" si="52"/>
        <v>0</v>
      </c>
    </row>
    <row r="108" spans="1:110" x14ac:dyDescent="0.2">
      <c r="A108" s="102">
        <f>IF(OR('Unit Types - Emission Rates'!A117="Not New/Modified",'Unit Types - Emission Rates'!A117="Remove",M108=0),0,IF(ISNUMBER(MATCH(M108,$M$1:M107,0)),0,MAX($A$1:A107)+1))</f>
        <v>0</v>
      </c>
      <c r="B108" t="str">
        <f>IF(OR(COUNTIF(QuickFix!$D$2:D108,QuickFix!D108)&gt;1,QuickFix!D108=0),IF(ISBLANK('Unit Types - Emission Rates'!C117),B107,0),MAX($B$1:B107)+1)</f>
        <v># if BACT</v>
      </c>
      <c r="C108" t="str">
        <f t="shared" si="31"/>
        <v># if BACT0</v>
      </c>
      <c r="D108">
        <f>IF(B108=0,0,IF(ISNUMBER(MATCH(C108,$C$1:C107,0)),-1,COUNTIF($B$2:B108,B108)-COUNTIFS($D$1:D107,"&lt;0",$B$1:B107,B108)))</f>
        <v>-1</v>
      </c>
      <c r="E108">
        <f t="shared" si="49"/>
        <v>0</v>
      </c>
      <c r="F108" t="str">
        <f>IF(OR(COUNTIF(QuickFix!$D$2:D108,QuickFix!D108)&gt;1,QuickFix!D108=0),IF(ISBLANK('Unit Types - Emission Rates'!C117),F107,0),MAX(F$1:$F107)+1)</f>
        <v># if Monitoring</v>
      </c>
      <c r="G108" t="str">
        <f t="shared" si="32"/>
        <v># if Monitoring0</v>
      </c>
      <c r="H108">
        <f>IF(F108=0,0,IF(ISNUMBER(MATCH(G108,$G$1:G107,0)),-1,COUNTIF($F$2:F108,F108)-COUNTIFS($H$1:H107,"&lt;0",$F$1:F107,F108)))</f>
        <v>-1</v>
      </c>
      <c r="I108">
        <f t="shared" si="33"/>
        <v>0</v>
      </c>
      <c r="J108" s="3" t="str">
        <f>IF(OR(COUNTIF($L$2:L108,L108)&gt;1,L108=0),IF(ISBLANK('Unit Types - Emission Rates'!C117),J107,0),MAX($J$1:J107)+1)</f>
        <v>Unique FIN</v>
      </c>
      <c r="K108" s="3" t="str">
        <f>IF(OR(COUNTIF($M$2:M108,M108)&gt;1,M108=0),IF(ISBLANK('Unit Types - Emission Rates'!D117),K107,0),MAX($K$1:K107)+1)</f>
        <v>Unique EPN</v>
      </c>
      <c r="L108">
        <f>IF(ISBLANK('Unit Types - Emission Rates'!$C117),'Unit Types - Emission Rates'!D117,'Unit Types - Emission Rates'!C117)</f>
        <v>0</v>
      </c>
      <c r="M108" s="3">
        <f>IF(AND(ISBLANK('Unit Types - Emission Rates'!D117),N108&lt;&gt;0,L108&lt;&gt;N108),"FIN: "&amp;L108,IF(AND(ISBLANK('Unit Types - Emission Rates'!D117),N108&lt;&gt;0),L108,'Unit Types - Emission Rates'!D117))</f>
        <v>0</v>
      </c>
      <c r="N108" s="3">
        <f>'Unit Types - Emission Rates'!E117</f>
        <v>0</v>
      </c>
      <c r="O108" s="5" t="str">
        <f>IF(OR(COUNTIF($P$2:P108,P108&lt;&gt;0)&gt;1,P108=0),IF(ISBLANK('Unit Types - Emission Rates'!A117),O107,0),MAX($O$1:O107)+1)</f>
        <v>AR Numbering</v>
      </c>
      <c r="P108" s="5">
        <f>'Unit Types - Emission Rates'!A117</f>
        <v>0</v>
      </c>
      <c r="Q108" s="3">
        <f>IF(R108=0,0,IF(COUNTIF($R$2:R108,R108)&gt;1,0,MAX($Q$1:Q107)+1))</f>
        <v>0</v>
      </c>
      <c r="R108" s="3">
        <f>IF(ISBLANK('Unit Types - Emission Rates'!P117),'Unit Types - Emission Rates'!O117,'Unit Types - Emission Rates'!P117)</f>
        <v>0</v>
      </c>
      <c r="S108" t="str">
        <f t="shared" si="50"/>
        <v>00</v>
      </c>
      <c r="T108" t="str">
        <f t="shared" si="51"/>
        <v>00</v>
      </c>
      <c r="U108" s="3">
        <f>IF(OR('Unit Types - Emission Rates'!F117="PM 2.5",'Unit Types - Emission Rates'!F117="PM2.5",'Unit Types - Emission Rates'!F117="PM 10",'Unit Types - Emission Rates'!F117="PM10"),"PM",'Unit Types - Emission Rates'!F117)</f>
        <v>0</v>
      </c>
      <c r="V108" s="100">
        <f>IF(ISBLANK('Unit Types - Emission Rates'!F117),1,0)</f>
        <v>1</v>
      </c>
      <c r="AC108" s="99">
        <f>IF(AD108=-1,0,MAX($AC$1:AC107)+1)</f>
        <v>0</v>
      </c>
      <c r="AD108" s="3">
        <f t="shared" si="34"/>
        <v>-1</v>
      </c>
      <c r="AE108" s="3">
        <f t="shared" si="35"/>
        <v>-1</v>
      </c>
      <c r="AF108" s="280">
        <f t="shared" si="36"/>
        <v>-1</v>
      </c>
      <c r="AG108" s="280" t="str">
        <f t="shared" si="37"/>
        <v/>
      </c>
      <c r="AH108" s="280" t="str">
        <f t="shared" si="38"/>
        <v/>
      </c>
      <c r="AI108" s="3">
        <f t="shared" si="39"/>
        <v>-1</v>
      </c>
      <c r="AJ108" s="3" t="str">
        <f t="shared" si="40"/>
        <v/>
      </c>
      <c r="AK108" s="3" t="str">
        <f t="shared" si="41"/>
        <v/>
      </c>
      <c r="AL108" s="280">
        <f t="shared" si="42"/>
        <v>-1</v>
      </c>
      <c r="AM108" s="280" t="str">
        <f t="shared" si="43"/>
        <v/>
      </c>
      <c r="AN108" s="285" t="str">
        <f t="shared" si="44"/>
        <v/>
      </c>
      <c r="AO108" s="3">
        <f>IF(AP108=0,0,COUNTIF(AO$1:$AO107,"&lt;&gt;0"))</f>
        <v>0</v>
      </c>
      <c r="AP108" s="3">
        <f t="shared" si="45"/>
        <v>0</v>
      </c>
      <c r="AT108" s="99">
        <f>IF(AU108=0,0,COUNTIF($AT$1:AT107,"&lt;&gt;0"))</f>
        <v>0</v>
      </c>
      <c r="AU108" s="3">
        <f t="shared" si="46"/>
        <v>0</v>
      </c>
      <c r="AY108" s="3">
        <f>IF(ISNUMBER(IFERROR(MATCH(AZ108,$AZ$1:AZ107,0),"Else")),0,ROW(AZ108)-1)</f>
        <v>0</v>
      </c>
      <c r="AZ108">
        <f>IF(OR('Unit Types - Emission Rates'!F116="PM 2.5",'Unit Types - Emission Rates'!F116="PM 2.5 ",'Unit Types - Emission Rates'!F116="PM2.5"),"PM2.5",IF(OR('Unit Types - Emission Rates'!F116="PM 10",'Unit Types - Emission Rates'!F116="PM 10 ",'Unit Types - Emission Rates'!F116="PM10 "),"PM10",IF(RIGHT('Unit Types - Emission Rates'!F116,1)=" ",LEFT('Unit Types - Emission Rates'!F116,LEN('Unit Types - Emission Rates'!F116)-1),IF(RIGHT('Unit Types - Emission Rates'!F116,1)&lt;&gt;" ",'Unit Types - Emission Rates'!F116,'Unit Types - Emission Rates'!F116))))</f>
        <v>0</v>
      </c>
      <c r="BA108">
        <f>_xlfn.NUMBERVALUE(IF(OR('Unit Types - Emission Rates'!G116="-",'Unit Types - Emission Rates'!G116="--",'Unit Types - Emission Rates'!G116="---"),0,IF(OR('Unit Types - Emission Rates'!G116="&lt;0.01",'Unit Types - Emission Rates'!G116="&lt; 0.01"),0.01,'Unit Types - Emission Rates'!G116)))</f>
        <v>0</v>
      </c>
      <c r="BB108">
        <f>_xlfn.NUMBERVALUE(IF(OR('Unit Types - Emission Rates'!H116="-",'Unit Types - Emission Rates'!H116="--",'Unit Types - Emission Rates'!H116="---"),0,IF(OR('Unit Types - Emission Rates'!H116="&lt;0.01",'Unit Types - Emission Rates'!H116="&lt; 0.01"),0.01,'Unit Types - Emission Rates'!H116)))</f>
        <v>0</v>
      </c>
      <c r="BC108">
        <f>_xlfn.NUMBERVALUE(IF(OR('Unit Types - Emission Rates'!I116="-",'Unit Types - Emission Rates'!I116="--",'Unit Types - Emission Rates'!I116="---"),0,IF(OR('Unit Types - Emission Rates'!I116="&lt;0.01",'Unit Types - Emission Rates'!I116="&lt; 0.01"),0.01,'Unit Types - Emission Rates'!I116)))</f>
        <v>0</v>
      </c>
      <c r="BD108">
        <f>_xlfn.NUMBERVALUE(IF(OR('Unit Types - Emission Rates'!J116="-",'Unit Types - Emission Rates'!J116="--",'Unit Types - Emission Rates'!J116="---"),0,IF(OR('Unit Types - Emission Rates'!J116="&lt;0.01",'Unit Types - Emission Rates'!J116="&lt; 0.01"),0.01,'Unit Types - Emission Rates'!J116)))</f>
        <v>0</v>
      </c>
      <c r="BE108">
        <f>_xlfn.NUMBERVALUE(IF(OR('Unit Types - Emission Rates'!K116="-",'Unit Types - Emission Rates'!K116="--",'Unit Types - Emission Rates'!K116="---"),0,IF(OR('Unit Types - Emission Rates'!K116="&lt;0.01",'Unit Types - Emission Rates'!K116="&lt; 0.01"),0.01,'Unit Types - Emission Rates'!K116)))</f>
        <v>0</v>
      </c>
      <c r="BF108">
        <f>_xlfn.NUMBERVALUE(IF(OR('Unit Types - Emission Rates'!L116="-",'Unit Types - Emission Rates'!L116="--",'Unit Types - Emission Rates'!L116="---"),0,IF(OR('Unit Types - Emission Rates'!L116="&lt;0.01",'Unit Types - Emission Rates'!L116="&lt; 0.01"),0.01,'Unit Types - Emission Rates'!L116)))</f>
        <v>0</v>
      </c>
      <c r="BG108" t="b">
        <f>IF(AND(V107&lt;&gt;1),(QuickFix!G107="Yes"))</f>
        <v>0</v>
      </c>
      <c r="BH108" t="b">
        <f>OR('Unit Types - Emission Rates'!A116="Consolidate",AND(ISBLANK('Unit Types - Emission Rates'!A116),BH107=TRUE),BC108&gt;0,BD108&gt;0)</f>
        <v>0</v>
      </c>
      <c r="BI108" t="b">
        <f>OR('Unit Types - Emission Rates'!A116="Remove",AND(ISBLANK('Unit Types - Emission Rates'!A116),BI107=TRUE))</f>
        <v>0</v>
      </c>
      <c r="BJ108" t="b">
        <f>OR('Unit Types - Emission Rates'!A116="Consolidate",'Unit Types - Emission Rates'!A116="New/Modified",'Unit Types - Emission Rates'!A116="Change of location",AND(ISBLANK('Unit Types - Emission Rates'!A116),BJ107=TRUE))</f>
        <v>0</v>
      </c>
      <c r="BK108" t="b">
        <f>OR('Unit Types - Emission Rates'!A116="Renew",'Unit Types - Emission Rates'!A116="Renew only",AND(ISBLANK('Unit Types - Emission Rates'!A116),BK107=TRUE))</f>
        <v>0</v>
      </c>
      <c r="BL108">
        <f>IF(ISNUMBER(IFERROR(MATCH(BM108,$BM$1:BM107,0),"Else")),0,ROW(BM108)-1)</f>
        <v>0</v>
      </c>
      <c r="BM108" s="105">
        <f t="shared" si="53"/>
        <v>0</v>
      </c>
      <c r="BO108" s="3"/>
      <c r="BP108" s="3"/>
      <c r="BQ108" s="162" t="s">
        <v>1672</v>
      </c>
      <c r="BR108" s="160" t="s">
        <v>1013</v>
      </c>
      <c r="BS108" s="3"/>
      <c r="BT108" s="3"/>
      <c r="CK108" s="102" t="s">
        <v>1122</v>
      </c>
      <c r="CL108" t="s">
        <v>797</v>
      </c>
      <c r="CM108" t="s">
        <v>1633</v>
      </c>
      <c r="CN108" t="s">
        <v>1634</v>
      </c>
      <c r="CO108" s="638" t="s">
        <v>1630</v>
      </c>
      <c r="CQ108" s="362" t="s">
        <v>1673</v>
      </c>
      <c r="CX108" t="s">
        <v>1674</v>
      </c>
      <c r="CY108">
        <f t="shared" si="47"/>
        <v>0</v>
      </c>
      <c r="DA108" t="b">
        <f t="shared" si="54"/>
        <v>0</v>
      </c>
      <c r="DF108" s="333">
        <f t="shared" si="52"/>
        <v>0</v>
      </c>
    </row>
    <row r="109" spans="1:110" x14ac:dyDescent="0.2">
      <c r="A109" s="102">
        <f>IF(OR('Unit Types - Emission Rates'!A118="Not New/Modified",'Unit Types - Emission Rates'!A118="Remove",M109=0),0,IF(ISNUMBER(MATCH(M109,$M$1:M108,0)),0,MAX($A$1:A108)+1))</f>
        <v>0</v>
      </c>
      <c r="B109" t="str">
        <f>IF(OR(COUNTIF(QuickFix!$D$2:D109,QuickFix!D109)&gt;1,QuickFix!D109=0),IF(ISBLANK('Unit Types - Emission Rates'!C118),B108,0),MAX($B$1:B108)+1)</f>
        <v># if BACT</v>
      </c>
      <c r="C109" t="str">
        <f t="shared" si="31"/>
        <v># if BACT0</v>
      </c>
      <c r="D109">
        <f>IF(B109=0,0,IF(ISNUMBER(MATCH(C109,$C$1:C108,0)),-1,COUNTIF($B$2:B109,B109)-COUNTIFS($D$1:D108,"&lt;0",$B$1:B108,B109)))</f>
        <v>-1</v>
      </c>
      <c r="E109">
        <f t="shared" si="49"/>
        <v>0</v>
      </c>
      <c r="F109" t="str">
        <f>IF(OR(COUNTIF(QuickFix!$D$2:D109,QuickFix!D109)&gt;1,QuickFix!D109=0),IF(ISBLANK('Unit Types - Emission Rates'!C118),F108,0),MAX(F$1:$F108)+1)</f>
        <v># if Monitoring</v>
      </c>
      <c r="G109" t="str">
        <f t="shared" si="32"/>
        <v># if Monitoring0</v>
      </c>
      <c r="H109">
        <f>IF(F109=0,0,IF(ISNUMBER(MATCH(G109,$G$1:G108,0)),-1,COUNTIF($F$2:F109,F109)-COUNTIFS($H$1:H108,"&lt;0",$F$1:F108,F109)))</f>
        <v>-1</v>
      </c>
      <c r="I109">
        <f t="shared" si="33"/>
        <v>0</v>
      </c>
      <c r="J109" s="3" t="str">
        <f>IF(OR(COUNTIF($L$2:L109,L109)&gt;1,L109=0),IF(ISBLANK('Unit Types - Emission Rates'!C118),J108,0),MAX($J$1:J108)+1)</f>
        <v>Unique FIN</v>
      </c>
      <c r="K109" s="3" t="str">
        <f>IF(OR(COUNTIF($M$2:M109,M109)&gt;1,M109=0),IF(ISBLANK('Unit Types - Emission Rates'!D118),K108,0),MAX($K$1:K108)+1)</f>
        <v>Unique EPN</v>
      </c>
      <c r="L109">
        <f>IF(ISBLANK('Unit Types - Emission Rates'!$C118),'Unit Types - Emission Rates'!D118,'Unit Types - Emission Rates'!C118)</f>
        <v>0</v>
      </c>
      <c r="M109" s="3">
        <f>IF(AND(ISBLANK('Unit Types - Emission Rates'!D118),N109&lt;&gt;0,L109&lt;&gt;N109),"FIN: "&amp;L109,IF(AND(ISBLANK('Unit Types - Emission Rates'!D118),N109&lt;&gt;0),L109,'Unit Types - Emission Rates'!D118))</f>
        <v>0</v>
      </c>
      <c r="N109" s="3">
        <f>'Unit Types - Emission Rates'!E118</f>
        <v>0</v>
      </c>
      <c r="O109" s="5" t="str">
        <f>IF(OR(COUNTIF($P$2:P109,P109&lt;&gt;0)&gt;1,P109=0),IF(ISBLANK('Unit Types - Emission Rates'!A118),O108,0),MAX($O$1:O108)+1)</f>
        <v>AR Numbering</v>
      </c>
      <c r="P109" s="5">
        <f>'Unit Types - Emission Rates'!A118</f>
        <v>0</v>
      </c>
      <c r="Q109" s="3">
        <f>IF(R109=0,0,IF(COUNTIF($R$2:R109,R109)&gt;1,0,MAX($Q$1:Q108)+1))</f>
        <v>0</v>
      </c>
      <c r="R109" s="3">
        <f>IF(ISBLANK('Unit Types - Emission Rates'!P118),'Unit Types - Emission Rates'!O118,'Unit Types - Emission Rates'!P118)</f>
        <v>0</v>
      </c>
      <c r="S109" t="str">
        <f t="shared" si="50"/>
        <v>00</v>
      </c>
      <c r="T109" t="str">
        <f t="shared" si="51"/>
        <v>00</v>
      </c>
      <c r="U109" s="3">
        <f>IF(OR('Unit Types - Emission Rates'!F118="PM 2.5",'Unit Types - Emission Rates'!F118="PM2.5",'Unit Types - Emission Rates'!F118="PM 10",'Unit Types - Emission Rates'!F118="PM10"),"PM",'Unit Types - Emission Rates'!F118)</f>
        <v>0</v>
      </c>
      <c r="V109" s="100">
        <f>IF(ISBLANK('Unit Types - Emission Rates'!F118),1,0)</f>
        <v>1</v>
      </c>
      <c r="AC109" s="99">
        <f>IF(AD109=-1,0,MAX($AC$1:AC108)+1)</f>
        <v>0</v>
      </c>
      <c r="AD109" s="3">
        <f t="shared" si="34"/>
        <v>-1</v>
      </c>
      <c r="AE109" s="3">
        <f t="shared" si="35"/>
        <v>-1</v>
      </c>
      <c r="AF109" s="280">
        <f t="shared" si="36"/>
        <v>-1</v>
      </c>
      <c r="AG109" s="280" t="str">
        <f t="shared" si="37"/>
        <v/>
      </c>
      <c r="AH109" s="280" t="str">
        <f t="shared" si="38"/>
        <v/>
      </c>
      <c r="AI109" s="3">
        <f t="shared" si="39"/>
        <v>-1</v>
      </c>
      <c r="AJ109" s="3" t="str">
        <f t="shared" si="40"/>
        <v/>
      </c>
      <c r="AK109" s="3" t="str">
        <f t="shared" si="41"/>
        <v/>
      </c>
      <c r="AL109" s="280">
        <f t="shared" si="42"/>
        <v>-1</v>
      </c>
      <c r="AM109" s="280" t="str">
        <f t="shared" si="43"/>
        <v/>
      </c>
      <c r="AN109" s="285" t="str">
        <f t="shared" si="44"/>
        <v/>
      </c>
      <c r="AO109" s="3">
        <f>IF(AP109=0,0,COUNTIF(AO$1:$AO108,"&lt;&gt;0"))</f>
        <v>0</v>
      </c>
      <c r="AP109" s="3">
        <f t="shared" si="45"/>
        <v>0</v>
      </c>
      <c r="AT109" s="99">
        <f>IF(AU109=0,0,COUNTIF($AT$1:AT108,"&lt;&gt;0"))</f>
        <v>0</v>
      </c>
      <c r="AU109" s="3">
        <f t="shared" si="46"/>
        <v>0</v>
      </c>
      <c r="AY109" s="3">
        <f>IF(ISNUMBER(IFERROR(MATCH(AZ109,$AZ$1:AZ108,0),"Else")),0,ROW(AZ109)-1)</f>
        <v>0</v>
      </c>
      <c r="AZ109">
        <f>IF(OR('Unit Types - Emission Rates'!F117="PM 2.5",'Unit Types - Emission Rates'!F117="PM 2.5 ",'Unit Types - Emission Rates'!F117="PM2.5"),"PM2.5",IF(OR('Unit Types - Emission Rates'!F117="PM 10",'Unit Types - Emission Rates'!F117="PM 10 ",'Unit Types - Emission Rates'!F117="PM10 "),"PM10",IF(RIGHT('Unit Types - Emission Rates'!F117,1)=" ",LEFT('Unit Types - Emission Rates'!F117,LEN('Unit Types - Emission Rates'!F117)-1),IF(RIGHT('Unit Types - Emission Rates'!F117,1)&lt;&gt;" ",'Unit Types - Emission Rates'!F117,'Unit Types - Emission Rates'!F117))))</f>
        <v>0</v>
      </c>
      <c r="BA109">
        <f>_xlfn.NUMBERVALUE(IF(OR('Unit Types - Emission Rates'!G117="-",'Unit Types - Emission Rates'!G117="--",'Unit Types - Emission Rates'!G117="---"),0,IF(OR('Unit Types - Emission Rates'!G117="&lt;0.01",'Unit Types - Emission Rates'!G117="&lt; 0.01"),0.01,'Unit Types - Emission Rates'!G117)))</f>
        <v>0</v>
      </c>
      <c r="BB109">
        <f>_xlfn.NUMBERVALUE(IF(OR('Unit Types - Emission Rates'!H117="-",'Unit Types - Emission Rates'!H117="--",'Unit Types - Emission Rates'!H117="---"),0,IF(OR('Unit Types - Emission Rates'!H117="&lt;0.01",'Unit Types - Emission Rates'!H117="&lt; 0.01"),0.01,'Unit Types - Emission Rates'!H117)))</f>
        <v>0</v>
      </c>
      <c r="BC109">
        <f>_xlfn.NUMBERVALUE(IF(OR('Unit Types - Emission Rates'!I117="-",'Unit Types - Emission Rates'!I117="--",'Unit Types - Emission Rates'!I117="---"),0,IF(OR('Unit Types - Emission Rates'!I117="&lt;0.01",'Unit Types - Emission Rates'!I117="&lt; 0.01"),0.01,'Unit Types - Emission Rates'!I117)))</f>
        <v>0</v>
      </c>
      <c r="BD109">
        <f>_xlfn.NUMBERVALUE(IF(OR('Unit Types - Emission Rates'!J117="-",'Unit Types - Emission Rates'!J117="--",'Unit Types - Emission Rates'!J117="---"),0,IF(OR('Unit Types - Emission Rates'!J117="&lt;0.01",'Unit Types - Emission Rates'!J117="&lt; 0.01"),0.01,'Unit Types - Emission Rates'!J117)))</f>
        <v>0</v>
      </c>
      <c r="BE109">
        <f>_xlfn.NUMBERVALUE(IF(OR('Unit Types - Emission Rates'!K117="-",'Unit Types - Emission Rates'!K117="--",'Unit Types - Emission Rates'!K117="---"),0,IF(OR('Unit Types - Emission Rates'!K117="&lt;0.01",'Unit Types - Emission Rates'!K117="&lt; 0.01"),0.01,'Unit Types - Emission Rates'!K117)))</f>
        <v>0</v>
      </c>
      <c r="BF109">
        <f>_xlfn.NUMBERVALUE(IF(OR('Unit Types - Emission Rates'!L117="-",'Unit Types - Emission Rates'!L117="--",'Unit Types - Emission Rates'!L117="---"),0,IF(OR('Unit Types - Emission Rates'!L117="&lt;0.01",'Unit Types - Emission Rates'!L117="&lt; 0.01"),0.01,'Unit Types - Emission Rates'!L117)))</f>
        <v>0</v>
      </c>
      <c r="BG109" t="b">
        <f>IF(AND(V108&lt;&gt;1),(QuickFix!G108="Yes"))</f>
        <v>0</v>
      </c>
      <c r="BH109" t="b">
        <f>OR('Unit Types - Emission Rates'!A117="Consolidate",AND(ISBLANK('Unit Types - Emission Rates'!A117),BH108=TRUE),BC109&gt;0,BD109&gt;0)</f>
        <v>0</v>
      </c>
      <c r="BI109" t="b">
        <f>OR('Unit Types - Emission Rates'!A117="Remove",AND(ISBLANK('Unit Types - Emission Rates'!A117),BI108=TRUE))</f>
        <v>0</v>
      </c>
      <c r="BJ109" t="b">
        <f>OR('Unit Types - Emission Rates'!A117="Consolidate",'Unit Types - Emission Rates'!A117="New/Modified",'Unit Types - Emission Rates'!A117="Change of location",AND(ISBLANK('Unit Types - Emission Rates'!A117),BJ108=TRUE))</f>
        <v>0</v>
      </c>
      <c r="BK109" t="b">
        <f>OR('Unit Types - Emission Rates'!A117="Renew",'Unit Types - Emission Rates'!A117="Renew only",AND(ISBLANK('Unit Types - Emission Rates'!A117),BK108=TRUE))</f>
        <v>0</v>
      </c>
      <c r="BL109">
        <f>IF(ISNUMBER(IFERROR(MATCH(BM109,$BM$1:BM108,0),"Else")),0,ROW(BM109)-1)</f>
        <v>0</v>
      </c>
      <c r="BM109" s="105">
        <f t="shared" si="53"/>
        <v>0</v>
      </c>
      <c r="BO109" s="3"/>
      <c r="BP109" s="3"/>
      <c r="BQ109" s="162" t="s">
        <v>1675</v>
      </c>
      <c r="BR109" s="160" t="s">
        <v>1012</v>
      </c>
      <c r="BS109" s="3"/>
      <c r="BT109" s="3"/>
      <c r="CK109" s="102" t="s">
        <v>1138</v>
      </c>
      <c r="CL109" t="s">
        <v>797</v>
      </c>
      <c r="CM109" t="s">
        <v>1633</v>
      </c>
      <c r="CN109" t="s">
        <v>1634</v>
      </c>
      <c r="CO109" s="638" t="s">
        <v>1630</v>
      </c>
      <c r="CQ109" s="362" t="s">
        <v>1676</v>
      </c>
      <c r="CX109" t="s">
        <v>1677</v>
      </c>
      <c r="CY109">
        <f t="shared" si="47"/>
        <v>0</v>
      </c>
      <c r="DA109" t="b">
        <f t="shared" si="54"/>
        <v>0</v>
      </c>
      <c r="DF109" s="333">
        <f t="shared" si="52"/>
        <v>0</v>
      </c>
    </row>
    <row r="110" spans="1:110" x14ac:dyDescent="0.2">
      <c r="A110" s="102">
        <f>IF(OR('Unit Types - Emission Rates'!A119="Not New/Modified",'Unit Types - Emission Rates'!A119="Remove",M110=0),0,IF(ISNUMBER(MATCH(M110,$M$1:M109,0)),0,MAX($A$1:A109)+1))</f>
        <v>0</v>
      </c>
      <c r="B110" t="str">
        <f>IF(OR(COUNTIF(QuickFix!$D$2:D110,QuickFix!D110)&gt;1,QuickFix!D110=0),IF(ISBLANK('Unit Types - Emission Rates'!C119),B109,0),MAX($B$1:B109)+1)</f>
        <v># if BACT</v>
      </c>
      <c r="C110" t="str">
        <f t="shared" si="31"/>
        <v># if BACT0</v>
      </c>
      <c r="D110">
        <f>IF(B110=0,0,IF(ISNUMBER(MATCH(C110,$C$1:C109,0)),-1,COUNTIF($B$2:B110,B110)-COUNTIFS($D$1:D109,"&lt;0",$B$1:B109,B110)))</f>
        <v>-1</v>
      </c>
      <c r="E110">
        <f t="shared" si="49"/>
        <v>0</v>
      </c>
      <c r="F110" t="str">
        <f>IF(OR(COUNTIF(QuickFix!$D$2:D110,QuickFix!D110)&gt;1,QuickFix!D110=0),IF(ISBLANK('Unit Types - Emission Rates'!C119),F109,0),MAX(F$1:$F109)+1)</f>
        <v># if Monitoring</v>
      </c>
      <c r="G110" t="str">
        <f t="shared" si="32"/>
        <v># if Monitoring0</v>
      </c>
      <c r="H110">
        <f>IF(F110=0,0,IF(ISNUMBER(MATCH(G110,$G$1:G109,0)),-1,COUNTIF($F$2:F110,F110)-COUNTIFS($H$1:H109,"&lt;0",$F$1:F109,F110)))</f>
        <v>-1</v>
      </c>
      <c r="I110">
        <f t="shared" si="33"/>
        <v>0</v>
      </c>
      <c r="J110" s="3" t="str">
        <f>IF(OR(COUNTIF($L$2:L110,L110)&gt;1,L110=0),IF(ISBLANK('Unit Types - Emission Rates'!C119),J109,0),MAX($J$1:J109)+1)</f>
        <v>Unique FIN</v>
      </c>
      <c r="K110" s="3" t="str">
        <f>IF(OR(COUNTIF($M$2:M110,M110)&gt;1,M110=0),IF(ISBLANK('Unit Types - Emission Rates'!D119),K109,0),MAX($K$1:K109)+1)</f>
        <v>Unique EPN</v>
      </c>
      <c r="L110">
        <f>IF(ISBLANK('Unit Types - Emission Rates'!$C119),'Unit Types - Emission Rates'!D119,'Unit Types - Emission Rates'!C119)</f>
        <v>0</v>
      </c>
      <c r="M110" s="3">
        <f>IF(AND(ISBLANK('Unit Types - Emission Rates'!D119),N110&lt;&gt;0,L110&lt;&gt;N110),"FIN: "&amp;L110,IF(AND(ISBLANK('Unit Types - Emission Rates'!D119),N110&lt;&gt;0),L110,'Unit Types - Emission Rates'!D119))</f>
        <v>0</v>
      </c>
      <c r="N110" s="3">
        <f>'Unit Types - Emission Rates'!E119</f>
        <v>0</v>
      </c>
      <c r="O110" s="5" t="str">
        <f>IF(OR(COUNTIF($P$2:P110,P110&lt;&gt;0)&gt;1,P110=0),IF(ISBLANK('Unit Types - Emission Rates'!A119),O109,0),MAX($O$1:O109)+1)</f>
        <v>AR Numbering</v>
      </c>
      <c r="P110" s="5">
        <f>'Unit Types - Emission Rates'!A119</f>
        <v>0</v>
      </c>
      <c r="Q110" s="3">
        <f>IF(R110=0,0,IF(COUNTIF($R$2:R110,R110)&gt;1,0,MAX($Q$1:Q109)+1))</f>
        <v>0</v>
      </c>
      <c r="R110" s="3">
        <f>IF(ISBLANK('Unit Types - Emission Rates'!P119),'Unit Types - Emission Rates'!O119,'Unit Types - Emission Rates'!P119)</f>
        <v>0</v>
      </c>
      <c r="S110" t="str">
        <f t="shared" si="50"/>
        <v>00</v>
      </c>
      <c r="T110" t="str">
        <f t="shared" si="51"/>
        <v>00</v>
      </c>
      <c r="U110" s="3">
        <f>IF(OR('Unit Types - Emission Rates'!F119="PM 2.5",'Unit Types - Emission Rates'!F119="PM2.5",'Unit Types - Emission Rates'!F119="PM 10",'Unit Types - Emission Rates'!F119="PM10"),"PM",'Unit Types - Emission Rates'!F119)</f>
        <v>0</v>
      </c>
      <c r="V110" s="100">
        <f>IF(ISBLANK('Unit Types - Emission Rates'!F119),1,0)</f>
        <v>1</v>
      </c>
      <c r="AC110" s="99">
        <f>IF(AD110=-1,0,MAX($AC$1:AC109)+1)</f>
        <v>0</v>
      </c>
      <c r="AD110" s="3">
        <f t="shared" si="34"/>
        <v>-1</v>
      </c>
      <c r="AE110" s="3">
        <f t="shared" si="35"/>
        <v>-1</v>
      </c>
      <c r="AF110" s="280">
        <f t="shared" si="36"/>
        <v>-1</v>
      </c>
      <c r="AG110" s="280" t="str">
        <f t="shared" si="37"/>
        <v/>
      </c>
      <c r="AH110" s="280" t="str">
        <f t="shared" si="38"/>
        <v/>
      </c>
      <c r="AI110" s="3">
        <f t="shared" si="39"/>
        <v>-1</v>
      </c>
      <c r="AJ110" s="3" t="str">
        <f t="shared" si="40"/>
        <v/>
      </c>
      <c r="AK110" s="3" t="str">
        <f t="shared" si="41"/>
        <v/>
      </c>
      <c r="AL110" s="280">
        <f t="shared" si="42"/>
        <v>-1</v>
      </c>
      <c r="AM110" s="280" t="str">
        <f t="shared" si="43"/>
        <v/>
      </c>
      <c r="AN110" s="285" t="str">
        <f t="shared" si="44"/>
        <v/>
      </c>
      <c r="AO110" s="3">
        <f>IF(AP110=0,0,COUNTIF(AO$1:$AO109,"&lt;&gt;0"))</f>
        <v>0</v>
      </c>
      <c r="AP110" s="3">
        <f t="shared" si="45"/>
        <v>0</v>
      </c>
      <c r="AT110" s="99">
        <f>IF(AU110=0,0,COUNTIF($AT$1:AT109,"&lt;&gt;0"))</f>
        <v>0</v>
      </c>
      <c r="AU110" s="3">
        <f t="shared" si="46"/>
        <v>0</v>
      </c>
      <c r="AY110" s="3">
        <f>IF(ISNUMBER(IFERROR(MATCH(AZ110,$AZ$1:AZ109,0),"Else")),0,ROW(AZ110)-1)</f>
        <v>0</v>
      </c>
      <c r="AZ110">
        <f>IF(OR('Unit Types - Emission Rates'!F118="PM 2.5",'Unit Types - Emission Rates'!F118="PM 2.5 ",'Unit Types - Emission Rates'!F118="PM2.5"),"PM2.5",IF(OR('Unit Types - Emission Rates'!F118="PM 10",'Unit Types - Emission Rates'!F118="PM 10 ",'Unit Types - Emission Rates'!F118="PM10 "),"PM10",IF(RIGHT('Unit Types - Emission Rates'!F118,1)=" ",LEFT('Unit Types - Emission Rates'!F118,LEN('Unit Types - Emission Rates'!F118)-1),IF(RIGHT('Unit Types - Emission Rates'!F118,1)&lt;&gt;" ",'Unit Types - Emission Rates'!F118,'Unit Types - Emission Rates'!F118))))</f>
        <v>0</v>
      </c>
      <c r="BA110">
        <f>_xlfn.NUMBERVALUE(IF(OR('Unit Types - Emission Rates'!G118="-",'Unit Types - Emission Rates'!G118="--",'Unit Types - Emission Rates'!G118="---"),0,IF(OR('Unit Types - Emission Rates'!G118="&lt;0.01",'Unit Types - Emission Rates'!G118="&lt; 0.01"),0.01,'Unit Types - Emission Rates'!G118)))</f>
        <v>0</v>
      </c>
      <c r="BB110">
        <f>_xlfn.NUMBERVALUE(IF(OR('Unit Types - Emission Rates'!H118="-",'Unit Types - Emission Rates'!H118="--",'Unit Types - Emission Rates'!H118="---"),0,IF(OR('Unit Types - Emission Rates'!H118="&lt;0.01",'Unit Types - Emission Rates'!H118="&lt; 0.01"),0.01,'Unit Types - Emission Rates'!H118)))</f>
        <v>0</v>
      </c>
      <c r="BC110">
        <f>_xlfn.NUMBERVALUE(IF(OR('Unit Types - Emission Rates'!I118="-",'Unit Types - Emission Rates'!I118="--",'Unit Types - Emission Rates'!I118="---"),0,IF(OR('Unit Types - Emission Rates'!I118="&lt;0.01",'Unit Types - Emission Rates'!I118="&lt; 0.01"),0.01,'Unit Types - Emission Rates'!I118)))</f>
        <v>0</v>
      </c>
      <c r="BD110">
        <f>_xlfn.NUMBERVALUE(IF(OR('Unit Types - Emission Rates'!J118="-",'Unit Types - Emission Rates'!J118="--",'Unit Types - Emission Rates'!J118="---"),0,IF(OR('Unit Types - Emission Rates'!J118="&lt;0.01",'Unit Types - Emission Rates'!J118="&lt; 0.01"),0.01,'Unit Types - Emission Rates'!J118)))</f>
        <v>0</v>
      </c>
      <c r="BE110">
        <f>_xlfn.NUMBERVALUE(IF(OR('Unit Types - Emission Rates'!K118="-",'Unit Types - Emission Rates'!K118="--",'Unit Types - Emission Rates'!K118="---"),0,IF(OR('Unit Types - Emission Rates'!K118="&lt;0.01",'Unit Types - Emission Rates'!K118="&lt; 0.01"),0.01,'Unit Types - Emission Rates'!K118)))</f>
        <v>0</v>
      </c>
      <c r="BF110">
        <f>_xlfn.NUMBERVALUE(IF(OR('Unit Types - Emission Rates'!L118="-",'Unit Types - Emission Rates'!L118="--",'Unit Types - Emission Rates'!L118="---"),0,IF(OR('Unit Types - Emission Rates'!L118="&lt;0.01",'Unit Types - Emission Rates'!L118="&lt; 0.01"),0.01,'Unit Types - Emission Rates'!L118)))</f>
        <v>0</v>
      </c>
      <c r="BG110" t="b">
        <f>IF(AND(V109&lt;&gt;1),(QuickFix!G109="Yes"))</f>
        <v>0</v>
      </c>
      <c r="BH110" t="b">
        <f>OR('Unit Types - Emission Rates'!A118="Consolidate",AND(ISBLANK('Unit Types - Emission Rates'!A118),BH109=TRUE),BC110&gt;0,BD110&gt;0)</f>
        <v>0</v>
      </c>
      <c r="BI110" t="b">
        <f>OR('Unit Types - Emission Rates'!A118="Remove",AND(ISBLANK('Unit Types - Emission Rates'!A118),BI109=TRUE))</f>
        <v>0</v>
      </c>
      <c r="BJ110" t="b">
        <f>OR('Unit Types - Emission Rates'!A118="Consolidate",'Unit Types - Emission Rates'!A118="New/Modified",'Unit Types - Emission Rates'!A118="Change of location",AND(ISBLANK('Unit Types - Emission Rates'!A118),BJ109=TRUE))</f>
        <v>0</v>
      </c>
      <c r="BK110" t="b">
        <f>OR('Unit Types - Emission Rates'!A118="Renew",'Unit Types - Emission Rates'!A118="Renew only",AND(ISBLANK('Unit Types - Emission Rates'!A118),BK109=TRUE))</f>
        <v>0</v>
      </c>
      <c r="BL110">
        <f>IF(ISNUMBER(IFERROR(MATCH(BM110,$BM$1:BM109,0),"Else")),0,ROW(BM110)-1)</f>
        <v>0</v>
      </c>
      <c r="BM110" s="105">
        <f t="shared" si="53"/>
        <v>0</v>
      </c>
      <c r="BO110" s="3"/>
      <c r="BP110" s="3"/>
      <c r="BQ110" s="162" t="s">
        <v>1678</v>
      </c>
      <c r="BR110" s="160" t="s">
        <v>1133</v>
      </c>
      <c r="BS110" s="3"/>
      <c r="BT110" s="3"/>
      <c r="CK110" s="102" t="s">
        <v>1595</v>
      </c>
      <c r="CL110" t="s">
        <v>524</v>
      </c>
      <c r="CN110" t="s">
        <v>1624</v>
      </c>
      <c r="CO110" s="105" t="s">
        <v>1662</v>
      </c>
      <c r="CQ110" s="362" t="s">
        <v>1679</v>
      </c>
      <c r="CX110" t="s">
        <v>1680</v>
      </c>
      <c r="CY110">
        <f t="shared" si="47"/>
        <v>0</v>
      </c>
      <c r="DA110" t="b">
        <f t="shared" si="54"/>
        <v>0</v>
      </c>
      <c r="DF110" s="333">
        <f t="shared" si="52"/>
        <v>0</v>
      </c>
    </row>
    <row r="111" spans="1:110" x14ac:dyDescent="0.2">
      <c r="A111" s="102">
        <f>IF(OR('Unit Types - Emission Rates'!A120="Not New/Modified",'Unit Types - Emission Rates'!A120="Remove",M111=0),0,IF(ISNUMBER(MATCH(M111,$M$1:M110,0)),0,MAX($A$1:A110)+1))</f>
        <v>0</v>
      </c>
      <c r="B111" t="str">
        <f>IF(OR(COUNTIF(QuickFix!$D$2:D111,QuickFix!D111)&gt;1,QuickFix!D111=0),IF(ISBLANK('Unit Types - Emission Rates'!C120),B110,0),MAX($B$1:B110)+1)</f>
        <v># if BACT</v>
      </c>
      <c r="C111" t="str">
        <f t="shared" si="31"/>
        <v># if BACT0</v>
      </c>
      <c r="D111">
        <f>IF(B111=0,0,IF(ISNUMBER(MATCH(C111,$C$1:C110,0)),-1,COUNTIF($B$2:B111,B111)-COUNTIFS($D$1:D110,"&lt;0",$B$1:B110,B111)))</f>
        <v>-1</v>
      </c>
      <c r="E111">
        <f t="shared" si="49"/>
        <v>0</v>
      </c>
      <c r="F111" t="str">
        <f>IF(OR(COUNTIF(QuickFix!$D$2:D111,QuickFix!D111)&gt;1,QuickFix!D111=0),IF(ISBLANK('Unit Types - Emission Rates'!C120),F110,0),MAX(F$1:$F110)+1)</f>
        <v># if Monitoring</v>
      </c>
      <c r="G111" t="str">
        <f t="shared" si="32"/>
        <v># if Monitoring0</v>
      </c>
      <c r="H111">
        <f>IF(F111=0,0,IF(ISNUMBER(MATCH(G111,$G$1:G110,0)),-1,COUNTIF($F$2:F111,F111)-COUNTIFS($H$1:H110,"&lt;0",$F$1:F110,F111)))</f>
        <v>-1</v>
      </c>
      <c r="I111">
        <f t="shared" si="33"/>
        <v>0</v>
      </c>
      <c r="J111" s="3" t="str">
        <f>IF(OR(COUNTIF($L$2:L111,L111)&gt;1,L111=0),IF(ISBLANK('Unit Types - Emission Rates'!C120),J110,0),MAX($J$1:J110)+1)</f>
        <v>Unique FIN</v>
      </c>
      <c r="K111" s="3" t="str">
        <f>IF(OR(COUNTIF($M$2:M111,M111)&gt;1,M111=0),IF(ISBLANK('Unit Types - Emission Rates'!D120),K110,0),MAX($K$1:K110)+1)</f>
        <v>Unique EPN</v>
      </c>
      <c r="L111">
        <f>IF(ISBLANK('Unit Types - Emission Rates'!$C120),'Unit Types - Emission Rates'!D120,'Unit Types - Emission Rates'!C120)</f>
        <v>0</v>
      </c>
      <c r="M111" s="3">
        <f>IF(AND(ISBLANK('Unit Types - Emission Rates'!D120),N111&lt;&gt;0,L111&lt;&gt;N111),"FIN: "&amp;L111,IF(AND(ISBLANK('Unit Types - Emission Rates'!D120),N111&lt;&gt;0),L111,'Unit Types - Emission Rates'!D120))</f>
        <v>0</v>
      </c>
      <c r="N111" s="3">
        <f>'Unit Types - Emission Rates'!E120</f>
        <v>0</v>
      </c>
      <c r="O111" s="5" t="str">
        <f>IF(OR(COUNTIF($P$2:P111,P111&lt;&gt;0)&gt;1,P111=0),IF(ISBLANK('Unit Types - Emission Rates'!A120),O110,0),MAX($O$1:O110)+1)</f>
        <v>AR Numbering</v>
      </c>
      <c r="P111" s="5">
        <f>'Unit Types - Emission Rates'!A120</f>
        <v>0</v>
      </c>
      <c r="Q111" s="3">
        <f>IF(R111=0,0,IF(COUNTIF($R$2:R111,R111)&gt;1,0,MAX($Q$1:Q110)+1))</f>
        <v>0</v>
      </c>
      <c r="R111" s="3">
        <f>IF(ISBLANK('Unit Types - Emission Rates'!P120),'Unit Types - Emission Rates'!O120,'Unit Types - Emission Rates'!P120)</f>
        <v>0</v>
      </c>
      <c r="S111" t="str">
        <f t="shared" si="50"/>
        <v>00</v>
      </c>
      <c r="T111" t="str">
        <f t="shared" si="51"/>
        <v>00</v>
      </c>
      <c r="U111" s="3">
        <f>IF(OR('Unit Types - Emission Rates'!F120="PM 2.5",'Unit Types - Emission Rates'!F120="PM2.5",'Unit Types - Emission Rates'!F120="PM 10",'Unit Types - Emission Rates'!F120="PM10"),"PM",'Unit Types - Emission Rates'!F120)</f>
        <v>0</v>
      </c>
      <c r="V111" s="100">
        <f>IF(ISBLANK('Unit Types - Emission Rates'!F120),1,0)</f>
        <v>1</v>
      </c>
      <c r="AC111" s="99">
        <f>IF(AD111=-1,0,MAX($AC$1:AC110)+1)</f>
        <v>0</v>
      </c>
      <c r="AD111" s="3">
        <f t="shared" si="34"/>
        <v>-1</v>
      </c>
      <c r="AE111" s="3">
        <f t="shared" si="35"/>
        <v>-1</v>
      </c>
      <c r="AF111" s="280">
        <f t="shared" si="36"/>
        <v>-1</v>
      </c>
      <c r="AG111" s="280" t="str">
        <f t="shared" si="37"/>
        <v/>
      </c>
      <c r="AH111" s="280" t="str">
        <f t="shared" si="38"/>
        <v/>
      </c>
      <c r="AI111" s="3">
        <f t="shared" si="39"/>
        <v>-1</v>
      </c>
      <c r="AJ111" s="3" t="str">
        <f t="shared" si="40"/>
        <v/>
      </c>
      <c r="AK111" s="3" t="str">
        <f t="shared" si="41"/>
        <v/>
      </c>
      <c r="AL111" s="280">
        <f t="shared" si="42"/>
        <v>-1</v>
      </c>
      <c r="AM111" s="280" t="str">
        <f t="shared" si="43"/>
        <v/>
      </c>
      <c r="AN111" s="285" t="str">
        <f t="shared" si="44"/>
        <v/>
      </c>
      <c r="AO111" s="3">
        <f>IF(AP111=0,0,COUNTIF(AO$1:$AO110,"&lt;&gt;0"))</f>
        <v>0</v>
      </c>
      <c r="AP111" s="3">
        <f t="shared" si="45"/>
        <v>0</v>
      </c>
      <c r="AT111" s="99">
        <f>IF(AU111=0,0,COUNTIF($AT$1:AT110,"&lt;&gt;0"))</f>
        <v>0</v>
      </c>
      <c r="AU111" s="3">
        <f t="shared" si="46"/>
        <v>0</v>
      </c>
      <c r="AY111" s="3">
        <f>IF(ISNUMBER(IFERROR(MATCH(AZ111,$AZ$1:AZ110,0),"Else")),0,ROW(AZ111)-1)</f>
        <v>0</v>
      </c>
      <c r="AZ111">
        <f>IF(OR('Unit Types - Emission Rates'!F119="PM 2.5",'Unit Types - Emission Rates'!F119="PM 2.5 ",'Unit Types - Emission Rates'!F119="PM2.5"),"PM2.5",IF(OR('Unit Types - Emission Rates'!F119="PM 10",'Unit Types - Emission Rates'!F119="PM 10 ",'Unit Types - Emission Rates'!F119="PM10 "),"PM10",IF(RIGHT('Unit Types - Emission Rates'!F119,1)=" ",LEFT('Unit Types - Emission Rates'!F119,LEN('Unit Types - Emission Rates'!F119)-1),IF(RIGHT('Unit Types - Emission Rates'!F119,1)&lt;&gt;" ",'Unit Types - Emission Rates'!F119,'Unit Types - Emission Rates'!F119))))</f>
        <v>0</v>
      </c>
      <c r="BA111">
        <f>_xlfn.NUMBERVALUE(IF(OR('Unit Types - Emission Rates'!G119="-",'Unit Types - Emission Rates'!G119="--",'Unit Types - Emission Rates'!G119="---"),0,IF(OR('Unit Types - Emission Rates'!G119="&lt;0.01",'Unit Types - Emission Rates'!G119="&lt; 0.01"),0.01,'Unit Types - Emission Rates'!G119)))</f>
        <v>0</v>
      </c>
      <c r="BB111">
        <f>_xlfn.NUMBERVALUE(IF(OR('Unit Types - Emission Rates'!H119="-",'Unit Types - Emission Rates'!H119="--",'Unit Types - Emission Rates'!H119="---"),0,IF(OR('Unit Types - Emission Rates'!H119="&lt;0.01",'Unit Types - Emission Rates'!H119="&lt; 0.01"),0.01,'Unit Types - Emission Rates'!H119)))</f>
        <v>0</v>
      </c>
      <c r="BC111">
        <f>_xlfn.NUMBERVALUE(IF(OR('Unit Types - Emission Rates'!I119="-",'Unit Types - Emission Rates'!I119="--",'Unit Types - Emission Rates'!I119="---"),0,IF(OR('Unit Types - Emission Rates'!I119="&lt;0.01",'Unit Types - Emission Rates'!I119="&lt; 0.01"),0.01,'Unit Types - Emission Rates'!I119)))</f>
        <v>0</v>
      </c>
      <c r="BD111">
        <f>_xlfn.NUMBERVALUE(IF(OR('Unit Types - Emission Rates'!J119="-",'Unit Types - Emission Rates'!J119="--",'Unit Types - Emission Rates'!J119="---"),0,IF(OR('Unit Types - Emission Rates'!J119="&lt;0.01",'Unit Types - Emission Rates'!J119="&lt; 0.01"),0.01,'Unit Types - Emission Rates'!J119)))</f>
        <v>0</v>
      </c>
      <c r="BE111">
        <f>_xlfn.NUMBERVALUE(IF(OR('Unit Types - Emission Rates'!K119="-",'Unit Types - Emission Rates'!K119="--",'Unit Types - Emission Rates'!K119="---"),0,IF(OR('Unit Types - Emission Rates'!K119="&lt;0.01",'Unit Types - Emission Rates'!K119="&lt; 0.01"),0.01,'Unit Types - Emission Rates'!K119)))</f>
        <v>0</v>
      </c>
      <c r="BF111">
        <f>_xlfn.NUMBERVALUE(IF(OR('Unit Types - Emission Rates'!L119="-",'Unit Types - Emission Rates'!L119="--",'Unit Types - Emission Rates'!L119="---"),0,IF(OR('Unit Types - Emission Rates'!L119="&lt;0.01",'Unit Types - Emission Rates'!L119="&lt; 0.01"),0.01,'Unit Types - Emission Rates'!L119)))</f>
        <v>0</v>
      </c>
      <c r="BG111" t="b">
        <f>IF(AND(V110&lt;&gt;1),(QuickFix!G110="Yes"))</f>
        <v>0</v>
      </c>
      <c r="BH111" t="b">
        <f>OR('Unit Types - Emission Rates'!A119="Consolidate",AND(ISBLANK('Unit Types - Emission Rates'!A119),BH110=TRUE),BC111&gt;0,BD111&gt;0)</f>
        <v>0</v>
      </c>
      <c r="BI111" t="b">
        <f>OR('Unit Types - Emission Rates'!A119="Remove",AND(ISBLANK('Unit Types - Emission Rates'!A119),BI110=TRUE))</f>
        <v>0</v>
      </c>
      <c r="BJ111" t="b">
        <f>OR('Unit Types - Emission Rates'!A119="Consolidate",'Unit Types - Emission Rates'!A119="New/Modified",'Unit Types - Emission Rates'!A119="Change of location",AND(ISBLANK('Unit Types - Emission Rates'!A119),BJ110=TRUE))</f>
        <v>0</v>
      </c>
      <c r="BK111" t="b">
        <f>OR('Unit Types - Emission Rates'!A119="Renew",'Unit Types - Emission Rates'!A119="Renew only",AND(ISBLANK('Unit Types - Emission Rates'!A119),BK110=TRUE))</f>
        <v>0</v>
      </c>
      <c r="BL111">
        <f>IF(ISNUMBER(IFERROR(MATCH(BM111,$BM$1:BM110,0),"Else")),0,ROW(BM111)-1)</f>
        <v>0</v>
      </c>
      <c r="BM111" s="105">
        <f t="shared" si="53"/>
        <v>0</v>
      </c>
      <c r="BO111" s="3"/>
      <c r="BP111" s="3"/>
      <c r="BQ111" s="162" t="s">
        <v>1681</v>
      </c>
      <c r="BR111" s="160" t="s">
        <v>1219</v>
      </c>
      <c r="BS111" s="3"/>
      <c r="BT111" s="3"/>
      <c r="CK111" s="102" t="s">
        <v>1599</v>
      </c>
      <c r="CL111" t="s">
        <v>524</v>
      </c>
      <c r="CN111" t="s">
        <v>1624</v>
      </c>
      <c r="CO111" s="105" t="s">
        <v>1625</v>
      </c>
      <c r="CQ111" s="362" t="s">
        <v>1682</v>
      </c>
      <c r="CX111" t="s">
        <v>1683</v>
      </c>
      <c r="CY111">
        <f t="shared" si="47"/>
        <v>0</v>
      </c>
      <c r="DA111" t="b">
        <f t="shared" si="54"/>
        <v>0</v>
      </c>
      <c r="DF111" s="333">
        <f t="shared" si="52"/>
        <v>0</v>
      </c>
    </row>
    <row r="112" spans="1:110" x14ac:dyDescent="0.2">
      <c r="A112" s="102">
        <f>IF(OR('Unit Types - Emission Rates'!A121="Not New/Modified",'Unit Types - Emission Rates'!A121="Remove",M112=0),0,IF(ISNUMBER(MATCH(M112,$M$1:M111,0)),0,MAX($A$1:A111)+1))</f>
        <v>0</v>
      </c>
      <c r="B112" t="str">
        <f>IF(OR(COUNTIF(QuickFix!$D$2:D112,QuickFix!D112)&gt;1,QuickFix!D112=0),IF(ISBLANK('Unit Types - Emission Rates'!C121),B111,0),MAX($B$1:B111)+1)</f>
        <v># if BACT</v>
      </c>
      <c r="C112" t="str">
        <f t="shared" si="31"/>
        <v># if BACT0</v>
      </c>
      <c r="D112">
        <f>IF(B112=0,0,IF(ISNUMBER(MATCH(C112,$C$1:C111,0)),-1,COUNTIF($B$2:B112,B112)-COUNTIFS($D$1:D111,"&lt;0",$B$1:B111,B112)))</f>
        <v>-1</v>
      </c>
      <c r="E112">
        <f t="shared" si="49"/>
        <v>0</v>
      </c>
      <c r="F112" t="str">
        <f>IF(OR(COUNTIF(QuickFix!$D$2:D112,QuickFix!D112)&gt;1,QuickFix!D112=0),IF(ISBLANK('Unit Types - Emission Rates'!C121),F111,0),MAX(F$1:$F111)+1)</f>
        <v># if Monitoring</v>
      </c>
      <c r="G112" t="str">
        <f t="shared" si="32"/>
        <v># if Monitoring0</v>
      </c>
      <c r="H112">
        <f>IF(F112=0,0,IF(ISNUMBER(MATCH(G112,$G$1:G111,0)),-1,COUNTIF($F$2:F112,F112)-COUNTIFS($H$1:H111,"&lt;0",$F$1:F111,F112)))</f>
        <v>-1</v>
      </c>
      <c r="I112">
        <f t="shared" si="33"/>
        <v>0</v>
      </c>
      <c r="J112" s="3" t="str">
        <f>IF(OR(COUNTIF($L$2:L112,L112)&gt;1,L112=0),IF(ISBLANK('Unit Types - Emission Rates'!C121),J111,0),MAX($J$1:J111)+1)</f>
        <v>Unique FIN</v>
      </c>
      <c r="K112" s="3" t="str">
        <f>IF(OR(COUNTIF($M$2:M112,M112)&gt;1,M112=0),IF(ISBLANK('Unit Types - Emission Rates'!D121),K111,0),MAX($K$1:K111)+1)</f>
        <v>Unique EPN</v>
      </c>
      <c r="L112">
        <f>IF(ISBLANK('Unit Types - Emission Rates'!$C121),'Unit Types - Emission Rates'!D121,'Unit Types - Emission Rates'!C121)</f>
        <v>0</v>
      </c>
      <c r="M112" s="3">
        <f>IF(AND(ISBLANK('Unit Types - Emission Rates'!D121),N112&lt;&gt;0,L112&lt;&gt;N112),"FIN: "&amp;L112,IF(AND(ISBLANK('Unit Types - Emission Rates'!D121),N112&lt;&gt;0),L112,'Unit Types - Emission Rates'!D121))</f>
        <v>0</v>
      </c>
      <c r="N112" s="3">
        <f>'Unit Types - Emission Rates'!E121</f>
        <v>0</v>
      </c>
      <c r="O112" s="5" t="str">
        <f>IF(OR(COUNTIF($P$2:P112,P112&lt;&gt;0)&gt;1,P112=0),IF(ISBLANK('Unit Types - Emission Rates'!A121),O111,0),MAX($O$1:O111)+1)</f>
        <v>AR Numbering</v>
      </c>
      <c r="P112" s="5">
        <f>'Unit Types - Emission Rates'!A121</f>
        <v>0</v>
      </c>
      <c r="Q112" s="3">
        <f>IF(R112=0,0,IF(COUNTIF($R$2:R112,R112)&gt;1,0,MAX($Q$1:Q111)+1))</f>
        <v>0</v>
      </c>
      <c r="R112" s="3">
        <f>IF(ISBLANK('Unit Types - Emission Rates'!P121),'Unit Types - Emission Rates'!O121,'Unit Types - Emission Rates'!P121)</f>
        <v>0</v>
      </c>
      <c r="S112" t="str">
        <f t="shared" si="50"/>
        <v>00</v>
      </c>
      <c r="T112" t="str">
        <f t="shared" si="51"/>
        <v>00</v>
      </c>
      <c r="U112" s="3">
        <f>IF(OR('Unit Types - Emission Rates'!F121="PM 2.5",'Unit Types - Emission Rates'!F121="PM2.5",'Unit Types - Emission Rates'!F121="PM 10",'Unit Types - Emission Rates'!F121="PM10"),"PM",'Unit Types - Emission Rates'!F121)</f>
        <v>0</v>
      </c>
      <c r="V112" s="100">
        <f>IF(ISBLANK('Unit Types - Emission Rates'!F121),1,0)</f>
        <v>1</v>
      </c>
      <c r="AC112" s="99">
        <f>IF(AD112=-1,0,MAX($AC$1:AC111)+1)</f>
        <v>0</v>
      </c>
      <c r="AD112" s="3">
        <f t="shared" si="34"/>
        <v>-1</v>
      </c>
      <c r="AE112" s="3">
        <f t="shared" si="35"/>
        <v>-1</v>
      </c>
      <c r="AF112" s="280">
        <f t="shared" si="36"/>
        <v>-1</v>
      </c>
      <c r="AG112" s="280" t="str">
        <f t="shared" si="37"/>
        <v/>
      </c>
      <c r="AH112" s="280" t="str">
        <f t="shared" si="38"/>
        <v/>
      </c>
      <c r="AI112" s="3">
        <f t="shared" si="39"/>
        <v>-1</v>
      </c>
      <c r="AJ112" s="3" t="str">
        <f t="shared" si="40"/>
        <v/>
      </c>
      <c r="AK112" s="3" t="str">
        <f t="shared" si="41"/>
        <v/>
      </c>
      <c r="AL112" s="280">
        <f t="shared" si="42"/>
        <v>-1</v>
      </c>
      <c r="AM112" s="280" t="str">
        <f t="shared" si="43"/>
        <v/>
      </c>
      <c r="AN112" s="285" t="str">
        <f t="shared" si="44"/>
        <v/>
      </c>
      <c r="AO112" s="3">
        <f>IF(AP112=0,0,COUNTIF(AO$1:$AO111,"&lt;&gt;0"))</f>
        <v>0</v>
      </c>
      <c r="AP112" s="3">
        <f t="shared" si="45"/>
        <v>0</v>
      </c>
      <c r="AT112" s="99">
        <f>IF(AU112=0,0,COUNTIF($AT$1:AT111,"&lt;&gt;0"))</f>
        <v>0</v>
      </c>
      <c r="AU112" s="3">
        <f t="shared" si="46"/>
        <v>0</v>
      </c>
      <c r="AY112" s="3">
        <f>IF(ISNUMBER(IFERROR(MATCH(AZ112,$AZ$1:AZ111,0),"Else")),0,ROW(AZ112)-1)</f>
        <v>0</v>
      </c>
      <c r="AZ112">
        <f>IF(OR('Unit Types - Emission Rates'!F120="PM 2.5",'Unit Types - Emission Rates'!F120="PM 2.5 ",'Unit Types - Emission Rates'!F120="PM2.5"),"PM2.5",IF(OR('Unit Types - Emission Rates'!F120="PM 10",'Unit Types - Emission Rates'!F120="PM 10 ",'Unit Types - Emission Rates'!F120="PM10 "),"PM10",IF(RIGHT('Unit Types - Emission Rates'!F120,1)=" ",LEFT('Unit Types - Emission Rates'!F120,LEN('Unit Types - Emission Rates'!F120)-1),IF(RIGHT('Unit Types - Emission Rates'!F120,1)&lt;&gt;" ",'Unit Types - Emission Rates'!F120,'Unit Types - Emission Rates'!F120))))</f>
        <v>0</v>
      </c>
      <c r="BA112">
        <f>_xlfn.NUMBERVALUE(IF(OR('Unit Types - Emission Rates'!G120="-",'Unit Types - Emission Rates'!G120="--",'Unit Types - Emission Rates'!G120="---"),0,IF(OR('Unit Types - Emission Rates'!G120="&lt;0.01",'Unit Types - Emission Rates'!G120="&lt; 0.01"),0.01,'Unit Types - Emission Rates'!G120)))</f>
        <v>0</v>
      </c>
      <c r="BB112">
        <f>_xlfn.NUMBERVALUE(IF(OR('Unit Types - Emission Rates'!H120="-",'Unit Types - Emission Rates'!H120="--",'Unit Types - Emission Rates'!H120="---"),0,IF(OR('Unit Types - Emission Rates'!H120="&lt;0.01",'Unit Types - Emission Rates'!H120="&lt; 0.01"),0.01,'Unit Types - Emission Rates'!H120)))</f>
        <v>0</v>
      </c>
      <c r="BC112">
        <f>_xlfn.NUMBERVALUE(IF(OR('Unit Types - Emission Rates'!I120="-",'Unit Types - Emission Rates'!I120="--",'Unit Types - Emission Rates'!I120="---"),0,IF(OR('Unit Types - Emission Rates'!I120="&lt;0.01",'Unit Types - Emission Rates'!I120="&lt; 0.01"),0.01,'Unit Types - Emission Rates'!I120)))</f>
        <v>0</v>
      </c>
      <c r="BD112">
        <f>_xlfn.NUMBERVALUE(IF(OR('Unit Types - Emission Rates'!J120="-",'Unit Types - Emission Rates'!J120="--",'Unit Types - Emission Rates'!J120="---"),0,IF(OR('Unit Types - Emission Rates'!J120="&lt;0.01",'Unit Types - Emission Rates'!J120="&lt; 0.01"),0.01,'Unit Types - Emission Rates'!J120)))</f>
        <v>0</v>
      </c>
      <c r="BE112">
        <f>_xlfn.NUMBERVALUE(IF(OR('Unit Types - Emission Rates'!K120="-",'Unit Types - Emission Rates'!K120="--",'Unit Types - Emission Rates'!K120="---"),0,IF(OR('Unit Types - Emission Rates'!K120="&lt;0.01",'Unit Types - Emission Rates'!K120="&lt; 0.01"),0.01,'Unit Types - Emission Rates'!K120)))</f>
        <v>0</v>
      </c>
      <c r="BF112">
        <f>_xlfn.NUMBERVALUE(IF(OR('Unit Types - Emission Rates'!L120="-",'Unit Types - Emission Rates'!L120="--",'Unit Types - Emission Rates'!L120="---"),0,IF(OR('Unit Types - Emission Rates'!L120="&lt;0.01",'Unit Types - Emission Rates'!L120="&lt; 0.01"),0.01,'Unit Types - Emission Rates'!L120)))</f>
        <v>0</v>
      </c>
      <c r="BG112" t="b">
        <f>IF(AND(V111&lt;&gt;1),(QuickFix!G111="Yes"))</f>
        <v>0</v>
      </c>
      <c r="BH112" t="b">
        <f>OR('Unit Types - Emission Rates'!A120="Consolidate",AND(ISBLANK('Unit Types - Emission Rates'!A120),BH111=TRUE),BC112&gt;0,BD112&gt;0)</f>
        <v>0</v>
      </c>
      <c r="BI112" t="b">
        <f>OR('Unit Types - Emission Rates'!A120="Remove",AND(ISBLANK('Unit Types - Emission Rates'!A120),BI111=TRUE))</f>
        <v>0</v>
      </c>
      <c r="BJ112" t="b">
        <f>OR('Unit Types - Emission Rates'!A120="Consolidate",'Unit Types - Emission Rates'!A120="New/Modified",'Unit Types - Emission Rates'!A120="Change of location",AND(ISBLANK('Unit Types - Emission Rates'!A120),BJ111=TRUE))</f>
        <v>0</v>
      </c>
      <c r="BK112" t="b">
        <f>OR('Unit Types - Emission Rates'!A120="Renew",'Unit Types - Emission Rates'!A120="Renew only",AND(ISBLANK('Unit Types - Emission Rates'!A120),BK111=TRUE))</f>
        <v>0</v>
      </c>
      <c r="BL112">
        <f>IF(ISNUMBER(IFERROR(MATCH(BM112,$BM$1:BM111,0),"Else")),0,ROW(BM112)-1)</f>
        <v>0</v>
      </c>
      <c r="BM112" s="105">
        <f t="shared" si="53"/>
        <v>0</v>
      </c>
      <c r="BO112" s="3"/>
      <c r="BP112" s="3"/>
      <c r="BQ112" s="162" t="s">
        <v>1684</v>
      </c>
      <c r="BR112" s="160" t="s">
        <v>1163</v>
      </c>
      <c r="BS112" s="3"/>
      <c r="BT112" s="3"/>
      <c r="CK112" s="102" t="s">
        <v>1673</v>
      </c>
      <c r="CL112" t="s">
        <v>797</v>
      </c>
      <c r="CM112" t="s">
        <v>1633</v>
      </c>
      <c r="CN112" t="s">
        <v>1634</v>
      </c>
      <c r="CO112" s="638" t="s">
        <v>1630</v>
      </c>
      <c r="CQ112" s="362" t="s">
        <v>1155</v>
      </c>
      <c r="CX112" t="s">
        <v>1685</v>
      </c>
      <c r="CY112">
        <f t="shared" si="47"/>
        <v>0</v>
      </c>
      <c r="DA112" t="b">
        <f t="shared" si="54"/>
        <v>0</v>
      </c>
      <c r="DF112" s="333">
        <f t="shared" si="52"/>
        <v>0</v>
      </c>
    </row>
    <row r="113" spans="1:110" x14ac:dyDescent="0.2">
      <c r="A113" s="102">
        <f>IF(OR('Unit Types - Emission Rates'!A122="Not New/Modified",'Unit Types - Emission Rates'!A122="Remove",M113=0),0,IF(ISNUMBER(MATCH(M113,$M$1:M112,0)),0,MAX($A$1:A112)+1))</f>
        <v>0</v>
      </c>
      <c r="B113" t="str">
        <f>IF(OR(COUNTIF(QuickFix!$D$2:D113,QuickFix!D113)&gt;1,QuickFix!D113=0),IF(ISBLANK('Unit Types - Emission Rates'!C122),B112,0),MAX($B$1:B112)+1)</f>
        <v># if BACT</v>
      </c>
      <c r="C113" t="str">
        <f t="shared" si="31"/>
        <v># if BACT0</v>
      </c>
      <c r="D113">
        <f>IF(B113=0,0,IF(ISNUMBER(MATCH(C113,$C$1:C112,0)),-1,COUNTIF($B$2:B113,B113)-COUNTIFS($D$1:D112,"&lt;0",$B$1:B112,B113)))</f>
        <v>-1</v>
      </c>
      <c r="E113">
        <f t="shared" si="49"/>
        <v>0</v>
      </c>
      <c r="F113" t="str">
        <f>IF(OR(COUNTIF(QuickFix!$D$2:D113,QuickFix!D113)&gt;1,QuickFix!D113=0),IF(ISBLANK('Unit Types - Emission Rates'!C122),F112,0),MAX(F$1:$F112)+1)</f>
        <v># if Monitoring</v>
      </c>
      <c r="G113" t="str">
        <f t="shared" si="32"/>
        <v># if Monitoring0</v>
      </c>
      <c r="H113">
        <f>IF(F113=0,0,IF(ISNUMBER(MATCH(G113,$G$1:G112,0)),-1,COUNTIF($F$2:F113,F113)-COUNTIFS($H$1:H112,"&lt;0",$F$1:F112,F113)))</f>
        <v>-1</v>
      </c>
      <c r="I113">
        <f t="shared" si="33"/>
        <v>0</v>
      </c>
      <c r="J113" s="3" t="str">
        <f>IF(OR(COUNTIF($L$2:L113,L113)&gt;1,L113=0),IF(ISBLANK('Unit Types - Emission Rates'!C122),J112,0),MAX($J$1:J112)+1)</f>
        <v>Unique FIN</v>
      </c>
      <c r="K113" s="3" t="str">
        <f>IF(OR(COUNTIF($M$2:M113,M113)&gt;1,M113=0),IF(ISBLANK('Unit Types - Emission Rates'!D122),K112,0),MAX($K$1:K112)+1)</f>
        <v>Unique EPN</v>
      </c>
      <c r="L113">
        <f>IF(ISBLANK('Unit Types - Emission Rates'!$C122),'Unit Types - Emission Rates'!D122,'Unit Types - Emission Rates'!C122)</f>
        <v>0</v>
      </c>
      <c r="M113" s="3">
        <f>IF(AND(ISBLANK('Unit Types - Emission Rates'!D122),N113&lt;&gt;0,L113&lt;&gt;N113),"FIN: "&amp;L113,IF(AND(ISBLANK('Unit Types - Emission Rates'!D122),N113&lt;&gt;0),L113,'Unit Types - Emission Rates'!D122))</f>
        <v>0</v>
      </c>
      <c r="N113" s="3">
        <f>'Unit Types - Emission Rates'!E122</f>
        <v>0</v>
      </c>
      <c r="O113" s="5" t="str">
        <f>IF(OR(COUNTIF($P$2:P113,P113&lt;&gt;0)&gt;1,P113=0),IF(ISBLANK('Unit Types - Emission Rates'!A122),O112,0),MAX($O$1:O112)+1)</f>
        <v>AR Numbering</v>
      </c>
      <c r="P113" s="5">
        <f>'Unit Types - Emission Rates'!A122</f>
        <v>0</v>
      </c>
      <c r="Q113" s="3">
        <f>IF(R113=0,0,IF(COUNTIF($R$2:R113,R113)&gt;1,0,MAX($Q$1:Q112)+1))</f>
        <v>0</v>
      </c>
      <c r="R113" s="3">
        <f>IF(ISBLANK('Unit Types - Emission Rates'!P122),'Unit Types - Emission Rates'!O122,'Unit Types - Emission Rates'!P122)</f>
        <v>0</v>
      </c>
      <c r="S113" t="str">
        <f t="shared" si="50"/>
        <v>00</v>
      </c>
      <c r="T113" t="str">
        <f t="shared" si="51"/>
        <v>00</v>
      </c>
      <c r="U113" s="3">
        <f>IF(OR('Unit Types - Emission Rates'!F122="PM 2.5",'Unit Types - Emission Rates'!F122="PM2.5",'Unit Types - Emission Rates'!F122="PM 10",'Unit Types - Emission Rates'!F122="PM10"),"PM",'Unit Types - Emission Rates'!F122)</f>
        <v>0</v>
      </c>
      <c r="V113" s="100">
        <f>IF(ISBLANK('Unit Types - Emission Rates'!F122),1,0)</f>
        <v>1</v>
      </c>
      <c r="AC113" s="99">
        <f>IF(AD113=-1,0,MAX($AC$1:AC112)+1)</f>
        <v>0</v>
      </c>
      <c r="AD113" s="3">
        <f t="shared" si="34"/>
        <v>-1</v>
      </c>
      <c r="AE113" s="3">
        <f t="shared" si="35"/>
        <v>-1</v>
      </c>
      <c r="AF113" s="280">
        <f t="shared" si="36"/>
        <v>-1</v>
      </c>
      <c r="AG113" s="280" t="str">
        <f t="shared" si="37"/>
        <v/>
      </c>
      <c r="AH113" s="280" t="str">
        <f t="shared" si="38"/>
        <v/>
      </c>
      <c r="AI113" s="3">
        <f t="shared" si="39"/>
        <v>-1</v>
      </c>
      <c r="AJ113" s="3" t="str">
        <f t="shared" si="40"/>
        <v/>
      </c>
      <c r="AK113" s="3" t="str">
        <f t="shared" si="41"/>
        <v/>
      </c>
      <c r="AL113" s="280">
        <f t="shared" si="42"/>
        <v>-1</v>
      </c>
      <c r="AM113" s="280" t="str">
        <f t="shared" si="43"/>
        <v/>
      </c>
      <c r="AN113" s="285" t="str">
        <f t="shared" si="44"/>
        <v/>
      </c>
      <c r="AO113" s="3">
        <f>IF(AP113=0,0,COUNTIF(AO$1:$AO112,"&lt;&gt;0"))</f>
        <v>0</v>
      </c>
      <c r="AP113" s="3">
        <f t="shared" si="45"/>
        <v>0</v>
      </c>
      <c r="AT113" s="99">
        <f>IF(AU113=0,0,COUNTIF($AT$1:AT112,"&lt;&gt;0"))</f>
        <v>0</v>
      </c>
      <c r="AU113" s="3">
        <f t="shared" si="46"/>
        <v>0</v>
      </c>
      <c r="AY113" s="3">
        <f>IF(ISNUMBER(IFERROR(MATCH(AZ113,$AZ$1:AZ112,0),"Else")),0,ROW(AZ113)-1)</f>
        <v>0</v>
      </c>
      <c r="AZ113">
        <f>IF(OR('Unit Types - Emission Rates'!F121="PM 2.5",'Unit Types - Emission Rates'!F121="PM 2.5 ",'Unit Types - Emission Rates'!F121="PM2.5"),"PM2.5",IF(OR('Unit Types - Emission Rates'!F121="PM 10",'Unit Types - Emission Rates'!F121="PM 10 ",'Unit Types - Emission Rates'!F121="PM10 "),"PM10",IF(RIGHT('Unit Types - Emission Rates'!F121,1)=" ",LEFT('Unit Types - Emission Rates'!F121,LEN('Unit Types - Emission Rates'!F121)-1),IF(RIGHT('Unit Types - Emission Rates'!F121,1)&lt;&gt;" ",'Unit Types - Emission Rates'!F121,'Unit Types - Emission Rates'!F121))))</f>
        <v>0</v>
      </c>
      <c r="BA113">
        <f>_xlfn.NUMBERVALUE(IF(OR('Unit Types - Emission Rates'!G121="-",'Unit Types - Emission Rates'!G121="--",'Unit Types - Emission Rates'!G121="---"),0,IF(OR('Unit Types - Emission Rates'!G121="&lt;0.01",'Unit Types - Emission Rates'!G121="&lt; 0.01"),0.01,'Unit Types - Emission Rates'!G121)))</f>
        <v>0</v>
      </c>
      <c r="BB113">
        <f>_xlfn.NUMBERVALUE(IF(OR('Unit Types - Emission Rates'!H121="-",'Unit Types - Emission Rates'!H121="--",'Unit Types - Emission Rates'!H121="---"),0,IF(OR('Unit Types - Emission Rates'!H121="&lt;0.01",'Unit Types - Emission Rates'!H121="&lt; 0.01"),0.01,'Unit Types - Emission Rates'!H121)))</f>
        <v>0</v>
      </c>
      <c r="BC113">
        <f>_xlfn.NUMBERVALUE(IF(OR('Unit Types - Emission Rates'!I121="-",'Unit Types - Emission Rates'!I121="--",'Unit Types - Emission Rates'!I121="---"),0,IF(OR('Unit Types - Emission Rates'!I121="&lt;0.01",'Unit Types - Emission Rates'!I121="&lt; 0.01"),0.01,'Unit Types - Emission Rates'!I121)))</f>
        <v>0</v>
      </c>
      <c r="BD113">
        <f>_xlfn.NUMBERVALUE(IF(OR('Unit Types - Emission Rates'!J121="-",'Unit Types - Emission Rates'!J121="--",'Unit Types - Emission Rates'!J121="---"),0,IF(OR('Unit Types - Emission Rates'!J121="&lt;0.01",'Unit Types - Emission Rates'!J121="&lt; 0.01"),0.01,'Unit Types - Emission Rates'!J121)))</f>
        <v>0</v>
      </c>
      <c r="BE113">
        <f>_xlfn.NUMBERVALUE(IF(OR('Unit Types - Emission Rates'!K121="-",'Unit Types - Emission Rates'!K121="--",'Unit Types - Emission Rates'!K121="---"),0,IF(OR('Unit Types - Emission Rates'!K121="&lt;0.01",'Unit Types - Emission Rates'!K121="&lt; 0.01"),0.01,'Unit Types - Emission Rates'!K121)))</f>
        <v>0</v>
      </c>
      <c r="BF113">
        <f>_xlfn.NUMBERVALUE(IF(OR('Unit Types - Emission Rates'!L121="-",'Unit Types - Emission Rates'!L121="--",'Unit Types - Emission Rates'!L121="---"),0,IF(OR('Unit Types - Emission Rates'!L121="&lt;0.01",'Unit Types - Emission Rates'!L121="&lt; 0.01"),0.01,'Unit Types - Emission Rates'!L121)))</f>
        <v>0</v>
      </c>
      <c r="BG113" t="b">
        <f>IF(AND(V112&lt;&gt;1),(QuickFix!G112="Yes"))</f>
        <v>0</v>
      </c>
      <c r="BH113" t="b">
        <f>OR('Unit Types - Emission Rates'!A121="Consolidate",AND(ISBLANK('Unit Types - Emission Rates'!A121),BH112=TRUE),BC113&gt;0,BD113&gt;0)</f>
        <v>0</v>
      </c>
      <c r="BI113" t="b">
        <f>OR('Unit Types - Emission Rates'!A121="Remove",AND(ISBLANK('Unit Types - Emission Rates'!A121),BI112=TRUE))</f>
        <v>0</v>
      </c>
      <c r="BJ113" t="b">
        <f>OR('Unit Types - Emission Rates'!A121="Consolidate",'Unit Types - Emission Rates'!A121="New/Modified",'Unit Types - Emission Rates'!A121="Change of location",AND(ISBLANK('Unit Types - Emission Rates'!A121),BJ112=TRUE))</f>
        <v>0</v>
      </c>
      <c r="BK113" t="b">
        <f>OR('Unit Types - Emission Rates'!A121="Renew",'Unit Types - Emission Rates'!A121="Renew only",AND(ISBLANK('Unit Types - Emission Rates'!A121),BK112=TRUE))</f>
        <v>0</v>
      </c>
      <c r="BL113">
        <f>IF(ISNUMBER(IFERROR(MATCH(BM113,$BM$1:BM112,0),"Else")),0,ROW(BM113)-1)</f>
        <v>0</v>
      </c>
      <c r="BM113" s="105">
        <f t="shared" si="53"/>
        <v>0</v>
      </c>
      <c r="BO113" s="3"/>
      <c r="BP113" s="3"/>
      <c r="BQ113" s="162" t="s">
        <v>1686</v>
      </c>
      <c r="BR113" s="160" t="s">
        <v>1187</v>
      </c>
      <c r="BS113" s="3"/>
      <c r="BT113" s="3"/>
      <c r="CK113" s="102" t="s">
        <v>1676</v>
      </c>
      <c r="CL113" t="s">
        <v>797</v>
      </c>
      <c r="CM113" t="s">
        <v>1633</v>
      </c>
      <c r="CN113" t="s">
        <v>1634</v>
      </c>
      <c r="CO113" s="638" t="s">
        <v>1630</v>
      </c>
      <c r="CQ113" s="296" t="s">
        <v>1687</v>
      </c>
      <c r="CX113" t="s">
        <v>1688</v>
      </c>
      <c r="CY113">
        <f t="shared" si="47"/>
        <v>0</v>
      </c>
      <c r="DA113" t="b">
        <f t="shared" si="54"/>
        <v>0</v>
      </c>
      <c r="DF113" s="333">
        <f t="shared" si="52"/>
        <v>0</v>
      </c>
    </row>
    <row r="114" spans="1:110" x14ac:dyDescent="0.2">
      <c r="A114" s="102">
        <f>IF(OR('Unit Types - Emission Rates'!A123="Not New/Modified",'Unit Types - Emission Rates'!A123="Remove",M114=0),0,IF(ISNUMBER(MATCH(M114,$M$1:M113,0)),0,MAX($A$1:A113)+1))</f>
        <v>0</v>
      </c>
      <c r="B114" t="str">
        <f>IF(OR(COUNTIF(QuickFix!$D$2:D114,QuickFix!D114)&gt;1,QuickFix!D114=0),IF(ISBLANK('Unit Types - Emission Rates'!C123),B113,0),MAX($B$1:B113)+1)</f>
        <v># if BACT</v>
      </c>
      <c r="C114" t="str">
        <f t="shared" si="31"/>
        <v># if BACT0</v>
      </c>
      <c r="D114">
        <f>IF(B114=0,0,IF(ISNUMBER(MATCH(C114,$C$1:C113,0)),-1,COUNTIF($B$2:B114,B114)-COUNTIFS($D$1:D113,"&lt;0",$B$1:B113,B114)))</f>
        <v>-1</v>
      </c>
      <c r="E114">
        <f t="shared" si="49"/>
        <v>0</v>
      </c>
      <c r="F114" t="str">
        <f>IF(OR(COUNTIF(QuickFix!$D$2:D114,QuickFix!D114)&gt;1,QuickFix!D114=0),IF(ISBLANK('Unit Types - Emission Rates'!C123),F113,0),MAX(F$1:$F113)+1)</f>
        <v># if Monitoring</v>
      </c>
      <c r="G114" t="str">
        <f t="shared" si="32"/>
        <v># if Monitoring0</v>
      </c>
      <c r="H114">
        <f>IF(F114=0,0,IF(ISNUMBER(MATCH(G114,$G$1:G113,0)),-1,COUNTIF($F$2:F114,F114)-COUNTIFS($H$1:H113,"&lt;0",$F$1:F113,F114)))</f>
        <v>-1</v>
      </c>
      <c r="I114">
        <f t="shared" si="33"/>
        <v>0</v>
      </c>
      <c r="J114" s="3" t="str">
        <f>IF(OR(COUNTIF($L$2:L114,L114)&gt;1,L114=0),IF(ISBLANK('Unit Types - Emission Rates'!C123),J113,0),MAX($J$1:J113)+1)</f>
        <v>Unique FIN</v>
      </c>
      <c r="K114" s="3" t="str">
        <f>IF(OR(COUNTIF($M$2:M114,M114)&gt;1,M114=0),IF(ISBLANK('Unit Types - Emission Rates'!D123),K113,0),MAX($K$1:K113)+1)</f>
        <v>Unique EPN</v>
      </c>
      <c r="L114">
        <f>IF(ISBLANK('Unit Types - Emission Rates'!$C123),'Unit Types - Emission Rates'!D123,'Unit Types - Emission Rates'!C123)</f>
        <v>0</v>
      </c>
      <c r="M114" s="3">
        <f>IF(AND(ISBLANK('Unit Types - Emission Rates'!D123),N114&lt;&gt;0,L114&lt;&gt;N114),"FIN: "&amp;L114,IF(AND(ISBLANK('Unit Types - Emission Rates'!D123),N114&lt;&gt;0),L114,'Unit Types - Emission Rates'!D123))</f>
        <v>0</v>
      </c>
      <c r="N114" s="3">
        <f>'Unit Types - Emission Rates'!E123</f>
        <v>0</v>
      </c>
      <c r="O114" s="5" t="str">
        <f>IF(OR(COUNTIF($P$2:P114,P114&lt;&gt;0)&gt;1,P114=0),IF(ISBLANK('Unit Types - Emission Rates'!A123),O113,0),MAX($O$1:O113)+1)</f>
        <v>AR Numbering</v>
      </c>
      <c r="P114" s="5">
        <f>'Unit Types - Emission Rates'!A123</f>
        <v>0</v>
      </c>
      <c r="Q114" s="3">
        <f>IF(R114=0,0,IF(COUNTIF($R$2:R114,R114)&gt;1,0,MAX($Q$1:Q113)+1))</f>
        <v>0</v>
      </c>
      <c r="R114" s="3">
        <f>IF(ISBLANK('Unit Types - Emission Rates'!P123),'Unit Types - Emission Rates'!O123,'Unit Types - Emission Rates'!P123)</f>
        <v>0</v>
      </c>
      <c r="S114" t="str">
        <f t="shared" si="50"/>
        <v>00</v>
      </c>
      <c r="T114" t="str">
        <f t="shared" si="51"/>
        <v>00</v>
      </c>
      <c r="U114" s="3">
        <f>IF(OR('Unit Types - Emission Rates'!F123="PM 2.5",'Unit Types - Emission Rates'!F123="PM2.5",'Unit Types - Emission Rates'!F123="PM 10",'Unit Types - Emission Rates'!F123="PM10"),"PM",'Unit Types - Emission Rates'!F123)</f>
        <v>0</v>
      </c>
      <c r="V114" s="100">
        <f>IF(ISBLANK('Unit Types - Emission Rates'!F123),1,0)</f>
        <v>1</v>
      </c>
      <c r="AC114" s="99">
        <f>IF(AD114=-1,0,MAX($AC$1:AC113)+1)</f>
        <v>0</v>
      </c>
      <c r="AD114" s="3">
        <f t="shared" si="34"/>
        <v>-1</v>
      </c>
      <c r="AE114" s="3">
        <f t="shared" si="35"/>
        <v>-1</v>
      </c>
      <c r="AF114" s="280">
        <f t="shared" si="36"/>
        <v>-1</v>
      </c>
      <c r="AG114" s="280" t="str">
        <f t="shared" si="37"/>
        <v/>
      </c>
      <c r="AH114" s="280" t="str">
        <f t="shared" si="38"/>
        <v/>
      </c>
      <c r="AI114" s="3">
        <f t="shared" si="39"/>
        <v>-1</v>
      </c>
      <c r="AJ114" s="3" t="str">
        <f t="shared" si="40"/>
        <v/>
      </c>
      <c r="AK114" s="3" t="str">
        <f t="shared" si="41"/>
        <v/>
      </c>
      <c r="AL114" s="280">
        <f t="shared" si="42"/>
        <v>-1</v>
      </c>
      <c r="AM114" s="280" t="str">
        <f t="shared" si="43"/>
        <v/>
      </c>
      <c r="AN114" s="285" t="str">
        <f t="shared" si="44"/>
        <v/>
      </c>
      <c r="AO114" s="3">
        <f>IF(AP114=0,0,COUNTIF(AO$1:$AO113,"&lt;&gt;0"))</f>
        <v>0</v>
      </c>
      <c r="AP114" s="3">
        <f t="shared" si="45"/>
        <v>0</v>
      </c>
      <c r="AT114" s="99">
        <f>IF(AU114=0,0,COUNTIF($AT$1:AT113,"&lt;&gt;0"))</f>
        <v>0</v>
      </c>
      <c r="AU114" s="3">
        <f t="shared" si="46"/>
        <v>0</v>
      </c>
      <c r="AY114" s="3">
        <f>IF(ISNUMBER(IFERROR(MATCH(AZ114,$AZ$1:AZ113,0),"Else")),0,ROW(AZ114)-1)</f>
        <v>0</v>
      </c>
      <c r="AZ114">
        <f>IF(OR('Unit Types - Emission Rates'!F122="PM 2.5",'Unit Types - Emission Rates'!F122="PM 2.5 ",'Unit Types - Emission Rates'!F122="PM2.5"),"PM2.5",IF(OR('Unit Types - Emission Rates'!F122="PM 10",'Unit Types - Emission Rates'!F122="PM 10 ",'Unit Types - Emission Rates'!F122="PM10 "),"PM10",IF(RIGHT('Unit Types - Emission Rates'!F122,1)=" ",LEFT('Unit Types - Emission Rates'!F122,LEN('Unit Types - Emission Rates'!F122)-1),IF(RIGHT('Unit Types - Emission Rates'!F122,1)&lt;&gt;" ",'Unit Types - Emission Rates'!F122,'Unit Types - Emission Rates'!F122))))</f>
        <v>0</v>
      </c>
      <c r="BA114">
        <f>_xlfn.NUMBERVALUE(IF(OR('Unit Types - Emission Rates'!G122="-",'Unit Types - Emission Rates'!G122="--",'Unit Types - Emission Rates'!G122="---"),0,IF(OR('Unit Types - Emission Rates'!G122="&lt;0.01",'Unit Types - Emission Rates'!G122="&lt; 0.01"),0.01,'Unit Types - Emission Rates'!G122)))</f>
        <v>0</v>
      </c>
      <c r="BB114">
        <f>_xlfn.NUMBERVALUE(IF(OR('Unit Types - Emission Rates'!H122="-",'Unit Types - Emission Rates'!H122="--",'Unit Types - Emission Rates'!H122="---"),0,IF(OR('Unit Types - Emission Rates'!H122="&lt;0.01",'Unit Types - Emission Rates'!H122="&lt; 0.01"),0.01,'Unit Types - Emission Rates'!H122)))</f>
        <v>0</v>
      </c>
      <c r="BC114">
        <f>_xlfn.NUMBERVALUE(IF(OR('Unit Types - Emission Rates'!I122="-",'Unit Types - Emission Rates'!I122="--",'Unit Types - Emission Rates'!I122="---"),0,IF(OR('Unit Types - Emission Rates'!I122="&lt;0.01",'Unit Types - Emission Rates'!I122="&lt; 0.01"),0.01,'Unit Types - Emission Rates'!I122)))</f>
        <v>0</v>
      </c>
      <c r="BD114">
        <f>_xlfn.NUMBERVALUE(IF(OR('Unit Types - Emission Rates'!J122="-",'Unit Types - Emission Rates'!J122="--",'Unit Types - Emission Rates'!J122="---"),0,IF(OR('Unit Types - Emission Rates'!J122="&lt;0.01",'Unit Types - Emission Rates'!J122="&lt; 0.01"),0.01,'Unit Types - Emission Rates'!J122)))</f>
        <v>0</v>
      </c>
      <c r="BE114">
        <f>_xlfn.NUMBERVALUE(IF(OR('Unit Types - Emission Rates'!K122="-",'Unit Types - Emission Rates'!K122="--",'Unit Types - Emission Rates'!K122="---"),0,IF(OR('Unit Types - Emission Rates'!K122="&lt;0.01",'Unit Types - Emission Rates'!K122="&lt; 0.01"),0.01,'Unit Types - Emission Rates'!K122)))</f>
        <v>0</v>
      </c>
      <c r="BF114">
        <f>_xlfn.NUMBERVALUE(IF(OR('Unit Types - Emission Rates'!L122="-",'Unit Types - Emission Rates'!L122="--",'Unit Types - Emission Rates'!L122="---"),0,IF(OR('Unit Types - Emission Rates'!L122="&lt;0.01",'Unit Types - Emission Rates'!L122="&lt; 0.01"),0.01,'Unit Types - Emission Rates'!L122)))</f>
        <v>0</v>
      </c>
      <c r="BG114" t="b">
        <f>IF(AND(V113&lt;&gt;1),(QuickFix!G113="Yes"))</f>
        <v>0</v>
      </c>
      <c r="BH114" t="b">
        <f>OR('Unit Types - Emission Rates'!A122="Consolidate",AND(ISBLANK('Unit Types - Emission Rates'!A122),BH113=TRUE),BC114&gt;0,BD114&gt;0)</f>
        <v>0</v>
      </c>
      <c r="BI114" t="b">
        <f>OR('Unit Types - Emission Rates'!A122="Remove",AND(ISBLANK('Unit Types - Emission Rates'!A122),BI113=TRUE))</f>
        <v>0</v>
      </c>
      <c r="BJ114" t="b">
        <f>OR('Unit Types - Emission Rates'!A122="Consolidate",'Unit Types - Emission Rates'!A122="New/Modified",'Unit Types - Emission Rates'!A122="Change of location",AND(ISBLANK('Unit Types - Emission Rates'!A122),BJ113=TRUE))</f>
        <v>0</v>
      </c>
      <c r="BK114" t="b">
        <f>OR('Unit Types - Emission Rates'!A122="Renew",'Unit Types - Emission Rates'!A122="Renew only",AND(ISBLANK('Unit Types - Emission Rates'!A122),BK113=TRUE))</f>
        <v>0</v>
      </c>
      <c r="BL114">
        <f>IF(ISNUMBER(IFERROR(MATCH(BM114,$BM$1:BM113,0),"Else")),0,ROW(BM114)-1)</f>
        <v>0</v>
      </c>
      <c r="BM114" s="105">
        <f t="shared" si="53"/>
        <v>0</v>
      </c>
      <c r="BO114" s="3"/>
      <c r="BP114" s="3"/>
      <c r="BQ114" s="162" t="s">
        <v>1689</v>
      </c>
      <c r="BR114" s="160" t="s">
        <v>1012</v>
      </c>
      <c r="BS114" s="3"/>
      <c r="BT114" s="3"/>
      <c r="CK114" s="102" t="s">
        <v>1603</v>
      </c>
      <c r="CL114" t="s">
        <v>524</v>
      </c>
      <c r="CN114" t="s">
        <v>1624</v>
      </c>
      <c r="CO114" s="105" t="s">
        <v>1625</v>
      </c>
      <c r="CX114" t="s">
        <v>1690</v>
      </c>
      <c r="CY114">
        <f t="shared" si="47"/>
        <v>0</v>
      </c>
      <c r="DA114" t="b">
        <f t="shared" si="54"/>
        <v>0</v>
      </c>
      <c r="DF114" s="333">
        <f t="shared" si="52"/>
        <v>0</v>
      </c>
    </row>
    <row r="115" spans="1:110" x14ac:dyDescent="0.2">
      <c r="A115" s="102">
        <f>IF(OR('Unit Types - Emission Rates'!A124="Not New/Modified",'Unit Types - Emission Rates'!A124="Remove",M115=0),0,IF(ISNUMBER(MATCH(M115,$M$1:M114,0)),0,MAX($A$1:A114)+1))</f>
        <v>0</v>
      </c>
      <c r="B115" t="str">
        <f>IF(OR(COUNTIF(QuickFix!$D$2:D115,QuickFix!D115)&gt;1,QuickFix!D115=0),IF(ISBLANK('Unit Types - Emission Rates'!C124),B114,0),MAX($B$1:B114)+1)</f>
        <v># if BACT</v>
      </c>
      <c r="C115" t="str">
        <f t="shared" si="31"/>
        <v># if BACT0</v>
      </c>
      <c r="D115">
        <f>IF(B115=0,0,IF(ISNUMBER(MATCH(C115,$C$1:C114,0)),-1,COUNTIF($B$2:B115,B115)-COUNTIFS($D$1:D114,"&lt;0",$B$1:B114,B115)))</f>
        <v>-1</v>
      </c>
      <c r="E115">
        <f t="shared" si="49"/>
        <v>0</v>
      </c>
      <c r="F115" t="str">
        <f>IF(OR(COUNTIF(QuickFix!$D$2:D115,QuickFix!D115)&gt;1,QuickFix!D115=0),IF(ISBLANK('Unit Types - Emission Rates'!C124),F114,0),MAX(F$1:$F114)+1)</f>
        <v># if Monitoring</v>
      </c>
      <c r="G115" t="str">
        <f t="shared" si="32"/>
        <v># if Monitoring0</v>
      </c>
      <c r="H115">
        <f>IF(F115=0,0,IF(ISNUMBER(MATCH(G115,$G$1:G114,0)),-1,COUNTIF($F$2:F115,F115)-COUNTIFS($H$1:H114,"&lt;0",$F$1:F114,F115)))</f>
        <v>-1</v>
      </c>
      <c r="I115">
        <f t="shared" si="33"/>
        <v>0</v>
      </c>
      <c r="J115" s="3" t="str">
        <f>IF(OR(COUNTIF($L$2:L115,L115)&gt;1,L115=0),IF(ISBLANK('Unit Types - Emission Rates'!C124),J114,0),MAX($J$1:J114)+1)</f>
        <v>Unique FIN</v>
      </c>
      <c r="K115" s="3" t="str">
        <f>IF(OR(COUNTIF($M$2:M115,M115)&gt;1,M115=0),IF(ISBLANK('Unit Types - Emission Rates'!D124),K114,0),MAX($K$1:K114)+1)</f>
        <v>Unique EPN</v>
      </c>
      <c r="L115">
        <f>IF(ISBLANK('Unit Types - Emission Rates'!$C124),'Unit Types - Emission Rates'!D124,'Unit Types - Emission Rates'!C124)</f>
        <v>0</v>
      </c>
      <c r="M115" s="3">
        <f>IF(AND(ISBLANK('Unit Types - Emission Rates'!D124),N115&lt;&gt;0,L115&lt;&gt;N115),"FIN: "&amp;L115,IF(AND(ISBLANK('Unit Types - Emission Rates'!D124),N115&lt;&gt;0),L115,'Unit Types - Emission Rates'!D124))</f>
        <v>0</v>
      </c>
      <c r="N115" s="3">
        <f>'Unit Types - Emission Rates'!E124</f>
        <v>0</v>
      </c>
      <c r="O115" s="5" t="str">
        <f>IF(OR(COUNTIF($P$2:P115,P115&lt;&gt;0)&gt;1,P115=0),IF(ISBLANK('Unit Types - Emission Rates'!A124),O114,0),MAX($O$1:O114)+1)</f>
        <v>AR Numbering</v>
      </c>
      <c r="P115" s="5">
        <f>'Unit Types - Emission Rates'!A124</f>
        <v>0</v>
      </c>
      <c r="Q115" s="3">
        <f>IF(R115=0,0,IF(COUNTIF($R$2:R115,R115)&gt;1,0,MAX($Q$1:Q114)+1))</f>
        <v>0</v>
      </c>
      <c r="R115" s="3">
        <f>IF(ISBLANK('Unit Types - Emission Rates'!P124),'Unit Types - Emission Rates'!O124,'Unit Types - Emission Rates'!P124)</f>
        <v>0</v>
      </c>
      <c r="S115" t="str">
        <f t="shared" si="50"/>
        <v>00</v>
      </c>
      <c r="T115" t="str">
        <f t="shared" si="51"/>
        <v>00</v>
      </c>
      <c r="U115" s="3">
        <f>IF(OR('Unit Types - Emission Rates'!F124="PM 2.5",'Unit Types - Emission Rates'!F124="PM2.5",'Unit Types - Emission Rates'!F124="PM 10",'Unit Types - Emission Rates'!F124="PM10"),"PM",'Unit Types - Emission Rates'!F124)</f>
        <v>0</v>
      </c>
      <c r="V115" s="100">
        <f>IF(ISBLANK('Unit Types - Emission Rates'!F124),1,0)</f>
        <v>1</v>
      </c>
      <c r="AC115" s="99">
        <f>IF(AD115=-1,0,MAX($AC$1:AC114)+1)</f>
        <v>0</v>
      </c>
      <c r="AD115" s="3">
        <f t="shared" si="34"/>
        <v>-1</v>
      </c>
      <c r="AE115" s="3">
        <f t="shared" si="35"/>
        <v>-1</v>
      </c>
      <c r="AF115" s="280">
        <f t="shared" si="36"/>
        <v>-1</v>
      </c>
      <c r="AG115" s="280" t="str">
        <f t="shared" si="37"/>
        <v/>
      </c>
      <c r="AH115" s="280" t="str">
        <f t="shared" si="38"/>
        <v/>
      </c>
      <c r="AI115" s="3">
        <f t="shared" si="39"/>
        <v>-1</v>
      </c>
      <c r="AJ115" s="3" t="str">
        <f t="shared" si="40"/>
        <v/>
      </c>
      <c r="AK115" s="3" t="str">
        <f t="shared" si="41"/>
        <v/>
      </c>
      <c r="AL115" s="280">
        <f t="shared" si="42"/>
        <v>-1</v>
      </c>
      <c r="AM115" s="280" t="str">
        <f t="shared" si="43"/>
        <v/>
      </c>
      <c r="AN115" s="285" t="str">
        <f t="shared" si="44"/>
        <v/>
      </c>
      <c r="AO115" s="3">
        <f>IF(AP115=0,0,COUNTIF(AO$1:$AO114,"&lt;&gt;0"))</f>
        <v>0</v>
      </c>
      <c r="AP115" s="3">
        <f t="shared" si="45"/>
        <v>0</v>
      </c>
      <c r="AT115" s="99">
        <f>IF(AU115=0,0,COUNTIF($AT$1:AT114,"&lt;&gt;0"))</f>
        <v>0</v>
      </c>
      <c r="AU115" s="3">
        <f t="shared" si="46"/>
        <v>0</v>
      </c>
      <c r="AY115" s="3">
        <f>IF(ISNUMBER(IFERROR(MATCH(AZ115,$AZ$1:AZ114,0),"Else")),0,ROW(AZ115)-1)</f>
        <v>0</v>
      </c>
      <c r="AZ115">
        <f>IF(OR('Unit Types - Emission Rates'!F123="PM 2.5",'Unit Types - Emission Rates'!F123="PM 2.5 ",'Unit Types - Emission Rates'!F123="PM2.5"),"PM2.5",IF(OR('Unit Types - Emission Rates'!F123="PM 10",'Unit Types - Emission Rates'!F123="PM 10 ",'Unit Types - Emission Rates'!F123="PM10 "),"PM10",IF(RIGHT('Unit Types - Emission Rates'!F123,1)=" ",LEFT('Unit Types - Emission Rates'!F123,LEN('Unit Types - Emission Rates'!F123)-1),IF(RIGHT('Unit Types - Emission Rates'!F123,1)&lt;&gt;" ",'Unit Types - Emission Rates'!F123,'Unit Types - Emission Rates'!F123))))</f>
        <v>0</v>
      </c>
      <c r="BA115">
        <f>_xlfn.NUMBERVALUE(IF(OR('Unit Types - Emission Rates'!G123="-",'Unit Types - Emission Rates'!G123="--",'Unit Types - Emission Rates'!G123="---"),0,IF(OR('Unit Types - Emission Rates'!G123="&lt;0.01",'Unit Types - Emission Rates'!G123="&lt; 0.01"),0.01,'Unit Types - Emission Rates'!G123)))</f>
        <v>0</v>
      </c>
      <c r="BB115">
        <f>_xlfn.NUMBERVALUE(IF(OR('Unit Types - Emission Rates'!H123="-",'Unit Types - Emission Rates'!H123="--",'Unit Types - Emission Rates'!H123="---"),0,IF(OR('Unit Types - Emission Rates'!H123="&lt;0.01",'Unit Types - Emission Rates'!H123="&lt; 0.01"),0.01,'Unit Types - Emission Rates'!H123)))</f>
        <v>0</v>
      </c>
      <c r="BC115">
        <f>_xlfn.NUMBERVALUE(IF(OR('Unit Types - Emission Rates'!I123="-",'Unit Types - Emission Rates'!I123="--",'Unit Types - Emission Rates'!I123="---"),0,IF(OR('Unit Types - Emission Rates'!I123="&lt;0.01",'Unit Types - Emission Rates'!I123="&lt; 0.01"),0.01,'Unit Types - Emission Rates'!I123)))</f>
        <v>0</v>
      </c>
      <c r="BD115">
        <f>_xlfn.NUMBERVALUE(IF(OR('Unit Types - Emission Rates'!J123="-",'Unit Types - Emission Rates'!J123="--",'Unit Types - Emission Rates'!J123="---"),0,IF(OR('Unit Types - Emission Rates'!J123="&lt;0.01",'Unit Types - Emission Rates'!J123="&lt; 0.01"),0.01,'Unit Types - Emission Rates'!J123)))</f>
        <v>0</v>
      </c>
      <c r="BE115">
        <f>_xlfn.NUMBERVALUE(IF(OR('Unit Types - Emission Rates'!K123="-",'Unit Types - Emission Rates'!K123="--",'Unit Types - Emission Rates'!K123="---"),0,IF(OR('Unit Types - Emission Rates'!K123="&lt;0.01",'Unit Types - Emission Rates'!K123="&lt; 0.01"),0.01,'Unit Types - Emission Rates'!K123)))</f>
        <v>0</v>
      </c>
      <c r="BF115">
        <f>_xlfn.NUMBERVALUE(IF(OR('Unit Types - Emission Rates'!L123="-",'Unit Types - Emission Rates'!L123="--",'Unit Types - Emission Rates'!L123="---"),0,IF(OR('Unit Types - Emission Rates'!L123="&lt;0.01",'Unit Types - Emission Rates'!L123="&lt; 0.01"),0.01,'Unit Types - Emission Rates'!L123)))</f>
        <v>0</v>
      </c>
      <c r="BG115" t="b">
        <f>IF(AND(V114&lt;&gt;1),(QuickFix!G114="Yes"))</f>
        <v>0</v>
      </c>
      <c r="BH115" t="b">
        <f>OR('Unit Types - Emission Rates'!A123="Consolidate",AND(ISBLANK('Unit Types - Emission Rates'!A123),BH114=TRUE),BC115&gt;0,BD115&gt;0)</f>
        <v>0</v>
      </c>
      <c r="BI115" t="b">
        <f>OR('Unit Types - Emission Rates'!A123="Remove",AND(ISBLANK('Unit Types - Emission Rates'!A123),BI114=TRUE))</f>
        <v>0</v>
      </c>
      <c r="BJ115" t="b">
        <f>OR('Unit Types - Emission Rates'!A123="Consolidate",'Unit Types - Emission Rates'!A123="New/Modified",'Unit Types - Emission Rates'!A123="Change of location",AND(ISBLANK('Unit Types - Emission Rates'!A123),BJ114=TRUE))</f>
        <v>0</v>
      </c>
      <c r="BK115" t="b">
        <f>OR('Unit Types - Emission Rates'!A123="Renew",'Unit Types - Emission Rates'!A123="Renew only",AND(ISBLANK('Unit Types - Emission Rates'!A123),BK114=TRUE))</f>
        <v>0</v>
      </c>
      <c r="BL115">
        <f>IF(ISNUMBER(IFERROR(MATCH(BM115,$BM$1:BM114,0),"Else")),0,ROW(BM115)-1)</f>
        <v>0</v>
      </c>
      <c r="BM115" s="105">
        <f t="shared" si="53"/>
        <v>0</v>
      </c>
      <c r="BO115" s="3"/>
      <c r="BP115" s="3"/>
      <c r="BQ115" s="162" t="s">
        <v>1691</v>
      </c>
      <c r="BR115" s="160" t="s">
        <v>1029</v>
      </c>
      <c r="BS115" s="3"/>
      <c r="BT115" s="3"/>
      <c r="CK115" s="102" t="s">
        <v>1679</v>
      </c>
      <c r="CL115" t="s">
        <v>797</v>
      </c>
      <c r="CM115" t="s">
        <v>1633</v>
      </c>
      <c r="CN115" t="s">
        <v>1634</v>
      </c>
      <c r="CO115" s="638" t="s">
        <v>1630</v>
      </c>
      <c r="CX115" t="s">
        <v>1692</v>
      </c>
      <c r="CY115">
        <f t="shared" si="47"/>
        <v>0</v>
      </c>
      <c r="DA115" t="b">
        <f t="shared" si="54"/>
        <v>0</v>
      </c>
      <c r="DF115" s="333">
        <f t="shared" si="52"/>
        <v>0</v>
      </c>
    </row>
    <row r="116" spans="1:110" x14ac:dyDescent="0.2">
      <c r="A116" s="102">
        <f>IF(OR('Unit Types - Emission Rates'!A125="Not New/Modified",'Unit Types - Emission Rates'!A125="Remove",M116=0),0,IF(ISNUMBER(MATCH(M116,$M$1:M115,0)),0,MAX($A$1:A115)+1))</f>
        <v>0</v>
      </c>
      <c r="B116" t="str">
        <f>IF(OR(COUNTIF(QuickFix!$D$2:D116,QuickFix!D116)&gt;1,QuickFix!D116=0),IF(ISBLANK('Unit Types - Emission Rates'!C125),B115,0),MAX($B$1:B115)+1)</f>
        <v># if BACT</v>
      </c>
      <c r="C116" t="str">
        <f t="shared" si="31"/>
        <v># if BACT0</v>
      </c>
      <c r="D116">
        <f>IF(B116=0,0,IF(ISNUMBER(MATCH(C116,$C$1:C115,0)),-1,COUNTIF($B$2:B116,B116)-COUNTIFS($D$1:D115,"&lt;0",$B$1:B115,B116)))</f>
        <v>-1</v>
      </c>
      <c r="E116">
        <f t="shared" si="49"/>
        <v>0</v>
      </c>
      <c r="F116" t="str">
        <f>IF(OR(COUNTIF(QuickFix!$D$2:D116,QuickFix!D116)&gt;1,QuickFix!D116=0),IF(ISBLANK('Unit Types - Emission Rates'!C125),F115,0),MAX(F$1:$F115)+1)</f>
        <v># if Monitoring</v>
      </c>
      <c r="G116" t="str">
        <f t="shared" si="32"/>
        <v># if Monitoring0</v>
      </c>
      <c r="H116">
        <f>IF(F116=0,0,IF(ISNUMBER(MATCH(G116,$G$1:G115,0)),-1,COUNTIF($F$2:F116,F116)-COUNTIFS($H$1:H115,"&lt;0",$F$1:F115,F116)))</f>
        <v>-1</v>
      </c>
      <c r="I116">
        <f t="shared" si="33"/>
        <v>0</v>
      </c>
      <c r="J116" s="3" t="str">
        <f>IF(OR(COUNTIF($L$2:L116,L116)&gt;1,L116=0),IF(ISBLANK('Unit Types - Emission Rates'!C125),J115,0),MAX($J$1:J115)+1)</f>
        <v>Unique FIN</v>
      </c>
      <c r="K116" s="3" t="str">
        <f>IF(OR(COUNTIF($M$2:M116,M116)&gt;1,M116=0),IF(ISBLANK('Unit Types - Emission Rates'!D125),K115,0),MAX($K$1:K115)+1)</f>
        <v>Unique EPN</v>
      </c>
      <c r="L116">
        <f>IF(ISBLANK('Unit Types - Emission Rates'!$C125),'Unit Types - Emission Rates'!D125,'Unit Types - Emission Rates'!C125)</f>
        <v>0</v>
      </c>
      <c r="M116" s="3">
        <f>IF(AND(ISBLANK('Unit Types - Emission Rates'!D125),N116&lt;&gt;0,L116&lt;&gt;N116),"FIN: "&amp;L116,IF(AND(ISBLANK('Unit Types - Emission Rates'!D125),N116&lt;&gt;0),L116,'Unit Types - Emission Rates'!D125))</f>
        <v>0</v>
      </c>
      <c r="N116" s="3">
        <f>'Unit Types - Emission Rates'!E125</f>
        <v>0</v>
      </c>
      <c r="O116" s="5" t="str">
        <f>IF(OR(COUNTIF($P$2:P116,P116&lt;&gt;0)&gt;1,P116=0),IF(ISBLANK('Unit Types - Emission Rates'!A125),O115,0),MAX($O$1:O115)+1)</f>
        <v>AR Numbering</v>
      </c>
      <c r="P116" s="5">
        <f>'Unit Types - Emission Rates'!A125</f>
        <v>0</v>
      </c>
      <c r="Q116" s="3">
        <f>IF(R116=0,0,IF(COUNTIF($R$2:R116,R116)&gt;1,0,MAX($Q$1:Q115)+1))</f>
        <v>0</v>
      </c>
      <c r="R116" s="3">
        <f>IF(ISBLANK('Unit Types - Emission Rates'!P125),'Unit Types - Emission Rates'!O125,'Unit Types - Emission Rates'!P125)</f>
        <v>0</v>
      </c>
      <c r="S116" t="str">
        <f t="shared" si="50"/>
        <v>00</v>
      </c>
      <c r="T116" t="str">
        <f t="shared" si="51"/>
        <v>00</v>
      </c>
      <c r="U116" s="3">
        <f>IF(OR('Unit Types - Emission Rates'!F125="PM 2.5",'Unit Types - Emission Rates'!F125="PM2.5",'Unit Types - Emission Rates'!F125="PM 10",'Unit Types - Emission Rates'!F125="PM10"),"PM",'Unit Types - Emission Rates'!F125)</f>
        <v>0</v>
      </c>
      <c r="V116" s="100">
        <f>IF(ISBLANK('Unit Types - Emission Rates'!F125),1,0)</f>
        <v>1</v>
      </c>
      <c r="AC116" s="99">
        <f>IF(AD116=-1,0,MAX($AC$1:AC115)+1)</f>
        <v>0</v>
      </c>
      <c r="AD116" s="3">
        <f t="shared" si="34"/>
        <v>-1</v>
      </c>
      <c r="AE116" s="3">
        <f t="shared" si="35"/>
        <v>-1</v>
      </c>
      <c r="AF116" s="280">
        <f t="shared" si="36"/>
        <v>-1</v>
      </c>
      <c r="AG116" s="280" t="str">
        <f t="shared" si="37"/>
        <v/>
      </c>
      <c r="AH116" s="280" t="str">
        <f t="shared" si="38"/>
        <v/>
      </c>
      <c r="AI116" s="3">
        <f t="shared" si="39"/>
        <v>-1</v>
      </c>
      <c r="AJ116" s="3" t="str">
        <f t="shared" si="40"/>
        <v/>
      </c>
      <c r="AK116" s="3" t="str">
        <f t="shared" si="41"/>
        <v/>
      </c>
      <c r="AL116" s="280">
        <f t="shared" si="42"/>
        <v>-1</v>
      </c>
      <c r="AM116" s="280" t="str">
        <f t="shared" si="43"/>
        <v/>
      </c>
      <c r="AN116" s="285" t="str">
        <f t="shared" si="44"/>
        <v/>
      </c>
      <c r="AO116" s="3">
        <f>IF(AP116=0,0,COUNTIF(AO$1:$AO115,"&lt;&gt;0"))</f>
        <v>0</v>
      </c>
      <c r="AP116" s="3">
        <f t="shared" si="45"/>
        <v>0</v>
      </c>
      <c r="AT116" s="99">
        <f>IF(AU116=0,0,COUNTIF($AT$1:AT115,"&lt;&gt;0"))</f>
        <v>0</v>
      </c>
      <c r="AU116" s="3">
        <f t="shared" si="46"/>
        <v>0</v>
      </c>
      <c r="AW116"/>
      <c r="AX116" s="5"/>
      <c r="AY116" s="3">
        <f>IF(ISNUMBER(IFERROR(MATCH(AZ116,$AZ$1:AZ115,0),"Else")),0,ROW(AZ116)-1)</f>
        <v>0</v>
      </c>
      <c r="AZ116">
        <f>IF(OR('Unit Types - Emission Rates'!F124="PM 2.5",'Unit Types - Emission Rates'!F124="PM 2.5 ",'Unit Types - Emission Rates'!F124="PM2.5"),"PM2.5",IF(OR('Unit Types - Emission Rates'!F124="PM 10",'Unit Types - Emission Rates'!F124="PM 10 ",'Unit Types - Emission Rates'!F124="PM10 "),"PM10",IF(RIGHT('Unit Types - Emission Rates'!F124,1)=" ",LEFT('Unit Types - Emission Rates'!F124,LEN('Unit Types - Emission Rates'!F124)-1),IF(RIGHT('Unit Types - Emission Rates'!F124,1)&lt;&gt;" ",'Unit Types - Emission Rates'!F124,'Unit Types - Emission Rates'!F124))))</f>
        <v>0</v>
      </c>
      <c r="BA116">
        <f>_xlfn.NUMBERVALUE(IF(OR('Unit Types - Emission Rates'!G124="-",'Unit Types - Emission Rates'!G124="--",'Unit Types - Emission Rates'!G124="---"),0,IF(OR('Unit Types - Emission Rates'!G124="&lt;0.01",'Unit Types - Emission Rates'!G124="&lt; 0.01"),0.01,'Unit Types - Emission Rates'!G124)))</f>
        <v>0</v>
      </c>
      <c r="BB116">
        <f>_xlfn.NUMBERVALUE(IF(OR('Unit Types - Emission Rates'!H124="-",'Unit Types - Emission Rates'!H124="--",'Unit Types - Emission Rates'!H124="---"),0,IF(OR('Unit Types - Emission Rates'!H124="&lt;0.01",'Unit Types - Emission Rates'!H124="&lt; 0.01"),0.01,'Unit Types - Emission Rates'!H124)))</f>
        <v>0</v>
      </c>
      <c r="BC116">
        <f>_xlfn.NUMBERVALUE(IF(OR('Unit Types - Emission Rates'!I124="-",'Unit Types - Emission Rates'!I124="--",'Unit Types - Emission Rates'!I124="---"),0,IF(OR('Unit Types - Emission Rates'!I124="&lt;0.01",'Unit Types - Emission Rates'!I124="&lt; 0.01"),0.01,'Unit Types - Emission Rates'!I124)))</f>
        <v>0</v>
      </c>
      <c r="BD116">
        <f>_xlfn.NUMBERVALUE(IF(OR('Unit Types - Emission Rates'!J124="-",'Unit Types - Emission Rates'!J124="--",'Unit Types - Emission Rates'!J124="---"),0,IF(OR('Unit Types - Emission Rates'!J124="&lt;0.01",'Unit Types - Emission Rates'!J124="&lt; 0.01"),0.01,'Unit Types - Emission Rates'!J124)))</f>
        <v>0</v>
      </c>
      <c r="BE116">
        <f>_xlfn.NUMBERVALUE(IF(OR('Unit Types - Emission Rates'!K124="-",'Unit Types - Emission Rates'!K124="--",'Unit Types - Emission Rates'!K124="---"),0,IF(OR('Unit Types - Emission Rates'!K124="&lt;0.01",'Unit Types - Emission Rates'!K124="&lt; 0.01"),0.01,'Unit Types - Emission Rates'!K124)))</f>
        <v>0</v>
      </c>
      <c r="BF116">
        <f>_xlfn.NUMBERVALUE(IF(OR('Unit Types - Emission Rates'!L124="-",'Unit Types - Emission Rates'!L124="--",'Unit Types - Emission Rates'!L124="---"),0,IF(OR('Unit Types - Emission Rates'!L124="&lt;0.01",'Unit Types - Emission Rates'!L124="&lt; 0.01"),0.01,'Unit Types - Emission Rates'!L124)))</f>
        <v>0</v>
      </c>
      <c r="BG116" t="b">
        <f>IF(AND(V115&lt;&gt;1),(QuickFix!G115="Yes"))</f>
        <v>0</v>
      </c>
      <c r="BH116" t="b">
        <f>OR('Unit Types - Emission Rates'!A124="Consolidate",AND(ISBLANK('Unit Types - Emission Rates'!A124),BH115=TRUE),BC116&gt;0,BD116&gt;0)</f>
        <v>0</v>
      </c>
      <c r="BI116" t="b">
        <f>OR('Unit Types - Emission Rates'!A124="Remove",AND(ISBLANK('Unit Types - Emission Rates'!A124),BI115=TRUE))</f>
        <v>0</v>
      </c>
      <c r="BJ116" t="b">
        <f>OR('Unit Types - Emission Rates'!A124="Consolidate",'Unit Types - Emission Rates'!A124="New/Modified",'Unit Types - Emission Rates'!A124="Change of location",AND(ISBLANK('Unit Types - Emission Rates'!A124),BJ115=TRUE))</f>
        <v>0</v>
      </c>
      <c r="BK116" t="b">
        <f>OR('Unit Types - Emission Rates'!A124="Renew",'Unit Types - Emission Rates'!A124="Renew only",AND(ISBLANK('Unit Types - Emission Rates'!A124),BK115=TRUE))</f>
        <v>0</v>
      </c>
      <c r="BL116">
        <f>IF(ISNUMBER(IFERROR(MATCH(BM116,$BM$1:BM115,0),"Else")),0,ROW(BM116)-1)</f>
        <v>0</v>
      </c>
      <c r="BM116" s="105">
        <f t="shared" si="53"/>
        <v>0</v>
      </c>
      <c r="BO116" s="3"/>
      <c r="BP116" s="3"/>
      <c r="BQ116" s="162" t="s">
        <v>1588</v>
      </c>
      <c r="BR116" s="160" t="s">
        <v>1028</v>
      </c>
      <c r="BS116" s="3"/>
      <c r="BT116" s="3"/>
      <c r="CK116" s="102" t="s">
        <v>1605</v>
      </c>
      <c r="CL116" t="s">
        <v>524</v>
      </c>
      <c r="CN116" t="s">
        <v>1624</v>
      </c>
      <c r="CO116" s="105" t="s">
        <v>1625</v>
      </c>
      <c r="CX116" t="s">
        <v>1693</v>
      </c>
      <c r="CY116">
        <f t="shared" si="47"/>
        <v>0</v>
      </c>
      <c r="DA116" t="b">
        <f t="shared" si="54"/>
        <v>0</v>
      </c>
      <c r="DF116" s="333">
        <f t="shared" si="52"/>
        <v>0</v>
      </c>
    </row>
    <row r="117" spans="1:110" x14ac:dyDescent="0.2">
      <c r="A117" s="102">
        <f>IF(OR('Unit Types - Emission Rates'!A126="Not New/Modified",'Unit Types - Emission Rates'!A126="Remove",M117=0),0,IF(ISNUMBER(MATCH(M117,$M$1:M116,0)),0,MAX($A$1:A116)+1))</f>
        <v>0</v>
      </c>
      <c r="B117" t="str">
        <f>IF(OR(COUNTIF(QuickFix!$D$2:D117,QuickFix!D117)&gt;1,QuickFix!D117=0),IF(ISBLANK('Unit Types - Emission Rates'!C126),B116,0),MAX($B$1:B116)+1)</f>
        <v># if BACT</v>
      </c>
      <c r="C117" t="str">
        <f t="shared" si="31"/>
        <v># if BACT0</v>
      </c>
      <c r="D117">
        <f>IF(B117=0,0,IF(ISNUMBER(MATCH(C117,$C$1:C116,0)),-1,COUNTIF($B$2:B117,B117)-COUNTIFS($D$1:D116,"&lt;0",$B$1:B116,B117)))</f>
        <v>-1</v>
      </c>
      <c r="E117">
        <f t="shared" si="49"/>
        <v>0</v>
      </c>
      <c r="F117" t="str">
        <f>IF(OR(COUNTIF(QuickFix!$D$2:D117,QuickFix!D117)&gt;1,QuickFix!D117=0),IF(ISBLANK('Unit Types - Emission Rates'!C126),F116,0),MAX(F$1:$F116)+1)</f>
        <v># if Monitoring</v>
      </c>
      <c r="G117" t="str">
        <f t="shared" si="32"/>
        <v># if Monitoring0</v>
      </c>
      <c r="H117">
        <f>IF(F117=0,0,IF(ISNUMBER(MATCH(G117,$G$1:G116,0)),-1,COUNTIF($F$2:F117,F117)-COUNTIFS($H$1:H116,"&lt;0",$F$1:F116,F117)))</f>
        <v>-1</v>
      </c>
      <c r="I117">
        <f t="shared" si="33"/>
        <v>0</v>
      </c>
      <c r="J117" s="3" t="str">
        <f>IF(OR(COUNTIF($L$2:L117,L117)&gt;1,L117=0),IF(ISBLANK('Unit Types - Emission Rates'!C126),J116,0),MAX($J$1:J116)+1)</f>
        <v>Unique FIN</v>
      </c>
      <c r="K117" s="3" t="str">
        <f>IF(OR(COUNTIF($M$2:M117,M117)&gt;1,M117=0),IF(ISBLANK('Unit Types - Emission Rates'!D126),K116,0),MAX($K$1:K116)+1)</f>
        <v>Unique EPN</v>
      </c>
      <c r="L117">
        <f>IF(ISBLANK('Unit Types - Emission Rates'!$C126),'Unit Types - Emission Rates'!D126,'Unit Types - Emission Rates'!C126)</f>
        <v>0</v>
      </c>
      <c r="M117" s="3">
        <f>IF(AND(ISBLANK('Unit Types - Emission Rates'!D126),N117&lt;&gt;0,L117&lt;&gt;N117),"FIN: "&amp;L117,IF(AND(ISBLANK('Unit Types - Emission Rates'!D126),N117&lt;&gt;0),L117,'Unit Types - Emission Rates'!D126))</f>
        <v>0</v>
      </c>
      <c r="N117" s="3">
        <f>'Unit Types - Emission Rates'!E126</f>
        <v>0</v>
      </c>
      <c r="O117" s="5" t="str">
        <f>IF(OR(COUNTIF($P$2:P117,P117&lt;&gt;0)&gt;1,P117=0),IF(ISBLANK('Unit Types - Emission Rates'!A126),O116,0),MAX($O$1:O116)+1)</f>
        <v>AR Numbering</v>
      </c>
      <c r="P117" s="5">
        <f>'Unit Types - Emission Rates'!A126</f>
        <v>0</v>
      </c>
      <c r="Q117" s="3">
        <f>IF(R117=0,0,IF(COUNTIF($R$2:R117,R117)&gt;1,0,MAX($Q$1:Q116)+1))</f>
        <v>0</v>
      </c>
      <c r="R117" s="3">
        <f>IF(ISBLANK('Unit Types - Emission Rates'!P126),'Unit Types - Emission Rates'!O126,'Unit Types - Emission Rates'!P126)</f>
        <v>0</v>
      </c>
      <c r="S117" t="str">
        <f t="shared" si="50"/>
        <v>00</v>
      </c>
      <c r="T117" t="str">
        <f t="shared" si="51"/>
        <v>00</v>
      </c>
      <c r="U117" s="3">
        <f>IF(OR('Unit Types - Emission Rates'!F126="PM 2.5",'Unit Types - Emission Rates'!F126="PM2.5",'Unit Types - Emission Rates'!F126="PM 10",'Unit Types - Emission Rates'!F126="PM10"),"PM",'Unit Types - Emission Rates'!F126)</f>
        <v>0</v>
      </c>
      <c r="V117" s="100">
        <f>IF(ISBLANK('Unit Types - Emission Rates'!F126),1,0)</f>
        <v>1</v>
      </c>
      <c r="AC117" s="99">
        <f>IF(AD117=-1,0,MAX($AC$1:AC116)+1)</f>
        <v>0</v>
      </c>
      <c r="AD117" s="3">
        <f t="shared" si="34"/>
        <v>-1</v>
      </c>
      <c r="AE117" s="3">
        <f t="shared" si="35"/>
        <v>-1</v>
      </c>
      <c r="AF117" s="280">
        <f t="shared" si="36"/>
        <v>-1</v>
      </c>
      <c r="AG117" s="280" t="str">
        <f t="shared" si="37"/>
        <v/>
      </c>
      <c r="AH117" s="280" t="str">
        <f t="shared" si="38"/>
        <v/>
      </c>
      <c r="AI117" s="3">
        <f t="shared" si="39"/>
        <v>-1</v>
      </c>
      <c r="AJ117" s="3" t="str">
        <f t="shared" si="40"/>
        <v/>
      </c>
      <c r="AK117" s="3" t="str">
        <f t="shared" si="41"/>
        <v/>
      </c>
      <c r="AL117" s="280">
        <f t="shared" si="42"/>
        <v>-1</v>
      </c>
      <c r="AM117" s="280" t="str">
        <f t="shared" si="43"/>
        <v/>
      </c>
      <c r="AN117" s="285" t="str">
        <f t="shared" si="44"/>
        <v/>
      </c>
      <c r="AO117" s="3">
        <f>IF(AP117=0,0,COUNTIF(AO$1:$AO116,"&lt;&gt;0"))</f>
        <v>0</v>
      </c>
      <c r="AP117" s="3">
        <f t="shared" si="45"/>
        <v>0</v>
      </c>
      <c r="AT117" s="99">
        <f>IF(AU117=0,0,COUNTIF($AT$1:AT116,"&lt;&gt;0"))</f>
        <v>0</v>
      </c>
      <c r="AU117" s="3">
        <f t="shared" si="46"/>
        <v>0</v>
      </c>
      <c r="AY117" s="3">
        <f>IF(ISNUMBER(IFERROR(MATCH(AZ117,$AZ$1:AZ116,0),"Else")),0,ROW(AZ117)-1)</f>
        <v>0</v>
      </c>
      <c r="AZ117">
        <f>IF(OR('Unit Types - Emission Rates'!F125="PM 2.5",'Unit Types - Emission Rates'!F125="PM 2.5 ",'Unit Types - Emission Rates'!F125="PM2.5"),"PM2.5",IF(OR('Unit Types - Emission Rates'!F125="PM 10",'Unit Types - Emission Rates'!F125="PM 10 ",'Unit Types - Emission Rates'!F125="PM10 "),"PM10",IF(RIGHT('Unit Types - Emission Rates'!F125,1)=" ",LEFT('Unit Types - Emission Rates'!F125,LEN('Unit Types - Emission Rates'!F125)-1),IF(RIGHT('Unit Types - Emission Rates'!F125,1)&lt;&gt;" ",'Unit Types - Emission Rates'!F125,'Unit Types - Emission Rates'!F125))))</f>
        <v>0</v>
      </c>
      <c r="BA117">
        <f>_xlfn.NUMBERVALUE(IF(OR('Unit Types - Emission Rates'!G125="-",'Unit Types - Emission Rates'!G125="--",'Unit Types - Emission Rates'!G125="---"),0,IF(OR('Unit Types - Emission Rates'!G125="&lt;0.01",'Unit Types - Emission Rates'!G125="&lt; 0.01"),0.01,'Unit Types - Emission Rates'!G125)))</f>
        <v>0</v>
      </c>
      <c r="BB117">
        <f>_xlfn.NUMBERVALUE(IF(OR('Unit Types - Emission Rates'!H125="-",'Unit Types - Emission Rates'!H125="--",'Unit Types - Emission Rates'!H125="---"),0,IF(OR('Unit Types - Emission Rates'!H125="&lt;0.01",'Unit Types - Emission Rates'!H125="&lt; 0.01"),0.01,'Unit Types - Emission Rates'!H125)))</f>
        <v>0</v>
      </c>
      <c r="BC117">
        <f>_xlfn.NUMBERVALUE(IF(OR('Unit Types - Emission Rates'!I125="-",'Unit Types - Emission Rates'!I125="--",'Unit Types - Emission Rates'!I125="---"),0,IF(OR('Unit Types - Emission Rates'!I125="&lt;0.01",'Unit Types - Emission Rates'!I125="&lt; 0.01"),0.01,'Unit Types - Emission Rates'!I125)))</f>
        <v>0</v>
      </c>
      <c r="BD117">
        <f>_xlfn.NUMBERVALUE(IF(OR('Unit Types - Emission Rates'!J125="-",'Unit Types - Emission Rates'!J125="--",'Unit Types - Emission Rates'!J125="---"),0,IF(OR('Unit Types - Emission Rates'!J125="&lt;0.01",'Unit Types - Emission Rates'!J125="&lt; 0.01"),0.01,'Unit Types - Emission Rates'!J125)))</f>
        <v>0</v>
      </c>
      <c r="BE117">
        <f>_xlfn.NUMBERVALUE(IF(OR('Unit Types - Emission Rates'!K125="-",'Unit Types - Emission Rates'!K125="--",'Unit Types - Emission Rates'!K125="---"),0,IF(OR('Unit Types - Emission Rates'!K125="&lt;0.01",'Unit Types - Emission Rates'!K125="&lt; 0.01"),0.01,'Unit Types - Emission Rates'!K125)))</f>
        <v>0</v>
      </c>
      <c r="BF117">
        <f>_xlfn.NUMBERVALUE(IF(OR('Unit Types - Emission Rates'!L125="-",'Unit Types - Emission Rates'!L125="--",'Unit Types - Emission Rates'!L125="---"),0,IF(OR('Unit Types - Emission Rates'!L125="&lt;0.01",'Unit Types - Emission Rates'!L125="&lt; 0.01"),0.01,'Unit Types - Emission Rates'!L125)))</f>
        <v>0</v>
      </c>
      <c r="BG117" t="b">
        <f>IF(AND(V116&lt;&gt;1),(QuickFix!G116="Yes"))</f>
        <v>0</v>
      </c>
      <c r="BH117" t="b">
        <f>OR('Unit Types - Emission Rates'!A125="Consolidate",AND(ISBLANK('Unit Types - Emission Rates'!A125),BH116=TRUE),BC117&gt;0,BD117&gt;0)</f>
        <v>0</v>
      </c>
      <c r="BI117" t="b">
        <f>OR('Unit Types - Emission Rates'!A125="Remove",AND(ISBLANK('Unit Types - Emission Rates'!A125),BI116=TRUE))</f>
        <v>0</v>
      </c>
      <c r="BJ117" t="b">
        <f>OR('Unit Types - Emission Rates'!A125="Consolidate",'Unit Types - Emission Rates'!A125="New/Modified",'Unit Types - Emission Rates'!A125="Change of location",AND(ISBLANK('Unit Types - Emission Rates'!A125),BJ116=TRUE))</f>
        <v>0</v>
      </c>
      <c r="BK117" t="b">
        <f>OR('Unit Types - Emission Rates'!A125="Renew",'Unit Types - Emission Rates'!A125="Renew only",AND(ISBLANK('Unit Types - Emission Rates'!A125),BK116=TRUE))</f>
        <v>0</v>
      </c>
      <c r="BL117">
        <f>IF(ISNUMBER(IFERROR(MATCH(BM117,$BM$1:BM116,0),"Else")),0,ROW(BM117)-1)</f>
        <v>0</v>
      </c>
      <c r="BM117" s="105">
        <f t="shared" si="53"/>
        <v>0</v>
      </c>
      <c r="BO117" s="3"/>
      <c r="BP117" s="3"/>
      <c r="BQ117" s="162" t="s">
        <v>1694</v>
      </c>
      <c r="BR117" s="160" t="s">
        <v>1209</v>
      </c>
      <c r="BS117" s="3"/>
      <c r="BT117" s="3"/>
      <c r="CK117" s="102" t="s">
        <v>1155</v>
      </c>
      <c r="CL117" t="s">
        <v>797</v>
      </c>
      <c r="CM117" t="s">
        <v>1633</v>
      </c>
      <c r="CN117" t="s">
        <v>1634</v>
      </c>
      <c r="CO117" s="639" t="s">
        <v>1630</v>
      </c>
      <c r="CX117" t="s">
        <v>1695</v>
      </c>
      <c r="CY117">
        <f t="shared" si="47"/>
        <v>0</v>
      </c>
      <c r="DA117" t="b">
        <f t="shared" si="54"/>
        <v>0</v>
      </c>
      <c r="DF117" s="333">
        <f t="shared" si="52"/>
        <v>0</v>
      </c>
    </row>
    <row r="118" spans="1:110" x14ac:dyDescent="0.2">
      <c r="A118" s="102">
        <f>IF(OR('Unit Types - Emission Rates'!A127="Not New/Modified",'Unit Types - Emission Rates'!A127="Remove",M118=0),0,IF(ISNUMBER(MATCH(M118,$M$1:M117,0)),0,MAX($A$1:A117)+1))</f>
        <v>0</v>
      </c>
      <c r="B118" t="str">
        <f>IF(OR(COUNTIF(QuickFix!$D$2:D118,QuickFix!D118)&gt;1,QuickFix!D118=0),IF(ISBLANK('Unit Types - Emission Rates'!C127),B117,0),MAX($B$1:B117)+1)</f>
        <v># if BACT</v>
      </c>
      <c r="C118" t="str">
        <f t="shared" si="31"/>
        <v># if BACT0</v>
      </c>
      <c r="D118">
        <f>IF(B118=0,0,IF(ISNUMBER(MATCH(C118,$C$1:C117,0)),-1,COUNTIF($B$2:B118,B118)-COUNTIFS($D$1:D117,"&lt;0",$B$1:B117,B118)))</f>
        <v>-1</v>
      </c>
      <c r="E118">
        <f t="shared" si="49"/>
        <v>0</v>
      </c>
      <c r="F118" t="str">
        <f>IF(OR(COUNTIF(QuickFix!$D$2:D118,QuickFix!D118)&gt;1,QuickFix!D118=0),IF(ISBLANK('Unit Types - Emission Rates'!C127),F117,0),MAX(F$1:$F117)+1)</f>
        <v># if Monitoring</v>
      </c>
      <c r="G118" t="str">
        <f t="shared" si="32"/>
        <v># if Monitoring0</v>
      </c>
      <c r="H118">
        <f>IF(F118=0,0,IF(ISNUMBER(MATCH(G118,$G$1:G117,0)),-1,COUNTIF($F$2:F118,F118)-COUNTIFS($H$1:H117,"&lt;0",$F$1:F117,F118)))</f>
        <v>-1</v>
      </c>
      <c r="I118">
        <f t="shared" si="33"/>
        <v>0</v>
      </c>
      <c r="J118" s="3" t="str">
        <f>IF(OR(COUNTIF($L$2:L118,L118)&gt;1,L118=0),IF(ISBLANK('Unit Types - Emission Rates'!C127),J117,0),MAX($J$1:J117)+1)</f>
        <v>Unique FIN</v>
      </c>
      <c r="K118" s="3" t="str">
        <f>IF(OR(COUNTIF($M$2:M118,M118)&gt;1,M118=0),IF(ISBLANK('Unit Types - Emission Rates'!D127),K117,0),MAX($K$1:K117)+1)</f>
        <v>Unique EPN</v>
      </c>
      <c r="L118">
        <f>IF(ISBLANK('Unit Types - Emission Rates'!$C127),'Unit Types - Emission Rates'!D127,'Unit Types - Emission Rates'!C127)</f>
        <v>0</v>
      </c>
      <c r="M118" s="3">
        <f>IF(AND(ISBLANK('Unit Types - Emission Rates'!D127),N118&lt;&gt;0,L118&lt;&gt;N118),"FIN: "&amp;L118,IF(AND(ISBLANK('Unit Types - Emission Rates'!D127),N118&lt;&gt;0),L118,'Unit Types - Emission Rates'!D127))</f>
        <v>0</v>
      </c>
      <c r="N118" s="3">
        <f>'Unit Types - Emission Rates'!E127</f>
        <v>0</v>
      </c>
      <c r="O118" s="5" t="str">
        <f>IF(OR(COUNTIF($P$2:P118,P118&lt;&gt;0)&gt;1,P118=0),IF(ISBLANK('Unit Types - Emission Rates'!A127),O117,0),MAX($O$1:O117)+1)</f>
        <v>AR Numbering</v>
      </c>
      <c r="P118" s="5">
        <f>'Unit Types - Emission Rates'!A127</f>
        <v>0</v>
      </c>
      <c r="Q118" s="3">
        <f>IF(R118=0,0,IF(COUNTIF($R$2:R118,R118)&gt;1,0,MAX($Q$1:Q117)+1))</f>
        <v>0</v>
      </c>
      <c r="R118" s="3">
        <f>IF(ISBLANK('Unit Types - Emission Rates'!P127),'Unit Types - Emission Rates'!O127,'Unit Types - Emission Rates'!P127)</f>
        <v>0</v>
      </c>
      <c r="S118" t="str">
        <f t="shared" si="50"/>
        <v>00</v>
      </c>
      <c r="T118" t="str">
        <f t="shared" si="51"/>
        <v>00</v>
      </c>
      <c r="U118" s="3">
        <f>IF(OR('Unit Types - Emission Rates'!F127="PM 2.5",'Unit Types - Emission Rates'!F127="PM2.5",'Unit Types - Emission Rates'!F127="PM 10",'Unit Types - Emission Rates'!F127="PM10"),"PM",'Unit Types - Emission Rates'!F127)</f>
        <v>0</v>
      </c>
      <c r="V118" s="100">
        <f>IF(ISBLANK('Unit Types - Emission Rates'!F127),1,0)</f>
        <v>1</v>
      </c>
      <c r="AC118" s="99">
        <f>IF(AD118=-1,0,MAX($AC$1:AC117)+1)</f>
        <v>0</v>
      </c>
      <c r="AD118" s="3">
        <f t="shared" si="34"/>
        <v>-1</v>
      </c>
      <c r="AE118" s="3">
        <f t="shared" si="35"/>
        <v>-1</v>
      </c>
      <c r="AF118" s="280">
        <f t="shared" si="36"/>
        <v>-1</v>
      </c>
      <c r="AG118" s="280" t="str">
        <f t="shared" si="37"/>
        <v/>
      </c>
      <c r="AH118" s="280" t="str">
        <f t="shared" si="38"/>
        <v/>
      </c>
      <c r="AI118" s="3">
        <f t="shared" si="39"/>
        <v>-1</v>
      </c>
      <c r="AJ118" s="3" t="str">
        <f t="shared" si="40"/>
        <v/>
      </c>
      <c r="AK118" s="3" t="str">
        <f t="shared" si="41"/>
        <v/>
      </c>
      <c r="AL118" s="280">
        <f t="shared" si="42"/>
        <v>-1</v>
      </c>
      <c r="AM118" s="280" t="str">
        <f t="shared" si="43"/>
        <v/>
      </c>
      <c r="AN118" s="285" t="str">
        <f t="shared" si="44"/>
        <v/>
      </c>
      <c r="AO118" s="3">
        <f>IF(AP118=0,0,COUNTIF(AO$1:$AO117,"&lt;&gt;0"))</f>
        <v>0</v>
      </c>
      <c r="AP118" s="3">
        <f t="shared" si="45"/>
        <v>0</v>
      </c>
      <c r="AT118" s="99">
        <f>IF(AU118=0,0,COUNTIF($AT$1:AT117,"&lt;&gt;0"))</f>
        <v>0</v>
      </c>
      <c r="AU118" s="3">
        <f t="shared" si="46"/>
        <v>0</v>
      </c>
      <c r="AY118" s="3">
        <f>IF(ISNUMBER(IFERROR(MATCH(AZ118,$AZ$1:AZ117,0),"Else")),0,ROW(AZ118)-1)</f>
        <v>0</v>
      </c>
      <c r="AZ118">
        <f>IF(OR('Unit Types - Emission Rates'!F126="PM 2.5",'Unit Types - Emission Rates'!F126="PM 2.5 ",'Unit Types - Emission Rates'!F126="PM2.5"),"PM2.5",IF(OR('Unit Types - Emission Rates'!F126="PM 10",'Unit Types - Emission Rates'!F126="PM 10 ",'Unit Types - Emission Rates'!F126="PM10 "),"PM10",IF(RIGHT('Unit Types - Emission Rates'!F126,1)=" ",LEFT('Unit Types - Emission Rates'!F126,LEN('Unit Types - Emission Rates'!F126)-1),IF(RIGHT('Unit Types - Emission Rates'!F126,1)&lt;&gt;" ",'Unit Types - Emission Rates'!F126,'Unit Types - Emission Rates'!F126))))</f>
        <v>0</v>
      </c>
      <c r="BA118">
        <f>_xlfn.NUMBERVALUE(IF(OR('Unit Types - Emission Rates'!G126="-",'Unit Types - Emission Rates'!G126="--",'Unit Types - Emission Rates'!G126="---"),0,IF(OR('Unit Types - Emission Rates'!G126="&lt;0.01",'Unit Types - Emission Rates'!G126="&lt; 0.01"),0.01,'Unit Types - Emission Rates'!G126)))</f>
        <v>0</v>
      </c>
      <c r="BB118">
        <f>_xlfn.NUMBERVALUE(IF(OR('Unit Types - Emission Rates'!H126="-",'Unit Types - Emission Rates'!H126="--",'Unit Types - Emission Rates'!H126="---"),0,IF(OR('Unit Types - Emission Rates'!H126="&lt;0.01",'Unit Types - Emission Rates'!H126="&lt; 0.01"),0.01,'Unit Types - Emission Rates'!H126)))</f>
        <v>0</v>
      </c>
      <c r="BC118">
        <f>_xlfn.NUMBERVALUE(IF(OR('Unit Types - Emission Rates'!I126="-",'Unit Types - Emission Rates'!I126="--",'Unit Types - Emission Rates'!I126="---"),0,IF(OR('Unit Types - Emission Rates'!I126="&lt;0.01",'Unit Types - Emission Rates'!I126="&lt; 0.01"),0.01,'Unit Types - Emission Rates'!I126)))</f>
        <v>0</v>
      </c>
      <c r="BD118">
        <f>_xlfn.NUMBERVALUE(IF(OR('Unit Types - Emission Rates'!J126="-",'Unit Types - Emission Rates'!J126="--",'Unit Types - Emission Rates'!J126="---"),0,IF(OR('Unit Types - Emission Rates'!J126="&lt;0.01",'Unit Types - Emission Rates'!J126="&lt; 0.01"),0.01,'Unit Types - Emission Rates'!J126)))</f>
        <v>0</v>
      </c>
      <c r="BE118">
        <f>_xlfn.NUMBERVALUE(IF(OR('Unit Types - Emission Rates'!K126="-",'Unit Types - Emission Rates'!K126="--",'Unit Types - Emission Rates'!K126="---"),0,IF(OR('Unit Types - Emission Rates'!K126="&lt;0.01",'Unit Types - Emission Rates'!K126="&lt; 0.01"),0.01,'Unit Types - Emission Rates'!K126)))</f>
        <v>0</v>
      </c>
      <c r="BF118">
        <f>_xlfn.NUMBERVALUE(IF(OR('Unit Types - Emission Rates'!L126="-",'Unit Types - Emission Rates'!L126="--",'Unit Types - Emission Rates'!L126="---"),0,IF(OR('Unit Types - Emission Rates'!L126="&lt;0.01",'Unit Types - Emission Rates'!L126="&lt; 0.01"),0.01,'Unit Types - Emission Rates'!L126)))</f>
        <v>0</v>
      </c>
      <c r="BG118" t="b">
        <f>IF(AND(V117&lt;&gt;1),(QuickFix!G117="Yes"))</f>
        <v>0</v>
      </c>
      <c r="BH118" t="b">
        <f>OR('Unit Types - Emission Rates'!A126="Consolidate",AND(ISBLANK('Unit Types - Emission Rates'!A126),BH117=TRUE),BC118&gt;0,BD118&gt;0)</f>
        <v>0</v>
      </c>
      <c r="BI118" t="b">
        <f>OR('Unit Types - Emission Rates'!A126="Remove",AND(ISBLANK('Unit Types - Emission Rates'!A126),BI117=TRUE))</f>
        <v>0</v>
      </c>
      <c r="BJ118" t="b">
        <f>OR('Unit Types - Emission Rates'!A126="Consolidate",'Unit Types - Emission Rates'!A126="New/Modified",'Unit Types - Emission Rates'!A126="Change of location",AND(ISBLANK('Unit Types - Emission Rates'!A126),BJ117=TRUE))</f>
        <v>0</v>
      </c>
      <c r="BK118" t="b">
        <f>OR('Unit Types - Emission Rates'!A126="Renew",'Unit Types - Emission Rates'!A126="Renew only",AND(ISBLANK('Unit Types - Emission Rates'!A126),BK117=TRUE))</f>
        <v>0</v>
      </c>
      <c r="BL118">
        <f>IF(ISNUMBER(IFERROR(MATCH(BM118,$BM$1:BM117,0),"Else")),0,ROW(BM118)-1)</f>
        <v>0</v>
      </c>
      <c r="BM118" s="105">
        <f t="shared" si="53"/>
        <v>0</v>
      </c>
      <c r="BO118" s="3"/>
      <c r="BP118" s="3"/>
      <c r="BQ118" s="162" t="s">
        <v>1696</v>
      </c>
      <c r="BR118" s="160" t="s">
        <v>1187</v>
      </c>
      <c r="BS118" s="3"/>
      <c r="BT118" s="3"/>
      <c r="CK118" s="102" t="s">
        <v>1687</v>
      </c>
      <c r="CL118" t="s">
        <v>797</v>
      </c>
      <c r="CM118" t="s">
        <v>1633</v>
      </c>
      <c r="CN118" t="s">
        <v>1634</v>
      </c>
      <c r="CO118" s="638" t="s">
        <v>1630</v>
      </c>
      <c r="CX118" t="s">
        <v>1697</v>
      </c>
      <c r="CY118">
        <f t="shared" si="47"/>
        <v>0</v>
      </c>
      <c r="DA118" t="b">
        <f t="shared" si="54"/>
        <v>0</v>
      </c>
      <c r="DF118" s="333">
        <f t="shared" si="52"/>
        <v>0</v>
      </c>
    </row>
    <row r="119" spans="1:110" x14ac:dyDescent="0.2">
      <c r="A119" s="102">
        <f>IF(OR('Unit Types - Emission Rates'!A128="Not New/Modified",'Unit Types - Emission Rates'!A128="Remove",M119=0),0,IF(ISNUMBER(MATCH(M119,$M$1:M118,0)),0,MAX($A$1:A118)+1))</f>
        <v>0</v>
      </c>
      <c r="B119" t="str">
        <f>IF(OR(COUNTIF(QuickFix!$D$2:D119,QuickFix!D119)&gt;1,QuickFix!D119=0),IF(ISBLANK('Unit Types - Emission Rates'!C128),B118,0),MAX($B$1:B118)+1)</f>
        <v># if BACT</v>
      </c>
      <c r="C119" t="str">
        <f t="shared" si="31"/>
        <v># if BACT0</v>
      </c>
      <c r="D119">
        <f>IF(B119=0,0,IF(ISNUMBER(MATCH(C119,$C$1:C118,0)),-1,COUNTIF($B$2:B119,B119)-COUNTIFS($D$1:D118,"&lt;0",$B$1:B118,B119)))</f>
        <v>-1</v>
      </c>
      <c r="E119">
        <f t="shared" si="49"/>
        <v>0</v>
      </c>
      <c r="F119" t="str">
        <f>IF(OR(COUNTIF(QuickFix!$D$2:D119,QuickFix!D119)&gt;1,QuickFix!D119=0),IF(ISBLANK('Unit Types - Emission Rates'!C128),F118,0),MAX(F$1:$F118)+1)</f>
        <v># if Monitoring</v>
      </c>
      <c r="G119" t="str">
        <f t="shared" si="32"/>
        <v># if Monitoring0</v>
      </c>
      <c r="H119">
        <f>IF(F119=0,0,IF(ISNUMBER(MATCH(G119,$G$1:G118,0)),-1,COUNTIF($F$2:F119,F119)-COUNTIFS($H$1:H118,"&lt;0",$F$1:F118,F119)))</f>
        <v>-1</v>
      </c>
      <c r="I119">
        <f t="shared" si="33"/>
        <v>0</v>
      </c>
      <c r="J119" s="3" t="str">
        <f>IF(OR(COUNTIF($L$2:L119,L119)&gt;1,L119=0),IF(ISBLANK('Unit Types - Emission Rates'!C128),J118,0),MAX($J$1:J118)+1)</f>
        <v>Unique FIN</v>
      </c>
      <c r="K119" s="3" t="str">
        <f>IF(OR(COUNTIF($M$2:M119,M119)&gt;1,M119=0),IF(ISBLANK('Unit Types - Emission Rates'!D128),K118,0),MAX($K$1:K118)+1)</f>
        <v>Unique EPN</v>
      </c>
      <c r="L119">
        <f>IF(ISBLANK('Unit Types - Emission Rates'!$C128),'Unit Types - Emission Rates'!D128,'Unit Types - Emission Rates'!C128)</f>
        <v>0</v>
      </c>
      <c r="M119" s="3">
        <f>IF(AND(ISBLANK('Unit Types - Emission Rates'!D128),N119&lt;&gt;0,L119&lt;&gt;N119),"FIN: "&amp;L119,IF(AND(ISBLANK('Unit Types - Emission Rates'!D128),N119&lt;&gt;0),L119,'Unit Types - Emission Rates'!D128))</f>
        <v>0</v>
      </c>
      <c r="N119" s="3">
        <f>'Unit Types - Emission Rates'!E128</f>
        <v>0</v>
      </c>
      <c r="O119" s="5" t="str">
        <f>IF(OR(COUNTIF($P$2:P119,P119&lt;&gt;0)&gt;1,P119=0),IF(ISBLANK('Unit Types - Emission Rates'!A128),O118,0),MAX($O$1:O118)+1)</f>
        <v>AR Numbering</v>
      </c>
      <c r="P119" s="5">
        <f>'Unit Types - Emission Rates'!A128</f>
        <v>0</v>
      </c>
      <c r="Q119" s="3">
        <f>IF(R119=0,0,IF(COUNTIF($R$2:R119,R119)&gt;1,0,MAX($Q$1:Q118)+1))</f>
        <v>0</v>
      </c>
      <c r="R119" s="3">
        <f>IF(ISBLANK('Unit Types - Emission Rates'!P128),'Unit Types - Emission Rates'!O128,'Unit Types - Emission Rates'!P128)</f>
        <v>0</v>
      </c>
      <c r="S119" t="str">
        <f t="shared" si="50"/>
        <v>00</v>
      </c>
      <c r="T119" t="str">
        <f t="shared" si="51"/>
        <v>00</v>
      </c>
      <c r="U119" s="3">
        <f>IF(OR('Unit Types - Emission Rates'!F128="PM 2.5",'Unit Types - Emission Rates'!F128="PM2.5",'Unit Types - Emission Rates'!F128="PM 10",'Unit Types - Emission Rates'!F128="PM10"),"PM",'Unit Types - Emission Rates'!F128)</f>
        <v>0</v>
      </c>
      <c r="V119" s="100">
        <f>IF(ISBLANK('Unit Types - Emission Rates'!F128),1,0)</f>
        <v>1</v>
      </c>
      <c r="AC119" s="99">
        <f>IF(AD119=-1,0,MAX($AC$1:AC118)+1)</f>
        <v>0</v>
      </c>
      <c r="AD119" s="3">
        <f t="shared" si="34"/>
        <v>-1</v>
      </c>
      <c r="AE119" s="3">
        <f t="shared" si="35"/>
        <v>-1</v>
      </c>
      <c r="AF119" s="280">
        <f t="shared" si="36"/>
        <v>-1</v>
      </c>
      <c r="AG119" s="280" t="str">
        <f t="shared" si="37"/>
        <v/>
      </c>
      <c r="AH119" s="280" t="str">
        <f t="shared" si="38"/>
        <v/>
      </c>
      <c r="AI119" s="3">
        <f t="shared" si="39"/>
        <v>-1</v>
      </c>
      <c r="AJ119" s="3" t="str">
        <f t="shared" si="40"/>
        <v/>
      </c>
      <c r="AK119" s="3" t="str">
        <f t="shared" si="41"/>
        <v/>
      </c>
      <c r="AL119" s="280">
        <f t="shared" si="42"/>
        <v>-1</v>
      </c>
      <c r="AM119" s="280" t="str">
        <f t="shared" si="43"/>
        <v/>
      </c>
      <c r="AN119" s="285" t="str">
        <f t="shared" si="44"/>
        <v/>
      </c>
      <c r="AO119" s="3">
        <f>IF(AP119=0,0,COUNTIF(AO$1:$AO118,"&lt;&gt;0"))</f>
        <v>0</v>
      </c>
      <c r="AP119" s="3">
        <f t="shared" si="45"/>
        <v>0</v>
      </c>
      <c r="AT119" s="99">
        <f>IF(AU119=0,0,COUNTIF($AT$1:AT118,"&lt;&gt;0"))</f>
        <v>0</v>
      </c>
      <c r="AU119" s="3">
        <f t="shared" si="46"/>
        <v>0</v>
      </c>
      <c r="AY119" s="3">
        <f>IF(ISNUMBER(IFERROR(MATCH(AZ119,$AZ$1:AZ118,0),"Else")),0,ROW(AZ119)-1)</f>
        <v>0</v>
      </c>
      <c r="AZ119">
        <f>IF(OR('Unit Types - Emission Rates'!F127="PM 2.5",'Unit Types - Emission Rates'!F127="PM 2.5 ",'Unit Types - Emission Rates'!F127="PM2.5"),"PM2.5",IF(OR('Unit Types - Emission Rates'!F127="PM 10",'Unit Types - Emission Rates'!F127="PM 10 ",'Unit Types - Emission Rates'!F127="PM10 "),"PM10",IF(RIGHT('Unit Types - Emission Rates'!F127,1)=" ",LEFT('Unit Types - Emission Rates'!F127,LEN('Unit Types - Emission Rates'!F127)-1),IF(RIGHT('Unit Types - Emission Rates'!F127,1)&lt;&gt;" ",'Unit Types - Emission Rates'!F127,'Unit Types - Emission Rates'!F127))))</f>
        <v>0</v>
      </c>
      <c r="BA119">
        <f>_xlfn.NUMBERVALUE(IF(OR('Unit Types - Emission Rates'!G127="-",'Unit Types - Emission Rates'!G127="--",'Unit Types - Emission Rates'!G127="---"),0,IF(OR('Unit Types - Emission Rates'!G127="&lt;0.01",'Unit Types - Emission Rates'!G127="&lt; 0.01"),0.01,'Unit Types - Emission Rates'!G127)))</f>
        <v>0</v>
      </c>
      <c r="BB119">
        <f>_xlfn.NUMBERVALUE(IF(OR('Unit Types - Emission Rates'!H127="-",'Unit Types - Emission Rates'!H127="--",'Unit Types - Emission Rates'!H127="---"),0,IF(OR('Unit Types - Emission Rates'!H127="&lt;0.01",'Unit Types - Emission Rates'!H127="&lt; 0.01"),0.01,'Unit Types - Emission Rates'!H127)))</f>
        <v>0</v>
      </c>
      <c r="BC119">
        <f>_xlfn.NUMBERVALUE(IF(OR('Unit Types - Emission Rates'!I127="-",'Unit Types - Emission Rates'!I127="--",'Unit Types - Emission Rates'!I127="---"),0,IF(OR('Unit Types - Emission Rates'!I127="&lt;0.01",'Unit Types - Emission Rates'!I127="&lt; 0.01"),0.01,'Unit Types - Emission Rates'!I127)))</f>
        <v>0</v>
      </c>
      <c r="BD119">
        <f>_xlfn.NUMBERVALUE(IF(OR('Unit Types - Emission Rates'!J127="-",'Unit Types - Emission Rates'!J127="--",'Unit Types - Emission Rates'!J127="---"),0,IF(OR('Unit Types - Emission Rates'!J127="&lt;0.01",'Unit Types - Emission Rates'!J127="&lt; 0.01"),0.01,'Unit Types - Emission Rates'!J127)))</f>
        <v>0</v>
      </c>
      <c r="BE119">
        <f>_xlfn.NUMBERVALUE(IF(OR('Unit Types - Emission Rates'!K127="-",'Unit Types - Emission Rates'!K127="--",'Unit Types - Emission Rates'!K127="---"),0,IF(OR('Unit Types - Emission Rates'!K127="&lt;0.01",'Unit Types - Emission Rates'!K127="&lt; 0.01"),0.01,'Unit Types - Emission Rates'!K127)))</f>
        <v>0</v>
      </c>
      <c r="BF119">
        <f>_xlfn.NUMBERVALUE(IF(OR('Unit Types - Emission Rates'!L127="-",'Unit Types - Emission Rates'!L127="--",'Unit Types - Emission Rates'!L127="---"),0,IF(OR('Unit Types - Emission Rates'!L127="&lt;0.01",'Unit Types - Emission Rates'!L127="&lt; 0.01"),0.01,'Unit Types - Emission Rates'!L127)))</f>
        <v>0</v>
      </c>
      <c r="BG119" t="b">
        <f>IF(AND(V118&lt;&gt;1),(QuickFix!G118="Yes"))</f>
        <v>0</v>
      </c>
      <c r="BH119" t="b">
        <f>OR('Unit Types - Emission Rates'!A127="Consolidate",AND(ISBLANK('Unit Types - Emission Rates'!A127),BH118=TRUE),BC119&gt;0,BD119&gt;0)</f>
        <v>0</v>
      </c>
      <c r="BI119" t="b">
        <f>OR('Unit Types - Emission Rates'!A127="Remove",AND(ISBLANK('Unit Types - Emission Rates'!A127),BI118=TRUE))</f>
        <v>0</v>
      </c>
      <c r="BJ119" t="b">
        <f>OR('Unit Types - Emission Rates'!A127="Consolidate",'Unit Types - Emission Rates'!A127="New/Modified",'Unit Types - Emission Rates'!A127="Change of location",AND(ISBLANK('Unit Types - Emission Rates'!A127),BJ118=TRUE))</f>
        <v>0</v>
      </c>
      <c r="BK119" t="b">
        <f>OR('Unit Types - Emission Rates'!A127="Renew",'Unit Types - Emission Rates'!A127="Renew only",AND(ISBLANK('Unit Types - Emission Rates'!A127),BK118=TRUE))</f>
        <v>0</v>
      </c>
      <c r="BL119">
        <f>IF(ISNUMBER(IFERROR(MATCH(BM119,$BM$1:BM118,0),"Else")),0,ROW(BM119)-1)</f>
        <v>0</v>
      </c>
      <c r="BM119" s="105">
        <f t="shared" si="53"/>
        <v>0</v>
      </c>
      <c r="BO119" s="3"/>
      <c r="BP119" s="3"/>
      <c r="BQ119" s="162" t="s">
        <v>1592</v>
      </c>
      <c r="BR119" s="160" t="s">
        <v>1013</v>
      </c>
      <c r="BS119" s="3"/>
      <c r="BT119" s="3"/>
      <c r="CK119" s="102" t="s">
        <v>1653</v>
      </c>
      <c r="CL119" t="s">
        <v>797</v>
      </c>
      <c r="CM119" t="s">
        <v>1698</v>
      </c>
      <c r="CN119" t="s">
        <v>1699</v>
      </c>
      <c r="CO119" s="105" t="s">
        <v>1700</v>
      </c>
      <c r="CX119" t="s">
        <v>1701</v>
      </c>
      <c r="CY119">
        <f t="shared" si="47"/>
        <v>0</v>
      </c>
      <c r="DA119" t="b">
        <f t="shared" si="54"/>
        <v>0</v>
      </c>
      <c r="DF119" s="333">
        <f t="shared" si="52"/>
        <v>0</v>
      </c>
    </row>
    <row r="120" spans="1:110" x14ac:dyDescent="0.2">
      <c r="A120" s="102">
        <f>IF(OR('Unit Types - Emission Rates'!A129="Not New/Modified",'Unit Types - Emission Rates'!A129="Remove",M120=0),0,IF(ISNUMBER(MATCH(M120,$M$1:M119,0)),0,MAX($A$1:A119)+1))</f>
        <v>0</v>
      </c>
      <c r="B120" t="str">
        <f>IF(OR(COUNTIF(QuickFix!$D$2:D120,QuickFix!D120)&gt;1,QuickFix!D120=0),IF(ISBLANK('Unit Types - Emission Rates'!C129),B119,0),MAX($B$1:B119)+1)</f>
        <v># if BACT</v>
      </c>
      <c r="C120" t="str">
        <f t="shared" si="31"/>
        <v># if BACT0</v>
      </c>
      <c r="D120">
        <f>IF(B120=0,0,IF(ISNUMBER(MATCH(C120,$C$1:C119,0)),-1,COUNTIF($B$2:B120,B120)-COUNTIFS($D$1:D119,"&lt;0",$B$1:B119,B120)))</f>
        <v>-1</v>
      </c>
      <c r="E120">
        <f t="shared" si="49"/>
        <v>0</v>
      </c>
      <c r="F120" t="str">
        <f>IF(OR(COUNTIF(QuickFix!$D$2:D120,QuickFix!D120)&gt;1,QuickFix!D120=0),IF(ISBLANK('Unit Types - Emission Rates'!C129),F119,0),MAX(F$1:$F119)+1)</f>
        <v># if Monitoring</v>
      </c>
      <c r="G120" t="str">
        <f t="shared" si="32"/>
        <v># if Monitoring0</v>
      </c>
      <c r="H120">
        <f>IF(F120=0,0,IF(ISNUMBER(MATCH(G120,$G$1:G119,0)),-1,COUNTIF($F$2:F120,F120)-COUNTIFS($H$1:H119,"&lt;0",$F$1:F119,F120)))</f>
        <v>-1</v>
      </c>
      <c r="I120">
        <f t="shared" si="33"/>
        <v>0</v>
      </c>
      <c r="J120" s="3" t="str">
        <f>IF(OR(COUNTIF($L$2:L120,L120)&gt;1,L120=0),IF(ISBLANK('Unit Types - Emission Rates'!C129),J119,0),MAX($J$1:J119)+1)</f>
        <v>Unique FIN</v>
      </c>
      <c r="K120" s="3" t="str">
        <f>IF(OR(COUNTIF($M$2:M120,M120)&gt;1,M120=0),IF(ISBLANK('Unit Types - Emission Rates'!D129),K119,0),MAX($K$1:K119)+1)</f>
        <v>Unique EPN</v>
      </c>
      <c r="L120">
        <f>IF(ISBLANK('Unit Types - Emission Rates'!$C129),'Unit Types - Emission Rates'!D129,'Unit Types - Emission Rates'!C129)</f>
        <v>0</v>
      </c>
      <c r="M120" s="3">
        <f>IF(AND(ISBLANK('Unit Types - Emission Rates'!D129),N120&lt;&gt;0,L120&lt;&gt;N120),"FIN: "&amp;L120,IF(AND(ISBLANK('Unit Types - Emission Rates'!D129),N120&lt;&gt;0),L120,'Unit Types - Emission Rates'!D129))</f>
        <v>0</v>
      </c>
      <c r="N120" s="3">
        <f>'Unit Types - Emission Rates'!E129</f>
        <v>0</v>
      </c>
      <c r="O120" s="5" t="str">
        <f>IF(OR(COUNTIF($P$2:P120,P120&lt;&gt;0)&gt;1,P120=0),IF(ISBLANK('Unit Types - Emission Rates'!A129),O119,0),MAX($O$1:O119)+1)</f>
        <v>AR Numbering</v>
      </c>
      <c r="P120" s="5">
        <f>'Unit Types - Emission Rates'!A129</f>
        <v>0</v>
      </c>
      <c r="Q120" s="3">
        <f>IF(R120=0,0,IF(COUNTIF($R$2:R120,R120)&gt;1,0,MAX($Q$1:Q119)+1))</f>
        <v>0</v>
      </c>
      <c r="R120" s="3">
        <f>IF(ISBLANK('Unit Types - Emission Rates'!P129),'Unit Types - Emission Rates'!O129,'Unit Types - Emission Rates'!P129)</f>
        <v>0</v>
      </c>
      <c r="S120" t="str">
        <f t="shared" si="50"/>
        <v>00</v>
      </c>
      <c r="T120" t="str">
        <f t="shared" si="51"/>
        <v>00</v>
      </c>
      <c r="U120" s="3">
        <f>IF(OR('Unit Types - Emission Rates'!F129="PM 2.5",'Unit Types - Emission Rates'!F129="PM2.5",'Unit Types - Emission Rates'!F129="PM 10",'Unit Types - Emission Rates'!F129="PM10"),"PM",'Unit Types - Emission Rates'!F129)</f>
        <v>0</v>
      </c>
      <c r="V120" s="100">
        <f>IF(ISBLANK('Unit Types - Emission Rates'!F129),1,0)</f>
        <v>1</v>
      </c>
      <c r="AC120" s="99">
        <f>IF(AD120=-1,0,MAX($AC$1:AC119)+1)</f>
        <v>0</v>
      </c>
      <c r="AD120" s="3">
        <f t="shared" si="34"/>
        <v>-1</v>
      </c>
      <c r="AE120" s="3">
        <f t="shared" si="35"/>
        <v>-1</v>
      </c>
      <c r="AF120" s="280">
        <f t="shared" si="36"/>
        <v>-1</v>
      </c>
      <c r="AG120" s="280" t="str">
        <f t="shared" si="37"/>
        <v/>
      </c>
      <c r="AH120" s="280" t="str">
        <f t="shared" si="38"/>
        <v/>
      </c>
      <c r="AI120" s="3">
        <f t="shared" si="39"/>
        <v>-1</v>
      </c>
      <c r="AJ120" s="3" t="str">
        <f t="shared" si="40"/>
        <v/>
      </c>
      <c r="AK120" s="3" t="str">
        <f t="shared" si="41"/>
        <v/>
      </c>
      <c r="AL120" s="280">
        <f t="shared" si="42"/>
        <v>-1</v>
      </c>
      <c r="AM120" s="280" t="str">
        <f t="shared" si="43"/>
        <v/>
      </c>
      <c r="AN120" s="285" t="str">
        <f t="shared" si="44"/>
        <v/>
      </c>
      <c r="AO120" s="3">
        <f>IF(AP120=0,0,COUNTIF(AO$1:$AO119,"&lt;&gt;0"))</f>
        <v>0</v>
      </c>
      <c r="AP120" s="3">
        <f t="shared" si="45"/>
        <v>0</v>
      </c>
      <c r="AT120" s="99">
        <f>IF(AU120=0,0,COUNTIF($AT$1:AT119,"&lt;&gt;0"))</f>
        <v>0</v>
      </c>
      <c r="AU120" s="3">
        <f t="shared" si="46"/>
        <v>0</v>
      </c>
      <c r="AY120" s="3">
        <f>IF(ISNUMBER(IFERROR(MATCH(AZ120,$AZ$1:AZ119,0),"Else")),0,ROW(AZ120)-1)</f>
        <v>0</v>
      </c>
      <c r="AZ120">
        <f>IF(OR('Unit Types - Emission Rates'!F128="PM 2.5",'Unit Types - Emission Rates'!F128="PM 2.5 ",'Unit Types - Emission Rates'!F128="PM2.5"),"PM2.5",IF(OR('Unit Types - Emission Rates'!F128="PM 10",'Unit Types - Emission Rates'!F128="PM 10 ",'Unit Types - Emission Rates'!F128="PM10 "),"PM10",IF(RIGHT('Unit Types - Emission Rates'!F128,1)=" ",LEFT('Unit Types - Emission Rates'!F128,LEN('Unit Types - Emission Rates'!F128)-1),IF(RIGHT('Unit Types - Emission Rates'!F128,1)&lt;&gt;" ",'Unit Types - Emission Rates'!F128,'Unit Types - Emission Rates'!F128))))</f>
        <v>0</v>
      </c>
      <c r="BA120">
        <f>_xlfn.NUMBERVALUE(IF(OR('Unit Types - Emission Rates'!G128="-",'Unit Types - Emission Rates'!G128="--",'Unit Types - Emission Rates'!G128="---"),0,IF(OR('Unit Types - Emission Rates'!G128="&lt;0.01",'Unit Types - Emission Rates'!G128="&lt; 0.01"),0.01,'Unit Types - Emission Rates'!G128)))</f>
        <v>0</v>
      </c>
      <c r="BB120">
        <f>_xlfn.NUMBERVALUE(IF(OR('Unit Types - Emission Rates'!H128="-",'Unit Types - Emission Rates'!H128="--",'Unit Types - Emission Rates'!H128="---"),0,IF(OR('Unit Types - Emission Rates'!H128="&lt;0.01",'Unit Types - Emission Rates'!H128="&lt; 0.01"),0.01,'Unit Types - Emission Rates'!H128)))</f>
        <v>0</v>
      </c>
      <c r="BC120">
        <f>_xlfn.NUMBERVALUE(IF(OR('Unit Types - Emission Rates'!I128="-",'Unit Types - Emission Rates'!I128="--",'Unit Types - Emission Rates'!I128="---"),0,IF(OR('Unit Types - Emission Rates'!I128="&lt;0.01",'Unit Types - Emission Rates'!I128="&lt; 0.01"),0.01,'Unit Types - Emission Rates'!I128)))</f>
        <v>0</v>
      </c>
      <c r="BD120">
        <f>_xlfn.NUMBERVALUE(IF(OR('Unit Types - Emission Rates'!J128="-",'Unit Types - Emission Rates'!J128="--",'Unit Types - Emission Rates'!J128="---"),0,IF(OR('Unit Types - Emission Rates'!J128="&lt;0.01",'Unit Types - Emission Rates'!J128="&lt; 0.01"),0.01,'Unit Types - Emission Rates'!J128)))</f>
        <v>0</v>
      </c>
      <c r="BE120">
        <f>_xlfn.NUMBERVALUE(IF(OR('Unit Types - Emission Rates'!K128="-",'Unit Types - Emission Rates'!K128="--",'Unit Types - Emission Rates'!K128="---"),0,IF(OR('Unit Types - Emission Rates'!K128="&lt;0.01",'Unit Types - Emission Rates'!K128="&lt; 0.01"),0.01,'Unit Types - Emission Rates'!K128)))</f>
        <v>0</v>
      </c>
      <c r="BF120">
        <f>_xlfn.NUMBERVALUE(IF(OR('Unit Types - Emission Rates'!L128="-",'Unit Types - Emission Rates'!L128="--",'Unit Types - Emission Rates'!L128="---"),0,IF(OR('Unit Types - Emission Rates'!L128="&lt;0.01",'Unit Types - Emission Rates'!L128="&lt; 0.01"),0.01,'Unit Types - Emission Rates'!L128)))</f>
        <v>0</v>
      </c>
      <c r="BG120" t="b">
        <f>IF(AND(V119&lt;&gt;1),(QuickFix!G119="Yes"))</f>
        <v>0</v>
      </c>
      <c r="BH120" t="b">
        <f>OR('Unit Types - Emission Rates'!A128="Consolidate",AND(ISBLANK('Unit Types - Emission Rates'!A128),BH119=TRUE),BC120&gt;0,BD120&gt;0)</f>
        <v>0</v>
      </c>
      <c r="BI120" t="b">
        <f>OR('Unit Types - Emission Rates'!A128="Remove",AND(ISBLANK('Unit Types - Emission Rates'!A128),BI119=TRUE))</f>
        <v>0</v>
      </c>
      <c r="BJ120" t="b">
        <f>OR('Unit Types - Emission Rates'!A128="Consolidate",'Unit Types - Emission Rates'!A128="New/Modified",'Unit Types - Emission Rates'!A128="Change of location",AND(ISBLANK('Unit Types - Emission Rates'!A128),BJ119=TRUE))</f>
        <v>0</v>
      </c>
      <c r="BK120" t="b">
        <f>OR('Unit Types - Emission Rates'!A128="Renew",'Unit Types - Emission Rates'!A128="Renew only",AND(ISBLANK('Unit Types - Emission Rates'!A128),BK119=TRUE))</f>
        <v>0</v>
      </c>
      <c r="BL120">
        <f>IF(ISNUMBER(IFERROR(MATCH(BM120,$BM$1:BM119,0),"Else")),0,ROW(BM120)-1)</f>
        <v>0</v>
      </c>
      <c r="BM120" s="105">
        <f t="shared" si="53"/>
        <v>0</v>
      </c>
      <c r="BO120" s="3"/>
      <c r="BP120" s="3"/>
      <c r="BQ120" s="162" t="s">
        <v>1702</v>
      </c>
      <c r="BR120" s="160" t="s">
        <v>1228</v>
      </c>
      <c r="BS120" s="3"/>
      <c r="BT120" s="3"/>
      <c r="CK120" s="102" t="s">
        <v>1657</v>
      </c>
      <c r="CL120" t="s">
        <v>797</v>
      </c>
      <c r="CM120" t="s">
        <v>1698</v>
      </c>
      <c r="CN120" t="s">
        <v>1699</v>
      </c>
      <c r="CO120" s="105" t="s">
        <v>1700</v>
      </c>
      <c r="CX120" t="s">
        <v>1703</v>
      </c>
      <c r="CY120">
        <f t="shared" si="47"/>
        <v>0</v>
      </c>
      <c r="DA120" t="b">
        <f t="shared" si="54"/>
        <v>0</v>
      </c>
      <c r="DF120" s="333">
        <f t="shared" si="52"/>
        <v>0</v>
      </c>
    </row>
    <row r="121" spans="1:110" x14ac:dyDescent="0.2">
      <c r="A121" s="102">
        <f>IF(OR('Unit Types - Emission Rates'!A130="Not New/Modified",'Unit Types - Emission Rates'!A130="Remove",M121=0),0,IF(ISNUMBER(MATCH(M121,$M$1:M120,0)),0,MAX($A$1:A120)+1))</f>
        <v>0</v>
      </c>
      <c r="B121" t="str">
        <f>IF(OR(COUNTIF(QuickFix!$D$2:D121,QuickFix!D121)&gt;1,QuickFix!D121=0),IF(ISBLANK('Unit Types - Emission Rates'!C130),B120,0),MAX($B$1:B120)+1)</f>
        <v># if BACT</v>
      </c>
      <c r="C121" t="str">
        <f t="shared" si="31"/>
        <v># if BACT0</v>
      </c>
      <c r="D121">
        <f>IF(B121=0,0,IF(ISNUMBER(MATCH(C121,$C$1:C120,0)),-1,COUNTIF($B$2:B121,B121)-COUNTIFS($D$1:D120,"&lt;0",$B$1:B120,B121)))</f>
        <v>-1</v>
      </c>
      <c r="E121">
        <f t="shared" si="49"/>
        <v>0</v>
      </c>
      <c r="F121" t="str">
        <f>IF(OR(COUNTIF(QuickFix!$D$2:D121,QuickFix!D121)&gt;1,QuickFix!D121=0),IF(ISBLANK('Unit Types - Emission Rates'!C130),F120,0),MAX(F$1:$F120)+1)</f>
        <v># if Monitoring</v>
      </c>
      <c r="G121" t="str">
        <f t="shared" si="32"/>
        <v># if Monitoring0</v>
      </c>
      <c r="H121">
        <f>IF(F121=0,0,IF(ISNUMBER(MATCH(G121,$G$1:G120,0)),-1,COUNTIF($F$2:F121,F121)-COUNTIFS($H$1:H120,"&lt;0",$F$1:F120,F121)))</f>
        <v>-1</v>
      </c>
      <c r="I121">
        <f t="shared" si="33"/>
        <v>0</v>
      </c>
      <c r="J121" s="3" t="str">
        <f>IF(OR(COUNTIF($L$2:L121,L121)&gt;1,L121=0),IF(ISBLANK('Unit Types - Emission Rates'!C130),J120,0),MAX($J$1:J120)+1)</f>
        <v>Unique FIN</v>
      </c>
      <c r="K121" s="3" t="str">
        <f>IF(OR(COUNTIF($M$2:M121,M121)&gt;1,M121=0),IF(ISBLANK('Unit Types - Emission Rates'!D130),K120,0),MAX($K$1:K120)+1)</f>
        <v>Unique EPN</v>
      </c>
      <c r="L121">
        <f>IF(ISBLANK('Unit Types - Emission Rates'!$C130),'Unit Types - Emission Rates'!D130,'Unit Types - Emission Rates'!C130)</f>
        <v>0</v>
      </c>
      <c r="M121" s="3">
        <f>IF(AND(ISBLANK('Unit Types - Emission Rates'!D130),N121&lt;&gt;0,L121&lt;&gt;N121),"FIN: "&amp;L121,IF(AND(ISBLANK('Unit Types - Emission Rates'!D130),N121&lt;&gt;0),L121,'Unit Types - Emission Rates'!D130))</f>
        <v>0</v>
      </c>
      <c r="N121" s="3">
        <f>'Unit Types - Emission Rates'!E130</f>
        <v>0</v>
      </c>
      <c r="O121" s="5" t="str">
        <f>IF(OR(COUNTIF($P$2:P121,P121&lt;&gt;0)&gt;1,P121=0),IF(ISBLANK('Unit Types - Emission Rates'!A130),O120,0),MAX($O$1:O120)+1)</f>
        <v>AR Numbering</v>
      </c>
      <c r="P121" s="5">
        <f>'Unit Types - Emission Rates'!A130</f>
        <v>0</v>
      </c>
      <c r="Q121" s="3">
        <f>IF(R121=0,0,IF(COUNTIF($R$2:R121,R121)&gt;1,0,MAX($Q$1:Q120)+1))</f>
        <v>0</v>
      </c>
      <c r="R121" s="3">
        <f>IF(ISBLANK('Unit Types - Emission Rates'!P130),'Unit Types - Emission Rates'!O130,'Unit Types - Emission Rates'!P130)</f>
        <v>0</v>
      </c>
      <c r="S121" t="str">
        <f t="shared" si="50"/>
        <v>00</v>
      </c>
      <c r="T121" t="str">
        <f t="shared" si="51"/>
        <v>00</v>
      </c>
      <c r="U121" s="3">
        <f>IF(OR('Unit Types - Emission Rates'!F130="PM 2.5",'Unit Types - Emission Rates'!F130="PM2.5",'Unit Types - Emission Rates'!F130="PM 10",'Unit Types - Emission Rates'!F130="PM10"),"PM",'Unit Types - Emission Rates'!F130)</f>
        <v>0</v>
      </c>
      <c r="V121" s="100">
        <f>IF(ISBLANK('Unit Types - Emission Rates'!F130),1,0)</f>
        <v>1</v>
      </c>
      <c r="AC121" s="99">
        <f>IF(AD121=-1,0,MAX($AC$1:AC120)+1)</f>
        <v>0</v>
      </c>
      <c r="AD121" s="3">
        <f t="shared" si="34"/>
        <v>-1</v>
      </c>
      <c r="AE121" s="3">
        <f t="shared" si="35"/>
        <v>-1</v>
      </c>
      <c r="AF121" s="280">
        <f t="shared" si="36"/>
        <v>-1</v>
      </c>
      <c r="AG121" s="280" t="str">
        <f t="shared" si="37"/>
        <v/>
      </c>
      <c r="AH121" s="280" t="str">
        <f t="shared" si="38"/>
        <v/>
      </c>
      <c r="AI121" s="3">
        <f t="shared" si="39"/>
        <v>-1</v>
      </c>
      <c r="AJ121" s="3" t="str">
        <f t="shared" si="40"/>
        <v/>
      </c>
      <c r="AK121" s="3" t="str">
        <f t="shared" si="41"/>
        <v/>
      </c>
      <c r="AL121" s="280">
        <f t="shared" si="42"/>
        <v>-1</v>
      </c>
      <c r="AM121" s="280" t="str">
        <f t="shared" si="43"/>
        <v/>
      </c>
      <c r="AN121" s="285" t="str">
        <f t="shared" si="44"/>
        <v/>
      </c>
      <c r="AO121" s="3">
        <f>IF(AP121=0,0,COUNTIF(AO$1:$AO120,"&lt;&gt;0"))</f>
        <v>0</v>
      </c>
      <c r="AP121" s="3">
        <f t="shared" si="45"/>
        <v>0</v>
      </c>
      <c r="AT121" s="99">
        <f>IF(AU121=0,0,COUNTIF($AT$1:AT120,"&lt;&gt;0"))</f>
        <v>0</v>
      </c>
      <c r="AU121" s="3">
        <f t="shared" si="46"/>
        <v>0</v>
      </c>
      <c r="AY121" s="3">
        <f>IF(ISNUMBER(IFERROR(MATCH(AZ121,$AZ$1:AZ120,0),"Else")),0,ROW(AZ121)-1)</f>
        <v>0</v>
      </c>
      <c r="AZ121">
        <f>IF(OR('Unit Types - Emission Rates'!F129="PM 2.5",'Unit Types - Emission Rates'!F129="PM 2.5 ",'Unit Types - Emission Rates'!F129="PM2.5"),"PM2.5",IF(OR('Unit Types - Emission Rates'!F129="PM 10",'Unit Types - Emission Rates'!F129="PM 10 ",'Unit Types - Emission Rates'!F129="PM10 "),"PM10",IF(RIGHT('Unit Types - Emission Rates'!F129,1)=" ",LEFT('Unit Types - Emission Rates'!F129,LEN('Unit Types - Emission Rates'!F129)-1),IF(RIGHT('Unit Types - Emission Rates'!F129,1)&lt;&gt;" ",'Unit Types - Emission Rates'!F129,'Unit Types - Emission Rates'!F129))))</f>
        <v>0</v>
      </c>
      <c r="BA121">
        <f>_xlfn.NUMBERVALUE(IF(OR('Unit Types - Emission Rates'!G129="-",'Unit Types - Emission Rates'!G129="--",'Unit Types - Emission Rates'!G129="---"),0,IF(OR('Unit Types - Emission Rates'!G129="&lt;0.01",'Unit Types - Emission Rates'!G129="&lt; 0.01"),0.01,'Unit Types - Emission Rates'!G129)))</f>
        <v>0</v>
      </c>
      <c r="BB121">
        <f>_xlfn.NUMBERVALUE(IF(OR('Unit Types - Emission Rates'!H129="-",'Unit Types - Emission Rates'!H129="--",'Unit Types - Emission Rates'!H129="---"),0,IF(OR('Unit Types - Emission Rates'!H129="&lt;0.01",'Unit Types - Emission Rates'!H129="&lt; 0.01"),0.01,'Unit Types - Emission Rates'!H129)))</f>
        <v>0</v>
      </c>
      <c r="BC121">
        <f>_xlfn.NUMBERVALUE(IF(OR('Unit Types - Emission Rates'!I129="-",'Unit Types - Emission Rates'!I129="--",'Unit Types - Emission Rates'!I129="---"),0,IF(OR('Unit Types - Emission Rates'!I129="&lt;0.01",'Unit Types - Emission Rates'!I129="&lt; 0.01"),0.01,'Unit Types - Emission Rates'!I129)))</f>
        <v>0</v>
      </c>
      <c r="BD121">
        <f>_xlfn.NUMBERVALUE(IF(OR('Unit Types - Emission Rates'!J129="-",'Unit Types - Emission Rates'!J129="--",'Unit Types - Emission Rates'!J129="---"),0,IF(OR('Unit Types - Emission Rates'!J129="&lt;0.01",'Unit Types - Emission Rates'!J129="&lt; 0.01"),0.01,'Unit Types - Emission Rates'!J129)))</f>
        <v>0</v>
      </c>
      <c r="BE121">
        <f>_xlfn.NUMBERVALUE(IF(OR('Unit Types - Emission Rates'!K129="-",'Unit Types - Emission Rates'!K129="--",'Unit Types - Emission Rates'!K129="---"),0,IF(OR('Unit Types - Emission Rates'!K129="&lt;0.01",'Unit Types - Emission Rates'!K129="&lt; 0.01"),0.01,'Unit Types - Emission Rates'!K129)))</f>
        <v>0</v>
      </c>
      <c r="BF121">
        <f>_xlfn.NUMBERVALUE(IF(OR('Unit Types - Emission Rates'!L129="-",'Unit Types - Emission Rates'!L129="--",'Unit Types - Emission Rates'!L129="---"),0,IF(OR('Unit Types - Emission Rates'!L129="&lt;0.01",'Unit Types - Emission Rates'!L129="&lt; 0.01"),0.01,'Unit Types - Emission Rates'!L129)))</f>
        <v>0</v>
      </c>
      <c r="BG121" t="b">
        <f>IF(AND(V120&lt;&gt;1),(QuickFix!G120="Yes"))</f>
        <v>0</v>
      </c>
      <c r="BH121" t="b">
        <f>OR('Unit Types - Emission Rates'!A129="Consolidate",AND(ISBLANK('Unit Types - Emission Rates'!A129),BH120=TRUE),BC121&gt;0,BD121&gt;0)</f>
        <v>0</v>
      </c>
      <c r="BI121" t="b">
        <f>OR('Unit Types - Emission Rates'!A129="Remove",AND(ISBLANK('Unit Types - Emission Rates'!A129),BI120=TRUE))</f>
        <v>0</v>
      </c>
      <c r="BJ121" t="b">
        <f>OR('Unit Types - Emission Rates'!A129="Consolidate",'Unit Types - Emission Rates'!A129="New/Modified",'Unit Types - Emission Rates'!A129="Change of location",AND(ISBLANK('Unit Types - Emission Rates'!A129),BJ120=TRUE))</f>
        <v>0</v>
      </c>
      <c r="BK121" t="b">
        <f>OR('Unit Types - Emission Rates'!A129="Renew",'Unit Types - Emission Rates'!A129="Renew only",AND(ISBLANK('Unit Types - Emission Rates'!A129),BK120=TRUE))</f>
        <v>0</v>
      </c>
      <c r="BL121">
        <f>IF(ISNUMBER(IFERROR(MATCH(BM121,$BM$1:BM120,0),"Else")),0,ROW(BM121)-1)</f>
        <v>0</v>
      </c>
      <c r="BM121" s="105">
        <f t="shared" si="53"/>
        <v>0</v>
      </c>
      <c r="BO121" s="3"/>
      <c r="BP121" s="3"/>
      <c r="BQ121" s="162" t="s">
        <v>1704</v>
      </c>
      <c r="BR121" s="160" t="s">
        <v>1099</v>
      </c>
      <c r="BS121" s="3"/>
      <c r="BT121" s="3"/>
      <c r="CK121" s="102" t="s">
        <v>1670</v>
      </c>
      <c r="CL121" t="s">
        <v>797</v>
      </c>
      <c r="CM121" t="s">
        <v>1698</v>
      </c>
      <c r="CN121" t="s">
        <v>1699</v>
      </c>
      <c r="CO121" s="105" t="s">
        <v>1700</v>
      </c>
      <c r="CX121" t="s">
        <v>1705</v>
      </c>
      <c r="CY121">
        <f t="shared" si="47"/>
        <v>0</v>
      </c>
      <c r="DA121" t="b">
        <f t="shared" si="54"/>
        <v>0</v>
      </c>
      <c r="DF121" s="333">
        <f t="shared" si="52"/>
        <v>0</v>
      </c>
    </row>
    <row r="122" spans="1:110" x14ac:dyDescent="0.2">
      <c r="A122" s="102">
        <f>IF(OR('Unit Types - Emission Rates'!A131="Not New/Modified",'Unit Types - Emission Rates'!A131="Remove",M122=0),0,IF(ISNUMBER(MATCH(M122,$M$1:M121,0)),0,MAX($A$1:A121)+1))</f>
        <v>0</v>
      </c>
      <c r="B122" t="str">
        <f>IF(OR(COUNTIF(QuickFix!$D$2:D122,QuickFix!D122)&gt;1,QuickFix!D122=0),IF(ISBLANK('Unit Types - Emission Rates'!C131),B121,0),MAX($B$1:B121)+1)</f>
        <v># if BACT</v>
      </c>
      <c r="C122" t="str">
        <f t="shared" si="31"/>
        <v># if BACT0</v>
      </c>
      <c r="D122">
        <f>IF(B122=0,0,IF(ISNUMBER(MATCH(C122,$C$1:C121,0)),-1,COUNTIF($B$2:B122,B122)-COUNTIFS($D$1:D121,"&lt;0",$B$1:B121,B122)))</f>
        <v>-1</v>
      </c>
      <c r="E122">
        <f t="shared" si="49"/>
        <v>0</v>
      </c>
      <c r="F122" t="str">
        <f>IF(OR(COUNTIF(QuickFix!$D$2:D122,QuickFix!D122)&gt;1,QuickFix!D122=0),IF(ISBLANK('Unit Types - Emission Rates'!C131),F121,0),MAX(F$1:$F121)+1)</f>
        <v># if Monitoring</v>
      </c>
      <c r="G122" t="str">
        <f t="shared" si="32"/>
        <v># if Monitoring0</v>
      </c>
      <c r="H122">
        <f>IF(F122=0,0,IF(ISNUMBER(MATCH(G122,$G$1:G121,0)),-1,COUNTIF($F$2:F122,F122)-COUNTIFS($H$1:H121,"&lt;0",$F$1:F121,F122)))</f>
        <v>-1</v>
      </c>
      <c r="I122">
        <f t="shared" si="33"/>
        <v>0</v>
      </c>
      <c r="J122" s="3" t="str">
        <f>IF(OR(COUNTIF($L$2:L122,L122)&gt;1,L122=0),IF(ISBLANK('Unit Types - Emission Rates'!C131),J121,0),MAX($J$1:J121)+1)</f>
        <v>Unique FIN</v>
      </c>
      <c r="K122" s="3" t="str">
        <f>IF(OR(COUNTIF($M$2:M122,M122)&gt;1,M122=0),IF(ISBLANK('Unit Types - Emission Rates'!D131),K121,0),MAX($K$1:K121)+1)</f>
        <v>Unique EPN</v>
      </c>
      <c r="L122">
        <f>IF(ISBLANK('Unit Types - Emission Rates'!$C131),'Unit Types - Emission Rates'!D131,'Unit Types - Emission Rates'!C131)</f>
        <v>0</v>
      </c>
      <c r="M122" s="3">
        <f>IF(AND(ISBLANK('Unit Types - Emission Rates'!D131),N122&lt;&gt;0,L122&lt;&gt;N122),"FIN: "&amp;L122,IF(AND(ISBLANK('Unit Types - Emission Rates'!D131),N122&lt;&gt;0),L122,'Unit Types - Emission Rates'!D131))</f>
        <v>0</v>
      </c>
      <c r="N122" s="3">
        <f>'Unit Types - Emission Rates'!E131</f>
        <v>0</v>
      </c>
      <c r="O122" s="5" t="str">
        <f>IF(OR(COUNTIF($P$2:P122,P122&lt;&gt;0)&gt;1,P122=0),IF(ISBLANK('Unit Types - Emission Rates'!A131),O121,0),MAX($O$1:O121)+1)</f>
        <v>AR Numbering</v>
      </c>
      <c r="P122" s="5">
        <f>'Unit Types - Emission Rates'!A131</f>
        <v>0</v>
      </c>
      <c r="Q122" s="3">
        <f>IF(R122=0,0,IF(COUNTIF($R$2:R122,R122)&gt;1,0,MAX($Q$1:Q121)+1))</f>
        <v>0</v>
      </c>
      <c r="R122" s="3">
        <f>IF(ISBLANK('Unit Types - Emission Rates'!P131),'Unit Types - Emission Rates'!O131,'Unit Types - Emission Rates'!P131)</f>
        <v>0</v>
      </c>
      <c r="S122" t="str">
        <f t="shared" si="50"/>
        <v>00</v>
      </c>
      <c r="T122" t="str">
        <f t="shared" si="51"/>
        <v>00</v>
      </c>
      <c r="U122" s="3">
        <f>IF(OR('Unit Types - Emission Rates'!F131="PM 2.5",'Unit Types - Emission Rates'!F131="PM2.5",'Unit Types - Emission Rates'!F131="PM 10",'Unit Types - Emission Rates'!F131="PM10"),"PM",'Unit Types - Emission Rates'!F131)</f>
        <v>0</v>
      </c>
      <c r="V122" s="100">
        <f>IF(ISBLANK('Unit Types - Emission Rates'!F131),1,0)</f>
        <v>1</v>
      </c>
      <c r="AC122" s="99">
        <f>IF(AD122=-1,0,MAX($AC$1:AC121)+1)</f>
        <v>0</v>
      </c>
      <c r="AD122" s="3">
        <f t="shared" si="34"/>
        <v>-1</v>
      </c>
      <c r="AE122" s="3">
        <f t="shared" si="35"/>
        <v>-1</v>
      </c>
      <c r="AF122" s="280">
        <f t="shared" si="36"/>
        <v>-1</v>
      </c>
      <c r="AG122" s="280" t="str">
        <f t="shared" si="37"/>
        <v/>
      </c>
      <c r="AH122" s="280" t="str">
        <f t="shared" si="38"/>
        <v/>
      </c>
      <c r="AI122" s="3">
        <f t="shared" si="39"/>
        <v>-1</v>
      </c>
      <c r="AJ122" s="3" t="str">
        <f t="shared" si="40"/>
        <v/>
      </c>
      <c r="AK122" s="3" t="str">
        <f t="shared" si="41"/>
        <v/>
      </c>
      <c r="AL122" s="280">
        <f t="shared" si="42"/>
        <v>-1</v>
      </c>
      <c r="AM122" s="280" t="str">
        <f t="shared" si="43"/>
        <v/>
      </c>
      <c r="AN122" s="285" t="str">
        <f t="shared" si="44"/>
        <v/>
      </c>
      <c r="AO122" s="3">
        <f>IF(AP122=0,0,COUNTIF(AO$1:$AO121,"&lt;&gt;0"))</f>
        <v>0</v>
      </c>
      <c r="AP122" s="3">
        <f t="shared" si="45"/>
        <v>0</v>
      </c>
      <c r="AT122" s="99">
        <f>IF(AU122=0,0,COUNTIF($AT$1:AT121,"&lt;&gt;0"))</f>
        <v>0</v>
      </c>
      <c r="AU122" s="3">
        <f t="shared" si="46"/>
        <v>0</v>
      </c>
      <c r="AY122" s="3">
        <f>IF(ISNUMBER(IFERROR(MATCH(AZ122,$AZ$1:AZ121,0),"Else")),0,ROW(AZ122)-1)</f>
        <v>0</v>
      </c>
      <c r="AZ122">
        <f>IF(OR('Unit Types - Emission Rates'!F130="PM 2.5",'Unit Types - Emission Rates'!F130="PM 2.5 ",'Unit Types - Emission Rates'!F130="PM2.5"),"PM2.5",IF(OR('Unit Types - Emission Rates'!F130="PM 10",'Unit Types - Emission Rates'!F130="PM 10 ",'Unit Types - Emission Rates'!F130="PM10 "),"PM10",IF(RIGHT('Unit Types - Emission Rates'!F130,1)=" ",LEFT('Unit Types - Emission Rates'!F130,LEN('Unit Types - Emission Rates'!F130)-1),IF(RIGHT('Unit Types - Emission Rates'!F130,1)&lt;&gt;" ",'Unit Types - Emission Rates'!F130,'Unit Types - Emission Rates'!F130))))</f>
        <v>0</v>
      </c>
      <c r="BA122">
        <f>_xlfn.NUMBERVALUE(IF(OR('Unit Types - Emission Rates'!G130="-",'Unit Types - Emission Rates'!G130="--",'Unit Types - Emission Rates'!G130="---"),0,IF(OR('Unit Types - Emission Rates'!G130="&lt;0.01",'Unit Types - Emission Rates'!G130="&lt; 0.01"),0.01,'Unit Types - Emission Rates'!G130)))</f>
        <v>0</v>
      </c>
      <c r="BB122">
        <f>_xlfn.NUMBERVALUE(IF(OR('Unit Types - Emission Rates'!H130="-",'Unit Types - Emission Rates'!H130="--",'Unit Types - Emission Rates'!H130="---"),0,IF(OR('Unit Types - Emission Rates'!H130="&lt;0.01",'Unit Types - Emission Rates'!H130="&lt; 0.01"),0.01,'Unit Types - Emission Rates'!H130)))</f>
        <v>0</v>
      </c>
      <c r="BC122">
        <f>_xlfn.NUMBERVALUE(IF(OR('Unit Types - Emission Rates'!I130="-",'Unit Types - Emission Rates'!I130="--",'Unit Types - Emission Rates'!I130="---"),0,IF(OR('Unit Types - Emission Rates'!I130="&lt;0.01",'Unit Types - Emission Rates'!I130="&lt; 0.01"),0.01,'Unit Types - Emission Rates'!I130)))</f>
        <v>0</v>
      </c>
      <c r="BD122">
        <f>_xlfn.NUMBERVALUE(IF(OR('Unit Types - Emission Rates'!J130="-",'Unit Types - Emission Rates'!J130="--",'Unit Types - Emission Rates'!J130="---"),0,IF(OR('Unit Types - Emission Rates'!J130="&lt;0.01",'Unit Types - Emission Rates'!J130="&lt; 0.01"),0.01,'Unit Types - Emission Rates'!J130)))</f>
        <v>0</v>
      </c>
      <c r="BE122">
        <f>_xlfn.NUMBERVALUE(IF(OR('Unit Types - Emission Rates'!K130="-",'Unit Types - Emission Rates'!K130="--",'Unit Types - Emission Rates'!K130="---"),0,IF(OR('Unit Types - Emission Rates'!K130="&lt;0.01",'Unit Types - Emission Rates'!K130="&lt; 0.01"),0.01,'Unit Types - Emission Rates'!K130)))</f>
        <v>0</v>
      </c>
      <c r="BF122">
        <f>_xlfn.NUMBERVALUE(IF(OR('Unit Types - Emission Rates'!L130="-",'Unit Types - Emission Rates'!L130="--",'Unit Types - Emission Rates'!L130="---"),0,IF(OR('Unit Types - Emission Rates'!L130="&lt;0.01",'Unit Types - Emission Rates'!L130="&lt; 0.01"),0.01,'Unit Types - Emission Rates'!L130)))</f>
        <v>0</v>
      </c>
      <c r="BG122" t="b">
        <f>IF(AND(V121&lt;&gt;1),(QuickFix!G121="Yes"))</f>
        <v>0</v>
      </c>
      <c r="BH122" t="b">
        <f>OR('Unit Types - Emission Rates'!A130="Consolidate",AND(ISBLANK('Unit Types - Emission Rates'!A130),BH121=TRUE),BC122&gt;0,BD122&gt;0)</f>
        <v>0</v>
      </c>
      <c r="BI122" t="b">
        <f>OR('Unit Types - Emission Rates'!A130="Remove",AND(ISBLANK('Unit Types - Emission Rates'!A130),BI121=TRUE))</f>
        <v>0</v>
      </c>
      <c r="BJ122" t="b">
        <f>OR('Unit Types - Emission Rates'!A130="Consolidate",'Unit Types - Emission Rates'!A130="New/Modified",'Unit Types - Emission Rates'!A130="Change of location",AND(ISBLANK('Unit Types - Emission Rates'!A130),BJ121=TRUE))</f>
        <v>0</v>
      </c>
      <c r="BK122" t="b">
        <f>OR('Unit Types - Emission Rates'!A130="Renew",'Unit Types - Emission Rates'!A130="Renew only",AND(ISBLANK('Unit Types - Emission Rates'!A130),BK121=TRUE))</f>
        <v>0</v>
      </c>
      <c r="BL122">
        <f>IF(ISNUMBER(IFERROR(MATCH(BM122,$BM$1:BM121,0),"Else")),0,ROW(BM122)-1)</f>
        <v>0</v>
      </c>
      <c r="BM122" s="105">
        <f t="shared" si="53"/>
        <v>0</v>
      </c>
      <c r="BO122" s="3"/>
      <c r="BP122" s="3"/>
      <c r="BQ122" s="162" t="s">
        <v>1706</v>
      </c>
      <c r="BR122" s="160" t="s">
        <v>1073</v>
      </c>
      <c r="BS122" s="3"/>
      <c r="BT122" s="3"/>
      <c r="CK122" s="103" t="s">
        <v>1682</v>
      </c>
      <c r="CL122" s="104" t="s">
        <v>797</v>
      </c>
      <c r="CM122" s="104" t="s">
        <v>1698</v>
      </c>
      <c r="CN122" s="104" t="s">
        <v>1699</v>
      </c>
      <c r="CO122" s="106" t="s">
        <v>1707</v>
      </c>
      <c r="CX122" t="s">
        <v>1708</v>
      </c>
      <c r="CY122">
        <f t="shared" si="47"/>
        <v>0</v>
      </c>
      <c r="DA122" t="b">
        <f t="shared" si="54"/>
        <v>0</v>
      </c>
      <c r="DF122" s="333">
        <f t="shared" si="52"/>
        <v>0</v>
      </c>
    </row>
    <row r="123" spans="1:110" x14ac:dyDescent="0.2">
      <c r="A123" s="102">
        <f>IF(OR('Unit Types - Emission Rates'!A132="Not New/Modified",'Unit Types - Emission Rates'!A132="Remove",M123=0),0,IF(ISNUMBER(MATCH(M123,$M$1:M122,0)),0,MAX($A$1:A122)+1))</f>
        <v>0</v>
      </c>
      <c r="B123" t="str">
        <f>IF(OR(COUNTIF(QuickFix!$D$2:D123,QuickFix!D123)&gt;1,QuickFix!D123=0),IF(ISBLANK('Unit Types - Emission Rates'!C132),B122,0),MAX($B$1:B122)+1)</f>
        <v># if BACT</v>
      </c>
      <c r="C123" t="str">
        <f t="shared" si="31"/>
        <v># if BACT0</v>
      </c>
      <c r="D123">
        <f>IF(B123=0,0,IF(ISNUMBER(MATCH(C123,$C$1:C122,0)),-1,COUNTIF($B$2:B123,B123)-COUNTIFS($D$1:D122,"&lt;0",$B$1:B122,B123)))</f>
        <v>-1</v>
      </c>
      <c r="E123">
        <f t="shared" si="49"/>
        <v>0</v>
      </c>
      <c r="F123" t="str">
        <f>IF(OR(COUNTIF(QuickFix!$D$2:D123,QuickFix!D123)&gt;1,QuickFix!D123=0),IF(ISBLANK('Unit Types - Emission Rates'!C132),F122,0),MAX(F$1:$F122)+1)</f>
        <v># if Monitoring</v>
      </c>
      <c r="G123" t="str">
        <f t="shared" si="32"/>
        <v># if Monitoring0</v>
      </c>
      <c r="H123">
        <f>IF(F123=0,0,IF(ISNUMBER(MATCH(G123,$G$1:G122,0)),-1,COUNTIF($F$2:F123,F123)-COUNTIFS($H$1:H122,"&lt;0",$F$1:F122,F123)))</f>
        <v>-1</v>
      </c>
      <c r="I123">
        <f t="shared" si="33"/>
        <v>0</v>
      </c>
      <c r="J123" s="3" t="str">
        <f>IF(OR(COUNTIF($L$2:L123,L123)&gt;1,L123=0),IF(ISBLANK('Unit Types - Emission Rates'!C132),J122,0),MAX($J$1:J122)+1)</f>
        <v>Unique FIN</v>
      </c>
      <c r="K123" s="3" t="str">
        <f>IF(OR(COUNTIF($M$2:M123,M123)&gt;1,M123=0),IF(ISBLANK('Unit Types - Emission Rates'!D132),K122,0),MAX($K$1:K122)+1)</f>
        <v>Unique EPN</v>
      </c>
      <c r="L123">
        <f>IF(ISBLANK('Unit Types - Emission Rates'!$C132),'Unit Types - Emission Rates'!D132,'Unit Types - Emission Rates'!C132)</f>
        <v>0</v>
      </c>
      <c r="M123" s="3">
        <f>IF(AND(ISBLANK('Unit Types - Emission Rates'!D132),N123&lt;&gt;0,L123&lt;&gt;N123),"FIN: "&amp;L123,IF(AND(ISBLANK('Unit Types - Emission Rates'!D132),N123&lt;&gt;0),L123,'Unit Types - Emission Rates'!D132))</f>
        <v>0</v>
      </c>
      <c r="N123" s="3">
        <f>'Unit Types - Emission Rates'!E132</f>
        <v>0</v>
      </c>
      <c r="O123" s="5" t="str">
        <f>IF(OR(COUNTIF($P$2:P123,P123&lt;&gt;0)&gt;1,P123=0),IF(ISBLANK('Unit Types - Emission Rates'!A132),O122,0),MAX($O$1:O122)+1)</f>
        <v>AR Numbering</v>
      </c>
      <c r="P123" s="5">
        <f>'Unit Types - Emission Rates'!A132</f>
        <v>0</v>
      </c>
      <c r="Q123" s="3">
        <f>IF(R123=0,0,IF(COUNTIF($R$2:R123,R123)&gt;1,0,MAX($Q$1:Q122)+1))</f>
        <v>0</v>
      </c>
      <c r="R123" s="3">
        <f>IF(ISBLANK('Unit Types - Emission Rates'!P132),'Unit Types - Emission Rates'!O132,'Unit Types - Emission Rates'!P132)</f>
        <v>0</v>
      </c>
      <c r="S123" t="str">
        <f t="shared" si="50"/>
        <v>00</v>
      </c>
      <c r="T123" t="str">
        <f t="shared" si="51"/>
        <v>00</v>
      </c>
      <c r="U123" s="3">
        <f>IF(OR('Unit Types - Emission Rates'!F132="PM 2.5",'Unit Types - Emission Rates'!F132="PM2.5",'Unit Types - Emission Rates'!F132="PM 10",'Unit Types - Emission Rates'!F132="PM10"),"PM",'Unit Types - Emission Rates'!F132)</f>
        <v>0</v>
      </c>
      <c r="V123" s="100">
        <f>IF(ISBLANK('Unit Types - Emission Rates'!F132),1,0)</f>
        <v>1</v>
      </c>
      <c r="AC123" s="99">
        <f>IF(AD123=-1,0,MAX($AC$1:AC122)+1)</f>
        <v>0</v>
      </c>
      <c r="AD123" s="3">
        <f t="shared" si="34"/>
        <v>-1</v>
      </c>
      <c r="AE123" s="3">
        <f t="shared" si="35"/>
        <v>-1</v>
      </c>
      <c r="AF123" s="280">
        <f t="shared" si="36"/>
        <v>-1</v>
      </c>
      <c r="AG123" s="280" t="str">
        <f t="shared" si="37"/>
        <v/>
      </c>
      <c r="AH123" s="280" t="str">
        <f t="shared" si="38"/>
        <v/>
      </c>
      <c r="AI123" s="3">
        <f t="shared" si="39"/>
        <v>-1</v>
      </c>
      <c r="AJ123" s="3" t="str">
        <f t="shared" si="40"/>
        <v/>
      </c>
      <c r="AK123" s="3" t="str">
        <f t="shared" si="41"/>
        <v/>
      </c>
      <c r="AL123" s="280">
        <f t="shared" si="42"/>
        <v>-1</v>
      </c>
      <c r="AM123" s="280" t="str">
        <f t="shared" si="43"/>
        <v/>
      </c>
      <c r="AN123" s="285" t="str">
        <f t="shared" si="44"/>
        <v/>
      </c>
      <c r="AO123" s="3">
        <f>IF(AP123=0,0,COUNTIF(AO$1:$AO122,"&lt;&gt;0"))</f>
        <v>0</v>
      </c>
      <c r="AP123" s="3">
        <f t="shared" si="45"/>
        <v>0</v>
      </c>
      <c r="AT123" s="99">
        <f>IF(AU123=0,0,COUNTIF($AT$1:AT122,"&lt;&gt;0"))</f>
        <v>0</v>
      </c>
      <c r="AU123" s="3">
        <f t="shared" si="46"/>
        <v>0</v>
      </c>
      <c r="AY123" s="3">
        <f>IF(ISNUMBER(IFERROR(MATCH(AZ123,$AZ$1:AZ122,0),"Else")),0,ROW(AZ123)-1)</f>
        <v>0</v>
      </c>
      <c r="AZ123">
        <f>IF(OR('Unit Types - Emission Rates'!F131="PM 2.5",'Unit Types - Emission Rates'!F131="PM 2.5 ",'Unit Types - Emission Rates'!F131="PM2.5"),"PM2.5",IF(OR('Unit Types - Emission Rates'!F131="PM 10",'Unit Types - Emission Rates'!F131="PM 10 ",'Unit Types - Emission Rates'!F131="PM10 "),"PM10",IF(RIGHT('Unit Types - Emission Rates'!F131,1)=" ",LEFT('Unit Types - Emission Rates'!F131,LEN('Unit Types - Emission Rates'!F131)-1),IF(RIGHT('Unit Types - Emission Rates'!F131,1)&lt;&gt;" ",'Unit Types - Emission Rates'!F131,'Unit Types - Emission Rates'!F131))))</f>
        <v>0</v>
      </c>
      <c r="BA123">
        <f>_xlfn.NUMBERVALUE(IF(OR('Unit Types - Emission Rates'!G131="-",'Unit Types - Emission Rates'!G131="--",'Unit Types - Emission Rates'!G131="---"),0,IF(OR('Unit Types - Emission Rates'!G131="&lt;0.01",'Unit Types - Emission Rates'!G131="&lt; 0.01"),0.01,'Unit Types - Emission Rates'!G131)))</f>
        <v>0</v>
      </c>
      <c r="BB123">
        <f>_xlfn.NUMBERVALUE(IF(OR('Unit Types - Emission Rates'!H131="-",'Unit Types - Emission Rates'!H131="--",'Unit Types - Emission Rates'!H131="---"),0,IF(OR('Unit Types - Emission Rates'!H131="&lt;0.01",'Unit Types - Emission Rates'!H131="&lt; 0.01"),0.01,'Unit Types - Emission Rates'!H131)))</f>
        <v>0</v>
      </c>
      <c r="BC123">
        <f>_xlfn.NUMBERVALUE(IF(OR('Unit Types - Emission Rates'!I131="-",'Unit Types - Emission Rates'!I131="--",'Unit Types - Emission Rates'!I131="---"),0,IF(OR('Unit Types - Emission Rates'!I131="&lt;0.01",'Unit Types - Emission Rates'!I131="&lt; 0.01"),0.01,'Unit Types - Emission Rates'!I131)))</f>
        <v>0</v>
      </c>
      <c r="BD123">
        <f>_xlfn.NUMBERVALUE(IF(OR('Unit Types - Emission Rates'!J131="-",'Unit Types - Emission Rates'!J131="--",'Unit Types - Emission Rates'!J131="---"),0,IF(OR('Unit Types - Emission Rates'!J131="&lt;0.01",'Unit Types - Emission Rates'!J131="&lt; 0.01"),0.01,'Unit Types - Emission Rates'!J131)))</f>
        <v>0</v>
      </c>
      <c r="BE123">
        <f>_xlfn.NUMBERVALUE(IF(OR('Unit Types - Emission Rates'!K131="-",'Unit Types - Emission Rates'!K131="--",'Unit Types - Emission Rates'!K131="---"),0,IF(OR('Unit Types - Emission Rates'!K131="&lt;0.01",'Unit Types - Emission Rates'!K131="&lt; 0.01"),0.01,'Unit Types - Emission Rates'!K131)))</f>
        <v>0</v>
      </c>
      <c r="BF123">
        <f>_xlfn.NUMBERVALUE(IF(OR('Unit Types - Emission Rates'!L131="-",'Unit Types - Emission Rates'!L131="--",'Unit Types - Emission Rates'!L131="---"),0,IF(OR('Unit Types - Emission Rates'!L131="&lt;0.01",'Unit Types - Emission Rates'!L131="&lt; 0.01"),0.01,'Unit Types - Emission Rates'!L131)))</f>
        <v>0</v>
      </c>
      <c r="BG123" t="b">
        <f>IF(AND(V122&lt;&gt;1),(QuickFix!G122="Yes"))</f>
        <v>0</v>
      </c>
      <c r="BH123" t="b">
        <f>OR('Unit Types - Emission Rates'!A131="Consolidate",AND(ISBLANK('Unit Types - Emission Rates'!A131),BH122=TRUE),BC123&gt;0,BD123&gt;0)</f>
        <v>0</v>
      </c>
      <c r="BI123" t="b">
        <f>OR('Unit Types - Emission Rates'!A131="Remove",AND(ISBLANK('Unit Types - Emission Rates'!A131),BI122=TRUE))</f>
        <v>0</v>
      </c>
      <c r="BJ123" t="b">
        <f>OR('Unit Types - Emission Rates'!A131="Consolidate",'Unit Types - Emission Rates'!A131="New/Modified",'Unit Types - Emission Rates'!A131="Change of location",AND(ISBLANK('Unit Types - Emission Rates'!A131),BJ122=TRUE))</f>
        <v>0</v>
      </c>
      <c r="BK123" t="b">
        <f>OR('Unit Types - Emission Rates'!A131="Renew",'Unit Types - Emission Rates'!A131="Renew only",AND(ISBLANK('Unit Types - Emission Rates'!A131),BK122=TRUE))</f>
        <v>0</v>
      </c>
      <c r="BL123">
        <f>IF(ISNUMBER(IFERROR(MATCH(BM123,$BM$1:BM122,0),"Else")),0,ROW(BM123)-1)</f>
        <v>0</v>
      </c>
      <c r="BM123" s="105">
        <f t="shared" si="53"/>
        <v>0</v>
      </c>
      <c r="BO123" s="3"/>
      <c r="BP123" s="3"/>
      <c r="BQ123" s="162" t="s">
        <v>1709</v>
      </c>
      <c r="BR123" s="160" t="s">
        <v>1029</v>
      </c>
      <c r="BS123" s="3"/>
      <c r="BT123" s="3"/>
      <c r="CX123" t="s">
        <v>1710</v>
      </c>
      <c r="CY123">
        <f t="shared" si="47"/>
        <v>0</v>
      </c>
      <c r="DA123" t="b">
        <f t="shared" si="54"/>
        <v>0</v>
      </c>
      <c r="DF123" s="333">
        <f t="shared" si="52"/>
        <v>0</v>
      </c>
    </row>
    <row r="124" spans="1:110" x14ac:dyDescent="0.2">
      <c r="A124" s="102">
        <f>IF(OR('Unit Types - Emission Rates'!A133="Not New/Modified",'Unit Types - Emission Rates'!A133="Remove",M124=0),0,IF(ISNUMBER(MATCH(M124,$M$1:M123,0)),0,MAX($A$1:A123)+1))</f>
        <v>0</v>
      </c>
      <c r="B124" t="str">
        <f>IF(OR(COUNTIF(QuickFix!$D$2:D124,QuickFix!D124)&gt;1,QuickFix!D124=0),IF(ISBLANK('Unit Types - Emission Rates'!C133),B123,0),MAX($B$1:B123)+1)</f>
        <v># if BACT</v>
      </c>
      <c r="C124" t="str">
        <f t="shared" si="31"/>
        <v># if BACT0</v>
      </c>
      <c r="D124">
        <f>IF(B124=0,0,IF(ISNUMBER(MATCH(C124,$C$1:C123,0)),-1,COUNTIF($B$2:B124,B124)-COUNTIFS($D$1:D123,"&lt;0",$B$1:B123,B124)))</f>
        <v>-1</v>
      </c>
      <c r="E124">
        <f t="shared" si="49"/>
        <v>0</v>
      </c>
      <c r="F124" t="str">
        <f>IF(OR(COUNTIF(QuickFix!$D$2:D124,QuickFix!D124)&gt;1,QuickFix!D124=0),IF(ISBLANK('Unit Types - Emission Rates'!C133),F123,0),MAX(F$1:$F123)+1)</f>
        <v># if Monitoring</v>
      </c>
      <c r="G124" t="str">
        <f t="shared" si="32"/>
        <v># if Monitoring0</v>
      </c>
      <c r="H124">
        <f>IF(F124=0,0,IF(ISNUMBER(MATCH(G124,$G$1:G123,0)),-1,COUNTIF($F$2:F124,F124)-COUNTIFS($H$1:H123,"&lt;0",$F$1:F123,F124)))</f>
        <v>-1</v>
      </c>
      <c r="I124">
        <f t="shared" si="33"/>
        <v>0</v>
      </c>
      <c r="J124" s="3" t="str">
        <f>IF(OR(COUNTIF($L$2:L124,L124)&gt;1,L124=0),IF(ISBLANK('Unit Types - Emission Rates'!C133),J123,0),MAX($J$1:J123)+1)</f>
        <v>Unique FIN</v>
      </c>
      <c r="K124" s="3" t="str">
        <f>IF(OR(COUNTIF($M$2:M124,M124)&gt;1,M124=0),IF(ISBLANK('Unit Types - Emission Rates'!D133),K123,0),MAX($K$1:K123)+1)</f>
        <v>Unique EPN</v>
      </c>
      <c r="L124">
        <f>IF(ISBLANK('Unit Types - Emission Rates'!$C133),'Unit Types - Emission Rates'!D133,'Unit Types - Emission Rates'!C133)</f>
        <v>0</v>
      </c>
      <c r="M124" s="3">
        <f>IF(AND(ISBLANK('Unit Types - Emission Rates'!D133),N124&lt;&gt;0,L124&lt;&gt;N124),"FIN: "&amp;L124,IF(AND(ISBLANK('Unit Types - Emission Rates'!D133),N124&lt;&gt;0),L124,'Unit Types - Emission Rates'!D133))</f>
        <v>0</v>
      </c>
      <c r="N124" s="3">
        <f>'Unit Types - Emission Rates'!E133</f>
        <v>0</v>
      </c>
      <c r="O124" s="5" t="str">
        <f>IF(OR(COUNTIF($P$2:P124,P124&lt;&gt;0)&gt;1,P124=0),IF(ISBLANK('Unit Types - Emission Rates'!A133),O123,0),MAX($O$1:O123)+1)</f>
        <v>AR Numbering</v>
      </c>
      <c r="P124" s="5">
        <f>'Unit Types - Emission Rates'!A133</f>
        <v>0</v>
      </c>
      <c r="Q124" s="3">
        <f>IF(R124=0,0,IF(COUNTIF($R$2:R124,R124)&gt;1,0,MAX($Q$1:Q123)+1))</f>
        <v>0</v>
      </c>
      <c r="R124" s="3">
        <f>IF(ISBLANK('Unit Types - Emission Rates'!P133),'Unit Types - Emission Rates'!O133,'Unit Types - Emission Rates'!P133)</f>
        <v>0</v>
      </c>
      <c r="S124" t="str">
        <f t="shared" si="50"/>
        <v>00</v>
      </c>
      <c r="T124" t="str">
        <f t="shared" si="51"/>
        <v>00</v>
      </c>
      <c r="U124" s="3">
        <f>IF(OR('Unit Types - Emission Rates'!F133="PM 2.5",'Unit Types - Emission Rates'!F133="PM2.5",'Unit Types - Emission Rates'!F133="PM 10",'Unit Types - Emission Rates'!F133="PM10"),"PM",'Unit Types - Emission Rates'!F133)</f>
        <v>0</v>
      </c>
      <c r="V124" s="100">
        <f>IF(ISBLANK('Unit Types - Emission Rates'!F133),1,0)</f>
        <v>1</v>
      </c>
      <c r="AC124" s="99">
        <f>IF(AD124=-1,0,MAX($AC$1:AC123)+1)</f>
        <v>0</v>
      </c>
      <c r="AD124" s="3">
        <f t="shared" si="34"/>
        <v>-1</v>
      </c>
      <c r="AE124" s="3">
        <f t="shared" si="35"/>
        <v>-1</v>
      </c>
      <c r="AF124" s="280">
        <f t="shared" si="36"/>
        <v>-1</v>
      </c>
      <c r="AG124" s="280" t="str">
        <f t="shared" si="37"/>
        <v/>
      </c>
      <c r="AH124" s="280" t="str">
        <f t="shared" si="38"/>
        <v/>
      </c>
      <c r="AI124" s="3">
        <f t="shared" si="39"/>
        <v>-1</v>
      </c>
      <c r="AJ124" s="3" t="str">
        <f t="shared" si="40"/>
        <v/>
      </c>
      <c r="AK124" s="3" t="str">
        <f t="shared" si="41"/>
        <v/>
      </c>
      <c r="AL124" s="280">
        <f t="shared" si="42"/>
        <v>-1</v>
      </c>
      <c r="AM124" s="280" t="str">
        <f t="shared" si="43"/>
        <v/>
      </c>
      <c r="AN124" s="285" t="str">
        <f t="shared" si="44"/>
        <v/>
      </c>
      <c r="AO124" s="3">
        <f>IF(AP124=0,0,COUNTIF(AO$1:$AO123,"&lt;&gt;0"))</f>
        <v>0</v>
      </c>
      <c r="AP124" s="3">
        <f t="shared" si="45"/>
        <v>0</v>
      </c>
      <c r="AT124" s="99">
        <f>IF(AU124=0,0,COUNTIF($AT$1:AT123,"&lt;&gt;0"))</f>
        <v>0</v>
      </c>
      <c r="AU124" s="3">
        <f t="shared" si="46"/>
        <v>0</v>
      </c>
      <c r="AY124" s="3">
        <f>IF(ISNUMBER(IFERROR(MATCH(AZ124,$AZ$1:AZ123,0),"Else")),0,ROW(AZ124)-1)</f>
        <v>0</v>
      </c>
      <c r="AZ124">
        <f>IF(OR('Unit Types - Emission Rates'!F132="PM 2.5",'Unit Types - Emission Rates'!F132="PM 2.5 ",'Unit Types - Emission Rates'!F132="PM2.5"),"PM2.5",IF(OR('Unit Types - Emission Rates'!F132="PM 10",'Unit Types - Emission Rates'!F132="PM 10 ",'Unit Types - Emission Rates'!F132="PM10 "),"PM10",IF(RIGHT('Unit Types - Emission Rates'!F132,1)=" ",LEFT('Unit Types - Emission Rates'!F132,LEN('Unit Types - Emission Rates'!F132)-1),IF(RIGHT('Unit Types - Emission Rates'!F132,1)&lt;&gt;" ",'Unit Types - Emission Rates'!F132,'Unit Types - Emission Rates'!F132))))</f>
        <v>0</v>
      </c>
      <c r="BA124">
        <f>_xlfn.NUMBERVALUE(IF(OR('Unit Types - Emission Rates'!G132="-",'Unit Types - Emission Rates'!G132="--",'Unit Types - Emission Rates'!G132="---"),0,IF(OR('Unit Types - Emission Rates'!G132="&lt;0.01",'Unit Types - Emission Rates'!G132="&lt; 0.01"),0.01,'Unit Types - Emission Rates'!G132)))</f>
        <v>0</v>
      </c>
      <c r="BB124">
        <f>_xlfn.NUMBERVALUE(IF(OR('Unit Types - Emission Rates'!H132="-",'Unit Types - Emission Rates'!H132="--",'Unit Types - Emission Rates'!H132="---"),0,IF(OR('Unit Types - Emission Rates'!H132="&lt;0.01",'Unit Types - Emission Rates'!H132="&lt; 0.01"),0.01,'Unit Types - Emission Rates'!H132)))</f>
        <v>0</v>
      </c>
      <c r="BC124">
        <f>_xlfn.NUMBERVALUE(IF(OR('Unit Types - Emission Rates'!I132="-",'Unit Types - Emission Rates'!I132="--",'Unit Types - Emission Rates'!I132="---"),0,IF(OR('Unit Types - Emission Rates'!I132="&lt;0.01",'Unit Types - Emission Rates'!I132="&lt; 0.01"),0.01,'Unit Types - Emission Rates'!I132)))</f>
        <v>0</v>
      </c>
      <c r="BD124">
        <f>_xlfn.NUMBERVALUE(IF(OR('Unit Types - Emission Rates'!J132="-",'Unit Types - Emission Rates'!J132="--",'Unit Types - Emission Rates'!J132="---"),0,IF(OR('Unit Types - Emission Rates'!J132="&lt;0.01",'Unit Types - Emission Rates'!J132="&lt; 0.01"),0.01,'Unit Types - Emission Rates'!J132)))</f>
        <v>0</v>
      </c>
      <c r="BE124">
        <f>_xlfn.NUMBERVALUE(IF(OR('Unit Types - Emission Rates'!K132="-",'Unit Types - Emission Rates'!K132="--",'Unit Types - Emission Rates'!K132="---"),0,IF(OR('Unit Types - Emission Rates'!K132="&lt;0.01",'Unit Types - Emission Rates'!K132="&lt; 0.01"),0.01,'Unit Types - Emission Rates'!K132)))</f>
        <v>0</v>
      </c>
      <c r="BF124">
        <f>_xlfn.NUMBERVALUE(IF(OR('Unit Types - Emission Rates'!L132="-",'Unit Types - Emission Rates'!L132="--",'Unit Types - Emission Rates'!L132="---"),0,IF(OR('Unit Types - Emission Rates'!L132="&lt;0.01",'Unit Types - Emission Rates'!L132="&lt; 0.01"),0.01,'Unit Types - Emission Rates'!L132)))</f>
        <v>0</v>
      </c>
      <c r="BG124" t="b">
        <f>IF(AND(V123&lt;&gt;1),(QuickFix!G123="Yes"))</f>
        <v>0</v>
      </c>
      <c r="BH124" t="b">
        <f>OR('Unit Types - Emission Rates'!A132="Consolidate",AND(ISBLANK('Unit Types - Emission Rates'!A132),BH123=TRUE),BC124&gt;0,BD124&gt;0)</f>
        <v>0</v>
      </c>
      <c r="BI124" t="b">
        <f>OR('Unit Types - Emission Rates'!A132="Remove",AND(ISBLANK('Unit Types - Emission Rates'!A132),BI123=TRUE))</f>
        <v>0</v>
      </c>
      <c r="BJ124" t="b">
        <f>OR('Unit Types - Emission Rates'!A132="Consolidate",'Unit Types - Emission Rates'!A132="New/Modified",'Unit Types - Emission Rates'!A132="Change of location",AND(ISBLANK('Unit Types - Emission Rates'!A132),BJ123=TRUE))</f>
        <v>0</v>
      </c>
      <c r="BK124" t="b">
        <f>OR('Unit Types - Emission Rates'!A132="Renew",'Unit Types - Emission Rates'!A132="Renew only",AND(ISBLANK('Unit Types - Emission Rates'!A132),BK123=TRUE))</f>
        <v>0</v>
      </c>
      <c r="BL124">
        <f>IF(ISNUMBER(IFERROR(MATCH(BM124,$BM$1:BM123,0),"Else")),0,ROW(BM124)-1)</f>
        <v>0</v>
      </c>
      <c r="BM124" s="105">
        <f t="shared" si="53"/>
        <v>0</v>
      </c>
      <c r="BO124" s="3"/>
      <c r="BP124" s="3"/>
      <c r="BQ124" s="162" t="s">
        <v>1711</v>
      </c>
      <c r="BR124" s="160" t="s">
        <v>1209</v>
      </c>
      <c r="BS124" s="3"/>
      <c r="BT124" s="3"/>
      <c r="CX124" t="s">
        <v>1712</v>
      </c>
      <c r="CY124">
        <f t="shared" si="47"/>
        <v>0</v>
      </c>
      <c r="DA124" t="b">
        <f t="shared" si="54"/>
        <v>0</v>
      </c>
      <c r="DF124" s="333">
        <f t="shared" si="52"/>
        <v>0</v>
      </c>
    </row>
    <row r="125" spans="1:110" x14ac:dyDescent="0.2">
      <c r="A125" s="102">
        <f>IF(OR('Unit Types - Emission Rates'!A134="Not New/Modified",'Unit Types - Emission Rates'!A134="Remove",M125=0),0,IF(ISNUMBER(MATCH(M125,$M$1:M124,0)),0,MAX($A$1:A124)+1))</f>
        <v>0</v>
      </c>
      <c r="B125" t="str">
        <f>IF(OR(COUNTIF(QuickFix!$D$2:D125,QuickFix!D125)&gt;1,QuickFix!D125=0),IF(ISBLANK('Unit Types - Emission Rates'!C134),B124,0),MAX($B$1:B124)+1)</f>
        <v># if BACT</v>
      </c>
      <c r="C125" t="str">
        <f t="shared" si="31"/>
        <v># if BACT0</v>
      </c>
      <c r="D125">
        <f>IF(B125=0,0,IF(ISNUMBER(MATCH(C125,$C$1:C124,0)),-1,COUNTIF($B$2:B125,B125)-COUNTIFS($D$1:D124,"&lt;0",$B$1:B124,B125)))</f>
        <v>-1</v>
      </c>
      <c r="E125">
        <f t="shared" si="49"/>
        <v>0</v>
      </c>
      <c r="F125" t="str">
        <f>IF(OR(COUNTIF(QuickFix!$D$2:D125,QuickFix!D125)&gt;1,QuickFix!D125=0),IF(ISBLANK('Unit Types - Emission Rates'!C134),F124,0),MAX(F$1:$F124)+1)</f>
        <v># if Monitoring</v>
      </c>
      <c r="G125" t="str">
        <f t="shared" si="32"/>
        <v># if Monitoring0</v>
      </c>
      <c r="H125">
        <f>IF(F125=0,0,IF(ISNUMBER(MATCH(G125,$G$1:G124,0)),-1,COUNTIF($F$2:F125,F125)-COUNTIFS($H$1:H124,"&lt;0",$F$1:F124,F125)))</f>
        <v>-1</v>
      </c>
      <c r="I125">
        <f t="shared" si="33"/>
        <v>0</v>
      </c>
      <c r="J125" s="3" t="str">
        <f>IF(OR(COUNTIF($L$2:L125,L125)&gt;1,L125=0),IF(ISBLANK('Unit Types - Emission Rates'!C134),J124,0),MAX($J$1:J124)+1)</f>
        <v>Unique FIN</v>
      </c>
      <c r="K125" s="3" t="str">
        <f>IF(OR(COUNTIF($M$2:M125,M125)&gt;1,M125=0),IF(ISBLANK('Unit Types - Emission Rates'!D134),K124,0),MAX($K$1:K124)+1)</f>
        <v>Unique EPN</v>
      </c>
      <c r="L125">
        <f>IF(ISBLANK('Unit Types - Emission Rates'!$C134),'Unit Types - Emission Rates'!D134,'Unit Types - Emission Rates'!C134)</f>
        <v>0</v>
      </c>
      <c r="M125" s="3">
        <f>IF(AND(ISBLANK('Unit Types - Emission Rates'!D134),N125&lt;&gt;0,L125&lt;&gt;N125),"FIN: "&amp;L125,IF(AND(ISBLANK('Unit Types - Emission Rates'!D134),N125&lt;&gt;0),L125,'Unit Types - Emission Rates'!D134))</f>
        <v>0</v>
      </c>
      <c r="N125" s="3">
        <f>'Unit Types - Emission Rates'!E134</f>
        <v>0</v>
      </c>
      <c r="O125" s="5" t="str">
        <f>IF(OR(COUNTIF($P$2:P125,P125&lt;&gt;0)&gt;1,P125=0),IF(ISBLANK('Unit Types - Emission Rates'!A134),O124,0),MAX($O$1:O124)+1)</f>
        <v>AR Numbering</v>
      </c>
      <c r="P125" s="5">
        <f>'Unit Types - Emission Rates'!A134</f>
        <v>0</v>
      </c>
      <c r="Q125" s="3">
        <f>IF(R125=0,0,IF(COUNTIF($R$2:R125,R125)&gt;1,0,MAX($Q$1:Q124)+1))</f>
        <v>0</v>
      </c>
      <c r="R125" s="3">
        <f>IF(ISBLANK('Unit Types - Emission Rates'!P134),'Unit Types - Emission Rates'!O134,'Unit Types - Emission Rates'!P134)</f>
        <v>0</v>
      </c>
      <c r="S125" t="str">
        <f t="shared" si="50"/>
        <v>00</v>
      </c>
      <c r="T125" t="str">
        <f t="shared" si="51"/>
        <v>00</v>
      </c>
      <c r="U125" s="3">
        <f>IF(OR('Unit Types - Emission Rates'!F134="PM 2.5",'Unit Types - Emission Rates'!F134="PM2.5",'Unit Types - Emission Rates'!F134="PM 10",'Unit Types - Emission Rates'!F134="PM10"),"PM",'Unit Types - Emission Rates'!F134)</f>
        <v>0</v>
      </c>
      <c r="V125" s="100">
        <f>IF(ISBLANK('Unit Types - Emission Rates'!F134),1,0)</f>
        <v>1</v>
      </c>
      <c r="AC125" s="99">
        <f>IF(AD125=-1,0,MAX($AC$1:AC124)+1)</f>
        <v>0</v>
      </c>
      <c r="AD125" s="3">
        <f t="shared" si="34"/>
        <v>-1</v>
      </c>
      <c r="AE125" s="3">
        <f t="shared" si="35"/>
        <v>-1</v>
      </c>
      <c r="AF125" s="280">
        <f t="shared" si="36"/>
        <v>-1</v>
      </c>
      <c r="AG125" s="280" t="str">
        <f t="shared" si="37"/>
        <v/>
      </c>
      <c r="AH125" s="280" t="str">
        <f t="shared" si="38"/>
        <v/>
      </c>
      <c r="AI125" s="3">
        <f t="shared" si="39"/>
        <v>-1</v>
      </c>
      <c r="AJ125" s="3" t="str">
        <f t="shared" si="40"/>
        <v/>
      </c>
      <c r="AK125" s="3" t="str">
        <f t="shared" si="41"/>
        <v/>
      </c>
      <c r="AL125" s="280">
        <f t="shared" si="42"/>
        <v>-1</v>
      </c>
      <c r="AM125" s="280" t="str">
        <f t="shared" si="43"/>
        <v/>
      </c>
      <c r="AN125" s="285" t="str">
        <f t="shared" si="44"/>
        <v/>
      </c>
      <c r="AO125" s="3">
        <f>IF(AP125=0,0,COUNTIF(AO$1:$AO124,"&lt;&gt;0"))</f>
        <v>0</v>
      </c>
      <c r="AP125" s="3">
        <f t="shared" si="45"/>
        <v>0</v>
      </c>
      <c r="AT125" s="99">
        <f>IF(AU125=0,0,COUNTIF($AT$1:AT124,"&lt;&gt;0"))</f>
        <v>0</v>
      </c>
      <c r="AU125" s="3">
        <f t="shared" si="46"/>
        <v>0</v>
      </c>
      <c r="AY125" s="3">
        <f>IF(ISNUMBER(IFERROR(MATCH(AZ125,$AZ$1:AZ124,0),"Else")),0,ROW(AZ125)-1)</f>
        <v>0</v>
      </c>
      <c r="AZ125">
        <f>IF(OR('Unit Types - Emission Rates'!F133="PM 2.5",'Unit Types - Emission Rates'!F133="PM 2.5 ",'Unit Types - Emission Rates'!F133="PM2.5"),"PM2.5",IF(OR('Unit Types - Emission Rates'!F133="PM 10",'Unit Types - Emission Rates'!F133="PM 10 ",'Unit Types - Emission Rates'!F133="PM10 "),"PM10",IF(RIGHT('Unit Types - Emission Rates'!F133,1)=" ",LEFT('Unit Types - Emission Rates'!F133,LEN('Unit Types - Emission Rates'!F133)-1),IF(RIGHT('Unit Types - Emission Rates'!F133,1)&lt;&gt;" ",'Unit Types - Emission Rates'!F133,'Unit Types - Emission Rates'!F133))))</f>
        <v>0</v>
      </c>
      <c r="BA125">
        <f>_xlfn.NUMBERVALUE(IF(OR('Unit Types - Emission Rates'!G133="-",'Unit Types - Emission Rates'!G133="--",'Unit Types - Emission Rates'!G133="---"),0,IF(OR('Unit Types - Emission Rates'!G133="&lt;0.01",'Unit Types - Emission Rates'!G133="&lt; 0.01"),0.01,'Unit Types - Emission Rates'!G133)))</f>
        <v>0</v>
      </c>
      <c r="BB125">
        <f>_xlfn.NUMBERVALUE(IF(OR('Unit Types - Emission Rates'!H133="-",'Unit Types - Emission Rates'!H133="--",'Unit Types - Emission Rates'!H133="---"),0,IF(OR('Unit Types - Emission Rates'!H133="&lt;0.01",'Unit Types - Emission Rates'!H133="&lt; 0.01"),0.01,'Unit Types - Emission Rates'!H133)))</f>
        <v>0</v>
      </c>
      <c r="BC125">
        <f>_xlfn.NUMBERVALUE(IF(OR('Unit Types - Emission Rates'!I133="-",'Unit Types - Emission Rates'!I133="--",'Unit Types - Emission Rates'!I133="---"),0,IF(OR('Unit Types - Emission Rates'!I133="&lt;0.01",'Unit Types - Emission Rates'!I133="&lt; 0.01"),0.01,'Unit Types - Emission Rates'!I133)))</f>
        <v>0</v>
      </c>
      <c r="BD125">
        <f>_xlfn.NUMBERVALUE(IF(OR('Unit Types - Emission Rates'!J133="-",'Unit Types - Emission Rates'!J133="--",'Unit Types - Emission Rates'!J133="---"),0,IF(OR('Unit Types - Emission Rates'!J133="&lt;0.01",'Unit Types - Emission Rates'!J133="&lt; 0.01"),0.01,'Unit Types - Emission Rates'!J133)))</f>
        <v>0</v>
      </c>
      <c r="BE125">
        <f>_xlfn.NUMBERVALUE(IF(OR('Unit Types - Emission Rates'!K133="-",'Unit Types - Emission Rates'!K133="--",'Unit Types - Emission Rates'!K133="---"),0,IF(OR('Unit Types - Emission Rates'!K133="&lt;0.01",'Unit Types - Emission Rates'!K133="&lt; 0.01"),0.01,'Unit Types - Emission Rates'!K133)))</f>
        <v>0</v>
      </c>
      <c r="BF125">
        <f>_xlfn.NUMBERVALUE(IF(OR('Unit Types - Emission Rates'!L133="-",'Unit Types - Emission Rates'!L133="--",'Unit Types - Emission Rates'!L133="---"),0,IF(OR('Unit Types - Emission Rates'!L133="&lt;0.01",'Unit Types - Emission Rates'!L133="&lt; 0.01"),0.01,'Unit Types - Emission Rates'!L133)))</f>
        <v>0</v>
      </c>
      <c r="BG125" t="b">
        <f>IF(AND(V124&lt;&gt;1),(QuickFix!G124="Yes"))</f>
        <v>0</v>
      </c>
      <c r="BH125" t="b">
        <f>OR('Unit Types - Emission Rates'!A133="Consolidate",AND(ISBLANK('Unit Types - Emission Rates'!A133),BH124=TRUE),BC125&gt;0,BD125&gt;0)</f>
        <v>0</v>
      </c>
      <c r="BI125" t="b">
        <f>OR('Unit Types - Emission Rates'!A133="Remove",AND(ISBLANK('Unit Types - Emission Rates'!A133),BI124=TRUE))</f>
        <v>0</v>
      </c>
      <c r="BJ125" t="b">
        <f>OR('Unit Types - Emission Rates'!A133="Consolidate",'Unit Types - Emission Rates'!A133="New/Modified",'Unit Types - Emission Rates'!A133="Change of location",AND(ISBLANK('Unit Types - Emission Rates'!A133),BJ124=TRUE))</f>
        <v>0</v>
      </c>
      <c r="BK125" t="b">
        <f>OR('Unit Types - Emission Rates'!A133="Renew",'Unit Types - Emission Rates'!A133="Renew only",AND(ISBLANK('Unit Types - Emission Rates'!A133),BK124=TRUE))</f>
        <v>0</v>
      </c>
      <c r="BL125">
        <f>IF(ISNUMBER(IFERROR(MATCH(BM125,$BM$1:BM124,0),"Else")),0,ROW(BM125)-1)</f>
        <v>0</v>
      </c>
      <c r="BM125" s="105">
        <f t="shared" si="53"/>
        <v>0</v>
      </c>
      <c r="BO125" s="3"/>
      <c r="BP125" s="3"/>
      <c r="BQ125" s="162" t="s">
        <v>1657</v>
      </c>
      <c r="BR125" s="160" t="s">
        <v>1029</v>
      </c>
      <c r="BS125" s="3"/>
      <c r="BT125" s="3"/>
      <c r="CX125" t="s">
        <v>1713</v>
      </c>
      <c r="CY125">
        <f t="shared" si="47"/>
        <v>0</v>
      </c>
      <c r="DA125" t="b">
        <f t="shared" si="54"/>
        <v>0</v>
      </c>
      <c r="DF125" s="333">
        <f t="shared" si="52"/>
        <v>0</v>
      </c>
    </row>
    <row r="126" spans="1:110" x14ac:dyDescent="0.2">
      <c r="A126" s="102">
        <f>IF(OR('Unit Types - Emission Rates'!A135="Not New/Modified",'Unit Types - Emission Rates'!A135="Remove",M126=0),0,IF(ISNUMBER(MATCH(M126,$M$1:M125,0)),0,MAX($A$1:A125)+1))</f>
        <v>0</v>
      </c>
      <c r="B126" t="str">
        <f>IF(OR(COUNTIF(QuickFix!$D$2:D126,QuickFix!D126)&gt;1,QuickFix!D126=0),IF(ISBLANK('Unit Types - Emission Rates'!C135),B125,0),MAX($B$1:B125)+1)</f>
        <v># if BACT</v>
      </c>
      <c r="C126" t="str">
        <f t="shared" si="31"/>
        <v># if BACT0</v>
      </c>
      <c r="D126">
        <f>IF(B126=0,0,IF(ISNUMBER(MATCH(C126,$C$1:C125,0)),-1,COUNTIF($B$2:B126,B126)-COUNTIFS($D$1:D125,"&lt;0",$B$1:B125,B126)))</f>
        <v>-1</v>
      </c>
      <c r="E126">
        <f t="shared" si="49"/>
        <v>0</v>
      </c>
      <c r="F126" t="str">
        <f>IF(OR(COUNTIF(QuickFix!$D$2:D126,QuickFix!D126)&gt;1,QuickFix!D126=0),IF(ISBLANK('Unit Types - Emission Rates'!C135),F125,0),MAX(F$1:$F125)+1)</f>
        <v># if Monitoring</v>
      </c>
      <c r="G126" t="str">
        <f t="shared" si="32"/>
        <v># if Monitoring0</v>
      </c>
      <c r="H126">
        <f>IF(F126=0,0,IF(ISNUMBER(MATCH(G126,$G$1:G125,0)),-1,COUNTIF($F$2:F126,F126)-COUNTIFS($H$1:H125,"&lt;0",$F$1:F125,F126)))</f>
        <v>-1</v>
      </c>
      <c r="I126">
        <f t="shared" si="33"/>
        <v>0</v>
      </c>
      <c r="J126" s="3" t="str">
        <f>IF(OR(COUNTIF($L$2:L126,L126)&gt;1,L126=0),IF(ISBLANK('Unit Types - Emission Rates'!C135),J125,0),MAX($J$1:J125)+1)</f>
        <v>Unique FIN</v>
      </c>
      <c r="K126" s="3" t="str">
        <f>IF(OR(COUNTIF($M$2:M126,M126)&gt;1,M126=0),IF(ISBLANK('Unit Types - Emission Rates'!D135),K125,0),MAX($K$1:K125)+1)</f>
        <v>Unique EPN</v>
      </c>
      <c r="L126">
        <f>IF(ISBLANK('Unit Types - Emission Rates'!$C135),'Unit Types - Emission Rates'!D135,'Unit Types - Emission Rates'!C135)</f>
        <v>0</v>
      </c>
      <c r="M126" s="3">
        <f>IF(AND(ISBLANK('Unit Types - Emission Rates'!D135),N126&lt;&gt;0,L126&lt;&gt;N126),"FIN: "&amp;L126,IF(AND(ISBLANK('Unit Types - Emission Rates'!D135),N126&lt;&gt;0),L126,'Unit Types - Emission Rates'!D135))</f>
        <v>0</v>
      </c>
      <c r="N126" s="3">
        <f>'Unit Types - Emission Rates'!E135</f>
        <v>0</v>
      </c>
      <c r="O126" s="5" t="str">
        <f>IF(OR(COUNTIF($P$2:P126,P126&lt;&gt;0)&gt;1,P126=0),IF(ISBLANK('Unit Types - Emission Rates'!A135),O125,0),MAX($O$1:O125)+1)</f>
        <v>AR Numbering</v>
      </c>
      <c r="P126" s="5">
        <f>'Unit Types - Emission Rates'!A135</f>
        <v>0</v>
      </c>
      <c r="Q126" s="3">
        <f>IF(R126=0,0,IF(COUNTIF($R$2:R126,R126)&gt;1,0,MAX($Q$1:Q125)+1))</f>
        <v>0</v>
      </c>
      <c r="R126" s="3">
        <f>IF(ISBLANK('Unit Types - Emission Rates'!P135),'Unit Types - Emission Rates'!O135,'Unit Types - Emission Rates'!P135)</f>
        <v>0</v>
      </c>
      <c r="S126" t="str">
        <f t="shared" si="50"/>
        <v>00</v>
      </c>
      <c r="T126" t="str">
        <f t="shared" si="51"/>
        <v>00</v>
      </c>
      <c r="U126" s="3">
        <f>IF(OR('Unit Types - Emission Rates'!F135="PM 2.5",'Unit Types - Emission Rates'!F135="PM2.5",'Unit Types - Emission Rates'!F135="PM 10",'Unit Types - Emission Rates'!F135="PM10"),"PM",'Unit Types - Emission Rates'!F135)</f>
        <v>0</v>
      </c>
      <c r="V126" s="100">
        <f>IF(ISBLANK('Unit Types - Emission Rates'!F135),1,0)</f>
        <v>1</v>
      </c>
      <c r="AC126" s="99">
        <f>IF(AD126=-1,0,MAX($AC$1:AC125)+1)</f>
        <v>0</v>
      </c>
      <c r="AD126" s="3">
        <f t="shared" si="34"/>
        <v>-1</v>
      </c>
      <c r="AE126" s="3">
        <f t="shared" si="35"/>
        <v>-1</v>
      </c>
      <c r="AF126" s="280">
        <f t="shared" si="36"/>
        <v>-1</v>
      </c>
      <c r="AG126" s="280" t="str">
        <f t="shared" si="37"/>
        <v/>
      </c>
      <c r="AH126" s="280" t="str">
        <f t="shared" si="38"/>
        <v/>
      </c>
      <c r="AI126" s="3">
        <f t="shared" si="39"/>
        <v>-1</v>
      </c>
      <c r="AJ126" s="3" t="str">
        <f t="shared" si="40"/>
        <v/>
      </c>
      <c r="AK126" s="3" t="str">
        <f t="shared" si="41"/>
        <v/>
      </c>
      <c r="AL126" s="280">
        <f t="shared" si="42"/>
        <v>-1</v>
      </c>
      <c r="AM126" s="280" t="str">
        <f t="shared" si="43"/>
        <v/>
      </c>
      <c r="AN126" s="285" t="str">
        <f t="shared" si="44"/>
        <v/>
      </c>
      <c r="AO126" s="3">
        <f>IF(AP126=0,0,COUNTIF(AO$1:$AO125,"&lt;&gt;0"))</f>
        <v>0</v>
      </c>
      <c r="AP126" s="3">
        <f t="shared" si="45"/>
        <v>0</v>
      </c>
      <c r="AT126" s="99">
        <f>IF(AU126=0,0,COUNTIF($AT$1:AT125,"&lt;&gt;0"))</f>
        <v>0</v>
      </c>
      <c r="AU126" s="3">
        <f t="shared" si="46"/>
        <v>0</v>
      </c>
      <c r="AY126" s="3">
        <f>IF(ISNUMBER(IFERROR(MATCH(AZ126,$AZ$1:AZ125,0),"Else")),0,ROW(AZ126)-1)</f>
        <v>0</v>
      </c>
      <c r="AZ126">
        <f>IF(OR('Unit Types - Emission Rates'!F134="PM 2.5",'Unit Types - Emission Rates'!F134="PM 2.5 ",'Unit Types - Emission Rates'!F134="PM2.5"),"PM2.5",IF(OR('Unit Types - Emission Rates'!F134="PM 10",'Unit Types - Emission Rates'!F134="PM 10 ",'Unit Types - Emission Rates'!F134="PM10 "),"PM10",IF(RIGHT('Unit Types - Emission Rates'!F134,1)=" ",LEFT('Unit Types - Emission Rates'!F134,LEN('Unit Types - Emission Rates'!F134)-1),IF(RIGHT('Unit Types - Emission Rates'!F134,1)&lt;&gt;" ",'Unit Types - Emission Rates'!F134,'Unit Types - Emission Rates'!F134))))</f>
        <v>0</v>
      </c>
      <c r="BA126">
        <f>_xlfn.NUMBERVALUE(IF(OR('Unit Types - Emission Rates'!G134="-",'Unit Types - Emission Rates'!G134="--",'Unit Types - Emission Rates'!G134="---"),0,IF(OR('Unit Types - Emission Rates'!G134="&lt;0.01",'Unit Types - Emission Rates'!G134="&lt; 0.01"),0.01,'Unit Types - Emission Rates'!G134)))</f>
        <v>0</v>
      </c>
      <c r="BB126">
        <f>_xlfn.NUMBERVALUE(IF(OR('Unit Types - Emission Rates'!H134="-",'Unit Types - Emission Rates'!H134="--",'Unit Types - Emission Rates'!H134="---"),0,IF(OR('Unit Types - Emission Rates'!H134="&lt;0.01",'Unit Types - Emission Rates'!H134="&lt; 0.01"),0.01,'Unit Types - Emission Rates'!H134)))</f>
        <v>0</v>
      </c>
      <c r="BC126">
        <f>_xlfn.NUMBERVALUE(IF(OR('Unit Types - Emission Rates'!I134="-",'Unit Types - Emission Rates'!I134="--",'Unit Types - Emission Rates'!I134="---"),0,IF(OR('Unit Types - Emission Rates'!I134="&lt;0.01",'Unit Types - Emission Rates'!I134="&lt; 0.01"),0.01,'Unit Types - Emission Rates'!I134)))</f>
        <v>0</v>
      </c>
      <c r="BD126">
        <f>_xlfn.NUMBERVALUE(IF(OR('Unit Types - Emission Rates'!J134="-",'Unit Types - Emission Rates'!J134="--",'Unit Types - Emission Rates'!J134="---"),0,IF(OR('Unit Types - Emission Rates'!J134="&lt;0.01",'Unit Types - Emission Rates'!J134="&lt; 0.01"),0.01,'Unit Types - Emission Rates'!J134)))</f>
        <v>0</v>
      </c>
      <c r="BE126">
        <f>_xlfn.NUMBERVALUE(IF(OR('Unit Types - Emission Rates'!K134="-",'Unit Types - Emission Rates'!K134="--",'Unit Types - Emission Rates'!K134="---"),0,IF(OR('Unit Types - Emission Rates'!K134="&lt;0.01",'Unit Types - Emission Rates'!K134="&lt; 0.01"),0.01,'Unit Types - Emission Rates'!K134)))</f>
        <v>0</v>
      </c>
      <c r="BF126">
        <f>_xlfn.NUMBERVALUE(IF(OR('Unit Types - Emission Rates'!L134="-",'Unit Types - Emission Rates'!L134="--",'Unit Types - Emission Rates'!L134="---"),0,IF(OR('Unit Types - Emission Rates'!L134="&lt;0.01",'Unit Types - Emission Rates'!L134="&lt; 0.01"),0.01,'Unit Types - Emission Rates'!L134)))</f>
        <v>0</v>
      </c>
      <c r="BG126" t="b">
        <f>IF(AND(V125&lt;&gt;1),(QuickFix!G125="Yes"))</f>
        <v>0</v>
      </c>
      <c r="BH126" t="b">
        <f>OR('Unit Types - Emission Rates'!A134="Consolidate",AND(ISBLANK('Unit Types - Emission Rates'!A134),BH125=TRUE),BC126&gt;0,BD126&gt;0)</f>
        <v>0</v>
      </c>
      <c r="BI126" t="b">
        <f>OR('Unit Types - Emission Rates'!A134="Remove",AND(ISBLANK('Unit Types - Emission Rates'!A134),BI125=TRUE))</f>
        <v>0</v>
      </c>
      <c r="BJ126" t="b">
        <f>OR('Unit Types - Emission Rates'!A134="Consolidate",'Unit Types - Emission Rates'!A134="New/Modified",'Unit Types - Emission Rates'!A134="Change of location",AND(ISBLANK('Unit Types - Emission Rates'!A134),BJ125=TRUE))</f>
        <v>0</v>
      </c>
      <c r="BK126" t="b">
        <f>OR('Unit Types - Emission Rates'!A134="Renew",'Unit Types - Emission Rates'!A134="Renew only",AND(ISBLANK('Unit Types - Emission Rates'!A134),BK125=TRUE))</f>
        <v>0</v>
      </c>
      <c r="BL126">
        <f>IF(ISNUMBER(IFERROR(MATCH(BM126,$BM$1:BM125,0),"Else")),0,ROW(BM126)-1)</f>
        <v>0</v>
      </c>
      <c r="BM126" s="105">
        <f t="shared" si="53"/>
        <v>0</v>
      </c>
      <c r="BO126" s="3"/>
      <c r="BP126" s="3"/>
      <c r="BQ126" s="162" t="s">
        <v>1714</v>
      </c>
      <c r="BR126" s="160" t="s">
        <v>1133</v>
      </c>
      <c r="BS126" s="3"/>
      <c r="BT126" s="3"/>
      <c r="CK126" s="342" t="s">
        <v>1715</v>
      </c>
      <c r="CL126" s="129"/>
      <c r="CM126" s="129"/>
      <c r="CN126" s="129"/>
      <c r="CO126" s="129"/>
      <c r="CP126" s="129"/>
      <c r="CQ126" s="341"/>
      <c r="CX126" t="s">
        <v>1716</v>
      </c>
      <c r="CY126">
        <f t="shared" si="47"/>
        <v>0</v>
      </c>
      <c r="DA126" t="b">
        <f t="shared" si="54"/>
        <v>0</v>
      </c>
      <c r="DF126" s="333">
        <f t="shared" si="52"/>
        <v>0</v>
      </c>
    </row>
    <row r="127" spans="1:110" x14ac:dyDescent="0.2">
      <c r="A127" s="102">
        <f>IF(OR('Unit Types - Emission Rates'!A136="Not New/Modified",'Unit Types - Emission Rates'!A136="Remove",M127=0),0,IF(ISNUMBER(MATCH(M127,$M$1:M126,0)),0,MAX($A$1:A126)+1))</f>
        <v>0</v>
      </c>
      <c r="B127" t="str">
        <f>IF(OR(COUNTIF(QuickFix!$D$2:D127,QuickFix!D127)&gt;1,QuickFix!D127=0),IF(ISBLANK('Unit Types - Emission Rates'!C136),B126,0),MAX($B$1:B126)+1)</f>
        <v># if BACT</v>
      </c>
      <c r="C127" t="str">
        <f t="shared" si="31"/>
        <v># if BACT0</v>
      </c>
      <c r="D127">
        <f>IF(B127=0,0,IF(ISNUMBER(MATCH(C127,$C$1:C126,0)),-1,COUNTIF($B$2:B127,B127)-COUNTIFS($D$1:D126,"&lt;0",$B$1:B126,B127)))</f>
        <v>-1</v>
      </c>
      <c r="E127">
        <f t="shared" si="49"/>
        <v>0</v>
      </c>
      <c r="F127" t="str">
        <f>IF(OR(COUNTIF(QuickFix!$D$2:D127,QuickFix!D127)&gt;1,QuickFix!D127=0),IF(ISBLANK('Unit Types - Emission Rates'!C136),F126,0),MAX(F$1:$F126)+1)</f>
        <v># if Monitoring</v>
      </c>
      <c r="G127" t="str">
        <f t="shared" si="32"/>
        <v># if Monitoring0</v>
      </c>
      <c r="H127">
        <f>IF(F127=0,0,IF(ISNUMBER(MATCH(G127,$G$1:G126,0)),-1,COUNTIF($F$2:F127,F127)-COUNTIFS($H$1:H126,"&lt;0",$F$1:F126,F127)))</f>
        <v>-1</v>
      </c>
      <c r="I127">
        <f t="shared" si="33"/>
        <v>0</v>
      </c>
      <c r="J127" s="3" t="str">
        <f>IF(OR(COUNTIF($L$2:L127,L127)&gt;1,L127=0),IF(ISBLANK('Unit Types - Emission Rates'!C136),J126,0),MAX($J$1:J126)+1)</f>
        <v>Unique FIN</v>
      </c>
      <c r="K127" s="3" t="str">
        <f>IF(OR(COUNTIF($M$2:M127,M127)&gt;1,M127=0),IF(ISBLANK('Unit Types - Emission Rates'!D136),K126,0),MAX($K$1:K126)+1)</f>
        <v>Unique EPN</v>
      </c>
      <c r="L127">
        <f>IF(ISBLANK('Unit Types - Emission Rates'!$C136),'Unit Types - Emission Rates'!D136,'Unit Types - Emission Rates'!C136)</f>
        <v>0</v>
      </c>
      <c r="M127" s="3">
        <f>IF(AND(ISBLANK('Unit Types - Emission Rates'!D136),N127&lt;&gt;0,L127&lt;&gt;N127),"FIN: "&amp;L127,IF(AND(ISBLANK('Unit Types - Emission Rates'!D136),N127&lt;&gt;0),L127,'Unit Types - Emission Rates'!D136))</f>
        <v>0</v>
      </c>
      <c r="N127" s="3">
        <f>'Unit Types - Emission Rates'!E136</f>
        <v>0</v>
      </c>
      <c r="O127" s="5" t="str">
        <f>IF(OR(COUNTIF($P$2:P127,P127&lt;&gt;0)&gt;1,P127=0),IF(ISBLANK('Unit Types - Emission Rates'!A136),O126,0),MAX($O$1:O126)+1)</f>
        <v>AR Numbering</v>
      </c>
      <c r="P127" s="5">
        <f>'Unit Types - Emission Rates'!A136</f>
        <v>0</v>
      </c>
      <c r="Q127" s="3">
        <f>IF(R127=0,0,IF(COUNTIF($R$2:R127,R127)&gt;1,0,MAX($Q$1:Q126)+1))</f>
        <v>0</v>
      </c>
      <c r="R127" s="3">
        <f>IF(ISBLANK('Unit Types - Emission Rates'!P136),'Unit Types - Emission Rates'!O136,'Unit Types - Emission Rates'!P136)</f>
        <v>0</v>
      </c>
      <c r="S127" t="str">
        <f t="shared" si="50"/>
        <v>00</v>
      </c>
      <c r="T127" t="str">
        <f t="shared" si="51"/>
        <v>00</v>
      </c>
      <c r="U127" s="3">
        <f>IF(OR('Unit Types - Emission Rates'!F136="PM 2.5",'Unit Types - Emission Rates'!F136="PM2.5",'Unit Types - Emission Rates'!F136="PM 10",'Unit Types - Emission Rates'!F136="PM10"),"PM",'Unit Types - Emission Rates'!F136)</f>
        <v>0</v>
      </c>
      <c r="V127" s="100">
        <f>IF(ISBLANK('Unit Types - Emission Rates'!F136),1,0)</f>
        <v>1</v>
      </c>
      <c r="AC127" s="99">
        <f>IF(AD127=-1,0,MAX($AC$1:AC126)+1)</f>
        <v>0</v>
      </c>
      <c r="AD127" s="3">
        <f t="shared" si="34"/>
        <v>-1</v>
      </c>
      <c r="AE127" s="3">
        <f t="shared" si="35"/>
        <v>-1</v>
      </c>
      <c r="AF127" s="280">
        <f t="shared" si="36"/>
        <v>-1</v>
      </c>
      <c r="AG127" s="280" t="str">
        <f t="shared" si="37"/>
        <v/>
      </c>
      <c r="AH127" s="280" t="str">
        <f t="shared" si="38"/>
        <v/>
      </c>
      <c r="AI127" s="3">
        <f t="shared" si="39"/>
        <v>-1</v>
      </c>
      <c r="AJ127" s="3" t="str">
        <f t="shared" si="40"/>
        <v/>
      </c>
      <c r="AK127" s="3" t="str">
        <f t="shared" si="41"/>
        <v/>
      </c>
      <c r="AL127" s="280">
        <f t="shared" si="42"/>
        <v>-1</v>
      </c>
      <c r="AM127" s="280" t="str">
        <f t="shared" si="43"/>
        <v/>
      </c>
      <c r="AN127" s="285" t="str">
        <f t="shared" si="44"/>
        <v/>
      </c>
      <c r="AO127" s="3">
        <f>IF(AP127=0,0,COUNTIF(AO$1:$AO126,"&lt;&gt;0"))</f>
        <v>0</v>
      </c>
      <c r="AP127" s="3">
        <f t="shared" si="45"/>
        <v>0</v>
      </c>
      <c r="AT127" s="99">
        <f>IF(AU127=0,0,COUNTIF($AT$1:AT126,"&lt;&gt;0"))</f>
        <v>0</v>
      </c>
      <c r="AU127" s="3">
        <f t="shared" si="46"/>
        <v>0</v>
      </c>
      <c r="AY127" s="3">
        <f>IF(ISNUMBER(IFERROR(MATCH(AZ127,$AZ$1:AZ126,0),"Else")),0,ROW(AZ127)-1)</f>
        <v>0</v>
      </c>
      <c r="AZ127">
        <f>IF(OR('Unit Types - Emission Rates'!F135="PM 2.5",'Unit Types - Emission Rates'!F135="PM 2.5 ",'Unit Types - Emission Rates'!F135="PM2.5"),"PM2.5",IF(OR('Unit Types - Emission Rates'!F135="PM 10",'Unit Types - Emission Rates'!F135="PM 10 ",'Unit Types - Emission Rates'!F135="PM10 "),"PM10",IF(RIGHT('Unit Types - Emission Rates'!F135,1)=" ",LEFT('Unit Types - Emission Rates'!F135,LEN('Unit Types - Emission Rates'!F135)-1),IF(RIGHT('Unit Types - Emission Rates'!F135,1)&lt;&gt;" ",'Unit Types - Emission Rates'!F135,'Unit Types - Emission Rates'!F135))))</f>
        <v>0</v>
      </c>
      <c r="BA127">
        <f>_xlfn.NUMBERVALUE(IF(OR('Unit Types - Emission Rates'!G135="-",'Unit Types - Emission Rates'!G135="--",'Unit Types - Emission Rates'!G135="---"),0,IF(OR('Unit Types - Emission Rates'!G135="&lt;0.01",'Unit Types - Emission Rates'!G135="&lt; 0.01"),0.01,'Unit Types - Emission Rates'!G135)))</f>
        <v>0</v>
      </c>
      <c r="BB127">
        <f>_xlfn.NUMBERVALUE(IF(OR('Unit Types - Emission Rates'!H135="-",'Unit Types - Emission Rates'!H135="--",'Unit Types - Emission Rates'!H135="---"),0,IF(OR('Unit Types - Emission Rates'!H135="&lt;0.01",'Unit Types - Emission Rates'!H135="&lt; 0.01"),0.01,'Unit Types - Emission Rates'!H135)))</f>
        <v>0</v>
      </c>
      <c r="BC127">
        <f>_xlfn.NUMBERVALUE(IF(OR('Unit Types - Emission Rates'!I135="-",'Unit Types - Emission Rates'!I135="--",'Unit Types - Emission Rates'!I135="---"),0,IF(OR('Unit Types - Emission Rates'!I135="&lt;0.01",'Unit Types - Emission Rates'!I135="&lt; 0.01"),0.01,'Unit Types - Emission Rates'!I135)))</f>
        <v>0</v>
      </c>
      <c r="BD127">
        <f>_xlfn.NUMBERVALUE(IF(OR('Unit Types - Emission Rates'!J135="-",'Unit Types - Emission Rates'!J135="--",'Unit Types - Emission Rates'!J135="---"),0,IF(OR('Unit Types - Emission Rates'!J135="&lt;0.01",'Unit Types - Emission Rates'!J135="&lt; 0.01"),0.01,'Unit Types - Emission Rates'!J135)))</f>
        <v>0</v>
      </c>
      <c r="BE127">
        <f>_xlfn.NUMBERVALUE(IF(OR('Unit Types - Emission Rates'!K135="-",'Unit Types - Emission Rates'!K135="--",'Unit Types - Emission Rates'!K135="---"),0,IF(OR('Unit Types - Emission Rates'!K135="&lt;0.01",'Unit Types - Emission Rates'!K135="&lt; 0.01"),0.01,'Unit Types - Emission Rates'!K135)))</f>
        <v>0</v>
      </c>
      <c r="BF127">
        <f>_xlfn.NUMBERVALUE(IF(OR('Unit Types - Emission Rates'!L135="-",'Unit Types - Emission Rates'!L135="--",'Unit Types - Emission Rates'!L135="---"),0,IF(OR('Unit Types - Emission Rates'!L135="&lt;0.01",'Unit Types - Emission Rates'!L135="&lt; 0.01"),0.01,'Unit Types - Emission Rates'!L135)))</f>
        <v>0</v>
      </c>
      <c r="BG127" t="b">
        <f>IF(AND(V126&lt;&gt;1),(QuickFix!G126="Yes"))</f>
        <v>0</v>
      </c>
      <c r="BH127" t="b">
        <f>OR('Unit Types - Emission Rates'!A135="Consolidate",AND(ISBLANK('Unit Types - Emission Rates'!A135),BH126=TRUE),BC127&gt;0,BD127&gt;0)</f>
        <v>0</v>
      </c>
      <c r="BI127" t="b">
        <f>OR('Unit Types - Emission Rates'!A135="Remove",AND(ISBLANK('Unit Types - Emission Rates'!A135),BI126=TRUE))</f>
        <v>0</v>
      </c>
      <c r="BJ127" t="b">
        <f>OR('Unit Types - Emission Rates'!A135="Consolidate",'Unit Types - Emission Rates'!A135="New/Modified",'Unit Types - Emission Rates'!A135="Change of location",AND(ISBLANK('Unit Types - Emission Rates'!A135),BJ126=TRUE))</f>
        <v>0</v>
      </c>
      <c r="BK127" t="b">
        <f>OR('Unit Types - Emission Rates'!A135="Renew",'Unit Types - Emission Rates'!A135="Renew only",AND(ISBLANK('Unit Types - Emission Rates'!A135),BK126=TRUE))</f>
        <v>0</v>
      </c>
      <c r="BL127">
        <f>IF(ISNUMBER(IFERROR(MATCH(BM127,$BM$1:BM126,0),"Else")),0,ROW(BM127)-1)</f>
        <v>0</v>
      </c>
      <c r="BM127" s="105">
        <f t="shared" si="53"/>
        <v>0</v>
      </c>
      <c r="BO127" s="3"/>
      <c r="BP127" s="3"/>
      <c r="BQ127" s="162" t="s">
        <v>1717</v>
      </c>
      <c r="BR127" s="160" t="s">
        <v>1073</v>
      </c>
      <c r="BS127" s="3"/>
      <c r="BT127" s="3"/>
      <c r="CK127" s="102"/>
      <c r="CL127" s="306" t="s">
        <v>797</v>
      </c>
      <c r="CM127" s="306" t="s">
        <v>524</v>
      </c>
      <c r="CN127" s="306" t="s">
        <v>525</v>
      </c>
      <c r="CO127" s="306" t="s">
        <v>528</v>
      </c>
      <c r="CP127" s="306" t="s">
        <v>527</v>
      </c>
      <c r="CQ127" s="344" t="s">
        <v>687</v>
      </c>
      <c r="CX127" t="s">
        <v>1718</v>
      </c>
      <c r="CY127">
        <f t="shared" si="47"/>
        <v>0</v>
      </c>
      <c r="DA127" t="b">
        <f t="shared" si="54"/>
        <v>0</v>
      </c>
      <c r="DF127" s="333">
        <f t="shared" si="52"/>
        <v>0</v>
      </c>
    </row>
    <row r="128" spans="1:110" x14ac:dyDescent="0.2">
      <c r="A128" s="102">
        <f>IF(OR('Unit Types - Emission Rates'!A137="Not New/Modified",'Unit Types - Emission Rates'!A137="Remove",M128=0),0,IF(ISNUMBER(MATCH(M128,$M$1:M127,0)),0,MAX($A$1:A127)+1))</f>
        <v>0</v>
      </c>
      <c r="B128" t="str">
        <f>IF(OR(COUNTIF(QuickFix!$D$2:D128,QuickFix!D128)&gt;1,QuickFix!D128=0),IF(ISBLANK('Unit Types - Emission Rates'!C137),B127,0),MAX($B$1:B127)+1)</f>
        <v># if BACT</v>
      </c>
      <c r="C128" t="str">
        <f t="shared" si="31"/>
        <v># if BACT0</v>
      </c>
      <c r="D128">
        <f>IF(B128=0,0,IF(ISNUMBER(MATCH(C128,$C$1:C127,0)),-1,COUNTIF($B$2:B128,B128)-COUNTIFS($D$1:D127,"&lt;0",$B$1:B127,B128)))</f>
        <v>-1</v>
      </c>
      <c r="E128">
        <f t="shared" si="49"/>
        <v>0</v>
      </c>
      <c r="F128" t="str">
        <f>IF(OR(COUNTIF(QuickFix!$D$2:D128,QuickFix!D128)&gt;1,QuickFix!D128=0),IF(ISBLANK('Unit Types - Emission Rates'!C137),F127,0),MAX(F$1:$F127)+1)</f>
        <v># if Monitoring</v>
      </c>
      <c r="G128" t="str">
        <f t="shared" si="32"/>
        <v># if Monitoring0</v>
      </c>
      <c r="H128">
        <f>IF(F128=0,0,IF(ISNUMBER(MATCH(G128,$G$1:G127,0)),-1,COUNTIF($F$2:F128,F128)-COUNTIFS($H$1:H127,"&lt;0",$F$1:F127,F128)))</f>
        <v>-1</v>
      </c>
      <c r="I128">
        <f t="shared" si="33"/>
        <v>0</v>
      </c>
      <c r="J128" s="3" t="str">
        <f>IF(OR(COUNTIF($L$2:L128,L128)&gt;1,L128=0),IF(ISBLANK('Unit Types - Emission Rates'!C137),J127,0),MAX($J$1:J127)+1)</f>
        <v>Unique FIN</v>
      </c>
      <c r="K128" s="3" t="str">
        <f>IF(OR(COUNTIF($M$2:M128,M128)&gt;1,M128=0),IF(ISBLANK('Unit Types - Emission Rates'!D137),K127,0),MAX($K$1:K127)+1)</f>
        <v>Unique EPN</v>
      </c>
      <c r="L128">
        <f>IF(ISBLANK('Unit Types - Emission Rates'!$C137),'Unit Types - Emission Rates'!D137,'Unit Types - Emission Rates'!C137)</f>
        <v>0</v>
      </c>
      <c r="M128" s="3">
        <f>IF(AND(ISBLANK('Unit Types - Emission Rates'!D137),N128&lt;&gt;0,L128&lt;&gt;N128),"FIN: "&amp;L128,IF(AND(ISBLANK('Unit Types - Emission Rates'!D137),N128&lt;&gt;0),L128,'Unit Types - Emission Rates'!D137))</f>
        <v>0</v>
      </c>
      <c r="N128" s="3">
        <f>'Unit Types - Emission Rates'!E137</f>
        <v>0</v>
      </c>
      <c r="O128" s="5" t="str">
        <f>IF(OR(COUNTIF($P$2:P128,P128&lt;&gt;0)&gt;1,P128=0),IF(ISBLANK('Unit Types - Emission Rates'!A137),O127,0),MAX($O$1:O127)+1)</f>
        <v>AR Numbering</v>
      </c>
      <c r="P128" s="5">
        <f>'Unit Types - Emission Rates'!A137</f>
        <v>0</v>
      </c>
      <c r="Q128" s="3">
        <f>IF(R128=0,0,IF(COUNTIF($R$2:R128,R128)&gt;1,0,MAX($Q$1:Q127)+1))</f>
        <v>0</v>
      </c>
      <c r="R128" s="3">
        <f>IF(ISBLANK('Unit Types - Emission Rates'!P137),'Unit Types - Emission Rates'!O137,'Unit Types - Emission Rates'!P137)</f>
        <v>0</v>
      </c>
      <c r="S128" t="str">
        <f t="shared" si="50"/>
        <v>00</v>
      </c>
      <c r="T128" t="str">
        <f t="shared" si="51"/>
        <v>00</v>
      </c>
      <c r="U128" s="3">
        <f>IF(OR('Unit Types - Emission Rates'!F137="PM 2.5",'Unit Types - Emission Rates'!F137="PM2.5",'Unit Types - Emission Rates'!F137="PM 10",'Unit Types - Emission Rates'!F137="PM10"),"PM",'Unit Types - Emission Rates'!F137)</f>
        <v>0</v>
      </c>
      <c r="V128" s="100">
        <f>IF(ISBLANK('Unit Types - Emission Rates'!F137),1,0)</f>
        <v>1</v>
      </c>
      <c r="AC128" s="99">
        <f>IF(AD128=-1,0,MAX($AC$1:AC127)+1)</f>
        <v>0</v>
      </c>
      <c r="AD128" s="3">
        <f t="shared" si="34"/>
        <v>-1</v>
      </c>
      <c r="AE128" s="3">
        <f t="shared" si="35"/>
        <v>-1</v>
      </c>
      <c r="AF128" s="280">
        <f t="shared" si="36"/>
        <v>-1</v>
      </c>
      <c r="AG128" s="280" t="str">
        <f t="shared" si="37"/>
        <v/>
      </c>
      <c r="AH128" s="280" t="str">
        <f t="shared" si="38"/>
        <v/>
      </c>
      <c r="AI128" s="3">
        <f t="shared" si="39"/>
        <v>-1</v>
      </c>
      <c r="AJ128" s="3" t="str">
        <f t="shared" si="40"/>
        <v/>
      </c>
      <c r="AK128" s="3" t="str">
        <f t="shared" si="41"/>
        <v/>
      </c>
      <c r="AL128" s="280">
        <f t="shared" si="42"/>
        <v>-1</v>
      </c>
      <c r="AM128" s="280" t="str">
        <f t="shared" si="43"/>
        <v/>
      </c>
      <c r="AN128" s="285" t="str">
        <f t="shared" si="44"/>
        <v/>
      </c>
      <c r="AO128" s="3">
        <f>IF(AP128=0,0,COUNTIF(AO$1:$AO127,"&lt;&gt;0"))</f>
        <v>0</v>
      </c>
      <c r="AP128" s="3">
        <f t="shared" si="45"/>
        <v>0</v>
      </c>
      <c r="AT128" s="99">
        <f>IF(AU128=0,0,COUNTIF($AT$1:AT127,"&lt;&gt;0"))</f>
        <v>0</v>
      </c>
      <c r="AU128" s="3">
        <f t="shared" si="46"/>
        <v>0</v>
      </c>
      <c r="AY128" s="3">
        <f>IF(ISNUMBER(IFERROR(MATCH(AZ128,$AZ$1:AZ127,0),"Else")),0,ROW(AZ128)-1)</f>
        <v>0</v>
      </c>
      <c r="AZ128">
        <f>IF(OR('Unit Types - Emission Rates'!F136="PM 2.5",'Unit Types - Emission Rates'!F136="PM 2.5 ",'Unit Types - Emission Rates'!F136="PM2.5"),"PM2.5",IF(OR('Unit Types - Emission Rates'!F136="PM 10",'Unit Types - Emission Rates'!F136="PM 10 ",'Unit Types - Emission Rates'!F136="PM10 "),"PM10",IF(RIGHT('Unit Types - Emission Rates'!F136,1)=" ",LEFT('Unit Types - Emission Rates'!F136,LEN('Unit Types - Emission Rates'!F136)-1),IF(RIGHT('Unit Types - Emission Rates'!F136,1)&lt;&gt;" ",'Unit Types - Emission Rates'!F136,'Unit Types - Emission Rates'!F136))))</f>
        <v>0</v>
      </c>
      <c r="BA128">
        <f>_xlfn.NUMBERVALUE(IF(OR('Unit Types - Emission Rates'!G136="-",'Unit Types - Emission Rates'!G136="--",'Unit Types - Emission Rates'!G136="---"),0,IF(OR('Unit Types - Emission Rates'!G136="&lt;0.01",'Unit Types - Emission Rates'!G136="&lt; 0.01"),0.01,'Unit Types - Emission Rates'!G136)))</f>
        <v>0</v>
      </c>
      <c r="BB128">
        <f>_xlfn.NUMBERVALUE(IF(OR('Unit Types - Emission Rates'!H136="-",'Unit Types - Emission Rates'!H136="--",'Unit Types - Emission Rates'!H136="---"),0,IF(OR('Unit Types - Emission Rates'!H136="&lt;0.01",'Unit Types - Emission Rates'!H136="&lt; 0.01"),0.01,'Unit Types - Emission Rates'!H136)))</f>
        <v>0</v>
      </c>
      <c r="BC128">
        <f>_xlfn.NUMBERVALUE(IF(OR('Unit Types - Emission Rates'!I136="-",'Unit Types - Emission Rates'!I136="--",'Unit Types - Emission Rates'!I136="---"),0,IF(OR('Unit Types - Emission Rates'!I136="&lt;0.01",'Unit Types - Emission Rates'!I136="&lt; 0.01"),0.01,'Unit Types - Emission Rates'!I136)))</f>
        <v>0</v>
      </c>
      <c r="BD128">
        <f>_xlfn.NUMBERVALUE(IF(OR('Unit Types - Emission Rates'!J136="-",'Unit Types - Emission Rates'!J136="--",'Unit Types - Emission Rates'!J136="---"),0,IF(OR('Unit Types - Emission Rates'!J136="&lt;0.01",'Unit Types - Emission Rates'!J136="&lt; 0.01"),0.01,'Unit Types - Emission Rates'!J136)))</f>
        <v>0</v>
      </c>
      <c r="BE128">
        <f>_xlfn.NUMBERVALUE(IF(OR('Unit Types - Emission Rates'!K136="-",'Unit Types - Emission Rates'!K136="--",'Unit Types - Emission Rates'!K136="---"),0,IF(OR('Unit Types - Emission Rates'!K136="&lt;0.01",'Unit Types - Emission Rates'!K136="&lt; 0.01"),0.01,'Unit Types - Emission Rates'!K136)))</f>
        <v>0</v>
      </c>
      <c r="BF128">
        <f>_xlfn.NUMBERVALUE(IF(OR('Unit Types - Emission Rates'!L136="-",'Unit Types - Emission Rates'!L136="--",'Unit Types - Emission Rates'!L136="---"),0,IF(OR('Unit Types - Emission Rates'!L136="&lt;0.01",'Unit Types - Emission Rates'!L136="&lt; 0.01"),0.01,'Unit Types - Emission Rates'!L136)))</f>
        <v>0</v>
      </c>
      <c r="BG128" t="b">
        <f>IF(AND(V127&lt;&gt;1),(QuickFix!G127="Yes"))</f>
        <v>0</v>
      </c>
      <c r="BH128" t="b">
        <f>OR('Unit Types - Emission Rates'!A136="Consolidate",AND(ISBLANK('Unit Types - Emission Rates'!A136),BH127=TRUE),BC128&gt;0,BD128&gt;0)</f>
        <v>0</v>
      </c>
      <c r="BI128" t="b">
        <f>OR('Unit Types - Emission Rates'!A136="Remove",AND(ISBLANK('Unit Types - Emission Rates'!A136),BI127=TRUE))</f>
        <v>0</v>
      </c>
      <c r="BJ128" t="b">
        <f>OR('Unit Types - Emission Rates'!A136="Consolidate",'Unit Types - Emission Rates'!A136="New/Modified",'Unit Types - Emission Rates'!A136="Change of location",AND(ISBLANK('Unit Types - Emission Rates'!A136),BJ127=TRUE))</f>
        <v>0</v>
      </c>
      <c r="BK128" t="b">
        <f>OR('Unit Types - Emission Rates'!A136="Renew",'Unit Types - Emission Rates'!A136="Renew only",AND(ISBLANK('Unit Types - Emission Rates'!A136),BK127=TRUE))</f>
        <v>0</v>
      </c>
      <c r="BL128">
        <f>IF(ISNUMBER(IFERROR(MATCH(BM128,$BM$1:BM127,0),"Else")),0,ROW(BM128)-1)</f>
        <v>0</v>
      </c>
      <c r="BM128" s="105">
        <f t="shared" si="53"/>
        <v>0</v>
      </c>
      <c r="BO128" s="3"/>
      <c r="BP128" s="3"/>
      <c r="BQ128" s="162" t="s">
        <v>1659</v>
      </c>
      <c r="BR128" s="160" t="s">
        <v>1187</v>
      </c>
      <c r="BS128" s="3"/>
      <c r="BT128" s="3"/>
      <c r="CK128" s="102" t="s">
        <v>1011</v>
      </c>
      <c r="CL128" t="s">
        <v>1698</v>
      </c>
      <c r="CM128" t="s">
        <v>1719</v>
      </c>
      <c r="CN128" t="s">
        <v>1698</v>
      </c>
      <c r="CO128" t="s">
        <v>1720</v>
      </c>
      <c r="CP128" t="s">
        <v>1698</v>
      </c>
      <c r="CQ128" s="105" t="s">
        <v>1698</v>
      </c>
      <c r="CX128" t="s">
        <v>1721</v>
      </c>
      <c r="CY128">
        <f t="shared" si="47"/>
        <v>0</v>
      </c>
      <c r="DA128" t="b">
        <f t="shared" si="54"/>
        <v>0</v>
      </c>
      <c r="DF128" s="333">
        <f t="shared" si="52"/>
        <v>0</v>
      </c>
    </row>
    <row r="129" spans="1:110" x14ac:dyDescent="0.2">
      <c r="A129" s="102">
        <f>IF(OR('Unit Types - Emission Rates'!A138="Not New/Modified",'Unit Types - Emission Rates'!A138="Remove",M129=0),0,IF(ISNUMBER(MATCH(M129,$M$1:M128,0)),0,MAX($A$1:A128)+1))</f>
        <v>0</v>
      </c>
      <c r="B129" t="str">
        <f>IF(OR(COUNTIF(QuickFix!$D$2:D129,QuickFix!D129)&gt;1,QuickFix!D129=0),IF(ISBLANK('Unit Types - Emission Rates'!C138),B128,0),MAX($B$1:B128)+1)</f>
        <v># if BACT</v>
      </c>
      <c r="C129" t="str">
        <f t="shared" si="31"/>
        <v># if BACT0</v>
      </c>
      <c r="D129">
        <f>IF(B129=0,0,IF(ISNUMBER(MATCH(C129,$C$1:C128,0)),-1,COUNTIF($B$2:B129,B129)-COUNTIFS($D$1:D128,"&lt;0",$B$1:B128,B129)))</f>
        <v>-1</v>
      </c>
      <c r="E129">
        <f t="shared" si="49"/>
        <v>0</v>
      </c>
      <c r="F129" t="str">
        <f>IF(OR(COUNTIF(QuickFix!$D$2:D129,QuickFix!D129)&gt;1,QuickFix!D129=0),IF(ISBLANK('Unit Types - Emission Rates'!C138),F128,0),MAX(F$1:$F128)+1)</f>
        <v># if Monitoring</v>
      </c>
      <c r="G129" t="str">
        <f t="shared" si="32"/>
        <v># if Monitoring0</v>
      </c>
      <c r="H129">
        <f>IF(F129=0,0,IF(ISNUMBER(MATCH(G129,$G$1:G128,0)),-1,COUNTIF($F$2:F129,F129)-COUNTIFS($H$1:H128,"&lt;0",$F$1:F128,F129)))</f>
        <v>-1</v>
      </c>
      <c r="I129">
        <f t="shared" si="33"/>
        <v>0</v>
      </c>
      <c r="J129" s="3" t="str">
        <f>IF(OR(COUNTIF($L$2:L129,L129)&gt;1,L129=0),IF(ISBLANK('Unit Types - Emission Rates'!C138),J128,0),MAX($J$1:J128)+1)</f>
        <v>Unique FIN</v>
      </c>
      <c r="K129" s="3" t="str">
        <f>IF(OR(COUNTIF($M$2:M129,M129)&gt;1,M129=0),IF(ISBLANK('Unit Types - Emission Rates'!D138),K128,0),MAX($K$1:K128)+1)</f>
        <v>Unique EPN</v>
      </c>
      <c r="L129">
        <f>IF(ISBLANK('Unit Types - Emission Rates'!$C138),'Unit Types - Emission Rates'!D138,'Unit Types - Emission Rates'!C138)</f>
        <v>0</v>
      </c>
      <c r="M129" s="3">
        <f>IF(AND(ISBLANK('Unit Types - Emission Rates'!D138),N129&lt;&gt;0,L129&lt;&gt;N129),"FIN: "&amp;L129,IF(AND(ISBLANK('Unit Types - Emission Rates'!D138),N129&lt;&gt;0),L129,'Unit Types - Emission Rates'!D138))</f>
        <v>0</v>
      </c>
      <c r="N129" s="3">
        <f>'Unit Types - Emission Rates'!E138</f>
        <v>0</v>
      </c>
      <c r="O129" s="5" t="str">
        <f>IF(OR(COUNTIF($P$2:P129,P129&lt;&gt;0)&gt;1,P129=0),IF(ISBLANK('Unit Types - Emission Rates'!A138),O128,0),MAX($O$1:O128)+1)</f>
        <v>AR Numbering</v>
      </c>
      <c r="P129" s="5">
        <f>'Unit Types - Emission Rates'!A138</f>
        <v>0</v>
      </c>
      <c r="Q129" s="3">
        <f>IF(R129=0,0,IF(COUNTIF($R$2:R129,R129)&gt;1,0,MAX($Q$1:Q128)+1))</f>
        <v>0</v>
      </c>
      <c r="R129" s="3">
        <f>IF(ISBLANK('Unit Types - Emission Rates'!P138),'Unit Types - Emission Rates'!O138,'Unit Types - Emission Rates'!P138)</f>
        <v>0</v>
      </c>
      <c r="S129" t="str">
        <f t="shared" si="50"/>
        <v>00</v>
      </c>
      <c r="T129" t="str">
        <f t="shared" si="51"/>
        <v>00</v>
      </c>
      <c r="U129" s="3">
        <f>IF(OR('Unit Types - Emission Rates'!F138="PM 2.5",'Unit Types - Emission Rates'!F138="PM2.5",'Unit Types - Emission Rates'!F138="PM 10",'Unit Types - Emission Rates'!F138="PM10"),"PM",'Unit Types - Emission Rates'!F138)</f>
        <v>0</v>
      </c>
      <c r="V129" s="100">
        <f>IF(ISBLANK('Unit Types - Emission Rates'!F138),1,0)</f>
        <v>1</v>
      </c>
      <c r="AC129" s="99">
        <f>IF(AD129=-1,0,MAX($AC$1:AC128)+1)</f>
        <v>0</v>
      </c>
      <c r="AD129" s="3">
        <f t="shared" si="34"/>
        <v>-1</v>
      </c>
      <c r="AE129" s="3">
        <f t="shared" si="35"/>
        <v>-1</v>
      </c>
      <c r="AF129" s="280">
        <f t="shared" si="36"/>
        <v>-1</v>
      </c>
      <c r="AG129" s="280" t="str">
        <f t="shared" si="37"/>
        <v/>
      </c>
      <c r="AH129" s="280" t="str">
        <f t="shared" si="38"/>
        <v/>
      </c>
      <c r="AI129" s="3">
        <f t="shared" si="39"/>
        <v>-1</v>
      </c>
      <c r="AJ129" s="3" t="str">
        <f t="shared" si="40"/>
        <v/>
      </c>
      <c r="AK129" s="3" t="str">
        <f t="shared" si="41"/>
        <v/>
      </c>
      <c r="AL129" s="280">
        <f t="shared" si="42"/>
        <v>-1</v>
      </c>
      <c r="AM129" s="280" t="str">
        <f t="shared" si="43"/>
        <v/>
      </c>
      <c r="AN129" s="285" t="str">
        <f t="shared" si="44"/>
        <v/>
      </c>
      <c r="AO129" s="3">
        <f>IF(AP129=0,0,COUNTIF(AO$1:$AO128,"&lt;&gt;0"))</f>
        <v>0</v>
      </c>
      <c r="AP129" s="3">
        <f t="shared" si="45"/>
        <v>0</v>
      </c>
      <c r="AT129" s="99">
        <f>IF(AU129=0,0,COUNTIF($AT$1:AT128,"&lt;&gt;0"))</f>
        <v>0</v>
      </c>
      <c r="AU129" s="3">
        <f t="shared" si="46"/>
        <v>0</v>
      </c>
      <c r="AY129" s="3">
        <f>IF(ISNUMBER(IFERROR(MATCH(AZ129,$AZ$1:AZ128,0),"Else")),0,ROW(AZ129)-1)</f>
        <v>0</v>
      </c>
      <c r="AZ129">
        <f>IF(OR('Unit Types - Emission Rates'!F137="PM 2.5",'Unit Types - Emission Rates'!F137="PM 2.5 ",'Unit Types - Emission Rates'!F137="PM2.5"),"PM2.5",IF(OR('Unit Types - Emission Rates'!F137="PM 10",'Unit Types - Emission Rates'!F137="PM 10 ",'Unit Types - Emission Rates'!F137="PM10 "),"PM10",IF(RIGHT('Unit Types - Emission Rates'!F137,1)=" ",LEFT('Unit Types - Emission Rates'!F137,LEN('Unit Types - Emission Rates'!F137)-1),IF(RIGHT('Unit Types - Emission Rates'!F137,1)&lt;&gt;" ",'Unit Types - Emission Rates'!F137,'Unit Types - Emission Rates'!F137))))</f>
        <v>0</v>
      </c>
      <c r="BA129">
        <f>_xlfn.NUMBERVALUE(IF(OR('Unit Types - Emission Rates'!G137="-",'Unit Types - Emission Rates'!G137="--",'Unit Types - Emission Rates'!G137="---"),0,IF(OR('Unit Types - Emission Rates'!G137="&lt;0.01",'Unit Types - Emission Rates'!G137="&lt; 0.01"),0.01,'Unit Types - Emission Rates'!G137)))</f>
        <v>0</v>
      </c>
      <c r="BB129">
        <f>_xlfn.NUMBERVALUE(IF(OR('Unit Types - Emission Rates'!H137="-",'Unit Types - Emission Rates'!H137="--",'Unit Types - Emission Rates'!H137="---"),0,IF(OR('Unit Types - Emission Rates'!H137="&lt;0.01",'Unit Types - Emission Rates'!H137="&lt; 0.01"),0.01,'Unit Types - Emission Rates'!H137)))</f>
        <v>0</v>
      </c>
      <c r="BC129">
        <f>_xlfn.NUMBERVALUE(IF(OR('Unit Types - Emission Rates'!I137="-",'Unit Types - Emission Rates'!I137="--",'Unit Types - Emission Rates'!I137="---"),0,IF(OR('Unit Types - Emission Rates'!I137="&lt;0.01",'Unit Types - Emission Rates'!I137="&lt; 0.01"),0.01,'Unit Types - Emission Rates'!I137)))</f>
        <v>0</v>
      </c>
      <c r="BD129">
        <f>_xlfn.NUMBERVALUE(IF(OR('Unit Types - Emission Rates'!J137="-",'Unit Types - Emission Rates'!J137="--",'Unit Types - Emission Rates'!J137="---"),0,IF(OR('Unit Types - Emission Rates'!J137="&lt;0.01",'Unit Types - Emission Rates'!J137="&lt; 0.01"),0.01,'Unit Types - Emission Rates'!J137)))</f>
        <v>0</v>
      </c>
      <c r="BE129">
        <f>_xlfn.NUMBERVALUE(IF(OR('Unit Types - Emission Rates'!K137="-",'Unit Types - Emission Rates'!K137="--",'Unit Types - Emission Rates'!K137="---"),0,IF(OR('Unit Types - Emission Rates'!K137="&lt;0.01",'Unit Types - Emission Rates'!K137="&lt; 0.01"),0.01,'Unit Types - Emission Rates'!K137)))</f>
        <v>0</v>
      </c>
      <c r="BF129">
        <f>_xlfn.NUMBERVALUE(IF(OR('Unit Types - Emission Rates'!L137="-",'Unit Types - Emission Rates'!L137="--",'Unit Types - Emission Rates'!L137="---"),0,IF(OR('Unit Types - Emission Rates'!L137="&lt;0.01",'Unit Types - Emission Rates'!L137="&lt; 0.01"),0.01,'Unit Types - Emission Rates'!L137)))</f>
        <v>0</v>
      </c>
      <c r="BG129" t="b">
        <f>IF(AND(V128&lt;&gt;1),(QuickFix!G128="Yes"))</f>
        <v>0</v>
      </c>
      <c r="BH129" t="b">
        <f>OR('Unit Types - Emission Rates'!A137="Consolidate",AND(ISBLANK('Unit Types - Emission Rates'!A137),BH128=TRUE),BC129&gt;0,BD129&gt;0)</f>
        <v>0</v>
      </c>
      <c r="BI129" t="b">
        <f>OR('Unit Types - Emission Rates'!A137="Remove",AND(ISBLANK('Unit Types - Emission Rates'!A137),BI128=TRUE))</f>
        <v>0</v>
      </c>
      <c r="BJ129" t="b">
        <f>OR('Unit Types - Emission Rates'!A137="Consolidate",'Unit Types - Emission Rates'!A137="New/Modified",'Unit Types - Emission Rates'!A137="Change of location",AND(ISBLANK('Unit Types - Emission Rates'!A137),BJ128=TRUE))</f>
        <v>0</v>
      </c>
      <c r="BK129" t="b">
        <f>OR('Unit Types - Emission Rates'!A137="Renew",'Unit Types - Emission Rates'!A137="Renew only",AND(ISBLANK('Unit Types - Emission Rates'!A137),BK128=TRUE))</f>
        <v>0</v>
      </c>
      <c r="BL129">
        <f>IF(ISNUMBER(IFERROR(MATCH(BM129,$BM$1:BM128,0),"Else")),0,ROW(BM129)-1)</f>
        <v>0</v>
      </c>
      <c r="BM129" s="105">
        <f t="shared" si="53"/>
        <v>0</v>
      </c>
      <c r="BO129" s="3"/>
      <c r="BP129" s="3"/>
      <c r="BQ129" s="162" t="s">
        <v>1722</v>
      </c>
      <c r="BR129" s="160" t="s">
        <v>1099</v>
      </c>
      <c r="BS129" s="3"/>
      <c r="BT129" s="3"/>
      <c r="CK129" s="102" t="s">
        <v>1227</v>
      </c>
      <c r="CL129" t="s">
        <v>1628</v>
      </c>
      <c r="CM129" t="s">
        <v>1698</v>
      </c>
      <c r="CN129" t="s">
        <v>1698</v>
      </c>
      <c r="CO129" t="s">
        <v>1720</v>
      </c>
      <c r="CP129" t="s">
        <v>1698</v>
      </c>
      <c r="CQ129" s="105" t="s">
        <v>1698</v>
      </c>
      <c r="CX129" t="s">
        <v>1723</v>
      </c>
      <c r="CY129">
        <f t="shared" si="47"/>
        <v>0</v>
      </c>
      <c r="DA129" t="b">
        <f t="shared" si="54"/>
        <v>0</v>
      </c>
      <c r="DF129" s="333">
        <f t="shared" si="52"/>
        <v>0</v>
      </c>
    </row>
    <row r="130" spans="1:110" x14ac:dyDescent="0.2">
      <c r="A130" s="102">
        <f>IF(OR('Unit Types - Emission Rates'!A139="Not New/Modified",'Unit Types - Emission Rates'!A139="Remove",M130=0),0,IF(ISNUMBER(MATCH(M130,$M$1:M129,0)),0,MAX($A$1:A129)+1))</f>
        <v>0</v>
      </c>
      <c r="B130" t="str">
        <f>IF(OR(COUNTIF(QuickFix!$D$2:D130,QuickFix!D130)&gt;1,QuickFix!D130=0),IF(ISBLANK('Unit Types - Emission Rates'!C139),B129,0),MAX($B$1:B129)+1)</f>
        <v># if BACT</v>
      </c>
      <c r="C130" t="str">
        <f t="shared" ref="C130:C193" si="55">B130&amp;U130</f>
        <v># if BACT0</v>
      </c>
      <c r="D130">
        <f>IF(B130=0,0,IF(ISNUMBER(MATCH(C130,$C$1:C129,0)),-1,COUNTIF($B$2:B130,B130)-COUNTIFS($D$1:D129,"&lt;0",$B$1:B129,B130)))</f>
        <v>-1</v>
      </c>
      <c r="E130">
        <f t="shared" si="49"/>
        <v>0</v>
      </c>
      <c r="F130" t="str">
        <f>IF(OR(COUNTIF(QuickFix!$D$2:D130,QuickFix!D130)&gt;1,QuickFix!D130=0),IF(ISBLANK('Unit Types - Emission Rates'!C139),F129,0),MAX(F$1:$F129)+1)</f>
        <v># if Monitoring</v>
      </c>
      <c r="G130" t="str">
        <f t="shared" ref="G130:G193" si="56">F130&amp;U130</f>
        <v># if Monitoring0</v>
      </c>
      <c r="H130">
        <f>IF(F130=0,0,IF(ISNUMBER(MATCH(G130,$G$1:G129,0)),-1,COUNTIF($F$2:F130,F130)-COUNTIFS($H$1:H129,"&lt;0",$F$1:F129,F130)))</f>
        <v>-1</v>
      </c>
      <c r="I130">
        <f t="shared" ref="I130:I193" si="57">IF(OR(V130=1,U130="PM10",U130="PM2.5"),0,F130&amp;"-"&amp;H130)</f>
        <v>0</v>
      </c>
      <c r="J130" s="3" t="str">
        <f>IF(OR(COUNTIF($L$2:L130,L130)&gt;1,L130=0),IF(ISBLANK('Unit Types - Emission Rates'!C139),J129,0),MAX($J$1:J129)+1)</f>
        <v>Unique FIN</v>
      </c>
      <c r="K130" s="3" t="str">
        <f>IF(OR(COUNTIF($M$2:M130,M130)&gt;1,M130=0),IF(ISBLANK('Unit Types - Emission Rates'!D139),K129,0),MAX($K$1:K129)+1)</f>
        <v>Unique EPN</v>
      </c>
      <c r="L130">
        <f>IF(ISBLANK('Unit Types - Emission Rates'!$C139),'Unit Types - Emission Rates'!D139,'Unit Types - Emission Rates'!C139)</f>
        <v>0</v>
      </c>
      <c r="M130" s="3">
        <f>IF(AND(ISBLANK('Unit Types - Emission Rates'!D139),N130&lt;&gt;0,L130&lt;&gt;N130),"FIN: "&amp;L130,IF(AND(ISBLANK('Unit Types - Emission Rates'!D139),N130&lt;&gt;0),L130,'Unit Types - Emission Rates'!D139))</f>
        <v>0</v>
      </c>
      <c r="N130" s="3">
        <f>'Unit Types - Emission Rates'!E139</f>
        <v>0</v>
      </c>
      <c r="O130" s="5" t="str">
        <f>IF(OR(COUNTIF($P$2:P130,P130&lt;&gt;0)&gt;1,P130=0),IF(ISBLANK('Unit Types - Emission Rates'!A139),O129,0),MAX($O$1:O129)+1)</f>
        <v>AR Numbering</v>
      </c>
      <c r="P130" s="5">
        <f>'Unit Types - Emission Rates'!A139</f>
        <v>0</v>
      </c>
      <c r="Q130" s="3">
        <f>IF(R130=0,0,IF(COUNTIF($R$2:R130,R130)&gt;1,0,MAX($Q$1:Q129)+1))</f>
        <v>0</v>
      </c>
      <c r="R130" s="3">
        <f>IF(ISBLANK('Unit Types - Emission Rates'!P139),'Unit Types - Emission Rates'!O139,'Unit Types - Emission Rates'!P139)</f>
        <v>0</v>
      </c>
      <c r="S130" t="str">
        <f t="shared" si="50"/>
        <v>00</v>
      </c>
      <c r="T130" t="str">
        <f t="shared" si="51"/>
        <v>00</v>
      </c>
      <c r="U130" s="3">
        <f>IF(OR('Unit Types - Emission Rates'!F139="PM 2.5",'Unit Types - Emission Rates'!F139="PM2.5",'Unit Types - Emission Rates'!F139="PM 10",'Unit Types - Emission Rates'!F139="PM10"),"PM",'Unit Types - Emission Rates'!F139)</f>
        <v>0</v>
      </c>
      <c r="V130" s="100">
        <f>IF(ISBLANK('Unit Types - Emission Rates'!F139),1,0)</f>
        <v>1</v>
      </c>
      <c r="AC130" s="99">
        <f>IF(AD130=-1,0,MAX($AC$1:AC129)+1)</f>
        <v>0</v>
      </c>
      <c r="AD130" s="3">
        <f t="shared" ref="AD130:AD193" si="58">IFERROR(VLOOKUP(ROW($AD129),$B$2:$P$326,15,FALSE),-1)</f>
        <v>-1</v>
      </c>
      <c r="AE130" s="3">
        <f t="shared" ref="AE130:AE193" si="59">IFERROR(HLOOKUP($AD$1,$AD$1:$AD$351,1+ROUNDUP(ROW($AE129)/14,0),FALSE),-1)</f>
        <v>-1</v>
      </c>
      <c r="AF130" s="280">
        <f t="shared" ref="AF130:AF193" si="60">IFERROR(HLOOKUP($Y$1,$Y$1:$Y$26,1+ROUNDUP(ROW($AF129)/14,0),FALSE),-1)</f>
        <v>-1</v>
      </c>
      <c r="AG130" s="280" t="str">
        <f t="shared" ref="AG130:AG193" si="61">IF(AF130=-1,"",IFERROR(VLOOKUP((ROUNDDOWN((ROW(AG129)-1)/14,0)+1),$B$2:$R$326,17,FALSE),""))</f>
        <v/>
      </c>
      <c r="AH130" s="280" t="str">
        <f t="shared" ref="AH130:AH193" si="62">IF(AF130=-1,"",IF(MOD(ROW(AH129),14)=0,"MSS",IFERROR(VLOOKUP(ROUNDUP(ROW(AH129)/14,0)&amp;"-"&amp;MOD(ROW(AH129),14),$E$2:$U$326,17,FALSE),"")))</f>
        <v/>
      </c>
      <c r="AI130" s="3">
        <f t="shared" ref="AI130:AI193" si="63">IFERROR(HLOOKUP($Y$1,$Y$1:$Y$26,1+ROUNDUP(ROW($AI129)/13,0),FALSE),-1)</f>
        <v>-1</v>
      </c>
      <c r="AJ130" s="3" t="str">
        <f t="shared" ref="AJ130:AJ193" si="64">IF(AI130=-1,"",IFERROR(VLOOKUP((ROUNDDOWN((ROW(AJ129)-1)/13,0)+1),$B$2:$R$326,15,FALSE),""))</f>
        <v/>
      </c>
      <c r="AK130" s="3" t="str">
        <f t="shared" ref="AK130:AK193" si="65">IF(AI130=-1,"",IFERROR(VLOOKUP((ROUNDDOWN((ROW(AK129)-1)/13,0)+1)&amp;"-"&amp;(MOD((ROW(AK129)-1),13)+1),$I$2:$U$326,11,FALSE),""))</f>
        <v/>
      </c>
      <c r="AL130" s="280">
        <f t="shared" ref="AL130:AL193" si="66">IFERROR(HLOOKUP($AA$1,$AA$1:$AA$26,1+ROUNDUP(ROW($AL129)/13,0),FALSE),-1)</f>
        <v>-1</v>
      </c>
      <c r="AM130" s="280" t="str">
        <f t="shared" ref="AM130:AM193" si="67">IF(AL130=-1,"",IFERROR(VLOOKUP((ROUNDDOWN((ROW(AM129)-1)/13,0)+1),$F$2:$R$326,13,FALSE),""))</f>
        <v/>
      </c>
      <c r="AN130" s="285" t="str">
        <f t="shared" ref="AN130:AN193" si="68">IF(AL130=-1,"",IFERROR(VLOOKUP((ROUNDDOWN((ROW(AN129)-1)/13,0)+1)&amp;"-"&amp;(MOD((ROW(AN129)-1),13)+1),$I$2:$U$326,13,FALSE),""))</f>
        <v/>
      </c>
      <c r="AO130" s="3">
        <f>IF(AP130=0,0,COUNTIF(AO$1:$AO129,"&lt;&gt;0"))</f>
        <v>0</v>
      </c>
      <c r="AP130" s="3">
        <f t="shared" ref="AP130:AP193" si="69">IFERROR(INDEX($AZ$3:$AZ$327,MATCH(ROW(AP129),$AY$3:$AY$327,0)),0)</f>
        <v>0</v>
      </c>
      <c r="AT130" s="99">
        <f>IF(AU130=0,0,COUNTIF($AT$1:AT129,"&lt;&gt;0"))</f>
        <v>0</v>
      </c>
      <c r="AU130" s="3">
        <f t="shared" ref="AU130:AU193" si="70">IFERROR(INDEX($BM$3:$BM$327,MATCH(ROW(AU129),$BL$3:$BL$327,0)),0)</f>
        <v>0</v>
      </c>
      <c r="AY130" s="3">
        <f>IF(ISNUMBER(IFERROR(MATCH(AZ130,$AZ$1:AZ129,0),"Else")),0,ROW(AZ130)-1)</f>
        <v>0</v>
      </c>
      <c r="AZ130">
        <f>IF(OR('Unit Types - Emission Rates'!F138="PM 2.5",'Unit Types - Emission Rates'!F138="PM 2.5 ",'Unit Types - Emission Rates'!F138="PM2.5"),"PM2.5",IF(OR('Unit Types - Emission Rates'!F138="PM 10",'Unit Types - Emission Rates'!F138="PM 10 ",'Unit Types - Emission Rates'!F138="PM10 "),"PM10",IF(RIGHT('Unit Types - Emission Rates'!F138,1)=" ",LEFT('Unit Types - Emission Rates'!F138,LEN('Unit Types - Emission Rates'!F138)-1),IF(RIGHT('Unit Types - Emission Rates'!F138,1)&lt;&gt;" ",'Unit Types - Emission Rates'!F138,'Unit Types - Emission Rates'!F138))))</f>
        <v>0</v>
      </c>
      <c r="BA130">
        <f>_xlfn.NUMBERVALUE(IF(OR('Unit Types - Emission Rates'!G138="-",'Unit Types - Emission Rates'!G138="--",'Unit Types - Emission Rates'!G138="---"),0,IF(OR('Unit Types - Emission Rates'!G138="&lt;0.01",'Unit Types - Emission Rates'!G138="&lt; 0.01"),0.01,'Unit Types - Emission Rates'!G138)))</f>
        <v>0</v>
      </c>
      <c r="BB130">
        <f>_xlfn.NUMBERVALUE(IF(OR('Unit Types - Emission Rates'!H138="-",'Unit Types - Emission Rates'!H138="--",'Unit Types - Emission Rates'!H138="---"),0,IF(OR('Unit Types - Emission Rates'!H138="&lt;0.01",'Unit Types - Emission Rates'!H138="&lt; 0.01"),0.01,'Unit Types - Emission Rates'!H138)))</f>
        <v>0</v>
      </c>
      <c r="BC130">
        <f>_xlfn.NUMBERVALUE(IF(OR('Unit Types - Emission Rates'!I138="-",'Unit Types - Emission Rates'!I138="--",'Unit Types - Emission Rates'!I138="---"),0,IF(OR('Unit Types - Emission Rates'!I138="&lt;0.01",'Unit Types - Emission Rates'!I138="&lt; 0.01"),0.01,'Unit Types - Emission Rates'!I138)))</f>
        <v>0</v>
      </c>
      <c r="BD130">
        <f>_xlfn.NUMBERVALUE(IF(OR('Unit Types - Emission Rates'!J138="-",'Unit Types - Emission Rates'!J138="--",'Unit Types - Emission Rates'!J138="---"),0,IF(OR('Unit Types - Emission Rates'!J138="&lt;0.01",'Unit Types - Emission Rates'!J138="&lt; 0.01"),0.01,'Unit Types - Emission Rates'!J138)))</f>
        <v>0</v>
      </c>
      <c r="BE130">
        <f>_xlfn.NUMBERVALUE(IF(OR('Unit Types - Emission Rates'!K138="-",'Unit Types - Emission Rates'!K138="--",'Unit Types - Emission Rates'!K138="---"),0,IF(OR('Unit Types - Emission Rates'!K138="&lt;0.01",'Unit Types - Emission Rates'!K138="&lt; 0.01"),0.01,'Unit Types - Emission Rates'!K138)))</f>
        <v>0</v>
      </c>
      <c r="BF130">
        <f>_xlfn.NUMBERVALUE(IF(OR('Unit Types - Emission Rates'!L138="-",'Unit Types - Emission Rates'!L138="--",'Unit Types - Emission Rates'!L138="---"),0,IF(OR('Unit Types - Emission Rates'!L138="&lt;0.01",'Unit Types - Emission Rates'!L138="&lt; 0.01"),0.01,'Unit Types - Emission Rates'!L138)))</f>
        <v>0</v>
      </c>
      <c r="BG130" t="b">
        <f>IF(AND(V129&lt;&gt;1),(QuickFix!G129="Yes"))</f>
        <v>0</v>
      </c>
      <c r="BH130" t="b">
        <f>OR('Unit Types - Emission Rates'!A138="Consolidate",AND(ISBLANK('Unit Types - Emission Rates'!A138),BH129=TRUE),BC130&gt;0,BD130&gt;0)</f>
        <v>0</v>
      </c>
      <c r="BI130" t="b">
        <f>OR('Unit Types - Emission Rates'!A138="Remove",AND(ISBLANK('Unit Types - Emission Rates'!A138),BI129=TRUE))</f>
        <v>0</v>
      </c>
      <c r="BJ130" t="b">
        <f>OR('Unit Types - Emission Rates'!A138="Consolidate",'Unit Types - Emission Rates'!A138="New/Modified",'Unit Types - Emission Rates'!A138="Change of location",AND(ISBLANK('Unit Types - Emission Rates'!A138),BJ129=TRUE))</f>
        <v>0</v>
      </c>
      <c r="BK130" t="b">
        <f>OR('Unit Types - Emission Rates'!A138="Renew",'Unit Types - Emission Rates'!A138="Renew only",AND(ISBLANK('Unit Types - Emission Rates'!A138),BK129=TRUE))</f>
        <v>0</v>
      </c>
      <c r="BL130">
        <f>IF(ISNUMBER(IFERROR(MATCH(BM130,$BM$1:BM129,0),"Else")),0,ROW(BM130)-1)</f>
        <v>0</v>
      </c>
      <c r="BM130" s="105">
        <f t="shared" si="53"/>
        <v>0</v>
      </c>
      <c r="BO130" s="3"/>
      <c r="BP130" s="3"/>
      <c r="BQ130" s="162" t="s">
        <v>1724</v>
      </c>
      <c r="BR130" s="160" t="s">
        <v>1100</v>
      </c>
      <c r="BS130" s="3"/>
      <c r="BT130" s="3"/>
      <c r="CK130" s="102" t="s">
        <v>1015</v>
      </c>
      <c r="CL130" t="s">
        <v>1633</v>
      </c>
      <c r="CM130" t="s">
        <v>1698</v>
      </c>
      <c r="CN130" t="s">
        <v>1698</v>
      </c>
      <c r="CO130" t="s">
        <v>1720</v>
      </c>
      <c r="CP130" t="s">
        <v>1698</v>
      </c>
      <c r="CQ130" s="105" t="s">
        <v>1698</v>
      </c>
      <c r="CX130" t="s">
        <v>1725</v>
      </c>
      <c r="CY130">
        <f t="shared" ref="CY130:CY193" si="71">SUMIF($AZ$3:$AZ$327,CX130,$BF$3:$BF$327)</f>
        <v>0</v>
      </c>
      <c r="DA130" t="b">
        <f t="shared" ref="DA130:DA161" si="72">ISNUMBER(MATCH(AZ130,$CZ$2:$CZ$17,0))</f>
        <v>0</v>
      </c>
      <c r="DF130" s="333">
        <f t="shared" si="52"/>
        <v>0</v>
      </c>
    </row>
    <row r="131" spans="1:110" x14ac:dyDescent="0.2">
      <c r="A131" s="102">
        <f>IF(OR('Unit Types - Emission Rates'!A140="Not New/Modified",'Unit Types - Emission Rates'!A140="Remove",M131=0),0,IF(ISNUMBER(MATCH(M131,$M$1:M130,0)),0,MAX($A$1:A130)+1))</f>
        <v>0</v>
      </c>
      <c r="B131" t="str">
        <f>IF(OR(COUNTIF(QuickFix!$D$2:D131,QuickFix!D131)&gt;1,QuickFix!D131=0),IF(ISBLANK('Unit Types - Emission Rates'!C140),B130,0),MAX($B$1:B130)+1)</f>
        <v># if BACT</v>
      </c>
      <c r="C131" t="str">
        <f t="shared" si="55"/>
        <v># if BACT0</v>
      </c>
      <c r="D131">
        <f>IF(B131=0,0,IF(ISNUMBER(MATCH(C131,$C$1:C130,0)),-1,COUNTIF($B$2:B131,B131)-COUNTIFS($D$1:D130,"&lt;0",$B$1:B130,B131)))</f>
        <v>-1</v>
      </c>
      <c r="E131">
        <f t="shared" ref="E131:E194" si="73">IF(V131=1,0,B131&amp;"-"&amp;D131)</f>
        <v>0</v>
      </c>
      <c r="F131" t="str">
        <f>IF(OR(COUNTIF(QuickFix!$D$2:D131,QuickFix!D131)&gt;1,QuickFix!D131=0),IF(ISBLANK('Unit Types - Emission Rates'!C140),F130,0),MAX(F$1:$F130)+1)</f>
        <v># if Monitoring</v>
      </c>
      <c r="G131" t="str">
        <f t="shared" si="56"/>
        <v># if Monitoring0</v>
      </c>
      <c r="H131">
        <f>IF(F131=0,0,IF(ISNUMBER(MATCH(G131,$G$1:G130,0)),-1,COUNTIF($F$2:F131,F131)-COUNTIFS($H$1:H130,"&lt;0",$F$1:F130,F131)))</f>
        <v>-1</v>
      </c>
      <c r="I131">
        <f t="shared" si="57"/>
        <v>0</v>
      </c>
      <c r="J131" s="3" t="str">
        <f>IF(OR(COUNTIF($L$2:L131,L131)&gt;1,L131=0),IF(ISBLANK('Unit Types - Emission Rates'!C140),J130,0),MAX($J$1:J130)+1)</f>
        <v>Unique FIN</v>
      </c>
      <c r="K131" s="3" t="str">
        <f>IF(OR(COUNTIF($M$2:M131,M131)&gt;1,M131=0),IF(ISBLANK('Unit Types - Emission Rates'!D140),K130,0),MAX($K$1:K130)+1)</f>
        <v>Unique EPN</v>
      </c>
      <c r="L131">
        <f>IF(ISBLANK('Unit Types - Emission Rates'!$C140),'Unit Types - Emission Rates'!D140,'Unit Types - Emission Rates'!C140)</f>
        <v>0</v>
      </c>
      <c r="M131" s="3">
        <f>IF(AND(ISBLANK('Unit Types - Emission Rates'!D140),N131&lt;&gt;0,L131&lt;&gt;N131),"FIN: "&amp;L131,IF(AND(ISBLANK('Unit Types - Emission Rates'!D140),N131&lt;&gt;0),L131,'Unit Types - Emission Rates'!D140))</f>
        <v>0</v>
      </c>
      <c r="N131" s="3">
        <f>'Unit Types - Emission Rates'!E140</f>
        <v>0</v>
      </c>
      <c r="O131" s="5" t="str">
        <f>IF(OR(COUNTIF($P$2:P131,P131&lt;&gt;0)&gt;1,P131=0),IF(ISBLANK('Unit Types - Emission Rates'!A140),O130,0),MAX($O$1:O130)+1)</f>
        <v>AR Numbering</v>
      </c>
      <c r="P131" s="5">
        <f>'Unit Types - Emission Rates'!A140</f>
        <v>0</v>
      </c>
      <c r="Q131" s="3">
        <f>IF(R131=0,0,IF(COUNTIF($R$2:R131,R131)&gt;1,0,MAX($Q$1:Q130)+1))</f>
        <v>0</v>
      </c>
      <c r="R131" s="3">
        <f>IF(ISBLANK('Unit Types - Emission Rates'!P140),'Unit Types - Emission Rates'!O140,'Unit Types - Emission Rates'!P140)</f>
        <v>0</v>
      </c>
      <c r="S131" t="str">
        <f t="shared" ref="S131:S194" si="74">L131&amp;R131</f>
        <v>00</v>
      </c>
      <c r="T131" t="str">
        <f t="shared" ref="T131:T194" si="75">M131&amp;R131</f>
        <v>00</v>
      </c>
      <c r="U131" s="3">
        <f>IF(OR('Unit Types - Emission Rates'!F140="PM 2.5",'Unit Types - Emission Rates'!F140="PM2.5",'Unit Types - Emission Rates'!F140="PM 10",'Unit Types - Emission Rates'!F140="PM10"),"PM",'Unit Types - Emission Rates'!F140)</f>
        <v>0</v>
      </c>
      <c r="V131" s="100">
        <f>IF(ISBLANK('Unit Types - Emission Rates'!F140),1,0)</f>
        <v>1</v>
      </c>
      <c r="AC131" s="99">
        <f>IF(AD131=-1,0,MAX($AC$1:AC130)+1)</f>
        <v>0</v>
      </c>
      <c r="AD131" s="3">
        <f t="shared" si="58"/>
        <v>-1</v>
      </c>
      <c r="AE131" s="3">
        <f t="shared" si="59"/>
        <v>-1</v>
      </c>
      <c r="AF131" s="280">
        <f t="shared" si="60"/>
        <v>-1</v>
      </c>
      <c r="AG131" s="280" t="str">
        <f t="shared" si="61"/>
        <v/>
      </c>
      <c r="AH131" s="280" t="str">
        <f t="shared" si="62"/>
        <v/>
      </c>
      <c r="AI131" s="3">
        <f t="shared" si="63"/>
        <v>-1</v>
      </c>
      <c r="AJ131" s="3" t="str">
        <f t="shared" si="64"/>
        <v/>
      </c>
      <c r="AK131" s="3" t="str">
        <f t="shared" si="65"/>
        <v/>
      </c>
      <c r="AL131" s="280">
        <f t="shared" si="66"/>
        <v>-1</v>
      </c>
      <c r="AM131" s="280" t="str">
        <f t="shared" si="67"/>
        <v/>
      </c>
      <c r="AN131" s="285" t="str">
        <f t="shared" si="68"/>
        <v/>
      </c>
      <c r="AO131" s="3">
        <f>IF(AP131=0,0,COUNTIF(AO$1:$AO130,"&lt;&gt;0"))</f>
        <v>0</v>
      </c>
      <c r="AP131" s="3">
        <f t="shared" si="69"/>
        <v>0</v>
      </c>
      <c r="AT131" s="99">
        <f>IF(AU131=0,0,COUNTIF($AT$1:AT130,"&lt;&gt;0"))</f>
        <v>0</v>
      </c>
      <c r="AU131" s="3">
        <f t="shared" si="70"/>
        <v>0</v>
      </c>
      <c r="AY131" s="3">
        <f>IF(ISNUMBER(IFERROR(MATCH(AZ131,$AZ$1:AZ130,0),"Else")),0,ROW(AZ131)-1)</f>
        <v>0</v>
      </c>
      <c r="AZ131">
        <f>IF(OR('Unit Types - Emission Rates'!F139="PM 2.5",'Unit Types - Emission Rates'!F139="PM 2.5 ",'Unit Types - Emission Rates'!F139="PM2.5"),"PM2.5",IF(OR('Unit Types - Emission Rates'!F139="PM 10",'Unit Types - Emission Rates'!F139="PM 10 ",'Unit Types - Emission Rates'!F139="PM10 "),"PM10",IF(RIGHT('Unit Types - Emission Rates'!F139,1)=" ",LEFT('Unit Types - Emission Rates'!F139,LEN('Unit Types - Emission Rates'!F139)-1),IF(RIGHT('Unit Types - Emission Rates'!F139,1)&lt;&gt;" ",'Unit Types - Emission Rates'!F139,'Unit Types - Emission Rates'!F139))))</f>
        <v>0</v>
      </c>
      <c r="BA131">
        <f>_xlfn.NUMBERVALUE(IF(OR('Unit Types - Emission Rates'!G139="-",'Unit Types - Emission Rates'!G139="--",'Unit Types - Emission Rates'!G139="---"),0,IF(OR('Unit Types - Emission Rates'!G139="&lt;0.01",'Unit Types - Emission Rates'!G139="&lt; 0.01"),0.01,'Unit Types - Emission Rates'!G139)))</f>
        <v>0</v>
      </c>
      <c r="BB131">
        <f>_xlfn.NUMBERVALUE(IF(OR('Unit Types - Emission Rates'!H139="-",'Unit Types - Emission Rates'!H139="--",'Unit Types - Emission Rates'!H139="---"),0,IF(OR('Unit Types - Emission Rates'!H139="&lt;0.01",'Unit Types - Emission Rates'!H139="&lt; 0.01"),0.01,'Unit Types - Emission Rates'!H139)))</f>
        <v>0</v>
      </c>
      <c r="BC131">
        <f>_xlfn.NUMBERVALUE(IF(OR('Unit Types - Emission Rates'!I139="-",'Unit Types - Emission Rates'!I139="--",'Unit Types - Emission Rates'!I139="---"),0,IF(OR('Unit Types - Emission Rates'!I139="&lt;0.01",'Unit Types - Emission Rates'!I139="&lt; 0.01"),0.01,'Unit Types - Emission Rates'!I139)))</f>
        <v>0</v>
      </c>
      <c r="BD131">
        <f>_xlfn.NUMBERVALUE(IF(OR('Unit Types - Emission Rates'!J139="-",'Unit Types - Emission Rates'!J139="--",'Unit Types - Emission Rates'!J139="---"),0,IF(OR('Unit Types - Emission Rates'!J139="&lt;0.01",'Unit Types - Emission Rates'!J139="&lt; 0.01"),0.01,'Unit Types - Emission Rates'!J139)))</f>
        <v>0</v>
      </c>
      <c r="BE131">
        <f>_xlfn.NUMBERVALUE(IF(OR('Unit Types - Emission Rates'!K139="-",'Unit Types - Emission Rates'!K139="--",'Unit Types - Emission Rates'!K139="---"),0,IF(OR('Unit Types - Emission Rates'!K139="&lt;0.01",'Unit Types - Emission Rates'!K139="&lt; 0.01"),0.01,'Unit Types - Emission Rates'!K139)))</f>
        <v>0</v>
      </c>
      <c r="BF131">
        <f>_xlfn.NUMBERVALUE(IF(OR('Unit Types - Emission Rates'!L139="-",'Unit Types - Emission Rates'!L139="--",'Unit Types - Emission Rates'!L139="---"),0,IF(OR('Unit Types - Emission Rates'!L139="&lt;0.01",'Unit Types - Emission Rates'!L139="&lt; 0.01"),0.01,'Unit Types - Emission Rates'!L139)))</f>
        <v>0</v>
      </c>
      <c r="BG131" t="b">
        <f>IF(AND(V130&lt;&gt;1),(QuickFix!G130="Yes"))</f>
        <v>0</v>
      </c>
      <c r="BH131" t="b">
        <f>OR('Unit Types - Emission Rates'!A139="Consolidate",AND(ISBLANK('Unit Types - Emission Rates'!A139),BH130=TRUE),BC131&gt;0,BD131&gt;0)</f>
        <v>0</v>
      </c>
      <c r="BI131" t="b">
        <f>OR('Unit Types - Emission Rates'!A139="Remove",AND(ISBLANK('Unit Types - Emission Rates'!A139),BI130=TRUE))</f>
        <v>0</v>
      </c>
      <c r="BJ131" t="b">
        <f>OR('Unit Types - Emission Rates'!A139="Consolidate",'Unit Types - Emission Rates'!A139="New/Modified",'Unit Types - Emission Rates'!A139="Change of location",AND(ISBLANK('Unit Types - Emission Rates'!A139),BJ130=TRUE))</f>
        <v>0</v>
      </c>
      <c r="BK131" t="b">
        <f>OR('Unit Types - Emission Rates'!A139="Renew",'Unit Types - Emission Rates'!A139="Renew only",AND(ISBLANK('Unit Types - Emission Rates'!A139),BK130=TRUE))</f>
        <v>0</v>
      </c>
      <c r="BL131">
        <f>IF(ISNUMBER(IFERROR(MATCH(BM131,$BM$1:BM130,0),"Else")),0,ROW(BM131)-1)</f>
        <v>0</v>
      </c>
      <c r="BM131" s="105">
        <f t="shared" si="53"/>
        <v>0</v>
      </c>
      <c r="BO131" s="3"/>
      <c r="BP131" s="3"/>
      <c r="BQ131" s="162" t="s">
        <v>1663</v>
      </c>
      <c r="BR131" s="160" t="s">
        <v>1187</v>
      </c>
      <c r="BS131" s="3"/>
      <c r="BT131" s="3"/>
      <c r="CK131" s="102" t="s">
        <v>1036</v>
      </c>
      <c r="CL131" t="s">
        <v>1633</v>
      </c>
      <c r="CM131" t="s">
        <v>1698</v>
      </c>
      <c r="CN131" t="s">
        <v>1698</v>
      </c>
      <c r="CO131" t="s">
        <v>1720</v>
      </c>
      <c r="CP131" t="s">
        <v>1698</v>
      </c>
      <c r="CQ131" s="105" t="s">
        <v>1698</v>
      </c>
      <c r="CX131" t="s">
        <v>1726</v>
      </c>
      <c r="CY131">
        <f t="shared" si="71"/>
        <v>0</v>
      </c>
      <c r="DA131" t="b">
        <f t="shared" si="72"/>
        <v>0</v>
      </c>
      <c r="DF131" s="333">
        <f t="shared" ref="DF131:DF194" si="76">IF(AND($BF132&gt;0,$BF132&lt;0.01),0.01,$BF132)</f>
        <v>0</v>
      </c>
    </row>
    <row r="132" spans="1:110" x14ac:dyDescent="0.2">
      <c r="A132" s="102">
        <f>IF(OR('Unit Types - Emission Rates'!A141="Not New/Modified",'Unit Types - Emission Rates'!A141="Remove",M132=0),0,IF(ISNUMBER(MATCH(M132,$M$1:M131,0)),0,MAX($A$1:A131)+1))</f>
        <v>0</v>
      </c>
      <c r="B132" t="str">
        <f>IF(OR(COUNTIF(QuickFix!$D$2:D132,QuickFix!D132)&gt;1,QuickFix!D132=0),IF(ISBLANK('Unit Types - Emission Rates'!C141),B131,0),MAX($B$1:B131)+1)</f>
        <v># if BACT</v>
      </c>
      <c r="C132" t="str">
        <f t="shared" si="55"/>
        <v># if BACT0</v>
      </c>
      <c r="D132">
        <f>IF(B132=0,0,IF(ISNUMBER(MATCH(C132,$C$1:C131,0)),-1,COUNTIF($B$2:B132,B132)-COUNTIFS($D$1:D131,"&lt;0",$B$1:B131,B132)))</f>
        <v>-1</v>
      </c>
      <c r="E132">
        <f t="shared" si="73"/>
        <v>0</v>
      </c>
      <c r="F132" t="str">
        <f>IF(OR(COUNTIF(QuickFix!$D$2:D132,QuickFix!D132)&gt;1,QuickFix!D132=0),IF(ISBLANK('Unit Types - Emission Rates'!C141),F131,0),MAX(F$1:$F131)+1)</f>
        <v># if Monitoring</v>
      </c>
      <c r="G132" t="str">
        <f t="shared" si="56"/>
        <v># if Monitoring0</v>
      </c>
      <c r="H132">
        <f>IF(F132=0,0,IF(ISNUMBER(MATCH(G132,$G$1:G131,0)),-1,COUNTIF($F$2:F132,F132)-COUNTIFS($H$1:H131,"&lt;0",$F$1:F131,F132)))</f>
        <v>-1</v>
      </c>
      <c r="I132">
        <f t="shared" si="57"/>
        <v>0</v>
      </c>
      <c r="J132" s="3" t="str">
        <f>IF(OR(COUNTIF($L$2:L132,L132)&gt;1,L132=0),IF(ISBLANK('Unit Types - Emission Rates'!C141),J131,0),MAX($J$1:J131)+1)</f>
        <v>Unique FIN</v>
      </c>
      <c r="K132" s="3" t="str">
        <f>IF(OR(COUNTIF($M$2:M132,M132)&gt;1,M132=0),IF(ISBLANK('Unit Types - Emission Rates'!D141),K131,0),MAX($K$1:K131)+1)</f>
        <v>Unique EPN</v>
      </c>
      <c r="L132">
        <f>IF(ISBLANK('Unit Types - Emission Rates'!$C141),'Unit Types - Emission Rates'!D141,'Unit Types - Emission Rates'!C141)</f>
        <v>0</v>
      </c>
      <c r="M132" s="3">
        <f>IF(AND(ISBLANK('Unit Types - Emission Rates'!D141),N132&lt;&gt;0,L132&lt;&gt;N132),"FIN: "&amp;L132,IF(AND(ISBLANK('Unit Types - Emission Rates'!D141),N132&lt;&gt;0),L132,'Unit Types - Emission Rates'!D141))</f>
        <v>0</v>
      </c>
      <c r="N132" s="3">
        <f>'Unit Types - Emission Rates'!E141</f>
        <v>0</v>
      </c>
      <c r="O132" s="5" t="str">
        <f>IF(OR(COUNTIF($P$2:P132,P132&lt;&gt;0)&gt;1,P132=0),IF(ISBLANK('Unit Types - Emission Rates'!A141),O131,0),MAX($O$1:O131)+1)</f>
        <v>AR Numbering</v>
      </c>
      <c r="P132" s="5">
        <f>'Unit Types - Emission Rates'!A141</f>
        <v>0</v>
      </c>
      <c r="Q132" s="3">
        <f>IF(R132=0,0,IF(COUNTIF($R$2:R132,R132)&gt;1,0,MAX($Q$1:Q131)+1))</f>
        <v>0</v>
      </c>
      <c r="R132" s="3">
        <f>IF(ISBLANK('Unit Types - Emission Rates'!P141),'Unit Types - Emission Rates'!O141,'Unit Types - Emission Rates'!P141)</f>
        <v>0</v>
      </c>
      <c r="S132" t="str">
        <f t="shared" si="74"/>
        <v>00</v>
      </c>
      <c r="T132" t="str">
        <f t="shared" si="75"/>
        <v>00</v>
      </c>
      <c r="U132" s="3">
        <f>IF(OR('Unit Types - Emission Rates'!F141="PM 2.5",'Unit Types - Emission Rates'!F141="PM2.5",'Unit Types - Emission Rates'!F141="PM 10",'Unit Types - Emission Rates'!F141="PM10"),"PM",'Unit Types - Emission Rates'!F141)</f>
        <v>0</v>
      </c>
      <c r="V132" s="100">
        <f>IF(ISBLANK('Unit Types - Emission Rates'!F141),1,0)</f>
        <v>1</v>
      </c>
      <c r="AC132" s="99">
        <f>IF(AD132=-1,0,MAX($AC$1:AC131)+1)</f>
        <v>0</v>
      </c>
      <c r="AD132" s="3">
        <f t="shared" si="58"/>
        <v>-1</v>
      </c>
      <c r="AE132" s="3">
        <f t="shared" si="59"/>
        <v>-1</v>
      </c>
      <c r="AF132" s="280">
        <f t="shared" si="60"/>
        <v>-1</v>
      </c>
      <c r="AG132" s="280" t="str">
        <f t="shared" si="61"/>
        <v/>
      </c>
      <c r="AH132" s="280" t="str">
        <f t="shared" si="62"/>
        <v/>
      </c>
      <c r="AI132" s="3">
        <f t="shared" si="63"/>
        <v>-1</v>
      </c>
      <c r="AJ132" s="3" t="str">
        <f t="shared" si="64"/>
        <v/>
      </c>
      <c r="AK132" s="3" t="str">
        <f t="shared" si="65"/>
        <v/>
      </c>
      <c r="AL132" s="280">
        <f t="shared" si="66"/>
        <v>-1</v>
      </c>
      <c r="AM132" s="280" t="str">
        <f t="shared" si="67"/>
        <v/>
      </c>
      <c r="AN132" s="285" t="str">
        <f t="shared" si="68"/>
        <v/>
      </c>
      <c r="AO132" s="3">
        <f>IF(AP132=0,0,COUNTIF(AO$1:$AO131,"&lt;&gt;0"))</f>
        <v>0</v>
      </c>
      <c r="AP132" s="3">
        <f t="shared" si="69"/>
        <v>0</v>
      </c>
      <c r="AT132" s="99">
        <f>IF(AU132=0,0,COUNTIF($AT$1:AT131,"&lt;&gt;0"))</f>
        <v>0</v>
      </c>
      <c r="AU132" s="3">
        <f t="shared" si="70"/>
        <v>0</v>
      </c>
      <c r="AY132" s="3">
        <f>IF(ISNUMBER(IFERROR(MATCH(AZ132,$AZ$1:AZ131,0),"Else")),0,ROW(AZ132)-1)</f>
        <v>0</v>
      </c>
      <c r="AZ132">
        <f>IF(OR('Unit Types - Emission Rates'!F140="PM 2.5",'Unit Types - Emission Rates'!F140="PM 2.5 ",'Unit Types - Emission Rates'!F140="PM2.5"),"PM2.5",IF(OR('Unit Types - Emission Rates'!F140="PM 10",'Unit Types - Emission Rates'!F140="PM 10 ",'Unit Types - Emission Rates'!F140="PM10 "),"PM10",IF(RIGHT('Unit Types - Emission Rates'!F140,1)=" ",LEFT('Unit Types - Emission Rates'!F140,LEN('Unit Types - Emission Rates'!F140)-1),IF(RIGHT('Unit Types - Emission Rates'!F140,1)&lt;&gt;" ",'Unit Types - Emission Rates'!F140,'Unit Types - Emission Rates'!F140))))</f>
        <v>0</v>
      </c>
      <c r="BA132">
        <f>_xlfn.NUMBERVALUE(IF(OR('Unit Types - Emission Rates'!G140="-",'Unit Types - Emission Rates'!G140="--",'Unit Types - Emission Rates'!G140="---"),0,IF(OR('Unit Types - Emission Rates'!G140="&lt;0.01",'Unit Types - Emission Rates'!G140="&lt; 0.01"),0.01,'Unit Types - Emission Rates'!G140)))</f>
        <v>0</v>
      </c>
      <c r="BB132">
        <f>_xlfn.NUMBERVALUE(IF(OR('Unit Types - Emission Rates'!H140="-",'Unit Types - Emission Rates'!H140="--",'Unit Types - Emission Rates'!H140="---"),0,IF(OR('Unit Types - Emission Rates'!H140="&lt;0.01",'Unit Types - Emission Rates'!H140="&lt; 0.01"),0.01,'Unit Types - Emission Rates'!H140)))</f>
        <v>0</v>
      </c>
      <c r="BC132">
        <f>_xlfn.NUMBERVALUE(IF(OR('Unit Types - Emission Rates'!I140="-",'Unit Types - Emission Rates'!I140="--",'Unit Types - Emission Rates'!I140="---"),0,IF(OR('Unit Types - Emission Rates'!I140="&lt;0.01",'Unit Types - Emission Rates'!I140="&lt; 0.01"),0.01,'Unit Types - Emission Rates'!I140)))</f>
        <v>0</v>
      </c>
      <c r="BD132">
        <f>_xlfn.NUMBERVALUE(IF(OR('Unit Types - Emission Rates'!J140="-",'Unit Types - Emission Rates'!J140="--",'Unit Types - Emission Rates'!J140="---"),0,IF(OR('Unit Types - Emission Rates'!J140="&lt;0.01",'Unit Types - Emission Rates'!J140="&lt; 0.01"),0.01,'Unit Types - Emission Rates'!J140)))</f>
        <v>0</v>
      </c>
      <c r="BE132">
        <f>_xlfn.NUMBERVALUE(IF(OR('Unit Types - Emission Rates'!K140="-",'Unit Types - Emission Rates'!K140="--",'Unit Types - Emission Rates'!K140="---"),0,IF(OR('Unit Types - Emission Rates'!K140="&lt;0.01",'Unit Types - Emission Rates'!K140="&lt; 0.01"),0.01,'Unit Types - Emission Rates'!K140)))</f>
        <v>0</v>
      </c>
      <c r="BF132">
        <f>_xlfn.NUMBERVALUE(IF(OR('Unit Types - Emission Rates'!L140="-",'Unit Types - Emission Rates'!L140="--",'Unit Types - Emission Rates'!L140="---"),0,IF(OR('Unit Types - Emission Rates'!L140="&lt;0.01",'Unit Types - Emission Rates'!L140="&lt; 0.01"),0.01,'Unit Types - Emission Rates'!L140)))</f>
        <v>0</v>
      </c>
      <c r="BG132" t="b">
        <f>IF(AND(V131&lt;&gt;1),(QuickFix!G131="Yes"))</f>
        <v>0</v>
      </c>
      <c r="BH132" t="b">
        <f>OR('Unit Types - Emission Rates'!A140="Consolidate",AND(ISBLANK('Unit Types - Emission Rates'!A140),BH131=TRUE),BC132&gt;0,BD132&gt;0)</f>
        <v>0</v>
      </c>
      <c r="BI132" t="b">
        <f>OR('Unit Types - Emission Rates'!A140="Remove",AND(ISBLANK('Unit Types - Emission Rates'!A140),BI131=TRUE))</f>
        <v>0</v>
      </c>
      <c r="BJ132" t="b">
        <f>OR('Unit Types - Emission Rates'!A140="Consolidate",'Unit Types - Emission Rates'!A140="New/Modified",'Unit Types - Emission Rates'!A140="Change of location",AND(ISBLANK('Unit Types - Emission Rates'!A140),BJ131=TRUE))</f>
        <v>0</v>
      </c>
      <c r="BK132" t="b">
        <f>OR('Unit Types - Emission Rates'!A140="Renew",'Unit Types - Emission Rates'!A140="Renew only",AND(ISBLANK('Unit Types - Emission Rates'!A140),BK131=TRUE))</f>
        <v>0</v>
      </c>
      <c r="BL132">
        <f>IF(ISNUMBER(IFERROR(MATCH(BM132,$BM$1:BM131,0),"Else")),0,ROW(BM132)-1)</f>
        <v>0</v>
      </c>
      <c r="BM132" s="105">
        <f t="shared" ref="BM132:BM195" si="77">IF(BJ132,AZ132,0)</f>
        <v>0</v>
      </c>
      <c r="BO132" s="3"/>
      <c r="BP132" s="3"/>
      <c r="BQ132" s="162" t="s">
        <v>1727</v>
      </c>
      <c r="BR132" s="160" t="s">
        <v>1100</v>
      </c>
      <c r="BS132" s="3"/>
      <c r="BT132" s="3"/>
      <c r="CK132" s="102" t="s">
        <v>1434</v>
      </c>
      <c r="CL132" t="s">
        <v>1633</v>
      </c>
      <c r="CM132" t="s">
        <v>1698</v>
      </c>
      <c r="CN132" t="s">
        <v>1698</v>
      </c>
      <c r="CO132" t="s">
        <v>1720</v>
      </c>
      <c r="CP132" t="s">
        <v>1698</v>
      </c>
      <c r="CQ132" s="105" t="s">
        <v>1698</v>
      </c>
      <c r="CX132" t="s">
        <v>1728</v>
      </c>
      <c r="CY132">
        <f t="shared" si="71"/>
        <v>0</v>
      </c>
      <c r="DA132" t="b">
        <f t="shared" si="72"/>
        <v>0</v>
      </c>
      <c r="DF132" s="333">
        <f t="shared" si="76"/>
        <v>0</v>
      </c>
    </row>
    <row r="133" spans="1:110" x14ac:dyDescent="0.2">
      <c r="A133" s="102">
        <f>IF(OR('Unit Types - Emission Rates'!A142="Not New/Modified",'Unit Types - Emission Rates'!A142="Remove",M133=0),0,IF(ISNUMBER(MATCH(M133,$M$1:M132,0)),0,MAX($A$1:A132)+1))</f>
        <v>0</v>
      </c>
      <c r="B133" t="str">
        <f>IF(OR(COUNTIF(QuickFix!$D$2:D133,QuickFix!D133)&gt;1,QuickFix!D133=0),IF(ISBLANK('Unit Types - Emission Rates'!C142),B132,0),MAX($B$1:B132)+1)</f>
        <v># if BACT</v>
      </c>
      <c r="C133" t="str">
        <f t="shared" si="55"/>
        <v># if BACT0</v>
      </c>
      <c r="D133">
        <f>IF(B133=0,0,IF(ISNUMBER(MATCH(C133,$C$1:C132,0)),-1,COUNTIF($B$2:B133,B133)-COUNTIFS($D$1:D132,"&lt;0",$B$1:B132,B133)))</f>
        <v>-1</v>
      </c>
      <c r="E133">
        <f t="shared" si="73"/>
        <v>0</v>
      </c>
      <c r="F133" t="str">
        <f>IF(OR(COUNTIF(QuickFix!$D$2:D133,QuickFix!D133)&gt;1,QuickFix!D133=0),IF(ISBLANK('Unit Types - Emission Rates'!C142),F132,0),MAX(F$1:$F132)+1)</f>
        <v># if Monitoring</v>
      </c>
      <c r="G133" t="str">
        <f t="shared" si="56"/>
        <v># if Monitoring0</v>
      </c>
      <c r="H133">
        <f>IF(F133=0,0,IF(ISNUMBER(MATCH(G133,$G$1:G132,0)),-1,COUNTIF($F$2:F133,F133)-COUNTIFS($H$1:H132,"&lt;0",$F$1:F132,F133)))</f>
        <v>-1</v>
      </c>
      <c r="I133">
        <f t="shared" si="57"/>
        <v>0</v>
      </c>
      <c r="J133" s="3" t="str">
        <f>IF(OR(COUNTIF($L$2:L133,L133)&gt;1,L133=0),IF(ISBLANK('Unit Types - Emission Rates'!C142),J132,0),MAX($J$1:J132)+1)</f>
        <v>Unique FIN</v>
      </c>
      <c r="K133" s="3" t="str">
        <f>IF(OR(COUNTIF($M$2:M133,M133)&gt;1,M133=0),IF(ISBLANK('Unit Types - Emission Rates'!D142),K132,0),MAX($K$1:K132)+1)</f>
        <v>Unique EPN</v>
      </c>
      <c r="L133">
        <f>IF(ISBLANK('Unit Types - Emission Rates'!$C142),'Unit Types - Emission Rates'!D142,'Unit Types - Emission Rates'!C142)</f>
        <v>0</v>
      </c>
      <c r="M133" s="3">
        <f>IF(AND(ISBLANK('Unit Types - Emission Rates'!D142),N133&lt;&gt;0,L133&lt;&gt;N133),"FIN: "&amp;L133,IF(AND(ISBLANK('Unit Types - Emission Rates'!D142),N133&lt;&gt;0),L133,'Unit Types - Emission Rates'!D142))</f>
        <v>0</v>
      </c>
      <c r="N133" s="3">
        <f>'Unit Types - Emission Rates'!E142</f>
        <v>0</v>
      </c>
      <c r="O133" s="5" t="str">
        <f>IF(OR(COUNTIF($P$2:P133,P133&lt;&gt;0)&gt;1,P133=0),IF(ISBLANK('Unit Types - Emission Rates'!A142),O132,0),MAX($O$1:O132)+1)</f>
        <v>AR Numbering</v>
      </c>
      <c r="P133" s="5">
        <f>'Unit Types - Emission Rates'!A142</f>
        <v>0</v>
      </c>
      <c r="Q133" s="3">
        <f>IF(R133=0,0,IF(COUNTIF($R$2:R133,R133)&gt;1,0,MAX($Q$1:Q132)+1))</f>
        <v>0</v>
      </c>
      <c r="R133" s="3">
        <f>IF(ISBLANK('Unit Types - Emission Rates'!P142),'Unit Types - Emission Rates'!O142,'Unit Types - Emission Rates'!P142)</f>
        <v>0</v>
      </c>
      <c r="S133" t="str">
        <f t="shared" si="74"/>
        <v>00</v>
      </c>
      <c r="T133" t="str">
        <f t="shared" si="75"/>
        <v>00</v>
      </c>
      <c r="U133" s="3">
        <f>IF(OR('Unit Types - Emission Rates'!F142="PM 2.5",'Unit Types - Emission Rates'!F142="PM2.5",'Unit Types - Emission Rates'!F142="PM 10",'Unit Types - Emission Rates'!F142="PM10"),"PM",'Unit Types - Emission Rates'!F142)</f>
        <v>0</v>
      </c>
      <c r="V133" s="100">
        <f>IF(ISBLANK('Unit Types - Emission Rates'!F142),1,0)</f>
        <v>1</v>
      </c>
      <c r="AC133" s="99">
        <f>IF(AD133=-1,0,MAX($AC$1:AC132)+1)</f>
        <v>0</v>
      </c>
      <c r="AD133" s="3">
        <f t="shared" si="58"/>
        <v>-1</v>
      </c>
      <c r="AE133" s="3">
        <f t="shared" si="59"/>
        <v>-1</v>
      </c>
      <c r="AF133" s="280">
        <f t="shared" si="60"/>
        <v>-1</v>
      </c>
      <c r="AG133" s="280" t="str">
        <f t="shared" si="61"/>
        <v/>
      </c>
      <c r="AH133" s="280" t="str">
        <f t="shared" si="62"/>
        <v/>
      </c>
      <c r="AI133" s="3">
        <f t="shared" si="63"/>
        <v>-1</v>
      </c>
      <c r="AJ133" s="3" t="str">
        <f t="shared" si="64"/>
        <v/>
      </c>
      <c r="AK133" s="3" t="str">
        <f t="shared" si="65"/>
        <v/>
      </c>
      <c r="AL133" s="280">
        <f t="shared" si="66"/>
        <v>-1</v>
      </c>
      <c r="AM133" s="280" t="str">
        <f t="shared" si="67"/>
        <v/>
      </c>
      <c r="AN133" s="285" t="str">
        <f t="shared" si="68"/>
        <v/>
      </c>
      <c r="AO133" s="3">
        <f>IF(AP133=0,0,COUNTIF(AO$1:$AO132,"&lt;&gt;0"))</f>
        <v>0</v>
      </c>
      <c r="AP133" s="3">
        <f t="shared" si="69"/>
        <v>0</v>
      </c>
      <c r="AT133" s="99">
        <f>IF(AU133=0,0,COUNTIF($AT$1:AT132,"&lt;&gt;0"))</f>
        <v>0</v>
      </c>
      <c r="AU133" s="3">
        <f t="shared" si="70"/>
        <v>0</v>
      </c>
      <c r="AY133" s="3">
        <f>IF(ISNUMBER(IFERROR(MATCH(AZ133,$AZ$1:AZ132,0),"Else")),0,ROW(AZ133)-1)</f>
        <v>0</v>
      </c>
      <c r="AZ133">
        <f>IF(OR('Unit Types - Emission Rates'!F141="PM 2.5",'Unit Types - Emission Rates'!F141="PM 2.5 ",'Unit Types - Emission Rates'!F141="PM2.5"),"PM2.5",IF(OR('Unit Types - Emission Rates'!F141="PM 10",'Unit Types - Emission Rates'!F141="PM 10 ",'Unit Types - Emission Rates'!F141="PM10 "),"PM10",IF(RIGHT('Unit Types - Emission Rates'!F141,1)=" ",LEFT('Unit Types - Emission Rates'!F141,LEN('Unit Types - Emission Rates'!F141)-1),IF(RIGHT('Unit Types - Emission Rates'!F141,1)&lt;&gt;" ",'Unit Types - Emission Rates'!F141,'Unit Types - Emission Rates'!F141))))</f>
        <v>0</v>
      </c>
      <c r="BA133">
        <f>_xlfn.NUMBERVALUE(IF(OR('Unit Types - Emission Rates'!G141="-",'Unit Types - Emission Rates'!G141="--",'Unit Types - Emission Rates'!G141="---"),0,IF(OR('Unit Types - Emission Rates'!G141="&lt;0.01",'Unit Types - Emission Rates'!G141="&lt; 0.01"),0.01,'Unit Types - Emission Rates'!G141)))</f>
        <v>0</v>
      </c>
      <c r="BB133">
        <f>_xlfn.NUMBERVALUE(IF(OR('Unit Types - Emission Rates'!H141="-",'Unit Types - Emission Rates'!H141="--",'Unit Types - Emission Rates'!H141="---"),0,IF(OR('Unit Types - Emission Rates'!H141="&lt;0.01",'Unit Types - Emission Rates'!H141="&lt; 0.01"),0.01,'Unit Types - Emission Rates'!H141)))</f>
        <v>0</v>
      </c>
      <c r="BC133">
        <f>_xlfn.NUMBERVALUE(IF(OR('Unit Types - Emission Rates'!I141="-",'Unit Types - Emission Rates'!I141="--",'Unit Types - Emission Rates'!I141="---"),0,IF(OR('Unit Types - Emission Rates'!I141="&lt;0.01",'Unit Types - Emission Rates'!I141="&lt; 0.01"),0.01,'Unit Types - Emission Rates'!I141)))</f>
        <v>0</v>
      </c>
      <c r="BD133">
        <f>_xlfn.NUMBERVALUE(IF(OR('Unit Types - Emission Rates'!J141="-",'Unit Types - Emission Rates'!J141="--",'Unit Types - Emission Rates'!J141="---"),0,IF(OR('Unit Types - Emission Rates'!J141="&lt;0.01",'Unit Types - Emission Rates'!J141="&lt; 0.01"),0.01,'Unit Types - Emission Rates'!J141)))</f>
        <v>0</v>
      </c>
      <c r="BE133">
        <f>_xlfn.NUMBERVALUE(IF(OR('Unit Types - Emission Rates'!K141="-",'Unit Types - Emission Rates'!K141="--",'Unit Types - Emission Rates'!K141="---"),0,IF(OR('Unit Types - Emission Rates'!K141="&lt;0.01",'Unit Types - Emission Rates'!K141="&lt; 0.01"),0.01,'Unit Types - Emission Rates'!K141)))</f>
        <v>0</v>
      </c>
      <c r="BF133">
        <f>_xlfn.NUMBERVALUE(IF(OR('Unit Types - Emission Rates'!L141="-",'Unit Types - Emission Rates'!L141="--",'Unit Types - Emission Rates'!L141="---"),0,IF(OR('Unit Types - Emission Rates'!L141="&lt;0.01",'Unit Types - Emission Rates'!L141="&lt; 0.01"),0.01,'Unit Types - Emission Rates'!L141)))</f>
        <v>0</v>
      </c>
      <c r="BG133" t="b">
        <f>IF(AND(V132&lt;&gt;1),(QuickFix!G132="Yes"))</f>
        <v>0</v>
      </c>
      <c r="BH133" t="b">
        <f>OR('Unit Types - Emission Rates'!A141="Consolidate",AND(ISBLANK('Unit Types - Emission Rates'!A141),BH132=TRUE),BC133&gt;0,BD133&gt;0)</f>
        <v>0</v>
      </c>
      <c r="BI133" t="b">
        <f>OR('Unit Types - Emission Rates'!A141="Remove",AND(ISBLANK('Unit Types - Emission Rates'!A141),BI132=TRUE))</f>
        <v>0</v>
      </c>
      <c r="BJ133" t="b">
        <f>OR('Unit Types - Emission Rates'!A141="Consolidate",'Unit Types - Emission Rates'!A141="New/Modified",'Unit Types - Emission Rates'!A141="Change of location",AND(ISBLANK('Unit Types - Emission Rates'!A141),BJ132=TRUE))</f>
        <v>0</v>
      </c>
      <c r="BK133" t="b">
        <f>OR('Unit Types - Emission Rates'!A141="Renew",'Unit Types - Emission Rates'!A141="Renew only",AND(ISBLANK('Unit Types - Emission Rates'!A141),BK132=TRUE))</f>
        <v>0</v>
      </c>
      <c r="BL133">
        <f>IF(ISNUMBER(IFERROR(MATCH(BM133,$BM$1:BM132,0),"Else")),0,ROW(BM133)-1)</f>
        <v>0</v>
      </c>
      <c r="BM133" s="105">
        <f t="shared" si="77"/>
        <v>0</v>
      </c>
      <c r="BO133" s="3"/>
      <c r="BP133" s="3"/>
      <c r="BQ133" s="162" t="s">
        <v>1729</v>
      </c>
      <c r="BR133" s="160" t="s">
        <v>1133</v>
      </c>
      <c r="BS133" s="3"/>
      <c r="BT133" s="3"/>
      <c r="CK133" s="102" t="s">
        <v>1506</v>
      </c>
      <c r="CL133" t="s">
        <v>1633</v>
      </c>
      <c r="CM133" t="s">
        <v>1698</v>
      </c>
      <c r="CN133" t="s">
        <v>1698</v>
      </c>
      <c r="CO133" t="s">
        <v>1720</v>
      </c>
      <c r="CP133" t="s">
        <v>1698</v>
      </c>
      <c r="CQ133" s="105" t="s">
        <v>1698</v>
      </c>
      <c r="CX133" t="s">
        <v>1730</v>
      </c>
      <c r="CY133">
        <f t="shared" si="71"/>
        <v>0</v>
      </c>
      <c r="DA133" t="b">
        <f t="shared" si="72"/>
        <v>0</v>
      </c>
      <c r="DF133" s="333">
        <f t="shared" si="76"/>
        <v>0</v>
      </c>
    </row>
    <row r="134" spans="1:110" x14ac:dyDescent="0.2">
      <c r="A134" s="102">
        <f>IF(OR('Unit Types - Emission Rates'!A143="Not New/Modified",'Unit Types - Emission Rates'!A143="Remove",M134=0),0,IF(ISNUMBER(MATCH(M134,$M$1:M133,0)),0,MAX($A$1:A133)+1))</f>
        <v>0</v>
      </c>
      <c r="B134" t="str">
        <f>IF(OR(COUNTIF(QuickFix!$D$2:D134,QuickFix!D134)&gt;1,QuickFix!D134=0),IF(ISBLANK('Unit Types - Emission Rates'!C143),B133,0),MAX($B$1:B133)+1)</f>
        <v># if BACT</v>
      </c>
      <c r="C134" t="str">
        <f t="shared" si="55"/>
        <v># if BACT0</v>
      </c>
      <c r="D134">
        <f>IF(B134=0,0,IF(ISNUMBER(MATCH(C134,$C$1:C133,0)),-1,COUNTIF($B$2:B134,B134)-COUNTIFS($D$1:D133,"&lt;0",$B$1:B133,B134)))</f>
        <v>-1</v>
      </c>
      <c r="E134">
        <f t="shared" si="73"/>
        <v>0</v>
      </c>
      <c r="F134" t="str">
        <f>IF(OR(COUNTIF(QuickFix!$D$2:D134,QuickFix!D134)&gt;1,QuickFix!D134=0),IF(ISBLANK('Unit Types - Emission Rates'!C143),F133,0),MAX(F$1:$F133)+1)</f>
        <v># if Monitoring</v>
      </c>
      <c r="G134" t="str">
        <f t="shared" si="56"/>
        <v># if Monitoring0</v>
      </c>
      <c r="H134">
        <f>IF(F134=0,0,IF(ISNUMBER(MATCH(G134,$G$1:G133,0)),-1,COUNTIF($F$2:F134,F134)-COUNTIFS($H$1:H133,"&lt;0",$F$1:F133,F134)))</f>
        <v>-1</v>
      </c>
      <c r="I134">
        <f t="shared" si="57"/>
        <v>0</v>
      </c>
      <c r="J134" s="3" t="str">
        <f>IF(OR(COUNTIF($L$2:L134,L134)&gt;1,L134=0),IF(ISBLANK('Unit Types - Emission Rates'!C143),J133,0),MAX($J$1:J133)+1)</f>
        <v>Unique FIN</v>
      </c>
      <c r="K134" s="3" t="str">
        <f>IF(OR(COUNTIF($M$2:M134,M134)&gt;1,M134=0),IF(ISBLANK('Unit Types - Emission Rates'!D143),K133,0),MAX($K$1:K133)+1)</f>
        <v>Unique EPN</v>
      </c>
      <c r="L134">
        <f>IF(ISBLANK('Unit Types - Emission Rates'!$C143),'Unit Types - Emission Rates'!D143,'Unit Types - Emission Rates'!C143)</f>
        <v>0</v>
      </c>
      <c r="M134" s="3">
        <f>IF(AND(ISBLANK('Unit Types - Emission Rates'!D143),N134&lt;&gt;0,L134&lt;&gt;N134),"FIN: "&amp;L134,IF(AND(ISBLANK('Unit Types - Emission Rates'!D143),N134&lt;&gt;0),L134,'Unit Types - Emission Rates'!D143))</f>
        <v>0</v>
      </c>
      <c r="N134" s="3">
        <f>'Unit Types - Emission Rates'!E143</f>
        <v>0</v>
      </c>
      <c r="O134" s="5" t="str">
        <f>IF(OR(COUNTIF($P$2:P134,P134&lt;&gt;0)&gt;1,P134=0),IF(ISBLANK('Unit Types - Emission Rates'!A143),O133,0),MAX($O$1:O133)+1)</f>
        <v>AR Numbering</v>
      </c>
      <c r="P134" s="5">
        <f>'Unit Types - Emission Rates'!A143</f>
        <v>0</v>
      </c>
      <c r="Q134" s="3">
        <f>IF(R134=0,0,IF(COUNTIF($R$2:R134,R134)&gt;1,0,MAX($Q$1:Q133)+1))</f>
        <v>0</v>
      </c>
      <c r="R134" s="3">
        <f>IF(ISBLANK('Unit Types - Emission Rates'!P143),'Unit Types - Emission Rates'!O143,'Unit Types - Emission Rates'!P143)</f>
        <v>0</v>
      </c>
      <c r="S134" t="str">
        <f t="shared" si="74"/>
        <v>00</v>
      </c>
      <c r="T134" t="str">
        <f t="shared" si="75"/>
        <v>00</v>
      </c>
      <c r="U134" s="3">
        <f>IF(OR('Unit Types - Emission Rates'!F143="PM 2.5",'Unit Types - Emission Rates'!F143="PM2.5",'Unit Types - Emission Rates'!F143="PM 10",'Unit Types - Emission Rates'!F143="PM10"),"PM",'Unit Types - Emission Rates'!F143)</f>
        <v>0</v>
      </c>
      <c r="V134" s="100">
        <f>IF(ISBLANK('Unit Types - Emission Rates'!F143),1,0)</f>
        <v>1</v>
      </c>
      <c r="AC134" s="99">
        <f>IF(AD134=-1,0,MAX($AC$1:AC133)+1)</f>
        <v>0</v>
      </c>
      <c r="AD134" s="3">
        <f t="shared" si="58"/>
        <v>-1</v>
      </c>
      <c r="AE134" s="3">
        <f t="shared" si="59"/>
        <v>-1</v>
      </c>
      <c r="AF134" s="280">
        <f t="shared" si="60"/>
        <v>-1</v>
      </c>
      <c r="AG134" s="280" t="str">
        <f t="shared" si="61"/>
        <v/>
      </c>
      <c r="AH134" s="280" t="str">
        <f t="shared" si="62"/>
        <v/>
      </c>
      <c r="AI134" s="3">
        <f t="shared" si="63"/>
        <v>-1</v>
      </c>
      <c r="AJ134" s="3" t="str">
        <f t="shared" si="64"/>
        <v/>
      </c>
      <c r="AK134" s="3" t="str">
        <f t="shared" si="65"/>
        <v/>
      </c>
      <c r="AL134" s="280">
        <f t="shared" si="66"/>
        <v>-1</v>
      </c>
      <c r="AM134" s="280" t="str">
        <f t="shared" si="67"/>
        <v/>
      </c>
      <c r="AN134" s="285" t="str">
        <f t="shared" si="68"/>
        <v/>
      </c>
      <c r="AO134" s="3">
        <f>IF(AP134=0,0,COUNTIF(AO$1:$AO133,"&lt;&gt;0"))</f>
        <v>0</v>
      </c>
      <c r="AP134" s="3">
        <f t="shared" si="69"/>
        <v>0</v>
      </c>
      <c r="AT134" s="99">
        <f>IF(AU134=0,0,COUNTIF($AT$1:AT133,"&lt;&gt;0"))</f>
        <v>0</v>
      </c>
      <c r="AU134" s="3">
        <f t="shared" si="70"/>
        <v>0</v>
      </c>
      <c r="AY134" s="3">
        <f>IF(ISNUMBER(IFERROR(MATCH(AZ134,$AZ$1:AZ133,0),"Else")),0,ROW(AZ134)-1)</f>
        <v>0</v>
      </c>
      <c r="AZ134">
        <f>IF(OR('Unit Types - Emission Rates'!F142="PM 2.5",'Unit Types - Emission Rates'!F142="PM 2.5 ",'Unit Types - Emission Rates'!F142="PM2.5"),"PM2.5",IF(OR('Unit Types - Emission Rates'!F142="PM 10",'Unit Types - Emission Rates'!F142="PM 10 ",'Unit Types - Emission Rates'!F142="PM10 "),"PM10",IF(RIGHT('Unit Types - Emission Rates'!F142,1)=" ",LEFT('Unit Types - Emission Rates'!F142,LEN('Unit Types - Emission Rates'!F142)-1),IF(RIGHT('Unit Types - Emission Rates'!F142,1)&lt;&gt;" ",'Unit Types - Emission Rates'!F142,'Unit Types - Emission Rates'!F142))))</f>
        <v>0</v>
      </c>
      <c r="BA134">
        <f>_xlfn.NUMBERVALUE(IF(OR('Unit Types - Emission Rates'!G142="-",'Unit Types - Emission Rates'!G142="--",'Unit Types - Emission Rates'!G142="---"),0,IF(OR('Unit Types - Emission Rates'!G142="&lt;0.01",'Unit Types - Emission Rates'!G142="&lt; 0.01"),0.01,'Unit Types - Emission Rates'!G142)))</f>
        <v>0</v>
      </c>
      <c r="BB134">
        <f>_xlfn.NUMBERVALUE(IF(OR('Unit Types - Emission Rates'!H142="-",'Unit Types - Emission Rates'!H142="--",'Unit Types - Emission Rates'!H142="---"),0,IF(OR('Unit Types - Emission Rates'!H142="&lt;0.01",'Unit Types - Emission Rates'!H142="&lt; 0.01"),0.01,'Unit Types - Emission Rates'!H142)))</f>
        <v>0</v>
      </c>
      <c r="BC134">
        <f>_xlfn.NUMBERVALUE(IF(OR('Unit Types - Emission Rates'!I142="-",'Unit Types - Emission Rates'!I142="--",'Unit Types - Emission Rates'!I142="---"),0,IF(OR('Unit Types - Emission Rates'!I142="&lt;0.01",'Unit Types - Emission Rates'!I142="&lt; 0.01"),0.01,'Unit Types - Emission Rates'!I142)))</f>
        <v>0</v>
      </c>
      <c r="BD134">
        <f>_xlfn.NUMBERVALUE(IF(OR('Unit Types - Emission Rates'!J142="-",'Unit Types - Emission Rates'!J142="--",'Unit Types - Emission Rates'!J142="---"),0,IF(OR('Unit Types - Emission Rates'!J142="&lt;0.01",'Unit Types - Emission Rates'!J142="&lt; 0.01"),0.01,'Unit Types - Emission Rates'!J142)))</f>
        <v>0</v>
      </c>
      <c r="BE134">
        <f>_xlfn.NUMBERVALUE(IF(OR('Unit Types - Emission Rates'!K142="-",'Unit Types - Emission Rates'!K142="--",'Unit Types - Emission Rates'!K142="---"),0,IF(OR('Unit Types - Emission Rates'!K142="&lt;0.01",'Unit Types - Emission Rates'!K142="&lt; 0.01"),0.01,'Unit Types - Emission Rates'!K142)))</f>
        <v>0</v>
      </c>
      <c r="BF134">
        <f>_xlfn.NUMBERVALUE(IF(OR('Unit Types - Emission Rates'!L142="-",'Unit Types - Emission Rates'!L142="--",'Unit Types - Emission Rates'!L142="---"),0,IF(OR('Unit Types - Emission Rates'!L142="&lt;0.01",'Unit Types - Emission Rates'!L142="&lt; 0.01"),0.01,'Unit Types - Emission Rates'!L142)))</f>
        <v>0</v>
      </c>
      <c r="BG134" t="b">
        <f>IF(AND(V133&lt;&gt;1),(QuickFix!G133="Yes"))</f>
        <v>0</v>
      </c>
      <c r="BH134" t="b">
        <f>OR('Unit Types - Emission Rates'!A142="Consolidate",AND(ISBLANK('Unit Types - Emission Rates'!A142),BH133=TRUE),BC134&gt;0,BD134&gt;0)</f>
        <v>0</v>
      </c>
      <c r="BI134" t="b">
        <f>OR('Unit Types - Emission Rates'!A142="Remove",AND(ISBLANK('Unit Types - Emission Rates'!A142),BI133=TRUE))</f>
        <v>0</v>
      </c>
      <c r="BJ134" t="b">
        <f>OR('Unit Types - Emission Rates'!A142="Consolidate",'Unit Types - Emission Rates'!A142="New/Modified",'Unit Types - Emission Rates'!A142="Change of location",AND(ISBLANK('Unit Types - Emission Rates'!A142),BJ133=TRUE))</f>
        <v>0</v>
      </c>
      <c r="BK134" t="b">
        <f>OR('Unit Types - Emission Rates'!A142="Renew",'Unit Types - Emission Rates'!A142="Renew only",AND(ISBLANK('Unit Types - Emission Rates'!A142),BK133=TRUE))</f>
        <v>0</v>
      </c>
      <c r="BL134">
        <f>IF(ISNUMBER(IFERROR(MATCH(BM134,$BM$1:BM133,0),"Else")),0,ROW(BM134)-1)</f>
        <v>0</v>
      </c>
      <c r="BM134" s="105">
        <f t="shared" si="77"/>
        <v>0</v>
      </c>
      <c r="BO134" s="3"/>
      <c r="BP134" s="3"/>
      <c r="BQ134" s="162" t="s">
        <v>1731</v>
      </c>
      <c r="BR134" s="160" t="s">
        <v>1099</v>
      </c>
      <c r="BS134" s="3"/>
      <c r="BT134" s="3"/>
      <c r="CK134" s="102" t="s">
        <v>1522</v>
      </c>
      <c r="CL134" t="s">
        <v>1633</v>
      </c>
      <c r="CM134" t="s">
        <v>1698</v>
      </c>
      <c r="CN134" t="s">
        <v>1698</v>
      </c>
      <c r="CO134" t="s">
        <v>1720</v>
      </c>
      <c r="CP134" t="s">
        <v>1698</v>
      </c>
      <c r="CQ134" s="105" t="s">
        <v>1698</v>
      </c>
      <c r="CX134" t="s">
        <v>1732</v>
      </c>
      <c r="CY134">
        <f t="shared" si="71"/>
        <v>0</v>
      </c>
      <c r="DA134" t="b">
        <f t="shared" si="72"/>
        <v>0</v>
      </c>
      <c r="DF134" s="333">
        <f t="shared" si="76"/>
        <v>0</v>
      </c>
    </row>
    <row r="135" spans="1:110" x14ac:dyDescent="0.2">
      <c r="A135" s="102">
        <f>IF(OR('Unit Types - Emission Rates'!A144="Not New/Modified",'Unit Types - Emission Rates'!A144="Remove",M135=0),0,IF(ISNUMBER(MATCH(M135,$M$1:M134,0)),0,MAX($A$1:A134)+1))</f>
        <v>0</v>
      </c>
      <c r="B135" t="str">
        <f>IF(OR(COUNTIF(QuickFix!$D$2:D135,QuickFix!D135)&gt;1,QuickFix!D135=0),IF(ISBLANK('Unit Types - Emission Rates'!C144),B134,0),MAX($B$1:B134)+1)</f>
        <v># if BACT</v>
      </c>
      <c r="C135" t="str">
        <f t="shared" si="55"/>
        <v># if BACT0</v>
      </c>
      <c r="D135">
        <f>IF(B135=0,0,IF(ISNUMBER(MATCH(C135,$C$1:C134,0)),-1,COUNTIF($B$2:B135,B135)-COUNTIFS($D$1:D134,"&lt;0",$B$1:B134,B135)))</f>
        <v>-1</v>
      </c>
      <c r="E135">
        <f t="shared" si="73"/>
        <v>0</v>
      </c>
      <c r="F135" t="str">
        <f>IF(OR(COUNTIF(QuickFix!$D$2:D135,QuickFix!D135)&gt;1,QuickFix!D135=0),IF(ISBLANK('Unit Types - Emission Rates'!C144),F134,0),MAX(F$1:$F134)+1)</f>
        <v># if Monitoring</v>
      </c>
      <c r="G135" t="str">
        <f t="shared" si="56"/>
        <v># if Monitoring0</v>
      </c>
      <c r="H135">
        <f>IF(F135=0,0,IF(ISNUMBER(MATCH(G135,$G$1:G134,0)),-1,COUNTIF($F$2:F135,F135)-COUNTIFS($H$1:H134,"&lt;0",$F$1:F134,F135)))</f>
        <v>-1</v>
      </c>
      <c r="I135">
        <f t="shared" si="57"/>
        <v>0</v>
      </c>
      <c r="J135" s="3" t="str">
        <f>IF(OR(COUNTIF($L$2:L135,L135)&gt;1,L135=0),IF(ISBLANK('Unit Types - Emission Rates'!C144),J134,0),MAX($J$1:J134)+1)</f>
        <v>Unique FIN</v>
      </c>
      <c r="K135" s="3" t="str">
        <f>IF(OR(COUNTIF($M$2:M135,M135)&gt;1,M135=0),IF(ISBLANK('Unit Types - Emission Rates'!D144),K134,0),MAX($K$1:K134)+1)</f>
        <v>Unique EPN</v>
      </c>
      <c r="L135">
        <f>IF(ISBLANK('Unit Types - Emission Rates'!$C144),'Unit Types - Emission Rates'!D144,'Unit Types - Emission Rates'!C144)</f>
        <v>0</v>
      </c>
      <c r="M135" s="3">
        <f>IF(AND(ISBLANK('Unit Types - Emission Rates'!D144),N135&lt;&gt;0,L135&lt;&gt;N135),"FIN: "&amp;L135,IF(AND(ISBLANK('Unit Types - Emission Rates'!D144),N135&lt;&gt;0),L135,'Unit Types - Emission Rates'!D144))</f>
        <v>0</v>
      </c>
      <c r="N135" s="3">
        <f>'Unit Types - Emission Rates'!E144</f>
        <v>0</v>
      </c>
      <c r="O135" s="5" t="str">
        <f>IF(OR(COUNTIF($P$2:P135,P135&lt;&gt;0)&gt;1,P135=0),IF(ISBLANK('Unit Types - Emission Rates'!A144),O134,0),MAX($O$1:O134)+1)</f>
        <v>AR Numbering</v>
      </c>
      <c r="P135" s="5">
        <f>'Unit Types - Emission Rates'!A144</f>
        <v>0</v>
      </c>
      <c r="Q135" s="3">
        <f>IF(R135=0,0,IF(COUNTIF($R$2:R135,R135)&gt;1,0,MAX($Q$1:Q134)+1))</f>
        <v>0</v>
      </c>
      <c r="R135" s="3">
        <f>IF(ISBLANK('Unit Types - Emission Rates'!P144),'Unit Types - Emission Rates'!O144,'Unit Types - Emission Rates'!P144)</f>
        <v>0</v>
      </c>
      <c r="S135" t="str">
        <f t="shared" si="74"/>
        <v>00</v>
      </c>
      <c r="T135" t="str">
        <f t="shared" si="75"/>
        <v>00</v>
      </c>
      <c r="U135" s="3">
        <f>IF(OR('Unit Types - Emission Rates'!F144="PM 2.5",'Unit Types - Emission Rates'!F144="PM2.5",'Unit Types - Emission Rates'!F144="PM 10",'Unit Types - Emission Rates'!F144="PM10"),"PM",'Unit Types - Emission Rates'!F144)</f>
        <v>0</v>
      </c>
      <c r="V135" s="100">
        <f>IF(ISBLANK('Unit Types - Emission Rates'!F144),1,0)</f>
        <v>1</v>
      </c>
      <c r="AC135" s="99">
        <f>IF(AD135=-1,0,MAX($AC$1:AC134)+1)</f>
        <v>0</v>
      </c>
      <c r="AD135" s="3">
        <f t="shared" si="58"/>
        <v>-1</v>
      </c>
      <c r="AE135" s="3">
        <f t="shared" si="59"/>
        <v>-1</v>
      </c>
      <c r="AF135" s="280">
        <f t="shared" si="60"/>
        <v>-1</v>
      </c>
      <c r="AG135" s="280" t="str">
        <f t="shared" si="61"/>
        <v/>
      </c>
      <c r="AH135" s="280" t="str">
        <f t="shared" si="62"/>
        <v/>
      </c>
      <c r="AI135" s="3">
        <f t="shared" si="63"/>
        <v>-1</v>
      </c>
      <c r="AJ135" s="3" t="str">
        <f t="shared" si="64"/>
        <v/>
      </c>
      <c r="AK135" s="3" t="str">
        <f t="shared" si="65"/>
        <v/>
      </c>
      <c r="AL135" s="280">
        <f t="shared" si="66"/>
        <v>-1</v>
      </c>
      <c r="AM135" s="280" t="str">
        <f t="shared" si="67"/>
        <v/>
      </c>
      <c r="AN135" s="285" t="str">
        <f t="shared" si="68"/>
        <v/>
      </c>
      <c r="AO135" s="3">
        <f>IF(AP135=0,0,COUNTIF(AO$1:$AO134,"&lt;&gt;0"))</f>
        <v>0</v>
      </c>
      <c r="AP135" s="3">
        <f t="shared" si="69"/>
        <v>0</v>
      </c>
      <c r="AT135" s="99">
        <f>IF(AU135=0,0,COUNTIF($AT$1:AT134,"&lt;&gt;0"))</f>
        <v>0</v>
      </c>
      <c r="AU135" s="3">
        <f t="shared" si="70"/>
        <v>0</v>
      </c>
      <c r="AY135" s="3">
        <f>IF(ISNUMBER(IFERROR(MATCH(AZ135,$AZ$1:AZ134,0),"Else")),0,ROW(AZ135)-1)</f>
        <v>0</v>
      </c>
      <c r="AZ135">
        <f>IF(OR('Unit Types - Emission Rates'!F143="PM 2.5",'Unit Types - Emission Rates'!F143="PM 2.5 ",'Unit Types - Emission Rates'!F143="PM2.5"),"PM2.5",IF(OR('Unit Types - Emission Rates'!F143="PM 10",'Unit Types - Emission Rates'!F143="PM 10 ",'Unit Types - Emission Rates'!F143="PM10 "),"PM10",IF(RIGHT('Unit Types - Emission Rates'!F143,1)=" ",LEFT('Unit Types - Emission Rates'!F143,LEN('Unit Types - Emission Rates'!F143)-1),IF(RIGHT('Unit Types - Emission Rates'!F143,1)&lt;&gt;" ",'Unit Types - Emission Rates'!F143,'Unit Types - Emission Rates'!F143))))</f>
        <v>0</v>
      </c>
      <c r="BA135">
        <f>_xlfn.NUMBERVALUE(IF(OR('Unit Types - Emission Rates'!G143="-",'Unit Types - Emission Rates'!G143="--",'Unit Types - Emission Rates'!G143="---"),0,IF(OR('Unit Types - Emission Rates'!G143="&lt;0.01",'Unit Types - Emission Rates'!G143="&lt; 0.01"),0.01,'Unit Types - Emission Rates'!G143)))</f>
        <v>0</v>
      </c>
      <c r="BB135">
        <f>_xlfn.NUMBERVALUE(IF(OR('Unit Types - Emission Rates'!H143="-",'Unit Types - Emission Rates'!H143="--",'Unit Types - Emission Rates'!H143="---"),0,IF(OR('Unit Types - Emission Rates'!H143="&lt;0.01",'Unit Types - Emission Rates'!H143="&lt; 0.01"),0.01,'Unit Types - Emission Rates'!H143)))</f>
        <v>0</v>
      </c>
      <c r="BC135">
        <f>_xlfn.NUMBERVALUE(IF(OR('Unit Types - Emission Rates'!I143="-",'Unit Types - Emission Rates'!I143="--",'Unit Types - Emission Rates'!I143="---"),0,IF(OR('Unit Types - Emission Rates'!I143="&lt;0.01",'Unit Types - Emission Rates'!I143="&lt; 0.01"),0.01,'Unit Types - Emission Rates'!I143)))</f>
        <v>0</v>
      </c>
      <c r="BD135">
        <f>_xlfn.NUMBERVALUE(IF(OR('Unit Types - Emission Rates'!J143="-",'Unit Types - Emission Rates'!J143="--",'Unit Types - Emission Rates'!J143="---"),0,IF(OR('Unit Types - Emission Rates'!J143="&lt;0.01",'Unit Types - Emission Rates'!J143="&lt; 0.01"),0.01,'Unit Types - Emission Rates'!J143)))</f>
        <v>0</v>
      </c>
      <c r="BE135">
        <f>_xlfn.NUMBERVALUE(IF(OR('Unit Types - Emission Rates'!K143="-",'Unit Types - Emission Rates'!K143="--",'Unit Types - Emission Rates'!K143="---"),0,IF(OR('Unit Types - Emission Rates'!K143="&lt;0.01",'Unit Types - Emission Rates'!K143="&lt; 0.01"),0.01,'Unit Types - Emission Rates'!K143)))</f>
        <v>0</v>
      </c>
      <c r="BF135">
        <f>_xlfn.NUMBERVALUE(IF(OR('Unit Types - Emission Rates'!L143="-",'Unit Types - Emission Rates'!L143="--",'Unit Types - Emission Rates'!L143="---"),0,IF(OR('Unit Types - Emission Rates'!L143="&lt;0.01",'Unit Types - Emission Rates'!L143="&lt; 0.01"),0.01,'Unit Types - Emission Rates'!L143)))</f>
        <v>0</v>
      </c>
      <c r="BG135" t="b">
        <f>IF(AND(V134&lt;&gt;1),(QuickFix!G134="Yes"))</f>
        <v>0</v>
      </c>
      <c r="BH135" t="b">
        <f>OR('Unit Types - Emission Rates'!A143="Consolidate",AND(ISBLANK('Unit Types - Emission Rates'!A143),BH134=TRUE),BC135&gt;0,BD135&gt;0)</f>
        <v>0</v>
      </c>
      <c r="BI135" t="b">
        <f>OR('Unit Types - Emission Rates'!A143="Remove",AND(ISBLANK('Unit Types - Emission Rates'!A143),BI134=TRUE))</f>
        <v>0</v>
      </c>
      <c r="BJ135" t="b">
        <f>OR('Unit Types - Emission Rates'!A143="Consolidate",'Unit Types - Emission Rates'!A143="New/Modified",'Unit Types - Emission Rates'!A143="Change of location",AND(ISBLANK('Unit Types - Emission Rates'!A143),BJ134=TRUE))</f>
        <v>0</v>
      </c>
      <c r="BK135" t="b">
        <f>OR('Unit Types - Emission Rates'!A143="Renew",'Unit Types - Emission Rates'!A143="Renew only",AND(ISBLANK('Unit Types - Emission Rates'!A143),BK134=TRUE))</f>
        <v>0</v>
      </c>
      <c r="BL135">
        <f>IF(ISNUMBER(IFERROR(MATCH(BM135,$BM$1:BM134,0),"Else")),0,ROW(BM135)-1)</f>
        <v>0</v>
      </c>
      <c r="BM135" s="105">
        <f t="shared" si="77"/>
        <v>0</v>
      </c>
      <c r="BO135" s="3"/>
      <c r="BP135" s="3"/>
      <c r="BQ135" s="162" t="s">
        <v>1733</v>
      </c>
      <c r="BR135" s="160" t="s">
        <v>1100</v>
      </c>
      <c r="BS135" s="3"/>
      <c r="BT135" s="3"/>
      <c r="CK135" s="102" t="s">
        <v>1561</v>
      </c>
      <c r="CL135" t="s">
        <v>1734</v>
      </c>
      <c r="CM135" t="s">
        <v>1698</v>
      </c>
      <c r="CN135" t="s">
        <v>1698</v>
      </c>
      <c r="CO135" t="s">
        <v>1720</v>
      </c>
      <c r="CP135" t="s">
        <v>1628</v>
      </c>
      <c r="CQ135" s="105" t="s">
        <v>1698</v>
      </c>
      <c r="CX135" t="s">
        <v>1735</v>
      </c>
      <c r="CY135">
        <f t="shared" si="71"/>
        <v>0</v>
      </c>
      <c r="DA135" t="b">
        <f t="shared" si="72"/>
        <v>0</v>
      </c>
      <c r="DF135" s="333">
        <f t="shared" si="76"/>
        <v>0</v>
      </c>
    </row>
    <row r="136" spans="1:110" x14ac:dyDescent="0.2">
      <c r="A136" s="102">
        <f>IF(OR('Unit Types - Emission Rates'!A145="Not New/Modified",'Unit Types - Emission Rates'!A145="Remove",M136=0),0,IF(ISNUMBER(MATCH(M136,$M$1:M135,0)),0,MAX($A$1:A135)+1))</f>
        <v>0</v>
      </c>
      <c r="B136" t="str">
        <f>IF(OR(COUNTIF(QuickFix!$D$2:D136,QuickFix!D136)&gt;1,QuickFix!D136=0),IF(ISBLANK('Unit Types - Emission Rates'!C145),B135,0),MAX($B$1:B135)+1)</f>
        <v># if BACT</v>
      </c>
      <c r="C136" t="str">
        <f t="shared" si="55"/>
        <v># if BACT0</v>
      </c>
      <c r="D136">
        <f>IF(B136=0,0,IF(ISNUMBER(MATCH(C136,$C$1:C135,0)),-1,COUNTIF($B$2:B136,B136)-COUNTIFS($D$1:D135,"&lt;0",$B$1:B135,B136)))</f>
        <v>-1</v>
      </c>
      <c r="E136">
        <f t="shared" si="73"/>
        <v>0</v>
      </c>
      <c r="F136" t="str">
        <f>IF(OR(COUNTIF(QuickFix!$D$2:D136,QuickFix!D136)&gt;1,QuickFix!D136=0),IF(ISBLANK('Unit Types - Emission Rates'!C145),F135,0),MAX(F$1:$F135)+1)</f>
        <v># if Monitoring</v>
      </c>
      <c r="G136" t="str">
        <f t="shared" si="56"/>
        <v># if Monitoring0</v>
      </c>
      <c r="H136">
        <f>IF(F136=0,0,IF(ISNUMBER(MATCH(G136,$G$1:G135,0)),-1,COUNTIF($F$2:F136,F136)-COUNTIFS($H$1:H135,"&lt;0",$F$1:F135,F136)))</f>
        <v>-1</v>
      </c>
      <c r="I136">
        <f t="shared" si="57"/>
        <v>0</v>
      </c>
      <c r="J136" s="3" t="str">
        <f>IF(OR(COUNTIF($L$2:L136,L136)&gt;1,L136=0),IF(ISBLANK('Unit Types - Emission Rates'!C145),J135,0),MAX($J$1:J135)+1)</f>
        <v>Unique FIN</v>
      </c>
      <c r="K136" s="3" t="str">
        <f>IF(OR(COUNTIF($M$2:M136,M136)&gt;1,M136=0),IF(ISBLANK('Unit Types - Emission Rates'!D145),K135,0),MAX($K$1:K135)+1)</f>
        <v>Unique EPN</v>
      </c>
      <c r="L136">
        <f>IF(ISBLANK('Unit Types - Emission Rates'!$C145),'Unit Types - Emission Rates'!D145,'Unit Types - Emission Rates'!C145)</f>
        <v>0</v>
      </c>
      <c r="M136" s="3">
        <f>IF(AND(ISBLANK('Unit Types - Emission Rates'!D145),N136&lt;&gt;0,L136&lt;&gt;N136),"FIN: "&amp;L136,IF(AND(ISBLANK('Unit Types - Emission Rates'!D145),N136&lt;&gt;0),L136,'Unit Types - Emission Rates'!D145))</f>
        <v>0</v>
      </c>
      <c r="N136" s="3">
        <f>'Unit Types - Emission Rates'!E145</f>
        <v>0</v>
      </c>
      <c r="O136" s="5" t="str">
        <f>IF(OR(COUNTIF($P$2:P136,P136&lt;&gt;0)&gt;1,P136=0),IF(ISBLANK('Unit Types - Emission Rates'!A145),O135,0),MAX($O$1:O135)+1)</f>
        <v>AR Numbering</v>
      </c>
      <c r="P136" s="5">
        <f>'Unit Types - Emission Rates'!A145</f>
        <v>0</v>
      </c>
      <c r="Q136" s="3">
        <f>IF(R136=0,0,IF(COUNTIF($R$2:R136,R136)&gt;1,0,MAX($Q$1:Q135)+1))</f>
        <v>0</v>
      </c>
      <c r="R136" s="3">
        <f>IF(ISBLANK('Unit Types - Emission Rates'!P145),'Unit Types - Emission Rates'!O145,'Unit Types - Emission Rates'!P145)</f>
        <v>0</v>
      </c>
      <c r="S136" t="str">
        <f t="shared" si="74"/>
        <v>00</v>
      </c>
      <c r="T136" t="str">
        <f t="shared" si="75"/>
        <v>00</v>
      </c>
      <c r="U136" s="3">
        <f>IF(OR('Unit Types - Emission Rates'!F145="PM 2.5",'Unit Types - Emission Rates'!F145="PM2.5",'Unit Types - Emission Rates'!F145="PM 10",'Unit Types - Emission Rates'!F145="PM10"),"PM",'Unit Types - Emission Rates'!F145)</f>
        <v>0</v>
      </c>
      <c r="V136" s="100">
        <f>IF(ISBLANK('Unit Types - Emission Rates'!F145),1,0)</f>
        <v>1</v>
      </c>
      <c r="AC136" s="99">
        <f>IF(AD136=-1,0,MAX($AC$1:AC135)+1)</f>
        <v>0</v>
      </c>
      <c r="AD136" s="3">
        <f t="shared" si="58"/>
        <v>-1</v>
      </c>
      <c r="AE136" s="3">
        <f t="shared" si="59"/>
        <v>-1</v>
      </c>
      <c r="AF136" s="280">
        <f t="shared" si="60"/>
        <v>-1</v>
      </c>
      <c r="AG136" s="280" t="str">
        <f t="shared" si="61"/>
        <v/>
      </c>
      <c r="AH136" s="280" t="str">
        <f t="shared" si="62"/>
        <v/>
      </c>
      <c r="AI136" s="3">
        <f t="shared" si="63"/>
        <v>-1</v>
      </c>
      <c r="AJ136" s="3" t="str">
        <f t="shared" si="64"/>
        <v/>
      </c>
      <c r="AK136" s="3" t="str">
        <f t="shared" si="65"/>
        <v/>
      </c>
      <c r="AL136" s="280">
        <f t="shared" si="66"/>
        <v>-1</v>
      </c>
      <c r="AM136" s="280" t="str">
        <f t="shared" si="67"/>
        <v/>
      </c>
      <c r="AN136" s="285" t="str">
        <f t="shared" si="68"/>
        <v/>
      </c>
      <c r="AO136" s="3">
        <f>IF(AP136=0,0,COUNTIF(AO$1:$AO135,"&lt;&gt;0"))</f>
        <v>0</v>
      </c>
      <c r="AP136" s="3">
        <f t="shared" si="69"/>
        <v>0</v>
      </c>
      <c r="AT136" s="99">
        <f>IF(AU136=0,0,COUNTIF($AT$1:AT135,"&lt;&gt;0"))</f>
        <v>0</v>
      </c>
      <c r="AU136" s="3">
        <f t="shared" si="70"/>
        <v>0</v>
      </c>
      <c r="AY136" s="3">
        <f>IF(ISNUMBER(IFERROR(MATCH(AZ136,$AZ$1:AZ135,0),"Else")),0,ROW(AZ136)-1)</f>
        <v>0</v>
      </c>
      <c r="AZ136">
        <f>IF(OR('Unit Types - Emission Rates'!F144="PM 2.5",'Unit Types - Emission Rates'!F144="PM 2.5 ",'Unit Types - Emission Rates'!F144="PM2.5"),"PM2.5",IF(OR('Unit Types - Emission Rates'!F144="PM 10",'Unit Types - Emission Rates'!F144="PM 10 ",'Unit Types - Emission Rates'!F144="PM10 "),"PM10",IF(RIGHT('Unit Types - Emission Rates'!F144,1)=" ",LEFT('Unit Types - Emission Rates'!F144,LEN('Unit Types - Emission Rates'!F144)-1),IF(RIGHT('Unit Types - Emission Rates'!F144,1)&lt;&gt;" ",'Unit Types - Emission Rates'!F144,'Unit Types - Emission Rates'!F144))))</f>
        <v>0</v>
      </c>
      <c r="BA136">
        <f>_xlfn.NUMBERVALUE(IF(OR('Unit Types - Emission Rates'!G144="-",'Unit Types - Emission Rates'!G144="--",'Unit Types - Emission Rates'!G144="---"),0,IF(OR('Unit Types - Emission Rates'!G144="&lt;0.01",'Unit Types - Emission Rates'!G144="&lt; 0.01"),0.01,'Unit Types - Emission Rates'!G144)))</f>
        <v>0</v>
      </c>
      <c r="BB136">
        <f>_xlfn.NUMBERVALUE(IF(OR('Unit Types - Emission Rates'!H144="-",'Unit Types - Emission Rates'!H144="--",'Unit Types - Emission Rates'!H144="---"),0,IF(OR('Unit Types - Emission Rates'!H144="&lt;0.01",'Unit Types - Emission Rates'!H144="&lt; 0.01"),0.01,'Unit Types - Emission Rates'!H144)))</f>
        <v>0</v>
      </c>
      <c r="BC136">
        <f>_xlfn.NUMBERVALUE(IF(OR('Unit Types - Emission Rates'!I144="-",'Unit Types - Emission Rates'!I144="--",'Unit Types - Emission Rates'!I144="---"),0,IF(OR('Unit Types - Emission Rates'!I144="&lt;0.01",'Unit Types - Emission Rates'!I144="&lt; 0.01"),0.01,'Unit Types - Emission Rates'!I144)))</f>
        <v>0</v>
      </c>
      <c r="BD136">
        <f>_xlfn.NUMBERVALUE(IF(OR('Unit Types - Emission Rates'!J144="-",'Unit Types - Emission Rates'!J144="--",'Unit Types - Emission Rates'!J144="---"),0,IF(OR('Unit Types - Emission Rates'!J144="&lt;0.01",'Unit Types - Emission Rates'!J144="&lt; 0.01"),0.01,'Unit Types - Emission Rates'!J144)))</f>
        <v>0</v>
      </c>
      <c r="BE136">
        <f>_xlfn.NUMBERVALUE(IF(OR('Unit Types - Emission Rates'!K144="-",'Unit Types - Emission Rates'!K144="--",'Unit Types - Emission Rates'!K144="---"),0,IF(OR('Unit Types - Emission Rates'!K144="&lt;0.01",'Unit Types - Emission Rates'!K144="&lt; 0.01"),0.01,'Unit Types - Emission Rates'!K144)))</f>
        <v>0</v>
      </c>
      <c r="BF136">
        <f>_xlfn.NUMBERVALUE(IF(OR('Unit Types - Emission Rates'!L144="-",'Unit Types - Emission Rates'!L144="--",'Unit Types - Emission Rates'!L144="---"),0,IF(OR('Unit Types - Emission Rates'!L144="&lt;0.01",'Unit Types - Emission Rates'!L144="&lt; 0.01"),0.01,'Unit Types - Emission Rates'!L144)))</f>
        <v>0</v>
      </c>
      <c r="BG136" t="b">
        <f>IF(AND(V135&lt;&gt;1),(QuickFix!G135="Yes"))</f>
        <v>0</v>
      </c>
      <c r="BH136" t="b">
        <f>OR('Unit Types - Emission Rates'!A144="Consolidate",AND(ISBLANK('Unit Types - Emission Rates'!A144),BH135=TRUE),BC136&gt;0,BD136&gt;0)</f>
        <v>0</v>
      </c>
      <c r="BI136" t="b">
        <f>OR('Unit Types - Emission Rates'!A144="Remove",AND(ISBLANK('Unit Types - Emission Rates'!A144),BI135=TRUE))</f>
        <v>0</v>
      </c>
      <c r="BJ136" t="b">
        <f>OR('Unit Types - Emission Rates'!A144="Consolidate",'Unit Types - Emission Rates'!A144="New/Modified",'Unit Types - Emission Rates'!A144="Change of location",AND(ISBLANK('Unit Types - Emission Rates'!A144),BJ135=TRUE))</f>
        <v>0</v>
      </c>
      <c r="BK136" t="b">
        <f>OR('Unit Types - Emission Rates'!A144="Renew",'Unit Types - Emission Rates'!A144="Renew only",AND(ISBLANK('Unit Types - Emission Rates'!A144),BK135=TRUE))</f>
        <v>0</v>
      </c>
      <c r="BL136">
        <f>IF(ISNUMBER(IFERROR(MATCH(BM136,$BM$1:BM135,0),"Else")),0,ROW(BM136)-1)</f>
        <v>0</v>
      </c>
      <c r="BM136" s="105">
        <f t="shared" si="77"/>
        <v>0</v>
      </c>
      <c r="BO136" s="3"/>
      <c r="BP136" s="3"/>
      <c r="BQ136" s="162" t="s">
        <v>1736</v>
      </c>
      <c r="BR136" s="160" t="s">
        <v>1228</v>
      </c>
      <c r="BS136" s="3"/>
      <c r="BT136" s="3"/>
      <c r="CK136" s="102" t="s">
        <v>1557</v>
      </c>
      <c r="CL136" t="s">
        <v>1633</v>
      </c>
      <c r="CM136" t="s">
        <v>1698</v>
      </c>
      <c r="CN136" t="s">
        <v>1698</v>
      </c>
      <c r="CO136" t="s">
        <v>1720</v>
      </c>
      <c r="CP136" t="s">
        <v>1698</v>
      </c>
      <c r="CQ136" s="105" t="s">
        <v>1698</v>
      </c>
      <c r="CX136" t="s">
        <v>1737</v>
      </c>
      <c r="CY136">
        <f t="shared" si="71"/>
        <v>0</v>
      </c>
      <c r="DA136" t="b">
        <f t="shared" si="72"/>
        <v>0</v>
      </c>
      <c r="DF136" s="333">
        <f t="shared" si="76"/>
        <v>0</v>
      </c>
    </row>
    <row r="137" spans="1:110" x14ac:dyDescent="0.2">
      <c r="A137" s="102">
        <f>IF(OR('Unit Types - Emission Rates'!A146="Not New/Modified",'Unit Types - Emission Rates'!A146="Remove",M137=0),0,IF(ISNUMBER(MATCH(M137,$M$1:M136,0)),0,MAX($A$1:A136)+1))</f>
        <v>0</v>
      </c>
      <c r="B137" t="str">
        <f>IF(OR(COUNTIF(QuickFix!$D$2:D137,QuickFix!D137)&gt;1,QuickFix!D137=0),IF(ISBLANK('Unit Types - Emission Rates'!C146),B136,0),MAX($B$1:B136)+1)</f>
        <v># if BACT</v>
      </c>
      <c r="C137" t="str">
        <f t="shared" si="55"/>
        <v># if BACT0</v>
      </c>
      <c r="D137">
        <f>IF(B137=0,0,IF(ISNUMBER(MATCH(C137,$C$1:C136,0)),-1,COUNTIF($B$2:B137,B137)-COUNTIFS($D$1:D136,"&lt;0",$B$1:B136,B137)))</f>
        <v>-1</v>
      </c>
      <c r="E137">
        <f t="shared" si="73"/>
        <v>0</v>
      </c>
      <c r="F137" t="str">
        <f>IF(OR(COUNTIF(QuickFix!$D$2:D137,QuickFix!D137)&gt;1,QuickFix!D137=0),IF(ISBLANK('Unit Types - Emission Rates'!C146),F136,0),MAX(F$1:$F136)+1)</f>
        <v># if Monitoring</v>
      </c>
      <c r="G137" t="str">
        <f t="shared" si="56"/>
        <v># if Monitoring0</v>
      </c>
      <c r="H137">
        <f>IF(F137=0,0,IF(ISNUMBER(MATCH(G137,$G$1:G136,0)),-1,COUNTIF($F$2:F137,F137)-COUNTIFS($H$1:H136,"&lt;0",$F$1:F136,F137)))</f>
        <v>-1</v>
      </c>
      <c r="I137">
        <f t="shared" si="57"/>
        <v>0</v>
      </c>
      <c r="J137" s="3" t="str">
        <f>IF(OR(COUNTIF($L$2:L137,L137)&gt;1,L137=0),IF(ISBLANK('Unit Types - Emission Rates'!C146),J136,0),MAX($J$1:J136)+1)</f>
        <v>Unique FIN</v>
      </c>
      <c r="K137" s="3" t="str">
        <f>IF(OR(COUNTIF($M$2:M137,M137)&gt;1,M137=0),IF(ISBLANK('Unit Types - Emission Rates'!D146),K136,0),MAX($K$1:K136)+1)</f>
        <v>Unique EPN</v>
      </c>
      <c r="L137">
        <f>IF(ISBLANK('Unit Types - Emission Rates'!$C146),'Unit Types - Emission Rates'!D146,'Unit Types - Emission Rates'!C146)</f>
        <v>0</v>
      </c>
      <c r="M137" s="3">
        <f>IF(AND(ISBLANK('Unit Types - Emission Rates'!D146),N137&lt;&gt;0,L137&lt;&gt;N137),"FIN: "&amp;L137,IF(AND(ISBLANK('Unit Types - Emission Rates'!D146),N137&lt;&gt;0),L137,'Unit Types - Emission Rates'!D146))</f>
        <v>0</v>
      </c>
      <c r="N137" s="3">
        <f>'Unit Types - Emission Rates'!E146</f>
        <v>0</v>
      </c>
      <c r="O137" s="5" t="str">
        <f>IF(OR(COUNTIF($P$2:P137,P137&lt;&gt;0)&gt;1,P137=0),IF(ISBLANK('Unit Types - Emission Rates'!A146),O136,0),MAX($O$1:O136)+1)</f>
        <v>AR Numbering</v>
      </c>
      <c r="P137" s="5">
        <f>'Unit Types - Emission Rates'!A146</f>
        <v>0</v>
      </c>
      <c r="Q137" s="3">
        <f>IF(R137=0,0,IF(COUNTIF($R$2:R137,R137)&gt;1,0,MAX($Q$1:Q136)+1))</f>
        <v>0</v>
      </c>
      <c r="R137" s="3">
        <f>IF(ISBLANK('Unit Types - Emission Rates'!P146),'Unit Types - Emission Rates'!O146,'Unit Types - Emission Rates'!P146)</f>
        <v>0</v>
      </c>
      <c r="S137" t="str">
        <f t="shared" si="74"/>
        <v>00</v>
      </c>
      <c r="T137" t="str">
        <f t="shared" si="75"/>
        <v>00</v>
      </c>
      <c r="U137" s="3">
        <f>IF(OR('Unit Types - Emission Rates'!F146="PM 2.5",'Unit Types - Emission Rates'!F146="PM2.5",'Unit Types - Emission Rates'!F146="PM 10",'Unit Types - Emission Rates'!F146="PM10"),"PM",'Unit Types - Emission Rates'!F146)</f>
        <v>0</v>
      </c>
      <c r="V137" s="100">
        <f>IF(ISBLANK('Unit Types - Emission Rates'!F146),1,0)</f>
        <v>1</v>
      </c>
      <c r="AC137" s="99">
        <f>IF(AD137=-1,0,MAX($AC$1:AC136)+1)</f>
        <v>0</v>
      </c>
      <c r="AD137" s="3">
        <f t="shared" si="58"/>
        <v>-1</v>
      </c>
      <c r="AE137" s="3">
        <f t="shared" si="59"/>
        <v>-1</v>
      </c>
      <c r="AF137" s="280">
        <f t="shared" si="60"/>
        <v>-1</v>
      </c>
      <c r="AG137" s="280" t="str">
        <f t="shared" si="61"/>
        <v/>
      </c>
      <c r="AH137" s="280" t="str">
        <f t="shared" si="62"/>
        <v/>
      </c>
      <c r="AI137" s="3">
        <f t="shared" si="63"/>
        <v>-1</v>
      </c>
      <c r="AJ137" s="3" t="str">
        <f t="shared" si="64"/>
        <v/>
      </c>
      <c r="AK137" s="3" t="str">
        <f t="shared" si="65"/>
        <v/>
      </c>
      <c r="AL137" s="280">
        <f t="shared" si="66"/>
        <v>-1</v>
      </c>
      <c r="AM137" s="280" t="str">
        <f t="shared" si="67"/>
        <v/>
      </c>
      <c r="AN137" s="285" t="str">
        <f t="shared" si="68"/>
        <v/>
      </c>
      <c r="AO137" s="3">
        <f>IF(AP137=0,0,COUNTIF(AO$1:$AO136,"&lt;&gt;0"))</f>
        <v>0</v>
      </c>
      <c r="AP137" s="3">
        <f t="shared" si="69"/>
        <v>0</v>
      </c>
      <c r="AT137" s="99">
        <f>IF(AU137=0,0,COUNTIF($AT$1:AT136,"&lt;&gt;0"))</f>
        <v>0</v>
      </c>
      <c r="AU137" s="3">
        <f t="shared" si="70"/>
        <v>0</v>
      </c>
      <c r="AY137" s="3">
        <f>IF(ISNUMBER(IFERROR(MATCH(AZ137,$AZ$1:AZ136,0),"Else")),0,ROW(AZ137)-1)</f>
        <v>0</v>
      </c>
      <c r="AZ137">
        <f>IF(OR('Unit Types - Emission Rates'!F145="PM 2.5",'Unit Types - Emission Rates'!F145="PM 2.5 ",'Unit Types - Emission Rates'!F145="PM2.5"),"PM2.5",IF(OR('Unit Types - Emission Rates'!F145="PM 10",'Unit Types - Emission Rates'!F145="PM 10 ",'Unit Types - Emission Rates'!F145="PM10 "),"PM10",IF(RIGHT('Unit Types - Emission Rates'!F145,1)=" ",LEFT('Unit Types - Emission Rates'!F145,LEN('Unit Types - Emission Rates'!F145)-1),IF(RIGHT('Unit Types - Emission Rates'!F145,1)&lt;&gt;" ",'Unit Types - Emission Rates'!F145,'Unit Types - Emission Rates'!F145))))</f>
        <v>0</v>
      </c>
      <c r="BA137">
        <f>_xlfn.NUMBERVALUE(IF(OR('Unit Types - Emission Rates'!G145="-",'Unit Types - Emission Rates'!G145="--",'Unit Types - Emission Rates'!G145="---"),0,IF(OR('Unit Types - Emission Rates'!G145="&lt;0.01",'Unit Types - Emission Rates'!G145="&lt; 0.01"),0.01,'Unit Types - Emission Rates'!G145)))</f>
        <v>0</v>
      </c>
      <c r="BB137">
        <f>_xlfn.NUMBERVALUE(IF(OR('Unit Types - Emission Rates'!H145="-",'Unit Types - Emission Rates'!H145="--",'Unit Types - Emission Rates'!H145="---"),0,IF(OR('Unit Types - Emission Rates'!H145="&lt;0.01",'Unit Types - Emission Rates'!H145="&lt; 0.01"),0.01,'Unit Types - Emission Rates'!H145)))</f>
        <v>0</v>
      </c>
      <c r="BC137">
        <f>_xlfn.NUMBERVALUE(IF(OR('Unit Types - Emission Rates'!I145="-",'Unit Types - Emission Rates'!I145="--",'Unit Types - Emission Rates'!I145="---"),0,IF(OR('Unit Types - Emission Rates'!I145="&lt;0.01",'Unit Types - Emission Rates'!I145="&lt; 0.01"),0.01,'Unit Types - Emission Rates'!I145)))</f>
        <v>0</v>
      </c>
      <c r="BD137">
        <f>_xlfn.NUMBERVALUE(IF(OR('Unit Types - Emission Rates'!J145="-",'Unit Types - Emission Rates'!J145="--",'Unit Types - Emission Rates'!J145="---"),0,IF(OR('Unit Types - Emission Rates'!J145="&lt;0.01",'Unit Types - Emission Rates'!J145="&lt; 0.01"),0.01,'Unit Types - Emission Rates'!J145)))</f>
        <v>0</v>
      </c>
      <c r="BE137">
        <f>_xlfn.NUMBERVALUE(IF(OR('Unit Types - Emission Rates'!K145="-",'Unit Types - Emission Rates'!K145="--",'Unit Types - Emission Rates'!K145="---"),0,IF(OR('Unit Types - Emission Rates'!K145="&lt;0.01",'Unit Types - Emission Rates'!K145="&lt; 0.01"),0.01,'Unit Types - Emission Rates'!K145)))</f>
        <v>0</v>
      </c>
      <c r="BF137">
        <f>_xlfn.NUMBERVALUE(IF(OR('Unit Types - Emission Rates'!L145="-",'Unit Types - Emission Rates'!L145="--",'Unit Types - Emission Rates'!L145="---"),0,IF(OR('Unit Types - Emission Rates'!L145="&lt;0.01",'Unit Types - Emission Rates'!L145="&lt; 0.01"),0.01,'Unit Types - Emission Rates'!L145)))</f>
        <v>0</v>
      </c>
      <c r="BG137" t="b">
        <f>IF(AND(V136&lt;&gt;1),(QuickFix!G136="Yes"))</f>
        <v>0</v>
      </c>
      <c r="BH137" t="b">
        <f>OR('Unit Types - Emission Rates'!A145="Consolidate",AND(ISBLANK('Unit Types - Emission Rates'!A145),BH136=TRUE),BC137&gt;0,BD137&gt;0)</f>
        <v>0</v>
      </c>
      <c r="BI137" t="b">
        <f>OR('Unit Types - Emission Rates'!A145="Remove",AND(ISBLANK('Unit Types - Emission Rates'!A145),BI136=TRUE))</f>
        <v>0</v>
      </c>
      <c r="BJ137" t="b">
        <f>OR('Unit Types - Emission Rates'!A145="Consolidate",'Unit Types - Emission Rates'!A145="New/Modified",'Unit Types - Emission Rates'!A145="Change of location",AND(ISBLANK('Unit Types - Emission Rates'!A145),BJ136=TRUE))</f>
        <v>0</v>
      </c>
      <c r="BK137" t="b">
        <f>OR('Unit Types - Emission Rates'!A145="Renew",'Unit Types - Emission Rates'!A145="Renew only",AND(ISBLANK('Unit Types - Emission Rates'!A145),BK136=TRUE))</f>
        <v>0</v>
      </c>
      <c r="BL137">
        <f>IF(ISNUMBER(IFERROR(MATCH(BM137,$BM$1:BM136,0),"Else")),0,ROW(BM137)-1)</f>
        <v>0</v>
      </c>
      <c r="BM137" s="105">
        <f t="shared" si="77"/>
        <v>0</v>
      </c>
      <c r="BO137" s="3"/>
      <c r="BP137" s="3"/>
      <c r="BQ137" s="162" t="s">
        <v>1738</v>
      </c>
      <c r="BR137" s="160" t="s">
        <v>1163</v>
      </c>
      <c r="BS137" s="3"/>
      <c r="BT137" s="3"/>
      <c r="CK137" s="102" t="s">
        <v>1057</v>
      </c>
      <c r="CL137" t="s">
        <v>1633</v>
      </c>
      <c r="CM137" t="s">
        <v>1698</v>
      </c>
      <c r="CN137" t="s">
        <v>1698</v>
      </c>
      <c r="CO137" t="s">
        <v>1720</v>
      </c>
      <c r="CP137" t="s">
        <v>1698</v>
      </c>
      <c r="CQ137" s="105" t="s">
        <v>1698</v>
      </c>
      <c r="CX137" t="s">
        <v>1739</v>
      </c>
      <c r="CY137">
        <f t="shared" si="71"/>
        <v>0</v>
      </c>
      <c r="DA137" t="b">
        <f t="shared" si="72"/>
        <v>0</v>
      </c>
      <c r="DF137" s="333">
        <f t="shared" si="76"/>
        <v>0</v>
      </c>
    </row>
    <row r="138" spans="1:110" x14ac:dyDescent="0.2">
      <c r="A138" s="102">
        <f>IF(OR('Unit Types - Emission Rates'!A147="Not New/Modified",'Unit Types - Emission Rates'!A147="Remove",M138=0),0,IF(ISNUMBER(MATCH(M138,$M$1:M137,0)),0,MAX($A$1:A137)+1))</f>
        <v>0</v>
      </c>
      <c r="B138" t="str">
        <f>IF(OR(COUNTIF(QuickFix!$D$2:D138,QuickFix!D138)&gt;1,QuickFix!D138=0),IF(ISBLANK('Unit Types - Emission Rates'!C147),B137,0),MAX($B$1:B137)+1)</f>
        <v># if BACT</v>
      </c>
      <c r="C138" t="str">
        <f t="shared" si="55"/>
        <v># if BACT0</v>
      </c>
      <c r="D138">
        <f>IF(B138=0,0,IF(ISNUMBER(MATCH(C138,$C$1:C137,0)),-1,COUNTIF($B$2:B138,B138)-COUNTIFS($D$1:D137,"&lt;0",$B$1:B137,B138)))</f>
        <v>-1</v>
      </c>
      <c r="E138">
        <f t="shared" si="73"/>
        <v>0</v>
      </c>
      <c r="F138" t="str">
        <f>IF(OR(COUNTIF(QuickFix!$D$2:D138,QuickFix!D138)&gt;1,QuickFix!D138=0),IF(ISBLANK('Unit Types - Emission Rates'!C147),F137,0),MAX(F$1:$F137)+1)</f>
        <v># if Monitoring</v>
      </c>
      <c r="G138" t="str">
        <f t="shared" si="56"/>
        <v># if Monitoring0</v>
      </c>
      <c r="H138">
        <f>IF(F138=0,0,IF(ISNUMBER(MATCH(G138,$G$1:G137,0)),-1,COUNTIF($F$2:F138,F138)-COUNTIFS($H$1:H137,"&lt;0",$F$1:F137,F138)))</f>
        <v>-1</v>
      </c>
      <c r="I138">
        <f t="shared" si="57"/>
        <v>0</v>
      </c>
      <c r="J138" s="3" t="str">
        <f>IF(OR(COUNTIF($L$2:L138,L138)&gt;1,L138=0),IF(ISBLANK('Unit Types - Emission Rates'!C147),J137,0),MAX($J$1:J137)+1)</f>
        <v>Unique FIN</v>
      </c>
      <c r="K138" s="3" t="str">
        <f>IF(OR(COUNTIF($M$2:M138,M138)&gt;1,M138=0),IF(ISBLANK('Unit Types - Emission Rates'!D147),K137,0),MAX($K$1:K137)+1)</f>
        <v>Unique EPN</v>
      </c>
      <c r="L138">
        <f>IF(ISBLANK('Unit Types - Emission Rates'!$C147),'Unit Types - Emission Rates'!D147,'Unit Types - Emission Rates'!C147)</f>
        <v>0</v>
      </c>
      <c r="M138" s="3">
        <f>IF(AND(ISBLANK('Unit Types - Emission Rates'!D147),N138&lt;&gt;0,L138&lt;&gt;N138),"FIN: "&amp;L138,IF(AND(ISBLANK('Unit Types - Emission Rates'!D147),N138&lt;&gt;0),L138,'Unit Types - Emission Rates'!D147))</f>
        <v>0</v>
      </c>
      <c r="N138" s="3">
        <f>'Unit Types - Emission Rates'!E147</f>
        <v>0</v>
      </c>
      <c r="O138" s="5" t="str">
        <f>IF(OR(COUNTIF($P$2:P138,P138&lt;&gt;0)&gt;1,P138=0),IF(ISBLANK('Unit Types - Emission Rates'!A147),O137,0),MAX($O$1:O137)+1)</f>
        <v>AR Numbering</v>
      </c>
      <c r="P138" s="5">
        <f>'Unit Types - Emission Rates'!A147</f>
        <v>0</v>
      </c>
      <c r="Q138" s="3">
        <f>IF(R138=0,0,IF(COUNTIF($R$2:R138,R138)&gt;1,0,MAX($Q$1:Q137)+1))</f>
        <v>0</v>
      </c>
      <c r="R138" s="3">
        <f>IF(ISBLANK('Unit Types - Emission Rates'!P147),'Unit Types - Emission Rates'!O147,'Unit Types - Emission Rates'!P147)</f>
        <v>0</v>
      </c>
      <c r="S138" t="str">
        <f t="shared" si="74"/>
        <v>00</v>
      </c>
      <c r="T138" t="str">
        <f t="shared" si="75"/>
        <v>00</v>
      </c>
      <c r="U138" s="3">
        <f>IF(OR('Unit Types - Emission Rates'!F147="PM 2.5",'Unit Types - Emission Rates'!F147="PM2.5",'Unit Types - Emission Rates'!F147="PM 10",'Unit Types - Emission Rates'!F147="PM10"),"PM",'Unit Types - Emission Rates'!F147)</f>
        <v>0</v>
      </c>
      <c r="V138" s="100">
        <f>IF(ISBLANK('Unit Types - Emission Rates'!F147),1,0)</f>
        <v>1</v>
      </c>
      <c r="AC138" s="99">
        <f>IF(AD138=-1,0,MAX($AC$1:AC137)+1)</f>
        <v>0</v>
      </c>
      <c r="AD138" s="3">
        <f t="shared" si="58"/>
        <v>-1</v>
      </c>
      <c r="AE138" s="3">
        <f t="shared" si="59"/>
        <v>-1</v>
      </c>
      <c r="AF138" s="280">
        <f t="shared" si="60"/>
        <v>-1</v>
      </c>
      <c r="AG138" s="280" t="str">
        <f t="shared" si="61"/>
        <v/>
      </c>
      <c r="AH138" s="280" t="str">
        <f t="shared" si="62"/>
        <v/>
      </c>
      <c r="AI138" s="3">
        <f t="shared" si="63"/>
        <v>-1</v>
      </c>
      <c r="AJ138" s="3" t="str">
        <f t="shared" si="64"/>
        <v/>
      </c>
      <c r="AK138" s="3" t="str">
        <f t="shared" si="65"/>
        <v/>
      </c>
      <c r="AL138" s="280">
        <f t="shared" si="66"/>
        <v>-1</v>
      </c>
      <c r="AM138" s="280" t="str">
        <f t="shared" si="67"/>
        <v/>
      </c>
      <c r="AN138" s="285" t="str">
        <f t="shared" si="68"/>
        <v/>
      </c>
      <c r="AO138" s="3">
        <f>IF(AP138=0,0,COUNTIF(AO$1:$AO137,"&lt;&gt;0"))</f>
        <v>0</v>
      </c>
      <c r="AP138" s="3">
        <f t="shared" si="69"/>
        <v>0</v>
      </c>
      <c r="AT138" s="99">
        <f>IF(AU138=0,0,COUNTIF($AT$1:AT137,"&lt;&gt;0"))</f>
        <v>0</v>
      </c>
      <c r="AU138" s="3">
        <f t="shared" si="70"/>
        <v>0</v>
      </c>
      <c r="AY138" s="3">
        <f>IF(ISNUMBER(IFERROR(MATCH(AZ138,$AZ$1:AZ137,0),"Else")),0,ROW(AZ138)-1)</f>
        <v>0</v>
      </c>
      <c r="AZ138">
        <f>IF(OR('Unit Types - Emission Rates'!F146="PM 2.5",'Unit Types - Emission Rates'!F146="PM 2.5 ",'Unit Types - Emission Rates'!F146="PM2.5"),"PM2.5",IF(OR('Unit Types - Emission Rates'!F146="PM 10",'Unit Types - Emission Rates'!F146="PM 10 ",'Unit Types - Emission Rates'!F146="PM10 "),"PM10",IF(RIGHT('Unit Types - Emission Rates'!F146,1)=" ",LEFT('Unit Types - Emission Rates'!F146,LEN('Unit Types - Emission Rates'!F146)-1),IF(RIGHT('Unit Types - Emission Rates'!F146,1)&lt;&gt;" ",'Unit Types - Emission Rates'!F146,'Unit Types - Emission Rates'!F146))))</f>
        <v>0</v>
      </c>
      <c r="BA138">
        <f>_xlfn.NUMBERVALUE(IF(OR('Unit Types - Emission Rates'!G146="-",'Unit Types - Emission Rates'!G146="--",'Unit Types - Emission Rates'!G146="---"),0,IF(OR('Unit Types - Emission Rates'!G146="&lt;0.01",'Unit Types - Emission Rates'!G146="&lt; 0.01"),0.01,'Unit Types - Emission Rates'!G146)))</f>
        <v>0</v>
      </c>
      <c r="BB138">
        <f>_xlfn.NUMBERVALUE(IF(OR('Unit Types - Emission Rates'!H146="-",'Unit Types - Emission Rates'!H146="--",'Unit Types - Emission Rates'!H146="---"),0,IF(OR('Unit Types - Emission Rates'!H146="&lt;0.01",'Unit Types - Emission Rates'!H146="&lt; 0.01"),0.01,'Unit Types - Emission Rates'!H146)))</f>
        <v>0</v>
      </c>
      <c r="BC138">
        <f>_xlfn.NUMBERVALUE(IF(OR('Unit Types - Emission Rates'!I146="-",'Unit Types - Emission Rates'!I146="--",'Unit Types - Emission Rates'!I146="---"),0,IF(OR('Unit Types - Emission Rates'!I146="&lt;0.01",'Unit Types - Emission Rates'!I146="&lt; 0.01"),0.01,'Unit Types - Emission Rates'!I146)))</f>
        <v>0</v>
      </c>
      <c r="BD138">
        <f>_xlfn.NUMBERVALUE(IF(OR('Unit Types - Emission Rates'!J146="-",'Unit Types - Emission Rates'!J146="--",'Unit Types - Emission Rates'!J146="---"),0,IF(OR('Unit Types - Emission Rates'!J146="&lt;0.01",'Unit Types - Emission Rates'!J146="&lt; 0.01"),0.01,'Unit Types - Emission Rates'!J146)))</f>
        <v>0</v>
      </c>
      <c r="BE138">
        <f>_xlfn.NUMBERVALUE(IF(OR('Unit Types - Emission Rates'!K146="-",'Unit Types - Emission Rates'!K146="--",'Unit Types - Emission Rates'!K146="---"),0,IF(OR('Unit Types - Emission Rates'!K146="&lt;0.01",'Unit Types - Emission Rates'!K146="&lt; 0.01"),0.01,'Unit Types - Emission Rates'!K146)))</f>
        <v>0</v>
      </c>
      <c r="BF138">
        <f>_xlfn.NUMBERVALUE(IF(OR('Unit Types - Emission Rates'!L146="-",'Unit Types - Emission Rates'!L146="--",'Unit Types - Emission Rates'!L146="---"),0,IF(OR('Unit Types - Emission Rates'!L146="&lt;0.01",'Unit Types - Emission Rates'!L146="&lt; 0.01"),0.01,'Unit Types - Emission Rates'!L146)))</f>
        <v>0</v>
      </c>
      <c r="BG138" t="b">
        <f>IF(AND(V137&lt;&gt;1),(QuickFix!G137="Yes"))</f>
        <v>0</v>
      </c>
      <c r="BH138" t="b">
        <f>OR('Unit Types - Emission Rates'!A146="Consolidate",AND(ISBLANK('Unit Types - Emission Rates'!A146),BH137=TRUE),BC138&gt;0,BD138&gt;0)</f>
        <v>0</v>
      </c>
      <c r="BI138" t="b">
        <f>OR('Unit Types - Emission Rates'!A146="Remove",AND(ISBLANK('Unit Types - Emission Rates'!A146),BI137=TRUE))</f>
        <v>0</v>
      </c>
      <c r="BJ138" t="b">
        <f>OR('Unit Types - Emission Rates'!A146="Consolidate",'Unit Types - Emission Rates'!A146="New/Modified",'Unit Types - Emission Rates'!A146="Change of location",AND(ISBLANK('Unit Types - Emission Rates'!A146),BJ137=TRUE))</f>
        <v>0</v>
      </c>
      <c r="BK138" t="b">
        <f>OR('Unit Types - Emission Rates'!A146="Renew",'Unit Types - Emission Rates'!A146="Renew only",AND(ISBLANK('Unit Types - Emission Rates'!A146),BK137=TRUE))</f>
        <v>0</v>
      </c>
      <c r="BL138">
        <f>IF(ISNUMBER(IFERROR(MATCH(BM138,$BM$1:BM137,0),"Else")),0,ROW(BM138)-1)</f>
        <v>0</v>
      </c>
      <c r="BM138" s="105">
        <f t="shared" si="77"/>
        <v>0</v>
      </c>
      <c r="BO138" s="3"/>
      <c r="BP138" s="3"/>
      <c r="BQ138" s="162" t="s">
        <v>1740</v>
      </c>
      <c r="BR138" s="160" t="s">
        <v>1148</v>
      </c>
      <c r="BS138" s="3"/>
      <c r="BT138" s="3"/>
      <c r="CK138" s="102" t="s">
        <v>1586</v>
      </c>
      <c r="CL138" t="s">
        <v>1698</v>
      </c>
      <c r="CM138" t="s">
        <v>1719</v>
      </c>
      <c r="CN138" t="s">
        <v>1698</v>
      </c>
      <c r="CO138" t="s">
        <v>1720</v>
      </c>
      <c r="CP138" t="s">
        <v>1698</v>
      </c>
      <c r="CQ138" s="105" t="s">
        <v>1698</v>
      </c>
      <c r="CX138" t="s">
        <v>1741</v>
      </c>
      <c r="CY138">
        <f t="shared" si="71"/>
        <v>0</v>
      </c>
      <c r="DA138" t="b">
        <f t="shared" si="72"/>
        <v>0</v>
      </c>
      <c r="DF138" s="333">
        <f t="shared" si="76"/>
        <v>0</v>
      </c>
    </row>
    <row r="139" spans="1:110" x14ac:dyDescent="0.2">
      <c r="A139" s="102">
        <f>IF(OR('Unit Types - Emission Rates'!A148="Not New/Modified",'Unit Types - Emission Rates'!A148="Remove",M139=0),0,IF(ISNUMBER(MATCH(M139,$M$1:M138,0)),0,MAX($A$1:A138)+1))</f>
        <v>0</v>
      </c>
      <c r="B139" t="str">
        <f>IF(OR(COUNTIF(QuickFix!$D$2:D139,QuickFix!D139)&gt;1,QuickFix!D139=0),IF(ISBLANK('Unit Types - Emission Rates'!C148),B138,0),MAX($B$1:B138)+1)</f>
        <v># if BACT</v>
      </c>
      <c r="C139" t="str">
        <f t="shared" si="55"/>
        <v># if BACT0</v>
      </c>
      <c r="D139">
        <f>IF(B139=0,0,IF(ISNUMBER(MATCH(C139,$C$1:C138,0)),-1,COUNTIF($B$2:B139,B139)-COUNTIFS($D$1:D138,"&lt;0",$B$1:B138,B139)))</f>
        <v>-1</v>
      </c>
      <c r="E139">
        <f t="shared" si="73"/>
        <v>0</v>
      </c>
      <c r="F139" t="str">
        <f>IF(OR(COUNTIF(QuickFix!$D$2:D139,QuickFix!D139)&gt;1,QuickFix!D139=0),IF(ISBLANK('Unit Types - Emission Rates'!C148),F138,0),MAX(F$1:$F138)+1)</f>
        <v># if Monitoring</v>
      </c>
      <c r="G139" t="str">
        <f t="shared" si="56"/>
        <v># if Monitoring0</v>
      </c>
      <c r="H139">
        <f>IF(F139=0,0,IF(ISNUMBER(MATCH(G139,$G$1:G138,0)),-1,COUNTIF($F$2:F139,F139)-COUNTIFS($H$1:H138,"&lt;0",$F$1:F138,F139)))</f>
        <v>-1</v>
      </c>
      <c r="I139">
        <f t="shared" si="57"/>
        <v>0</v>
      </c>
      <c r="J139" s="3" t="str">
        <f>IF(OR(COUNTIF($L$2:L139,L139)&gt;1,L139=0),IF(ISBLANK('Unit Types - Emission Rates'!C148),J138,0),MAX($J$1:J138)+1)</f>
        <v>Unique FIN</v>
      </c>
      <c r="K139" s="3" t="str">
        <f>IF(OR(COUNTIF($M$2:M139,M139)&gt;1,M139=0),IF(ISBLANK('Unit Types - Emission Rates'!D148),K138,0),MAX($K$1:K138)+1)</f>
        <v>Unique EPN</v>
      </c>
      <c r="L139">
        <f>IF(ISBLANK('Unit Types - Emission Rates'!$C148),'Unit Types - Emission Rates'!D148,'Unit Types - Emission Rates'!C148)</f>
        <v>0</v>
      </c>
      <c r="M139" s="3">
        <f>IF(AND(ISBLANK('Unit Types - Emission Rates'!D148),N139&lt;&gt;0,L139&lt;&gt;N139),"FIN: "&amp;L139,IF(AND(ISBLANK('Unit Types - Emission Rates'!D148),N139&lt;&gt;0),L139,'Unit Types - Emission Rates'!D148))</f>
        <v>0</v>
      </c>
      <c r="N139" s="3">
        <f>'Unit Types - Emission Rates'!E148</f>
        <v>0</v>
      </c>
      <c r="O139" s="5" t="str">
        <f>IF(OR(COUNTIF($P$2:P139,P139&lt;&gt;0)&gt;1,P139=0),IF(ISBLANK('Unit Types - Emission Rates'!A148),O138,0),MAX($O$1:O138)+1)</f>
        <v>AR Numbering</v>
      </c>
      <c r="P139" s="5">
        <f>'Unit Types - Emission Rates'!A148</f>
        <v>0</v>
      </c>
      <c r="Q139" s="3">
        <f>IF(R139=0,0,IF(COUNTIF($R$2:R139,R139)&gt;1,0,MAX($Q$1:Q138)+1))</f>
        <v>0</v>
      </c>
      <c r="R139" s="3">
        <f>IF(ISBLANK('Unit Types - Emission Rates'!P148),'Unit Types - Emission Rates'!O148,'Unit Types - Emission Rates'!P148)</f>
        <v>0</v>
      </c>
      <c r="S139" t="str">
        <f t="shared" si="74"/>
        <v>00</v>
      </c>
      <c r="T139" t="str">
        <f t="shared" si="75"/>
        <v>00</v>
      </c>
      <c r="U139" s="3">
        <f>IF(OR('Unit Types - Emission Rates'!F148="PM 2.5",'Unit Types - Emission Rates'!F148="PM2.5",'Unit Types - Emission Rates'!F148="PM 10",'Unit Types - Emission Rates'!F148="PM10"),"PM",'Unit Types - Emission Rates'!F148)</f>
        <v>0</v>
      </c>
      <c r="V139" s="100">
        <f>IF(ISBLANK('Unit Types - Emission Rates'!F148),1,0)</f>
        <v>1</v>
      </c>
      <c r="AC139" s="99">
        <f>IF(AD139=-1,0,MAX($AC$1:AC138)+1)</f>
        <v>0</v>
      </c>
      <c r="AD139" s="3">
        <f t="shared" si="58"/>
        <v>-1</v>
      </c>
      <c r="AE139" s="3">
        <f t="shared" si="59"/>
        <v>-1</v>
      </c>
      <c r="AF139" s="280">
        <f t="shared" si="60"/>
        <v>-1</v>
      </c>
      <c r="AG139" s="280" t="str">
        <f t="shared" si="61"/>
        <v/>
      </c>
      <c r="AH139" s="280" t="str">
        <f t="shared" si="62"/>
        <v/>
      </c>
      <c r="AI139" s="3">
        <f t="shared" si="63"/>
        <v>-1</v>
      </c>
      <c r="AJ139" s="3" t="str">
        <f t="shared" si="64"/>
        <v/>
      </c>
      <c r="AK139" s="3" t="str">
        <f t="shared" si="65"/>
        <v/>
      </c>
      <c r="AL139" s="280">
        <f t="shared" si="66"/>
        <v>-1</v>
      </c>
      <c r="AM139" s="280" t="str">
        <f t="shared" si="67"/>
        <v/>
      </c>
      <c r="AN139" s="285" t="str">
        <f t="shared" si="68"/>
        <v/>
      </c>
      <c r="AO139" s="3">
        <f>IF(AP139=0,0,COUNTIF(AO$1:$AO138,"&lt;&gt;0"))</f>
        <v>0</v>
      </c>
      <c r="AP139" s="3">
        <f t="shared" si="69"/>
        <v>0</v>
      </c>
      <c r="AT139" s="99">
        <f>IF(AU139=0,0,COUNTIF($AT$1:AT138,"&lt;&gt;0"))</f>
        <v>0</v>
      </c>
      <c r="AU139" s="3">
        <f t="shared" si="70"/>
        <v>0</v>
      </c>
      <c r="AY139" s="3">
        <f>IF(ISNUMBER(IFERROR(MATCH(AZ139,$AZ$1:AZ138,0),"Else")),0,ROW(AZ139)-1)</f>
        <v>0</v>
      </c>
      <c r="AZ139">
        <f>IF(OR('Unit Types - Emission Rates'!F147="PM 2.5",'Unit Types - Emission Rates'!F147="PM 2.5 ",'Unit Types - Emission Rates'!F147="PM2.5"),"PM2.5",IF(OR('Unit Types - Emission Rates'!F147="PM 10",'Unit Types - Emission Rates'!F147="PM 10 ",'Unit Types - Emission Rates'!F147="PM10 "),"PM10",IF(RIGHT('Unit Types - Emission Rates'!F147,1)=" ",LEFT('Unit Types - Emission Rates'!F147,LEN('Unit Types - Emission Rates'!F147)-1),IF(RIGHT('Unit Types - Emission Rates'!F147,1)&lt;&gt;" ",'Unit Types - Emission Rates'!F147,'Unit Types - Emission Rates'!F147))))</f>
        <v>0</v>
      </c>
      <c r="BA139">
        <f>_xlfn.NUMBERVALUE(IF(OR('Unit Types - Emission Rates'!G147="-",'Unit Types - Emission Rates'!G147="--",'Unit Types - Emission Rates'!G147="---"),0,IF(OR('Unit Types - Emission Rates'!G147="&lt;0.01",'Unit Types - Emission Rates'!G147="&lt; 0.01"),0.01,'Unit Types - Emission Rates'!G147)))</f>
        <v>0</v>
      </c>
      <c r="BB139">
        <f>_xlfn.NUMBERVALUE(IF(OR('Unit Types - Emission Rates'!H147="-",'Unit Types - Emission Rates'!H147="--",'Unit Types - Emission Rates'!H147="---"),0,IF(OR('Unit Types - Emission Rates'!H147="&lt;0.01",'Unit Types - Emission Rates'!H147="&lt; 0.01"),0.01,'Unit Types - Emission Rates'!H147)))</f>
        <v>0</v>
      </c>
      <c r="BC139">
        <f>_xlfn.NUMBERVALUE(IF(OR('Unit Types - Emission Rates'!I147="-",'Unit Types - Emission Rates'!I147="--",'Unit Types - Emission Rates'!I147="---"),0,IF(OR('Unit Types - Emission Rates'!I147="&lt;0.01",'Unit Types - Emission Rates'!I147="&lt; 0.01"),0.01,'Unit Types - Emission Rates'!I147)))</f>
        <v>0</v>
      </c>
      <c r="BD139">
        <f>_xlfn.NUMBERVALUE(IF(OR('Unit Types - Emission Rates'!J147="-",'Unit Types - Emission Rates'!J147="--",'Unit Types - Emission Rates'!J147="---"),0,IF(OR('Unit Types - Emission Rates'!J147="&lt;0.01",'Unit Types - Emission Rates'!J147="&lt; 0.01"),0.01,'Unit Types - Emission Rates'!J147)))</f>
        <v>0</v>
      </c>
      <c r="BE139">
        <f>_xlfn.NUMBERVALUE(IF(OR('Unit Types - Emission Rates'!K147="-",'Unit Types - Emission Rates'!K147="--",'Unit Types - Emission Rates'!K147="---"),0,IF(OR('Unit Types - Emission Rates'!K147="&lt;0.01",'Unit Types - Emission Rates'!K147="&lt; 0.01"),0.01,'Unit Types - Emission Rates'!K147)))</f>
        <v>0</v>
      </c>
      <c r="BF139">
        <f>_xlfn.NUMBERVALUE(IF(OR('Unit Types - Emission Rates'!L147="-",'Unit Types - Emission Rates'!L147="--",'Unit Types - Emission Rates'!L147="---"),0,IF(OR('Unit Types - Emission Rates'!L147="&lt;0.01",'Unit Types - Emission Rates'!L147="&lt; 0.01"),0.01,'Unit Types - Emission Rates'!L147)))</f>
        <v>0</v>
      </c>
      <c r="BG139" t="b">
        <f>IF(AND(V138&lt;&gt;1),(QuickFix!G138="Yes"))</f>
        <v>0</v>
      </c>
      <c r="BH139" t="b">
        <f>OR('Unit Types - Emission Rates'!A147="Consolidate",AND(ISBLANK('Unit Types - Emission Rates'!A147),BH138=TRUE),BC139&gt;0,BD139&gt;0)</f>
        <v>0</v>
      </c>
      <c r="BI139" t="b">
        <f>OR('Unit Types - Emission Rates'!A147="Remove",AND(ISBLANK('Unit Types - Emission Rates'!A147),BI138=TRUE))</f>
        <v>0</v>
      </c>
      <c r="BJ139" t="b">
        <f>OR('Unit Types - Emission Rates'!A147="Consolidate",'Unit Types - Emission Rates'!A147="New/Modified",'Unit Types - Emission Rates'!A147="Change of location",AND(ISBLANK('Unit Types - Emission Rates'!A147),BJ138=TRUE))</f>
        <v>0</v>
      </c>
      <c r="BK139" t="b">
        <f>OR('Unit Types - Emission Rates'!A147="Renew",'Unit Types - Emission Rates'!A147="Renew only",AND(ISBLANK('Unit Types - Emission Rates'!A147),BK138=TRUE))</f>
        <v>0</v>
      </c>
      <c r="BL139">
        <f>IF(ISNUMBER(IFERROR(MATCH(BM139,$BM$1:BM138,0),"Else")),0,ROW(BM139)-1)</f>
        <v>0</v>
      </c>
      <c r="BM139" s="105">
        <f t="shared" si="77"/>
        <v>0</v>
      </c>
      <c r="BO139" s="3"/>
      <c r="BP139" s="3"/>
      <c r="BQ139" s="162" t="s">
        <v>1742</v>
      </c>
      <c r="BR139" s="160" t="s">
        <v>1073</v>
      </c>
      <c r="BS139" s="3"/>
      <c r="BT139" s="3"/>
      <c r="CK139" s="102" t="s">
        <v>1079</v>
      </c>
      <c r="CL139" t="s">
        <v>1633</v>
      </c>
      <c r="CM139" t="s">
        <v>1698</v>
      </c>
      <c r="CN139" t="s">
        <v>1698</v>
      </c>
      <c r="CO139" t="s">
        <v>1720</v>
      </c>
      <c r="CP139" t="s">
        <v>1698</v>
      </c>
      <c r="CQ139" s="105" t="s">
        <v>1698</v>
      </c>
      <c r="CX139" t="s">
        <v>1743</v>
      </c>
      <c r="CY139">
        <f t="shared" si="71"/>
        <v>0</v>
      </c>
      <c r="DA139" t="b">
        <f t="shared" si="72"/>
        <v>0</v>
      </c>
      <c r="DF139" s="333">
        <f t="shared" si="76"/>
        <v>0</v>
      </c>
    </row>
    <row r="140" spans="1:110" x14ac:dyDescent="0.2">
      <c r="A140" s="102">
        <f>IF(OR('Unit Types - Emission Rates'!A149="Not New/Modified",'Unit Types - Emission Rates'!A149="Remove",M140=0),0,IF(ISNUMBER(MATCH(M140,$M$1:M139,0)),0,MAX($A$1:A139)+1))</f>
        <v>0</v>
      </c>
      <c r="B140" t="str">
        <f>IF(OR(COUNTIF(QuickFix!$D$2:D140,QuickFix!D140)&gt;1,QuickFix!D140=0),IF(ISBLANK('Unit Types - Emission Rates'!C149),B139,0),MAX($B$1:B139)+1)</f>
        <v># if BACT</v>
      </c>
      <c r="C140" t="str">
        <f t="shared" si="55"/>
        <v># if BACT0</v>
      </c>
      <c r="D140">
        <f>IF(B140=0,0,IF(ISNUMBER(MATCH(C140,$C$1:C139,0)),-1,COUNTIF($B$2:B140,B140)-COUNTIFS($D$1:D139,"&lt;0",$B$1:B139,B140)))</f>
        <v>-1</v>
      </c>
      <c r="E140">
        <f t="shared" si="73"/>
        <v>0</v>
      </c>
      <c r="F140" t="str">
        <f>IF(OR(COUNTIF(QuickFix!$D$2:D140,QuickFix!D140)&gt;1,QuickFix!D140=0),IF(ISBLANK('Unit Types - Emission Rates'!C149),F139,0),MAX(F$1:$F139)+1)</f>
        <v># if Monitoring</v>
      </c>
      <c r="G140" t="str">
        <f t="shared" si="56"/>
        <v># if Monitoring0</v>
      </c>
      <c r="H140">
        <f>IF(F140=0,0,IF(ISNUMBER(MATCH(G140,$G$1:G139,0)),-1,COUNTIF($F$2:F140,F140)-COUNTIFS($H$1:H139,"&lt;0",$F$1:F139,F140)))</f>
        <v>-1</v>
      </c>
      <c r="I140">
        <f t="shared" si="57"/>
        <v>0</v>
      </c>
      <c r="J140" s="3" t="str">
        <f>IF(OR(COUNTIF($L$2:L140,L140)&gt;1,L140=0),IF(ISBLANK('Unit Types - Emission Rates'!C149),J139,0),MAX($J$1:J139)+1)</f>
        <v>Unique FIN</v>
      </c>
      <c r="K140" s="3" t="str">
        <f>IF(OR(COUNTIF($M$2:M140,M140)&gt;1,M140=0),IF(ISBLANK('Unit Types - Emission Rates'!D149),K139,0),MAX($K$1:K139)+1)</f>
        <v>Unique EPN</v>
      </c>
      <c r="L140">
        <f>IF(ISBLANK('Unit Types - Emission Rates'!$C149),'Unit Types - Emission Rates'!D149,'Unit Types - Emission Rates'!C149)</f>
        <v>0</v>
      </c>
      <c r="M140" s="3">
        <f>IF(AND(ISBLANK('Unit Types - Emission Rates'!D149),N140&lt;&gt;0,L140&lt;&gt;N140),"FIN: "&amp;L140,IF(AND(ISBLANK('Unit Types - Emission Rates'!D149),N140&lt;&gt;0),L140,'Unit Types - Emission Rates'!D149))</f>
        <v>0</v>
      </c>
      <c r="N140" s="3">
        <f>'Unit Types - Emission Rates'!E149</f>
        <v>0</v>
      </c>
      <c r="O140" s="5" t="str">
        <f>IF(OR(COUNTIF($P$2:P140,P140&lt;&gt;0)&gt;1,P140=0),IF(ISBLANK('Unit Types - Emission Rates'!A149),O139,0),MAX($O$1:O139)+1)</f>
        <v>AR Numbering</v>
      </c>
      <c r="P140" s="5">
        <f>'Unit Types - Emission Rates'!A149</f>
        <v>0</v>
      </c>
      <c r="Q140" s="3">
        <f>IF(R140=0,0,IF(COUNTIF($R$2:R140,R140)&gt;1,0,MAX($Q$1:Q139)+1))</f>
        <v>0</v>
      </c>
      <c r="R140" s="3">
        <f>IF(ISBLANK('Unit Types - Emission Rates'!P149),'Unit Types - Emission Rates'!O149,'Unit Types - Emission Rates'!P149)</f>
        <v>0</v>
      </c>
      <c r="S140" t="str">
        <f t="shared" si="74"/>
        <v>00</v>
      </c>
      <c r="T140" t="str">
        <f t="shared" si="75"/>
        <v>00</v>
      </c>
      <c r="U140" s="3">
        <f>IF(OR('Unit Types - Emission Rates'!F149="PM 2.5",'Unit Types - Emission Rates'!F149="PM2.5",'Unit Types - Emission Rates'!F149="PM 10",'Unit Types - Emission Rates'!F149="PM10"),"PM",'Unit Types - Emission Rates'!F149)</f>
        <v>0</v>
      </c>
      <c r="V140" s="100">
        <f>IF(ISBLANK('Unit Types - Emission Rates'!F149),1,0)</f>
        <v>1</v>
      </c>
      <c r="AC140" s="99">
        <f>IF(AD140=-1,0,MAX($AC$1:AC139)+1)</f>
        <v>0</v>
      </c>
      <c r="AD140" s="3">
        <f t="shared" si="58"/>
        <v>-1</v>
      </c>
      <c r="AE140" s="3">
        <f t="shared" si="59"/>
        <v>-1</v>
      </c>
      <c r="AF140" s="280">
        <f t="shared" si="60"/>
        <v>-1</v>
      </c>
      <c r="AG140" s="280" t="str">
        <f t="shared" si="61"/>
        <v/>
      </c>
      <c r="AH140" s="280" t="str">
        <f t="shared" si="62"/>
        <v/>
      </c>
      <c r="AI140" s="3">
        <f t="shared" si="63"/>
        <v>-1</v>
      </c>
      <c r="AJ140" s="3" t="str">
        <f t="shared" si="64"/>
        <v/>
      </c>
      <c r="AK140" s="3" t="str">
        <f t="shared" si="65"/>
        <v/>
      </c>
      <c r="AL140" s="280">
        <f t="shared" si="66"/>
        <v>-1</v>
      </c>
      <c r="AM140" s="280" t="str">
        <f t="shared" si="67"/>
        <v/>
      </c>
      <c r="AN140" s="285" t="str">
        <f t="shared" si="68"/>
        <v/>
      </c>
      <c r="AO140" s="3">
        <f>IF(AP140=0,0,COUNTIF(AO$1:$AO139,"&lt;&gt;0"))</f>
        <v>0</v>
      </c>
      <c r="AP140" s="3">
        <f t="shared" si="69"/>
        <v>0</v>
      </c>
      <c r="AT140" s="99">
        <f>IF(AU140=0,0,COUNTIF($AT$1:AT139,"&lt;&gt;0"))</f>
        <v>0</v>
      </c>
      <c r="AU140" s="3">
        <f t="shared" si="70"/>
        <v>0</v>
      </c>
      <c r="AY140" s="3">
        <f>IF(ISNUMBER(IFERROR(MATCH(AZ140,$AZ$1:AZ139,0),"Else")),0,ROW(AZ140)-1)</f>
        <v>0</v>
      </c>
      <c r="AZ140">
        <f>IF(OR('Unit Types - Emission Rates'!F148="PM 2.5",'Unit Types - Emission Rates'!F148="PM 2.5 ",'Unit Types - Emission Rates'!F148="PM2.5"),"PM2.5",IF(OR('Unit Types - Emission Rates'!F148="PM 10",'Unit Types - Emission Rates'!F148="PM 10 ",'Unit Types - Emission Rates'!F148="PM10 "),"PM10",IF(RIGHT('Unit Types - Emission Rates'!F148,1)=" ",LEFT('Unit Types - Emission Rates'!F148,LEN('Unit Types - Emission Rates'!F148)-1),IF(RIGHT('Unit Types - Emission Rates'!F148,1)&lt;&gt;" ",'Unit Types - Emission Rates'!F148,'Unit Types - Emission Rates'!F148))))</f>
        <v>0</v>
      </c>
      <c r="BA140">
        <f>_xlfn.NUMBERVALUE(IF(OR('Unit Types - Emission Rates'!G148="-",'Unit Types - Emission Rates'!G148="--",'Unit Types - Emission Rates'!G148="---"),0,IF(OR('Unit Types - Emission Rates'!G148="&lt;0.01",'Unit Types - Emission Rates'!G148="&lt; 0.01"),0.01,'Unit Types - Emission Rates'!G148)))</f>
        <v>0</v>
      </c>
      <c r="BB140">
        <f>_xlfn.NUMBERVALUE(IF(OR('Unit Types - Emission Rates'!H148="-",'Unit Types - Emission Rates'!H148="--",'Unit Types - Emission Rates'!H148="---"),0,IF(OR('Unit Types - Emission Rates'!H148="&lt;0.01",'Unit Types - Emission Rates'!H148="&lt; 0.01"),0.01,'Unit Types - Emission Rates'!H148)))</f>
        <v>0</v>
      </c>
      <c r="BC140">
        <f>_xlfn.NUMBERVALUE(IF(OR('Unit Types - Emission Rates'!I148="-",'Unit Types - Emission Rates'!I148="--",'Unit Types - Emission Rates'!I148="---"),0,IF(OR('Unit Types - Emission Rates'!I148="&lt;0.01",'Unit Types - Emission Rates'!I148="&lt; 0.01"),0.01,'Unit Types - Emission Rates'!I148)))</f>
        <v>0</v>
      </c>
      <c r="BD140">
        <f>_xlfn.NUMBERVALUE(IF(OR('Unit Types - Emission Rates'!J148="-",'Unit Types - Emission Rates'!J148="--",'Unit Types - Emission Rates'!J148="---"),0,IF(OR('Unit Types - Emission Rates'!J148="&lt;0.01",'Unit Types - Emission Rates'!J148="&lt; 0.01"),0.01,'Unit Types - Emission Rates'!J148)))</f>
        <v>0</v>
      </c>
      <c r="BE140">
        <f>_xlfn.NUMBERVALUE(IF(OR('Unit Types - Emission Rates'!K148="-",'Unit Types - Emission Rates'!K148="--",'Unit Types - Emission Rates'!K148="---"),0,IF(OR('Unit Types - Emission Rates'!K148="&lt;0.01",'Unit Types - Emission Rates'!K148="&lt; 0.01"),0.01,'Unit Types - Emission Rates'!K148)))</f>
        <v>0</v>
      </c>
      <c r="BF140">
        <f>_xlfn.NUMBERVALUE(IF(OR('Unit Types - Emission Rates'!L148="-",'Unit Types - Emission Rates'!L148="--",'Unit Types - Emission Rates'!L148="---"),0,IF(OR('Unit Types - Emission Rates'!L148="&lt;0.01",'Unit Types - Emission Rates'!L148="&lt; 0.01"),0.01,'Unit Types - Emission Rates'!L148)))</f>
        <v>0</v>
      </c>
      <c r="BG140" t="b">
        <f>IF(AND(V139&lt;&gt;1),(QuickFix!G139="Yes"))</f>
        <v>0</v>
      </c>
      <c r="BH140" t="b">
        <f>OR('Unit Types - Emission Rates'!A148="Consolidate",AND(ISBLANK('Unit Types - Emission Rates'!A148),BH139=TRUE),BC140&gt;0,BD140&gt;0)</f>
        <v>0</v>
      </c>
      <c r="BI140" t="b">
        <f>OR('Unit Types - Emission Rates'!A148="Remove",AND(ISBLANK('Unit Types - Emission Rates'!A148),BI139=TRUE))</f>
        <v>0</v>
      </c>
      <c r="BJ140" t="b">
        <f>OR('Unit Types - Emission Rates'!A148="Consolidate",'Unit Types - Emission Rates'!A148="New/Modified",'Unit Types - Emission Rates'!A148="Change of location",AND(ISBLANK('Unit Types - Emission Rates'!A148),BJ139=TRUE))</f>
        <v>0</v>
      </c>
      <c r="BK140" t="b">
        <f>OR('Unit Types - Emission Rates'!A148="Renew",'Unit Types - Emission Rates'!A148="Renew only",AND(ISBLANK('Unit Types - Emission Rates'!A148),BK139=TRUE))</f>
        <v>0</v>
      </c>
      <c r="BL140">
        <f>IF(ISNUMBER(IFERROR(MATCH(BM140,$BM$1:BM139,0),"Else")),0,ROW(BM140)-1)</f>
        <v>0</v>
      </c>
      <c r="BM140" s="105">
        <f t="shared" si="77"/>
        <v>0</v>
      </c>
      <c r="BO140" s="3"/>
      <c r="BP140" s="3"/>
      <c r="BQ140" s="162" t="s">
        <v>1744</v>
      </c>
      <c r="BR140" s="160" t="s">
        <v>1099</v>
      </c>
      <c r="BS140" s="3"/>
      <c r="BT140" s="3"/>
      <c r="CK140" s="102" t="s">
        <v>1106</v>
      </c>
      <c r="CL140" t="s">
        <v>1633</v>
      </c>
      <c r="CM140" t="s">
        <v>1698</v>
      </c>
      <c r="CN140" t="s">
        <v>1698</v>
      </c>
      <c r="CO140" t="s">
        <v>1720</v>
      </c>
      <c r="CP140" t="s">
        <v>1698</v>
      </c>
      <c r="CQ140" s="105" t="s">
        <v>1698</v>
      </c>
      <c r="CX140" t="s">
        <v>1745</v>
      </c>
      <c r="CY140">
        <f t="shared" si="71"/>
        <v>0</v>
      </c>
      <c r="DA140" t="b">
        <f t="shared" si="72"/>
        <v>0</v>
      </c>
      <c r="DF140" s="333">
        <f t="shared" si="76"/>
        <v>0</v>
      </c>
    </row>
    <row r="141" spans="1:110" x14ac:dyDescent="0.2">
      <c r="A141" s="102">
        <f>IF(OR('Unit Types - Emission Rates'!A150="Not New/Modified",'Unit Types - Emission Rates'!A150="Remove",M141=0),0,IF(ISNUMBER(MATCH(M141,$M$1:M140,0)),0,MAX($A$1:A140)+1))</f>
        <v>0</v>
      </c>
      <c r="B141" t="str">
        <f>IF(OR(COUNTIF(QuickFix!$D$2:D141,QuickFix!D141)&gt;1,QuickFix!D141=0),IF(ISBLANK('Unit Types - Emission Rates'!C150),B140,0),MAX($B$1:B140)+1)</f>
        <v># if BACT</v>
      </c>
      <c r="C141" t="str">
        <f t="shared" si="55"/>
        <v># if BACT0</v>
      </c>
      <c r="D141">
        <f>IF(B141=0,0,IF(ISNUMBER(MATCH(C141,$C$1:C140,0)),-1,COUNTIF($B$2:B141,B141)-COUNTIFS($D$1:D140,"&lt;0",$B$1:B140,B141)))</f>
        <v>-1</v>
      </c>
      <c r="E141">
        <f t="shared" si="73"/>
        <v>0</v>
      </c>
      <c r="F141" t="str">
        <f>IF(OR(COUNTIF(QuickFix!$D$2:D141,QuickFix!D141)&gt;1,QuickFix!D141=0),IF(ISBLANK('Unit Types - Emission Rates'!C150),F140,0),MAX(F$1:$F140)+1)</f>
        <v># if Monitoring</v>
      </c>
      <c r="G141" t="str">
        <f t="shared" si="56"/>
        <v># if Monitoring0</v>
      </c>
      <c r="H141">
        <f>IF(F141=0,0,IF(ISNUMBER(MATCH(G141,$G$1:G140,0)),-1,COUNTIF($F$2:F141,F141)-COUNTIFS($H$1:H140,"&lt;0",$F$1:F140,F141)))</f>
        <v>-1</v>
      </c>
      <c r="I141">
        <f t="shared" si="57"/>
        <v>0</v>
      </c>
      <c r="J141" s="3" t="str">
        <f>IF(OR(COUNTIF($L$2:L141,L141)&gt;1,L141=0),IF(ISBLANK('Unit Types - Emission Rates'!C150),J140,0),MAX($J$1:J140)+1)</f>
        <v>Unique FIN</v>
      </c>
      <c r="K141" s="3" t="str">
        <f>IF(OR(COUNTIF($M$2:M141,M141)&gt;1,M141=0),IF(ISBLANK('Unit Types - Emission Rates'!D150),K140,0),MAX($K$1:K140)+1)</f>
        <v>Unique EPN</v>
      </c>
      <c r="L141">
        <f>IF(ISBLANK('Unit Types - Emission Rates'!$C150),'Unit Types - Emission Rates'!D150,'Unit Types - Emission Rates'!C150)</f>
        <v>0</v>
      </c>
      <c r="M141" s="3">
        <f>IF(AND(ISBLANK('Unit Types - Emission Rates'!D150),N141&lt;&gt;0,L141&lt;&gt;N141),"FIN: "&amp;L141,IF(AND(ISBLANK('Unit Types - Emission Rates'!D150),N141&lt;&gt;0),L141,'Unit Types - Emission Rates'!D150))</f>
        <v>0</v>
      </c>
      <c r="N141" s="3">
        <f>'Unit Types - Emission Rates'!E150</f>
        <v>0</v>
      </c>
      <c r="O141" s="5" t="str">
        <f>IF(OR(COUNTIF($P$2:P141,P141&lt;&gt;0)&gt;1,P141=0),IF(ISBLANK('Unit Types - Emission Rates'!A150),O140,0),MAX($O$1:O140)+1)</f>
        <v>AR Numbering</v>
      </c>
      <c r="P141" s="5">
        <f>'Unit Types - Emission Rates'!A150</f>
        <v>0</v>
      </c>
      <c r="Q141" s="3">
        <f>IF(R141=0,0,IF(COUNTIF($R$2:R141,R141)&gt;1,0,MAX($Q$1:Q140)+1))</f>
        <v>0</v>
      </c>
      <c r="R141" s="3">
        <f>IF(ISBLANK('Unit Types - Emission Rates'!P150),'Unit Types - Emission Rates'!O150,'Unit Types - Emission Rates'!P150)</f>
        <v>0</v>
      </c>
      <c r="S141" t="str">
        <f t="shared" si="74"/>
        <v>00</v>
      </c>
      <c r="T141" t="str">
        <f t="shared" si="75"/>
        <v>00</v>
      </c>
      <c r="U141" s="3">
        <f>IF(OR('Unit Types - Emission Rates'!F150="PM 2.5",'Unit Types - Emission Rates'!F150="PM2.5",'Unit Types - Emission Rates'!F150="PM 10",'Unit Types - Emission Rates'!F150="PM10"),"PM",'Unit Types - Emission Rates'!F150)</f>
        <v>0</v>
      </c>
      <c r="V141" s="100">
        <f>IF(ISBLANK('Unit Types - Emission Rates'!F150),1,0)</f>
        <v>1</v>
      </c>
      <c r="AC141" s="99">
        <f>IF(AD141=-1,0,MAX($AC$1:AC140)+1)</f>
        <v>0</v>
      </c>
      <c r="AD141" s="3">
        <f t="shared" si="58"/>
        <v>-1</v>
      </c>
      <c r="AE141" s="3">
        <f t="shared" si="59"/>
        <v>-1</v>
      </c>
      <c r="AF141" s="280">
        <f t="shared" si="60"/>
        <v>-1</v>
      </c>
      <c r="AG141" s="280" t="str">
        <f t="shared" si="61"/>
        <v/>
      </c>
      <c r="AH141" s="280" t="str">
        <f t="shared" si="62"/>
        <v/>
      </c>
      <c r="AI141" s="3">
        <f t="shared" si="63"/>
        <v>-1</v>
      </c>
      <c r="AJ141" s="3" t="str">
        <f t="shared" si="64"/>
        <v/>
      </c>
      <c r="AK141" s="3" t="str">
        <f t="shared" si="65"/>
        <v/>
      </c>
      <c r="AL141" s="280">
        <f t="shared" si="66"/>
        <v>-1</v>
      </c>
      <c r="AM141" s="280" t="str">
        <f t="shared" si="67"/>
        <v/>
      </c>
      <c r="AN141" s="285" t="str">
        <f t="shared" si="68"/>
        <v/>
      </c>
      <c r="AO141" s="3">
        <f>IF(AP141=0,0,COUNTIF(AO$1:$AO140,"&lt;&gt;0"))</f>
        <v>0</v>
      </c>
      <c r="AP141" s="3">
        <f t="shared" si="69"/>
        <v>0</v>
      </c>
      <c r="AT141" s="99">
        <f>IF(AU141=0,0,COUNTIF($AT$1:AT140,"&lt;&gt;0"))</f>
        <v>0</v>
      </c>
      <c r="AU141" s="3">
        <f t="shared" si="70"/>
        <v>0</v>
      </c>
      <c r="AY141" s="3">
        <f>IF(ISNUMBER(IFERROR(MATCH(AZ141,$AZ$1:AZ140,0),"Else")),0,ROW(AZ141)-1)</f>
        <v>0</v>
      </c>
      <c r="AZ141">
        <f>IF(OR('Unit Types - Emission Rates'!F149="PM 2.5",'Unit Types - Emission Rates'!F149="PM 2.5 ",'Unit Types - Emission Rates'!F149="PM2.5"),"PM2.5",IF(OR('Unit Types - Emission Rates'!F149="PM 10",'Unit Types - Emission Rates'!F149="PM 10 ",'Unit Types - Emission Rates'!F149="PM10 "),"PM10",IF(RIGHT('Unit Types - Emission Rates'!F149,1)=" ",LEFT('Unit Types - Emission Rates'!F149,LEN('Unit Types - Emission Rates'!F149)-1),IF(RIGHT('Unit Types - Emission Rates'!F149,1)&lt;&gt;" ",'Unit Types - Emission Rates'!F149,'Unit Types - Emission Rates'!F149))))</f>
        <v>0</v>
      </c>
      <c r="BA141">
        <f>_xlfn.NUMBERVALUE(IF(OR('Unit Types - Emission Rates'!G149="-",'Unit Types - Emission Rates'!G149="--",'Unit Types - Emission Rates'!G149="---"),0,IF(OR('Unit Types - Emission Rates'!G149="&lt;0.01",'Unit Types - Emission Rates'!G149="&lt; 0.01"),0.01,'Unit Types - Emission Rates'!G149)))</f>
        <v>0</v>
      </c>
      <c r="BB141">
        <f>_xlfn.NUMBERVALUE(IF(OR('Unit Types - Emission Rates'!H149="-",'Unit Types - Emission Rates'!H149="--",'Unit Types - Emission Rates'!H149="---"),0,IF(OR('Unit Types - Emission Rates'!H149="&lt;0.01",'Unit Types - Emission Rates'!H149="&lt; 0.01"),0.01,'Unit Types - Emission Rates'!H149)))</f>
        <v>0</v>
      </c>
      <c r="BC141">
        <f>_xlfn.NUMBERVALUE(IF(OR('Unit Types - Emission Rates'!I149="-",'Unit Types - Emission Rates'!I149="--",'Unit Types - Emission Rates'!I149="---"),0,IF(OR('Unit Types - Emission Rates'!I149="&lt;0.01",'Unit Types - Emission Rates'!I149="&lt; 0.01"),0.01,'Unit Types - Emission Rates'!I149)))</f>
        <v>0</v>
      </c>
      <c r="BD141">
        <f>_xlfn.NUMBERVALUE(IF(OR('Unit Types - Emission Rates'!J149="-",'Unit Types - Emission Rates'!J149="--",'Unit Types - Emission Rates'!J149="---"),0,IF(OR('Unit Types - Emission Rates'!J149="&lt;0.01",'Unit Types - Emission Rates'!J149="&lt; 0.01"),0.01,'Unit Types - Emission Rates'!J149)))</f>
        <v>0</v>
      </c>
      <c r="BE141">
        <f>_xlfn.NUMBERVALUE(IF(OR('Unit Types - Emission Rates'!K149="-",'Unit Types - Emission Rates'!K149="--",'Unit Types - Emission Rates'!K149="---"),0,IF(OR('Unit Types - Emission Rates'!K149="&lt;0.01",'Unit Types - Emission Rates'!K149="&lt; 0.01"),0.01,'Unit Types - Emission Rates'!K149)))</f>
        <v>0</v>
      </c>
      <c r="BF141">
        <f>_xlfn.NUMBERVALUE(IF(OR('Unit Types - Emission Rates'!L149="-",'Unit Types - Emission Rates'!L149="--",'Unit Types - Emission Rates'!L149="---"),0,IF(OR('Unit Types - Emission Rates'!L149="&lt;0.01",'Unit Types - Emission Rates'!L149="&lt; 0.01"),0.01,'Unit Types - Emission Rates'!L149)))</f>
        <v>0</v>
      </c>
      <c r="BG141" t="b">
        <f>IF(AND(V140&lt;&gt;1),(QuickFix!G140="Yes"))</f>
        <v>0</v>
      </c>
      <c r="BH141" t="b">
        <f>OR('Unit Types - Emission Rates'!A149="Consolidate",AND(ISBLANK('Unit Types - Emission Rates'!A149),BH140=TRUE),BC141&gt;0,BD141&gt;0)</f>
        <v>0</v>
      </c>
      <c r="BI141" t="b">
        <f>OR('Unit Types - Emission Rates'!A149="Remove",AND(ISBLANK('Unit Types - Emission Rates'!A149),BI140=TRUE))</f>
        <v>0</v>
      </c>
      <c r="BJ141" t="b">
        <f>OR('Unit Types - Emission Rates'!A149="Consolidate",'Unit Types - Emission Rates'!A149="New/Modified",'Unit Types - Emission Rates'!A149="Change of location",AND(ISBLANK('Unit Types - Emission Rates'!A149),BJ140=TRUE))</f>
        <v>0</v>
      </c>
      <c r="BK141" t="b">
        <f>OR('Unit Types - Emission Rates'!A149="Renew",'Unit Types - Emission Rates'!A149="Renew only",AND(ISBLANK('Unit Types - Emission Rates'!A149),BK140=TRUE))</f>
        <v>0</v>
      </c>
      <c r="BL141">
        <f>IF(ISNUMBER(IFERROR(MATCH(BM141,$BM$1:BM140,0),"Else")),0,ROW(BM141)-1)</f>
        <v>0</v>
      </c>
      <c r="BM141" s="105">
        <f t="shared" si="77"/>
        <v>0</v>
      </c>
      <c r="BO141" s="3"/>
      <c r="BP141" s="3"/>
      <c r="BQ141" s="162" t="s">
        <v>1746</v>
      </c>
      <c r="BR141" s="161" t="s">
        <v>1012</v>
      </c>
      <c r="BS141" s="3"/>
      <c r="BT141" s="3"/>
      <c r="CK141" s="102" t="s">
        <v>1588</v>
      </c>
      <c r="CL141" t="s">
        <v>1698</v>
      </c>
      <c r="CM141" t="s">
        <v>1719</v>
      </c>
      <c r="CN141" t="s">
        <v>1698</v>
      </c>
      <c r="CO141" t="s">
        <v>1720</v>
      </c>
      <c r="CP141" t="s">
        <v>1698</v>
      </c>
      <c r="CQ141" s="105" t="s">
        <v>1698</v>
      </c>
      <c r="CX141" t="s">
        <v>1747</v>
      </c>
      <c r="CY141">
        <f t="shared" si="71"/>
        <v>0</v>
      </c>
      <c r="DA141" t="b">
        <f t="shared" si="72"/>
        <v>0</v>
      </c>
      <c r="DF141" s="333">
        <f t="shared" si="76"/>
        <v>0</v>
      </c>
    </row>
    <row r="142" spans="1:110" x14ac:dyDescent="0.2">
      <c r="A142" s="102">
        <f>IF(OR('Unit Types - Emission Rates'!A151="Not New/Modified",'Unit Types - Emission Rates'!A151="Remove",M142=0),0,IF(ISNUMBER(MATCH(M142,$M$1:M141,0)),0,MAX($A$1:A141)+1))</f>
        <v>0</v>
      </c>
      <c r="B142" t="str">
        <f>IF(OR(COUNTIF(QuickFix!$D$2:D142,QuickFix!D142)&gt;1,QuickFix!D142=0),IF(ISBLANK('Unit Types - Emission Rates'!C151),B141,0),MAX($B$1:B141)+1)</f>
        <v># if BACT</v>
      </c>
      <c r="C142" t="str">
        <f t="shared" si="55"/>
        <v># if BACT0</v>
      </c>
      <c r="D142">
        <f>IF(B142=0,0,IF(ISNUMBER(MATCH(C142,$C$1:C141,0)),-1,COUNTIF($B$2:B142,B142)-COUNTIFS($D$1:D141,"&lt;0",$B$1:B141,B142)))</f>
        <v>-1</v>
      </c>
      <c r="E142">
        <f t="shared" si="73"/>
        <v>0</v>
      </c>
      <c r="F142" t="str">
        <f>IF(OR(COUNTIF(QuickFix!$D$2:D142,QuickFix!D142)&gt;1,QuickFix!D142=0),IF(ISBLANK('Unit Types - Emission Rates'!C151),F141,0),MAX(F$1:$F141)+1)</f>
        <v># if Monitoring</v>
      </c>
      <c r="G142" t="str">
        <f t="shared" si="56"/>
        <v># if Monitoring0</v>
      </c>
      <c r="H142">
        <f>IF(F142=0,0,IF(ISNUMBER(MATCH(G142,$G$1:G141,0)),-1,COUNTIF($F$2:F142,F142)-COUNTIFS($H$1:H141,"&lt;0",$F$1:F141,F142)))</f>
        <v>-1</v>
      </c>
      <c r="I142">
        <f t="shared" si="57"/>
        <v>0</v>
      </c>
      <c r="J142" s="3" t="str">
        <f>IF(OR(COUNTIF($L$2:L142,L142)&gt;1,L142=0),IF(ISBLANK('Unit Types - Emission Rates'!C151),J141,0),MAX($J$1:J141)+1)</f>
        <v>Unique FIN</v>
      </c>
      <c r="K142" s="3" t="str">
        <f>IF(OR(COUNTIF($M$2:M142,M142)&gt;1,M142=0),IF(ISBLANK('Unit Types - Emission Rates'!D151),K141,0),MAX($K$1:K141)+1)</f>
        <v>Unique EPN</v>
      </c>
      <c r="L142">
        <f>IF(ISBLANK('Unit Types - Emission Rates'!$C151),'Unit Types - Emission Rates'!D151,'Unit Types - Emission Rates'!C151)</f>
        <v>0</v>
      </c>
      <c r="M142" s="3">
        <f>IF(AND(ISBLANK('Unit Types - Emission Rates'!D151),N142&lt;&gt;0,L142&lt;&gt;N142),"FIN: "&amp;L142,IF(AND(ISBLANK('Unit Types - Emission Rates'!D151),N142&lt;&gt;0),L142,'Unit Types - Emission Rates'!D151))</f>
        <v>0</v>
      </c>
      <c r="N142" s="3">
        <f>'Unit Types - Emission Rates'!E151</f>
        <v>0</v>
      </c>
      <c r="O142" s="5" t="str">
        <f>IF(OR(COUNTIF($P$2:P142,P142&lt;&gt;0)&gt;1,P142=0),IF(ISBLANK('Unit Types - Emission Rates'!A151),O141,0),MAX($O$1:O141)+1)</f>
        <v>AR Numbering</v>
      </c>
      <c r="P142" s="5">
        <f>'Unit Types - Emission Rates'!A151</f>
        <v>0</v>
      </c>
      <c r="Q142" s="3">
        <f>IF(R142=0,0,IF(COUNTIF($R$2:R142,R142)&gt;1,0,MAX($Q$1:Q141)+1))</f>
        <v>0</v>
      </c>
      <c r="R142" s="3">
        <f>IF(ISBLANK('Unit Types - Emission Rates'!P151),'Unit Types - Emission Rates'!O151,'Unit Types - Emission Rates'!P151)</f>
        <v>0</v>
      </c>
      <c r="S142" t="str">
        <f t="shared" si="74"/>
        <v>00</v>
      </c>
      <c r="T142" t="str">
        <f t="shared" si="75"/>
        <v>00</v>
      </c>
      <c r="U142" s="3">
        <f>IF(OR('Unit Types - Emission Rates'!F151="PM 2.5",'Unit Types - Emission Rates'!F151="PM2.5",'Unit Types - Emission Rates'!F151="PM 10",'Unit Types - Emission Rates'!F151="PM10"),"PM",'Unit Types - Emission Rates'!F151)</f>
        <v>0</v>
      </c>
      <c r="V142" s="100">
        <f>IF(ISBLANK('Unit Types - Emission Rates'!F151),1,0)</f>
        <v>1</v>
      </c>
      <c r="AC142" s="99">
        <f>IF(AD142=-1,0,MAX($AC$1:AC141)+1)</f>
        <v>0</v>
      </c>
      <c r="AD142" s="3">
        <f t="shared" si="58"/>
        <v>-1</v>
      </c>
      <c r="AE142" s="3">
        <f t="shared" si="59"/>
        <v>-1</v>
      </c>
      <c r="AF142" s="280">
        <f t="shared" si="60"/>
        <v>-1</v>
      </c>
      <c r="AG142" s="280" t="str">
        <f t="shared" si="61"/>
        <v/>
      </c>
      <c r="AH142" s="280" t="str">
        <f t="shared" si="62"/>
        <v/>
      </c>
      <c r="AI142" s="3">
        <f t="shared" si="63"/>
        <v>-1</v>
      </c>
      <c r="AJ142" s="3" t="str">
        <f t="shared" si="64"/>
        <v/>
      </c>
      <c r="AK142" s="3" t="str">
        <f t="shared" si="65"/>
        <v/>
      </c>
      <c r="AL142" s="280">
        <f t="shared" si="66"/>
        <v>-1</v>
      </c>
      <c r="AM142" s="280" t="str">
        <f t="shared" si="67"/>
        <v/>
      </c>
      <c r="AN142" s="285" t="str">
        <f t="shared" si="68"/>
        <v/>
      </c>
      <c r="AO142" s="3">
        <f>IF(AP142=0,0,COUNTIF(AO$1:$AO141,"&lt;&gt;0"))</f>
        <v>0</v>
      </c>
      <c r="AP142" s="3">
        <f t="shared" si="69"/>
        <v>0</v>
      </c>
      <c r="AT142" s="99">
        <f>IF(AU142=0,0,COUNTIF($AT$1:AT141,"&lt;&gt;0"))</f>
        <v>0</v>
      </c>
      <c r="AU142" s="3">
        <f t="shared" si="70"/>
        <v>0</v>
      </c>
      <c r="AY142" s="3">
        <f>IF(ISNUMBER(IFERROR(MATCH(AZ142,$AZ$1:AZ141,0),"Else")),0,ROW(AZ142)-1)</f>
        <v>0</v>
      </c>
      <c r="AZ142">
        <f>IF(OR('Unit Types - Emission Rates'!F150="PM 2.5",'Unit Types - Emission Rates'!F150="PM 2.5 ",'Unit Types - Emission Rates'!F150="PM2.5"),"PM2.5",IF(OR('Unit Types - Emission Rates'!F150="PM 10",'Unit Types - Emission Rates'!F150="PM 10 ",'Unit Types - Emission Rates'!F150="PM10 "),"PM10",IF(RIGHT('Unit Types - Emission Rates'!F150,1)=" ",LEFT('Unit Types - Emission Rates'!F150,LEN('Unit Types - Emission Rates'!F150)-1),IF(RIGHT('Unit Types - Emission Rates'!F150,1)&lt;&gt;" ",'Unit Types - Emission Rates'!F150,'Unit Types - Emission Rates'!F150))))</f>
        <v>0</v>
      </c>
      <c r="BA142">
        <f>_xlfn.NUMBERVALUE(IF(OR('Unit Types - Emission Rates'!G150="-",'Unit Types - Emission Rates'!G150="--",'Unit Types - Emission Rates'!G150="---"),0,IF(OR('Unit Types - Emission Rates'!G150="&lt;0.01",'Unit Types - Emission Rates'!G150="&lt; 0.01"),0.01,'Unit Types - Emission Rates'!G150)))</f>
        <v>0</v>
      </c>
      <c r="BB142">
        <f>_xlfn.NUMBERVALUE(IF(OR('Unit Types - Emission Rates'!H150="-",'Unit Types - Emission Rates'!H150="--",'Unit Types - Emission Rates'!H150="---"),0,IF(OR('Unit Types - Emission Rates'!H150="&lt;0.01",'Unit Types - Emission Rates'!H150="&lt; 0.01"),0.01,'Unit Types - Emission Rates'!H150)))</f>
        <v>0</v>
      </c>
      <c r="BC142">
        <f>_xlfn.NUMBERVALUE(IF(OR('Unit Types - Emission Rates'!I150="-",'Unit Types - Emission Rates'!I150="--",'Unit Types - Emission Rates'!I150="---"),0,IF(OR('Unit Types - Emission Rates'!I150="&lt;0.01",'Unit Types - Emission Rates'!I150="&lt; 0.01"),0.01,'Unit Types - Emission Rates'!I150)))</f>
        <v>0</v>
      </c>
      <c r="BD142">
        <f>_xlfn.NUMBERVALUE(IF(OR('Unit Types - Emission Rates'!J150="-",'Unit Types - Emission Rates'!J150="--",'Unit Types - Emission Rates'!J150="---"),0,IF(OR('Unit Types - Emission Rates'!J150="&lt;0.01",'Unit Types - Emission Rates'!J150="&lt; 0.01"),0.01,'Unit Types - Emission Rates'!J150)))</f>
        <v>0</v>
      </c>
      <c r="BE142">
        <f>_xlfn.NUMBERVALUE(IF(OR('Unit Types - Emission Rates'!K150="-",'Unit Types - Emission Rates'!K150="--",'Unit Types - Emission Rates'!K150="---"),0,IF(OR('Unit Types - Emission Rates'!K150="&lt;0.01",'Unit Types - Emission Rates'!K150="&lt; 0.01"),0.01,'Unit Types - Emission Rates'!K150)))</f>
        <v>0</v>
      </c>
      <c r="BF142">
        <f>_xlfn.NUMBERVALUE(IF(OR('Unit Types - Emission Rates'!L150="-",'Unit Types - Emission Rates'!L150="--",'Unit Types - Emission Rates'!L150="---"),0,IF(OR('Unit Types - Emission Rates'!L150="&lt;0.01",'Unit Types - Emission Rates'!L150="&lt; 0.01"),0.01,'Unit Types - Emission Rates'!L150)))</f>
        <v>0</v>
      </c>
      <c r="BG142" t="b">
        <f>IF(AND(V141&lt;&gt;1),(QuickFix!G141="Yes"))</f>
        <v>0</v>
      </c>
      <c r="BH142" t="b">
        <f>OR('Unit Types - Emission Rates'!A150="Consolidate",AND(ISBLANK('Unit Types - Emission Rates'!A150),BH141=TRUE),BC142&gt;0,BD142&gt;0)</f>
        <v>0</v>
      </c>
      <c r="BI142" t="b">
        <f>OR('Unit Types - Emission Rates'!A150="Remove",AND(ISBLANK('Unit Types - Emission Rates'!A150),BI141=TRUE))</f>
        <v>0</v>
      </c>
      <c r="BJ142" t="b">
        <f>OR('Unit Types - Emission Rates'!A150="Consolidate",'Unit Types - Emission Rates'!A150="New/Modified",'Unit Types - Emission Rates'!A150="Change of location",AND(ISBLANK('Unit Types - Emission Rates'!A150),BJ141=TRUE))</f>
        <v>0</v>
      </c>
      <c r="BK142" t="b">
        <f>OR('Unit Types - Emission Rates'!A150="Renew",'Unit Types - Emission Rates'!A150="Renew only",AND(ISBLANK('Unit Types - Emission Rates'!A150),BK141=TRUE))</f>
        <v>0</v>
      </c>
      <c r="BL142">
        <f>IF(ISNUMBER(IFERROR(MATCH(BM142,$BM$1:BM141,0),"Else")),0,ROW(BM142)-1)</f>
        <v>0</v>
      </c>
      <c r="BM142" s="105">
        <f t="shared" si="77"/>
        <v>0</v>
      </c>
      <c r="BO142" s="3"/>
      <c r="BP142" s="3"/>
      <c r="BQ142" s="162" t="s">
        <v>1748</v>
      </c>
      <c r="BR142" s="161" t="s">
        <v>1163</v>
      </c>
      <c r="BS142" s="3"/>
      <c r="BT142" s="3"/>
      <c r="CK142" s="102" t="s">
        <v>1592</v>
      </c>
      <c r="CL142" t="s">
        <v>1698</v>
      </c>
      <c r="CM142" t="s">
        <v>1719</v>
      </c>
      <c r="CN142" t="s">
        <v>1698</v>
      </c>
      <c r="CO142" t="s">
        <v>1720</v>
      </c>
      <c r="CP142" t="s">
        <v>1698</v>
      </c>
      <c r="CQ142" s="105" t="s">
        <v>1698</v>
      </c>
      <c r="CX142" t="s">
        <v>1749</v>
      </c>
      <c r="CY142">
        <f t="shared" si="71"/>
        <v>0</v>
      </c>
      <c r="DA142" t="b">
        <f t="shared" si="72"/>
        <v>0</v>
      </c>
      <c r="DF142" s="333">
        <f t="shared" si="76"/>
        <v>0</v>
      </c>
    </row>
    <row r="143" spans="1:110" x14ac:dyDescent="0.2">
      <c r="A143" s="102">
        <f>IF(OR('Unit Types - Emission Rates'!A152="Not New/Modified",'Unit Types - Emission Rates'!A152="Remove",M143=0),0,IF(ISNUMBER(MATCH(M143,$M$1:M142,0)),0,MAX($A$1:A142)+1))</f>
        <v>0</v>
      </c>
      <c r="B143" t="str">
        <f>IF(OR(COUNTIF(QuickFix!$D$2:D143,QuickFix!D143)&gt;1,QuickFix!D143=0),IF(ISBLANK('Unit Types - Emission Rates'!C152),B142,0),MAX($B$1:B142)+1)</f>
        <v># if BACT</v>
      </c>
      <c r="C143" t="str">
        <f t="shared" si="55"/>
        <v># if BACT0</v>
      </c>
      <c r="D143">
        <f>IF(B143=0,0,IF(ISNUMBER(MATCH(C143,$C$1:C142,0)),-1,COUNTIF($B$2:B143,B143)-COUNTIFS($D$1:D142,"&lt;0",$B$1:B142,B143)))</f>
        <v>-1</v>
      </c>
      <c r="E143">
        <f t="shared" si="73"/>
        <v>0</v>
      </c>
      <c r="F143" t="str">
        <f>IF(OR(COUNTIF(QuickFix!$D$2:D143,QuickFix!D143)&gt;1,QuickFix!D143=0),IF(ISBLANK('Unit Types - Emission Rates'!C152),F142,0),MAX(F$1:$F142)+1)</f>
        <v># if Monitoring</v>
      </c>
      <c r="G143" t="str">
        <f t="shared" si="56"/>
        <v># if Monitoring0</v>
      </c>
      <c r="H143">
        <f>IF(F143=0,0,IF(ISNUMBER(MATCH(G143,$G$1:G142,0)),-1,COUNTIF($F$2:F143,F143)-COUNTIFS($H$1:H142,"&lt;0",$F$1:F142,F143)))</f>
        <v>-1</v>
      </c>
      <c r="I143">
        <f t="shared" si="57"/>
        <v>0</v>
      </c>
      <c r="J143" s="3" t="str">
        <f>IF(OR(COUNTIF($L$2:L143,L143)&gt;1,L143=0),IF(ISBLANK('Unit Types - Emission Rates'!C152),J142,0),MAX($J$1:J142)+1)</f>
        <v>Unique FIN</v>
      </c>
      <c r="K143" s="3" t="str">
        <f>IF(OR(COUNTIF($M$2:M143,M143)&gt;1,M143=0),IF(ISBLANK('Unit Types - Emission Rates'!D152),K142,0),MAX($K$1:K142)+1)</f>
        <v>Unique EPN</v>
      </c>
      <c r="L143">
        <f>IF(ISBLANK('Unit Types - Emission Rates'!$C152),'Unit Types - Emission Rates'!D152,'Unit Types - Emission Rates'!C152)</f>
        <v>0</v>
      </c>
      <c r="M143" s="3">
        <f>IF(AND(ISBLANK('Unit Types - Emission Rates'!D152),N143&lt;&gt;0,L143&lt;&gt;N143),"FIN: "&amp;L143,IF(AND(ISBLANK('Unit Types - Emission Rates'!D152),N143&lt;&gt;0),L143,'Unit Types - Emission Rates'!D152))</f>
        <v>0</v>
      </c>
      <c r="N143" s="3">
        <f>'Unit Types - Emission Rates'!E152</f>
        <v>0</v>
      </c>
      <c r="O143" s="5" t="str">
        <f>IF(OR(COUNTIF($P$2:P143,P143&lt;&gt;0)&gt;1,P143=0),IF(ISBLANK('Unit Types - Emission Rates'!A152),O142,0),MAX($O$1:O142)+1)</f>
        <v>AR Numbering</v>
      </c>
      <c r="P143" s="5">
        <f>'Unit Types - Emission Rates'!A152</f>
        <v>0</v>
      </c>
      <c r="Q143" s="3">
        <f>IF(R143=0,0,IF(COUNTIF($R$2:R143,R143)&gt;1,0,MAX($Q$1:Q142)+1))</f>
        <v>0</v>
      </c>
      <c r="R143" s="3">
        <f>IF(ISBLANK('Unit Types - Emission Rates'!P152),'Unit Types - Emission Rates'!O152,'Unit Types - Emission Rates'!P152)</f>
        <v>0</v>
      </c>
      <c r="S143" t="str">
        <f t="shared" si="74"/>
        <v>00</v>
      </c>
      <c r="T143" t="str">
        <f t="shared" si="75"/>
        <v>00</v>
      </c>
      <c r="U143" s="3">
        <f>IF(OR('Unit Types - Emission Rates'!F152="PM 2.5",'Unit Types - Emission Rates'!F152="PM2.5",'Unit Types - Emission Rates'!F152="PM 10",'Unit Types - Emission Rates'!F152="PM10"),"PM",'Unit Types - Emission Rates'!F152)</f>
        <v>0</v>
      </c>
      <c r="V143" s="100">
        <f>IF(ISBLANK('Unit Types - Emission Rates'!F152),1,0)</f>
        <v>1</v>
      </c>
      <c r="AC143" s="99">
        <f>IF(AD143=-1,0,MAX($AC$1:AC142)+1)</f>
        <v>0</v>
      </c>
      <c r="AD143" s="3">
        <f t="shared" si="58"/>
        <v>-1</v>
      </c>
      <c r="AE143" s="3">
        <f t="shared" si="59"/>
        <v>-1</v>
      </c>
      <c r="AF143" s="280">
        <f t="shared" si="60"/>
        <v>-1</v>
      </c>
      <c r="AG143" s="280" t="str">
        <f t="shared" si="61"/>
        <v/>
      </c>
      <c r="AH143" s="280" t="str">
        <f t="shared" si="62"/>
        <v/>
      </c>
      <c r="AI143" s="3">
        <f t="shared" si="63"/>
        <v>-1</v>
      </c>
      <c r="AJ143" s="3" t="str">
        <f t="shared" si="64"/>
        <v/>
      </c>
      <c r="AK143" s="3" t="str">
        <f t="shared" si="65"/>
        <v/>
      </c>
      <c r="AL143" s="280">
        <f t="shared" si="66"/>
        <v>-1</v>
      </c>
      <c r="AM143" s="280" t="str">
        <f t="shared" si="67"/>
        <v/>
      </c>
      <c r="AN143" s="285" t="str">
        <f t="shared" si="68"/>
        <v/>
      </c>
      <c r="AO143" s="3">
        <f>IF(AP143=0,0,COUNTIF(AO$1:$AO142,"&lt;&gt;0"))</f>
        <v>0</v>
      </c>
      <c r="AP143" s="3">
        <f t="shared" si="69"/>
        <v>0</v>
      </c>
      <c r="AT143" s="99">
        <f>IF(AU143=0,0,COUNTIF($AT$1:AT142,"&lt;&gt;0"))</f>
        <v>0</v>
      </c>
      <c r="AU143" s="3">
        <f t="shared" si="70"/>
        <v>0</v>
      </c>
      <c r="AY143" s="3">
        <f>IF(ISNUMBER(IFERROR(MATCH(AZ143,$AZ$1:AZ142,0),"Else")),0,ROW(AZ143)-1)</f>
        <v>0</v>
      </c>
      <c r="AZ143">
        <f>IF(OR('Unit Types - Emission Rates'!F151="PM 2.5",'Unit Types - Emission Rates'!F151="PM 2.5 ",'Unit Types - Emission Rates'!F151="PM2.5"),"PM2.5",IF(OR('Unit Types - Emission Rates'!F151="PM 10",'Unit Types - Emission Rates'!F151="PM 10 ",'Unit Types - Emission Rates'!F151="PM10 "),"PM10",IF(RIGHT('Unit Types - Emission Rates'!F151,1)=" ",LEFT('Unit Types - Emission Rates'!F151,LEN('Unit Types - Emission Rates'!F151)-1),IF(RIGHT('Unit Types - Emission Rates'!F151,1)&lt;&gt;" ",'Unit Types - Emission Rates'!F151,'Unit Types - Emission Rates'!F151))))</f>
        <v>0</v>
      </c>
      <c r="BA143">
        <f>_xlfn.NUMBERVALUE(IF(OR('Unit Types - Emission Rates'!G151="-",'Unit Types - Emission Rates'!G151="--",'Unit Types - Emission Rates'!G151="---"),0,IF(OR('Unit Types - Emission Rates'!G151="&lt;0.01",'Unit Types - Emission Rates'!G151="&lt; 0.01"),0.01,'Unit Types - Emission Rates'!G151)))</f>
        <v>0</v>
      </c>
      <c r="BB143">
        <f>_xlfn.NUMBERVALUE(IF(OR('Unit Types - Emission Rates'!H151="-",'Unit Types - Emission Rates'!H151="--",'Unit Types - Emission Rates'!H151="---"),0,IF(OR('Unit Types - Emission Rates'!H151="&lt;0.01",'Unit Types - Emission Rates'!H151="&lt; 0.01"),0.01,'Unit Types - Emission Rates'!H151)))</f>
        <v>0</v>
      </c>
      <c r="BC143">
        <f>_xlfn.NUMBERVALUE(IF(OR('Unit Types - Emission Rates'!I151="-",'Unit Types - Emission Rates'!I151="--",'Unit Types - Emission Rates'!I151="---"),0,IF(OR('Unit Types - Emission Rates'!I151="&lt;0.01",'Unit Types - Emission Rates'!I151="&lt; 0.01"),0.01,'Unit Types - Emission Rates'!I151)))</f>
        <v>0</v>
      </c>
      <c r="BD143">
        <f>_xlfn.NUMBERVALUE(IF(OR('Unit Types - Emission Rates'!J151="-",'Unit Types - Emission Rates'!J151="--",'Unit Types - Emission Rates'!J151="---"),0,IF(OR('Unit Types - Emission Rates'!J151="&lt;0.01",'Unit Types - Emission Rates'!J151="&lt; 0.01"),0.01,'Unit Types - Emission Rates'!J151)))</f>
        <v>0</v>
      </c>
      <c r="BE143">
        <f>_xlfn.NUMBERVALUE(IF(OR('Unit Types - Emission Rates'!K151="-",'Unit Types - Emission Rates'!K151="--",'Unit Types - Emission Rates'!K151="---"),0,IF(OR('Unit Types - Emission Rates'!K151="&lt;0.01",'Unit Types - Emission Rates'!K151="&lt; 0.01"),0.01,'Unit Types - Emission Rates'!K151)))</f>
        <v>0</v>
      </c>
      <c r="BF143">
        <f>_xlfn.NUMBERVALUE(IF(OR('Unit Types - Emission Rates'!L151="-",'Unit Types - Emission Rates'!L151="--",'Unit Types - Emission Rates'!L151="---"),0,IF(OR('Unit Types - Emission Rates'!L151="&lt;0.01",'Unit Types - Emission Rates'!L151="&lt; 0.01"),0.01,'Unit Types - Emission Rates'!L151)))</f>
        <v>0</v>
      </c>
      <c r="BG143" t="b">
        <f>IF(AND(V142&lt;&gt;1),(QuickFix!G142="Yes"))</f>
        <v>0</v>
      </c>
      <c r="BH143" t="b">
        <f>OR('Unit Types - Emission Rates'!A151="Consolidate",AND(ISBLANK('Unit Types - Emission Rates'!A151),BH142=TRUE),BC143&gt;0,BD143&gt;0)</f>
        <v>0</v>
      </c>
      <c r="BI143" t="b">
        <f>OR('Unit Types - Emission Rates'!A151="Remove",AND(ISBLANK('Unit Types - Emission Rates'!A151),BI142=TRUE))</f>
        <v>0</v>
      </c>
      <c r="BJ143" t="b">
        <f>OR('Unit Types - Emission Rates'!A151="Consolidate",'Unit Types - Emission Rates'!A151="New/Modified",'Unit Types - Emission Rates'!A151="Change of location",AND(ISBLANK('Unit Types - Emission Rates'!A151),BJ142=TRUE))</f>
        <v>0</v>
      </c>
      <c r="BK143" t="b">
        <f>OR('Unit Types - Emission Rates'!A151="Renew",'Unit Types - Emission Rates'!A151="Renew only",AND(ISBLANK('Unit Types - Emission Rates'!A151),BK142=TRUE))</f>
        <v>0</v>
      </c>
      <c r="BL143">
        <f>IF(ISNUMBER(IFERROR(MATCH(BM143,$BM$1:BM142,0),"Else")),0,ROW(BM143)-1)</f>
        <v>0</v>
      </c>
      <c r="BM143" s="105">
        <f t="shared" si="77"/>
        <v>0</v>
      </c>
      <c r="BO143" s="3"/>
      <c r="BP143" s="3"/>
      <c r="BQ143" s="162" t="s">
        <v>1750</v>
      </c>
      <c r="BR143" s="161" t="s">
        <v>1219</v>
      </c>
      <c r="BS143" s="3"/>
      <c r="BT143" s="3"/>
      <c r="CK143" s="102" t="s">
        <v>1659</v>
      </c>
      <c r="CL143" t="s">
        <v>1633</v>
      </c>
      <c r="CM143" t="s">
        <v>1698</v>
      </c>
      <c r="CN143" t="s">
        <v>1698</v>
      </c>
      <c r="CO143" t="s">
        <v>1720</v>
      </c>
      <c r="CP143" t="s">
        <v>1698</v>
      </c>
      <c r="CQ143" s="105" t="s">
        <v>1698</v>
      </c>
      <c r="CX143" t="s">
        <v>1751</v>
      </c>
      <c r="CY143">
        <f t="shared" si="71"/>
        <v>0</v>
      </c>
      <c r="DA143" t="b">
        <f t="shared" si="72"/>
        <v>0</v>
      </c>
      <c r="DF143" s="333">
        <f t="shared" si="76"/>
        <v>0</v>
      </c>
    </row>
    <row r="144" spans="1:110" x14ac:dyDescent="0.2">
      <c r="A144" s="102">
        <f>IF(OR('Unit Types - Emission Rates'!A153="Not New/Modified",'Unit Types - Emission Rates'!A153="Remove",M144=0),0,IF(ISNUMBER(MATCH(M144,$M$1:M143,0)),0,MAX($A$1:A143)+1))</f>
        <v>0</v>
      </c>
      <c r="B144" t="str">
        <f>IF(OR(COUNTIF(QuickFix!$D$2:D144,QuickFix!D144)&gt;1,QuickFix!D144=0),IF(ISBLANK('Unit Types - Emission Rates'!C153),B143,0),MAX($B$1:B143)+1)</f>
        <v># if BACT</v>
      </c>
      <c r="C144" t="str">
        <f t="shared" si="55"/>
        <v># if BACT0</v>
      </c>
      <c r="D144">
        <f>IF(B144=0,0,IF(ISNUMBER(MATCH(C144,$C$1:C143,0)),-1,COUNTIF($B$2:B144,B144)-COUNTIFS($D$1:D143,"&lt;0",$B$1:B143,B144)))</f>
        <v>-1</v>
      </c>
      <c r="E144">
        <f t="shared" si="73"/>
        <v>0</v>
      </c>
      <c r="F144" t="str">
        <f>IF(OR(COUNTIF(QuickFix!$D$2:D144,QuickFix!D144)&gt;1,QuickFix!D144=0),IF(ISBLANK('Unit Types - Emission Rates'!C153),F143,0),MAX(F$1:$F143)+1)</f>
        <v># if Monitoring</v>
      </c>
      <c r="G144" t="str">
        <f t="shared" si="56"/>
        <v># if Monitoring0</v>
      </c>
      <c r="H144">
        <f>IF(F144=0,0,IF(ISNUMBER(MATCH(G144,$G$1:G143,0)),-1,COUNTIF($F$2:F144,F144)-COUNTIFS($H$1:H143,"&lt;0",$F$1:F143,F144)))</f>
        <v>-1</v>
      </c>
      <c r="I144">
        <f t="shared" si="57"/>
        <v>0</v>
      </c>
      <c r="J144" s="3" t="str">
        <f>IF(OR(COUNTIF($L$2:L144,L144)&gt;1,L144=0),IF(ISBLANK('Unit Types - Emission Rates'!C153),J143,0),MAX($J$1:J143)+1)</f>
        <v>Unique FIN</v>
      </c>
      <c r="K144" s="3" t="str">
        <f>IF(OR(COUNTIF($M$2:M144,M144)&gt;1,M144=0),IF(ISBLANK('Unit Types - Emission Rates'!D153),K143,0),MAX($K$1:K143)+1)</f>
        <v>Unique EPN</v>
      </c>
      <c r="L144">
        <f>IF(ISBLANK('Unit Types - Emission Rates'!$C153),'Unit Types - Emission Rates'!D153,'Unit Types - Emission Rates'!C153)</f>
        <v>0</v>
      </c>
      <c r="M144" s="3">
        <f>IF(AND(ISBLANK('Unit Types - Emission Rates'!D153),N144&lt;&gt;0,L144&lt;&gt;N144),"FIN: "&amp;L144,IF(AND(ISBLANK('Unit Types - Emission Rates'!D153),N144&lt;&gt;0),L144,'Unit Types - Emission Rates'!D153))</f>
        <v>0</v>
      </c>
      <c r="N144" s="3">
        <f>'Unit Types - Emission Rates'!E153</f>
        <v>0</v>
      </c>
      <c r="O144" s="5" t="str">
        <f>IF(OR(COUNTIF($P$2:P144,P144&lt;&gt;0)&gt;1,P144=0),IF(ISBLANK('Unit Types - Emission Rates'!A153),O143,0),MAX($O$1:O143)+1)</f>
        <v>AR Numbering</v>
      </c>
      <c r="P144" s="5">
        <f>'Unit Types - Emission Rates'!A153</f>
        <v>0</v>
      </c>
      <c r="Q144" s="3">
        <f>IF(R144=0,0,IF(COUNTIF($R$2:R144,R144)&gt;1,0,MAX($Q$1:Q143)+1))</f>
        <v>0</v>
      </c>
      <c r="R144" s="3">
        <f>IF(ISBLANK('Unit Types - Emission Rates'!P153),'Unit Types - Emission Rates'!O153,'Unit Types - Emission Rates'!P153)</f>
        <v>0</v>
      </c>
      <c r="S144" t="str">
        <f t="shared" si="74"/>
        <v>00</v>
      </c>
      <c r="T144" t="str">
        <f t="shared" si="75"/>
        <v>00</v>
      </c>
      <c r="U144" s="3">
        <f>IF(OR('Unit Types - Emission Rates'!F153="PM 2.5",'Unit Types - Emission Rates'!F153="PM2.5",'Unit Types - Emission Rates'!F153="PM 10",'Unit Types - Emission Rates'!F153="PM10"),"PM",'Unit Types - Emission Rates'!F153)</f>
        <v>0</v>
      </c>
      <c r="V144" s="100">
        <f>IF(ISBLANK('Unit Types - Emission Rates'!F153),1,0)</f>
        <v>1</v>
      </c>
      <c r="AC144" s="99">
        <f>IF(AD144=-1,0,MAX($AC$1:AC143)+1)</f>
        <v>0</v>
      </c>
      <c r="AD144" s="3">
        <f t="shared" si="58"/>
        <v>-1</v>
      </c>
      <c r="AE144" s="3">
        <f t="shared" si="59"/>
        <v>-1</v>
      </c>
      <c r="AF144" s="280">
        <f t="shared" si="60"/>
        <v>-1</v>
      </c>
      <c r="AG144" s="280" t="str">
        <f t="shared" si="61"/>
        <v/>
      </c>
      <c r="AH144" s="280" t="str">
        <f t="shared" si="62"/>
        <v/>
      </c>
      <c r="AI144" s="3">
        <f t="shared" si="63"/>
        <v>-1</v>
      </c>
      <c r="AJ144" s="3" t="str">
        <f t="shared" si="64"/>
        <v/>
      </c>
      <c r="AK144" s="3" t="str">
        <f t="shared" si="65"/>
        <v/>
      </c>
      <c r="AL144" s="280">
        <f t="shared" si="66"/>
        <v>-1</v>
      </c>
      <c r="AM144" s="280" t="str">
        <f t="shared" si="67"/>
        <v/>
      </c>
      <c r="AN144" s="285" t="str">
        <f t="shared" si="68"/>
        <v/>
      </c>
      <c r="AO144" s="3">
        <f>IF(AP144=0,0,COUNTIF(AO$1:$AO143,"&lt;&gt;0"))</f>
        <v>0</v>
      </c>
      <c r="AP144" s="3">
        <f t="shared" si="69"/>
        <v>0</v>
      </c>
      <c r="AT144" s="99">
        <f>IF(AU144=0,0,COUNTIF($AT$1:AT143,"&lt;&gt;0"))</f>
        <v>0</v>
      </c>
      <c r="AU144" s="3">
        <f t="shared" si="70"/>
        <v>0</v>
      </c>
      <c r="AY144" s="3">
        <f>IF(ISNUMBER(IFERROR(MATCH(AZ144,$AZ$1:AZ143,0),"Else")),0,ROW(AZ144)-1)</f>
        <v>0</v>
      </c>
      <c r="AZ144">
        <f>IF(OR('Unit Types - Emission Rates'!F152="PM 2.5",'Unit Types - Emission Rates'!F152="PM 2.5 ",'Unit Types - Emission Rates'!F152="PM2.5"),"PM2.5",IF(OR('Unit Types - Emission Rates'!F152="PM 10",'Unit Types - Emission Rates'!F152="PM 10 ",'Unit Types - Emission Rates'!F152="PM10 "),"PM10",IF(RIGHT('Unit Types - Emission Rates'!F152,1)=" ",LEFT('Unit Types - Emission Rates'!F152,LEN('Unit Types - Emission Rates'!F152)-1),IF(RIGHT('Unit Types - Emission Rates'!F152,1)&lt;&gt;" ",'Unit Types - Emission Rates'!F152,'Unit Types - Emission Rates'!F152))))</f>
        <v>0</v>
      </c>
      <c r="BA144">
        <f>_xlfn.NUMBERVALUE(IF(OR('Unit Types - Emission Rates'!G152="-",'Unit Types - Emission Rates'!G152="--",'Unit Types - Emission Rates'!G152="---"),0,IF(OR('Unit Types - Emission Rates'!G152="&lt;0.01",'Unit Types - Emission Rates'!G152="&lt; 0.01"),0.01,'Unit Types - Emission Rates'!G152)))</f>
        <v>0</v>
      </c>
      <c r="BB144">
        <f>_xlfn.NUMBERVALUE(IF(OR('Unit Types - Emission Rates'!H152="-",'Unit Types - Emission Rates'!H152="--",'Unit Types - Emission Rates'!H152="---"),0,IF(OR('Unit Types - Emission Rates'!H152="&lt;0.01",'Unit Types - Emission Rates'!H152="&lt; 0.01"),0.01,'Unit Types - Emission Rates'!H152)))</f>
        <v>0</v>
      </c>
      <c r="BC144">
        <f>_xlfn.NUMBERVALUE(IF(OR('Unit Types - Emission Rates'!I152="-",'Unit Types - Emission Rates'!I152="--",'Unit Types - Emission Rates'!I152="---"),0,IF(OR('Unit Types - Emission Rates'!I152="&lt;0.01",'Unit Types - Emission Rates'!I152="&lt; 0.01"),0.01,'Unit Types - Emission Rates'!I152)))</f>
        <v>0</v>
      </c>
      <c r="BD144">
        <f>_xlfn.NUMBERVALUE(IF(OR('Unit Types - Emission Rates'!J152="-",'Unit Types - Emission Rates'!J152="--",'Unit Types - Emission Rates'!J152="---"),0,IF(OR('Unit Types - Emission Rates'!J152="&lt;0.01",'Unit Types - Emission Rates'!J152="&lt; 0.01"),0.01,'Unit Types - Emission Rates'!J152)))</f>
        <v>0</v>
      </c>
      <c r="BE144">
        <f>_xlfn.NUMBERVALUE(IF(OR('Unit Types - Emission Rates'!K152="-",'Unit Types - Emission Rates'!K152="--",'Unit Types - Emission Rates'!K152="---"),0,IF(OR('Unit Types - Emission Rates'!K152="&lt;0.01",'Unit Types - Emission Rates'!K152="&lt; 0.01"),0.01,'Unit Types - Emission Rates'!K152)))</f>
        <v>0</v>
      </c>
      <c r="BF144">
        <f>_xlfn.NUMBERVALUE(IF(OR('Unit Types - Emission Rates'!L152="-",'Unit Types - Emission Rates'!L152="--",'Unit Types - Emission Rates'!L152="---"),0,IF(OR('Unit Types - Emission Rates'!L152="&lt;0.01",'Unit Types - Emission Rates'!L152="&lt; 0.01"),0.01,'Unit Types - Emission Rates'!L152)))</f>
        <v>0</v>
      </c>
      <c r="BG144" t="b">
        <f>IF(AND(V143&lt;&gt;1),(QuickFix!G143="Yes"))</f>
        <v>0</v>
      </c>
      <c r="BH144" t="b">
        <f>OR('Unit Types - Emission Rates'!A152="Consolidate",AND(ISBLANK('Unit Types - Emission Rates'!A152),BH143=TRUE),BC144&gt;0,BD144&gt;0)</f>
        <v>0</v>
      </c>
      <c r="BI144" t="b">
        <f>OR('Unit Types - Emission Rates'!A152="Remove",AND(ISBLANK('Unit Types - Emission Rates'!A152),BI143=TRUE))</f>
        <v>0</v>
      </c>
      <c r="BJ144" t="b">
        <f>OR('Unit Types - Emission Rates'!A152="Consolidate",'Unit Types - Emission Rates'!A152="New/Modified",'Unit Types - Emission Rates'!A152="Change of location",AND(ISBLANK('Unit Types - Emission Rates'!A152),BJ143=TRUE))</f>
        <v>0</v>
      </c>
      <c r="BK144" t="b">
        <f>OR('Unit Types - Emission Rates'!A152="Renew",'Unit Types - Emission Rates'!A152="Renew only",AND(ISBLANK('Unit Types - Emission Rates'!A152),BK143=TRUE))</f>
        <v>0</v>
      </c>
      <c r="BL144">
        <f>IF(ISNUMBER(IFERROR(MATCH(BM144,$BM$1:BM143,0),"Else")),0,ROW(BM144)-1)</f>
        <v>0</v>
      </c>
      <c r="BM144" s="105">
        <f t="shared" si="77"/>
        <v>0</v>
      </c>
      <c r="BO144" s="3"/>
      <c r="BP144" s="3"/>
      <c r="BQ144" s="162" t="s">
        <v>1752</v>
      </c>
      <c r="BR144" s="161" t="s">
        <v>1148</v>
      </c>
      <c r="BS144" s="3"/>
      <c r="BT144" s="3"/>
      <c r="CK144" s="102" t="s">
        <v>1663</v>
      </c>
      <c r="CL144" t="s">
        <v>1633</v>
      </c>
      <c r="CM144" t="s">
        <v>1698</v>
      </c>
      <c r="CN144" t="s">
        <v>1698</v>
      </c>
      <c r="CO144" t="s">
        <v>1720</v>
      </c>
      <c r="CP144" t="s">
        <v>1698</v>
      </c>
      <c r="CQ144" s="105" t="s">
        <v>1698</v>
      </c>
      <c r="CX144" t="s">
        <v>1753</v>
      </c>
      <c r="CY144">
        <f t="shared" si="71"/>
        <v>0</v>
      </c>
      <c r="DA144" t="b">
        <f t="shared" si="72"/>
        <v>0</v>
      </c>
      <c r="DF144" s="333">
        <f t="shared" si="76"/>
        <v>0</v>
      </c>
    </row>
    <row r="145" spans="1:110" x14ac:dyDescent="0.2">
      <c r="A145" s="102">
        <f>IF(OR('Unit Types - Emission Rates'!A154="Not New/Modified",'Unit Types - Emission Rates'!A154="Remove",M145=0),0,IF(ISNUMBER(MATCH(M145,$M$1:M144,0)),0,MAX($A$1:A144)+1))</f>
        <v>0</v>
      </c>
      <c r="B145" t="str">
        <f>IF(OR(COUNTIF(QuickFix!$D$2:D145,QuickFix!D145)&gt;1,QuickFix!D145=0),IF(ISBLANK('Unit Types - Emission Rates'!C154),B144,0),MAX($B$1:B144)+1)</f>
        <v># if BACT</v>
      </c>
      <c r="C145" t="str">
        <f t="shared" si="55"/>
        <v># if BACT0</v>
      </c>
      <c r="D145">
        <f>IF(B145=0,0,IF(ISNUMBER(MATCH(C145,$C$1:C144,0)),-1,COUNTIF($B$2:B145,B145)-COUNTIFS($D$1:D144,"&lt;0",$B$1:B144,B145)))</f>
        <v>-1</v>
      </c>
      <c r="E145">
        <f t="shared" si="73"/>
        <v>0</v>
      </c>
      <c r="F145" t="str">
        <f>IF(OR(COUNTIF(QuickFix!$D$2:D145,QuickFix!D145)&gt;1,QuickFix!D145=0),IF(ISBLANK('Unit Types - Emission Rates'!C154),F144,0),MAX(F$1:$F144)+1)</f>
        <v># if Monitoring</v>
      </c>
      <c r="G145" t="str">
        <f t="shared" si="56"/>
        <v># if Monitoring0</v>
      </c>
      <c r="H145">
        <f>IF(F145=0,0,IF(ISNUMBER(MATCH(G145,$G$1:G144,0)),-1,COUNTIF($F$2:F145,F145)-COUNTIFS($H$1:H144,"&lt;0",$F$1:F144,F145)))</f>
        <v>-1</v>
      </c>
      <c r="I145">
        <f t="shared" si="57"/>
        <v>0</v>
      </c>
      <c r="J145" s="3" t="str">
        <f>IF(OR(COUNTIF($L$2:L145,L145)&gt;1,L145=0),IF(ISBLANK('Unit Types - Emission Rates'!C154),J144,0),MAX($J$1:J144)+1)</f>
        <v>Unique FIN</v>
      </c>
      <c r="K145" s="3" t="str">
        <f>IF(OR(COUNTIF($M$2:M145,M145)&gt;1,M145=0),IF(ISBLANK('Unit Types - Emission Rates'!D154),K144,0),MAX($K$1:K144)+1)</f>
        <v>Unique EPN</v>
      </c>
      <c r="L145">
        <f>IF(ISBLANK('Unit Types - Emission Rates'!$C154),'Unit Types - Emission Rates'!D154,'Unit Types - Emission Rates'!C154)</f>
        <v>0</v>
      </c>
      <c r="M145" s="3">
        <f>IF(AND(ISBLANK('Unit Types - Emission Rates'!D154),N145&lt;&gt;0,L145&lt;&gt;N145),"FIN: "&amp;L145,IF(AND(ISBLANK('Unit Types - Emission Rates'!D154),N145&lt;&gt;0),L145,'Unit Types - Emission Rates'!D154))</f>
        <v>0</v>
      </c>
      <c r="N145" s="3">
        <f>'Unit Types - Emission Rates'!E154</f>
        <v>0</v>
      </c>
      <c r="O145" s="5" t="str">
        <f>IF(OR(COUNTIF($P$2:P145,P145&lt;&gt;0)&gt;1,P145=0),IF(ISBLANK('Unit Types - Emission Rates'!A154),O144,0),MAX($O$1:O144)+1)</f>
        <v>AR Numbering</v>
      </c>
      <c r="P145" s="5">
        <f>'Unit Types - Emission Rates'!A154</f>
        <v>0</v>
      </c>
      <c r="Q145" s="3">
        <f>IF(R145=0,0,IF(COUNTIF($R$2:R145,R145)&gt;1,0,MAX($Q$1:Q144)+1))</f>
        <v>0</v>
      </c>
      <c r="R145" s="3">
        <f>IF(ISBLANK('Unit Types - Emission Rates'!P154),'Unit Types - Emission Rates'!O154,'Unit Types - Emission Rates'!P154)</f>
        <v>0</v>
      </c>
      <c r="S145" t="str">
        <f t="shared" si="74"/>
        <v>00</v>
      </c>
      <c r="T145" t="str">
        <f t="shared" si="75"/>
        <v>00</v>
      </c>
      <c r="U145" s="3">
        <f>IF(OR('Unit Types - Emission Rates'!F154="PM 2.5",'Unit Types - Emission Rates'!F154="PM2.5",'Unit Types - Emission Rates'!F154="PM 10",'Unit Types - Emission Rates'!F154="PM10"),"PM",'Unit Types - Emission Rates'!F154)</f>
        <v>0</v>
      </c>
      <c r="V145" s="100">
        <f>IF(ISBLANK('Unit Types - Emission Rates'!F154),1,0)</f>
        <v>1</v>
      </c>
      <c r="AC145" s="99">
        <f>IF(AD145=-1,0,MAX($AC$1:AC144)+1)</f>
        <v>0</v>
      </c>
      <c r="AD145" s="3">
        <f t="shared" si="58"/>
        <v>-1</v>
      </c>
      <c r="AE145" s="3">
        <f t="shared" si="59"/>
        <v>-1</v>
      </c>
      <c r="AF145" s="280">
        <f t="shared" si="60"/>
        <v>-1</v>
      </c>
      <c r="AG145" s="280" t="str">
        <f t="shared" si="61"/>
        <v/>
      </c>
      <c r="AH145" s="280" t="str">
        <f t="shared" si="62"/>
        <v/>
      </c>
      <c r="AI145" s="3">
        <f t="shared" si="63"/>
        <v>-1</v>
      </c>
      <c r="AJ145" s="3" t="str">
        <f t="shared" si="64"/>
        <v/>
      </c>
      <c r="AK145" s="3" t="str">
        <f t="shared" si="65"/>
        <v/>
      </c>
      <c r="AL145" s="280">
        <f t="shared" si="66"/>
        <v>-1</v>
      </c>
      <c r="AM145" s="280" t="str">
        <f t="shared" si="67"/>
        <v/>
      </c>
      <c r="AN145" s="285" t="str">
        <f t="shared" si="68"/>
        <v/>
      </c>
      <c r="AO145" s="3">
        <f>IF(AP145=0,0,COUNTIF(AO$1:$AO144,"&lt;&gt;0"))</f>
        <v>0</v>
      </c>
      <c r="AP145" s="3">
        <f t="shared" si="69"/>
        <v>0</v>
      </c>
      <c r="AT145" s="99">
        <f>IF(AU145=0,0,COUNTIF($AT$1:AT144,"&lt;&gt;0"))</f>
        <v>0</v>
      </c>
      <c r="AU145" s="3">
        <f t="shared" si="70"/>
        <v>0</v>
      </c>
      <c r="AY145" s="3">
        <f>IF(ISNUMBER(IFERROR(MATCH(AZ145,$AZ$1:AZ144,0),"Else")),0,ROW(AZ145)-1)</f>
        <v>0</v>
      </c>
      <c r="AZ145">
        <f>IF(OR('Unit Types - Emission Rates'!F153="PM 2.5",'Unit Types - Emission Rates'!F153="PM 2.5 ",'Unit Types - Emission Rates'!F153="PM2.5"),"PM2.5",IF(OR('Unit Types - Emission Rates'!F153="PM 10",'Unit Types - Emission Rates'!F153="PM 10 ",'Unit Types - Emission Rates'!F153="PM10 "),"PM10",IF(RIGHT('Unit Types - Emission Rates'!F153,1)=" ",LEFT('Unit Types - Emission Rates'!F153,LEN('Unit Types - Emission Rates'!F153)-1),IF(RIGHT('Unit Types - Emission Rates'!F153,1)&lt;&gt;" ",'Unit Types - Emission Rates'!F153,'Unit Types - Emission Rates'!F153))))</f>
        <v>0</v>
      </c>
      <c r="BA145">
        <f>_xlfn.NUMBERVALUE(IF(OR('Unit Types - Emission Rates'!G153="-",'Unit Types - Emission Rates'!G153="--",'Unit Types - Emission Rates'!G153="---"),0,IF(OR('Unit Types - Emission Rates'!G153="&lt;0.01",'Unit Types - Emission Rates'!G153="&lt; 0.01"),0.01,'Unit Types - Emission Rates'!G153)))</f>
        <v>0</v>
      </c>
      <c r="BB145">
        <f>_xlfn.NUMBERVALUE(IF(OR('Unit Types - Emission Rates'!H153="-",'Unit Types - Emission Rates'!H153="--",'Unit Types - Emission Rates'!H153="---"),0,IF(OR('Unit Types - Emission Rates'!H153="&lt;0.01",'Unit Types - Emission Rates'!H153="&lt; 0.01"),0.01,'Unit Types - Emission Rates'!H153)))</f>
        <v>0</v>
      </c>
      <c r="BC145">
        <f>_xlfn.NUMBERVALUE(IF(OR('Unit Types - Emission Rates'!I153="-",'Unit Types - Emission Rates'!I153="--",'Unit Types - Emission Rates'!I153="---"),0,IF(OR('Unit Types - Emission Rates'!I153="&lt;0.01",'Unit Types - Emission Rates'!I153="&lt; 0.01"),0.01,'Unit Types - Emission Rates'!I153)))</f>
        <v>0</v>
      </c>
      <c r="BD145">
        <f>_xlfn.NUMBERVALUE(IF(OR('Unit Types - Emission Rates'!J153="-",'Unit Types - Emission Rates'!J153="--",'Unit Types - Emission Rates'!J153="---"),0,IF(OR('Unit Types - Emission Rates'!J153="&lt;0.01",'Unit Types - Emission Rates'!J153="&lt; 0.01"),0.01,'Unit Types - Emission Rates'!J153)))</f>
        <v>0</v>
      </c>
      <c r="BE145">
        <f>_xlfn.NUMBERVALUE(IF(OR('Unit Types - Emission Rates'!K153="-",'Unit Types - Emission Rates'!K153="--",'Unit Types - Emission Rates'!K153="---"),0,IF(OR('Unit Types - Emission Rates'!K153="&lt;0.01",'Unit Types - Emission Rates'!K153="&lt; 0.01"),0.01,'Unit Types - Emission Rates'!K153)))</f>
        <v>0</v>
      </c>
      <c r="BF145">
        <f>_xlfn.NUMBERVALUE(IF(OR('Unit Types - Emission Rates'!L153="-",'Unit Types - Emission Rates'!L153="--",'Unit Types - Emission Rates'!L153="---"),0,IF(OR('Unit Types - Emission Rates'!L153="&lt;0.01",'Unit Types - Emission Rates'!L153="&lt; 0.01"),0.01,'Unit Types - Emission Rates'!L153)))</f>
        <v>0</v>
      </c>
      <c r="BG145" t="b">
        <f>IF(AND(V144&lt;&gt;1),(QuickFix!G144="Yes"))</f>
        <v>0</v>
      </c>
      <c r="BH145" t="b">
        <f>OR('Unit Types - Emission Rates'!A153="Consolidate",AND(ISBLANK('Unit Types - Emission Rates'!A153),BH144=TRUE),BC145&gt;0,BD145&gt;0)</f>
        <v>0</v>
      </c>
      <c r="BI145" t="b">
        <f>OR('Unit Types - Emission Rates'!A153="Remove",AND(ISBLANK('Unit Types - Emission Rates'!A153),BI144=TRUE))</f>
        <v>0</v>
      </c>
      <c r="BJ145" t="b">
        <f>OR('Unit Types - Emission Rates'!A153="Consolidate",'Unit Types - Emission Rates'!A153="New/Modified",'Unit Types - Emission Rates'!A153="Change of location",AND(ISBLANK('Unit Types - Emission Rates'!A153),BJ144=TRUE))</f>
        <v>0</v>
      </c>
      <c r="BK145" t="b">
        <f>OR('Unit Types - Emission Rates'!A153="Renew",'Unit Types - Emission Rates'!A153="Renew only",AND(ISBLANK('Unit Types - Emission Rates'!A153),BK144=TRUE))</f>
        <v>0</v>
      </c>
      <c r="BL145">
        <f>IF(ISNUMBER(IFERROR(MATCH(BM145,$BM$1:BM144,0),"Else")),0,ROW(BM145)-1)</f>
        <v>0</v>
      </c>
      <c r="BM145" s="105">
        <f t="shared" si="77"/>
        <v>0</v>
      </c>
      <c r="BO145" s="3"/>
      <c r="BP145" s="3"/>
      <c r="BQ145" s="162" t="s">
        <v>1754</v>
      </c>
      <c r="BR145" s="160" t="s">
        <v>1073</v>
      </c>
      <c r="BS145" s="3"/>
      <c r="BT145" s="3"/>
      <c r="CK145" s="102" t="s">
        <v>1122</v>
      </c>
      <c r="CL145" t="s">
        <v>1633</v>
      </c>
      <c r="CM145" t="s">
        <v>1698</v>
      </c>
      <c r="CN145" t="s">
        <v>1698</v>
      </c>
      <c r="CO145" t="s">
        <v>1720</v>
      </c>
      <c r="CP145" t="s">
        <v>1698</v>
      </c>
      <c r="CQ145" s="105" t="s">
        <v>1698</v>
      </c>
      <c r="CX145" t="s">
        <v>1755</v>
      </c>
      <c r="CY145">
        <f t="shared" si="71"/>
        <v>0</v>
      </c>
      <c r="DA145" t="b">
        <f t="shared" si="72"/>
        <v>0</v>
      </c>
      <c r="DF145" s="333">
        <f t="shared" si="76"/>
        <v>0</v>
      </c>
    </row>
    <row r="146" spans="1:110" x14ac:dyDescent="0.2">
      <c r="A146" s="102">
        <f>IF(OR('Unit Types - Emission Rates'!A155="Not New/Modified",'Unit Types - Emission Rates'!A155="Remove",M146=0),0,IF(ISNUMBER(MATCH(M146,$M$1:M145,0)),0,MAX($A$1:A145)+1))</f>
        <v>0</v>
      </c>
      <c r="B146" t="str">
        <f>IF(OR(COUNTIF(QuickFix!$D$2:D146,QuickFix!D146)&gt;1,QuickFix!D146=0),IF(ISBLANK('Unit Types - Emission Rates'!C155),B145,0),MAX($B$1:B145)+1)</f>
        <v># if BACT</v>
      </c>
      <c r="C146" t="str">
        <f t="shared" si="55"/>
        <v># if BACT0</v>
      </c>
      <c r="D146">
        <f>IF(B146=0,0,IF(ISNUMBER(MATCH(C146,$C$1:C145,0)),-1,COUNTIF($B$2:B146,B146)-COUNTIFS($D$1:D145,"&lt;0",$B$1:B145,B146)))</f>
        <v>-1</v>
      </c>
      <c r="E146">
        <f t="shared" si="73"/>
        <v>0</v>
      </c>
      <c r="F146" t="str">
        <f>IF(OR(COUNTIF(QuickFix!$D$2:D146,QuickFix!D146)&gt;1,QuickFix!D146=0),IF(ISBLANK('Unit Types - Emission Rates'!C155),F145,0),MAX(F$1:$F145)+1)</f>
        <v># if Monitoring</v>
      </c>
      <c r="G146" t="str">
        <f t="shared" si="56"/>
        <v># if Monitoring0</v>
      </c>
      <c r="H146">
        <f>IF(F146=0,0,IF(ISNUMBER(MATCH(G146,$G$1:G145,0)),-1,COUNTIF($F$2:F146,F146)-COUNTIFS($H$1:H145,"&lt;0",$F$1:F145,F146)))</f>
        <v>-1</v>
      </c>
      <c r="I146">
        <f t="shared" si="57"/>
        <v>0</v>
      </c>
      <c r="J146" s="3" t="str">
        <f>IF(OR(COUNTIF($L$2:L146,L146)&gt;1,L146=0),IF(ISBLANK('Unit Types - Emission Rates'!C155),J145,0),MAX($J$1:J145)+1)</f>
        <v>Unique FIN</v>
      </c>
      <c r="K146" s="3" t="str">
        <f>IF(OR(COUNTIF($M$2:M146,M146)&gt;1,M146=0),IF(ISBLANK('Unit Types - Emission Rates'!D155),K145,0),MAX($K$1:K145)+1)</f>
        <v>Unique EPN</v>
      </c>
      <c r="L146">
        <f>IF(ISBLANK('Unit Types - Emission Rates'!$C155),'Unit Types - Emission Rates'!D155,'Unit Types - Emission Rates'!C155)</f>
        <v>0</v>
      </c>
      <c r="M146" s="3">
        <f>IF(AND(ISBLANK('Unit Types - Emission Rates'!D155),N146&lt;&gt;0,L146&lt;&gt;N146),"FIN: "&amp;L146,IF(AND(ISBLANK('Unit Types - Emission Rates'!D155),N146&lt;&gt;0),L146,'Unit Types - Emission Rates'!D155))</f>
        <v>0</v>
      </c>
      <c r="N146" s="3">
        <f>'Unit Types - Emission Rates'!E155</f>
        <v>0</v>
      </c>
      <c r="O146" s="5" t="str">
        <f>IF(OR(COUNTIF($P$2:P146,P146&lt;&gt;0)&gt;1,P146=0),IF(ISBLANK('Unit Types - Emission Rates'!A155),O145,0),MAX($O$1:O145)+1)</f>
        <v>AR Numbering</v>
      </c>
      <c r="P146" s="5">
        <f>'Unit Types - Emission Rates'!A155</f>
        <v>0</v>
      </c>
      <c r="Q146" s="3">
        <f>IF(R146=0,0,IF(COUNTIF($R$2:R146,R146)&gt;1,0,MAX($Q$1:Q145)+1))</f>
        <v>0</v>
      </c>
      <c r="R146" s="3">
        <f>IF(ISBLANK('Unit Types - Emission Rates'!P155),'Unit Types - Emission Rates'!O155,'Unit Types - Emission Rates'!P155)</f>
        <v>0</v>
      </c>
      <c r="S146" t="str">
        <f t="shared" si="74"/>
        <v>00</v>
      </c>
      <c r="T146" t="str">
        <f t="shared" si="75"/>
        <v>00</v>
      </c>
      <c r="U146" s="3">
        <f>IF(OR('Unit Types - Emission Rates'!F155="PM 2.5",'Unit Types - Emission Rates'!F155="PM2.5",'Unit Types - Emission Rates'!F155="PM 10",'Unit Types - Emission Rates'!F155="PM10"),"PM",'Unit Types - Emission Rates'!F155)</f>
        <v>0</v>
      </c>
      <c r="V146" s="100">
        <f>IF(ISBLANK('Unit Types - Emission Rates'!F155),1,0)</f>
        <v>1</v>
      </c>
      <c r="AC146" s="99">
        <f>IF(AD146=-1,0,MAX($AC$1:AC145)+1)</f>
        <v>0</v>
      </c>
      <c r="AD146" s="3">
        <f t="shared" si="58"/>
        <v>-1</v>
      </c>
      <c r="AE146" s="3">
        <f t="shared" si="59"/>
        <v>-1</v>
      </c>
      <c r="AF146" s="280">
        <f t="shared" si="60"/>
        <v>-1</v>
      </c>
      <c r="AG146" s="280" t="str">
        <f t="shared" si="61"/>
        <v/>
      </c>
      <c r="AH146" s="280" t="str">
        <f t="shared" si="62"/>
        <v/>
      </c>
      <c r="AI146" s="3">
        <f t="shared" si="63"/>
        <v>-1</v>
      </c>
      <c r="AJ146" s="3" t="str">
        <f t="shared" si="64"/>
        <v/>
      </c>
      <c r="AK146" s="3" t="str">
        <f t="shared" si="65"/>
        <v/>
      </c>
      <c r="AL146" s="280">
        <f t="shared" si="66"/>
        <v>-1</v>
      </c>
      <c r="AM146" s="280" t="str">
        <f t="shared" si="67"/>
        <v/>
      </c>
      <c r="AN146" s="285" t="str">
        <f t="shared" si="68"/>
        <v/>
      </c>
      <c r="AO146" s="3">
        <f>IF(AP146=0,0,COUNTIF(AO$1:$AO145,"&lt;&gt;0"))</f>
        <v>0</v>
      </c>
      <c r="AP146" s="3">
        <f t="shared" si="69"/>
        <v>0</v>
      </c>
      <c r="AT146" s="99">
        <f>IF(AU146=0,0,COUNTIF($AT$1:AT145,"&lt;&gt;0"))</f>
        <v>0</v>
      </c>
      <c r="AU146" s="3">
        <f t="shared" si="70"/>
        <v>0</v>
      </c>
      <c r="AY146" s="3">
        <f>IF(ISNUMBER(IFERROR(MATCH(AZ146,$AZ$1:AZ145,0),"Else")),0,ROW(AZ146)-1)</f>
        <v>0</v>
      </c>
      <c r="AZ146">
        <f>IF(OR('Unit Types - Emission Rates'!F154="PM 2.5",'Unit Types - Emission Rates'!F154="PM 2.5 ",'Unit Types - Emission Rates'!F154="PM2.5"),"PM2.5",IF(OR('Unit Types - Emission Rates'!F154="PM 10",'Unit Types - Emission Rates'!F154="PM 10 ",'Unit Types - Emission Rates'!F154="PM10 "),"PM10",IF(RIGHT('Unit Types - Emission Rates'!F154,1)=" ",LEFT('Unit Types - Emission Rates'!F154,LEN('Unit Types - Emission Rates'!F154)-1),IF(RIGHT('Unit Types - Emission Rates'!F154,1)&lt;&gt;" ",'Unit Types - Emission Rates'!F154,'Unit Types - Emission Rates'!F154))))</f>
        <v>0</v>
      </c>
      <c r="BA146">
        <f>_xlfn.NUMBERVALUE(IF(OR('Unit Types - Emission Rates'!G154="-",'Unit Types - Emission Rates'!G154="--",'Unit Types - Emission Rates'!G154="---"),0,IF(OR('Unit Types - Emission Rates'!G154="&lt;0.01",'Unit Types - Emission Rates'!G154="&lt; 0.01"),0.01,'Unit Types - Emission Rates'!G154)))</f>
        <v>0</v>
      </c>
      <c r="BB146">
        <f>_xlfn.NUMBERVALUE(IF(OR('Unit Types - Emission Rates'!H154="-",'Unit Types - Emission Rates'!H154="--",'Unit Types - Emission Rates'!H154="---"),0,IF(OR('Unit Types - Emission Rates'!H154="&lt;0.01",'Unit Types - Emission Rates'!H154="&lt; 0.01"),0.01,'Unit Types - Emission Rates'!H154)))</f>
        <v>0</v>
      </c>
      <c r="BC146">
        <f>_xlfn.NUMBERVALUE(IF(OR('Unit Types - Emission Rates'!I154="-",'Unit Types - Emission Rates'!I154="--",'Unit Types - Emission Rates'!I154="---"),0,IF(OR('Unit Types - Emission Rates'!I154="&lt;0.01",'Unit Types - Emission Rates'!I154="&lt; 0.01"),0.01,'Unit Types - Emission Rates'!I154)))</f>
        <v>0</v>
      </c>
      <c r="BD146">
        <f>_xlfn.NUMBERVALUE(IF(OR('Unit Types - Emission Rates'!J154="-",'Unit Types - Emission Rates'!J154="--",'Unit Types - Emission Rates'!J154="---"),0,IF(OR('Unit Types - Emission Rates'!J154="&lt;0.01",'Unit Types - Emission Rates'!J154="&lt; 0.01"),0.01,'Unit Types - Emission Rates'!J154)))</f>
        <v>0</v>
      </c>
      <c r="BE146">
        <f>_xlfn.NUMBERVALUE(IF(OR('Unit Types - Emission Rates'!K154="-",'Unit Types - Emission Rates'!K154="--",'Unit Types - Emission Rates'!K154="---"),0,IF(OR('Unit Types - Emission Rates'!K154="&lt;0.01",'Unit Types - Emission Rates'!K154="&lt; 0.01"),0.01,'Unit Types - Emission Rates'!K154)))</f>
        <v>0</v>
      </c>
      <c r="BF146">
        <f>_xlfn.NUMBERVALUE(IF(OR('Unit Types - Emission Rates'!L154="-",'Unit Types - Emission Rates'!L154="--",'Unit Types - Emission Rates'!L154="---"),0,IF(OR('Unit Types - Emission Rates'!L154="&lt;0.01",'Unit Types - Emission Rates'!L154="&lt; 0.01"),0.01,'Unit Types - Emission Rates'!L154)))</f>
        <v>0</v>
      </c>
      <c r="BG146" t="b">
        <f>IF(AND(V145&lt;&gt;1),(QuickFix!G145="Yes"))</f>
        <v>0</v>
      </c>
      <c r="BH146" t="b">
        <f>OR('Unit Types - Emission Rates'!A154="Consolidate",AND(ISBLANK('Unit Types - Emission Rates'!A154),BH145=TRUE),BC146&gt;0,BD146&gt;0)</f>
        <v>0</v>
      </c>
      <c r="BI146" t="b">
        <f>OR('Unit Types - Emission Rates'!A154="Remove",AND(ISBLANK('Unit Types - Emission Rates'!A154),BI145=TRUE))</f>
        <v>0</v>
      </c>
      <c r="BJ146" t="b">
        <f>OR('Unit Types - Emission Rates'!A154="Consolidate",'Unit Types - Emission Rates'!A154="New/Modified",'Unit Types - Emission Rates'!A154="Change of location",AND(ISBLANK('Unit Types - Emission Rates'!A154),BJ145=TRUE))</f>
        <v>0</v>
      </c>
      <c r="BK146" t="b">
        <f>OR('Unit Types - Emission Rates'!A154="Renew",'Unit Types - Emission Rates'!A154="Renew only",AND(ISBLANK('Unit Types - Emission Rates'!A154),BK145=TRUE))</f>
        <v>0</v>
      </c>
      <c r="BL146">
        <f>IF(ISNUMBER(IFERROR(MATCH(BM146,$BM$1:BM145,0),"Else")),0,ROW(BM146)-1)</f>
        <v>0</v>
      </c>
      <c r="BM146" s="105">
        <f t="shared" si="77"/>
        <v>0</v>
      </c>
      <c r="BO146" s="3"/>
      <c r="BP146" s="3"/>
      <c r="BQ146" s="162" t="s">
        <v>1756</v>
      </c>
      <c r="BR146" s="160" t="s">
        <v>1052</v>
      </c>
      <c r="BS146" s="3"/>
      <c r="BT146" s="3"/>
      <c r="CK146" s="102" t="s">
        <v>1138</v>
      </c>
      <c r="CL146" t="s">
        <v>1633</v>
      </c>
      <c r="CM146" t="s">
        <v>1698</v>
      </c>
      <c r="CN146" t="s">
        <v>1698</v>
      </c>
      <c r="CO146" t="s">
        <v>1720</v>
      </c>
      <c r="CP146" t="s">
        <v>1698</v>
      </c>
      <c r="CQ146" s="105" t="s">
        <v>1698</v>
      </c>
      <c r="CX146" t="s">
        <v>1757</v>
      </c>
      <c r="CY146">
        <f t="shared" si="71"/>
        <v>0</v>
      </c>
      <c r="DA146" t="b">
        <f t="shared" si="72"/>
        <v>0</v>
      </c>
      <c r="DF146" s="333">
        <f t="shared" si="76"/>
        <v>0</v>
      </c>
    </row>
    <row r="147" spans="1:110" x14ac:dyDescent="0.2">
      <c r="A147" s="102">
        <f>IF(OR('Unit Types - Emission Rates'!A156="Not New/Modified",'Unit Types - Emission Rates'!A156="Remove",M147=0),0,IF(ISNUMBER(MATCH(M147,$M$1:M146,0)),0,MAX($A$1:A146)+1))</f>
        <v>0</v>
      </c>
      <c r="B147" t="str">
        <f>IF(OR(COUNTIF(QuickFix!$D$2:D147,QuickFix!D147)&gt;1,QuickFix!D147=0),IF(ISBLANK('Unit Types - Emission Rates'!C156),B146,0),MAX($B$1:B146)+1)</f>
        <v># if BACT</v>
      </c>
      <c r="C147" t="str">
        <f t="shared" si="55"/>
        <v># if BACT0</v>
      </c>
      <c r="D147">
        <f>IF(B147=0,0,IF(ISNUMBER(MATCH(C147,$C$1:C146,0)),-1,COUNTIF($B$2:B147,B147)-COUNTIFS($D$1:D146,"&lt;0",$B$1:B146,B147)))</f>
        <v>-1</v>
      </c>
      <c r="E147">
        <f t="shared" si="73"/>
        <v>0</v>
      </c>
      <c r="F147" t="str">
        <f>IF(OR(COUNTIF(QuickFix!$D$2:D147,QuickFix!D147)&gt;1,QuickFix!D147=0),IF(ISBLANK('Unit Types - Emission Rates'!C156),F146,0),MAX(F$1:$F146)+1)</f>
        <v># if Monitoring</v>
      </c>
      <c r="G147" t="str">
        <f t="shared" si="56"/>
        <v># if Monitoring0</v>
      </c>
      <c r="H147">
        <f>IF(F147=0,0,IF(ISNUMBER(MATCH(G147,$G$1:G146,0)),-1,COUNTIF($F$2:F147,F147)-COUNTIFS($H$1:H146,"&lt;0",$F$1:F146,F147)))</f>
        <v>-1</v>
      </c>
      <c r="I147">
        <f t="shared" si="57"/>
        <v>0</v>
      </c>
      <c r="J147" s="3" t="str">
        <f>IF(OR(COUNTIF($L$2:L147,L147)&gt;1,L147=0),IF(ISBLANK('Unit Types - Emission Rates'!C156),J146,0),MAX($J$1:J146)+1)</f>
        <v>Unique FIN</v>
      </c>
      <c r="K147" s="3" t="str">
        <f>IF(OR(COUNTIF($M$2:M147,M147)&gt;1,M147=0),IF(ISBLANK('Unit Types - Emission Rates'!D156),K146,0),MAX($K$1:K146)+1)</f>
        <v>Unique EPN</v>
      </c>
      <c r="L147">
        <f>IF(ISBLANK('Unit Types - Emission Rates'!$C156),'Unit Types - Emission Rates'!D156,'Unit Types - Emission Rates'!C156)</f>
        <v>0</v>
      </c>
      <c r="M147" s="3">
        <f>IF(AND(ISBLANK('Unit Types - Emission Rates'!D156),N147&lt;&gt;0,L147&lt;&gt;N147),"FIN: "&amp;L147,IF(AND(ISBLANK('Unit Types - Emission Rates'!D156),N147&lt;&gt;0),L147,'Unit Types - Emission Rates'!D156))</f>
        <v>0</v>
      </c>
      <c r="N147" s="3">
        <f>'Unit Types - Emission Rates'!E156</f>
        <v>0</v>
      </c>
      <c r="O147" s="5" t="str">
        <f>IF(OR(COUNTIF($P$2:P147,P147&lt;&gt;0)&gt;1,P147=0),IF(ISBLANK('Unit Types - Emission Rates'!A156),O146,0),MAX($O$1:O146)+1)</f>
        <v>AR Numbering</v>
      </c>
      <c r="P147" s="5">
        <f>'Unit Types - Emission Rates'!A156</f>
        <v>0</v>
      </c>
      <c r="Q147" s="3">
        <f>IF(R147=0,0,IF(COUNTIF($R$2:R147,R147)&gt;1,0,MAX($Q$1:Q146)+1))</f>
        <v>0</v>
      </c>
      <c r="R147" s="3">
        <f>IF(ISBLANK('Unit Types - Emission Rates'!P156),'Unit Types - Emission Rates'!O156,'Unit Types - Emission Rates'!P156)</f>
        <v>0</v>
      </c>
      <c r="S147" t="str">
        <f t="shared" si="74"/>
        <v>00</v>
      </c>
      <c r="T147" t="str">
        <f t="shared" si="75"/>
        <v>00</v>
      </c>
      <c r="U147" s="3">
        <f>IF(OR('Unit Types - Emission Rates'!F156="PM 2.5",'Unit Types - Emission Rates'!F156="PM2.5",'Unit Types - Emission Rates'!F156="PM 10",'Unit Types - Emission Rates'!F156="PM10"),"PM",'Unit Types - Emission Rates'!F156)</f>
        <v>0</v>
      </c>
      <c r="V147" s="100">
        <f>IF(ISBLANK('Unit Types - Emission Rates'!F156),1,0)</f>
        <v>1</v>
      </c>
      <c r="AC147" s="99">
        <f>IF(AD147=-1,0,MAX($AC$1:AC146)+1)</f>
        <v>0</v>
      </c>
      <c r="AD147" s="3">
        <f t="shared" si="58"/>
        <v>-1</v>
      </c>
      <c r="AE147" s="3">
        <f t="shared" si="59"/>
        <v>-1</v>
      </c>
      <c r="AF147" s="280">
        <f t="shared" si="60"/>
        <v>-1</v>
      </c>
      <c r="AG147" s="280" t="str">
        <f t="shared" si="61"/>
        <v/>
      </c>
      <c r="AH147" s="280" t="str">
        <f t="shared" si="62"/>
        <v/>
      </c>
      <c r="AI147" s="3">
        <f t="shared" si="63"/>
        <v>-1</v>
      </c>
      <c r="AJ147" s="3" t="str">
        <f t="shared" si="64"/>
        <v/>
      </c>
      <c r="AK147" s="3" t="str">
        <f t="shared" si="65"/>
        <v/>
      </c>
      <c r="AL147" s="280">
        <f t="shared" si="66"/>
        <v>-1</v>
      </c>
      <c r="AM147" s="280" t="str">
        <f t="shared" si="67"/>
        <v/>
      </c>
      <c r="AN147" s="285" t="str">
        <f t="shared" si="68"/>
        <v/>
      </c>
      <c r="AO147" s="3">
        <f>IF(AP147=0,0,COUNTIF(AO$1:$AO146,"&lt;&gt;0"))</f>
        <v>0</v>
      </c>
      <c r="AP147" s="3">
        <f t="shared" si="69"/>
        <v>0</v>
      </c>
      <c r="AT147" s="99">
        <f>IF(AU147=0,0,COUNTIF($AT$1:AT146,"&lt;&gt;0"))</f>
        <v>0</v>
      </c>
      <c r="AU147" s="3">
        <f t="shared" si="70"/>
        <v>0</v>
      </c>
      <c r="AY147" s="3">
        <f>IF(ISNUMBER(IFERROR(MATCH(AZ147,$AZ$1:AZ146,0),"Else")),0,ROW(AZ147)-1)</f>
        <v>0</v>
      </c>
      <c r="AZ147">
        <f>IF(OR('Unit Types - Emission Rates'!F155="PM 2.5",'Unit Types - Emission Rates'!F155="PM 2.5 ",'Unit Types - Emission Rates'!F155="PM2.5"),"PM2.5",IF(OR('Unit Types - Emission Rates'!F155="PM 10",'Unit Types - Emission Rates'!F155="PM 10 ",'Unit Types - Emission Rates'!F155="PM10 "),"PM10",IF(RIGHT('Unit Types - Emission Rates'!F155,1)=" ",LEFT('Unit Types - Emission Rates'!F155,LEN('Unit Types - Emission Rates'!F155)-1),IF(RIGHT('Unit Types - Emission Rates'!F155,1)&lt;&gt;" ",'Unit Types - Emission Rates'!F155,'Unit Types - Emission Rates'!F155))))</f>
        <v>0</v>
      </c>
      <c r="BA147">
        <f>_xlfn.NUMBERVALUE(IF(OR('Unit Types - Emission Rates'!G155="-",'Unit Types - Emission Rates'!G155="--",'Unit Types - Emission Rates'!G155="---"),0,IF(OR('Unit Types - Emission Rates'!G155="&lt;0.01",'Unit Types - Emission Rates'!G155="&lt; 0.01"),0.01,'Unit Types - Emission Rates'!G155)))</f>
        <v>0</v>
      </c>
      <c r="BB147">
        <f>_xlfn.NUMBERVALUE(IF(OR('Unit Types - Emission Rates'!H155="-",'Unit Types - Emission Rates'!H155="--",'Unit Types - Emission Rates'!H155="---"),0,IF(OR('Unit Types - Emission Rates'!H155="&lt;0.01",'Unit Types - Emission Rates'!H155="&lt; 0.01"),0.01,'Unit Types - Emission Rates'!H155)))</f>
        <v>0</v>
      </c>
      <c r="BC147">
        <f>_xlfn.NUMBERVALUE(IF(OR('Unit Types - Emission Rates'!I155="-",'Unit Types - Emission Rates'!I155="--",'Unit Types - Emission Rates'!I155="---"),0,IF(OR('Unit Types - Emission Rates'!I155="&lt;0.01",'Unit Types - Emission Rates'!I155="&lt; 0.01"),0.01,'Unit Types - Emission Rates'!I155)))</f>
        <v>0</v>
      </c>
      <c r="BD147">
        <f>_xlfn.NUMBERVALUE(IF(OR('Unit Types - Emission Rates'!J155="-",'Unit Types - Emission Rates'!J155="--",'Unit Types - Emission Rates'!J155="---"),0,IF(OR('Unit Types - Emission Rates'!J155="&lt;0.01",'Unit Types - Emission Rates'!J155="&lt; 0.01"),0.01,'Unit Types - Emission Rates'!J155)))</f>
        <v>0</v>
      </c>
      <c r="BE147">
        <f>_xlfn.NUMBERVALUE(IF(OR('Unit Types - Emission Rates'!K155="-",'Unit Types - Emission Rates'!K155="--",'Unit Types - Emission Rates'!K155="---"),0,IF(OR('Unit Types - Emission Rates'!K155="&lt;0.01",'Unit Types - Emission Rates'!K155="&lt; 0.01"),0.01,'Unit Types - Emission Rates'!K155)))</f>
        <v>0</v>
      </c>
      <c r="BF147">
        <f>_xlfn.NUMBERVALUE(IF(OR('Unit Types - Emission Rates'!L155="-",'Unit Types - Emission Rates'!L155="--",'Unit Types - Emission Rates'!L155="---"),0,IF(OR('Unit Types - Emission Rates'!L155="&lt;0.01",'Unit Types - Emission Rates'!L155="&lt; 0.01"),0.01,'Unit Types - Emission Rates'!L155)))</f>
        <v>0</v>
      </c>
      <c r="BG147" t="b">
        <f>IF(AND(V146&lt;&gt;1),(QuickFix!G146="Yes"))</f>
        <v>0</v>
      </c>
      <c r="BH147" t="b">
        <f>OR('Unit Types - Emission Rates'!A155="Consolidate",AND(ISBLANK('Unit Types - Emission Rates'!A155),BH146=TRUE),BC147&gt;0,BD147&gt;0)</f>
        <v>0</v>
      </c>
      <c r="BI147" t="b">
        <f>OR('Unit Types - Emission Rates'!A155="Remove",AND(ISBLANK('Unit Types - Emission Rates'!A155),BI146=TRUE))</f>
        <v>0</v>
      </c>
      <c r="BJ147" t="b">
        <f>OR('Unit Types - Emission Rates'!A155="Consolidate",'Unit Types - Emission Rates'!A155="New/Modified",'Unit Types - Emission Rates'!A155="Change of location",AND(ISBLANK('Unit Types - Emission Rates'!A155),BJ146=TRUE))</f>
        <v>0</v>
      </c>
      <c r="BK147" t="b">
        <f>OR('Unit Types - Emission Rates'!A155="Renew",'Unit Types - Emission Rates'!A155="Renew only",AND(ISBLANK('Unit Types - Emission Rates'!A155),BK146=TRUE))</f>
        <v>0</v>
      </c>
      <c r="BL147">
        <f>IF(ISNUMBER(IFERROR(MATCH(BM147,$BM$1:BM146,0),"Else")),0,ROW(BM147)-1)</f>
        <v>0</v>
      </c>
      <c r="BM147" s="105">
        <f t="shared" si="77"/>
        <v>0</v>
      </c>
      <c r="BO147" s="3"/>
      <c r="BP147" s="3"/>
      <c r="BQ147" s="162" t="s">
        <v>1758</v>
      </c>
      <c r="BR147" s="160" t="s">
        <v>1219</v>
      </c>
      <c r="BS147" s="3"/>
      <c r="BT147" s="3"/>
      <c r="CK147" s="102" t="s">
        <v>1595</v>
      </c>
      <c r="CL147" t="s">
        <v>1698</v>
      </c>
      <c r="CM147" t="s">
        <v>1719</v>
      </c>
      <c r="CN147" t="s">
        <v>1698</v>
      </c>
      <c r="CO147" t="s">
        <v>1720</v>
      </c>
      <c r="CP147" t="s">
        <v>1698</v>
      </c>
      <c r="CQ147" s="105" t="s">
        <v>1698</v>
      </c>
      <c r="CX147" t="s">
        <v>1759</v>
      </c>
      <c r="CY147">
        <f t="shared" si="71"/>
        <v>0</v>
      </c>
      <c r="DA147" t="b">
        <f t="shared" si="72"/>
        <v>0</v>
      </c>
      <c r="DF147" s="333">
        <f t="shared" si="76"/>
        <v>0</v>
      </c>
    </row>
    <row r="148" spans="1:110" x14ac:dyDescent="0.2">
      <c r="A148" s="102">
        <f>IF(OR('Unit Types - Emission Rates'!A157="Not New/Modified",'Unit Types - Emission Rates'!A157="Remove",M148=0),0,IF(ISNUMBER(MATCH(M148,$M$1:M147,0)),0,MAX($A$1:A147)+1))</f>
        <v>0</v>
      </c>
      <c r="B148" t="str">
        <f>IF(OR(COUNTIF(QuickFix!$D$2:D148,QuickFix!D148)&gt;1,QuickFix!D148=0),IF(ISBLANK('Unit Types - Emission Rates'!C157),B147,0),MAX($B$1:B147)+1)</f>
        <v># if BACT</v>
      </c>
      <c r="C148" t="str">
        <f t="shared" si="55"/>
        <v># if BACT0</v>
      </c>
      <c r="D148">
        <f>IF(B148=0,0,IF(ISNUMBER(MATCH(C148,$C$1:C147,0)),-1,COUNTIF($B$2:B148,B148)-COUNTIFS($D$1:D147,"&lt;0",$B$1:B147,B148)))</f>
        <v>-1</v>
      </c>
      <c r="E148">
        <f t="shared" si="73"/>
        <v>0</v>
      </c>
      <c r="F148" t="str">
        <f>IF(OR(COUNTIF(QuickFix!$D$2:D148,QuickFix!D148)&gt;1,QuickFix!D148=0),IF(ISBLANK('Unit Types - Emission Rates'!C157),F147,0),MAX(F$1:$F147)+1)</f>
        <v># if Monitoring</v>
      </c>
      <c r="G148" t="str">
        <f t="shared" si="56"/>
        <v># if Monitoring0</v>
      </c>
      <c r="H148">
        <f>IF(F148=0,0,IF(ISNUMBER(MATCH(G148,$G$1:G147,0)),-1,COUNTIF($F$2:F148,F148)-COUNTIFS($H$1:H147,"&lt;0",$F$1:F147,F148)))</f>
        <v>-1</v>
      </c>
      <c r="I148">
        <f t="shared" si="57"/>
        <v>0</v>
      </c>
      <c r="J148" s="3" t="str">
        <f>IF(OR(COUNTIF($L$2:L148,L148)&gt;1,L148=0),IF(ISBLANK('Unit Types - Emission Rates'!C157),J147,0),MAX($J$1:J147)+1)</f>
        <v>Unique FIN</v>
      </c>
      <c r="K148" s="3" t="str">
        <f>IF(OR(COUNTIF($M$2:M148,M148)&gt;1,M148=0),IF(ISBLANK('Unit Types - Emission Rates'!D157),K147,0),MAX($K$1:K147)+1)</f>
        <v>Unique EPN</v>
      </c>
      <c r="L148">
        <f>IF(ISBLANK('Unit Types - Emission Rates'!$C157),'Unit Types - Emission Rates'!D157,'Unit Types - Emission Rates'!C157)</f>
        <v>0</v>
      </c>
      <c r="M148" s="3">
        <f>IF(AND(ISBLANK('Unit Types - Emission Rates'!D157),N148&lt;&gt;0,L148&lt;&gt;N148),"FIN: "&amp;L148,IF(AND(ISBLANK('Unit Types - Emission Rates'!D157),N148&lt;&gt;0),L148,'Unit Types - Emission Rates'!D157))</f>
        <v>0</v>
      </c>
      <c r="N148" s="3">
        <f>'Unit Types - Emission Rates'!E157</f>
        <v>0</v>
      </c>
      <c r="O148" s="5" t="str">
        <f>IF(OR(COUNTIF($P$2:P148,P148&lt;&gt;0)&gt;1,P148=0),IF(ISBLANK('Unit Types - Emission Rates'!A157),O147,0),MAX($O$1:O147)+1)</f>
        <v>AR Numbering</v>
      </c>
      <c r="P148" s="5">
        <f>'Unit Types - Emission Rates'!A157</f>
        <v>0</v>
      </c>
      <c r="Q148" s="3">
        <f>IF(R148=0,0,IF(COUNTIF($R$2:R148,R148)&gt;1,0,MAX($Q$1:Q147)+1))</f>
        <v>0</v>
      </c>
      <c r="R148" s="3">
        <f>IF(ISBLANK('Unit Types - Emission Rates'!P157),'Unit Types - Emission Rates'!O157,'Unit Types - Emission Rates'!P157)</f>
        <v>0</v>
      </c>
      <c r="S148" t="str">
        <f t="shared" si="74"/>
        <v>00</v>
      </c>
      <c r="T148" t="str">
        <f t="shared" si="75"/>
        <v>00</v>
      </c>
      <c r="U148" s="3">
        <f>IF(OR('Unit Types - Emission Rates'!F157="PM 2.5",'Unit Types - Emission Rates'!F157="PM2.5",'Unit Types - Emission Rates'!F157="PM 10",'Unit Types - Emission Rates'!F157="PM10"),"PM",'Unit Types - Emission Rates'!F157)</f>
        <v>0</v>
      </c>
      <c r="V148" s="100">
        <f>IF(ISBLANK('Unit Types - Emission Rates'!F157),1,0)</f>
        <v>1</v>
      </c>
      <c r="AC148" s="99">
        <f>IF(AD148=-1,0,MAX($AC$1:AC147)+1)</f>
        <v>0</v>
      </c>
      <c r="AD148" s="3">
        <f t="shared" si="58"/>
        <v>-1</v>
      </c>
      <c r="AE148" s="3">
        <f t="shared" si="59"/>
        <v>-1</v>
      </c>
      <c r="AF148" s="280">
        <f t="shared" si="60"/>
        <v>-1</v>
      </c>
      <c r="AG148" s="280" t="str">
        <f t="shared" si="61"/>
        <v/>
      </c>
      <c r="AH148" s="280" t="str">
        <f t="shared" si="62"/>
        <v/>
      </c>
      <c r="AI148" s="3">
        <f t="shared" si="63"/>
        <v>-1</v>
      </c>
      <c r="AJ148" s="3" t="str">
        <f t="shared" si="64"/>
        <v/>
      </c>
      <c r="AK148" s="3" t="str">
        <f t="shared" si="65"/>
        <v/>
      </c>
      <c r="AL148" s="280">
        <f t="shared" si="66"/>
        <v>-1</v>
      </c>
      <c r="AM148" s="280" t="str">
        <f t="shared" si="67"/>
        <v/>
      </c>
      <c r="AN148" s="285" t="str">
        <f t="shared" si="68"/>
        <v/>
      </c>
      <c r="AO148" s="3">
        <f>IF(AP148=0,0,COUNTIF(AO$1:$AO147,"&lt;&gt;0"))</f>
        <v>0</v>
      </c>
      <c r="AP148" s="3">
        <f t="shared" si="69"/>
        <v>0</v>
      </c>
      <c r="AT148" s="99">
        <f>IF(AU148=0,0,COUNTIF($AT$1:AT147,"&lt;&gt;0"))</f>
        <v>0</v>
      </c>
      <c r="AU148" s="3">
        <f t="shared" si="70"/>
        <v>0</v>
      </c>
      <c r="AY148" s="3">
        <f>IF(ISNUMBER(IFERROR(MATCH(AZ148,$AZ$1:AZ147,0),"Else")),0,ROW(AZ148)-1)</f>
        <v>0</v>
      </c>
      <c r="AZ148">
        <f>IF(OR('Unit Types - Emission Rates'!F156="PM 2.5",'Unit Types - Emission Rates'!F156="PM 2.5 ",'Unit Types - Emission Rates'!F156="PM2.5"),"PM2.5",IF(OR('Unit Types - Emission Rates'!F156="PM 10",'Unit Types - Emission Rates'!F156="PM 10 ",'Unit Types - Emission Rates'!F156="PM10 "),"PM10",IF(RIGHT('Unit Types - Emission Rates'!F156,1)=" ",LEFT('Unit Types - Emission Rates'!F156,LEN('Unit Types - Emission Rates'!F156)-1),IF(RIGHT('Unit Types - Emission Rates'!F156,1)&lt;&gt;" ",'Unit Types - Emission Rates'!F156,'Unit Types - Emission Rates'!F156))))</f>
        <v>0</v>
      </c>
      <c r="BA148">
        <f>_xlfn.NUMBERVALUE(IF(OR('Unit Types - Emission Rates'!G156="-",'Unit Types - Emission Rates'!G156="--",'Unit Types - Emission Rates'!G156="---"),0,IF(OR('Unit Types - Emission Rates'!G156="&lt;0.01",'Unit Types - Emission Rates'!G156="&lt; 0.01"),0.01,'Unit Types - Emission Rates'!G156)))</f>
        <v>0</v>
      </c>
      <c r="BB148">
        <f>_xlfn.NUMBERVALUE(IF(OR('Unit Types - Emission Rates'!H156="-",'Unit Types - Emission Rates'!H156="--",'Unit Types - Emission Rates'!H156="---"),0,IF(OR('Unit Types - Emission Rates'!H156="&lt;0.01",'Unit Types - Emission Rates'!H156="&lt; 0.01"),0.01,'Unit Types - Emission Rates'!H156)))</f>
        <v>0</v>
      </c>
      <c r="BC148">
        <f>_xlfn.NUMBERVALUE(IF(OR('Unit Types - Emission Rates'!I156="-",'Unit Types - Emission Rates'!I156="--",'Unit Types - Emission Rates'!I156="---"),0,IF(OR('Unit Types - Emission Rates'!I156="&lt;0.01",'Unit Types - Emission Rates'!I156="&lt; 0.01"),0.01,'Unit Types - Emission Rates'!I156)))</f>
        <v>0</v>
      </c>
      <c r="BD148">
        <f>_xlfn.NUMBERVALUE(IF(OR('Unit Types - Emission Rates'!J156="-",'Unit Types - Emission Rates'!J156="--",'Unit Types - Emission Rates'!J156="---"),0,IF(OR('Unit Types - Emission Rates'!J156="&lt;0.01",'Unit Types - Emission Rates'!J156="&lt; 0.01"),0.01,'Unit Types - Emission Rates'!J156)))</f>
        <v>0</v>
      </c>
      <c r="BE148">
        <f>_xlfn.NUMBERVALUE(IF(OR('Unit Types - Emission Rates'!K156="-",'Unit Types - Emission Rates'!K156="--",'Unit Types - Emission Rates'!K156="---"),0,IF(OR('Unit Types - Emission Rates'!K156="&lt;0.01",'Unit Types - Emission Rates'!K156="&lt; 0.01"),0.01,'Unit Types - Emission Rates'!K156)))</f>
        <v>0</v>
      </c>
      <c r="BF148">
        <f>_xlfn.NUMBERVALUE(IF(OR('Unit Types - Emission Rates'!L156="-",'Unit Types - Emission Rates'!L156="--",'Unit Types - Emission Rates'!L156="---"),0,IF(OR('Unit Types - Emission Rates'!L156="&lt;0.01",'Unit Types - Emission Rates'!L156="&lt; 0.01"),0.01,'Unit Types - Emission Rates'!L156)))</f>
        <v>0</v>
      </c>
      <c r="BG148" t="b">
        <f>IF(AND(V147&lt;&gt;1),(QuickFix!G147="Yes"))</f>
        <v>0</v>
      </c>
      <c r="BH148" t="b">
        <f>OR('Unit Types - Emission Rates'!A156="Consolidate",AND(ISBLANK('Unit Types - Emission Rates'!A156),BH147=TRUE),BC148&gt;0,BD148&gt;0)</f>
        <v>0</v>
      </c>
      <c r="BI148" t="b">
        <f>OR('Unit Types - Emission Rates'!A156="Remove",AND(ISBLANK('Unit Types - Emission Rates'!A156),BI147=TRUE))</f>
        <v>0</v>
      </c>
      <c r="BJ148" t="b">
        <f>OR('Unit Types - Emission Rates'!A156="Consolidate",'Unit Types - Emission Rates'!A156="New/Modified",'Unit Types - Emission Rates'!A156="Change of location",AND(ISBLANK('Unit Types - Emission Rates'!A156),BJ147=TRUE))</f>
        <v>0</v>
      </c>
      <c r="BK148" t="b">
        <f>OR('Unit Types - Emission Rates'!A156="Renew",'Unit Types - Emission Rates'!A156="Renew only",AND(ISBLANK('Unit Types - Emission Rates'!A156),BK147=TRUE))</f>
        <v>0</v>
      </c>
      <c r="BL148">
        <f>IF(ISNUMBER(IFERROR(MATCH(BM148,$BM$1:BM147,0),"Else")),0,ROW(BM148)-1)</f>
        <v>0</v>
      </c>
      <c r="BM148" s="105">
        <f t="shared" si="77"/>
        <v>0</v>
      </c>
      <c r="BO148" s="3"/>
      <c r="BP148" s="3"/>
      <c r="BQ148" s="162" t="s">
        <v>1122</v>
      </c>
      <c r="BR148" s="160" t="s">
        <v>1074</v>
      </c>
      <c r="BS148" s="3"/>
      <c r="BT148" s="3"/>
      <c r="CK148" s="102" t="s">
        <v>1599</v>
      </c>
      <c r="CL148" t="s">
        <v>1698</v>
      </c>
      <c r="CM148" t="s">
        <v>1719</v>
      </c>
      <c r="CN148" t="s">
        <v>1698</v>
      </c>
      <c r="CO148" t="s">
        <v>1720</v>
      </c>
      <c r="CP148" t="s">
        <v>1698</v>
      </c>
      <c r="CQ148" s="105" t="s">
        <v>1698</v>
      </c>
      <c r="CX148" t="s">
        <v>1760</v>
      </c>
      <c r="CY148">
        <f t="shared" si="71"/>
        <v>0</v>
      </c>
      <c r="DA148" t="b">
        <f t="shared" si="72"/>
        <v>0</v>
      </c>
      <c r="DF148" s="333">
        <f t="shared" si="76"/>
        <v>0</v>
      </c>
    </row>
    <row r="149" spans="1:110" x14ac:dyDescent="0.2">
      <c r="A149" s="102">
        <f>IF(OR('Unit Types - Emission Rates'!A158="Not New/Modified",'Unit Types - Emission Rates'!A158="Remove",M149=0),0,IF(ISNUMBER(MATCH(M149,$M$1:M148,0)),0,MAX($A$1:A148)+1))</f>
        <v>0</v>
      </c>
      <c r="B149" t="str">
        <f>IF(OR(COUNTIF(QuickFix!$D$2:D149,QuickFix!D149)&gt;1,QuickFix!D149=0),IF(ISBLANK('Unit Types - Emission Rates'!C158),B148,0),MAX($B$1:B148)+1)</f>
        <v># if BACT</v>
      </c>
      <c r="C149" t="str">
        <f t="shared" si="55"/>
        <v># if BACT0</v>
      </c>
      <c r="D149">
        <f>IF(B149=0,0,IF(ISNUMBER(MATCH(C149,$C$1:C148,0)),-1,COUNTIF($B$2:B149,B149)-COUNTIFS($D$1:D148,"&lt;0",$B$1:B148,B149)))</f>
        <v>-1</v>
      </c>
      <c r="E149">
        <f t="shared" si="73"/>
        <v>0</v>
      </c>
      <c r="F149" t="str">
        <f>IF(OR(COUNTIF(QuickFix!$D$2:D149,QuickFix!D149)&gt;1,QuickFix!D149=0),IF(ISBLANK('Unit Types - Emission Rates'!C158),F148,0),MAX(F$1:$F148)+1)</f>
        <v># if Monitoring</v>
      </c>
      <c r="G149" t="str">
        <f t="shared" si="56"/>
        <v># if Monitoring0</v>
      </c>
      <c r="H149">
        <f>IF(F149=0,0,IF(ISNUMBER(MATCH(G149,$G$1:G148,0)),-1,COUNTIF($F$2:F149,F149)-COUNTIFS($H$1:H148,"&lt;0",$F$1:F148,F149)))</f>
        <v>-1</v>
      </c>
      <c r="I149">
        <f t="shared" si="57"/>
        <v>0</v>
      </c>
      <c r="J149" s="3" t="str">
        <f>IF(OR(COUNTIF($L$2:L149,L149)&gt;1,L149=0),IF(ISBLANK('Unit Types - Emission Rates'!C158),J148,0),MAX($J$1:J148)+1)</f>
        <v>Unique FIN</v>
      </c>
      <c r="K149" s="3" t="str">
        <f>IF(OR(COUNTIF($M$2:M149,M149)&gt;1,M149=0),IF(ISBLANK('Unit Types - Emission Rates'!D158),K148,0),MAX($K$1:K148)+1)</f>
        <v>Unique EPN</v>
      </c>
      <c r="L149">
        <f>IF(ISBLANK('Unit Types - Emission Rates'!$C158),'Unit Types - Emission Rates'!D158,'Unit Types - Emission Rates'!C158)</f>
        <v>0</v>
      </c>
      <c r="M149" s="3">
        <f>IF(AND(ISBLANK('Unit Types - Emission Rates'!D158),N149&lt;&gt;0,L149&lt;&gt;N149),"FIN: "&amp;L149,IF(AND(ISBLANK('Unit Types - Emission Rates'!D158),N149&lt;&gt;0),L149,'Unit Types - Emission Rates'!D158))</f>
        <v>0</v>
      </c>
      <c r="N149" s="3">
        <f>'Unit Types - Emission Rates'!E158</f>
        <v>0</v>
      </c>
      <c r="O149" s="5" t="str">
        <f>IF(OR(COUNTIF($P$2:P149,P149&lt;&gt;0)&gt;1,P149=0),IF(ISBLANK('Unit Types - Emission Rates'!A158),O148,0),MAX($O$1:O148)+1)</f>
        <v>AR Numbering</v>
      </c>
      <c r="P149" s="5">
        <f>'Unit Types - Emission Rates'!A158</f>
        <v>0</v>
      </c>
      <c r="Q149" s="3">
        <f>IF(R149=0,0,IF(COUNTIF($R$2:R149,R149)&gt;1,0,MAX($Q$1:Q148)+1))</f>
        <v>0</v>
      </c>
      <c r="R149" s="3">
        <f>IF(ISBLANK('Unit Types - Emission Rates'!P158),'Unit Types - Emission Rates'!O158,'Unit Types - Emission Rates'!P158)</f>
        <v>0</v>
      </c>
      <c r="S149" t="str">
        <f t="shared" si="74"/>
        <v>00</v>
      </c>
      <c r="T149" t="str">
        <f t="shared" si="75"/>
        <v>00</v>
      </c>
      <c r="U149" s="3">
        <f>IF(OR('Unit Types - Emission Rates'!F158="PM 2.5",'Unit Types - Emission Rates'!F158="PM2.5",'Unit Types - Emission Rates'!F158="PM 10",'Unit Types - Emission Rates'!F158="PM10"),"PM",'Unit Types - Emission Rates'!F158)</f>
        <v>0</v>
      </c>
      <c r="V149" s="100">
        <f>IF(ISBLANK('Unit Types - Emission Rates'!F158),1,0)</f>
        <v>1</v>
      </c>
      <c r="AC149" s="99">
        <f>IF(AD149=-1,0,MAX($AC$1:AC148)+1)</f>
        <v>0</v>
      </c>
      <c r="AD149" s="3">
        <f t="shared" si="58"/>
        <v>-1</v>
      </c>
      <c r="AE149" s="3">
        <f t="shared" si="59"/>
        <v>-1</v>
      </c>
      <c r="AF149" s="280">
        <f t="shared" si="60"/>
        <v>-1</v>
      </c>
      <c r="AG149" s="280" t="str">
        <f t="shared" si="61"/>
        <v/>
      </c>
      <c r="AH149" s="280" t="str">
        <f t="shared" si="62"/>
        <v/>
      </c>
      <c r="AI149" s="3">
        <f t="shared" si="63"/>
        <v>-1</v>
      </c>
      <c r="AJ149" s="3" t="str">
        <f t="shared" si="64"/>
        <v/>
      </c>
      <c r="AK149" s="3" t="str">
        <f t="shared" si="65"/>
        <v/>
      </c>
      <c r="AL149" s="280">
        <f t="shared" si="66"/>
        <v>-1</v>
      </c>
      <c r="AM149" s="280" t="str">
        <f t="shared" si="67"/>
        <v/>
      </c>
      <c r="AN149" s="285" t="str">
        <f t="shared" si="68"/>
        <v/>
      </c>
      <c r="AO149" s="3">
        <f>IF(AP149=0,0,COUNTIF(AO$1:$AO148,"&lt;&gt;0"))</f>
        <v>0</v>
      </c>
      <c r="AP149" s="3">
        <f t="shared" si="69"/>
        <v>0</v>
      </c>
      <c r="AT149" s="99">
        <f>IF(AU149=0,0,COUNTIF($AT$1:AT148,"&lt;&gt;0"))</f>
        <v>0</v>
      </c>
      <c r="AU149" s="3">
        <f t="shared" si="70"/>
        <v>0</v>
      </c>
      <c r="AY149" s="3">
        <f>IF(ISNUMBER(IFERROR(MATCH(AZ149,$AZ$1:AZ148,0),"Else")),0,ROW(AZ149)-1)</f>
        <v>0</v>
      </c>
      <c r="AZ149">
        <f>IF(OR('Unit Types - Emission Rates'!F157="PM 2.5",'Unit Types - Emission Rates'!F157="PM 2.5 ",'Unit Types - Emission Rates'!F157="PM2.5"),"PM2.5",IF(OR('Unit Types - Emission Rates'!F157="PM 10",'Unit Types - Emission Rates'!F157="PM 10 ",'Unit Types - Emission Rates'!F157="PM10 "),"PM10",IF(RIGHT('Unit Types - Emission Rates'!F157,1)=" ",LEFT('Unit Types - Emission Rates'!F157,LEN('Unit Types - Emission Rates'!F157)-1),IF(RIGHT('Unit Types - Emission Rates'!F157,1)&lt;&gt;" ",'Unit Types - Emission Rates'!F157,'Unit Types - Emission Rates'!F157))))</f>
        <v>0</v>
      </c>
      <c r="BA149">
        <f>_xlfn.NUMBERVALUE(IF(OR('Unit Types - Emission Rates'!G157="-",'Unit Types - Emission Rates'!G157="--",'Unit Types - Emission Rates'!G157="---"),0,IF(OR('Unit Types - Emission Rates'!G157="&lt;0.01",'Unit Types - Emission Rates'!G157="&lt; 0.01"),0.01,'Unit Types - Emission Rates'!G157)))</f>
        <v>0</v>
      </c>
      <c r="BB149">
        <f>_xlfn.NUMBERVALUE(IF(OR('Unit Types - Emission Rates'!H157="-",'Unit Types - Emission Rates'!H157="--",'Unit Types - Emission Rates'!H157="---"),0,IF(OR('Unit Types - Emission Rates'!H157="&lt;0.01",'Unit Types - Emission Rates'!H157="&lt; 0.01"),0.01,'Unit Types - Emission Rates'!H157)))</f>
        <v>0</v>
      </c>
      <c r="BC149">
        <f>_xlfn.NUMBERVALUE(IF(OR('Unit Types - Emission Rates'!I157="-",'Unit Types - Emission Rates'!I157="--",'Unit Types - Emission Rates'!I157="---"),0,IF(OR('Unit Types - Emission Rates'!I157="&lt;0.01",'Unit Types - Emission Rates'!I157="&lt; 0.01"),0.01,'Unit Types - Emission Rates'!I157)))</f>
        <v>0</v>
      </c>
      <c r="BD149">
        <f>_xlfn.NUMBERVALUE(IF(OR('Unit Types - Emission Rates'!J157="-",'Unit Types - Emission Rates'!J157="--",'Unit Types - Emission Rates'!J157="---"),0,IF(OR('Unit Types - Emission Rates'!J157="&lt;0.01",'Unit Types - Emission Rates'!J157="&lt; 0.01"),0.01,'Unit Types - Emission Rates'!J157)))</f>
        <v>0</v>
      </c>
      <c r="BE149">
        <f>_xlfn.NUMBERVALUE(IF(OR('Unit Types - Emission Rates'!K157="-",'Unit Types - Emission Rates'!K157="--",'Unit Types - Emission Rates'!K157="---"),0,IF(OR('Unit Types - Emission Rates'!K157="&lt;0.01",'Unit Types - Emission Rates'!K157="&lt; 0.01"),0.01,'Unit Types - Emission Rates'!K157)))</f>
        <v>0</v>
      </c>
      <c r="BF149">
        <f>_xlfn.NUMBERVALUE(IF(OR('Unit Types - Emission Rates'!L157="-",'Unit Types - Emission Rates'!L157="--",'Unit Types - Emission Rates'!L157="---"),0,IF(OR('Unit Types - Emission Rates'!L157="&lt;0.01",'Unit Types - Emission Rates'!L157="&lt; 0.01"),0.01,'Unit Types - Emission Rates'!L157)))</f>
        <v>0</v>
      </c>
      <c r="BG149" t="b">
        <f>IF(AND(V148&lt;&gt;1),(QuickFix!G148="Yes"))</f>
        <v>0</v>
      </c>
      <c r="BH149" t="b">
        <f>OR('Unit Types - Emission Rates'!A157="Consolidate",AND(ISBLANK('Unit Types - Emission Rates'!A157),BH148=TRUE),BC149&gt;0,BD149&gt;0)</f>
        <v>0</v>
      </c>
      <c r="BI149" t="b">
        <f>OR('Unit Types - Emission Rates'!A157="Remove",AND(ISBLANK('Unit Types - Emission Rates'!A157),BI148=TRUE))</f>
        <v>0</v>
      </c>
      <c r="BJ149" t="b">
        <f>OR('Unit Types - Emission Rates'!A157="Consolidate",'Unit Types - Emission Rates'!A157="New/Modified",'Unit Types - Emission Rates'!A157="Change of location",AND(ISBLANK('Unit Types - Emission Rates'!A157),BJ148=TRUE))</f>
        <v>0</v>
      </c>
      <c r="BK149" t="b">
        <f>OR('Unit Types - Emission Rates'!A157="Renew",'Unit Types - Emission Rates'!A157="Renew only",AND(ISBLANK('Unit Types - Emission Rates'!A157),BK148=TRUE))</f>
        <v>0</v>
      </c>
      <c r="BL149">
        <f>IF(ISNUMBER(IFERROR(MATCH(BM149,$BM$1:BM148,0),"Else")),0,ROW(BM149)-1)</f>
        <v>0</v>
      </c>
      <c r="BM149" s="105">
        <f t="shared" si="77"/>
        <v>0</v>
      </c>
      <c r="BO149" s="3"/>
      <c r="BP149" s="3"/>
      <c r="BQ149" s="162" t="s">
        <v>1761</v>
      </c>
      <c r="BR149" s="160" t="s">
        <v>1219</v>
      </c>
      <c r="BS149" s="3"/>
      <c r="BT149" s="3"/>
      <c r="CK149" s="102" t="s">
        <v>1673</v>
      </c>
      <c r="CL149" t="s">
        <v>1633</v>
      </c>
      <c r="CM149" t="s">
        <v>1698</v>
      </c>
      <c r="CN149" t="s">
        <v>1698</v>
      </c>
      <c r="CO149" t="s">
        <v>1720</v>
      </c>
      <c r="CP149" t="s">
        <v>1698</v>
      </c>
      <c r="CQ149" s="105" t="s">
        <v>1698</v>
      </c>
      <c r="CX149" t="s">
        <v>1762</v>
      </c>
      <c r="CY149">
        <f t="shared" si="71"/>
        <v>0</v>
      </c>
      <c r="DA149" t="b">
        <f t="shared" si="72"/>
        <v>0</v>
      </c>
      <c r="DF149" s="333">
        <f t="shared" si="76"/>
        <v>0</v>
      </c>
    </row>
    <row r="150" spans="1:110" x14ac:dyDescent="0.2">
      <c r="A150" s="102">
        <f>IF(OR('Unit Types - Emission Rates'!A159="Not New/Modified",'Unit Types - Emission Rates'!A159="Remove",M150=0),0,IF(ISNUMBER(MATCH(M150,$M$1:M149,0)),0,MAX($A$1:A149)+1))</f>
        <v>0</v>
      </c>
      <c r="B150" t="str">
        <f>IF(OR(COUNTIF(QuickFix!$D$2:D150,QuickFix!D150)&gt;1,QuickFix!D150=0),IF(ISBLANK('Unit Types - Emission Rates'!C159),B149,0),MAX($B$1:B149)+1)</f>
        <v># if BACT</v>
      </c>
      <c r="C150" t="str">
        <f t="shared" si="55"/>
        <v># if BACT0</v>
      </c>
      <c r="D150">
        <f>IF(B150=0,0,IF(ISNUMBER(MATCH(C150,$C$1:C149,0)),-1,COUNTIF($B$2:B150,B150)-COUNTIFS($D$1:D149,"&lt;0",$B$1:B149,B150)))</f>
        <v>-1</v>
      </c>
      <c r="E150">
        <f t="shared" si="73"/>
        <v>0</v>
      </c>
      <c r="F150" t="str">
        <f>IF(OR(COUNTIF(QuickFix!$D$2:D150,QuickFix!D150)&gt;1,QuickFix!D150=0),IF(ISBLANK('Unit Types - Emission Rates'!C159),F149,0),MAX(F$1:$F149)+1)</f>
        <v># if Monitoring</v>
      </c>
      <c r="G150" t="str">
        <f t="shared" si="56"/>
        <v># if Monitoring0</v>
      </c>
      <c r="H150">
        <f>IF(F150=0,0,IF(ISNUMBER(MATCH(G150,$G$1:G149,0)),-1,COUNTIF($F$2:F150,F150)-COUNTIFS($H$1:H149,"&lt;0",$F$1:F149,F150)))</f>
        <v>-1</v>
      </c>
      <c r="I150">
        <f t="shared" si="57"/>
        <v>0</v>
      </c>
      <c r="J150" s="3" t="str">
        <f>IF(OR(COUNTIF($L$2:L150,L150)&gt;1,L150=0),IF(ISBLANK('Unit Types - Emission Rates'!C159),J149,0),MAX($J$1:J149)+1)</f>
        <v>Unique FIN</v>
      </c>
      <c r="K150" s="3" t="str">
        <f>IF(OR(COUNTIF($M$2:M150,M150)&gt;1,M150=0),IF(ISBLANK('Unit Types - Emission Rates'!D159),K149,0),MAX($K$1:K149)+1)</f>
        <v>Unique EPN</v>
      </c>
      <c r="L150">
        <f>IF(ISBLANK('Unit Types - Emission Rates'!$C159),'Unit Types - Emission Rates'!D159,'Unit Types - Emission Rates'!C159)</f>
        <v>0</v>
      </c>
      <c r="M150" s="3">
        <f>IF(AND(ISBLANK('Unit Types - Emission Rates'!D159),N150&lt;&gt;0,L150&lt;&gt;N150),"FIN: "&amp;L150,IF(AND(ISBLANK('Unit Types - Emission Rates'!D159),N150&lt;&gt;0),L150,'Unit Types - Emission Rates'!D159))</f>
        <v>0</v>
      </c>
      <c r="N150" s="3">
        <f>'Unit Types - Emission Rates'!E159</f>
        <v>0</v>
      </c>
      <c r="O150" s="5" t="str">
        <f>IF(OR(COUNTIF($P$2:P150,P150&lt;&gt;0)&gt;1,P150=0),IF(ISBLANK('Unit Types - Emission Rates'!A159),O149,0),MAX($O$1:O149)+1)</f>
        <v>AR Numbering</v>
      </c>
      <c r="P150" s="5">
        <f>'Unit Types - Emission Rates'!A159</f>
        <v>0</v>
      </c>
      <c r="Q150" s="3">
        <f>IF(R150=0,0,IF(COUNTIF($R$2:R150,R150)&gt;1,0,MAX($Q$1:Q149)+1))</f>
        <v>0</v>
      </c>
      <c r="R150" s="3">
        <f>IF(ISBLANK('Unit Types - Emission Rates'!P159),'Unit Types - Emission Rates'!O159,'Unit Types - Emission Rates'!P159)</f>
        <v>0</v>
      </c>
      <c r="S150" t="str">
        <f t="shared" si="74"/>
        <v>00</v>
      </c>
      <c r="T150" t="str">
        <f t="shared" si="75"/>
        <v>00</v>
      </c>
      <c r="U150" s="3">
        <f>IF(OR('Unit Types - Emission Rates'!F159="PM 2.5",'Unit Types - Emission Rates'!F159="PM2.5",'Unit Types - Emission Rates'!F159="PM 10",'Unit Types - Emission Rates'!F159="PM10"),"PM",'Unit Types - Emission Rates'!F159)</f>
        <v>0</v>
      </c>
      <c r="V150" s="100">
        <f>IF(ISBLANK('Unit Types - Emission Rates'!F159),1,0)</f>
        <v>1</v>
      </c>
      <c r="AC150" s="99">
        <f>IF(AD150=-1,0,MAX($AC$1:AC149)+1)</f>
        <v>0</v>
      </c>
      <c r="AD150" s="3">
        <f t="shared" si="58"/>
        <v>-1</v>
      </c>
      <c r="AE150" s="3">
        <f t="shared" si="59"/>
        <v>-1</v>
      </c>
      <c r="AF150" s="280">
        <f t="shared" si="60"/>
        <v>-1</v>
      </c>
      <c r="AG150" s="280" t="str">
        <f t="shared" si="61"/>
        <v/>
      </c>
      <c r="AH150" s="280" t="str">
        <f t="shared" si="62"/>
        <v/>
      </c>
      <c r="AI150" s="3">
        <f t="shared" si="63"/>
        <v>-1</v>
      </c>
      <c r="AJ150" s="3" t="str">
        <f t="shared" si="64"/>
        <v/>
      </c>
      <c r="AK150" s="3" t="str">
        <f t="shared" si="65"/>
        <v/>
      </c>
      <c r="AL150" s="280">
        <f t="shared" si="66"/>
        <v>-1</v>
      </c>
      <c r="AM150" s="280" t="str">
        <f t="shared" si="67"/>
        <v/>
      </c>
      <c r="AN150" s="285" t="str">
        <f t="shared" si="68"/>
        <v/>
      </c>
      <c r="AO150" s="3">
        <f>IF(AP150=0,0,COUNTIF(AO$1:$AO149,"&lt;&gt;0"))</f>
        <v>0</v>
      </c>
      <c r="AP150" s="3">
        <f t="shared" si="69"/>
        <v>0</v>
      </c>
      <c r="AT150" s="99">
        <f>IF(AU150=0,0,COUNTIF($AT$1:AT149,"&lt;&gt;0"))</f>
        <v>0</v>
      </c>
      <c r="AU150" s="3">
        <f t="shared" si="70"/>
        <v>0</v>
      </c>
      <c r="AY150" s="3">
        <f>IF(ISNUMBER(IFERROR(MATCH(AZ150,$AZ$1:AZ149,0),"Else")),0,ROW(AZ150)-1)</f>
        <v>0</v>
      </c>
      <c r="AZ150">
        <f>IF(OR('Unit Types - Emission Rates'!F158="PM 2.5",'Unit Types - Emission Rates'!F158="PM 2.5 ",'Unit Types - Emission Rates'!F158="PM2.5"),"PM2.5",IF(OR('Unit Types - Emission Rates'!F158="PM 10",'Unit Types - Emission Rates'!F158="PM 10 ",'Unit Types - Emission Rates'!F158="PM10 "),"PM10",IF(RIGHT('Unit Types - Emission Rates'!F158,1)=" ",LEFT('Unit Types - Emission Rates'!F158,LEN('Unit Types - Emission Rates'!F158)-1),IF(RIGHT('Unit Types - Emission Rates'!F158,1)&lt;&gt;" ",'Unit Types - Emission Rates'!F158,'Unit Types - Emission Rates'!F158))))</f>
        <v>0</v>
      </c>
      <c r="BA150">
        <f>_xlfn.NUMBERVALUE(IF(OR('Unit Types - Emission Rates'!G158="-",'Unit Types - Emission Rates'!G158="--",'Unit Types - Emission Rates'!G158="---"),0,IF(OR('Unit Types - Emission Rates'!G158="&lt;0.01",'Unit Types - Emission Rates'!G158="&lt; 0.01"),0.01,'Unit Types - Emission Rates'!G158)))</f>
        <v>0</v>
      </c>
      <c r="BB150">
        <f>_xlfn.NUMBERVALUE(IF(OR('Unit Types - Emission Rates'!H158="-",'Unit Types - Emission Rates'!H158="--",'Unit Types - Emission Rates'!H158="---"),0,IF(OR('Unit Types - Emission Rates'!H158="&lt;0.01",'Unit Types - Emission Rates'!H158="&lt; 0.01"),0.01,'Unit Types - Emission Rates'!H158)))</f>
        <v>0</v>
      </c>
      <c r="BC150">
        <f>_xlfn.NUMBERVALUE(IF(OR('Unit Types - Emission Rates'!I158="-",'Unit Types - Emission Rates'!I158="--",'Unit Types - Emission Rates'!I158="---"),0,IF(OR('Unit Types - Emission Rates'!I158="&lt;0.01",'Unit Types - Emission Rates'!I158="&lt; 0.01"),0.01,'Unit Types - Emission Rates'!I158)))</f>
        <v>0</v>
      </c>
      <c r="BD150">
        <f>_xlfn.NUMBERVALUE(IF(OR('Unit Types - Emission Rates'!J158="-",'Unit Types - Emission Rates'!J158="--",'Unit Types - Emission Rates'!J158="---"),0,IF(OR('Unit Types - Emission Rates'!J158="&lt;0.01",'Unit Types - Emission Rates'!J158="&lt; 0.01"),0.01,'Unit Types - Emission Rates'!J158)))</f>
        <v>0</v>
      </c>
      <c r="BE150">
        <f>_xlfn.NUMBERVALUE(IF(OR('Unit Types - Emission Rates'!K158="-",'Unit Types - Emission Rates'!K158="--",'Unit Types - Emission Rates'!K158="---"),0,IF(OR('Unit Types - Emission Rates'!K158="&lt;0.01",'Unit Types - Emission Rates'!K158="&lt; 0.01"),0.01,'Unit Types - Emission Rates'!K158)))</f>
        <v>0</v>
      </c>
      <c r="BF150">
        <f>_xlfn.NUMBERVALUE(IF(OR('Unit Types - Emission Rates'!L158="-",'Unit Types - Emission Rates'!L158="--",'Unit Types - Emission Rates'!L158="---"),0,IF(OR('Unit Types - Emission Rates'!L158="&lt;0.01",'Unit Types - Emission Rates'!L158="&lt; 0.01"),0.01,'Unit Types - Emission Rates'!L158)))</f>
        <v>0</v>
      </c>
      <c r="BG150" t="b">
        <f>IF(AND(V149&lt;&gt;1),(QuickFix!G149="Yes"))</f>
        <v>0</v>
      </c>
      <c r="BH150" t="b">
        <f>OR('Unit Types - Emission Rates'!A158="Consolidate",AND(ISBLANK('Unit Types - Emission Rates'!A158),BH149=TRUE),BC150&gt;0,BD150&gt;0)</f>
        <v>0</v>
      </c>
      <c r="BI150" t="b">
        <f>OR('Unit Types - Emission Rates'!A158="Remove",AND(ISBLANK('Unit Types - Emission Rates'!A158),BI149=TRUE))</f>
        <v>0</v>
      </c>
      <c r="BJ150" t="b">
        <f>OR('Unit Types - Emission Rates'!A158="Consolidate",'Unit Types - Emission Rates'!A158="New/Modified",'Unit Types - Emission Rates'!A158="Change of location",AND(ISBLANK('Unit Types - Emission Rates'!A158),BJ149=TRUE))</f>
        <v>0</v>
      </c>
      <c r="BK150" t="b">
        <f>OR('Unit Types - Emission Rates'!A158="Renew",'Unit Types - Emission Rates'!A158="Renew only",AND(ISBLANK('Unit Types - Emission Rates'!A158),BK149=TRUE))</f>
        <v>0</v>
      </c>
      <c r="BL150">
        <f>IF(ISNUMBER(IFERROR(MATCH(BM150,$BM$1:BM149,0),"Else")),0,ROW(BM150)-1)</f>
        <v>0</v>
      </c>
      <c r="BM150" s="105">
        <f t="shared" si="77"/>
        <v>0</v>
      </c>
      <c r="BO150" s="3"/>
      <c r="BP150" s="3"/>
      <c r="BQ150" s="162" t="s">
        <v>1763</v>
      </c>
      <c r="BR150" s="160" t="s">
        <v>1013</v>
      </c>
      <c r="BS150" s="3"/>
      <c r="BT150" s="3"/>
      <c r="CK150" s="102" t="s">
        <v>1676</v>
      </c>
      <c r="CL150" t="s">
        <v>1633</v>
      </c>
      <c r="CM150" t="s">
        <v>1698</v>
      </c>
      <c r="CN150" t="s">
        <v>1698</v>
      </c>
      <c r="CO150" t="s">
        <v>1720</v>
      </c>
      <c r="CP150" t="s">
        <v>1698</v>
      </c>
      <c r="CQ150" s="105" t="s">
        <v>1698</v>
      </c>
      <c r="CX150" t="s">
        <v>1764</v>
      </c>
      <c r="CY150">
        <f t="shared" si="71"/>
        <v>0</v>
      </c>
      <c r="DA150" t="b">
        <f t="shared" si="72"/>
        <v>0</v>
      </c>
      <c r="DF150" s="333">
        <f t="shared" si="76"/>
        <v>0</v>
      </c>
    </row>
    <row r="151" spans="1:110" x14ac:dyDescent="0.2">
      <c r="A151" s="102">
        <f>IF(OR('Unit Types - Emission Rates'!A160="Not New/Modified",'Unit Types - Emission Rates'!A160="Remove",M151=0),0,IF(ISNUMBER(MATCH(M151,$M$1:M150,0)),0,MAX($A$1:A150)+1))</f>
        <v>0</v>
      </c>
      <c r="B151" t="str">
        <f>IF(OR(COUNTIF(QuickFix!$D$2:D151,QuickFix!D151)&gt;1,QuickFix!D151=0),IF(ISBLANK('Unit Types - Emission Rates'!C160),B150,0),MAX($B$1:B150)+1)</f>
        <v># if BACT</v>
      </c>
      <c r="C151" t="str">
        <f t="shared" si="55"/>
        <v># if BACT0</v>
      </c>
      <c r="D151">
        <f>IF(B151=0,0,IF(ISNUMBER(MATCH(C151,$C$1:C150,0)),-1,COUNTIF($B$2:B151,B151)-COUNTIFS($D$1:D150,"&lt;0",$B$1:B150,B151)))</f>
        <v>-1</v>
      </c>
      <c r="E151">
        <f t="shared" si="73"/>
        <v>0</v>
      </c>
      <c r="F151" t="str">
        <f>IF(OR(COUNTIF(QuickFix!$D$2:D151,QuickFix!D151)&gt;1,QuickFix!D151=0),IF(ISBLANK('Unit Types - Emission Rates'!C160),F150,0),MAX(F$1:$F150)+1)</f>
        <v># if Monitoring</v>
      </c>
      <c r="G151" t="str">
        <f t="shared" si="56"/>
        <v># if Monitoring0</v>
      </c>
      <c r="H151">
        <f>IF(F151=0,0,IF(ISNUMBER(MATCH(G151,$G$1:G150,0)),-1,COUNTIF($F$2:F151,F151)-COUNTIFS($H$1:H150,"&lt;0",$F$1:F150,F151)))</f>
        <v>-1</v>
      </c>
      <c r="I151">
        <f t="shared" si="57"/>
        <v>0</v>
      </c>
      <c r="J151" s="3" t="str">
        <f>IF(OR(COUNTIF($L$2:L151,L151)&gt;1,L151=0),IF(ISBLANK('Unit Types - Emission Rates'!C160),J150,0),MAX($J$1:J150)+1)</f>
        <v>Unique FIN</v>
      </c>
      <c r="K151" s="3" t="str">
        <f>IF(OR(COUNTIF($M$2:M151,M151)&gt;1,M151=0),IF(ISBLANK('Unit Types - Emission Rates'!D160),K150,0),MAX($K$1:K150)+1)</f>
        <v>Unique EPN</v>
      </c>
      <c r="L151">
        <f>IF(ISBLANK('Unit Types - Emission Rates'!$C160),'Unit Types - Emission Rates'!D160,'Unit Types - Emission Rates'!C160)</f>
        <v>0</v>
      </c>
      <c r="M151" s="3">
        <f>IF(AND(ISBLANK('Unit Types - Emission Rates'!D160),N151&lt;&gt;0,L151&lt;&gt;N151),"FIN: "&amp;L151,IF(AND(ISBLANK('Unit Types - Emission Rates'!D160),N151&lt;&gt;0),L151,'Unit Types - Emission Rates'!D160))</f>
        <v>0</v>
      </c>
      <c r="N151" s="3">
        <f>'Unit Types - Emission Rates'!E160</f>
        <v>0</v>
      </c>
      <c r="O151" s="5" t="str">
        <f>IF(OR(COUNTIF($P$2:P151,P151&lt;&gt;0)&gt;1,P151=0),IF(ISBLANK('Unit Types - Emission Rates'!A160),O150,0),MAX($O$1:O150)+1)</f>
        <v>AR Numbering</v>
      </c>
      <c r="P151" s="5">
        <f>'Unit Types - Emission Rates'!A160</f>
        <v>0</v>
      </c>
      <c r="Q151" s="3">
        <f>IF(R151=0,0,IF(COUNTIF($R$2:R151,R151)&gt;1,0,MAX($Q$1:Q150)+1))</f>
        <v>0</v>
      </c>
      <c r="R151" s="3">
        <f>IF(ISBLANK('Unit Types - Emission Rates'!P160),'Unit Types - Emission Rates'!O160,'Unit Types - Emission Rates'!P160)</f>
        <v>0</v>
      </c>
      <c r="S151" t="str">
        <f t="shared" si="74"/>
        <v>00</v>
      </c>
      <c r="T151" t="str">
        <f t="shared" si="75"/>
        <v>00</v>
      </c>
      <c r="U151" s="3">
        <f>IF(OR('Unit Types - Emission Rates'!F160="PM 2.5",'Unit Types - Emission Rates'!F160="PM2.5",'Unit Types - Emission Rates'!F160="PM 10",'Unit Types - Emission Rates'!F160="PM10"),"PM",'Unit Types - Emission Rates'!F160)</f>
        <v>0</v>
      </c>
      <c r="V151" s="100">
        <f>IF(ISBLANK('Unit Types - Emission Rates'!F160),1,0)</f>
        <v>1</v>
      </c>
      <c r="AC151" s="99">
        <f>IF(AD151=-1,0,MAX($AC$1:AC150)+1)</f>
        <v>0</v>
      </c>
      <c r="AD151" s="3">
        <f t="shared" si="58"/>
        <v>-1</v>
      </c>
      <c r="AE151" s="3">
        <f t="shared" si="59"/>
        <v>-1</v>
      </c>
      <c r="AF151" s="280">
        <f t="shared" si="60"/>
        <v>-1</v>
      </c>
      <c r="AG151" s="280" t="str">
        <f t="shared" si="61"/>
        <v/>
      </c>
      <c r="AH151" s="280" t="str">
        <f t="shared" si="62"/>
        <v/>
      </c>
      <c r="AI151" s="3">
        <f t="shared" si="63"/>
        <v>-1</v>
      </c>
      <c r="AJ151" s="3" t="str">
        <f t="shared" si="64"/>
        <v/>
      </c>
      <c r="AK151" s="3" t="str">
        <f t="shared" si="65"/>
        <v/>
      </c>
      <c r="AL151" s="280">
        <f t="shared" si="66"/>
        <v>-1</v>
      </c>
      <c r="AM151" s="280" t="str">
        <f t="shared" si="67"/>
        <v/>
      </c>
      <c r="AN151" s="285" t="str">
        <f t="shared" si="68"/>
        <v/>
      </c>
      <c r="AO151" s="3">
        <f>IF(AP151=0,0,COUNTIF(AO$1:$AO150,"&lt;&gt;0"))</f>
        <v>0</v>
      </c>
      <c r="AP151" s="3">
        <f t="shared" si="69"/>
        <v>0</v>
      </c>
      <c r="AT151" s="99">
        <f>IF(AU151=0,0,COUNTIF($AT$1:AT150,"&lt;&gt;0"))</f>
        <v>0</v>
      </c>
      <c r="AU151" s="3">
        <f t="shared" si="70"/>
        <v>0</v>
      </c>
      <c r="AY151" s="3">
        <f>IF(ISNUMBER(IFERROR(MATCH(AZ151,$AZ$1:AZ150,0),"Else")),0,ROW(AZ151)-1)</f>
        <v>0</v>
      </c>
      <c r="AZ151">
        <f>IF(OR('Unit Types - Emission Rates'!F159="PM 2.5",'Unit Types - Emission Rates'!F159="PM 2.5 ",'Unit Types - Emission Rates'!F159="PM2.5"),"PM2.5",IF(OR('Unit Types - Emission Rates'!F159="PM 10",'Unit Types - Emission Rates'!F159="PM 10 ",'Unit Types - Emission Rates'!F159="PM10 "),"PM10",IF(RIGHT('Unit Types - Emission Rates'!F159,1)=" ",LEFT('Unit Types - Emission Rates'!F159,LEN('Unit Types - Emission Rates'!F159)-1),IF(RIGHT('Unit Types - Emission Rates'!F159,1)&lt;&gt;" ",'Unit Types - Emission Rates'!F159,'Unit Types - Emission Rates'!F159))))</f>
        <v>0</v>
      </c>
      <c r="BA151">
        <f>_xlfn.NUMBERVALUE(IF(OR('Unit Types - Emission Rates'!G159="-",'Unit Types - Emission Rates'!G159="--",'Unit Types - Emission Rates'!G159="---"),0,IF(OR('Unit Types - Emission Rates'!G159="&lt;0.01",'Unit Types - Emission Rates'!G159="&lt; 0.01"),0.01,'Unit Types - Emission Rates'!G159)))</f>
        <v>0</v>
      </c>
      <c r="BB151">
        <f>_xlfn.NUMBERVALUE(IF(OR('Unit Types - Emission Rates'!H159="-",'Unit Types - Emission Rates'!H159="--",'Unit Types - Emission Rates'!H159="---"),0,IF(OR('Unit Types - Emission Rates'!H159="&lt;0.01",'Unit Types - Emission Rates'!H159="&lt; 0.01"),0.01,'Unit Types - Emission Rates'!H159)))</f>
        <v>0</v>
      </c>
      <c r="BC151">
        <f>_xlfn.NUMBERVALUE(IF(OR('Unit Types - Emission Rates'!I159="-",'Unit Types - Emission Rates'!I159="--",'Unit Types - Emission Rates'!I159="---"),0,IF(OR('Unit Types - Emission Rates'!I159="&lt;0.01",'Unit Types - Emission Rates'!I159="&lt; 0.01"),0.01,'Unit Types - Emission Rates'!I159)))</f>
        <v>0</v>
      </c>
      <c r="BD151">
        <f>_xlfn.NUMBERVALUE(IF(OR('Unit Types - Emission Rates'!J159="-",'Unit Types - Emission Rates'!J159="--",'Unit Types - Emission Rates'!J159="---"),0,IF(OR('Unit Types - Emission Rates'!J159="&lt;0.01",'Unit Types - Emission Rates'!J159="&lt; 0.01"),0.01,'Unit Types - Emission Rates'!J159)))</f>
        <v>0</v>
      </c>
      <c r="BE151">
        <f>_xlfn.NUMBERVALUE(IF(OR('Unit Types - Emission Rates'!K159="-",'Unit Types - Emission Rates'!K159="--",'Unit Types - Emission Rates'!K159="---"),0,IF(OR('Unit Types - Emission Rates'!K159="&lt;0.01",'Unit Types - Emission Rates'!K159="&lt; 0.01"),0.01,'Unit Types - Emission Rates'!K159)))</f>
        <v>0</v>
      </c>
      <c r="BF151">
        <f>_xlfn.NUMBERVALUE(IF(OR('Unit Types - Emission Rates'!L159="-",'Unit Types - Emission Rates'!L159="--",'Unit Types - Emission Rates'!L159="---"),0,IF(OR('Unit Types - Emission Rates'!L159="&lt;0.01",'Unit Types - Emission Rates'!L159="&lt; 0.01"),0.01,'Unit Types - Emission Rates'!L159)))</f>
        <v>0</v>
      </c>
      <c r="BG151" t="b">
        <f>IF(AND(V150&lt;&gt;1),(QuickFix!G150="Yes"))</f>
        <v>0</v>
      </c>
      <c r="BH151" t="b">
        <f>OR('Unit Types - Emission Rates'!A159="Consolidate",AND(ISBLANK('Unit Types - Emission Rates'!A159),BH150=TRUE),BC151&gt;0,BD151&gt;0)</f>
        <v>0</v>
      </c>
      <c r="BI151" t="b">
        <f>OR('Unit Types - Emission Rates'!A159="Remove",AND(ISBLANK('Unit Types - Emission Rates'!A159),BI150=TRUE))</f>
        <v>0</v>
      </c>
      <c r="BJ151" t="b">
        <f>OR('Unit Types - Emission Rates'!A159="Consolidate",'Unit Types - Emission Rates'!A159="New/Modified",'Unit Types - Emission Rates'!A159="Change of location",AND(ISBLANK('Unit Types - Emission Rates'!A159),BJ150=TRUE))</f>
        <v>0</v>
      </c>
      <c r="BK151" t="b">
        <f>OR('Unit Types - Emission Rates'!A159="Renew",'Unit Types - Emission Rates'!A159="Renew only",AND(ISBLANK('Unit Types - Emission Rates'!A159),BK150=TRUE))</f>
        <v>0</v>
      </c>
      <c r="BL151">
        <f>IF(ISNUMBER(IFERROR(MATCH(BM151,$BM$1:BM150,0),"Else")),0,ROW(BM151)-1)</f>
        <v>0</v>
      </c>
      <c r="BM151" s="105">
        <f t="shared" si="77"/>
        <v>0</v>
      </c>
      <c r="BO151" s="3"/>
      <c r="BP151" s="3"/>
      <c r="BQ151" s="162" t="s">
        <v>1765</v>
      </c>
      <c r="BR151" s="160" t="s">
        <v>1073</v>
      </c>
      <c r="BS151" s="3"/>
      <c r="BT151" s="3"/>
      <c r="CK151" s="102" t="s">
        <v>1603</v>
      </c>
      <c r="CL151" t="s">
        <v>1698</v>
      </c>
      <c r="CM151" t="s">
        <v>1719</v>
      </c>
      <c r="CN151" t="s">
        <v>1698</v>
      </c>
      <c r="CO151" t="s">
        <v>1720</v>
      </c>
      <c r="CP151" t="s">
        <v>1698</v>
      </c>
      <c r="CQ151" s="105" t="s">
        <v>1698</v>
      </c>
      <c r="CX151" t="s">
        <v>1766</v>
      </c>
      <c r="CY151">
        <f t="shared" si="71"/>
        <v>0</v>
      </c>
      <c r="DA151" t="b">
        <f t="shared" si="72"/>
        <v>0</v>
      </c>
      <c r="DF151" s="333">
        <f t="shared" si="76"/>
        <v>0</v>
      </c>
    </row>
    <row r="152" spans="1:110" x14ac:dyDescent="0.2">
      <c r="A152" s="102">
        <f>IF(OR('Unit Types - Emission Rates'!A161="Not New/Modified",'Unit Types - Emission Rates'!A161="Remove",M152=0),0,IF(ISNUMBER(MATCH(M152,$M$1:M151,0)),0,MAX($A$1:A151)+1))</f>
        <v>0</v>
      </c>
      <c r="B152" t="str">
        <f>IF(OR(COUNTIF(QuickFix!$D$2:D152,QuickFix!D152)&gt;1,QuickFix!D152=0),IF(ISBLANK('Unit Types - Emission Rates'!C161),B151,0),MAX($B$1:B151)+1)</f>
        <v># if BACT</v>
      </c>
      <c r="C152" t="str">
        <f t="shared" si="55"/>
        <v># if BACT0</v>
      </c>
      <c r="D152">
        <f>IF(B152=0,0,IF(ISNUMBER(MATCH(C152,$C$1:C151,0)),-1,COUNTIF($B$2:B152,B152)-COUNTIFS($D$1:D151,"&lt;0",$B$1:B151,B152)))</f>
        <v>-1</v>
      </c>
      <c r="E152">
        <f t="shared" si="73"/>
        <v>0</v>
      </c>
      <c r="F152" t="str">
        <f>IF(OR(COUNTIF(QuickFix!$D$2:D152,QuickFix!D152)&gt;1,QuickFix!D152=0),IF(ISBLANK('Unit Types - Emission Rates'!C161),F151,0),MAX(F$1:$F151)+1)</f>
        <v># if Monitoring</v>
      </c>
      <c r="G152" t="str">
        <f t="shared" si="56"/>
        <v># if Monitoring0</v>
      </c>
      <c r="H152">
        <f>IF(F152=0,0,IF(ISNUMBER(MATCH(G152,$G$1:G151,0)),-1,COUNTIF($F$2:F152,F152)-COUNTIFS($H$1:H151,"&lt;0",$F$1:F151,F152)))</f>
        <v>-1</v>
      </c>
      <c r="I152">
        <f t="shared" si="57"/>
        <v>0</v>
      </c>
      <c r="J152" s="3" t="str">
        <f>IF(OR(COUNTIF($L$2:L152,L152)&gt;1,L152=0),IF(ISBLANK('Unit Types - Emission Rates'!C161),J151,0),MAX($J$1:J151)+1)</f>
        <v>Unique FIN</v>
      </c>
      <c r="K152" s="3" t="str">
        <f>IF(OR(COUNTIF($M$2:M152,M152)&gt;1,M152=0),IF(ISBLANK('Unit Types - Emission Rates'!D161),K151,0),MAX($K$1:K151)+1)</f>
        <v>Unique EPN</v>
      </c>
      <c r="L152">
        <f>IF(ISBLANK('Unit Types - Emission Rates'!$C161),'Unit Types - Emission Rates'!D161,'Unit Types - Emission Rates'!C161)</f>
        <v>0</v>
      </c>
      <c r="M152" s="3">
        <f>IF(AND(ISBLANK('Unit Types - Emission Rates'!D161),N152&lt;&gt;0,L152&lt;&gt;N152),"FIN: "&amp;L152,IF(AND(ISBLANK('Unit Types - Emission Rates'!D161),N152&lt;&gt;0),L152,'Unit Types - Emission Rates'!D161))</f>
        <v>0</v>
      </c>
      <c r="N152" s="3">
        <f>'Unit Types - Emission Rates'!E161</f>
        <v>0</v>
      </c>
      <c r="O152" s="5" t="str">
        <f>IF(OR(COUNTIF($P$2:P152,P152&lt;&gt;0)&gt;1,P152=0),IF(ISBLANK('Unit Types - Emission Rates'!A161),O151,0),MAX($O$1:O151)+1)</f>
        <v>AR Numbering</v>
      </c>
      <c r="P152" s="5">
        <f>'Unit Types - Emission Rates'!A161</f>
        <v>0</v>
      </c>
      <c r="Q152" s="3">
        <f>IF(R152=0,0,IF(COUNTIF($R$2:R152,R152)&gt;1,0,MAX($Q$1:Q151)+1))</f>
        <v>0</v>
      </c>
      <c r="R152" s="3">
        <f>IF(ISBLANK('Unit Types - Emission Rates'!P161),'Unit Types - Emission Rates'!O161,'Unit Types - Emission Rates'!P161)</f>
        <v>0</v>
      </c>
      <c r="S152" t="str">
        <f t="shared" si="74"/>
        <v>00</v>
      </c>
      <c r="T152" t="str">
        <f t="shared" si="75"/>
        <v>00</v>
      </c>
      <c r="U152" s="3">
        <f>IF(OR('Unit Types - Emission Rates'!F161="PM 2.5",'Unit Types - Emission Rates'!F161="PM2.5",'Unit Types - Emission Rates'!F161="PM 10",'Unit Types - Emission Rates'!F161="PM10"),"PM",'Unit Types - Emission Rates'!F161)</f>
        <v>0</v>
      </c>
      <c r="V152" s="100">
        <f>IF(ISBLANK('Unit Types - Emission Rates'!F161),1,0)</f>
        <v>1</v>
      </c>
      <c r="AC152" s="99">
        <f>IF(AD152=-1,0,MAX($AC$1:AC151)+1)</f>
        <v>0</v>
      </c>
      <c r="AD152" s="3">
        <f t="shared" si="58"/>
        <v>-1</v>
      </c>
      <c r="AE152" s="3">
        <f t="shared" si="59"/>
        <v>-1</v>
      </c>
      <c r="AF152" s="280">
        <f t="shared" si="60"/>
        <v>-1</v>
      </c>
      <c r="AG152" s="280" t="str">
        <f t="shared" si="61"/>
        <v/>
      </c>
      <c r="AH152" s="280" t="str">
        <f t="shared" si="62"/>
        <v/>
      </c>
      <c r="AI152" s="3">
        <f t="shared" si="63"/>
        <v>-1</v>
      </c>
      <c r="AJ152" s="3" t="str">
        <f t="shared" si="64"/>
        <v/>
      </c>
      <c r="AK152" s="3" t="str">
        <f t="shared" si="65"/>
        <v/>
      </c>
      <c r="AL152" s="280">
        <f t="shared" si="66"/>
        <v>-1</v>
      </c>
      <c r="AM152" s="280" t="str">
        <f t="shared" si="67"/>
        <v/>
      </c>
      <c r="AN152" s="285" t="str">
        <f t="shared" si="68"/>
        <v/>
      </c>
      <c r="AO152" s="3">
        <f>IF(AP152=0,0,COUNTIF(AO$1:$AO151,"&lt;&gt;0"))</f>
        <v>0</v>
      </c>
      <c r="AP152" s="3">
        <f t="shared" si="69"/>
        <v>0</v>
      </c>
      <c r="AT152" s="99">
        <f>IF(AU152=0,0,COUNTIF($AT$1:AT151,"&lt;&gt;0"))</f>
        <v>0</v>
      </c>
      <c r="AU152" s="3">
        <f t="shared" si="70"/>
        <v>0</v>
      </c>
      <c r="AY152" s="3">
        <f>IF(ISNUMBER(IFERROR(MATCH(AZ152,$AZ$1:AZ151,0),"Else")),0,ROW(AZ152)-1)</f>
        <v>0</v>
      </c>
      <c r="AZ152">
        <f>IF(OR('Unit Types - Emission Rates'!F160="PM 2.5",'Unit Types - Emission Rates'!F160="PM 2.5 ",'Unit Types - Emission Rates'!F160="PM2.5"),"PM2.5",IF(OR('Unit Types - Emission Rates'!F160="PM 10",'Unit Types - Emission Rates'!F160="PM 10 ",'Unit Types - Emission Rates'!F160="PM10 "),"PM10",IF(RIGHT('Unit Types - Emission Rates'!F160,1)=" ",LEFT('Unit Types - Emission Rates'!F160,LEN('Unit Types - Emission Rates'!F160)-1),IF(RIGHT('Unit Types - Emission Rates'!F160,1)&lt;&gt;" ",'Unit Types - Emission Rates'!F160,'Unit Types - Emission Rates'!F160))))</f>
        <v>0</v>
      </c>
      <c r="BA152">
        <f>_xlfn.NUMBERVALUE(IF(OR('Unit Types - Emission Rates'!G160="-",'Unit Types - Emission Rates'!G160="--",'Unit Types - Emission Rates'!G160="---"),0,IF(OR('Unit Types - Emission Rates'!G160="&lt;0.01",'Unit Types - Emission Rates'!G160="&lt; 0.01"),0.01,'Unit Types - Emission Rates'!G160)))</f>
        <v>0</v>
      </c>
      <c r="BB152">
        <f>_xlfn.NUMBERVALUE(IF(OR('Unit Types - Emission Rates'!H160="-",'Unit Types - Emission Rates'!H160="--",'Unit Types - Emission Rates'!H160="---"),0,IF(OR('Unit Types - Emission Rates'!H160="&lt;0.01",'Unit Types - Emission Rates'!H160="&lt; 0.01"),0.01,'Unit Types - Emission Rates'!H160)))</f>
        <v>0</v>
      </c>
      <c r="BC152">
        <f>_xlfn.NUMBERVALUE(IF(OR('Unit Types - Emission Rates'!I160="-",'Unit Types - Emission Rates'!I160="--",'Unit Types - Emission Rates'!I160="---"),0,IF(OR('Unit Types - Emission Rates'!I160="&lt;0.01",'Unit Types - Emission Rates'!I160="&lt; 0.01"),0.01,'Unit Types - Emission Rates'!I160)))</f>
        <v>0</v>
      </c>
      <c r="BD152">
        <f>_xlfn.NUMBERVALUE(IF(OR('Unit Types - Emission Rates'!J160="-",'Unit Types - Emission Rates'!J160="--",'Unit Types - Emission Rates'!J160="---"),0,IF(OR('Unit Types - Emission Rates'!J160="&lt;0.01",'Unit Types - Emission Rates'!J160="&lt; 0.01"),0.01,'Unit Types - Emission Rates'!J160)))</f>
        <v>0</v>
      </c>
      <c r="BE152">
        <f>_xlfn.NUMBERVALUE(IF(OR('Unit Types - Emission Rates'!K160="-",'Unit Types - Emission Rates'!K160="--",'Unit Types - Emission Rates'!K160="---"),0,IF(OR('Unit Types - Emission Rates'!K160="&lt;0.01",'Unit Types - Emission Rates'!K160="&lt; 0.01"),0.01,'Unit Types - Emission Rates'!K160)))</f>
        <v>0</v>
      </c>
      <c r="BF152">
        <f>_xlfn.NUMBERVALUE(IF(OR('Unit Types - Emission Rates'!L160="-",'Unit Types - Emission Rates'!L160="--",'Unit Types - Emission Rates'!L160="---"),0,IF(OR('Unit Types - Emission Rates'!L160="&lt;0.01",'Unit Types - Emission Rates'!L160="&lt; 0.01"),0.01,'Unit Types - Emission Rates'!L160)))</f>
        <v>0</v>
      </c>
      <c r="BG152" t="b">
        <f>IF(AND(V151&lt;&gt;1),(QuickFix!G151="Yes"))</f>
        <v>0</v>
      </c>
      <c r="BH152" t="b">
        <f>OR('Unit Types - Emission Rates'!A160="Consolidate",AND(ISBLANK('Unit Types - Emission Rates'!A160),BH151=TRUE),BC152&gt;0,BD152&gt;0)</f>
        <v>0</v>
      </c>
      <c r="BI152" t="b">
        <f>OR('Unit Types - Emission Rates'!A160="Remove",AND(ISBLANK('Unit Types - Emission Rates'!A160),BI151=TRUE))</f>
        <v>0</v>
      </c>
      <c r="BJ152" t="b">
        <f>OR('Unit Types - Emission Rates'!A160="Consolidate",'Unit Types - Emission Rates'!A160="New/Modified",'Unit Types - Emission Rates'!A160="Change of location",AND(ISBLANK('Unit Types - Emission Rates'!A160),BJ151=TRUE))</f>
        <v>0</v>
      </c>
      <c r="BK152" t="b">
        <f>OR('Unit Types - Emission Rates'!A160="Renew",'Unit Types - Emission Rates'!A160="Renew only",AND(ISBLANK('Unit Types - Emission Rates'!A160),BK151=TRUE))</f>
        <v>0</v>
      </c>
      <c r="BL152">
        <f>IF(ISNUMBER(IFERROR(MATCH(BM152,$BM$1:BM151,0),"Else")),0,ROW(BM152)-1)</f>
        <v>0</v>
      </c>
      <c r="BM152" s="105">
        <f t="shared" si="77"/>
        <v>0</v>
      </c>
      <c r="BO152" s="3"/>
      <c r="BP152" s="3"/>
      <c r="BQ152" s="162" t="s">
        <v>1767</v>
      </c>
      <c r="BR152" s="160" t="s">
        <v>1052</v>
      </c>
      <c r="BS152" s="3"/>
      <c r="BT152" s="3"/>
      <c r="CK152" s="102" t="s">
        <v>1679</v>
      </c>
      <c r="CL152" t="s">
        <v>1768</v>
      </c>
      <c r="CM152" t="s">
        <v>1698</v>
      </c>
      <c r="CN152" t="s">
        <v>1698</v>
      </c>
      <c r="CO152" t="s">
        <v>1720</v>
      </c>
      <c r="CP152" t="s">
        <v>1698</v>
      </c>
      <c r="CQ152" s="105" t="s">
        <v>1698</v>
      </c>
      <c r="CX152" t="s">
        <v>1769</v>
      </c>
      <c r="CY152">
        <f t="shared" si="71"/>
        <v>0</v>
      </c>
      <c r="DA152" t="b">
        <f t="shared" si="72"/>
        <v>0</v>
      </c>
      <c r="DF152" s="333">
        <f t="shared" si="76"/>
        <v>0</v>
      </c>
    </row>
    <row r="153" spans="1:110" x14ac:dyDescent="0.2">
      <c r="A153" s="102">
        <f>IF(OR('Unit Types - Emission Rates'!A162="Not New/Modified",'Unit Types - Emission Rates'!A162="Remove",M153=0),0,IF(ISNUMBER(MATCH(M153,$M$1:M152,0)),0,MAX($A$1:A152)+1))</f>
        <v>0</v>
      </c>
      <c r="B153" t="str">
        <f>IF(OR(COUNTIF(QuickFix!$D$2:D153,QuickFix!D153)&gt;1,QuickFix!D153=0),IF(ISBLANK('Unit Types - Emission Rates'!C162),B152,0),MAX($B$1:B152)+1)</f>
        <v># if BACT</v>
      </c>
      <c r="C153" t="str">
        <f t="shared" si="55"/>
        <v># if BACT0</v>
      </c>
      <c r="D153">
        <f>IF(B153=0,0,IF(ISNUMBER(MATCH(C153,$C$1:C152,0)),-1,COUNTIF($B$2:B153,B153)-COUNTIFS($D$1:D152,"&lt;0",$B$1:B152,B153)))</f>
        <v>-1</v>
      </c>
      <c r="E153">
        <f t="shared" si="73"/>
        <v>0</v>
      </c>
      <c r="F153" t="str">
        <f>IF(OR(COUNTIF(QuickFix!$D$2:D153,QuickFix!D153)&gt;1,QuickFix!D153=0),IF(ISBLANK('Unit Types - Emission Rates'!C162),F152,0),MAX(F$1:$F152)+1)</f>
        <v># if Monitoring</v>
      </c>
      <c r="G153" t="str">
        <f t="shared" si="56"/>
        <v># if Monitoring0</v>
      </c>
      <c r="H153">
        <f>IF(F153=0,0,IF(ISNUMBER(MATCH(G153,$G$1:G152,0)),-1,COUNTIF($F$2:F153,F153)-COUNTIFS($H$1:H152,"&lt;0",$F$1:F152,F153)))</f>
        <v>-1</v>
      </c>
      <c r="I153">
        <f t="shared" si="57"/>
        <v>0</v>
      </c>
      <c r="J153" s="3" t="str">
        <f>IF(OR(COUNTIF($L$2:L153,L153)&gt;1,L153=0),IF(ISBLANK('Unit Types - Emission Rates'!C162),J152,0),MAX($J$1:J152)+1)</f>
        <v>Unique FIN</v>
      </c>
      <c r="K153" s="3" t="str">
        <f>IF(OR(COUNTIF($M$2:M153,M153)&gt;1,M153=0),IF(ISBLANK('Unit Types - Emission Rates'!D162),K152,0),MAX($K$1:K152)+1)</f>
        <v>Unique EPN</v>
      </c>
      <c r="L153">
        <f>IF(ISBLANK('Unit Types - Emission Rates'!$C162),'Unit Types - Emission Rates'!D162,'Unit Types - Emission Rates'!C162)</f>
        <v>0</v>
      </c>
      <c r="M153" s="3">
        <f>IF(AND(ISBLANK('Unit Types - Emission Rates'!D162),N153&lt;&gt;0,L153&lt;&gt;N153),"FIN: "&amp;L153,IF(AND(ISBLANK('Unit Types - Emission Rates'!D162),N153&lt;&gt;0),L153,'Unit Types - Emission Rates'!D162))</f>
        <v>0</v>
      </c>
      <c r="N153" s="3">
        <f>'Unit Types - Emission Rates'!E162</f>
        <v>0</v>
      </c>
      <c r="O153" s="5" t="str">
        <f>IF(OR(COUNTIF($P$2:P153,P153&lt;&gt;0)&gt;1,P153=0),IF(ISBLANK('Unit Types - Emission Rates'!A162),O152,0),MAX($O$1:O152)+1)</f>
        <v>AR Numbering</v>
      </c>
      <c r="P153" s="5">
        <f>'Unit Types - Emission Rates'!A162</f>
        <v>0</v>
      </c>
      <c r="Q153" s="3">
        <f>IF(R153=0,0,IF(COUNTIF($R$2:R153,R153)&gt;1,0,MAX($Q$1:Q152)+1))</f>
        <v>0</v>
      </c>
      <c r="R153" s="3">
        <f>IF(ISBLANK('Unit Types - Emission Rates'!P162),'Unit Types - Emission Rates'!O162,'Unit Types - Emission Rates'!P162)</f>
        <v>0</v>
      </c>
      <c r="S153" t="str">
        <f t="shared" si="74"/>
        <v>00</v>
      </c>
      <c r="T153" t="str">
        <f t="shared" si="75"/>
        <v>00</v>
      </c>
      <c r="U153" s="3">
        <f>IF(OR('Unit Types - Emission Rates'!F162="PM 2.5",'Unit Types - Emission Rates'!F162="PM2.5",'Unit Types - Emission Rates'!F162="PM 10",'Unit Types - Emission Rates'!F162="PM10"),"PM",'Unit Types - Emission Rates'!F162)</f>
        <v>0</v>
      </c>
      <c r="V153" s="100">
        <f>IF(ISBLANK('Unit Types - Emission Rates'!F162),1,0)</f>
        <v>1</v>
      </c>
      <c r="AC153" s="99">
        <f>IF(AD153=-1,0,MAX($AC$1:AC152)+1)</f>
        <v>0</v>
      </c>
      <c r="AD153" s="3">
        <f t="shared" si="58"/>
        <v>-1</v>
      </c>
      <c r="AE153" s="3">
        <f t="shared" si="59"/>
        <v>-1</v>
      </c>
      <c r="AF153" s="280">
        <f t="shared" si="60"/>
        <v>-1</v>
      </c>
      <c r="AG153" s="280" t="str">
        <f t="shared" si="61"/>
        <v/>
      </c>
      <c r="AH153" s="280" t="str">
        <f t="shared" si="62"/>
        <v/>
      </c>
      <c r="AI153" s="3">
        <f t="shared" si="63"/>
        <v>-1</v>
      </c>
      <c r="AJ153" s="3" t="str">
        <f t="shared" si="64"/>
        <v/>
      </c>
      <c r="AK153" s="3" t="str">
        <f t="shared" si="65"/>
        <v/>
      </c>
      <c r="AL153" s="280">
        <f t="shared" si="66"/>
        <v>-1</v>
      </c>
      <c r="AM153" s="280" t="str">
        <f t="shared" si="67"/>
        <v/>
      </c>
      <c r="AN153" s="285" t="str">
        <f t="shared" si="68"/>
        <v/>
      </c>
      <c r="AO153" s="3">
        <f>IF(AP153=0,0,COUNTIF(AO$1:$AO152,"&lt;&gt;0"))</f>
        <v>0</v>
      </c>
      <c r="AP153" s="3">
        <f t="shared" si="69"/>
        <v>0</v>
      </c>
      <c r="AT153" s="99">
        <f>IF(AU153=0,0,COUNTIF($AT$1:AT152,"&lt;&gt;0"))</f>
        <v>0</v>
      </c>
      <c r="AU153" s="3">
        <f t="shared" si="70"/>
        <v>0</v>
      </c>
      <c r="AY153" s="3">
        <f>IF(ISNUMBER(IFERROR(MATCH(AZ153,$AZ$1:AZ152,0),"Else")),0,ROW(AZ153)-1)</f>
        <v>0</v>
      </c>
      <c r="AZ153">
        <f>IF(OR('Unit Types - Emission Rates'!F161="PM 2.5",'Unit Types - Emission Rates'!F161="PM 2.5 ",'Unit Types - Emission Rates'!F161="PM2.5"),"PM2.5",IF(OR('Unit Types - Emission Rates'!F161="PM 10",'Unit Types - Emission Rates'!F161="PM 10 ",'Unit Types - Emission Rates'!F161="PM10 "),"PM10",IF(RIGHT('Unit Types - Emission Rates'!F161,1)=" ",LEFT('Unit Types - Emission Rates'!F161,LEN('Unit Types - Emission Rates'!F161)-1),IF(RIGHT('Unit Types - Emission Rates'!F161,1)&lt;&gt;" ",'Unit Types - Emission Rates'!F161,'Unit Types - Emission Rates'!F161))))</f>
        <v>0</v>
      </c>
      <c r="BA153">
        <f>_xlfn.NUMBERVALUE(IF(OR('Unit Types - Emission Rates'!G161="-",'Unit Types - Emission Rates'!G161="--",'Unit Types - Emission Rates'!G161="---"),0,IF(OR('Unit Types - Emission Rates'!G161="&lt;0.01",'Unit Types - Emission Rates'!G161="&lt; 0.01"),0.01,'Unit Types - Emission Rates'!G161)))</f>
        <v>0</v>
      </c>
      <c r="BB153">
        <f>_xlfn.NUMBERVALUE(IF(OR('Unit Types - Emission Rates'!H161="-",'Unit Types - Emission Rates'!H161="--",'Unit Types - Emission Rates'!H161="---"),0,IF(OR('Unit Types - Emission Rates'!H161="&lt;0.01",'Unit Types - Emission Rates'!H161="&lt; 0.01"),0.01,'Unit Types - Emission Rates'!H161)))</f>
        <v>0</v>
      </c>
      <c r="BC153">
        <f>_xlfn.NUMBERVALUE(IF(OR('Unit Types - Emission Rates'!I161="-",'Unit Types - Emission Rates'!I161="--",'Unit Types - Emission Rates'!I161="---"),0,IF(OR('Unit Types - Emission Rates'!I161="&lt;0.01",'Unit Types - Emission Rates'!I161="&lt; 0.01"),0.01,'Unit Types - Emission Rates'!I161)))</f>
        <v>0</v>
      </c>
      <c r="BD153">
        <f>_xlfn.NUMBERVALUE(IF(OR('Unit Types - Emission Rates'!J161="-",'Unit Types - Emission Rates'!J161="--",'Unit Types - Emission Rates'!J161="---"),0,IF(OR('Unit Types - Emission Rates'!J161="&lt;0.01",'Unit Types - Emission Rates'!J161="&lt; 0.01"),0.01,'Unit Types - Emission Rates'!J161)))</f>
        <v>0</v>
      </c>
      <c r="BE153">
        <f>_xlfn.NUMBERVALUE(IF(OR('Unit Types - Emission Rates'!K161="-",'Unit Types - Emission Rates'!K161="--",'Unit Types - Emission Rates'!K161="---"),0,IF(OR('Unit Types - Emission Rates'!K161="&lt;0.01",'Unit Types - Emission Rates'!K161="&lt; 0.01"),0.01,'Unit Types - Emission Rates'!K161)))</f>
        <v>0</v>
      </c>
      <c r="BF153">
        <f>_xlfn.NUMBERVALUE(IF(OR('Unit Types - Emission Rates'!L161="-",'Unit Types - Emission Rates'!L161="--",'Unit Types - Emission Rates'!L161="---"),0,IF(OR('Unit Types - Emission Rates'!L161="&lt;0.01",'Unit Types - Emission Rates'!L161="&lt; 0.01"),0.01,'Unit Types - Emission Rates'!L161)))</f>
        <v>0</v>
      </c>
      <c r="BG153" t="b">
        <f>IF(AND(V152&lt;&gt;1),(QuickFix!G152="Yes"))</f>
        <v>0</v>
      </c>
      <c r="BH153" t="b">
        <f>OR('Unit Types - Emission Rates'!A161="Consolidate",AND(ISBLANK('Unit Types - Emission Rates'!A161),BH152=TRUE),BC153&gt;0,BD153&gt;0)</f>
        <v>0</v>
      </c>
      <c r="BI153" t="b">
        <f>OR('Unit Types - Emission Rates'!A161="Remove",AND(ISBLANK('Unit Types - Emission Rates'!A161),BI152=TRUE))</f>
        <v>0</v>
      </c>
      <c r="BJ153" t="b">
        <f>OR('Unit Types - Emission Rates'!A161="Consolidate",'Unit Types - Emission Rates'!A161="New/Modified",'Unit Types - Emission Rates'!A161="Change of location",AND(ISBLANK('Unit Types - Emission Rates'!A161),BJ152=TRUE))</f>
        <v>0</v>
      </c>
      <c r="BK153" t="b">
        <f>OR('Unit Types - Emission Rates'!A161="Renew",'Unit Types - Emission Rates'!A161="Renew only",AND(ISBLANK('Unit Types - Emission Rates'!A161),BK152=TRUE))</f>
        <v>0</v>
      </c>
      <c r="BL153">
        <f>IF(ISNUMBER(IFERROR(MATCH(BM153,$BM$1:BM152,0),"Else")),0,ROW(BM153)-1)</f>
        <v>0</v>
      </c>
      <c r="BM153" s="105">
        <f t="shared" si="77"/>
        <v>0</v>
      </c>
      <c r="BO153" s="3"/>
      <c r="BP153" s="3"/>
      <c r="BQ153" s="162" t="s">
        <v>1770</v>
      </c>
      <c r="BR153" s="160" t="s">
        <v>1028</v>
      </c>
      <c r="BS153" s="3"/>
      <c r="BT153" s="3"/>
      <c r="CK153" s="102" t="s">
        <v>1605</v>
      </c>
      <c r="CL153" t="s">
        <v>1698</v>
      </c>
      <c r="CM153" t="s">
        <v>1719</v>
      </c>
      <c r="CN153" t="s">
        <v>1698</v>
      </c>
      <c r="CO153" t="s">
        <v>1720</v>
      </c>
      <c r="CP153" t="s">
        <v>1698</v>
      </c>
      <c r="CQ153" s="105" t="s">
        <v>1698</v>
      </c>
      <c r="CX153" t="s">
        <v>1771</v>
      </c>
      <c r="CY153">
        <f t="shared" si="71"/>
        <v>0</v>
      </c>
      <c r="DA153" t="b">
        <f t="shared" si="72"/>
        <v>0</v>
      </c>
      <c r="DF153" s="333">
        <f t="shared" si="76"/>
        <v>0</v>
      </c>
    </row>
    <row r="154" spans="1:110" x14ac:dyDescent="0.2">
      <c r="A154" s="102">
        <f>IF(OR('Unit Types - Emission Rates'!A163="Not New/Modified",'Unit Types - Emission Rates'!A163="Remove",M154=0),0,IF(ISNUMBER(MATCH(M154,$M$1:M153,0)),0,MAX($A$1:A153)+1))</f>
        <v>0</v>
      </c>
      <c r="B154" t="str">
        <f>IF(OR(COUNTIF(QuickFix!$D$2:D154,QuickFix!D154)&gt;1,QuickFix!D154=0),IF(ISBLANK('Unit Types - Emission Rates'!C163),B153,0),MAX($B$1:B153)+1)</f>
        <v># if BACT</v>
      </c>
      <c r="C154" t="str">
        <f t="shared" si="55"/>
        <v># if BACT0</v>
      </c>
      <c r="D154">
        <f>IF(B154=0,0,IF(ISNUMBER(MATCH(C154,$C$1:C153,0)),-1,COUNTIF($B$2:B154,B154)-COUNTIFS($D$1:D153,"&lt;0",$B$1:B153,B154)))</f>
        <v>-1</v>
      </c>
      <c r="E154">
        <f t="shared" si="73"/>
        <v>0</v>
      </c>
      <c r="F154" t="str">
        <f>IF(OR(COUNTIF(QuickFix!$D$2:D154,QuickFix!D154)&gt;1,QuickFix!D154=0),IF(ISBLANK('Unit Types - Emission Rates'!C163),F153,0),MAX(F$1:$F153)+1)</f>
        <v># if Monitoring</v>
      </c>
      <c r="G154" t="str">
        <f t="shared" si="56"/>
        <v># if Monitoring0</v>
      </c>
      <c r="H154">
        <f>IF(F154=0,0,IF(ISNUMBER(MATCH(G154,$G$1:G153,0)),-1,COUNTIF($F$2:F154,F154)-COUNTIFS($H$1:H153,"&lt;0",$F$1:F153,F154)))</f>
        <v>-1</v>
      </c>
      <c r="I154">
        <f t="shared" si="57"/>
        <v>0</v>
      </c>
      <c r="J154" s="3" t="str">
        <f>IF(OR(COUNTIF($L$2:L154,L154)&gt;1,L154=0),IF(ISBLANK('Unit Types - Emission Rates'!C163),J153,0),MAX($J$1:J153)+1)</f>
        <v>Unique FIN</v>
      </c>
      <c r="K154" s="3" t="str">
        <f>IF(OR(COUNTIF($M$2:M154,M154)&gt;1,M154=0),IF(ISBLANK('Unit Types - Emission Rates'!D163),K153,0),MAX($K$1:K153)+1)</f>
        <v>Unique EPN</v>
      </c>
      <c r="L154">
        <f>IF(ISBLANK('Unit Types - Emission Rates'!$C163),'Unit Types - Emission Rates'!D163,'Unit Types - Emission Rates'!C163)</f>
        <v>0</v>
      </c>
      <c r="M154" s="3">
        <f>IF(AND(ISBLANK('Unit Types - Emission Rates'!D163),N154&lt;&gt;0,L154&lt;&gt;N154),"FIN: "&amp;L154,IF(AND(ISBLANK('Unit Types - Emission Rates'!D163),N154&lt;&gt;0),L154,'Unit Types - Emission Rates'!D163))</f>
        <v>0</v>
      </c>
      <c r="N154" s="3">
        <f>'Unit Types - Emission Rates'!E163</f>
        <v>0</v>
      </c>
      <c r="O154" s="5" t="str">
        <f>IF(OR(COUNTIF($P$2:P154,P154&lt;&gt;0)&gt;1,P154=0),IF(ISBLANK('Unit Types - Emission Rates'!A163),O153,0),MAX($O$1:O153)+1)</f>
        <v>AR Numbering</v>
      </c>
      <c r="P154" s="5">
        <f>'Unit Types - Emission Rates'!A163</f>
        <v>0</v>
      </c>
      <c r="Q154" s="3">
        <f>IF(R154=0,0,IF(COUNTIF($R$2:R154,R154)&gt;1,0,MAX($Q$1:Q153)+1))</f>
        <v>0</v>
      </c>
      <c r="R154" s="3">
        <f>IF(ISBLANK('Unit Types - Emission Rates'!P163),'Unit Types - Emission Rates'!O163,'Unit Types - Emission Rates'!P163)</f>
        <v>0</v>
      </c>
      <c r="S154" t="str">
        <f t="shared" si="74"/>
        <v>00</v>
      </c>
      <c r="T154" t="str">
        <f t="shared" si="75"/>
        <v>00</v>
      </c>
      <c r="U154" s="3">
        <f>IF(OR('Unit Types - Emission Rates'!F163="PM 2.5",'Unit Types - Emission Rates'!F163="PM2.5",'Unit Types - Emission Rates'!F163="PM 10",'Unit Types - Emission Rates'!F163="PM10"),"PM",'Unit Types - Emission Rates'!F163)</f>
        <v>0</v>
      </c>
      <c r="V154" s="100">
        <f>IF(ISBLANK('Unit Types - Emission Rates'!F163),1,0)</f>
        <v>1</v>
      </c>
      <c r="AC154" s="99">
        <f>IF(AD154=-1,0,MAX($AC$1:AC153)+1)</f>
        <v>0</v>
      </c>
      <c r="AD154" s="3">
        <f t="shared" si="58"/>
        <v>-1</v>
      </c>
      <c r="AE154" s="3">
        <f t="shared" si="59"/>
        <v>-1</v>
      </c>
      <c r="AF154" s="280">
        <f t="shared" si="60"/>
        <v>-1</v>
      </c>
      <c r="AG154" s="280" t="str">
        <f t="shared" si="61"/>
        <v/>
      </c>
      <c r="AH154" s="280" t="str">
        <f t="shared" si="62"/>
        <v/>
      </c>
      <c r="AI154" s="3">
        <f t="shared" si="63"/>
        <v>-1</v>
      </c>
      <c r="AJ154" s="3" t="str">
        <f t="shared" si="64"/>
        <v/>
      </c>
      <c r="AK154" s="3" t="str">
        <f t="shared" si="65"/>
        <v/>
      </c>
      <c r="AL154" s="280">
        <f t="shared" si="66"/>
        <v>-1</v>
      </c>
      <c r="AM154" s="280" t="str">
        <f t="shared" si="67"/>
        <v/>
      </c>
      <c r="AN154" s="285" t="str">
        <f t="shared" si="68"/>
        <v/>
      </c>
      <c r="AO154" s="3">
        <f>IF(AP154=0,0,COUNTIF(AO$1:$AO153,"&lt;&gt;0"))</f>
        <v>0</v>
      </c>
      <c r="AP154" s="3">
        <f t="shared" si="69"/>
        <v>0</v>
      </c>
      <c r="AT154" s="99">
        <f>IF(AU154=0,0,COUNTIF($AT$1:AT153,"&lt;&gt;0"))</f>
        <v>0</v>
      </c>
      <c r="AU154" s="3">
        <f t="shared" si="70"/>
        <v>0</v>
      </c>
      <c r="AY154" s="3">
        <f>IF(ISNUMBER(IFERROR(MATCH(AZ154,$AZ$1:AZ153,0),"Else")),0,ROW(AZ154)-1)</f>
        <v>0</v>
      </c>
      <c r="AZ154">
        <f>IF(OR('Unit Types - Emission Rates'!F162="PM 2.5",'Unit Types - Emission Rates'!F162="PM 2.5 ",'Unit Types - Emission Rates'!F162="PM2.5"),"PM2.5",IF(OR('Unit Types - Emission Rates'!F162="PM 10",'Unit Types - Emission Rates'!F162="PM 10 ",'Unit Types - Emission Rates'!F162="PM10 "),"PM10",IF(RIGHT('Unit Types - Emission Rates'!F162,1)=" ",LEFT('Unit Types - Emission Rates'!F162,LEN('Unit Types - Emission Rates'!F162)-1),IF(RIGHT('Unit Types - Emission Rates'!F162,1)&lt;&gt;" ",'Unit Types - Emission Rates'!F162,'Unit Types - Emission Rates'!F162))))</f>
        <v>0</v>
      </c>
      <c r="BA154">
        <f>_xlfn.NUMBERVALUE(IF(OR('Unit Types - Emission Rates'!G162="-",'Unit Types - Emission Rates'!G162="--",'Unit Types - Emission Rates'!G162="---"),0,IF(OR('Unit Types - Emission Rates'!G162="&lt;0.01",'Unit Types - Emission Rates'!G162="&lt; 0.01"),0.01,'Unit Types - Emission Rates'!G162)))</f>
        <v>0</v>
      </c>
      <c r="BB154">
        <f>_xlfn.NUMBERVALUE(IF(OR('Unit Types - Emission Rates'!H162="-",'Unit Types - Emission Rates'!H162="--",'Unit Types - Emission Rates'!H162="---"),0,IF(OR('Unit Types - Emission Rates'!H162="&lt;0.01",'Unit Types - Emission Rates'!H162="&lt; 0.01"),0.01,'Unit Types - Emission Rates'!H162)))</f>
        <v>0</v>
      </c>
      <c r="BC154">
        <f>_xlfn.NUMBERVALUE(IF(OR('Unit Types - Emission Rates'!I162="-",'Unit Types - Emission Rates'!I162="--",'Unit Types - Emission Rates'!I162="---"),0,IF(OR('Unit Types - Emission Rates'!I162="&lt;0.01",'Unit Types - Emission Rates'!I162="&lt; 0.01"),0.01,'Unit Types - Emission Rates'!I162)))</f>
        <v>0</v>
      </c>
      <c r="BD154">
        <f>_xlfn.NUMBERVALUE(IF(OR('Unit Types - Emission Rates'!J162="-",'Unit Types - Emission Rates'!J162="--",'Unit Types - Emission Rates'!J162="---"),0,IF(OR('Unit Types - Emission Rates'!J162="&lt;0.01",'Unit Types - Emission Rates'!J162="&lt; 0.01"),0.01,'Unit Types - Emission Rates'!J162)))</f>
        <v>0</v>
      </c>
      <c r="BE154">
        <f>_xlfn.NUMBERVALUE(IF(OR('Unit Types - Emission Rates'!K162="-",'Unit Types - Emission Rates'!K162="--",'Unit Types - Emission Rates'!K162="---"),0,IF(OR('Unit Types - Emission Rates'!K162="&lt;0.01",'Unit Types - Emission Rates'!K162="&lt; 0.01"),0.01,'Unit Types - Emission Rates'!K162)))</f>
        <v>0</v>
      </c>
      <c r="BF154">
        <f>_xlfn.NUMBERVALUE(IF(OR('Unit Types - Emission Rates'!L162="-",'Unit Types - Emission Rates'!L162="--",'Unit Types - Emission Rates'!L162="---"),0,IF(OR('Unit Types - Emission Rates'!L162="&lt;0.01",'Unit Types - Emission Rates'!L162="&lt; 0.01"),0.01,'Unit Types - Emission Rates'!L162)))</f>
        <v>0</v>
      </c>
      <c r="BG154" t="b">
        <f>IF(AND(V153&lt;&gt;1),(QuickFix!G153="Yes"))</f>
        <v>0</v>
      </c>
      <c r="BH154" t="b">
        <f>OR('Unit Types - Emission Rates'!A162="Consolidate",AND(ISBLANK('Unit Types - Emission Rates'!A162),BH153=TRUE),BC154&gt;0,BD154&gt;0)</f>
        <v>0</v>
      </c>
      <c r="BI154" t="b">
        <f>OR('Unit Types - Emission Rates'!A162="Remove",AND(ISBLANK('Unit Types - Emission Rates'!A162),BI153=TRUE))</f>
        <v>0</v>
      </c>
      <c r="BJ154" t="b">
        <f>OR('Unit Types - Emission Rates'!A162="Consolidate",'Unit Types - Emission Rates'!A162="New/Modified",'Unit Types - Emission Rates'!A162="Change of location",AND(ISBLANK('Unit Types - Emission Rates'!A162),BJ153=TRUE))</f>
        <v>0</v>
      </c>
      <c r="BK154" t="b">
        <f>OR('Unit Types - Emission Rates'!A162="Renew",'Unit Types - Emission Rates'!A162="Renew only",AND(ISBLANK('Unit Types - Emission Rates'!A162),BK153=TRUE))</f>
        <v>0</v>
      </c>
      <c r="BL154">
        <f>IF(ISNUMBER(IFERROR(MATCH(BM154,$BM$1:BM153,0),"Else")),0,ROW(BM154)-1)</f>
        <v>0</v>
      </c>
      <c r="BM154" s="105">
        <f t="shared" si="77"/>
        <v>0</v>
      </c>
      <c r="BO154" s="3"/>
      <c r="BP154" s="3"/>
      <c r="BQ154" s="162" t="s">
        <v>1772</v>
      </c>
      <c r="BR154" s="160" t="s">
        <v>1163</v>
      </c>
      <c r="BS154" s="3"/>
      <c r="BT154" s="3"/>
      <c r="CK154" s="102" t="s">
        <v>1155</v>
      </c>
      <c r="CL154" t="s">
        <v>1633</v>
      </c>
      <c r="CM154" t="s">
        <v>1698</v>
      </c>
      <c r="CN154" t="s">
        <v>1698</v>
      </c>
      <c r="CO154" t="s">
        <v>1720</v>
      </c>
      <c r="CP154" t="s">
        <v>1698</v>
      </c>
      <c r="CQ154" s="105" t="s">
        <v>1698</v>
      </c>
      <c r="CX154" t="s">
        <v>1773</v>
      </c>
      <c r="CY154">
        <f t="shared" si="71"/>
        <v>0</v>
      </c>
      <c r="DA154" t="b">
        <f t="shared" si="72"/>
        <v>0</v>
      </c>
      <c r="DF154" s="333">
        <f t="shared" si="76"/>
        <v>0</v>
      </c>
    </row>
    <row r="155" spans="1:110" x14ac:dyDescent="0.2">
      <c r="A155" s="102">
        <f>IF(OR('Unit Types - Emission Rates'!A164="Not New/Modified",'Unit Types - Emission Rates'!A164="Remove",M155=0),0,IF(ISNUMBER(MATCH(M155,$M$1:M154,0)),0,MAX($A$1:A154)+1))</f>
        <v>0</v>
      </c>
      <c r="B155" t="str">
        <f>IF(OR(COUNTIF(QuickFix!$D$2:D155,QuickFix!D155)&gt;1,QuickFix!D155=0),IF(ISBLANK('Unit Types - Emission Rates'!C164),B154,0),MAX($B$1:B154)+1)</f>
        <v># if BACT</v>
      </c>
      <c r="C155" t="str">
        <f t="shared" si="55"/>
        <v># if BACT0</v>
      </c>
      <c r="D155">
        <f>IF(B155=0,0,IF(ISNUMBER(MATCH(C155,$C$1:C154,0)),-1,COUNTIF($B$2:B155,B155)-COUNTIFS($D$1:D154,"&lt;0",$B$1:B154,B155)))</f>
        <v>-1</v>
      </c>
      <c r="E155">
        <f t="shared" si="73"/>
        <v>0</v>
      </c>
      <c r="F155" t="str">
        <f>IF(OR(COUNTIF(QuickFix!$D$2:D155,QuickFix!D155)&gt;1,QuickFix!D155=0),IF(ISBLANK('Unit Types - Emission Rates'!C164),F154,0),MAX(F$1:$F154)+1)</f>
        <v># if Monitoring</v>
      </c>
      <c r="G155" t="str">
        <f t="shared" si="56"/>
        <v># if Monitoring0</v>
      </c>
      <c r="H155">
        <f>IF(F155=0,0,IF(ISNUMBER(MATCH(G155,$G$1:G154,0)),-1,COUNTIF($F$2:F155,F155)-COUNTIFS($H$1:H154,"&lt;0",$F$1:F154,F155)))</f>
        <v>-1</v>
      </c>
      <c r="I155">
        <f t="shared" si="57"/>
        <v>0</v>
      </c>
      <c r="J155" s="3" t="str">
        <f>IF(OR(COUNTIF($L$2:L155,L155)&gt;1,L155=0),IF(ISBLANK('Unit Types - Emission Rates'!C164),J154,0),MAX($J$1:J154)+1)</f>
        <v>Unique FIN</v>
      </c>
      <c r="K155" s="3" t="str">
        <f>IF(OR(COUNTIF($M$2:M155,M155)&gt;1,M155=0),IF(ISBLANK('Unit Types - Emission Rates'!D164),K154,0),MAX($K$1:K154)+1)</f>
        <v>Unique EPN</v>
      </c>
      <c r="L155">
        <f>IF(ISBLANK('Unit Types - Emission Rates'!$C164),'Unit Types - Emission Rates'!D164,'Unit Types - Emission Rates'!C164)</f>
        <v>0</v>
      </c>
      <c r="M155" s="3">
        <f>IF(AND(ISBLANK('Unit Types - Emission Rates'!D164),N155&lt;&gt;0,L155&lt;&gt;N155),"FIN: "&amp;L155,IF(AND(ISBLANK('Unit Types - Emission Rates'!D164),N155&lt;&gt;0),L155,'Unit Types - Emission Rates'!D164))</f>
        <v>0</v>
      </c>
      <c r="N155" s="3">
        <f>'Unit Types - Emission Rates'!E164</f>
        <v>0</v>
      </c>
      <c r="O155" s="5" t="str">
        <f>IF(OR(COUNTIF($P$2:P155,P155&lt;&gt;0)&gt;1,P155=0),IF(ISBLANK('Unit Types - Emission Rates'!A164),O154,0),MAX($O$1:O154)+1)</f>
        <v>AR Numbering</v>
      </c>
      <c r="P155" s="5">
        <f>'Unit Types - Emission Rates'!A164</f>
        <v>0</v>
      </c>
      <c r="Q155" s="3">
        <f>IF(R155=0,0,IF(COUNTIF($R$2:R155,R155)&gt;1,0,MAX($Q$1:Q154)+1))</f>
        <v>0</v>
      </c>
      <c r="R155" s="3">
        <f>IF(ISBLANK('Unit Types - Emission Rates'!P164),'Unit Types - Emission Rates'!O164,'Unit Types - Emission Rates'!P164)</f>
        <v>0</v>
      </c>
      <c r="S155" t="str">
        <f t="shared" si="74"/>
        <v>00</v>
      </c>
      <c r="T155" t="str">
        <f t="shared" si="75"/>
        <v>00</v>
      </c>
      <c r="U155" s="3">
        <f>IF(OR('Unit Types - Emission Rates'!F164="PM 2.5",'Unit Types - Emission Rates'!F164="PM2.5",'Unit Types - Emission Rates'!F164="PM 10",'Unit Types - Emission Rates'!F164="PM10"),"PM",'Unit Types - Emission Rates'!F164)</f>
        <v>0</v>
      </c>
      <c r="V155" s="100">
        <f>IF(ISBLANK('Unit Types - Emission Rates'!F164),1,0)</f>
        <v>1</v>
      </c>
      <c r="AC155" s="99">
        <f>IF(AD155=-1,0,MAX($AC$1:AC154)+1)</f>
        <v>0</v>
      </c>
      <c r="AD155" s="3">
        <f t="shared" si="58"/>
        <v>-1</v>
      </c>
      <c r="AE155" s="3">
        <f t="shared" si="59"/>
        <v>-1</v>
      </c>
      <c r="AF155" s="280">
        <f t="shared" si="60"/>
        <v>-1</v>
      </c>
      <c r="AG155" s="280" t="str">
        <f t="shared" si="61"/>
        <v/>
      </c>
      <c r="AH155" s="280" t="str">
        <f t="shared" si="62"/>
        <v/>
      </c>
      <c r="AI155" s="3">
        <f t="shared" si="63"/>
        <v>-1</v>
      </c>
      <c r="AJ155" s="3" t="str">
        <f t="shared" si="64"/>
        <v/>
      </c>
      <c r="AK155" s="3" t="str">
        <f t="shared" si="65"/>
        <v/>
      </c>
      <c r="AL155" s="280">
        <f t="shared" si="66"/>
        <v>-1</v>
      </c>
      <c r="AM155" s="280" t="str">
        <f t="shared" si="67"/>
        <v/>
      </c>
      <c r="AN155" s="285" t="str">
        <f t="shared" si="68"/>
        <v/>
      </c>
      <c r="AO155" s="3">
        <f>IF(AP155=0,0,COUNTIF(AO$1:$AO154,"&lt;&gt;0"))</f>
        <v>0</v>
      </c>
      <c r="AP155" s="3">
        <f t="shared" si="69"/>
        <v>0</v>
      </c>
      <c r="AT155" s="99">
        <f>IF(AU155=0,0,COUNTIF($AT$1:AT154,"&lt;&gt;0"))</f>
        <v>0</v>
      </c>
      <c r="AU155" s="3">
        <f t="shared" si="70"/>
        <v>0</v>
      </c>
      <c r="AY155" s="3">
        <f>IF(ISNUMBER(IFERROR(MATCH(AZ155,$AZ$1:AZ154,0),"Else")),0,ROW(AZ155)-1)</f>
        <v>0</v>
      </c>
      <c r="AZ155">
        <f>IF(OR('Unit Types - Emission Rates'!F163="PM 2.5",'Unit Types - Emission Rates'!F163="PM 2.5 ",'Unit Types - Emission Rates'!F163="PM2.5"),"PM2.5",IF(OR('Unit Types - Emission Rates'!F163="PM 10",'Unit Types - Emission Rates'!F163="PM 10 ",'Unit Types - Emission Rates'!F163="PM10 "),"PM10",IF(RIGHT('Unit Types - Emission Rates'!F163,1)=" ",LEFT('Unit Types - Emission Rates'!F163,LEN('Unit Types - Emission Rates'!F163)-1),IF(RIGHT('Unit Types - Emission Rates'!F163,1)&lt;&gt;" ",'Unit Types - Emission Rates'!F163,'Unit Types - Emission Rates'!F163))))</f>
        <v>0</v>
      </c>
      <c r="BA155">
        <f>_xlfn.NUMBERVALUE(IF(OR('Unit Types - Emission Rates'!G163="-",'Unit Types - Emission Rates'!G163="--",'Unit Types - Emission Rates'!G163="---"),0,IF(OR('Unit Types - Emission Rates'!G163="&lt;0.01",'Unit Types - Emission Rates'!G163="&lt; 0.01"),0.01,'Unit Types - Emission Rates'!G163)))</f>
        <v>0</v>
      </c>
      <c r="BB155">
        <f>_xlfn.NUMBERVALUE(IF(OR('Unit Types - Emission Rates'!H163="-",'Unit Types - Emission Rates'!H163="--",'Unit Types - Emission Rates'!H163="---"),0,IF(OR('Unit Types - Emission Rates'!H163="&lt;0.01",'Unit Types - Emission Rates'!H163="&lt; 0.01"),0.01,'Unit Types - Emission Rates'!H163)))</f>
        <v>0</v>
      </c>
      <c r="BC155">
        <f>_xlfn.NUMBERVALUE(IF(OR('Unit Types - Emission Rates'!I163="-",'Unit Types - Emission Rates'!I163="--",'Unit Types - Emission Rates'!I163="---"),0,IF(OR('Unit Types - Emission Rates'!I163="&lt;0.01",'Unit Types - Emission Rates'!I163="&lt; 0.01"),0.01,'Unit Types - Emission Rates'!I163)))</f>
        <v>0</v>
      </c>
      <c r="BD155">
        <f>_xlfn.NUMBERVALUE(IF(OR('Unit Types - Emission Rates'!J163="-",'Unit Types - Emission Rates'!J163="--",'Unit Types - Emission Rates'!J163="---"),0,IF(OR('Unit Types - Emission Rates'!J163="&lt;0.01",'Unit Types - Emission Rates'!J163="&lt; 0.01"),0.01,'Unit Types - Emission Rates'!J163)))</f>
        <v>0</v>
      </c>
      <c r="BE155">
        <f>_xlfn.NUMBERVALUE(IF(OR('Unit Types - Emission Rates'!K163="-",'Unit Types - Emission Rates'!K163="--",'Unit Types - Emission Rates'!K163="---"),0,IF(OR('Unit Types - Emission Rates'!K163="&lt;0.01",'Unit Types - Emission Rates'!K163="&lt; 0.01"),0.01,'Unit Types - Emission Rates'!K163)))</f>
        <v>0</v>
      </c>
      <c r="BF155">
        <f>_xlfn.NUMBERVALUE(IF(OR('Unit Types - Emission Rates'!L163="-",'Unit Types - Emission Rates'!L163="--",'Unit Types - Emission Rates'!L163="---"),0,IF(OR('Unit Types - Emission Rates'!L163="&lt;0.01",'Unit Types - Emission Rates'!L163="&lt; 0.01"),0.01,'Unit Types - Emission Rates'!L163)))</f>
        <v>0</v>
      </c>
      <c r="BG155" t="b">
        <f>IF(AND(V154&lt;&gt;1),(QuickFix!G154="Yes"))</f>
        <v>0</v>
      </c>
      <c r="BH155" t="b">
        <f>OR('Unit Types - Emission Rates'!A163="Consolidate",AND(ISBLANK('Unit Types - Emission Rates'!A163),BH154=TRUE),BC155&gt;0,BD155&gt;0)</f>
        <v>0</v>
      </c>
      <c r="BI155" t="b">
        <f>OR('Unit Types - Emission Rates'!A163="Remove",AND(ISBLANK('Unit Types - Emission Rates'!A163),BI154=TRUE))</f>
        <v>0</v>
      </c>
      <c r="BJ155" t="b">
        <f>OR('Unit Types - Emission Rates'!A163="Consolidate",'Unit Types - Emission Rates'!A163="New/Modified",'Unit Types - Emission Rates'!A163="Change of location",AND(ISBLANK('Unit Types - Emission Rates'!A163),BJ154=TRUE))</f>
        <v>0</v>
      </c>
      <c r="BK155" t="b">
        <f>OR('Unit Types - Emission Rates'!A163="Renew",'Unit Types - Emission Rates'!A163="Renew only",AND(ISBLANK('Unit Types - Emission Rates'!A163),BK154=TRUE))</f>
        <v>0</v>
      </c>
      <c r="BL155">
        <f>IF(ISNUMBER(IFERROR(MATCH(BM155,$BM$1:BM154,0),"Else")),0,ROW(BM155)-1)</f>
        <v>0</v>
      </c>
      <c r="BM155" s="105">
        <f t="shared" si="77"/>
        <v>0</v>
      </c>
      <c r="BO155" s="3"/>
      <c r="BP155" s="3"/>
      <c r="BQ155" s="162" t="s">
        <v>1774</v>
      </c>
      <c r="BR155" s="160" t="s">
        <v>1163</v>
      </c>
      <c r="BS155" s="3"/>
      <c r="BT155" s="3"/>
      <c r="CK155" s="103" t="s">
        <v>1687</v>
      </c>
      <c r="CL155" s="104" t="s">
        <v>1633</v>
      </c>
      <c r="CM155" s="104" t="s">
        <v>1698</v>
      </c>
      <c r="CN155" s="104" t="s">
        <v>1698</v>
      </c>
      <c r="CO155" s="104" t="s">
        <v>1720</v>
      </c>
      <c r="CP155" s="104" t="s">
        <v>1698</v>
      </c>
      <c r="CQ155" s="106" t="s">
        <v>1698</v>
      </c>
      <c r="CX155" t="s">
        <v>1775</v>
      </c>
      <c r="CY155">
        <f t="shared" si="71"/>
        <v>0</v>
      </c>
      <c r="DA155" t="b">
        <f t="shared" si="72"/>
        <v>0</v>
      </c>
      <c r="DF155" s="333">
        <f t="shared" si="76"/>
        <v>0</v>
      </c>
    </row>
    <row r="156" spans="1:110" x14ac:dyDescent="0.2">
      <c r="A156" s="102">
        <f>IF(OR('Unit Types - Emission Rates'!A165="Not New/Modified",'Unit Types - Emission Rates'!A165="Remove",M156=0),0,IF(ISNUMBER(MATCH(M156,$M$1:M155,0)),0,MAX($A$1:A155)+1))</f>
        <v>0</v>
      </c>
      <c r="B156" t="str">
        <f>IF(OR(COUNTIF(QuickFix!$D$2:D156,QuickFix!D156)&gt;1,QuickFix!D156=0),IF(ISBLANK('Unit Types - Emission Rates'!C165),B155,0),MAX($B$1:B155)+1)</f>
        <v># if BACT</v>
      </c>
      <c r="C156" t="str">
        <f t="shared" si="55"/>
        <v># if BACT0</v>
      </c>
      <c r="D156">
        <f>IF(B156=0,0,IF(ISNUMBER(MATCH(C156,$C$1:C155,0)),-1,COUNTIF($B$2:B156,B156)-COUNTIFS($D$1:D155,"&lt;0",$B$1:B155,B156)))</f>
        <v>-1</v>
      </c>
      <c r="E156">
        <f t="shared" si="73"/>
        <v>0</v>
      </c>
      <c r="F156" t="str">
        <f>IF(OR(COUNTIF(QuickFix!$D$2:D156,QuickFix!D156)&gt;1,QuickFix!D156=0),IF(ISBLANK('Unit Types - Emission Rates'!C165),F155,0),MAX(F$1:$F155)+1)</f>
        <v># if Monitoring</v>
      </c>
      <c r="G156" t="str">
        <f t="shared" si="56"/>
        <v># if Monitoring0</v>
      </c>
      <c r="H156">
        <f>IF(F156=0,0,IF(ISNUMBER(MATCH(G156,$G$1:G155,0)),-1,COUNTIF($F$2:F156,F156)-COUNTIFS($H$1:H155,"&lt;0",$F$1:F155,F156)))</f>
        <v>-1</v>
      </c>
      <c r="I156">
        <f t="shared" si="57"/>
        <v>0</v>
      </c>
      <c r="J156" s="3" t="str">
        <f>IF(OR(COUNTIF($L$2:L156,L156)&gt;1,L156=0),IF(ISBLANK('Unit Types - Emission Rates'!C165),J155,0),MAX($J$1:J155)+1)</f>
        <v>Unique FIN</v>
      </c>
      <c r="K156" s="3" t="str">
        <f>IF(OR(COUNTIF($M$2:M156,M156)&gt;1,M156=0),IF(ISBLANK('Unit Types - Emission Rates'!D165),K155,0),MAX($K$1:K155)+1)</f>
        <v>Unique EPN</v>
      </c>
      <c r="L156">
        <f>IF(ISBLANK('Unit Types - Emission Rates'!$C165),'Unit Types - Emission Rates'!D165,'Unit Types - Emission Rates'!C165)</f>
        <v>0</v>
      </c>
      <c r="M156" s="3">
        <f>IF(AND(ISBLANK('Unit Types - Emission Rates'!D165),N156&lt;&gt;0,L156&lt;&gt;N156),"FIN: "&amp;L156,IF(AND(ISBLANK('Unit Types - Emission Rates'!D165),N156&lt;&gt;0),L156,'Unit Types - Emission Rates'!D165))</f>
        <v>0</v>
      </c>
      <c r="N156" s="3">
        <f>'Unit Types - Emission Rates'!E165</f>
        <v>0</v>
      </c>
      <c r="O156" s="5" t="str">
        <f>IF(OR(COUNTIF($P$2:P156,P156&lt;&gt;0)&gt;1,P156=0),IF(ISBLANK('Unit Types - Emission Rates'!A165),O155,0),MAX($O$1:O155)+1)</f>
        <v>AR Numbering</v>
      </c>
      <c r="P156" s="5">
        <f>'Unit Types - Emission Rates'!A165</f>
        <v>0</v>
      </c>
      <c r="Q156" s="3">
        <f>IF(R156=0,0,IF(COUNTIF($R$2:R156,R156)&gt;1,0,MAX($Q$1:Q155)+1))</f>
        <v>0</v>
      </c>
      <c r="R156" s="3">
        <f>IF(ISBLANK('Unit Types - Emission Rates'!P165),'Unit Types - Emission Rates'!O165,'Unit Types - Emission Rates'!P165)</f>
        <v>0</v>
      </c>
      <c r="S156" t="str">
        <f t="shared" si="74"/>
        <v>00</v>
      </c>
      <c r="T156" t="str">
        <f t="shared" si="75"/>
        <v>00</v>
      </c>
      <c r="U156" s="3">
        <f>IF(OR('Unit Types - Emission Rates'!F165="PM 2.5",'Unit Types - Emission Rates'!F165="PM2.5",'Unit Types - Emission Rates'!F165="PM 10",'Unit Types - Emission Rates'!F165="PM10"),"PM",'Unit Types - Emission Rates'!F165)</f>
        <v>0</v>
      </c>
      <c r="V156" s="100">
        <f>IF(ISBLANK('Unit Types - Emission Rates'!F165),1,0)</f>
        <v>1</v>
      </c>
      <c r="AC156" s="99">
        <f>IF(AD156=-1,0,MAX($AC$1:AC155)+1)</f>
        <v>0</v>
      </c>
      <c r="AD156" s="3">
        <f t="shared" si="58"/>
        <v>-1</v>
      </c>
      <c r="AE156" s="3">
        <f t="shared" si="59"/>
        <v>-1</v>
      </c>
      <c r="AF156" s="280">
        <f t="shared" si="60"/>
        <v>-1</v>
      </c>
      <c r="AG156" s="280" t="str">
        <f t="shared" si="61"/>
        <v/>
      </c>
      <c r="AH156" s="280" t="str">
        <f t="shared" si="62"/>
        <v/>
      </c>
      <c r="AI156" s="3">
        <f t="shared" si="63"/>
        <v>-1</v>
      </c>
      <c r="AJ156" s="3" t="str">
        <f t="shared" si="64"/>
        <v/>
      </c>
      <c r="AK156" s="3" t="str">
        <f t="shared" si="65"/>
        <v/>
      </c>
      <c r="AL156" s="280">
        <f t="shared" si="66"/>
        <v>-1</v>
      </c>
      <c r="AM156" s="280" t="str">
        <f t="shared" si="67"/>
        <v/>
      </c>
      <c r="AN156" s="285" t="str">
        <f t="shared" si="68"/>
        <v/>
      </c>
      <c r="AO156" s="3">
        <f>IF(AP156=0,0,COUNTIF(AO$1:$AO155,"&lt;&gt;0"))</f>
        <v>0</v>
      </c>
      <c r="AP156" s="3">
        <f t="shared" si="69"/>
        <v>0</v>
      </c>
      <c r="AT156" s="99">
        <f>IF(AU156=0,0,COUNTIF($AT$1:AT155,"&lt;&gt;0"))</f>
        <v>0</v>
      </c>
      <c r="AU156" s="3">
        <f t="shared" si="70"/>
        <v>0</v>
      </c>
      <c r="AY156" s="3">
        <f>IF(ISNUMBER(IFERROR(MATCH(AZ156,$AZ$1:AZ155,0),"Else")),0,ROW(AZ156)-1)</f>
        <v>0</v>
      </c>
      <c r="AZ156">
        <f>IF(OR('Unit Types - Emission Rates'!F164="PM 2.5",'Unit Types - Emission Rates'!F164="PM 2.5 ",'Unit Types - Emission Rates'!F164="PM2.5"),"PM2.5",IF(OR('Unit Types - Emission Rates'!F164="PM 10",'Unit Types - Emission Rates'!F164="PM 10 ",'Unit Types - Emission Rates'!F164="PM10 "),"PM10",IF(RIGHT('Unit Types - Emission Rates'!F164,1)=" ",LEFT('Unit Types - Emission Rates'!F164,LEN('Unit Types - Emission Rates'!F164)-1),IF(RIGHT('Unit Types - Emission Rates'!F164,1)&lt;&gt;" ",'Unit Types - Emission Rates'!F164,'Unit Types - Emission Rates'!F164))))</f>
        <v>0</v>
      </c>
      <c r="BA156">
        <f>_xlfn.NUMBERVALUE(IF(OR('Unit Types - Emission Rates'!G164="-",'Unit Types - Emission Rates'!G164="--",'Unit Types - Emission Rates'!G164="---"),0,IF(OR('Unit Types - Emission Rates'!G164="&lt;0.01",'Unit Types - Emission Rates'!G164="&lt; 0.01"),0.01,'Unit Types - Emission Rates'!G164)))</f>
        <v>0</v>
      </c>
      <c r="BB156">
        <f>_xlfn.NUMBERVALUE(IF(OR('Unit Types - Emission Rates'!H164="-",'Unit Types - Emission Rates'!H164="--",'Unit Types - Emission Rates'!H164="---"),0,IF(OR('Unit Types - Emission Rates'!H164="&lt;0.01",'Unit Types - Emission Rates'!H164="&lt; 0.01"),0.01,'Unit Types - Emission Rates'!H164)))</f>
        <v>0</v>
      </c>
      <c r="BC156">
        <f>_xlfn.NUMBERVALUE(IF(OR('Unit Types - Emission Rates'!I164="-",'Unit Types - Emission Rates'!I164="--",'Unit Types - Emission Rates'!I164="---"),0,IF(OR('Unit Types - Emission Rates'!I164="&lt;0.01",'Unit Types - Emission Rates'!I164="&lt; 0.01"),0.01,'Unit Types - Emission Rates'!I164)))</f>
        <v>0</v>
      </c>
      <c r="BD156">
        <f>_xlfn.NUMBERVALUE(IF(OR('Unit Types - Emission Rates'!J164="-",'Unit Types - Emission Rates'!J164="--",'Unit Types - Emission Rates'!J164="---"),0,IF(OR('Unit Types - Emission Rates'!J164="&lt;0.01",'Unit Types - Emission Rates'!J164="&lt; 0.01"),0.01,'Unit Types - Emission Rates'!J164)))</f>
        <v>0</v>
      </c>
      <c r="BE156">
        <f>_xlfn.NUMBERVALUE(IF(OR('Unit Types - Emission Rates'!K164="-",'Unit Types - Emission Rates'!K164="--",'Unit Types - Emission Rates'!K164="---"),0,IF(OR('Unit Types - Emission Rates'!K164="&lt;0.01",'Unit Types - Emission Rates'!K164="&lt; 0.01"),0.01,'Unit Types - Emission Rates'!K164)))</f>
        <v>0</v>
      </c>
      <c r="BF156">
        <f>_xlfn.NUMBERVALUE(IF(OR('Unit Types - Emission Rates'!L164="-",'Unit Types - Emission Rates'!L164="--",'Unit Types - Emission Rates'!L164="---"),0,IF(OR('Unit Types - Emission Rates'!L164="&lt;0.01",'Unit Types - Emission Rates'!L164="&lt; 0.01"),0.01,'Unit Types - Emission Rates'!L164)))</f>
        <v>0</v>
      </c>
      <c r="BG156" t="b">
        <f>IF(AND(V155&lt;&gt;1),(QuickFix!G155="Yes"))</f>
        <v>0</v>
      </c>
      <c r="BH156" t="b">
        <f>OR('Unit Types - Emission Rates'!A164="Consolidate",AND(ISBLANK('Unit Types - Emission Rates'!A164),BH155=TRUE),BC156&gt;0,BD156&gt;0)</f>
        <v>0</v>
      </c>
      <c r="BI156" t="b">
        <f>OR('Unit Types - Emission Rates'!A164="Remove",AND(ISBLANK('Unit Types - Emission Rates'!A164),BI155=TRUE))</f>
        <v>0</v>
      </c>
      <c r="BJ156" t="b">
        <f>OR('Unit Types - Emission Rates'!A164="Consolidate",'Unit Types - Emission Rates'!A164="New/Modified",'Unit Types - Emission Rates'!A164="Change of location",AND(ISBLANK('Unit Types - Emission Rates'!A164),BJ155=TRUE))</f>
        <v>0</v>
      </c>
      <c r="BK156" t="b">
        <f>OR('Unit Types - Emission Rates'!A164="Renew",'Unit Types - Emission Rates'!A164="Renew only",AND(ISBLANK('Unit Types - Emission Rates'!A164),BK155=TRUE))</f>
        <v>0</v>
      </c>
      <c r="BL156">
        <f>IF(ISNUMBER(IFERROR(MATCH(BM156,$BM$1:BM155,0),"Else")),0,ROW(BM156)-1)</f>
        <v>0</v>
      </c>
      <c r="BM156" s="105">
        <f t="shared" si="77"/>
        <v>0</v>
      </c>
      <c r="BO156" s="3"/>
      <c r="BP156" s="3"/>
      <c r="BQ156" s="162" t="s">
        <v>1776</v>
      </c>
      <c r="BR156" s="160" t="s">
        <v>1228</v>
      </c>
      <c r="BS156" s="3"/>
      <c r="BT156" s="3"/>
      <c r="CX156" t="s">
        <v>1777</v>
      </c>
      <c r="CY156">
        <f t="shared" si="71"/>
        <v>0</v>
      </c>
      <c r="DA156" t="b">
        <f t="shared" si="72"/>
        <v>0</v>
      </c>
      <c r="DF156" s="333">
        <f t="shared" si="76"/>
        <v>0</v>
      </c>
    </row>
    <row r="157" spans="1:110" x14ac:dyDescent="0.2">
      <c r="A157" s="102">
        <f>IF(OR('Unit Types - Emission Rates'!A166="Not New/Modified",'Unit Types - Emission Rates'!A166="Remove",M157=0),0,IF(ISNUMBER(MATCH(M157,$M$1:M156,0)),0,MAX($A$1:A156)+1))</f>
        <v>0</v>
      </c>
      <c r="B157" t="str">
        <f>IF(OR(COUNTIF(QuickFix!$D$2:D157,QuickFix!D157)&gt;1,QuickFix!D157=0),IF(ISBLANK('Unit Types - Emission Rates'!C166),B156,0),MAX($B$1:B156)+1)</f>
        <v># if BACT</v>
      </c>
      <c r="C157" t="str">
        <f t="shared" si="55"/>
        <v># if BACT0</v>
      </c>
      <c r="D157">
        <f>IF(B157=0,0,IF(ISNUMBER(MATCH(C157,$C$1:C156,0)),-1,COUNTIF($B$2:B157,B157)-COUNTIFS($D$1:D156,"&lt;0",$B$1:B156,B157)))</f>
        <v>-1</v>
      </c>
      <c r="E157">
        <f t="shared" si="73"/>
        <v>0</v>
      </c>
      <c r="F157" t="str">
        <f>IF(OR(COUNTIF(QuickFix!$D$2:D157,QuickFix!D157)&gt;1,QuickFix!D157=0),IF(ISBLANK('Unit Types - Emission Rates'!C166),F156,0),MAX(F$1:$F156)+1)</f>
        <v># if Monitoring</v>
      </c>
      <c r="G157" t="str">
        <f t="shared" si="56"/>
        <v># if Monitoring0</v>
      </c>
      <c r="H157">
        <f>IF(F157=0,0,IF(ISNUMBER(MATCH(G157,$G$1:G156,0)),-1,COUNTIF($F$2:F157,F157)-COUNTIFS($H$1:H156,"&lt;0",$F$1:F156,F157)))</f>
        <v>-1</v>
      </c>
      <c r="I157">
        <f t="shared" si="57"/>
        <v>0</v>
      </c>
      <c r="J157" s="3" t="str">
        <f>IF(OR(COUNTIF($L$2:L157,L157)&gt;1,L157=0),IF(ISBLANK('Unit Types - Emission Rates'!C166),J156,0),MAX($J$1:J156)+1)</f>
        <v>Unique FIN</v>
      </c>
      <c r="K157" s="3" t="str">
        <f>IF(OR(COUNTIF($M$2:M157,M157)&gt;1,M157=0),IF(ISBLANK('Unit Types - Emission Rates'!D166),K156,0),MAX($K$1:K156)+1)</f>
        <v>Unique EPN</v>
      </c>
      <c r="L157">
        <f>IF(ISBLANK('Unit Types - Emission Rates'!$C166),'Unit Types - Emission Rates'!D166,'Unit Types - Emission Rates'!C166)</f>
        <v>0</v>
      </c>
      <c r="M157" s="3">
        <f>IF(AND(ISBLANK('Unit Types - Emission Rates'!D166),N157&lt;&gt;0,L157&lt;&gt;N157),"FIN: "&amp;L157,IF(AND(ISBLANK('Unit Types - Emission Rates'!D166),N157&lt;&gt;0),L157,'Unit Types - Emission Rates'!D166))</f>
        <v>0</v>
      </c>
      <c r="N157" s="3">
        <f>'Unit Types - Emission Rates'!E166</f>
        <v>0</v>
      </c>
      <c r="O157" s="5" t="str">
        <f>IF(OR(COUNTIF($P$2:P157,P157&lt;&gt;0)&gt;1,P157=0),IF(ISBLANK('Unit Types - Emission Rates'!A166),O156,0),MAX($O$1:O156)+1)</f>
        <v>AR Numbering</v>
      </c>
      <c r="P157" s="5">
        <f>'Unit Types - Emission Rates'!A166</f>
        <v>0</v>
      </c>
      <c r="Q157" s="3">
        <f>IF(R157=0,0,IF(COUNTIF($R$2:R157,R157)&gt;1,0,MAX($Q$1:Q156)+1))</f>
        <v>0</v>
      </c>
      <c r="R157" s="3">
        <f>IF(ISBLANK('Unit Types - Emission Rates'!P166),'Unit Types - Emission Rates'!O166,'Unit Types - Emission Rates'!P166)</f>
        <v>0</v>
      </c>
      <c r="S157" t="str">
        <f t="shared" si="74"/>
        <v>00</v>
      </c>
      <c r="T157" t="str">
        <f t="shared" si="75"/>
        <v>00</v>
      </c>
      <c r="U157" s="3">
        <f>IF(OR('Unit Types - Emission Rates'!F166="PM 2.5",'Unit Types - Emission Rates'!F166="PM2.5",'Unit Types - Emission Rates'!F166="PM 10",'Unit Types - Emission Rates'!F166="PM10"),"PM",'Unit Types - Emission Rates'!F166)</f>
        <v>0</v>
      </c>
      <c r="V157" s="100">
        <f>IF(ISBLANK('Unit Types - Emission Rates'!F166),1,0)</f>
        <v>1</v>
      </c>
      <c r="AC157" s="99">
        <f>IF(AD157=-1,0,MAX($AC$1:AC156)+1)</f>
        <v>0</v>
      </c>
      <c r="AD157" s="3">
        <f t="shared" si="58"/>
        <v>-1</v>
      </c>
      <c r="AE157" s="3">
        <f t="shared" si="59"/>
        <v>-1</v>
      </c>
      <c r="AF157" s="280">
        <f t="shared" si="60"/>
        <v>-1</v>
      </c>
      <c r="AG157" s="280" t="str">
        <f t="shared" si="61"/>
        <v/>
      </c>
      <c r="AH157" s="280" t="str">
        <f t="shared" si="62"/>
        <v/>
      </c>
      <c r="AI157" s="3">
        <f t="shared" si="63"/>
        <v>-1</v>
      </c>
      <c r="AJ157" s="3" t="str">
        <f t="shared" si="64"/>
        <v/>
      </c>
      <c r="AK157" s="3" t="str">
        <f t="shared" si="65"/>
        <v/>
      </c>
      <c r="AL157" s="280">
        <f t="shared" si="66"/>
        <v>-1</v>
      </c>
      <c r="AM157" s="280" t="str">
        <f t="shared" si="67"/>
        <v/>
      </c>
      <c r="AN157" s="285" t="str">
        <f t="shared" si="68"/>
        <v/>
      </c>
      <c r="AO157" s="3">
        <f>IF(AP157=0,0,COUNTIF(AO$1:$AO156,"&lt;&gt;0"))</f>
        <v>0</v>
      </c>
      <c r="AP157" s="3">
        <f t="shared" si="69"/>
        <v>0</v>
      </c>
      <c r="AT157" s="99">
        <f>IF(AU157=0,0,COUNTIF($AT$1:AT156,"&lt;&gt;0"))</f>
        <v>0</v>
      </c>
      <c r="AU157" s="3">
        <f t="shared" si="70"/>
        <v>0</v>
      </c>
      <c r="AY157" s="3">
        <f>IF(ISNUMBER(IFERROR(MATCH(AZ157,$AZ$1:AZ156,0),"Else")),0,ROW(AZ157)-1)</f>
        <v>0</v>
      </c>
      <c r="AZ157">
        <f>IF(OR('Unit Types - Emission Rates'!F165="PM 2.5",'Unit Types - Emission Rates'!F165="PM 2.5 ",'Unit Types - Emission Rates'!F165="PM2.5"),"PM2.5",IF(OR('Unit Types - Emission Rates'!F165="PM 10",'Unit Types - Emission Rates'!F165="PM 10 ",'Unit Types - Emission Rates'!F165="PM10 "),"PM10",IF(RIGHT('Unit Types - Emission Rates'!F165,1)=" ",LEFT('Unit Types - Emission Rates'!F165,LEN('Unit Types - Emission Rates'!F165)-1),IF(RIGHT('Unit Types - Emission Rates'!F165,1)&lt;&gt;" ",'Unit Types - Emission Rates'!F165,'Unit Types - Emission Rates'!F165))))</f>
        <v>0</v>
      </c>
      <c r="BA157">
        <f>_xlfn.NUMBERVALUE(IF(OR('Unit Types - Emission Rates'!G165="-",'Unit Types - Emission Rates'!G165="--",'Unit Types - Emission Rates'!G165="---"),0,IF(OR('Unit Types - Emission Rates'!G165="&lt;0.01",'Unit Types - Emission Rates'!G165="&lt; 0.01"),0.01,'Unit Types - Emission Rates'!G165)))</f>
        <v>0</v>
      </c>
      <c r="BB157">
        <f>_xlfn.NUMBERVALUE(IF(OR('Unit Types - Emission Rates'!H165="-",'Unit Types - Emission Rates'!H165="--",'Unit Types - Emission Rates'!H165="---"),0,IF(OR('Unit Types - Emission Rates'!H165="&lt;0.01",'Unit Types - Emission Rates'!H165="&lt; 0.01"),0.01,'Unit Types - Emission Rates'!H165)))</f>
        <v>0</v>
      </c>
      <c r="BC157">
        <f>_xlfn.NUMBERVALUE(IF(OR('Unit Types - Emission Rates'!I165="-",'Unit Types - Emission Rates'!I165="--",'Unit Types - Emission Rates'!I165="---"),0,IF(OR('Unit Types - Emission Rates'!I165="&lt;0.01",'Unit Types - Emission Rates'!I165="&lt; 0.01"),0.01,'Unit Types - Emission Rates'!I165)))</f>
        <v>0</v>
      </c>
      <c r="BD157">
        <f>_xlfn.NUMBERVALUE(IF(OR('Unit Types - Emission Rates'!J165="-",'Unit Types - Emission Rates'!J165="--",'Unit Types - Emission Rates'!J165="---"),0,IF(OR('Unit Types - Emission Rates'!J165="&lt;0.01",'Unit Types - Emission Rates'!J165="&lt; 0.01"),0.01,'Unit Types - Emission Rates'!J165)))</f>
        <v>0</v>
      </c>
      <c r="BE157">
        <f>_xlfn.NUMBERVALUE(IF(OR('Unit Types - Emission Rates'!K165="-",'Unit Types - Emission Rates'!K165="--",'Unit Types - Emission Rates'!K165="---"),0,IF(OR('Unit Types - Emission Rates'!K165="&lt;0.01",'Unit Types - Emission Rates'!K165="&lt; 0.01"),0.01,'Unit Types - Emission Rates'!K165)))</f>
        <v>0</v>
      </c>
      <c r="BF157">
        <f>_xlfn.NUMBERVALUE(IF(OR('Unit Types - Emission Rates'!L165="-",'Unit Types - Emission Rates'!L165="--",'Unit Types - Emission Rates'!L165="---"),0,IF(OR('Unit Types - Emission Rates'!L165="&lt;0.01",'Unit Types - Emission Rates'!L165="&lt; 0.01"),0.01,'Unit Types - Emission Rates'!L165)))</f>
        <v>0</v>
      </c>
      <c r="BG157" t="b">
        <f>IF(AND(V156&lt;&gt;1),(QuickFix!G156="Yes"))</f>
        <v>0</v>
      </c>
      <c r="BH157" t="b">
        <f>OR('Unit Types - Emission Rates'!A165="Consolidate",AND(ISBLANK('Unit Types - Emission Rates'!A165),BH156=TRUE),BC157&gt;0,BD157&gt;0)</f>
        <v>0</v>
      </c>
      <c r="BI157" t="b">
        <f>OR('Unit Types - Emission Rates'!A165="Remove",AND(ISBLANK('Unit Types - Emission Rates'!A165),BI156=TRUE))</f>
        <v>0</v>
      </c>
      <c r="BJ157" t="b">
        <f>OR('Unit Types - Emission Rates'!A165="Consolidate",'Unit Types - Emission Rates'!A165="New/Modified",'Unit Types - Emission Rates'!A165="Change of location",AND(ISBLANK('Unit Types - Emission Rates'!A165),BJ156=TRUE))</f>
        <v>0</v>
      </c>
      <c r="BK157" t="b">
        <f>OR('Unit Types - Emission Rates'!A165="Renew",'Unit Types - Emission Rates'!A165="Renew only",AND(ISBLANK('Unit Types - Emission Rates'!A165),BK156=TRUE))</f>
        <v>0</v>
      </c>
      <c r="BL157">
        <f>IF(ISNUMBER(IFERROR(MATCH(BM157,$BM$1:BM156,0),"Else")),0,ROW(BM157)-1)</f>
        <v>0</v>
      </c>
      <c r="BM157" s="105">
        <f t="shared" si="77"/>
        <v>0</v>
      </c>
      <c r="BO157" s="3"/>
      <c r="BP157" s="3"/>
      <c r="BQ157" s="162" t="s">
        <v>1778</v>
      </c>
      <c r="BR157" s="160" t="s">
        <v>1219</v>
      </c>
      <c r="BS157" s="3"/>
      <c r="BT157" s="3"/>
      <c r="CX157" t="s">
        <v>1779</v>
      </c>
      <c r="CY157">
        <f t="shared" si="71"/>
        <v>0</v>
      </c>
      <c r="DA157" t="b">
        <f t="shared" si="72"/>
        <v>0</v>
      </c>
      <c r="DF157" s="333">
        <f t="shared" si="76"/>
        <v>0</v>
      </c>
    </row>
    <row r="158" spans="1:110" x14ac:dyDescent="0.2">
      <c r="A158" s="102">
        <f>IF(OR('Unit Types - Emission Rates'!A167="Not New/Modified",'Unit Types - Emission Rates'!A167="Remove",M158=0),0,IF(ISNUMBER(MATCH(M158,$M$1:M157,0)),0,MAX($A$1:A157)+1))</f>
        <v>0</v>
      </c>
      <c r="B158" t="str">
        <f>IF(OR(COUNTIF(QuickFix!$D$2:D158,QuickFix!D158)&gt;1,QuickFix!D158=0),IF(ISBLANK('Unit Types - Emission Rates'!C167),B157,0),MAX($B$1:B157)+1)</f>
        <v># if BACT</v>
      </c>
      <c r="C158" t="str">
        <f t="shared" si="55"/>
        <v># if BACT0</v>
      </c>
      <c r="D158">
        <f>IF(B158=0,0,IF(ISNUMBER(MATCH(C158,$C$1:C157,0)),-1,COUNTIF($B$2:B158,B158)-COUNTIFS($D$1:D157,"&lt;0",$B$1:B157,B158)))</f>
        <v>-1</v>
      </c>
      <c r="E158">
        <f t="shared" si="73"/>
        <v>0</v>
      </c>
      <c r="F158" t="str">
        <f>IF(OR(COUNTIF(QuickFix!$D$2:D158,QuickFix!D158)&gt;1,QuickFix!D158=0),IF(ISBLANK('Unit Types - Emission Rates'!C167),F157,0),MAX(F$1:$F157)+1)</f>
        <v># if Monitoring</v>
      </c>
      <c r="G158" t="str">
        <f t="shared" si="56"/>
        <v># if Monitoring0</v>
      </c>
      <c r="H158">
        <f>IF(F158=0,0,IF(ISNUMBER(MATCH(G158,$G$1:G157,0)),-1,COUNTIF($F$2:F158,F158)-COUNTIFS($H$1:H157,"&lt;0",$F$1:F157,F158)))</f>
        <v>-1</v>
      </c>
      <c r="I158">
        <f t="shared" si="57"/>
        <v>0</v>
      </c>
      <c r="J158" s="3" t="str">
        <f>IF(OR(COUNTIF($L$2:L158,L158)&gt;1,L158=0),IF(ISBLANK('Unit Types - Emission Rates'!C167),J157,0),MAX($J$1:J157)+1)</f>
        <v>Unique FIN</v>
      </c>
      <c r="K158" s="3" t="str">
        <f>IF(OR(COUNTIF($M$2:M158,M158)&gt;1,M158=0),IF(ISBLANK('Unit Types - Emission Rates'!D167),K157,0),MAX($K$1:K157)+1)</f>
        <v>Unique EPN</v>
      </c>
      <c r="L158">
        <f>IF(ISBLANK('Unit Types - Emission Rates'!$C167),'Unit Types - Emission Rates'!D167,'Unit Types - Emission Rates'!C167)</f>
        <v>0</v>
      </c>
      <c r="M158" s="3">
        <f>IF(AND(ISBLANK('Unit Types - Emission Rates'!D167),N158&lt;&gt;0,L158&lt;&gt;N158),"FIN: "&amp;L158,IF(AND(ISBLANK('Unit Types - Emission Rates'!D167),N158&lt;&gt;0),L158,'Unit Types - Emission Rates'!D167))</f>
        <v>0</v>
      </c>
      <c r="N158" s="3">
        <f>'Unit Types - Emission Rates'!E167</f>
        <v>0</v>
      </c>
      <c r="O158" s="5" t="str">
        <f>IF(OR(COUNTIF($P$2:P158,P158&lt;&gt;0)&gt;1,P158=0),IF(ISBLANK('Unit Types - Emission Rates'!A167),O157,0),MAX($O$1:O157)+1)</f>
        <v>AR Numbering</v>
      </c>
      <c r="P158" s="5">
        <f>'Unit Types - Emission Rates'!A167</f>
        <v>0</v>
      </c>
      <c r="Q158" s="3">
        <f>IF(R158=0,0,IF(COUNTIF($R$2:R158,R158)&gt;1,0,MAX($Q$1:Q157)+1))</f>
        <v>0</v>
      </c>
      <c r="R158" s="3">
        <f>IF(ISBLANK('Unit Types - Emission Rates'!P167),'Unit Types - Emission Rates'!O167,'Unit Types - Emission Rates'!P167)</f>
        <v>0</v>
      </c>
      <c r="S158" t="str">
        <f t="shared" si="74"/>
        <v>00</v>
      </c>
      <c r="T158" t="str">
        <f t="shared" si="75"/>
        <v>00</v>
      </c>
      <c r="U158" s="3">
        <f>IF(OR('Unit Types - Emission Rates'!F167="PM 2.5",'Unit Types - Emission Rates'!F167="PM2.5",'Unit Types - Emission Rates'!F167="PM 10",'Unit Types - Emission Rates'!F167="PM10"),"PM",'Unit Types - Emission Rates'!F167)</f>
        <v>0</v>
      </c>
      <c r="V158" s="100">
        <f>IF(ISBLANK('Unit Types - Emission Rates'!F167),1,0)</f>
        <v>1</v>
      </c>
      <c r="AC158" s="99">
        <f>IF(AD158=-1,0,MAX($AC$1:AC157)+1)</f>
        <v>0</v>
      </c>
      <c r="AD158" s="3">
        <f t="shared" si="58"/>
        <v>-1</v>
      </c>
      <c r="AE158" s="3">
        <f t="shared" si="59"/>
        <v>-1</v>
      </c>
      <c r="AF158" s="280">
        <f t="shared" si="60"/>
        <v>-1</v>
      </c>
      <c r="AG158" s="280" t="str">
        <f t="shared" si="61"/>
        <v/>
      </c>
      <c r="AH158" s="280" t="str">
        <f t="shared" si="62"/>
        <v/>
      </c>
      <c r="AI158" s="3">
        <f t="shared" si="63"/>
        <v>-1</v>
      </c>
      <c r="AJ158" s="3" t="str">
        <f t="shared" si="64"/>
        <v/>
      </c>
      <c r="AK158" s="3" t="str">
        <f t="shared" si="65"/>
        <v/>
      </c>
      <c r="AL158" s="280">
        <f t="shared" si="66"/>
        <v>-1</v>
      </c>
      <c r="AM158" s="280" t="str">
        <f t="shared" si="67"/>
        <v/>
      </c>
      <c r="AN158" s="285" t="str">
        <f t="shared" si="68"/>
        <v/>
      </c>
      <c r="AO158" s="3">
        <f>IF(AP158=0,0,COUNTIF(AO$1:$AO157,"&lt;&gt;0"))</f>
        <v>0</v>
      </c>
      <c r="AP158" s="3">
        <f t="shared" si="69"/>
        <v>0</v>
      </c>
      <c r="AT158" s="99">
        <f>IF(AU158=0,0,COUNTIF($AT$1:AT157,"&lt;&gt;0"))</f>
        <v>0</v>
      </c>
      <c r="AU158" s="3">
        <f t="shared" si="70"/>
        <v>0</v>
      </c>
      <c r="AY158" s="3">
        <f>IF(ISNUMBER(IFERROR(MATCH(AZ158,$AZ$1:AZ157,0),"Else")),0,ROW(AZ158)-1)</f>
        <v>0</v>
      </c>
      <c r="AZ158">
        <f>IF(OR('Unit Types - Emission Rates'!F166="PM 2.5",'Unit Types - Emission Rates'!F166="PM 2.5 ",'Unit Types - Emission Rates'!F166="PM2.5"),"PM2.5",IF(OR('Unit Types - Emission Rates'!F166="PM 10",'Unit Types - Emission Rates'!F166="PM 10 ",'Unit Types - Emission Rates'!F166="PM10 "),"PM10",IF(RIGHT('Unit Types - Emission Rates'!F166,1)=" ",LEFT('Unit Types - Emission Rates'!F166,LEN('Unit Types - Emission Rates'!F166)-1),IF(RIGHT('Unit Types - Emission Rates'!F166,1)&lt;&gt;" ",'Unit Types - Emission Rates'!F166,'Unit Types - Emission Rates'!F166))))</f>
        <v>0</v>
      </c>
      <c r="BA158">
        <f>_xlfn.NUMBERVALUE(IF(OR('Unit Types - Emission Rates'!G166="-",'Unit Types - Emission Rates'!G166="--",'Unit Types - Emission Rates'!G166="---"),0,IF(OR('Unit Types - Emission Rates'!G166="&lt;0.01",'Unit Types - Emission Rates'!G166="&lt; 0.01"),0.01,'Unit Types - Emission Rates'!G166)))</f>
        <v>0</v>
      </c>
      <c r="BB158">
        <f>_xlfn.NUMBERVALUE(IF(OR('Unit Types - Emission Rates'!H166="-",'Unit Types - Emission Rates'!H166="--",'Unit Types - Emission Rates'!H166="---"),0,IF(OR('Unit Types - Emission Rates'!H166="&lt;0.01",'Unit Types - Emission Rates'!H166="&lt; 0.01"),0.01,'Unit Types - Emission Rates'!H166)))</f>
        <v>0</v>
      </c>
      <c r="BC158">
        <f>_xlfn.NUMBERVALUE(IF(OR('Unit Types - Emission Rates'!I166="-",'Unit Types - Emission Rates'!I166="--",'Unit Types - Emission Rates'!I166="---"),0,IF(OR('Unit Types - Emission Rates'!I166="&lt;0.01",'Unit Types - Emission Rates'!I166="&lt; 0.01"),0.01,'Unit Types - Emission Rates'!I166)))</f>
        <v>0</v>
      </c>
      <c r="BD158">
        <f>_xlfn.NUMBERVALUE(IF(OR('Unit Types - Emission Rates'!J166="-",'Unit Types - Emission Rates'!J166="--",'Unit Types - Emission Rates'!J166="---"),0,IF(OR('Unit Types - Emission Rates'!J166="&lt;0.01",'Unit Types - Emission Rates'!J166="&lt; 0.01"),0.01,'Unit Types - Emission Rates'!J166)))</f>
        <v>0</v>
      </c>
      <c r="BE158">
        <f>_xlfn.NUMBERVALUE(IF(OR('Unit Types - Emission Rates'!K166="-",'Unit Types - Emission Rates'!K166="--",'Unit Types - Emission Rates'!K166="---"),0,IF(OR('Unit Types - Emission Rates'!K166="&lt;0.01",'Unit Types - Emission Rates'!K166="&lt; 0.01"),0.01,'Unit Types - Emission Rates'!K166)))</f>
        <v>0</v>
      </c>
      <c r="BF158">
        <f>_xlfn.NUMBERVALUE(IF(OR('Unit Types - Emission Rates'!L166="-",'Unit Types - Emission Rates'!L166="--",'Unit Types - Emission Rates'!L166="---"),0,IF(OR('Unit Types - Emission Rates'!L166="&lt;0.01",'Unit Types - Emission Rates'!L166="&lt; 0.01"),0.01,'Unit Types - Emission Rates'!L166)))</f>
        <v>0</v>
      </c>
      <c r="BG158" t="b">
        <f>IF(AND(V157&lt;&gt;1),(QuickFix!G157="Yes"))</f>
        <v>0</v>
      </c>
      <c r="BH158" t="b">
        <f>OR('Unit Types - Emission Rates'!A166="Consolidate",AND(ISBLANK('Unit Types - Emission Rates'!A166),BH157=TRUE),BC158&gt;0,BD158&gt;0)</f>
        <v>0</v>
      </c>
      <c r="BI158" t="b">
        <f>OR('Unit Types - Emission Rates'!A166="Remove",AND(ISBLANK('Unit Types - Emission Rates'!A166),BI157=TRUE))</f>
        <v>0</v>
      </c>
      <c r="BJ158" t="b">
        <f>OR('Unit Types - Emission Rates'!A166="Consolidate",'Unit Types - Emission Rates'!A166="New/Modified",'Unit Types - Emission Rates'!A166="Change of location",AND(ISBLANK('Unit Types - Emission Rates'!A166),BJ157=TRUE))</f>
        <v>0</v>
      </c>
      <c r="BK158" t="b">
        <f>OR('Unit Types - Emission Rates'!A166="Renew",'Unit Types - Emission Rates'!A166="Renew only",AND(ISBLANK('Unit Types - Emission Rates'!A166),BK157=TRUE))</f>
        <v>0</v>
      </c>
      <c r="BL158">
        <f>IF(ISNUMBER(IFERROR(MATCH(BM158,$BM$1:BM157,0),"Else")),0,ROW(BM158)-1)</f>
        <v>0</v>
      </c>
      <c r="BM158" s="105">
        <f t="shared" si="77"/>
        <v>0</v>
      </c>
      <c r="BO158" s="3"/>
      <c r="BP158" s="3"/>
      <c r="BQ158" s="162" t="s">
        <v>1780</v>
      </c>
      <c r="BR158" s="160" t="s">
        <v>1148</v>
      </c>
      <c r="BS158" s="3"/>
      <c r="BT158" s="3"/>
      <c r="CX158" t="s">
        <v>1781</v>
      </c>
      <c r="CY158">
        <f t="shared" si="71"/>
        <v>0</v>
      </c>
      <c r="DA158" t="b">
        <f t="shared" si="72"/>
        <v>0</v>
      </c>
      <c r="DF158" s="333">
        <f t="shared" si="76"/>
        <v>0</v>
      </c>
    </row>
    <row r="159" spans="1:110" x14ac:dyDescent="0.2">
      <c r="A159" s="102">
        <f>IF(OR('Unit Types - Emission Rates'!A168="Not New/Modified",'Unit Types - Emission Rates'!A168="Remove",M159=0),0,IF(ISNUMBER(MATCH(M159,$M$1:M158,0)),0,MAX($A$1:A158)+1))</f>
        <v>0</v>
      </c>
      <c r="B159" t="str">
        <f>IF(OR(COUNTIF(QuickFix!$D$2:D159,QuickFix!D159)&gt;1,QuickFix!D159=0),IF(ISBLANK('Unit Types - Emission Rates'!C168),B158,0),MAX($B$1:B158)+1)</f>
        <v># if BACT</v>
      </c>
      <c r="C159" t="str">
        <f t="shared" si="55"/>
        <v># if BACT0</v>
      </c>
      <c r="D159">
        <f>IF(B159=0,0,IF(ISNUMBER(MATCH(C159,$C$1:C158,0)),-1,COUNTIF($B$2:B159,B159)-COUNTIFS($D$1:D158,"&lt;0",$B$1:B158,B159)))</f>
        <v>-1</v>
      </c>
      <c r="E159">
        <f t="shared" si="73"/>
        <v>0</v>
      </c>
      <c r="F159" t="str">
        <f>IF(OR(COUNTIF(QuickFix!$D$2:D159,QuickFix!D159)&gt;1,QuickFix!D159=0),IF(ISBLANK('Unit Types - Emission Rates'!C168),F158,0),MAX(F$1:$F158)+1)</f>
        <v># if Monitoring</v>
      </c>
      <c r="G159" t="str">
        <f t="shared" si="56"/>
        <v># if Monitoring0</v>
      </c>
      <c r="H159">
        <f>IF(F159=0,0,IF(ISNUMBER(MATCH(G159,$G$1:G158,0)),-1,COUNTIF($F$2:F159,F159)-COUNTIFS($H$1:H158,"&lt;0",$F$1:F158,F159)))</f>
        <v>-1</v>
      </c>
      <c r="I159">
        <f t="shared" si="57"/>
        <v>0</v>
      </c>
      <c r="J159" s="3" t="str">
        <f>IF(OR(COUNTIF($L$2:L159,L159)&gt;1,L159=0),IF(ISBLANK('Unit Types - Emission Rates'!C168),J158,0),MAX($J$1:J158)+1)</f>
        <v>Unique FIN</v>
      </c>
      <c r="K159" s="3" t="str">
        <f>IF(OR(COUNTIF($M$2:M159,M159)&gt;1,M159=0),IF(ISBLANK('Unit Types - Emission Rates'!D168),K158,0),MAX($K$1:K158)+1)</f>
        <v>Unique EPN</v>
      </c>
      <c r="L159">
        <f>IF(ISBLANK('Unit Types - Emission Rates'!$C168),'Unit Types - Emission Rates'!D168,'Unit Types - Emission Rates'!C168)</f>
        <v>0</v>
      </c>
      <c r="M159" s="3">
        <f>IF(AND(ISBLANK('Unit Types - Emission Rates'!D168),N159&lt;&gt;0,L159&lt;&gt;N159),"FIN: "&amp;L159,IF(AND(ISBLANK('Unit Types - Emission Rates'!D168),N159&lt;&gt;0),L159,'Unit Types - Emission Rates'!D168))</f>
        <v>0</v>
      </c>
      <c r="N159" s="3">
        <f>'Unit Types - Emission Rates'!E168</f>
        <v>0</v>
      </c>
      <c r="O159" s="5" t="str">
        <f>IF(OR(COUNTIF($P$2:P159,P159&lt;&gt;0)&gt;1,P159=0),IF(ISBLANK('Unit Types - Emission Rates'!A168),O158,0),MAX($O$1:O158)+1)</f>
        <v>AR Numbering</v>
      </c>
      <c r="P159" s="5">
        <f>'Unit Types - Emission Rates'!A168</f>
        <v>0</v>
      </c>
      <c r="Q159" s="3">
        <f>IF(R159=0,0,IF(COUNTIF($R$2:R159,R159)&gt;1,0,MAX($Q$1:Q158)+1))</f>
        <v>0</v>
      </c>
      <c r="R159" s="3">
        <f>IF(ISBLANK('Unit Types - Emission Rates'!P168),'Unit Types - Emission Rates'!O168,'Unit Types - Emission Rates'!P168)</f>
        <v>0</v>
      </c>
      <c r="S159" t="str">
        <f t="shared" si="74"/>
        <v>00</v>
      </c>
      <c r="T159" t="str">
        <f t="shared" si="75"/>
        <v>00</v>
      </c>
      <c r="U159" s="3">
        <f>IF(OR('Unit Types - Emission Rates'!F168="PM 2.5",'Unit Types - Emission Rates'!F168="PM2.5",'Unit Types - Emission Rates'!F168="PM 10",'Unit Types - Emission Rates'!F168="PM10"),"PM",'Unit Types - Emission Rates'!F168)</f>
        <v>0</v>
      </c>
      <c r="V159" s="100">
        <f>IF(ISBLANK('Unit Types - Emission Rates'!F168),1,0)</f>
        <v>1</v>
      </c>
      <c r="AC159" s="99">
        <f>IF(AD159=-1,0,MAX($AC$1:AC158)+1)</f>
        <v>0</v>
      </c>
      <c r="AD159" s="3">
        <f t="shared" si="58"/>
        <v>-1</v>
      </c>
      <c r="AE159" s="3">
        <f t="shared" si="59"/>
        <v>-1</v>
      </c>
      <c r="AF159" s="280">
        <f t="shared" si="60"/>
        <v>-1</v>
      </c>
      <c r="AG159" s="280" t="str">
        <f t="shared" si="61"/>
        <v/>
      </c>
      <c r="AH159" s="280" t="str">
        <f t="shared" si="62"/>
        <v/>
      </c>
      <c r="AI159" s="3">
        <f t="shared" si="63"/>
        <v>-1</v>
      </c>
      <c r="AJ159" s="3" t="str">
        <f t="shared" si="64"/>
        <v/>
      </c>
      <c r="AK159" s="3" t="str">
        <f t="shared" si="65"/>
        <v/>
      </c>
      <c r="AL159" s="280">
        <f t="shared" si="66"/>
        <v>-1</v>
      </c>
      <c r="AM159" s="280" t="str">
        <f t="shared" si="67"/>
        <v/>
      </c>
      <c r="AN159" s="285" t="str">
        <f t="shared" si="68"/>
        <v/>
      </c>
      <c r="AO159" s="3">
        <f>IF(AP159=0,0,COUNTIF(AO$1:$AO158,"&lt;&gt;0"))</f>
        <v>0</v>
      </c>
      <c r="AP159" s="3">
        <f t="shared" si="69"/>
        <v>0</v>
      </c>
      <c r="AT159" s="99">
        <f>IF(AU159=0,0,COUNTIF($AT$1:AT158,"&lt;&gt;0"))</f>
        <v>0</v>
      </c>
      <c r="AU159" s="3">
        <f t="shared" si="70"/>
        <v>0</v>
      </c>
      <c r="AY159" s="3">
        <f>IF(ISNUMBER(IFERROR(MATCH(AZ159,$AZ$1:AZ158,0),"Else")),0,ROW(AZ159)-1)</f>
        <v>0</v>
      </c>
      <c r="AZ159">
        <f>IF(OR('Unit Types - Emission Rates'!F167="PM 2.5",'Unit Types - Emission Rates'!F167="PM 2.5 ",'Unit Types - Emission Rates'!F167="PM2.5"),"PM2.5",IF(OR('Unit Types - Emission Rates'!F167="PM 10",'Unit Types - Emission Rates'!F167="PM 10 ",'Unit Types - Emission Rates'!F167="PM10 "),"PM10",IF(RIGHT('Unit Types - Emission Rates'!F167,1)=" ",LEFT('Unit Types - Emission Rates'!F167,LEN('Unit Types - Emission Rates'!F167)-1),IF(RIGHT('Unit Types - Emission Rates'!F167,1)&lt;&gt;" ",'Unit Types - Emission Rates'!F167,'Unit Types - Emission Rates'!F167))))</f>
        <v>0</v>
      </c>
      <c r="BA159">
        <f>_xlfn.NUMBERVALUE(IF(OR('Unit Types - Emission Rates'!G167="-",'Unit Types - Emission Rates'!G167="--",'Unit Types - Emission Rates'!G167="---"),0,IF(OR('Unit Types - Emission Rates'!G167="&lt;0.01",'Unit Types - Emission Rates'!G167="&lt; 0.01"),0.01,'Unit Types - Emission Rates'!G167)))</f>
        <v>0</v>
      </c>
      <c r="BB159">
        <f>_xlfn.NUMBERVALUE(IF(OR('Unit Types - Emission Rates'!H167="-",'Unit Types - Emission Rates'!H167="--",'Unit Types - Emission Rates'!H167="---"),0,IF(OR('Unit Types - Emission Rates'!H167="&lt;0.01",'Unit Types - Emission Rates'!H167="&lt; 0.01"),0.01,'Unit Types - Emission Rates'!H167)))</f>
        <v>0</v>
      </c>
      <c r="BC159">
        <f>_xlfn.NUMBERVALUE(IF(OR('Unit Types - Emission Rates'!I167="-",'Unit Types - Emission Rates'!I167="--",'Unit Types - Emission Rates'!I167="---"),0,IF(OR('Unit Types - Emission Rates'!I167="&lt;0.01",'Unit Types - Emission Rates'!I167="&lt; 0.01"),0.01,'Unit Types - Emission Rates'!I167)))</f>
        <v>0</v>
      </c>
      <c r="BD159">
        <f>_xlfn.NUMBERVALUE(IF(OR('Unit Types - Emission Rates'!J167="-",'Unit Types - Emission Rates'!J167="--",'Unit Types - Emission Rates'!J167="---"),0,IF(OR('Unit Types - Emission Rates'!J167="&lt;0.01",'Unit Types - Emission Rates'!J167="&lt; 0.01"),0.01,'Unit Types - Emission Rates'!J167)))</f>
        <v>0</v>
      </c>
      <c r="BE159">
        <f>_xlfn.NUMBERVALUE(IF(OR('Unit Types - Emission Rates'!K167="-",'Unit Types - Emission Rates'!K167="--",'Unit Types - Emission Rates'!K167="---"),0,IF(OR('Unit Types - Emission Rates'!K167="&lt;0.01",'Unit Types - Emission Rates'!K167="&lt; 0.01"),0.01,'Unit Types - Emission Rates'!K167)))</f>
        <v>0</v>
      </c>
      <c r="BF159">
        <f>_xlfn.NUMBERVALUE(IF(OR('Unit Types - Emission Rates'!L167="-",'Unit Types - Emission Rates'!L167="--",'Unit Types - Emission Rates'!L167="---"),0,IF(OR('Unit Types - Emission Rates'!L167="&lt;0.01",'Unit Types - Emission Rates'!L167="&lt; 0.01"),0.01,'Unit Types - Emission Rates'!L167)))</f>
        <v>0</v>
      </c>
      <c r="BG159" t="b">
        <f>IF(AND(V158&lt;&gt;1),(QuickFix!G158="Yes"))</f>
        <v>0</v>
      </c>
      <c r="BH159" t="b">
        <f>OR('Unit Types - Emission Rates'!A167="Consolidate",AND(ISBLANK('Unit Types - Emission Rates'!A167),BH158=TRUE),BC159&gt;0,BD159&gt;0)</f>
        <v>0</v>
      </c>
      <c r="BI159" t="b">
        <f>OR('Unit Types - Emission Rates'!A167="Remove",AND(ISBLANK('Unit Types - Emission Rates'!A167),BI158=TRUE))</f>
        <v>0</v>
      </c>
      <c r="BJ159" t="b">
        <f>OR('Unit Types - Emission Rates'!A167="Consolidate",'Unit Types - Emission Rates'!A167="New/Modified",'Unit Types - Emission Rates'!A167="Change of location",AND(ISBLANK('Unit Types - Emission Rates'!A167),BJ158=TRUE))</f>
        <v>0</v>
      </c>
      <c r="BK159" t="b">
        <f>OR('Unit Types - Emission Rates'!A167="Renew",'Unit Types - Emission Rates'!A167="Renew only",AND(ISBLANK('Unit Types - Emission Rates'!A167),BK158=TRUE))</f>
        <v>0</v>
      </c>
      <c r="BL159">
        <f>IF(ISNUMBER(IFERROR(MATCH(BM159,$BM$1:BM158,0),"Else")),0,ROW(BM159)-1)</f>
        <v>0</v>
      </c>
      <c r="BM159" s="105">
        <f t="shared" si="77"/>
        <v>0</v>
      </c>
      <c r="BO159" s="3"/>
      <c r="BP159" s="3"/>
      <c r="BQ159" s="162" t="s">
        <v>1782</v>
      </c>
      <c r="BR159" s="160" t="s">
        <v>1219</v>
      </c>
      <c r="BS159" s="3"/>
      <c r="BT159" s="3"/>
      <c r="CK159" s="342" t="s">
        <v>1783</v>
      </c>
      <c r="CL159" s="129"/>
      <c r="CM159" s="129"/>
      <c r="CN159" s="129"/>
      <c r="CO159" s="129"/>
      <c r="CP159" s="129"/>
      <c r="CQ159" s="341"/>
      <c r="CX159" t="s">
        <v>1784</v>
      </c>
      <c r="CY159">
        <f t="shared" si="71"/>
        <v>0</v>
      </c>
      <c r="DA159" t="b">
        <f t="shared" si="72"/>
        <v>0</v>
      </c>
      <c r="DF159" s="333">
        <f t="shared" si="76"/>
        <v>0</v>
      </c>
    </row>
    <row r="160" spans="1:110" x14ac:dyDescent="0.2">
      <c r="A160" s="102">
        <f>IF(OR('Unit Types - Emission Rates'!A169="Not New/Modified",'Unit Types - Emission Rates'!A169="Remove",M160=0),0,IF(ISNUMBER(MATCH(M160,$M$1:M159,0)),0,MAX($A$1:A159)+1))</f>
        <v>0</v>
      </c>
      <c r="B160" t="str">
        <f>IF(OR(COUNTIF(QuickFix!$D$2:D160,QuickFix!D160)&gt;1,QuickFix!D160=0),IF(ISBLANK('Unit Types - Emission Rates'!C169),B159,0),MAX($B$1:B159)+1)</f>
        <v># if BACT</v>
      </c>
      <c r="C160" t="str">
        <f t="shared" si="55"/>
        <v># if BACT0</v>
      </c>
      <c r="D160">
        <f>IF(B160=0,0,IF(ISNUMBER(MATCH(C160,$C$1:C159,0)),-1,COUNTIF($B$2:B160,B160)-COUNTIFS($D$1:D159,"&lt;0",$B$1:B159,B160)))</f>
        <v>-1</v>
      </c>
      <c r="E160">
        <f t="shared" si="73"/>
        <v>0</v>
      </c>
      <c r="F160" t="str">
        <f>IF(OR(COUNTIF(QuickFix!$D$2:D160,QuickFix!D160)&gt;1,QuickFix!D160=0),IF(ISBLANK('Unit Types - Emission Rates'!C169),F159,0),MAX(F$1:$F159)+1)</f>
        <v># if Monitoring</v>
      </c>
      <c r="G160" t="str">
        <f t="shared" si="56"/>
        <v># if Monitoring0</v>
      </c>
      <c r="H160">
        <f>IF(F160=0,0,IF(ISNUMBER(MATCH(G160,$G$1:G159,0)),-1,COUNTIF($F$2:F160,F160)-COUNTIFS($H$1:H159,"&lt;0",$F$1:F159,F160)))</f>
        <v>-1</v>
      </c>
      <c r="I160">
        <f t="shared" si="57"/>
        <v>0</v>
      </c>
      <c r="J160" s="3" t="str">
        <f>IF(OR(COUNTIF($L$2:L160,L160)&gt;1,L160=0),IF(ISBLANK('Unit Types - Emission Rates'!C169),J159,0),MAX($J$1:J159)+1)</f>
        <v>Unique FIN</v>
      </c>
      <c r="K160" s="3" t="str">
        <f>IF(OR(COUNTIF($M$2:M160,M160)&gt;1,M160=0),IF(ISBLANK('Unit Types - Emission Rates'!D169),K159,0),MAX($K$1:K159)+1)</f>
        <v>Unique EPN</v>
      </c>
      <c r="L160">
        <f>IF(ISBLANK('Unit Types - Emission Rates'!$C169),'Unit Types - Emission Rates'!D169,'Unit Types - Emission Rates'!C169)</f>
        <v>0</v>
      </c>
      <c r="M160" s="3">
        <f>IF(AND(ISBLANK('Unit Types - Emission Rates'!D169),N160&lt;&gt;0,L160&lt;&gt;N160),"FIN: "&amp;L160,IF(AND(ISBLANK('Unit Types - Emission Rates'!D169),N160&lt;&gt;0),L160,'Unit Types - Emission Rates'!D169))</f>
        <v>0</v>
      </c>
      <c r="N160" s="3">
        <f>'Unit Types - Emission Rates'!E169</f>
        <v>0</v>
      </c>
      <c r="O160" s="5" t="str">
        <f>IF(OR(COUNTIF($P$2:P160,P160&lt;&gt;0)&gt;1,P160=0),IF(ISBLANK('Unit Types - Emission Rates'!A169),O159,0),MAX($O$1:O159)+1)</f>
        <v>AR Numbering</v>
      </c>
      <c r="P160" s="5">
        <f>'Unit Types - Emission Rates'!A169</f>
        <v>0</v>
      </c>
      <c r="Q160" s="3">
        <f>IF(R160=0,0,IF(COUNTIF($R$2:R160,R160)&gt;1,0,MAX($Q$1:Q159)+1))</f>
        <v>0</v>
      </c>
      <c r="R160" s="3">
        <f>IF(ISBLANK('Unit Types - Emission Rates'!P169),'Unit Types - Emission Rates'!O169,'Unit Types - Emission Rates'!P169)</f>
        <v>0</v>
      </c>
      <c r="S160" t="str">
        <f t="shared" si="74"/>
        <v>00</v>
      </c>
      <c r="T160" t="str">
        <f t="shared" si="75"/>
        <v>00</v>
      </c>
      <c r="U160" s="3">
        <f>IF(OR('Unit Types - Emission Rates'!F169="PM 2.5",'Unit Types - Emission Rates'!F169="PM2.5",'Unit Types - Emission Rates'!F169="PM 10",'Unit Types - Emission Rates'!F169="PM10"),"PM",'Unit Types - Emission Rates'!F169)</f>
        <v>0</v>
      </c>
      <c r="V160" s="100">
        <f>IF(ISBLANK('Unit Types - Emission Rates'!F169),1,0)</f>
        <v>1</v>
      </c>
      <c r="AC160" s="99">
        <f>IF(AD160=-1,0,MAX($AC$1:AC159)+1)</f>
        <v>0</v>
      </c>
      <c r="AD160" s="3">
        <f t="shared" si="58"/>
        <v>-1</v>
      </c>
      <c r="AE160" s="3">
        <f t="shared" si="59"/>
        <v>-1</v>
      </c>
      <c r="AF160" s="280">
        <f t="shared" si="60"/>
        <v>-1</v>
      </c>
      <c r="AG160" s="280" t="str">
        <f t="shared" si="61"/>
        <v/>
      </c>
      <c r="AH160" s="280" t="str">
        <f t="shared" si="62"/>
        <v/>
      </c>
      <c r="AI160" s="3">
        <f t="shared" si="63"/>
        <v>-1</v>
      </c>
      <c r="AJ160" s="3" t="str">
        <f t="shared" si="64"/>
        <v/>
      </c>
      <c r="AK160" s="3" t="str">
        <f t="shared" si="65"/>
        <v/>
      </c>
      <c r="AL160" s="280">
        <f t="shared" si="66"/>
        <v>-1</v>
      </c>
      <c r="AM160" s="280" t="str">
        <f t="shared" si="67"/>
        <v/>
      </c>
      <c r="AN160" s="285" t="str">
        <f t="shared" si="68"/>
        <v/>
      </c>
      <c r="AO160" s="3">
        <f>IF(AP160=0,0,COUNTIF(AO$1:$AO159,"&lt;&gt;0"))</f>
        <v>0</v>
      </c>
      <c r="AP160" s="3">
        <f t="shared" si="69"/>
        <v>0</v>
      </c>
      <c r="AT160" s="99">
        <f>IF(AU160=0,0,COUNTIF($AT$1:AT159,"&lt;&gt;0"))</f>
        <v>0</v>
      </c>
      <c r="AU160" s="3">
        <f t="shared" si="70"/>
        <v>0</v>
      </c>
      <c r="AY160" s="3">
        <f>IF(ISNUMBER(IFERROR(MATCH(AZ160,$AZ$1:AZ159,0),"Else")),0,ROW(AZ160)-1)</f>
        <v>0</v>
      </c>
      <c r="AZ160">
        <f>IF(OR('Unit Types - Emission Rates'!F168="PM 2.5",'Unit Types - Emission Rates'!F168="PM 2.5 ",'Unit Types - Emission Rates'!F168="PM2.5"),"PM2.5",IF(OR('Unit Types - Emission Rates'!F168="PM 10",'Unit Types - Emission Rates'!F168="PM 10 ",'Unit Types - Emission Rates'!F168="PM10 "),"PM10",IF(RIGHT('Unit Types - Emission Rates'!F168,1)=" ",LEFT('Unit Types - Emission Rates'!F168,LEN('Unit Types - Emission Rates'!F168)-1),IF(RIGHT('Unit Types - Emission Rates'!F168,1)&lt;&gt;" ",'Unit Types - Emission Rates'!F168,'Unit Types - Emission Rates'!F168))))</f>
        <v>0</v>
      </c>
      <c r="BA160">
        <f>_xlfn.NUMBERVALUE(IF(OR('Unit Types - Emission Rates'!G168="-",'Unit Types - Emission Rates'!G168="--",'Unit Types - Emission Rates'!G168="---"),0,IF(OR('Unit Types - Emission Rates'!G168="&lt;0.01",'Unit Types - Emission Rates'!G168="&lt; 0.01"),0.01,'Unit Types - Emission Rates'!G168)))</f>
        <v>0</v>
      </c>
      <c r="BB160">
        <f>_xlfn.NUMBERVALUE(IF(OR('Unit Types - Emission Rates'!H168="-",'Unit Types - Emission Rates'!H168="--",'Unit Types - Emission Rates'!H168="---"),0,IF(OR('Unit Types - Emission Rates'!H168="&lt;0.01",'Unit Types - Emission Rates'!H168="&lt; 0.01"),0.01,'Unit Types - Emission Rates'!H168)))</f>
        <v>0</v>
      </c>
      <c r="BC160">
        <f>_xlfn.NUMBERVALUE(IF(OR('Unit Types - Emission Rates'!I168="-",'Unit Types - Emission Rates'!I168="--",'Unit Types - Emission Rates'!I168="---"),0,IF(OR('Unit Types - Emission Rates'!I168="&lt;0.01",'Unit Types - Emission Rates'!I168="&lt; 0.01"),0.01,'Unit Types - Emission Rates'!I168)))</f>
        <v>0</v>
      </c>
      <c r="BD160">
        <f>_xlfn.NUMBERVALUE(IF(OR('Unit Types - Emission Rates'!J168="-",'Unit Types - Emission Rates'!J168="--",'Unit Types - Emission Rates'!J168="---"),0,IF(OR('Unit Types - Emission Rates'!J168="&lt;0.01",'Unit Types - Emission Rates'!J168="&lt; 0.01"),0.01,'Unit Types - Emission Rates'!J168)))</f>
        <v>0</v>
      </c>
      <c r="BE160">
        <f>_xlfn.NUMBERVALUE(IF(OR('Unit Types - Emission Rates'!K168="-",'Unit Types - Emission Rates'!K168="--",'Unit Types - Emission Rates'!K168="---"),0,IF(OR('Unit Types - Emission Rates'!K168="&lt;0.01",'Unit Types - Emission Rates'!K168="&lt; 0.01"),0.01,'Unit Types - Emission Rates'!K168)))</f>
        <v>0</v>
      </c>
      <c r="BF160">
        <f>_xlfn.NUMBERVALUE(IF(OR('Unit Types - Emission Rates'!L168="-",'Unit Types - Emission Rates'!L168="--",'Unit Types - Emission Rates'!L168="---"),0,IF(OR('Unit Types - Emission Rates'!L168="&lt;0.01",'Unit Types - Emission Rates'!L168="&lt; 0.01"),0.01,'Unit Types - Emission Rates'!L168)))</f>
        <v>0</v>
      </c>
      <c r="BG160" t="b">
        <f>IF(AND(V159&lt;&gt;1),(QuickFix!G159="Yes"))</f>
        <v>0</v>
      </c>
      <c r="BH160" t="b">
        <f>OR('Unit Types - Emission Rates'!A168="Consolidate",AND(ISBLANK('Unit Types - Emission Rates'!A168),BH159=TRUE),BC160&gt;0,BD160&gt;0)</f>
        <v>0</v>
      </c>
      <c r="BI160" t="b">
        <f>OR('Unit Types - Emission Rates'!A168="Remove",AND(ISBLANK('Unit Types - Emission Rates'!A168),BI159=TRUE))</f>
        <v>0</v>
      </c>
      <c r="BJ160" t="b">
        <f>OR('Unit Types - Emission Rates'!A168="Consolidate",'Unit Types - Emission Rates'!A168="New/Modified",'Unit Types - Emission Rates'!A168="Change of location",AND(ISBLANK('Unit Types - Emission Rates'!A168),BJ159=TRUE))</f>
        <v>0</v>
      </c>
      <c r="BK160" t="b">
        <f>OR('Unit Types - Emission Rates'!A168="Renew",'Unit Types - Emission Rates'!A168="Renew only",AND(ISBLANK('Unit Types - Emission Rates'!A168),BK159=TRUE))</f>
        <v>0</v>
      </c>
      <c r="BL160">
        <f>IF(ISNUMBER(IFERROR(MATCH(BM160,$BM$1:BM159,0),"Else")),0,ROW(BM160)-1)</f>
        <v>0</v>
      </c>
      <c r="BM160" s="105">
        <f t="shared" si="77"/>
        <v>0</v>
      </c>
      <c r="BO160" s="3"/>
      <c r="BP160" s="3"/>
      <c r="BQ160" s="162" t="s">
        <v>1785</v>
      </c>
      <c r="BR160" s="160" t="s">
        <v>1012</v>
      </c>
      <c r="BS160" s="3"/>
      <c r="BT160" s="3"/>
      <c r="CK160" s="102"/>
      <c r="CL160" s="306" t="s">
        <v>1786</v>
      </c>
      <c r="CM160" s="306" t="s">
        <v>524</v>
      </c>
      <c r="CN160" s="306" t="s">
        <v>525</v>
      </c>
      <c r="CO160" s="306" t="s">
        <v>528</v>
      </c>
      <c r="CP160" s="306" t="s">
        <v>527</v>
      </c>
      <c r="CQ160" s="344" t="s">
        <v>687</v>
      </c>
      <c r="CX160" t="s">
        <v>1787</v>
      </c>
      <c r="CY160">
        <f t="shared" si="71"/>
        <v>0</v>
      </c>
      <c r="DA160" t="b">
        <f t="shared" si="72"/>
        <v>0</v>
      </c>
      <c r="DF160" s="333">
        <f t="shared" si="76"/>
        <v>0</v>
      </c>
    </row>
    <row r="161" spans="1:110" x14ac:dyDescent="0.2">
      <c r="A161" s="102">
        <f>IF(OR('Unit Types - Emission Rates'!A170="Not New/Modified",'Unit Types - Emission Rates'!A170="Remove",M161=0),0,IF(ISNUMBER(MATCH(M161,$M$1:M160,0)),0,MAX($A$1:A160)+1))</f>
        <v>0</v>
      </c>
      <c r="B161" t="str">
        <f>IF(OR(COUNTIF(QuickFix!$D$2:D161,QuickFix!D161)&gt;1,QuickFix!D161=0),IF(ISBLANK('Unit Types - Emission Rates'!C170),B160,0),MAX($B$1:B160)+1)</f>
        <v># if BACT</v>
      </c>
      <c r="C161" t="str">
        <f t="shared" si="55"/>
        <v># if BACT0</v>
      </c>
      <c r="D161">
        <f>IF(B161=0,0,IF(ISNUMBER(MATCH(C161,$C$1:C160,0)),-1,COUNTIF($B$2:B161,B161)-COUNTIFS($D$1:D160,"&lt;0",$B$1:B160,B161)))</f>
        <v>-1</v>
      </c>
      <c r="E161">
        <f t="shared" si="73"/>
        <v>0</v>
      </c>
      <c r="F161" t="str">
        <f>IF(OR(COUNTIF(QuickFix!$D$2:D161,QuickFix!D161)&gt;1,QuickFix!D161=0),IF(ISBLANK('Unit Types - Emission Rates'!C170),F160,0),MAX(F$1:$F160)+1)</f>
        <v># if Monitoring</v>
      </c>
      <c r="G161" t="str">
        <f t="shared" si="56"/>
        <v># if Monitoring0</v>
      </c>
      <c r="H161">
        <f>IF(F161=0,0,IF(ISNUMBER(MATCH(G161,$G$1:G160,0)),-1,COUNTIF($F$2:F161,F161)-COUNTIFS($H$1:H160,"&lt;0",$F$1:F160,F161)))</f>
        <v>-1</v>
      </c>
      <c r="I161">
        <f t="shared" si="57"/>
        <v>0</v>
      </c>
      <c r="J161" s="3" t="str">
        <f>IF(OR(COUNTIF($L$2:L161,L161)&gt;1,L161=0),IF(ISBLANK('Unit Types - Emission Rates'!C170),J160,0),MAX($J$1:J160)+1)</f>
        <v>Unique FIN</v>
      </c>
      <c r="K161" s="3" t="str">
        <f>IF(OR(COUNTIF($M$2:M161,M161)&gt;1,M161=0),IF(ISBLANK('Unit Types - Emission Rates'!D170),K160,0),MAX($K$1:K160)+1)</f>
        <v>Unique EPN</v>
      </c>
      <c r="L161">
        <f>IF(ISBLANK('Unit Types - Emission Rates'!$C170),'Unit Types - Emission Rates'!D170,'Unit Types - Emission Rates'!C170)</f>
        <v>0</v>
      </c>
      <c r="M161" s="3">
        <f>IF(AND(ISBLANK('Unit Types - Emission Rates'!D170),N161&lt;&gt;0,L161&lt;&gt;N161),"FIN: "&amp;L161,IF(AND(ISBLANK('Unit Types - Emission Rates'!D170),N161&lt;&gt;0),L161,'Unit Types - Emission Rates'!D170))</f>
        <v>0</v>
      </c>
      <c r="N161" s="3">
        <f>'Unit Types - Emission Rates'!E170</f>
        <v>0</v>
      </c>
      <c r="O161" s="5" t="str">
        <f>IF(OR(COUNTIF($P$2:P161,P161&lt;&gt;0)&gt;1,P161=0),IF(ISBLANK('Unit Types - Emission Rates'!A170),O160,0),MAX($O$1:O160)+1)</f>
        <v>AR Numbering</v>
      </c>
      <c r="P161" s="5">
        <f>'Unit Types - Emission Rates'!A170</f>
        <v>0</v>
      </c>
      <c r="Q161" s="3">
        <f>IF(R161=0,0,IF(COUNTIF($R$2:R161,R161)&gt;1,0,MAX($Q$1:Q160)+1))</f>
        <v>0</v>
      </c>
      <c r="R161" s="3">
        <f>IF(ISBLANK('Unit Types - Emission Rates'!P170),'Unit Types - Emission Rates'!O170,'Unit Types - Emission Rates'!P170)</f>
        <v>0</v>
      </c>
      <c r="S161" t="str">
        <f t="shared" si="74"/>
        <v>00</v>
      </c>
      <c r="T161" t="str">
        <f t="shared" si="75"/>
        <v>00</v>
      </c>
      <c r="U161" s="3">
        <f>IF(OR('Unit Types - Emission Rates'!F170="PM 2.5",'Unit Types - Emission Rates'!F170="PM2.5",'Unit Types - Emission Rates'!F170="PM 10",'Unit Types - Emission Rates'!F170="PM10"),"PM",'Unit Types - Emission Rates'!F170)</f>
        <v>0</v>
      </c>
      <c r="V161" s="100">
        <f>IF(ISBLANK('Unit Types - Emission Rates'!F170),1,0)</f>
        <v>1</v>
      </c>
      <c r="AC161" s="99">
        <f>IF(AD161=-1,0,MAX($AC$1:AC160)+1)</f>
        <v>0</v>
      </c>
      <c r="AD161" s="3">
        <f t="shared" si="58"/>
        <v>-1</v>
      </c>
      <c r="AE161" s="3">
        <f t="shared" si="59"/>
        <v>-1</v>
      </c>
      <c r="AF161" s="280">
        <f t="shared" si="60"/>
        <v>-1</v>
      </c>
      <c r="AG161" s="280" t="str">
        <f t="shared" si="61"/>
        <v/>
      </c>
      <c r="AH161" s="280" t="str">
        <f t="shared" si="62"/>
        <v/>
      </c>
      <c r="AI161" s="3">
        <f t="shared" si="63"/>
        <v>-1</v>
      </c>
      <c r="AJ161" s="3" t="str">
        <f t="shared" si="64"/>
        <v/>
      </c>
      <c r="AK161" s="3" t="str">
        <f t="shared" si="65"/>
        <v/>
      </c>
      <c r="AL161" s="280">
        <f t="shared" si="66"/>
        <v>-1</v>
      </c>
      <c r="AM161" s="280" t="str">
        <f t="shared" si="67"/>
        <v/>
      </c>
      <c r="AN161" s="285" t="str">
        <f t="shared" si="68"/>
        <v/>
      </c>
      <c r="AO161" s="3">
        <f>IF(AP161=0,0,COUNTIF(AO$1:$AO160,"&lt;&gt;0"))</f>
        <v>0</v>
      </c>
      <c r="AP161" s="3">
        <f t="shared" si="69"/>
        <v>0</v>
      </c>
      <c r="AT161" s="99">
        <f>IF(AU161=0,0,COUNTIF($AT$1:AT160,"&lt;&gt;0"))</f>
        <v>0</v>
      </c>
      <c r="AU161" s="3">
        <f t="shared" si="70"/>
        <v>0</v>
      </c>
      <c r="AY161" s="3">
        <f>IF(ISNUMBER(IFERROR(MATCH(AZ161,$AZ$1:AZ160,0),"Else")),0,ROW(AZ161)-1)</f>
        <v>0</v>
      </c>
      <c r="AZ161">
        <f>IF(OR('Unit Types - Emission Rates'!F169="PM 2.5",'Unit Types - Emission Rates'!F169="PM 2.5 ",'Unit Types - Emission Rates'!F169="PM2.5"),"PM2.5",IF(OR('Unit Types - Emission Rates'!F169="PM 10",'Unit Types - Emission Rates'!F169="PM 10 ",'Unit Types - Emission Rates'!F169="PM10 "),"PM10",IF(RIGHT('Unit Types - Emission Rates'!F169,1)=" ",LEFT('Unit Types - Emission Rates'!F169,LEN('Unit Types - Emission Rates'!F169)-1),IF(RIGHT('Unit Types - Emission Rates'!F169,1)&lt;&gt;" ",'Unit Types - Emission Rates'!F169,'Unit Types - Emission Rates'!F169))))</f>
        <v>0</v>
      </c>
      <c r="BA161">
        <f>_xlfn.NUMBERVALUE(IF(OR('Unit Types - Emission Rates'!G169="-",'Unit Types - Emission Rates'!G169="--",'Unit Types - Emission Rates'!G169="---"),0,IF(OR('Unit Types - Emission Rates'!G169="&lt;0.01",'Unit Types - Emission Rates'!G169="&lt; 0.01"),0.01,'Unit Types - Emission Rates'!G169)))</f>
        <v>0</v>
      </c>
      <c r="BB161">
        <f>_xlfn.NUMBERVALUE(IF(OR('Unit Types - Emission Rates'!H169="-",'Unit Types - Emission Rates'!H169="--",'Unit Types - Emission Rates'!H169="---"),0,IF(OR('Unit Types - Emission Rates'!H169="&lt;0.01",'Unit Types - Emission Rates'!H169="&lt; 0.01"),0.01,'Unit Types - Emission Rates'!H169)))</f>
        <v>0</v>
      </c>
      <c r="BC161">
        <f>_xlfn.NUMBERVALUE(IF(OR('Unit Types - Emission Rates'!I169="-",'Unit Types - Emission Rates'!I169="--",'Unit Types - Emission Rates'!I169="---"),0,IF(OR('Unit Types - Emission Rates'!I169="&lt;0.01",'Unit Types - Emission Rates'!I169="&lt; 0.01"),0.01,'Unit Types - Emission Rates'!I169)))</f>
        <v>0</v>
      </c>
      <c r="BD161">
        <f>_xlfn.NUMBERVALUE(IF(OR('Unit Types - Emission Rates'!J169="-",'Unit Types - Emission Rates'!J169="--",'Unit Types - Emission Rates'!J169="---"),0,IF(OR('Unit Types - Emission Rates'!J169="&lt;0.01",'Unit Types - Emission Rates'!J169="&lt; 0.01"),0.01,'Unit Types - Emission Rates'!J169)))</f>
        <v>0</v>
      </c>
      <c r="BE161">
        <f>_xlfn.NUMBERVALUE(IF(OR('Unit Types - Emission Rates'!K169="-",'Unit Types - Emission Rates'!K169="--",'Unit Types - Emission Rates'!K169="---"),0,IF(OR('Unit Types - Emission Rates'!K169="&lt;0.01",'Unit Types - Emission Rates'!K169="&lt; 0.01"),0.01,'Unit Types - Emission Rates'!K169)))</f>
        <v>0</v>
      </c>
      <c r="BF161">
        <f>_xlfn.NUMBERVALUE(IF(OR('Unit Types - Emission Rates'!L169="-",'Unit Types - Emission Rates'!L169="--",'Unit Types - Emission Rates'!L169="---"),0,IF(OR('Unit Types - Emission Rates'!L169="&lt;0.01",'Unit Types - Emission Rates'!L169="&lt; 0.01"),0.01,'Unit Types - Emission Rates'!L169)))</f>
        <v>0</v>
      </c>
      <c r="BG161" t="b">
        <f>IF(AND(V160&lt;&gt;1),(QuickFix!G160="Yes"))</f>
        <v>0</v>
      </c>
      <c r="BH161" t="b">
        <f>OR('Unit Types - Emission Rates'!A169="Consolidate",AND(ISBLANK('Unit Types - Emission Rates'!A169),BH160=TRUE),BC161&gt;0,BD161&gt;0)</f>
        <v>0</v>
      </c>
      <c r="BI161" t="b">
        <f>OR('Unit Types - Emission Rates'!A169="Remove",AND(ISBLANK('Unit Types - Emission Rates'!A169),BI160=TRUE))</f>
        <v>0</v>
      </c>
      <c r="BJ161" t="b">
        <f>OR('Unit Types - Emission Rates'!A169="Consolidate",'Unit Types - Emission Rates'!A169="New/Modified",'Unit Types - Emission Rates'!A169="Change of location",AND(ISBLANK('Unit Types - Emission Rates'!A169),BJ160=TRUE))</f>
        <v>0</v>
      </c>
      <c r="BK161" t="b">
        <f>OR('Unit Types - Emission Rates'!A169="Renew",'Unit Types - Emission Rates'!A169="Renew only",AND(ISBLANK('Unit Types - Emission Rates'!A169),BK160=TRUE))</f>
        <v>0</v>
      </c>
      <c r="BL161">
        <f>IF(ISNUMBER(IFERROR(MATCH(BM161,$BM$1:BM160,0),"Else")),0,ROW(BM161)-1)</f>
        <v>0</v>
      </c>
      <c r="BM161" s="105">
        <f t="shared" si="77"/>
        <v>0</v>
      </c>
      <c r="BO161" s="3"/>
      <c r="BP161" s="3"/>
      <c r="BQ161" s="162" t="s">
        <v>1788</v>
      </c>
      <c r="BR161" s="160" t="s">
        <v>1028</v>
      </c>
      <c r="BS161" s="3"/>
      <c r="BT161" s="3"/>
      <c r="CK161" s="102" t="s">
        <v>1789</v>
      </c>
      <c r="CM161">
        <v>100</v>
      </c>
      <c r="CO161" t="s">
        <v>1720</v>
      </c>
      <c r="CQ161" s="105">
        <v>100</v>
      </c>
      <c r="CX161" t="s">
        <v>1790</v>
      </c>
      <c r="CY161">
        <f t="shared" si="71"/>
        <v>0</v>
      </c>
      <c r="DA161" t="b">
        <f t="shared" si="72"/>
        <v>0</v>
      </c>
      <c r="DF161" s="333">
        <f t="shared" si="76"/>
        <v>0</v>
      </c>
    </row>
    <row r="162" spans="1:110" x14ac:dyDescent="0.2">
      <c r="A162" s="102">
        <f>IF(OR('Unit Types - Emission Rates'!A171="Not New/Modified",'Unit Types - Emission Rates'!A171="Remove",M162=0),0,IF(ISNUMBER(MATCH(M162,$M$1:M161,0)),0,MAX($A$1:A161)+1))</f>
        <v>0</v>
      </c>
      <c r="B162" t="str">
        <f>IF(OR(COUNTIF(QuickFix!$D$2:D162,QuickFix!D162)&gt;1,QuickFix!D162=0),IF(ISBLANK('Unit Types - Emission Rates'!C171),B161,0),MAX($B$1:B161)+1)</f>
        <v># if BACT</v>
      </c>
      <c r="C162" t="str">
        <f t="shared" si="55"/>
        <v># if BACT0</v>
      </c>
      <c r="D162">
        <f>IF(B162=0,0,IF(ISNUMBER(MATCH(C162,$C$1:C161,0)),-1,COUNTIF($B$2:B162,B162)-COUNTIFS($D$1:D161,"&lt;0",$B$1:B161,B162)))</f>
        <v>-1</v>
      </c>
      <c r="E162">
        <f t="shared" si="73"/>
        <v>0</v>
      </c>
      <c r="F162" t="str">
        <f>IF(OR(COUNTIF(QuickFix!$D$2:D162,QuickFix!D162)&gt;1,QuickFix!D162=0),IF(ISBLANK('Unit Types - Emission Rates'!C171),F161,0),MAX(F$1:$F161)+1)</f>
        <v># if Monitoring</v>
      </c>
      <c r="G162" t="str">
        <f t="shared" si="56"/>
        <v># if Monitoring0</v>
      </c>
      <c r="H162">
        <f>IF(F162=0,0,IF(ISNUMBER(MATCH(G162,$G$1:G161,0)),-1,COUNTIF($F$2:F162,F162)-COUNTIFS($H$1:H161,"&lt;0",$F$1:F161,F162)))</f>
        <v>-1</v>
      </c>
      <c r="I162">
        <f t="shared" si="57"/>
        <v>0</v>
      </c>
      <c r="J162" s="3" t="str">
        <f>IF(OR(COUNTIF($L$2:L162,L162)&gt;1,L162=0),IF(ISBLANK('Unit Types - Emission Rates'!C171),J161,0),MAX($J$1:J161)+1)</f>
        <v>Unique FIN</v>
      </c>
      <c r="K162" s="3" t="str">
        <f>IF(OR(COUNTIF($M$2:M162,M162)&gt;1,M162=0),IF(ISBLANK('Unit Types - Emission Rates'!D171),K161,0),MAX($K$1:K161)+1)</f>
        <v>Unique EPN</v>
      </c>
      <c r="L162">
        <f>IF(ISBLANK('Unit Types - Emission Rates'!$C171),'Unit Types - Emission Rates'!D171,'Unit Types - Emission Rates'!C171)</f>
        <v>0</v>
      </c>
      <c r="M162" s="3">
        <f>IF(AND(ISBLANK('Unit Types - Emission Rates'!D171),N162&lt;&gt;0,L162&lt;&gt;N162),"FIN: "&amp;L162,IF(AND(ISBLANK('Unit Types - Emission Rates'!D171),N162&lt;&gt;0),L162,'Unit Types - Emission Rates'!D171))</f>
        <v>0</v>
      </c>
      <c r="N162" s="3">
        <f>'Unit Types - Emission Rates'!E171</f>
        <v>0</v>
      </c>
      <c r="O162" s="5" t="str">
        <f>IF(OR(COUNTIF($P$2:P162,P162&lt;&gt;0)&gt;1,P162=0),IF(ISBLANK('Unit Types - Emission Rates'!A171),O161,0),MAX($O$1:O161)+1)</f>
        <v>AR Numbering</v>
      </c>
      <c r="P162" s="5">
        <f>'Unit Types - Emission Rates'!A171</f>
        <v>0</v>
      </c>
      <c r="Q162" s="3">
        <f>IF(R162=0,0,IF(COUNTIF($R$2:R162,R162)&gt;1,0,MAX($Q$1:Q161)+1))</f>
        <v>0</v>
      </c>
      <c r="R162" s="3">
        <f>IF(ISBLANK('Unit Types - Emission Rates'!P171),'Unit Types - Emission Rates'!O171,'Unit Types - Emission Rates'!P171)</f>
        <v>0</v>
      </c>
      <c r="S162" t="str">
        <f t="shared" si="74"/>
        <v>00</v>
      </c>
      <c r="T162" t="str">
        <f t="shared" si="75"/>
        <v>00</v>
      </c>
      <c r="U162" s="3">
        <f>IF(OR('Unit Types - Emission Rates'!F171="PM 2.5",'Unit Types - Emission Rates'!F171="PM2.5",'Unit Types - Emission Rates'!F171="PM 10",'Unit Types - Emission Rates'!F171="PM10"),"PM",'Unit Types - Emission Rates'!F171)</f>
        <v>0</v>
      </c>
      <c r="V162" s="100">
        <f>IF(ISBLANK('Unit Types - Emission Rates'!F171),1,0)</f>
        <v>1</v>
      </c>
      <c r="AC162" s="99">
        <f>IF(AD162=-1,0,MAX($AC$1:AC161)+1)</f>
        <v>0</v>
      </c>
      <c r="AD162" s="3">
        <f t="shared" si="58"/>
        <v>-1</v>
      </c>
      <c r="AE162" s="3">
        <f t="shared" si="59"/>
        <v>-1</v>
      </c>
      <c r="AF162" s="280">
        <f t="shared" si="60"/>
        <v>-1</v>
      </c>
      <c r="AG162" s="280" t="str">
        <f t="shared" si="61"/>
        <v/>
      </c>
      <c r="AH162" s="280" t="str">
        <f t="shared" si="62"/>
        <v/>
      </c>
      <c r="AI162" s="3">
        <f t="shared" si="63"/>
        <v>-1</v>
      </c>
      <c r="AJ162" s="3" t="str">
        <f t="shared" si="64"/>
        <v/>
      </c>
      <c r="AK162" s="3" t="str">
        <f t="shared" si="65"/>
        <v/>
      </c>
      <c r="AL162" s="280">
        <f t="shared" si="66"/>
        <v>-1</v>
      </c>
      <c r="AM162" s="280" t="str">
        <f t="shared" si="67"/>
        <v/>
      </c>
      <c r="AN162" s="285" t="str">
        <f t="shared" si="68"/>
        <v/>
      </c>
      <c r="AO162" s="3">
        <f>IF(AP162=0,0,COUNTIF(AO$1:$AO161,"&lt;&gt;0"))</f>
        <v>0</v>
      </c>
      <c r="AP162" s="3">
        <f t="shared" si="69"/>
        <v>0</v>
      </c>
      <c r="AT162" s="99">
        <f>IF(AU162=0,0,COUNTIF($AT$1:AT161,"&lt;&gt;0"))</f>
        <v>0</v>
      </c>
      <c r="AU162" s="3">
        <f t="shared" si="70"/>
        <v>0</v>
      </c>
      <c r="AY162" s="3">
        <f>IF(ISNUMBER(IFERROR(MATCH(AZ162,$AZ$1:AZ161,0),"Else")),0,ROW(AZ162)-1)</f>
        <v>0</v>
      </c>
      <c r="AZ162">
        <f>IF(OR('Unit Types - Emission Rates'!F170="PM 2.5",'Unit Types - Emission Rates'!F170="PM 2.5 ",'Unit Types - Emission Rates'!F170="PM2.5"),"PM2.5",IF(OR('Unit Types - Emission Rates'!F170="PM 10",'Unit Types - Emission Rates'!F170="PM 10 ",'Unit Types - Emission Rates'!F170="PM10 "),"PM10",IF(RIGHT('Unit Types - Emission Rates'!F170,1)=" ",LEFT('Unit Types - Emission Rates'!F170,LEN('Unit Types - Emission Rates'!F170)-1),IF(RIGHT('Unit Types - Emission Rates'!F170,1)&lt;&gt;" ",'Unit Types - Emission Rates'!F170,'Unit Types - Emission Rates'!F170))))</f>
        <v>0</v>
      </c>
      <c r="BA162">
        <f>_xlfn.NUMBERVALUE(IF(OR('Unit Types - Emission Rates'!G170="-",'Unit Types - Emission Rates'!G170="--",'Unit Types - Emission Rates'!G170="---"),0,IF(OR('Unit Types - Emission Rates'!G170="&lt;0.01",'Unit Types - Emission Rates'!G170="&lt; 0.01"),0.01,'Unit Types - Emission Rates'!G170)))</f>
        <v>0</v>
      </c>
      <c r="BB162">
        <f>_xlfn.NUMBERVALUE(IF(OR('Unit Types - Emission Rates'!H170="-",'Unit Types - Emission Rates'!H170="--",'Unit Types - Emission Rates'!H170="---"),0,IF(OR('Unit Types - Emission Rates'!H170="&lt;0.01",'Unit Types - Emission Rates'!H170="&lt; 0.01"),0.01,'Unit Types - Emission Rates'!H170)))</f>
        <v>0</v>
      </c>
      <c r="BC162">
        <f>_xlfn.NUMBERVALUE(IF(OR('Unit Types - Emission Rates'!I170="-",'Unit Types - Emission Rates'!I170="--",'Unit Types - Emission Rates'!I170="---"),0,IF(OR('Unit Types - Emission Rates'!I170="&lt;0.01",'Unit Types - Emission Rates'!I170="&lt; 0.01"),0.01,'Unit Types - Emission Rates'!I170)))</f>
        <v>0</v>
      </c>
      <c r="BD162">
        <f>_xlfn.NUMBERVALUE(IF(OR('Unit Types - Emission Rates'!J170="-",'Unit Types - Emission Rates'!J170="--",'Unit Types - Emission Rates'!J170="---"),0,IF(OR('Unit Types - Emission Rates'!J170="&lt;0.01",'Unit Types - Emission Rates'!J170="&lt; 0.01"),0.01,'Unit Types - Emission Rates'!J170)))</f>
        <v>0</v>
      </c>
      <c r="BE162">
        <f>_xlfn.NUMBERVALUE(IF(OR('Unit Types - Emission Rates'!K170="-",'Unit Types - Emission Rates'!K170="--",'Unit Types - Emission Rates'!K170="---"),0,IF(OR('Unit Types - Emission Rates'!K170="&lt;0.01",'Unit Types - Emission Rates'!K170="&lt; 0.01"),0.01,'Unit Types - Emission Rates'!K170)))</f>
        <v>0</v>
      </c>
      <c r="BF162">
        <f>_xlfn.NUMBERVALUE(IF(OR('Unit Types - Emission Rates'!L170="-",'Unit Types - Emission Rates'!L170="--",'Unit Types - Emission Rates'!L170="---"),0,IF(OR('Unit Types - Emission Rates'!L170="&lt;0.01",'Unit Types - Emission Rates'!L170="&lt; 0.01"),0.01,'Unit Types - Emission Rates'!L170)))</f>
        <v>0</v>
      </c>
      <c r="BG162" t="b">
        <f>IF(AND(V161&lt;&gt;1),(QuickFix!G161="Yes"))</f>
        <v>0</v>
      </c>
      <c r="BH162" t="b">
        <f>OR('Unit Types - Emission Rates'!A170="Consolidate",AND(ISBLANK('Unit Types - Emission Rates'!A170),BH161=TRUE),BC162&gt;0,BD162&gt;0)</f>
        <v>0</v>
      </c>
      <c r="BI162" t="b">
        <f>OR('Unit Types - Emission Rates'!A170="Remove",AND(ISBLANK('Unit Types - Emission Rates'!A170),BI161=TRUE))</f>
        <v>0</v>
      </c>
      <c r="BJ162" t="b">
        <f>OR('Unit Types - Emission Rates'!A170="Consolidate",'Unit Types - Emission Rates'!A170="New/Modified",'Unit Types - Emission Rates'!A170="Change of location",AND(ISBLANK('Unit Types - Emission Rates'!A170),BJ161=TRUE))</f>
        <v>0</v>
      </c>
      <c r="BK162" t="b">
        <f>OR('Unit Types - Emission Rates'!A170="Renew",'Unit Types - Emission Rates'!A170="Renew only",AND(ISBLANK('Unit Types - Emission Rates'!A170),BK161=TRUE))</f>
        <v>0</v>
      </c>
      <c r="BL162">
        <f>IF(ISNUMBER(IFERROR(MATCH(BM162,$BM$1:BM161,0),"Else")),0,ROW(BM162)-1)</f>
        <v>0</v>
      </c>
      <c r="BM162" s="105">
        <f t="shared" si="77"/>
        <v>0</v>
      </c>
      <c r="BO162" s="3"/>
      <c r="BP162" s="3"/>
      <c r="BQ162" s="162" t="s">
        <v>1791</v>
      </c>
      <c r="BR162" s="161" t="s">
        <v>1228</v>
      </c>
      <c r="BS162" s="3"/>
      <c r="BT162" s="3"/>
      <c r="CK162" s="102" t="s">
        <v>1792</v>
      </c>
      <c r="CL162">
        <v>100</v>
      </c>
      <c r="CO162" t="s">
        <v>1720</v>
      </c>
      <c r="CQ162" s="105"/>
      <c r="CX162" t="s">
        <v>1793</v>
      </c>
      <c r="CY162">
        <f t="shared" si="71"/>
        <v>0</v>
      </c>
      <c r="DA162" t="b">
        <f t="shared" ref="DA162:DA194" si="78">ISNUMBER(MATCH(AZ162,$CZ$2:$CZ$17,0))</f>
        <v>0</v>
      </c>
      <c r="DF162" s="333">
        <f t="shared" si="76"/>
        <v>0</v>
      </c>
    </row>
    <row r="163" spans="1:110" x14ac:dyDescent="0.2">
      <c r="A163" s="102">
        <f>IF(OR('Unit Types - Emission Rates'!A172="Not New/Modified",'Unit Types - Emission Rates'!A172="Remove",M163=0),0,IF(ISNUMBER(MATCH(M163,$M$1:M162,0)),0,MAX($A$1:A162)+1))</f>
        <v>0</v>
      </c>
      <c r="B163" t="str">
        <f>IF(OR(COUNTIF(QuickFix!$D$2:D163,QuickFix!D163)&gt;1,QuickFix!D163=0),IF(ISBLANK('Unit Types - Emission Rates'!C172),B162,0),MAX($B$1:B162)+1)</f>
        <v># if BACT</v>
      </c>
      <c r="C163" t="str">
        <f t="shared" si="55"/>
        <v># if BACT0</v>
      </c>
      <c r="D163">
        <f>IF(B163=0,0,IF(ISNUMBER(MATCH(C163,$C$1:C162,0)),-1,COUNTIF($B$2:B163,B163)-COUNTIFS($D$1:D162,"&lt;0",$B$1:B162,B163)))</f>
        <v>-1</v>
      </c>
      <c r="E163">
        <f t="shared" si="73"/>
        <v>0</v>
      </c>
      <c r="F163" t="str">
        <f>IF(OR(COUNTIF(QuickFix!$D$2:D163,QuickFix!D163)&gt;1,QuickFix!D163=0),IF(ISBLANK('Unit Types - Emission Rates'!C172),F162,0),MAX(F$1:$F162)+1)</f>
        <v># if Monitoring</v>
      </c>
      <c r="G163" t="str">
        <f t="shared" si="56"/>
        <v># if Monitoring0</v>
      </c>
      <c r="H163">
        <f>IF(F163=0,0,IF(ISNUMBER(MATCH(G163,$G$1:G162,0)),-1,COUNTIF($F$2:F163,F163)-COUNTIFS($H$1:H162,"&lt;0",$F$1:F162,F163)))</f>
        <v>-1</v>
      </c>
      <c r="I163">
        <f t="shared" si="57"/>
        <v>0</v>
      </c>
      <c r="J163" s="3" t="str">
        <f>IF(OR(COUNTIF($L$2:L163,L163)&gt;1,L163=0),IF(ISBLANK('Unit Types - Emission Rates'!C172),J162,0),MAX($J$1:J162)+1)</f>
        <v>Unique FIN</v>
      </c>
      <c r="K163" s="3" t="str">
        <f>IF(OR(COUNTIF($M$2:M163,M163)&gt;1,M163=0),IF(ISBLANK('Unit Types - Emission Rates'!D172),K162,0),MAX($K$1:K162)+1)</f>
        <v>Unique EPN</v>
      </c>
      <c r="L163">
        <f>IF(ISBLANK('Unit Types - Emission Rates'!$C172),'Unit Types - Emission Rates'!D172,'Unit Types - Emission Rates'!C172)</f>
        <v>0</v>
      </c>
      <c r="M163" s="3">
        <f>IF(AND(ISBLANK('Unit Types - Emission Rates'!D172),N163&lt;&gt;0,L163&lt;&gt;N163),"FIN: "&amp;L163,IF(AND(ISBLANK('Unit Types - Emission Rates'!D172),N163&lt;&gt;0),L163,'Unit Types - Emission Rates'!D172))</f>
        <v>0</v>
      </c>
      <c r="N163" s="3">
        <f>'Unit Types - Emission Rates'!E172</f>
        <v>0</v>
      </c>
      <c r="O163" s="5" t="str">
        <f>IF(OR(COUNTIF($P$2:P163,P163&lt;&gt;0)&gt;1,P163=0),IF(ISBLANK('Unit Types - Emission Rates'!A172),O162,0),MAX($O$1:O162)+1)</f>
        <v>AR Numbering</v>
      </c>
      <c r="P163" s="5">
        <f>'Unit Types - Emission Rates'!A172</f>
        <v>0</v>
      </c>
      <c r="Q163" s="3">
        <f>IF(R163=0,0,IF(COUNTIF($R$2:R163,R163)&gt;1,0,MAX($Q$1:Q162)+1))</f>
        <v>0</v>
      </c>
      <c r="R163" s="3">
        <f>IF(ISBLANK('Unit Types - Emission Rates'!P172),'Unit Types - Emission Rates'!O172,'Unit Types - Emission Rates'!P172)</f>
        <v>0</v>
      </c>
      <c r="S163" t="str">
        <f t="shared" si="74"/>
        <v>00</v>
      </c>
      <c r="T163" t="str">
        <f t="shared" si="75"/>
        <v>00</v>
      </c>
      <c r="U163" s="3">
        <f>IF(OR('Unit Types - Emission Rates'!F172="PM 2.5",'Unit Types - Emission Rates'!F172="PM2.5",'Unit Types - Emission Rates'!F172="PM 10",'Unit Types - Emission Rates'!F172="PM10"),"PM",'Unit Types - Emission Rates'!F172)</f>
        <v>0</v>
      </c>
      <c r="V163" s="100">
        <f>IF(ISBLANK('Unit Types - Emission Rates'!F172),1,0)</f>
        <v>1</v>
      </c>
      <c r="AC163" s="99">
        <f>IF(AD163=-1,0,MAX($AC$1:AC162)+1)</f>
        <v>0</v>
      </c>
      <c r="AD163" s="3">
        <f t="shared" si="58"/>
        <v>-1</v>
      </c>
      <c r="AE163" s="3">
        <f t="shared" si="59"/>
        <v>-1</v>
      </c>
      <c r="AF163" s="280">
        <f t="shared" si="60"/>
        <v>-1</v>
      </c>
      <c r="AG163" s="280" t="str">
        <f t="shared" si="61"/>
        <v/>
      </c>
      <c r="AH163" s="280" t="str">
        <f t="shared" si="62"/>
        <v/>
      </c>
      <c r="AI163" s="3">
        <f t="shared" si="63"/>
        <v>-1</v>
      </c>
      <c r="AJ163" s="3" t="str">
        <f t="shared" si="64"/>
        <v/>
      </c>
      <c r="AK163" s="3" t="str">
        <f t="shared" si="65"/>
        <v/>
      </c>
      <c r="AL163" s="280">
        <f t="shared" si="66"/>
        <v>-1</v>
      </c>
      <c r="AM163" s="280" t="str">
        <f t="shared" si="67"/>
        <v/>
      </c>
      <c r="AN163" s="285" t="str">
        <f t="shared" si="68"/>
        <v/>
      </c>
      <c r="AO163" s="3">
        <f>IF(AP163=0,0,COUNTIF(AO$1:$AO162,"&lt;&gt;0"))</f>
        <v>0</v>
      </c>
      <c r="AP163" s="3">
        <f t="shared" si="69"/>
        <v>0</v>
      </c>
      <c r="AT163" s="99">
        <f>IF(AU163=0,0,COUNTIF($AT$1:AT162,"&lt;&gt;0"))</f>
        <v>0</v>
      </c>
      <c r="AU163" s="3">
        <f t="shared" si="70"/>
        <v>0</v>
      </c>
      <c r="AY163" s="3">
        <f>IF(ISNUMBER(IFERROR(MATCH(AZ163,$AZ$1:AZ162,0),"Else")),0,ROW(AZ163)-1)</f>
        <v>0</v>
      </c>
      <c r="AZ163">
        <f>IF(OR('Unit Types - Emission Rates'!F171="PM 2.5",'Unit Types - Emission Rates'!F171="PM 2.5 ",'Unit Types - Emission Rates'!F171="PM2.5"),"PM2.5",IF(OR('Unit Types - Emission Rates'!F171="PM 10",'Unit Types - Emission Rates'!F171="PM 10 ",'Unit Types - Emission Rates'!F171="PM10 "),"PM10",IF(RIGHT('Unit Types - Emission Rates'!F171,1)=" ",LEFT('Unit Types - Emission Rates'!F171,LEN('Unit Types - Emission Rates'!F171)-1),IF(RIGHT('Unit Types - Emission Rates'!F171,1)&lt;&gt;" ",'Unit Types - Emission Rates'!F171,'Unit Types - Emission Rates'!F171))))</f>
        <v>0</v>
      </c>
      <c r="BA163">
        <f>_xlfn.NUMBERVALUE(IF(OR('Unit Types - Emission Rates'!G171="-",'Unit Types - Emission Rates'!G171="--",'Unit Types - Emission Rates'!G171="---"),0,IF(OR('Unit Types - Emission Rates'!G171="&lt;0.01",'Unit Types - Emission Rates'!G171="&lt; 0.01"),0.01,'Unit Types - Emission Rates'!G171)))</f>
        <v>0</v>
      </c>
      <c r="BB163">
        <f>_xlfn.NUMBERVALUE(IF(OR('Unit Types - Emission Rates'!H171="-",'Unit Types - Emission Rates'!H171="--",'Unit Types - Emission Rates'!H171="---"),0,IF(OR('Unit Types - Emission Rates'!H171="&lt;0.01",'Unit Types - Emission Rates'!H171="&lt; 0.01"),0.01,'Unit Types - Emission Rates'!H171)))</f>
        <v>0</v>
      </c>
      <c r="BC163">
        <f>_xlfn.NUMBERVALUE(IF(OR('Unit Types - Emission Rates'!I171="-",'Unit Types - Emission Rates'!I171="--",'Unit Types - Emission Rates'!I171="---"),0,IF(OR('Unit Types - Emission Rates'!I171="&lt;0.01",'Unit Types - Emission Rates'!I171="&lt; 0.01"),0.01,'Unit Types - Emission Rates'!I171)))</f>
        <v>0</v>
      </c>
      <c r="BD163">
        <f>_xlfn.NUMBERVALUE(IF(OR('Unit Types - Emission Rates'!J171="-",'Unit Types - Emission Rates'!J171="--",'Unit Types - Emission Rates'!J171="---"),0,IF(OR('Unit Types - Emission Rates'!J171="&lt;0.01",'Unit Types - Emission Rates'!J171="&lt; 0.01"),0.01,'Unit Types - Emission Rates'!J171)))</f>
        <v>0</v>
      </c>
      <c r="BE163">
        <f>_xlfn.NUMBERVALUE(IF(OR('Unit Types - Emission Rates'!K171="-",'Unit Types - Emission Rates'!K171="--",'Unit Types - Emission Rates'!K171="---"),0,IF(OR('Unit Types - Emission Rates'!K171="&lt;0.01",'Unit Types - Emission Rates'!K171="&lt; 0.01"),0.01,'Unit Types - Emission Rates'!K171)))</f>
        <v>0</v>
      </c>
      <c r="BF163">
        <f>_xlfn.NUMBERVALUE(IF(OR('Unit Types - Emission Rates'!L171="-",'Unit Types - Emission Rates'!L171="--",'Unit Types - Emission Rates'!L171="---"),0,IF(OR('Unit Types - Emission Rates'!L171="&lt;0.01",'Unit Types - Emission Rates'!L171="&lt; 0.01"),0.01,'Unit Types - Emission Rates'!L171)))</f>
        <v>0</v>
      </c>
      <c r="BG163" t="b">
        <f>IF(AND(V162&lt;&gt;1),(QuickFix!G162="Yes"))</f>
        <v>0</v>
      </c>
      <c r="BH163" t="b">
        <f>OR('Unit Types - Emission Rates'!A171="Consolidate",AND(ISBLANK('Unit Types - Emission Rates'!A171),BH162=TRUE),BC163&gt;0,BD163&gt;0)</f>
        <v>0</v>
      </c>
      <c r="BI163" t="b">
        <f>OR('Unit Types - Emission Rates'!A171="Remove",AND(ISBLANK('Unit Types - Emission Rates'!A171),BI162=TRUE))</f>
        <v>0</v>
      </c>
      <c r="BJ163" t="b">
        <f>OR('Unit Types - Emission Rates'!A171="Consolidate",'Unit Types - Emission Rates'!A171="New/Modified",'Unit Types - Emission Rates'!A171="Change of location",AND(ISBLANK('Unit Types - Emission Rates'!A171),BJ162=TRUE))</f>
        <v>0</v>
      </c>
      <c r="BK163" t="b">
        <f>OR('Unit Types - Emission Rates'!A171="Renew",'Unit Types - Emission Rates'!A171="Renew only",AND(ISBLANK('Unit Types - Emission Rates'!A171),BK162=TRUE))</f>
        <v>0</v>
      </c>
      <c r="BL163">
        <f>IF(ISNUMBER(IFERROR(MATCH(BM163,$BM$1:BM162,0),"Else")),0,ROW(BM163)-1)</f>
        <v>0</v>
      </c>
      <c r="BM163" s="105">
        <f t="shared" si="77"/>
        <v>0</v>
      </c>
      <c r="BO163" s="3"/>
      <c r="BP163" s="3"/>
      <c r="BQ163" s="162" t="s">
        <v>1794</v>
      </c>
      <c r="BR163" s="160" t="s">
        <v>1074</v>
      </c>
      <c r="BS163" s="3"/>
      <c r="BT163" s="3"/>
      <c r="CK163" s="102" t="s">
        <v>1795</v>
      </c>
      <c r="CL163">
        <v>100</v>
      </c>
      <c r="CN163">
        <v>100</v>
      </c>
      <c r="CO163" t="s">
        <v>1720</v>
      </c>
      <c r="CP163">
        <v>100</v>
      </c>
      <c r="CQ163" s="105"/>
      <c r="CX163" t="s">
        <v>1796</v>
      </c>
      <c r="CY163">
        <f t="shared" si="71"/>
        <v>0</v>
      </c>
      <c r="DA163" t="b">
        <f t="shared" si="78"/>
        <v>0</v>
      </c>
      <c r="DF163" s="333">
        <f t="shared" si="76"/>
        <v>0</v>
      </c>
    </row>
    <row r="164" spans="1:110" x14ac:dyDescent="0.2">
      <c r="A164" s="102">
        <f>IF(OR('Unit Types - Emission Rates'!A173="Not New/Modified",'Unit Types - Emission Rates'!A173="Remove",M164=0),0,IF(ISNUMBER(MATCH(M164,$M$1:M163,0)),0,MAX($A$1:A163)+1))</f>
        <v>0</v>
      </c>
      <c r="B164" t="str">
        <f>IF(OR(COUNTIF(QuickFix!$D$2:D164,QuickFix!D164)&gt;1,QuickFix!D164=0),IF(ISBLANK('Unit Types - Emission Rates'!C173),B163,0),MAX($B$1:B163)+1)</f>
        <v># if BACT</v>
      </c>
      <c r="C164" t="str">
        <f t="shared" si="55"/>
        <v># if BACT0</v>
      </c>
      <c r="D164">
        <f>IF(B164=0,0,IF(ISNUMBER(MATCH(C164,$C$1:C163,0)),-1,COUNTIF($B$2:B164,B164)-COUNTIFS($D$1:D163,"&lt;0",$B$1:B163,B164)))</f>
        <v>-1</v>
      </c>
      <c r="E164">
        <f t="shared" si="73"/>
        <v>0</v>
      </c>
      <c r="F164" t="str">
        <f>IF(OR(COUNTIF(QuickFix!$D$2:D164,QuickFix!D164)&gt;1,QuickFix!D164=0),IF(ISBLANK('Unit Types - Emission Rates'!C173),F163,0),MAX(F$1:$F163)+1)</f>
        <v># if Monitoring</v>
      </c>
      <c r="G164" t="str">
        <f t="shared" si="56"/>
        <v># if Monitoring0</v>
      </c>
      <c r="H164">
        <f>IF(F164=0,0,IF(ISNUMBER(MATCH(G164,$G$1:G163,0)),-1,COUNTIF($F$2:F164,F164)-COUNTIFS($H$1:H163,"&lt;0",$F$1:F163,F164)))</f>
        <v>-1</v>
      </c>
      <c r="I164">
        <f t="shared" si="57"/>
        <v>0</v>
      </c>
      <c r="J164" s="3" t="str">
        <f>IF(OR(COUNTIF($L$2:L164,L164)&gt;1,L164=0),IF(ISBLANK('Unit Types - Emission Rates'!C173),J163,0),MAX($J$1:J163)+1)</f>
        <v>Unique FIN</v>
      </c>
      <c r="K164" s="3" t="str">
        <f>IF(OR(COUNTIF($M$2:M164,M164)&gt;1,M164=0),IF(ISBLANK('Unit Types - Emission Rates'!D173),K163,0),MAX($K$1:K163)+1)</f>
        <v>Unique EPN</v>
      </c>
      <c r="L164">
        <f>IF(ISBLANK('Unit Types - Emission Rates'!$C173),'Unit Types - Emission Rates'!D173,'Unit Types - Emission Rates'!C173)</f>
        <v>0</v>
      </c>
      <c r="M164" s="3">
        <f>IF(AND(ISBLANK('Unit Types - Emission Rates'!D173),N164&lt;&gt;0,L164&lt;&gt;N164),"FIN: "&amp;L164,IF(AND(ISBLANK('Unit Types - Emission Rates'!D173),N164&lt;&gt;0),L164,'Unit Types - Emission Rates'!D173))</f>
        <v>0</v>
      </c>
      <c r="N164" s="3">
        <f>'Unit Types - Emission Rates'!E173</f>
        <v>0</v>
      </c>
      <c r="O164" s="5" t="str">
        <f>IF(OR(COUNTIF($P$2:P164,P164&lt;&gt;0)&gt;1,P164=0),IF(ISBLANK('Unit Types - Emission Rates'!A173),O163,0),MAX($O$1:O163)+1)</f>
        <v>AR Numbering</v>
      </c>
      <c r="P164" s="5">
        <f>'Unit Types - Emission Rates'!A173</f>
        <v>0</v>
      </c>
      <c r="Q164" s="3">
        <f>IF(R164=0,0,IF(COUNTIF($R$2:R164,R164)&gt;1,0,MAX($Q$1:Q163)+1))</f>
        <v>0</v>
      </c>
      <c r="R164" s="3">
        <f>IF(ISBLANK('Unit Types - Emission Rates'!P173),'Unit Types - Emission Rates'!O173,'Unit Types - Emission Rates'!P173)</f>
        <v>0</v>
      </c>
      <c r="S164" t="str">
        <f t="shared" si="74"/>
        <v>00</v>
      </c>
      <c r="T164" t="str">
        <f t="shared" si="75"/>
        <v>00</v>
      </c>
      <c r="U164" s="3">
        <f>IF(OR('Unit Types - Emission Rates'!F173="PM 2.5",'Unit Types - Emission Rates'!F173="PM2.5",'Unit Types - Emission Rates'!F173="PM 10",'Unit Types - Emission Rates'!F173="PM10"),"PM",'Unit Types - Emission Rates'!F173)</f>
        <v>0</v>
      </c>
      <c r="V164" s="100">
        <f>IF(ISBLANK('Unit Types - Emission Rates'!F173),1,0)</f>
        <v>1</v>
      </c>
      <c r="AC164" s="99">
        <f>IF(AD164=-1,0,MAX($AC$1:AC163)+1)</f>
        <v>0</v>
      </c>
      <c r="AD164" s="3">
        <f t="shared" si="58"/>
        <v>-1</v>
      </c>
      <c r="AE164" s="3">
        <f t="shared" si="59"/>
        <v>-1</v>
      </c>
      <c r="AF164" s="280">
        <f t="shared" si="60"/>
        <v>-1</v>
      </c>
      <c r="AG164" s="280" t="str">
        <f t="shared" si="61"/>
        <v/>
      </c>
      <c r="AH164" s="280" t="str">
        <f t="shared" si="62"/>
        <v/>
      </c>
      <c r="AI164" s="3">
        <f t="shared" si="63"/>
        <v>-1</v>
      </c>
      <c r="AJ164" s="3" t="str">
        <f t="shared" si="64"/>
        <v/>
      </c>
      <c r="AK164" s="3" t="str">
        <f t="shared" si="65"/>
        <v/>
      </c>
      <c r="AL164" s="280">
        <f t="shared" si="66"/>
        <v>-1</v>
      </c>
      <c r="AM164" s="280" t="str">
        <f t="shared" si="67"/>
        <v/>
      </c>
      <c r="AN164" s="285" t="str">
        <f t="shared" si="68"/>
        <v/>
      </c>
      <c r="AO164" s="3">
        <f>IF(AP164=0,0,COUNTIF(AO$1:$AO163,"&lt;&gt;0"))</f>
        <v>0</v>
      </c>
      <c r="AP164" s="3">
        <f t="shared" si="69"/>
        <v>0</v>
      </c>
      <c r="AT164" s="99">
        <f>IF(AU164=0,0,COUNTIF($AT$1:AT163,"&lt;&gt;0"))</f>
        <v>0</v>
      </c>
      <c r="AU164" s="3">
        <f t="shared" si="70"/>
        <v>0</v>
      </c>
      <c r="AY164" s="3">
        <f>IF(ISNUMBER(IFERROR(MATCH(AZ164,$AZ$1:AZ163,0),"Else")),0,ROW(AZ164)-1)</f>
        <v>0</v>
      </c>
      <c r="AZ164">
        <f>IF(OR('Unit Types - Emission Rates'!F172="PM 2.5",'Unit Types - Emission Rates'!F172="PM 2.5 ",'Unit Types - Emission Rates'!F172="PM2.5"),"PM2.5",IF(OR('Unit Types - Emission Rates'!F172="PM 10",'Unit Types - Emission Rates'!F172="PM 10 ",'Unit Types - Emission Rates'!F172="PM10 "),"PM10",IF(RIGHT('Unit Types - Emission Rates'!F172,1)=" ",LEFT('Unit Types - Emission Rates'!F172,LEN('Unit Types - Emission Rates'!F172)-1),IF(RIGHT('Unit Types - Emission Rates'!F172,1)&lt;&gt;" ",'Unit Types - Emission Rates'!F172,'Unit Types - Emission Rates'!F172))))</f>
        <v>0</v>
      </c>
      <c r="BA164">
        <f>_xlfn.NUMBERVALUE(IF(OR('Unit Types - Emission Rates'!G172="-",'Unit Types - Emission Rates'!G172="--",'Unit Types - Emission Rates'!G172="---"),0,IF(OR('Unit Types - Emission Rates'!G172="&lt;0.01",'Unit Types - Emission Rates'!G172="&lt; 0.01"),0.01,'Unit Types - Emission Rates'!G172)))</f>
        <v>0</v>
      </c>
      <c r="BB164">
        <f>_xlfn.NUMBERVALUE(IF(OR('Unit Types - Emission Rates'!H172="-",'Unit Types - Emission Rates'!H172="--",'Unit Types - Emission Rates'!H172="---"),0,IF(OR('Unit Types - Emission Rates'!H172="&lt;0.01",'Unit Types - Emission Rates'!H172="&lt; 0.01"),0.01,'Unit Types - Emission Rates'!H172)))</f>
        <v>0</v>
      </c>
      <c r="BC164">
        <f>_xlfn.NUMBERVALUE(IF(OR('Unit Types - Emission Rates'!I172="-",'Unit Types - Emission Rates'!I172="--",'Unit Types - Emission Rates'!I172="---"),0,IF(OR('Unit Types - Emission Rates'!I172="&lt;0.01",'Unit Types - Emission Rates'!I172="&lt; 0.01"),0.01,'Unit Types - Emission Rates'!I172)))</f>
        <v>0</v>
      </c>
      <c r="BD164">
        <f>_xlfn.NUMBERVALUE(IF(OR('Unit Types - Emission Rates'!J172="-",'Unit Types - Emission Rates'!J172="--",'Unit Types - Emission Rates'!J172="---"),0,IF(OR('Unit Types - Emission Rates'!J172="&lt;0.01",'Unit Types - Emission Rates'!J172="&lt; 0.01"),0.01,'Unit Types - Emission Rates'!J172)))</f>
        <v>0</v>
      </c>
      <c r="BE164">
        <f>_xlfn.NUMBERVALUE(IF(OR('Unit Types - Emission Rates'!K172="-",'Unit Types - Emission Rates'!K172="--",'Unit Types - Emission Rates'!K172="---"),0,IF(OR('Unit Types - Emission Rates'!K172="&lt;0.01",'Unit Types - Emission Rates'!K172="&lt; 0.01"),0.01,'Unit Types - Emission Rates'!K172)))</f>
        <v>0</v>
      </c>
      <c r="BF164">
        <f>_xlfn.NUMBERVALUE(IF(OR('Unit Types - Emission Rates'!L172="-",'Unit Types - Emission Rates'!L172="--",'Unit Types - Emission Rates'!L172="---"),0,IF(OR('Unit Types - Emission Rates'!L172="&lt;0.01",'Unit Types - Emission Rates'!L172="&lt; 0.01"),0.01,'Unit Types - Emission Rates'!L172)))</f>
        <v>0</v>
      </c>
      <c r="BG164" t="b">
        <f>IF(AND(V163&lt;&gt;1),(QuickFix!G163="Yes"))</f>
        <v>0</v>
      </c>
      <c r="BH164" t="b">
        <f>OR('Unit Types - Emission Rates'!A172="Consolidate",AND(ISBLANK('Unit Types - Emission Rates'!A172),BH163=TRUE),BC164&gt;0,BD164&gt;0)</f>
        <v>0</v>
      </c>
      <c r="BI164" t="b">
        <f>OR('Unit Types - Emission Rates'!A172="Remove",AND(ISBLANK('Unit Types - Emission Rates'!A172),BI163=TRUE))</f>
        <v>0</v>
      </c>
      <c r="BJ164" t="b">
        <f>OR('Unit Types - Emission Rates'!A172="Consolidate",'Unit Types - Emission Rates'!A172="New/Modified",'Unit Types - Emission Rates'!A172="Change of location",AND(ISBLANK('Unit Types - Emission Rates'!A172),BJ163=TRUE))</f>
        <v>0</v>
      </c>
      <c r="BK164" t="b">
        <f>OR('Unit Types - Emission Rates'!A172="Renew",'Unit Types - Emission Rates'!A172="Renew only",AND(ISBLANK('Unit Types - Emission Rates'!A172),BK163=TRUE))</f>
        <v>0</v>
      </c>
      <c r="BL164">
        <f>IF(ISNUMBER(IFERROR(MATCH(BM164,$BM$1:BM163,0),"Else")),0,ROW(BM164)-1)</f>
        <v>0</v>
      </c>
      <c r="BM164" s="105">
        <f t="shared" si="77"/>
        <v>0</v>
      </c>
      <c r="BO164" s="3"/>
      <c r="BP164" s="3"/>
      <c r="BQ164" s="162" t="s">
        <v>1797</v>
      </c>
      <c r="BR164" s="160" t="s">
        <v>1148</v>
      </c>
      <c r="BS164" s="3"/>
      <c r="BT164" s="3"/>
      <c r="CK164" s="102" t="s">
        <v>1798</v>
      </c>
      <c r="CL164">
        <v>50</v>
      </c>
      <c r="CN164">
        <v>50</v>
      </c>
      <c r="CO164" t="s">
        <v>1720</v>
      </c>
      <c r="CP164">
        <v>70</v>
      </c>
      <c r="CQ164" s="105"/>
      <c r="CX164" t="s">
        <v>1799</v>
      </c>
      <c r="CY164">
        <f t="shared" si="71"/>
        <v>0</v>
      </c>
      <c r="DA164" t="b">
        <f t="shared" si="78"/>
        <v>0</v>
      </c>
      <c r="DF164" s="333">
        <f t="shared" si="76"/>
        <v>0</v>
      </c>
    </row>
    <row r="165" spans="1:110" x14ac:dyDescent="0.2">
      <c r="A165" s="102">
        <f>IF(OR('Unit Types - Emission Rates'!A174="Not New/Modified",'Unit Types - Emission Rates'!A174="Remove",M165=0),0,IF(ISNUMBER(MATCH(M165,$M$1:M164,0)),0,MAX($A$1:A164)+1))</f>
        <v>0</v>
      </c>
      <c r="B165" t="str">
        <f>IF(OR(COUNTIF(QuickFix!$D$2:D165,QuickFix!D165)&gt;1,QuickFix!D165=0),IF(ISBLANK('Unit Types - Emission Rates'!C174),B164,0),MAX($B$1:B164)+1)</f>
        <v># if BACT</v>
      </c>
      <c r="C165" t="str">
        <f t="shared" si="55"/>
        <v># if BACT0</v>
      </c>
      <c r="D165">
        <f>IF(B165=0,0,IF(ISNUMBER(MATCH(C165,$C$1:C164,0)),-1,COUNTIF($B$2:B165,B165)-COUNTIFS($D$1:D164,"&lt;0",$B$1:B164,B165)))</f>
        <v>-1</v>
      </c>
      <c r="E165">
        <f t="shared" si="73"/>
        <v>0</v>
      </c>
      <c r="F165" t="str">
        <f>IF(OR(COUNTIF(QuickFix!$D$2:D165,QuickFix!D165)&gt;1,QuickFix!D165=0),IF(ISBLANK('Unit Types - Emission Rates'!C174),F164,0),MAX(F$1:$F164)+1)</f>
        <v># if Monitoring</v>
      </c>
      <c r="G165" t="str">
        <f t="shared" si="56"/>
        <v># if Monitoring0</v>
      </c>
      <c r="H165">
        <f>IF(F165=0,0,IF(ISNUMBER(MATCH(G165,$G$1:G164,0)),-1,COUNTIF($F$2:F165,F165)-COUNTIFS($H$1:H164,"&lt;0",$F$1:F164,F165)))</f>
        <v>-1</v>
      </c>
      <c r="I165">
        <f t="shared" si="57"/>
        <v>0</v>
      </c>
      <c r="J165" s="3" t="str">
        <f>IF(OR(COUNTIF($L$2:L165,L165)&gt;1,L165=0),IF(ISBLANK('Unit Types - Emission Rates'!C174),J164,0),MAX($J$1:J164)+1)</f>
        <v>Unique FIN</v>
      </c>
      <c r="K165" s="3" t="str">
        <f>IF(OR(COUNTIF($M$2:M165,M165)&gt;1,M165=0),IF(ISBLANK('Unit Types - Emission Rates'!D174),K164,0),MAX($K$1:K164)+1)</f>
        <v>Unique EPN</v>
      </c>
      <c r="L165">
        <f>IF(ISBLANK('Unit Types - Emission Rates'!$C174),'Unit Types - Emission Rates'!D174,'Unit Types - Emission Rates'!C174)</f>
        <v>0</v>
      </c>
      <c r="M165" s="3">
        <f>IF(AND(ISBLANK('Unit Types - Emission Rates'!D174),N165&lt;&gt;0,L165&lt;&gt;N165),"FIN: "&amp;L165,IF(AND(ISBLANK('Unit Types - Emission Rates'!D174),N165&lt;&gt;0),L165,'Unit Types - Emission Rates'!D174))</f>
        <v>0</v>
      </c>
      <c r="N165" s="3">
        <f>'Unit Types - Emission Rates'!E174</f>
        <v>0</v>
      </c>
      <c r="O165" s="5" t="str">
        <f>IF(OR(COUNTIF($P$2:P165,P165&lt;&gt;0)&gt;1,P165=0),IF(ISBLANK('Unit Types - Emission Rates'!A174),O164,0),MAX($O$1:O164)+1)</f>
        <v>AR Numbering</v>
      </c>
      <c r="P165" s="5">
        <f>'Unit Types - Emission Rates'!A174</f>
        <v>0</v>
      </c>
      <c r="Q165" s="3">
        <f>IF(R165=0,0,IF(COUNTIF($R$2:R165,R165)&gt;1,0,MAX($Q$1:Q164)+1))</f>
        <v>0</v>
      </c>
      <c r="R165" s="3">
        <f>IF(ISBLANK('Unit Types - Emission Rates'!P174),'Unit Types - Emission Rates'!O174,'Unit Types - Emission Rates'!P174)</f>
        <v>0</v>
      </c>
      <c r="S165" t="str">
        <f t="shared" si="74"/>
        <v>00</v>
      </c>
      <c r="T165" t="str">
        <f t="shared" si="75"/>
        <v>00</v>
      </c>
      <c r="U165" s="3">
        <f>IF(OR('Unit Types - Emission Rates'!F174="PM 2.5",'Unit Types - Emission Rates'!F174="PM2.5",'Unit Types - Emission Rates'!F174="PM 10",'Unit Types - Emission Rates'!F174="PM10"),"PM",'Unit Types - Emission Rates'!F174)</f>
        <v>0</v>
      </c>
      <c r="V165" s="100">
        <f>IF(ISBLANK('Unit Types - Emission Rates'!F174),1,0)</f>
        <v>1</v>
      </c>
      <c r="AC165" s="99">
        <f>IF(AD165=-1,0,MAX($AC$1:AC164)+1)</f>
        <v>0</v>
      </c>
      <c r="AD165" s="3">
        <f t="shared" si="58"/>
        <v>-1</v>
      </c>
      <c r="AE165" s="3">
        <f t="shared" si="59"/>
        <v>-1</v>
      </c>
      <c r="AF165" s="280">
        <f t="shared" si="60"/>
        <v>-1</v>
      </c>
      <c r="AG165" s="280" t="str">
        <f t="shared" si="61"/>
        <v/>
      </c>
      <c r="AH165" s="280" t="str">
        <f t="shared" si="62"/>
        <v/>
      </c>
      <c r="AI165" s="3">
        <f t="shared" si="63"/>
        <v>-1</v>
      </c>
      <c r="AJ165" s="3" t="str">
        <f t="shared" si="64"/>
        <v/>
      </c>
      <c r="AK165" s="3" t="str">
        <f t="shared" si="65"/>
        <v/>
      </c>
      <c r="AL165" s="280">
        <f t="shared" si="66"/>
        <v>-1</v>
      </c>
      <c r="AM165" s="280" t="str">
        <f t="shared" si="67"/>
        <v/>
      </c>
      <c r="AN165" s="285" t="str">
        <f t="shared" si="68"/>
        <v/>
      </c>
      <c r="AO165" s="3">
        <f>IF(AP165=0,0,COUNTIF(AO$1:$AO164,"&lt;&gt;0"))</f>
        <v>0</v>
      </c>
      <c r="AP165" s="3">
        <f t="shared" si="69"/>
        <v>0</v>
      </c>
      <c r="AT165" s="99">
        <f>IF(AU165=0,0,COUNTIF($AT$1:AT164,"&lt;&gt;0"))</f>
        <v>0</v>
      </c>
      <c r="AU165" s="3">
        <f t="shared" si="70"/>
        <v>0</v>
      </c>
      <c r="AY165" s="3">
        <f>IF(ISNUMBER(IFERROR(MATCH(AZ165,$AZ$1:AZ164,0),"Else")),0,ROW(AZ165)-1)</f>
        <v>0</v>
      </c>
      <c r="AZ165">
        <f>IF(OR('Unit Types - Emission Rates'!F173="PM 2.5",'Unit Types - Emission Rates'!F173="PM 2.5 ",'Unit Types - Emission Rates'!F173="PM2.5"),"PM2.5",IF(OR('Unit Types - Emission Rates'!F173="PM 10",'Unit Types - Emission Rates'!F173="PM 10 ",'Unit Types - Emission Rates'!F173="PM10 "),"PM10",IF(RIGHT('Unit Types - Emission Rates'!F173,1)=" ",LEFT('Unit Types - Emission Rates'!F173,LEN('Unit Types - Emission Rates'!F173)-1),IF(RIGHT('Unit Types - Emission Rates'!F173,1)&lt;&gt;" ",'Unit Types - Emission Rates'!F173,'Unit Types - Emission Rates'!F173))))</f>
        <v>0</v>
      </c>
      <c r="BA165">
        <f>_xlfn.NUMBERVALUE(IF(OR('Unit Types - Emission Rates'!G173="-",'Unit Types - Emission Rates'!G173="--",'Unit Types - Emission Rates'!G173="---"),0,IF(OR('Unit Types - Emission Rates'!G173="&lt;0.01",'Unit Types - Emission Rates'!G173="&lt; 0.01"),0.01,'Unit Types - Emission Rates'!G173)))</f>
        <v>0</v>
      </c>
      <c r="BB165">
        <f>_xlfn.NUMBERVALUE(IF(OR('Unit Types - Emission Rates'!H173="-",'Unit Types - Emission Rates'!H173="--",'Unit Types - Emission Rates'!H173="---"),0,IF(OR('Unit Types - Emission Rates'!H173="&lt;0.01",'Unit Types - Emission Rates'!H173="&lt; 0.01"),0.01,'Unit Types - Emission Rates'!H173)))</f>
        <v>0</v>
      </c>
      <c r="BC165">
        <f>_xlfn.NUMBERVALUE(IF(OR('Unit Types - Emission Rates'!I173="-",'Unit Types - Emission Rates'!I173="--",'Unit Types - Emission Rates'!I173="---"),0,IF(OR('Unit Types - Emission Rates'!I173="&lt;0.01",'Unit Types - Emission Rates'!I173="&lt; 0.01"),0.01,'Unit Types - Emission Rates'!I173)))</f>
        <v>0</v>
      </c>
      <c r="BD165">
        <f>_xlfn.NUMBERVALUE(IF(OR('Unit Types - Emission Rates'!J173="-",'Unit Types - Emission Rates'!J173="--",'Unit Types - Emission Rates'!J173="---"),0,IF(OR('Unit Types - Emission Rates'!J173="&lt;0.01",'Unit Types - Emission Rates'!J173="&lt; 0.01"),0.01,'Unit Types - Emission Rates'!J173)))</f>
        <v>0</v>
      </c>
      <c r="BE165">
        <f>_xlfn.NUMBERVALUE(IF(OR('Unit Types - Emission Rates'!K173="-",'Unit Types - Emission Rates'!K173="--",'Unit Types - Emission Rates'!K173="---"),0,IF(OR('Unit Types - Emission Rates'!K173="&lt;0.01",'Unit Types - Emission Rates'!K173="&lt; 0.01"),0.01,'Unit Types - Emission Rates'!K173)))</f>
        <v>0</v>
      </c>
      <c r="BF165">
        <f>_xlfn.NUMBERVALUE(IF(OR('Unit Types - Emission Rates'!L173="-",'Unit Types - Emission Rates'!L173="--",'Unit Types - Emission Rates'!L173="---"),0,IF(OR('Unit Types - Emission Rates'!L173="&lt;0.01",'Unit Types - Emission Rates'!L173="&lt; 0.01"),0.01,'Unit Types - Emission Rates'!L173)))</f>
        <v>0</v>
      </c>
      <c r="BG165" t="b">
        <f>IF(AND(V164&lt;&gt;1),(QuickFix!G164="Yes"))</f>
        <v>0</v>
      </c>
      <c r="BH165" t="b">
        <f>OR('Unit Types - Emission Rates'!A173="Consolidate",AND(ISBLANK('Unit Types - Emission Rates'!A173),BH164=TRUE),BC165&gt;0,BD165&gt;0)</f>
        <v>0</v>
      </c>
      <c r="BI165" t="b">
        <f>OR('Unit Types - Emission Rates'!A173="Remove",AND(ISBLANK('Unit Types - Emission Rates'!A173),BI164=TRUE))</f>
        <v>0</v>
      </c>
      <c r="BJ165" t="b">
        <f>OR('Unit Types - Emission Rates'!A173="Consolidate",'Unit Types - Emission Rates'!A173="New/Modified",'Unit Types - Emission Rates'!A173="Change of location",AND(ISBLANK('Unit Types - Emission Rates'!A173),BJ164=TRUE))</f>
        <v>0</v>
      </c>
      <c r="BK165" t="b">
        <f>OR('Unit Types - Emission Rates'!A173="Renew",'Unit Types - Emission Rates'!A173="Renew only",AND(ISBLANK('Unit Types - Emission Rates'!A173),BK164=TRUE))</f>
        <v>0</v>
      </c>
      <c r="BL165">
        <f>IF(ISNUMBER(IFERROR(MATCH(BM165,$BM$1:BM164,0),"Else")),0,ROW(BM165)-1)</f>
        <v>0</v>
      </c>
      <c r="BM165" s="105">
        <f t="shared" si="77"/>
        <v>0</v>
      </c>
      <c r="BO165" s="3"/>
      <c r="BP165" s="3"/>
      <c r="BQ165" s="162" t="s">
        <v>1800</v>
      </c>
      <c r="BR165" s="160" t="s">
        <v>1100</v>
      </c>
      <c r="BS165" s="3"/>
      <c r="BT165" s="3"/>
      <c r="CK165" s="102" t="s">
        <v>1801</v>
      </c>
      <c r="CL165">
        <v>25</v>
      </c>
      <c r="CO165" t="s">
        <v>1720</v>
      </c>
      <c r="CQ165" s="105"/>
      <c r="CX165" t="s">
        <v>1802</v>
      </c>
      <c r="CY165">
        <f t="shared" si="71"/>
        <v>0</v>
      </c>
      <c r="DA165" t="b">
        <f t="shared" si="78"/>
        <v>0</v>
      </c>
      <c r="DF165" s="333">
        <f t="shared" si="76"/>
        <v>0</v>
      </c>
    </row>
    <row r="166" spans="1:110" x14ac:dyDescent="0.2">
      <c r="A166" s="102">
        <f>IF(OR('Unit Types - Emission Rates'!A175="Not New/Modified",'Unit Types - Emission Rates'!A175="Remove",M166=0),0,IF(ISNUMBER(MATCH(M166,$M$1:M165,0)),0,MAX($A$1:A165)+1))</f>
        <v>0</v>
      </c>
      <c r="B166" t="str">
        <f>IF(OR(COUNTIF(QuickFix!$D$2:D166,QuickFix!D166)&gt;1,QuickFix!D166=0),IF(ISBLANK('Unit Types - Emission Rates'!C175),B165,0),MAX($B$1:B165)+1)</f>
        <v># if BACT</v>
      </c>
      <c r="C166" t="str">
        <f t="shared" si="55"/>
        <v># if BACT0</v>
      </c>
      <c r="D166">
        <f>IF(B166=0,0,IF(ISNUMBER(MATCH(C166,$C$1:C165,0)),-1,COUNTIF($B$2:B166,B166)-COUNTIFS($D$1:D165,"&lt;0",$B$1:B165,B166)))</f>
        <v>-1</v>
      </c>
      <c r="E166">
        <f t="shared" si="73"/>
        <v>0</v>
      </c>
      <c r="F166" t="str">
        <f>IF(OR(COUNTIF(QuickFix!$D$2:D166,QuickFix!D166)&gt;1,QuickFix!D166=0),IF(ISBLANK('Unit Types - Emission Rates'!C175),F165,0),MAX(F$1:$F165)+1)</f>
        <v># if Monitoring</v>
      </c>
      <c r="G166" t="str">
        <f t="shared" si="56"/>
        <v># if Monitoring0</v>
      </c>
      <c r="H166">
        <f>IF(F166=0,0,IF(ISNUMBER(MATCH(G166,$G$1:G165,0)),-1,COUNTIF($F$2:F166,F166)-COUNTIFS($H$1:H165,"&lt;0",$F$1:F165,F166)))</f>
        <v>-1</v>
      </c>
      <c r="I166">
        <f t="shared" si="57"/>
        <v>0</v>
      </c>
      <c r="J166" s="3" t="str">
        <f>IF(OR(COUNTIF($L$2:L166,L166)&gt;1,L166=0),IF(ISBLANK('Unit Types - Emission Rates'!C175),J165,0),MAX($J$1:J165)+1)</f>
        <v>Unique FIN</v>
      </c>
      <c r="K166" s="3" t="str">
        <f>IF(OR(COUNTIF($M$2:M166,M166)&gt;1,M166=0),IF(ISBLANK('Unit Types - Emission Rates'!D175),K165,0),MAX($K$1:K165)+1)</f>
        <v>Unique EPN</v>
      </c>
      <c r="L166">
        <f>IF(ISBLANK('Unit Types - Emission Rates'!$C175),'Unit Types - Emission Rates'!D175,'Unit Types - Emission Rates'!C175)</f>
        <v>0</v>
      </c>
      <c r="M166" s="3">
        <f>IF(AND(ISBLANK('Unit Types - Emission Rates'!D175),N166&lt;&gt;0,L166&lt;&gt;N166),"FIN: "&amp;L166,IF(AND(ISBLANK('Unit Types - Emission Rates'!D175),N166&lt;&gt;0),L166,'Unit Types - Emission Rates'!D175))</f>
        <v>0</v>
      </c>
      <c r="N166" s="3">
        <f>'Unit Types - Emission Rates'!E175</f>
        <v>0</v>
      </c>
      <c r="O166" s="5" t="str">
        <f>IF(OR(COUNTIF($P$2:P166,P166&lt;&gt;0)&gt;1,P166=0),IF(ISBLANK('Unit Types - Emission Rates'!A175),O165,0),MAX($O$1:O165)+1)</f>
        <v>AR Numbering</v>
      </c>
      <c r="P166" s="5">
        <f>'Unit Types - Emission Rates'!A175</f>
        <v>0</v>
      </c>
      <c r="Q166" s="3">
        <f>IF(R166=0,0,IF(COUNTIF($R$2:R166,R166)&gt;1,0,MAX($Q$1:Q165)+1))</f>
        <v>0</v>
      </c>
      <c r="R166" s="3">
        <f>IF(ISBLANK('Unit Types - Emission Rates'!P175),'Unit Types - Emission Rates'!O175,'Unit Types - Emission Rates'!P175)</f>
        <v>0</v>
      </c>
      <c r="S166" t="str">
        <f t="shared" si="74"/>
        <v>00</v>
      </c>
      <c r="T166" t="str">
        <f t="shared" si="75"/>
        <v>00</v>
      </c>
      <c r="U166" s="3">
        <f>IF(OR('Unit Types - Emission Rates'!F175="PM 2.5",'Unit Types - Emission Rates'!F175="PM2.5",'Unit Types - Emission Rates'!F175="PM 10",'Unit Types - Emission Rates'!F175="PM10"),"PM",'Unit Types - Emission Rates'!F175)</f>
        <v>0</v>
      </c>
      <c r="V166" s="100">
        <f>IF(ISBLANK('Unit Types - Emission Rates'!F175),1,0)</f>
        <v>1</v>
      </c>
      <c r="AC166" s="99">
        <f>IF(AD166=-1,0,MAX($AC$1:AC165)+1)</f>
        <v>0</v>
      </c>
      <c r="AD166" s="3">
        <f t="shared" si="58"/>
        <v>-1</v>
      </c>
      <c r="AE166" s="3">
        <f t="shared" si="59"/>
        <v>-1</v>
      </c>
      <c r="AF166" s="280">
        <f t="shared" si="60"/>
        <v>-1</v>
      </c>
      <c r="AG166" s="280" t="str">
        <f t="shared" si="61"/>
        <v/>
      </c>
      <c r="AH166" s="280" t="str">
        <f t="shared" si="62"/>
        <v/>
      </c>
      <c r="AI166" s="3">
        <f t="shared" si="63"/>
        <v>-1</v>
      </c>
      <c r="AJ166" s="3" t="str">
        <f t="shared" si="64"/>
        <v/>
      </c>
      <c r="AK166" s="3" t="str">
        <f t="shared" si="65"/>
        <v/>
      </c>
      <c r="AL166" s="280">
        <f t="shared" si="66"/>
        <v>-1</v>
      </c>
      <c r="AM166" s="280" t="str">
        <f t="shared" si="67"/>
        <v/>
      </c>
      <c r="AN166" s="285" t="str">
        <f t="shared" si="68"/>
        <v/>
      </c>
      <c r="AO166" s="3">
        <f>IF(AP166=0,0,COUNTIF(AO$1:$AO165,"&lt;&gt;0"))</f>
        <v>0</v>
      </c>
      <c r="AP166" s="3">
        <f t="shared" si="69"/>
        <v>0</v>
      </c>
      <c r="AT166" s="99">
        <f>IF(AU166=0,0,COUNTIF($AT$1:AT165,"&lt;&gt;0"))</f>
        <v>0</v>
      </c>
      <c r="AU166" s="3">
        <f t="shared" si="70"/>
        <v>0</v>
      </c>
      <c r="AY166" s="3">
        <f>IF(ISNUMBER(IFERROR(MATCH(AZ166,$AZ$1:AZ165,0),"Else")),0,ROW(AZ166)-1)</f>
        <v>0</v>
      </c>
      <c r="AZ166">
        <f>IF(OR('Unit Types - Emission Rates'!F174="PM 2.5",'Unit Types - Emission Rates'!F174="PM 2.5 ",'Unit Types - Emission Rates'!F174="PM2.5"),"PM2.5",IF(OR('Unit Types - Emission Rates'!F174="PM 10",'Unit Types - Emission Rates'!F174="PM 10 ",'Unit Types - Emission Rates'!F174="PM10 "),"PM10",IF(RIGHT('Unit Types - Emission Rates'!F174,1)=" ",LEFT('Unit Types - Emission Rates'!F174,LEN('Unit Types - Emission Rates'!F174)-1),IF(RIGHT('Unit Types - Emission Rates'!F174,1)&lt;&gt;" ",'Unit Types - Emission Rates'!F174,'Unit Types - Emission Rates'!F174))))</f>
        <v>0</v>
      </c>
      <c r="BA166">
        <f>_xlfn.NUMBERVALUE(IF(OR('Unit Types - Emission Rates'!G174="-",'Unit Types - Emission Rates'!G174="--",'Unit Types - Emission Rates'!G174="---"),0,IF(OR('Unit Types - Emission Rates'!G174="&lt;0.01",'Unit Types - Emission Rates'!G174="&lt; 0.01"),0.01,'Unit Types - Emission Rates'!G174)))</f>
        <v>0</v>
      </c>
      <c r="BB166">
        <f>_xlfn.NUMBERVALUE(IF(OR('Unit Types - Emission Rates'!H174="-",'Unit Types - Emission Rates'!H174="--",'Unit Types - Emission Rates'!H174="---"),0,IF(OR('Unit Types - Emission Rates'!H174="&lt;0.01",'Unit Types - Emission Rates'!H174="&lt; 0.01"),0.01,'Unit Types - Emission Rates'!H174)))</f>
        <v>0</v>
      </c>
      <c r="BC166">
        <f>_xlfn.NUMBERVALUE(IF(OR('Unit Types - Emission Rates'!I174="-",'Unit Types - Emission Rates'!I174="--",'Unit Types - Emission Rates'!I174="---"),0,IF(OR('Unit Types - Emission Rates'!I174="&lt;0.01",'Unit Types - Emission Rates'!I174="&lt; 0.01"),0.01,'Unit Types - Emission Rates'!I174)))</f>
        <v>0</v>
      </c>
      <c r="BD166">
        <f>_xlfn.NUMBERVALUE(IF(OR('Unit Types - Emission Rates'!J174="-",'Unit Types - Emission Rates'!J174="--",'Unit Types - Emission Rates'!J174="---"),0,IF(OR('Unit Types - Emission Rates'!J174="&lt;0.01",'Unit Types - Emission Rates'!J174="&lt; 0.01"),0.01,'Unit Types - Emission Rates'!J174)))</f>
        <v>0</v>
      </c>
      <c r="BE166">
        <f>_xlfn.NUMBERVALUE(IF(OR('Unit Types - Emission Rates'!K174="-",'Unit Types - Emission Rates'!K174="--",'Unit Types - Emission Rates'!K174="---"),0,IF(OR('Unit Types - Emission Rates'!K174="&lt;0.01",'Unit Types - Emission Rates'!K174="&lt; 0.01"),0.01,'Unit Types - Emission Rates'!K174)))</f>
        <v>0</v>
      </c>
      <c r="BF166">
        <f>_xlfn.NUMBERVALUE(IF(OR('Unit Types - Emission Rates'!L174="-",'Unit Types - Emission Rates'!L174="--",'Unit Types - Emission Rates'!L174="---"),0,IF(OR('Unit Types - Emission Rates'!L174="&lt;0.01",'Unit Types - Emission Rates'!L174="&lt; 0.01"),0.01,'Unit Types - Emission Rates'!L174)))</f>
        <v>0</v>
      </c>
      <c r="BG166" t="b">
        <f>IF(AND(V165&lt;&gt;1),(QuickFix!G165="Yes"))</f>
        <v>0</v>
      </c>
      <c r="BH166" t="b">
        <f>OR('Unit Types - Emission Rates'!A174="Consolidate",AND(ISBLANK('Unit Types - Emission Rates'!A174),BH165=TRUE),BC166&gt;0,BD166&gt;0)</f>
        <v>0</v>
      </c>
      <c r="BI166" t="b">
        <f>OR('Unit Types - Emission Rates'!A174="Remove",AND(ISBLANK('Unit Types - Emission Rates'!A174),BI165=TRUE))</f>
        <v>0</v>
      </c>
      <c r="BJ166" t="b">
        <f>OR('Unit Types - Emission Rates'!A174="Consolidate",'Unit Types - Emission Rates'!A174="New/Modified",'Unit Types - Emission Rates'!A174="Change of location",AND(ISBLANK('Unit Types - Emission Rates'!A174),BJ165=TRUE))</f>
        <v>0</v>
      </c>
      <c r="BK166" t="b">
        <f>OR('Unit Types - Emission Rates'!A174="Renew",'Unit Types - Emission Rates'!A174="Renew only",AND(ISBLANK('Unit Types - Emission Rates'!A174),BK165=TRUE))</f>
        <v>0</v>
      </c>
      <c r="BL166">
        <f>IF(ISNUMBER(IFERROR(MATCH(BM166,$BM$1:BM165,0),"Else")),0,ROW(BM166)-1)</f>
        <v>0</v>
      </c>
      <c r="BM166" s="105">
        <f t="shared" si="77"/>
        <v>0</v>
      </c>
      <c r="BO166" s="3"/>
      <c r="BP166" s="3"/>
      <c r="BQ166" s="162" t="s">
        <v>1803</v>
      </c>
      <c r="BR166" s="160" t="s">
        <v>1228</v>
      </c>
      <c r="BS166" s="3"/>
      <c r="BT166" s="3"/>
      <c r="CK166" s="102" t="s">
        <v>1804</v>
      </c>
      <c r="CL166">
        <v>10</v>
      </c>
      <c r="CO166" t="s">
        <v>1720</v>
      </c>
      <c r="CQ166" s="105"/>
      <c r="CX166" t="s">
        <v>1805</v>
      </c>
      <c r="CY166">
        <f t="shared" si="71"/>
        <v>0</v>
      </c>
      <c r="DA166" t="b">
        <f t="shared" si="78"/>
        <v>0</v>
      </c>
      <c r="DF166" s="333">
        <f t="shared" si="76"/>
        <v>0</v>
      </c>
    </row>
    <row r="167" spans="1:110" x14ac:dyDescent="0.2">
      <c r="A167" s="102">
        <f>IF(OR('Unit Types - Emission Rates'!A176="Not New/Modified",'Unit Types - Emission Rates'!A176="Remove",M167=0),0,IF(ISNUMBER(MATCH(M167,$M$1:M166,0)),0,MAX($A$1:A166)+1))</f>
        <v>0</v>
      </c>
      <c r="B167" t="str">
        <f>IF(OR(COUNTIF(QuickFix!$D$2:D167,QuickFix!D167)&gt;1,QuickFix!D167=0),IF(ISBLANK('Unit Types - Emission Rates'!C176),B166,0),MAX($B$1:B166)+1)</f>
        <v># if BACT</v>
      </c>
      <c r="C167" t="str">
        <f t="shared" si="55"/>
        <v># if BACT0</v>
      </c>
      <c r="D167">
        <f>IF(B167=0,0,IF(ISNUMBER(MATCH(C167,$C$1:C166,0)),-1,COUNTIF($B$2:B167,B167)-COUNTIFS($D$1:D166,"&lt;0",$B$1:B166,B167)))</f>
        <v>-1</v>
      </c>
      <c r="E167">
        <f t="shared" si="73"/>
        <v>0</v>
      </c>
      <c r="F167" t="str">
        <f>IF(OR(COUNTIF(QuickFix!$D$2:D167,QuickFix!D167)&gt;1,QuickFix!D167=0),IF(ISBLANK('Unit Types - Emission Rates'!C176),F166,0),MAX(F$1:$F166)+1)</f>
        <v># if Monitoring</v>
      </c>
      <c r="G167" t="str">
        <f t="shared" si="56"/>
        <v># if Monitoring0</v>
      </c>
      <c r="H167">
        <f>IF(F167=0,0,IF(ISNUMBER(MATCH(G167,$G$1:G166,0)),-1,COUNTIF($F$2:F167,F167)-COUNTIFS($H$1:H166,"&lt;0",$F$1:F166,F167)))</f>
        <v>-1</v>
      </c>
      <c r="I167">
        <f t="shared" si="57"/>
        <v>0</v>
      </c>
      <c r="J167" s="3" t="str">
        <f>IF(OR(COUNTIF($L$2:L167,L167)&gt;1,L167=0),IF(ISBLANK('Unit Types - Emission Rates'!C176),J166,0),MAX($J$1:J166)+1)</f>
        <v>Unique FIN</v>
      </c>
      <c r="K167" s="3" t="str">
        <f>IF(OR(COUNTIF($M$2:M167,M167)&gt;1,M167=0),IF(ISBLANK('Unit Types - Emission Rates'!D176),K166,0),MAX($K$1:K166)+1)</f>
        <v>Unique EPN</v>
      </c>
      <c r="L167">
        <f>IF(ISBLANK('Unit Types - Emission Rates'!$C176),'Unit Types - Emission Rates'!D176,'Unit Types - Emission Rates'!C176)</f>
        <v>0</v>
      </c>
      <c r="M167" s="3">
        <f>IF(AND(ISBLANK('Unit Types - Emission Rates'!D176),N167&lt;&gt;0,L167&lt;&gt;N167),"FIN: "&amp;L167,IF(AND(ISBLANK('Unit Types - Emission Rates'!D176),N167&lt;&gt;0),L167,'Unit Types - Emission Rates'!D176))</f>
        <v>0</v>
      </c>
      <c r="N167" s="3">
        <f>'Unit Types - Emission Rates'!E176</f>
        <v>0</v>
      </c>
      <c r="O167" s="5" t="str">
        <f>IF(OR(COUNTIF($P$2:P167,P167&lt;&gt;0)&gt;1,P167=0),IF(ISBLANK('Unit Types - Emission Rates'!A176),O166,0),MAX($O$1:O166)+1)</f>
        <v>AR Numbering</v>
      </c>
      <c r="P167" s="5">
        <f>'Unit Types - Emission Rates'!A176</f>
        <v>0</v>
      </c>
      <c r="Q167" s="3">
        <f>IF(R167=0,0,IF(COUNTIF($R$2:R167,R167)&gt;1,0,MAX($Q$1:Q166)+1))</f>
        <v>0</v>
      </c>
      <c r="R167" s="3">
        <f>IF(ISBLANK('Unit Types - Emission Rates'!P176),'Unit Types - Emission Rates'!O176,'Unit Types - Emission Rates'!P176)</f>
        <v>0</v>
      </c>
      <c r="S167" t="str">
        <f t="shared" si="74"/>
        <v>00</v>
      </c>
      <c r="T167" t="str">
        <f t="shared" si="75"/>
        <v>00</v>
      </c>
      <c r="U167" s="3">
        <f>IF(OR('Unit Types - Emission Rates'!F176="PM 2.5",'Unit Types - Emission Rates'!F176="PM2.5",'Unit Types - Emission Rates'!F176="PM 10",'Unit Types - Emission Rates'!F176="PM10"),"PM",'Unit Types - Emission Rates'!F176)</f>
        <v>0</v>
      </c>
      <c r="V167" s="100">
        <f>IF(ISBLANK('Unit Types - Emission Rates'!F176),1,0)</f>
        <v>1</v>
      </c>
      <c r="AC167" s="99">
        <f>IF(AD167=-1,0,MAX($AC$1:AC166)+1)</f>
        <v>0</v>
      </c>
      <c r="AD167" s="3">
        <f t="shared" si="58"/>
        <v>-1</v>
      </c>
      <c r="AE167" s="3">
        <f t="shared" si="59"/>
        <v>-1</v>
      </c>
      <c r="AF167" s="280">
        <f t="shared" si="60"/>
        <v>-1</v>
      </c>
      <c r="AG167" s="280" t="str">
        <f t="shared" si="61"/>
        <v/>
      </c>
      <c r="AH167" s="280" t="str">
        <f t="shared" si="62"/>
        <v/>
      </c>
      <c r="AI167" s="3">
        <f t="shared" si="63"/>
        <v>-1</v>
      </c>
      <c r="AJ167" s="3" t="str">
        <f t="shared" si="64"/>
        <v/>
      </c>
      <c r="AK167" s="3" t="str">
        <f t="shared" si="65"/>
        <v/>
      </c>
      <c r="AL167" s="280">
        <f t="shared" si="66"/>
        <v>-1</v>
      </c>
      <c r="AM167" s="280" t="str">
        <f t="shared" si="67"/>
        <v/>
      </c>
      <c r="AN167" s="285" t="str">
        <f t="shared" si="68"/>
        <v/>
      </c>
      <c r="AO167" s="3">
        <f>IF(AP167=0,0,COUNTIF(AO$1:$AO166,"&lt;&gt;0"))</f>
        <v>0</v>
      </c>
      <c r="AP167" s="3">
        <f t="shared" si="69"/>
        <v>0</v>
      </c>
      <c r="AT167" s="99">
        <f>IF(AU167=0,0,COUNTIF($AT$1:AT166,"&lt;&gt;0"))</f>
        <v>0</v>
      </c>
      <c r="AU167" s="3">
        <f t="shared" si="70"/>
        <v>0</v>
      </c>
      <c r="AY167" s="3">
        <f>IF(ISNUMBER(IFERROR(MATCH(AZ167,$AZ$1:AZ166,0),"Else")),0,ROW(AZ167)-1)</f>
        <v>0</v>
      </c>
      <c r="AZ167">
        <f>IF(OR('Unit Types - Emission Rates'!F175="PM 2.5",'Unit Types - Emission Rates'!F175="PM 2.5 ",'Unit Types - Emission Rates'!F175="PM2.5"),"PM2.5",IF(OR('Unit Types - Emission Rates'!F175="PM 10",'Unit Types - Emission Rates'!F175="PM 10 ",'Unit Types - Emission Rates'!F175="PM10 "),"PM10",IF(RIGHT('Unit Types - Emission Rates'!F175,1)=" ",LEFT('Unit Types - Emission Rates'!F175,LEN('Unit Types - Emission Rates'!F175)-1),IF(RIGHT('Unit Types - Emission Rates'!F175,1)&lt;&gt;" ",'Unit Types - Emission Rates'!F175,'Unit Types - Emission Rates'!F175))))</f>
        <v>0</v>
      </c>
      <c r="BA167">
        <f>_xlfn.NUMBERVALUE(IF(OR('Unit Types - Emission Rates'!G175="-",'Unit Types - Emission Rates'!G175="--",'Unit Types - Emission Rates'!G175="---"),0,IF(OR('Unit Types - Emission Rates'!G175="&lt;0.01",'Unit Types - Emission Rates'!G175="&lt; 0.01"),0.01,'Unit Types - Emission Rates'!G175)))</f>
        <v>0</v>
      </c>
      <c r="BB167">
        <f>_xlfn.NUMBERVALUE(IF(OR('Unit Types - Emission Rates'!H175="-",'Unit Types - Emission Rates'!H175="--",'Unit Types - Emission Rates'!H175="---"),0,IF(OR('Unit Types - Emission Rates'!H175="&lt;0.01",'Unit Types - Emission Rates'!H175="&lt; 0.01"),0.01,'Unit Types - Emission Rates'!H175)))</f>
        <v>0</v>
      </c>
      <c r="BC167">
        <f>_xlfn.NUMBERVALUE(IF(OR('Unit Types - Emission Rates'!I175="-",'Unit Types - Emission Rates'!I175="--",'Unit Types - Emission Rates'!I175="---"),0,IF(OR('Unit Types - Emission Rates'!I175="&lt;0.01",'Unit Types - Emission Rates'!I175="&lt; 0.01"),0.01,'Unit Types - Emission Rates'!I175)))</f>
        <v>0</v>
      </c>
      <c r="BD167">
        <f>_xlfn.NUMBERVALUE(IF(OR('Unit Types - Emission Rates'!J175="-",'Unit Types - Emission Rates'!J175="--",'Unit Types - Emission Rates'!J175="---"),0,IF(OR('Unit Types - Emission Rates'!J175="&lt;0.01",'Unit Types - Emission Rates'!J175="&lt; 0.01"),0.01,'Unit Types - Emission Rates'!J175)))</f>
        <v>0</v>
      </c>
      <c r="BE167">
        <f>_xlfn.NUMBERVALUE(IF(OR('Unit Types - Emission Rates'!K175="-",'Unit Types - Emission Rates'!K175="--",'Unit Types - Emission Rates'!K175="---"),0,IF(OR('Unit Types - Emission Rates'!K175="&lt;0.01",'Unit Types - Emission Rates'!K175="&lt; 0.01"),0.01,'Unit Types - Emission Rates'!K175)))</f>
        <v>0</v>
      </c>
      <c r="BF167">
        <f>_xlfn.NUMBERVALUE(IF(OR('Unit Types - Emission Rates'!L175="-",'Unit Types - Emission Rates'!L175="--",'Unit Types - Emission Rates'!L175="---"),0,IF(OR('Unit Types - Emission Rates'!L175="&lt;0.01",'Unit Types - Emission Rates'!L175="&lt; 0.01"),0.01,'Unit Types - Emission Rates'!L175)))</f>
        <v>0</v>
      </c>
      <c r="BG167" t="b">
        <f>IF(AND(V166&lt;&gt;1),(QuickFix!G166="Yes"))</f>
        <v>0</v>
      </c>
      <c r="BH167" t="b">
        <f>OR('Unit Types - Emission Rates'!A175="Consolidate",AND(ISBLANK('Unit Types - Emission Rates'!A175),BH166=TRUE),BC167&gt;0,BD167&gt;0)</f>
        <v>0</v>
      </c>
      <c r="BI167" t="b">
        <f>OR('Unit Types - Emission Rates'!A175="Remove",AND(ISBLANK('Unit Types - Emission Rates'!A175),BI166=TRUE))</f>
        <v>0</v>
      </c>
      <c r="BJ167" t="b">
        <f>OR('Unit Types - Emission Rates'!A175="Consolidate",'Unit Types - Emission Rates'!A175="New/Modified",'Unit Types - Emission Rates'!A175="Change of location",AND(ISBLANK('Unit Types - Emission Rates'!A175),BJ166=TRUE))</f>
        <v>0</v>
      </c>
      <c r="BK167" t="b">
        <f>OR('Unit Types - Emission Rates'!A175="Renew",'Unit Types - Emission Rates'!A175="Renew only",AND(ISBLANK('Unit Types - Emission Rates'!A175),BK166=TRUE))</f>
        <v>0</v>
      </c>
      <c r="BL167">
        <f>IF(ISNUMBER(IFERROR(MATCH(BM167,$BM$1:BM166,0),"Else")),0,ROW(BM167)-1)</f>
        <v>0</v>
      </c>
      <c r="BM167" s="105">
        <f t="shared" si="77"/>
        <v>0</v>
      </c>
      <c r="BO167" s="3"/>
      <c r="BP167" s="3"/>
      <c r="BQ167" s="162" t="s">
        <v>1806</v>
      </c>
      <c r="BR167" s="160" t="s">
        <v>1028</v>
      </c>
      <c r="BS167" s="3"/>
      <c r="BT167" s="3"/>
      <c r="CK167" s="102" t="s">
        <v>1807</v>
      </c>
      <c r="CM167">
        <v>40</v>
      </c>
      <c r="CO167" t="s">
        <v>1720</v>
      </c>
      <c r="CQ167" s="105">
        <v>0.6</v>
      </c>
      <c r="CX167" t="s">
        <v>1808</v>
      </c>
      <c r="CY167">
        <f t="shared" si="71"/>
        <v>0</v>
      </c>
      <c r="DA167" t="b">
        <f t="shared" si="78"/>
        <v>0</v>
      </c>
      <c r="DF167" s="333">
        <f t="shared" si="76"/>
        <v>0</v>
      </c>
    </row>
    <row r="168" spans="1:110" x14ac:dyDescent="0.2">
      <c r="A168" s="102">
        <f>IF(OR('Unit Types - Emission Rates'!A177="Not New/Modified",'Unit Types - Emission Rates'!A177="Remove",M168=0),0,IF(ISNUMBER(MATCH(M168,$M$1:M167,0)),0,MAX($A$1:A167)+1))</f>
        <v>0</v>
      </c>
      <c r="B168" t="str">
        <f>IF(OR(COUNTIF(QuickFix!$D$2:D168,QuickFix!D168)&gt;1,QuickFix!D168=0),IF(ISBLANK('Unit Types - Emission Rates'!C177),B167,0),MAX($B$1:B167)+1)</f>
        <v># if BACT</v>
      </c>
      <c r="C168" t="str">
        <f t="shared" si="55"/>
        <v># if BACT0</v>
      </c>
      <c r="D168">
        <f>IF(B168=0,0,IF(ISNUMBER(MATCH(C168,$C$1:C167,0)),-1,COUNTIF($B$2:B168,B168)-COUNTIFS($D$1:D167,"&lt;0",$B$1:B167,B168)))</f>
        <v>-1</v>
      </c>
      <c r="E168">
        <f t="shared" si="73"/>
        <v>0</v>
      </c>
      <c r="F168" t="str">
        <f>IF(OR(COUNTIF(QuickFix!$D$2:D168,QuickFix!D168)&gt;1,QuickFix!D168=0),IF(ISBLANK('Unit Types - Emission Rates'!C177),F167,0),MAX(F$1:$F167)+1)</f>
        <v># if Monitoring</v>
      </c>
      <c r="G168" t="str">
        <f t="shared" si="56"/>
        <v># if Monitoring0</v>
      </c>
      <c r="H168">
        <f>IF(F168=0,0,IF(ISNUMBER(MATCH(G168,$G$1:G167,0)),-1,COUNTIF($F$2:F168,F168)-COUNTIFS($H$1:H167,"&lt;0",$F$1:F167,F168)))</f>
        <v>-1</v>
      </c>
      <c r="I168">
        <f t="shared" si="57"/>
        <v>0</v>
      </c>
      <c r="J168" s="3" t="str">
        <f>IF(OR(COUNTIF($L$2:L168,L168)&gt;1,L168=0),IF(ISBLANK('Unit Types - Emission Rates'!C177),J167,0),MAX($J$1:J167)+1)</f>
        <v>Unique FIN</v>
      </c>
      <c r="K168" s="3" t="str">
        <f>IF(OR(COUNTIF($M$2:M168,M168)&gt;1,M168=0),IF(ISBLANK('Unit Types - Emission Rates'!D177),K167,0),MAX($K$1:K167)+1)</f>
        <v>Unique EPN</v>
      </c>
      <c r="L168">
        <f>IF(ISBLANK('Unit Types - Emission Rates'!$C177),'Unit Types - Emission Rates'!D177,'Unit Types - Emission Rates'!C177)</f>
        <v>0</v>
      </c>
      <c r="M168" s="3">
        <f>IF(AND(ISBLANK('Unit Types - Emission Rates'!D177),N168&lt;&gt;0,L168&lt;&gt;N168),"FIN: "&amp;L168,IF(AND(ISBLANK('Unit Types - Emission Rates'!D177),N168&lt;&gt;0),L168,'Unit Types - Emission Rates'!D177))</f>
        <v>0</v>
      </c>
      <c r="N168" s="3">
        <f>'Unit Types - Emission Rates'!E177</f>
        <v>0</v>
      </c>
      <c r="O168" s="5" t="str">
        <f>IF(OR(COUNTIF($P$2:P168,P168&lt;&gt;0)&gt;1,P168=0),IF(ISBLANK('Unit Types - Emission Rates'!A177),O167,0),MAX($O$1:O167)+1)</f>
        <v>AR Numbering</v>
      </c>
      <c r="P168" s="5">
        <f>'Unit Types - Emission Rates'!A177</f>
        <v>0</v>
      </c>
      <c r="Q168" s="3">
        <f>IF(R168=0,0,IF(COUNTIF($R$2:R168,R168)&gt;1,0,MAX($Q$1:Q167)+1))</f>
        <v>0</v>
      </c>
      <c r="R168" s="3">
        <f>IF(ISBLANK('Unit Types - Emission Rates'!P177),'Unit Types - Emission Rates'!O177,'Unit Types - Emission Rates'!P177)</f>
        <v>0</v>
      </c>
      <c r="S168" t="str">
        <f t="shared" si="74"/>
        <v>00</v>
      </c>
      <c r="T168" t="str">
        <f t="shared" si="75"/>
        <v>00</v>
      </c>
      <c r="U168" s="3">
        <f>IF(OR('Unit Types - Emission Rates'!F177="PM 2.5",'Unit Types - Emission Rates'!F177="PM2.5",'Unit Types - Emission Rates'!F177="PM 10",'Unit Types - Emission Rates'!F177="PM10"),"PM",'Unit Types - Emission Rates'!F177)</f>
        <v>0</v>
      </c>
      <c r="V168" s="100">
        <f>IF(ISBLANK('Unit Types - Emission Rates'!F177),1,0)</f>
        <v>1</v>
      </c>
      <c r="AC168" s="99">
        <f>IF(AD168=-1,0,MAX($AC$1:AC167)+1)</f>
        <v>0</v>
      </c>
      <c r="AD168" s="3">
        <f t="shared" si="58"/>
        <v>-1</v>
      </c>
      <c r="AE168" s="3">
        <f t="shared" si="59"/>
        <v>-1</v>
      </c>
      <c r="AF168" s="280">
        <f t="shared" si="60"/>
        <v>-1</v>
      </c>
      <c r="AG168" s="280" t="str">
        <f t="shared" si="61"/>
        <v/>
      </c>
      <c r="AH168" s="280" t="str">
        <f t="shared" si="62"/>
        <v/>
      </c>
      <c r="AI168" s="3">
        <f t="shared" si="63"/>
        <v>-1</v>
      </c>
      <c r="AJ168" s="3" t="str">
        <f t="shared" si="64"/>
        <v/>
      </c>
      <c r="AK168" s="3" t="str">
        <f t="shared" si="65"/>
        <v/>
      </c>
      <c r="AL168" s="280">
        <f t="shared" si="66"/>
        <v>-1</v>
      </c>
      <c r="AM168" s="280" t="str">
        <f t="shared" si="67"/>
        <v/>
      </c>
      <c r="AN168" s="285" t="str">
        <f t="shared" si="68"/>
        <v/>
      </c>
      <c r="AO168" s="3">
        <f>IF(AP168=0,0,COUNTIF(AO$1:$AO167,"&lt;&gt;0"))</f>
        <v>0</v>
      </c>
      <c r="AP168" s="3">
        <f t="shared" si="69"/>
        <v>0</v>
      </c>
      <c r="AT168" s="99">
        <f>IF(AU168=0,0,COUNTIF($AT$1:AT167,"&lt;&gt;0"))</f>
        <v>0</v>
      </c>
      <c r="AU168" s="3">
        <f t="shared" si="70"/>
        <v>0</v>
      </c>
      <c r="AY168" s="3">
        <f>IF(ISNUMBER(IFERROR(MATCH(AZ168,$AZ$1:AZ167,0),"Else")),0,ROW(AZ168)-1)</f>
        <v>0</v>
      </c>
      <c r="AZ168">
        <f>IF(OR('Unit Types - Emission Rates'!F176="PM 2.5",'Unit Types - Emission Rates'!F176="PM 2.5 ",'Unit Types - Emission Rates'!F176="PM2.5"),"PM2.5",IF(OR('Unit Types - Emission Rates'!F176="PM 10",'Unit Types - Emission Rates'!F176="PM 10 ",'Unit Types - Emission Rates'!F176="PM10 "),"PM10",IF(RIGHT('Unit Types - Emission Rates'!F176,1)=" ",LEFT('Unit Types - Emission Rates'!F176,LEN('Unit Types - Emission Rates'!F176)-1),IF(RIGHT('Unit Types - Emission Rates'!F176,1)&lt;&gt;" ",'Unit Types - Emission Rates'!F176,'Unit Types - Emission Rates'!F176))))</f>
        <v>0</v>
      </c>
      <c r="BA168">
        <f>_xlfn.NUMBERVALUE(IF(OR('Unit Types - Emission Rates'!G176="-",'Unit Types - Emission Rates'!G176="--",'Unit Types - Emission Rates'!G176="---"),0,IF(OR('Unit Types - Emission Rates'!G176="&lt;0.01",'Unit Types - Emission Rates'!G176="&lt; 0.01"),0.01,'Unit Types - Emission Rates'!G176)))</f>
        <v>0</v>
      </c>
      <c r="BB168">
        <f>_xlfn.NUMBERVALUE(IF(OR('Unit Types - Emission Rates'!H176="-",'Unit Types - Emission Rates'!H176="--",'Unit Types - Emission Rates'!H176="---"),0,IF(OR('Unit Types - Emission Rates'!H176="&lt;0.01",'Unit Types - Emission Rates'!H176="&lt; 0.01"),0.01,'Unit Types - Emission Rates'!H176)))</f>
        <v>0</v>
      </c>
      <c r="BC168">
        <f>_xlfn.NUMBERVALUE(IF(OR('Unit Types - Emission Rates'!I176="-",'Unit Types - Emission Rates'!I176="--",'Unit Types - Emission Rates'!I176="---"),0,IF(OR('Unit Types - Emission Rates'!I176="&lt;0.01",'Unit Types - Emission Rates'!I176="&lt; 0.01"),0.01,'Unit Types - Emission Rates'!I176)))</f>
        <v>0</v>
      </c>
      <c r="BD168">
        <f>_xlfn.NUMBERVALUE(IF(OR('Unit Types - Emission Rates'!J176="-",'Unit Types - Emission Rates'!J176="--",'Unit Types - Emission Rates'!J176="---"),0,IF(OR('Unit Types - Emission Rates'!J176="&lt;0.01",'Unit Types - Emission Rates'!J176="&lt; 0.01"),0.01,'Unit Types - Emission Rates'!J176)))</f>
        <v>0</v>
      </c>
      <c r="BE168">
        <f>_xlfn.NUMBERVALUE(IF(OR('Unit Types - Emission Rates'!K176="-",'Unit Types - Emission Rates'!K176="--",'Unit Types - Emission Rates'!K176="---"),0,IF(OR('Unit Types - Emission Rates'!K176="&lt;0.01",'Unit Types - Emission Rates'!K176="&lt; 0.01"),0.01,'Unit Types - Emission Rates'!K176)))</f>
        <v>0</v>
      </c>
      <c r="BF168">
        <f>_xlfn.NUMBERVALUE(IF(OR('Unit Types - Emission Rates'!L176="-",'Unit Types - Emission Rates'!L176="--",'Unit Types - Emission Rates'!L176="---"),0,IF(OR('Unit Types - Emission Rates'!L176="&lt;0.01",'Unit Types - Emission Rates'!L176="&lt; 0.01"),0.01,'Unit Types - Emission Rates'!L176)))</f>
        <v>0</v>
      </c>
      <c r="BG168" t="b">
        <f>IF(AND(V167&lt;&gt;1),(QuickFix!G167="Yes"))</f>
        <v>0</v>
      </c>
      <c r="BH168" t="b">
        <f>OR('Unit Types - Emission Rates'!A176="Consolidate",AND(ISBLANK('Unit Types - Emission Rates'!A176),BH167=TRUE),BC168&gt;0,BD168&gt;0)</f>
        <v>0</v>
      </c>
      <c r="BI168" t="b">
        <f>OR('Unit Types - Emission Rates'!A176="Remove",AND(ISBLANK('Unit Types - Emission Rates'!A176),BI167=TRUE))</f>
        <v>0</v>
      </c>
      <c r="BJ168" t="b">
        <f>OR('Unit Types - Emission Rates'!A176="Consolidate",'Unit Types - Emission Rates'!A176="New/Modified",'Unit Types - Emission Rates'!A176="Change of location",AND(ISBLANK('Unit Types - Emission Rates'!A176),BJ167=TRUE))</f>
        <v>0</v>
      </c>
      <c r="BK168" t="b">
        <f>OR('Unit Types - Emission Rates'!A176="Renew",'Unit Types - Emission Rates'!A176="Renew only",AND(ISBLANK('Unit Types - Emission Rates'!A176),BK167=TRUE))</f>
        <v>0</v>
      </c>
      <c r="BL168">
        <f>IF(ISNUMBER(IFERROR(MATCH(BM168,$BM$1:BM167,0),"Else")),0,ROW(BM168)-1)</f>
        <v>0</v>
      </c>
      <c r="BM168" s="105">
        <f t="shared" si="77"/>
        <v>0</v>
      </c>
      <c r="BO168" s="3"/>
      <c r="BP168" s="3"/>
      <c r="BQ168" s="162" t="s">
        <v>1809</v>
      </c>
      <c r="BR168" s="160" t="s">
        <v>1219</v>
      </c>
      <c r="BS168" s="3"/>
      <c r="BT168" s="3"/>
      <c r="CK168" s="102" t="s">
        <v>1810</v>
      </c>
      <c r="CL168">
        <v>40</v>
      </c>
      <c r="CO168" t="s">
        <v>1720</v>
      </c>
      <c r="CQ168" s="105"/>
      <c r="CX168" t="s">
        <v>1811</v>
      </c>
      <c r="CY168">
        <f t="shared" si="71"/>
        <v>0</v>
      </c>
      <c r="DA168" t="b">
        <f t="shared" si="78"/>
        <v>0</v>
      </c>
      <c r="DF168" s="333">
        <f t="shared" si="76"/>
        <v>0</v>
      </c>
    </row>
    <row r="169" spans="1:110" x14ac:dyDescent="0.2">
      <c r="A169" s="102">
        <f>IF(OR('Unit Types - Emission Rates'!A178="Not New/Modified",'Unit Types - Emission Rates'!A178="Remove",M169=0),0,IF(ISNUMBER(MATCH(M169,$M$1:M168,0)),0,MAX($A$1:A168)+1))</f>
        <v>0</v>
      </c>
      <c r="B169" t="str">
        <f>IF(OR(COUNTIF(QuickFix!$D$2:D169,QuickFix!D169)&gt;1,QuickFix!D169=0),IF(ISBLANK('Unit Types - Emission Rates'!C178),B168,0),MAX($B$1:B168)+1)</f>
        <v># if BACT</v>
      </c>
      <c r="C169" t="str">
        <f t="shared" si="55"/>
        <v># if BACT0</v>
      </c>
      <c r="D169">
        <f>IF(B169=0,0,IF(ISNUMBER(MATCH(C169,$C$1:C168,0)),-1,COUNTIF($B$2:B169,B169)-COUNTIFS($D$1:D168,"&lt;0",$B$1:B168,B169)))</f>
        <v>-1</v>
      </c>
      <c r="E169">
        <f t="shared" si="73"/>
        <v>0</v>
      </c>
      <c r="F169" t="str">
        <f>IF(OR(COUNTIF(QuickFix!$D$2:D169,QuickFix!D169)&gt;1,QuickFix!D169=0),IF(ISBLANK('Unit Types - Emission Rates'!C178),F168,0),MAX(F$1:$F168)+1)</f>
        <v># if Monitoring</v>
      </c>
      <c r="G169" t="str">
        <f t="shared" si="56"/>
        <v># if Monitoring0</v>
      </c>
      <c r="H169">
        <f>IF(F169=0,0,IF(ISNUMBER(MATCH(G169,$G$1:G168,0)),-1,COUNTIF($F$2:F169,F169)-COUNTIFS($H$1:H168,"&lt;0",$F$1:F168,F169)))</f>
        <v>-1</v>
      </c>
      <c r="I169">
        <f t="shared" si="57"/>
        <v>0</v>
      </c>
      <c r="J169" s="3" t="str">
        <f>IF(OR(COUNTIF($L$2:L169,L169)&gt;1,L169=0),IF(ISBLANK('Unit Types - Emission Rates'!C178),J168,0),MAX($J$1:J168)+1)</f>
        <v>Unique FIN</v>
      </c>
      <c r="K169" s="3" t="str">
        <f>IF(OR(COUNTIF($M$2:M169,M169)&gt;1,M169=0),IF(ISBLANK('Unit Types - Emission Rates'!D178),K168,0),MAX($K$1:K168)+1)</f>
        <v>Unique EPN</v>
      </c>
      <c r="L169">
        <f>IF(ISBLANK('Unit Types - Emission Rates'!$C178),'Unit Types - Emission Rates'!D178,'Unit Types - Emission Rates'!C178)</f>
        <v>0</v>
      </c>
      <c r="M169" s="3">
        <f>IF(AND(ISBLANK('Unit Types - Emission Rates'!D178),N169&lt;&gt;0,L169&lt;&gt;N169),"FIN: "&amp;L169,IF(AND(ISBLANK('Unit Types - Emission Rates'!D178),N169&lt;&gt;0),L169,'Unit Types - Emission Rates'!D178))</f>
        <v>0</v>
      </c>
      <c r="N169" s="3">
        <f>'Unit Types - Emission Rates'!E178</f>
        <v>0</v>
      </c>
      <c r="O169" s="5" t="str">
        <f>IF(OR(COUNTIF($P$2:P169,P169&lt;&gt;0)&gt;1,P169=0),IF(ISBLANK('Unit Types - Emission Rates'!A178),O168,0),MAX($O$1:O168)+1)</f>
        <v>AR Numbering</v>
      </c>
      <c r="P169" s="5">
        <f>'Unit Types - Emission Rates'!A178</f>
        <v>0</v>
      </c>
      <c r="Q169" s="3">
        <f>IF(R169=0,0,IF(COUNTIF($R$2:R169,R169)&gt;1,0,MAX($Q$1:Q168)+1))</f>
        <v>0</v>
      </c>
      <c r="R169" s="3">
        <f>IF(ISBLANK('Unit Types - Emission Rates'!P178),'Unit Types - Emission Rates'!O178,'Unit Types - Emission Rates'!P178)</f>
        <v>0</v>
      </c>
      <c r="S169" t="str">
        <f t="shared" si="74"/>
        <v>00</v>
      </c>
      <c r="T169" t="str">
        <f t="shared" si="75"/>
        <v>00</v>
      </c>
      <c r="U169" s="3">
        <f>IF(OR('Unit Types - Emission Rates'!F178="PM 2.5",'Unit Types - Emission Rates'!F178="PM2.5",'Unit Types - Emission Rates'!F178="PM 10",'Unit Types - Emission Rates'!F178="PM10"),"PM",'Unit Types - Emission Rates'!F178)</f>
        <v>0</v>
      </c>
      <c r="V169" s="100">
        <f>IF(ISBLANK('Unit Types - Emission Rates'!F178),1,0)</f>
        <v>1</v>
      </c>
      <c r="AC169" s="99">
        <f>IF(AD169=-1,0,MAX($AC$1:AC168)+1)</f>
        <v>0</v>
      </c>
      <c r="AD169" s="3">
        <f t="shared" si="58"/>
        <v>-1</v>
      </c>
      <c r="AE169" s="3">
        <f t="shared" si="59"/>
        <v>-1</v>
      </c>
      <c r="AF169" s="280">
        <f t="shared" si="60"/>
        <v>-1</v>
      </c>
      <c r="AG169" s="280" t="str">
        <f t="shared" si="61"/>
        <v/>
      </c>
      <c r="AH169" s="280" t="str">
        <f t="shared" si="62"/>
        <v/>
      </c>
      <c r="AI169" s="3">
        <f t="shared" si="63"/>
        <v>-1</v>
      </c>
      <c r="AJ169" s="3" t="str">
        <f t="shared" si="64"/>
        <v/>
      </c>
      <c r="AK169" s="3" t="str">
        <f t="shared" si="65"/>
        <v/>
      </c>
      <c r="AL169" s="280">
        <f t="shared" si="66"/>
        <v>-1</v>
      </c>
      <c r="AM169" s="280" t="str">
        <f t="shared" si="67"/>
        <v/>
      </c>
      <c r="AN169" s="285" t="str">
        <f t="shared" si="68"/>
        <v/>
      </c>
      <c r="AO169" s="3">
        <f>IF(AP169=0,0,COUNTIF(AO$1:$AO168,"&lt;&gt;0"))</f>
        <v>0</v>
      </c>
      <c r="AP169" s="3">
        <f t="shared" si="69"/>
        <v>0</v>
      </c>
      <c r="AT169" s="99">
        <f>IF(AU169=0,0,COUNTIF($AT$1:AT168,"&lt;&gt;0"))</f>
        <v>0</v>
      </c>
      <c r="AU169" s="3">
        <f t="shared" si="70"/>
        <v>0</v>
      </c>
      <c r="AY169" s="3">
        <f>IF(ISNUMBER(IFERROR(MATCH(AZ169,$AZ$1:AZ168,0),"Else")),0,ROW(AZ169)-1)</f>
        <v>0</v>
      </c>
      <c r="AZ169">
        <f>IF(OR('Unit Types - Emission Rates'!F177="PM 2.5",'Unit Types - Emission Rates'!F177="PM 2.5 ",'Unit Types - Emission Rates'!F177="PM2.5"),"PM2.5",IF(OR('Unit Types - Emission Rates'!F177="PM 10",'Unit Types - Emission Rates'!F177="PM 10 ",'Unit Types - Emission Rates'!F177="PM10 "),"PM10",IF(RIGHT('Unit Types - Emission Rates'!F177,1)=" ",LEFT('Unit Types - Emission Rates'!F177,LEN('Unit Types - Emission Rates'!F177)-1),IF(RIGHT('Unit Types - Emission Rates'!F177,1)&lt;&gt;" ",'Unit Types - Emission Rates'!F177,'Unit Types - Emission Rates'!F177))))</f>
        <v>0</v>
      </c>
      <c r="BA169">
        <f>_xlfn.NUMBERVALUE(IF(OR('Unit Types - Emission Rates'!G177="-",'Unit Types - Emission Rates'!G177="--",'Unit Types - Emission Rates'!G177="---"),0,IF(OR('Unit Types - Emission Rates'!G177="&lt;0.01",'Unit Types - Emission Rates'!G177="&lt; 0.01"),0.01,'Unit Types - Emission Rates'!G177)))</f>
        <v>0</v>
      </c>
      <c r="BB169">
        <f>_xlfn.NUMBERVALUE(IF(OR('Unit Types - Emission Rates'!H177="-",'Unit Types - Emission Rates'!H177="--",'Unit Types - Emission Rates'!H177="---"),0,IF(OR('Unit Types - Emission Rates'!H177="&lt;0.01",'Unit Types - Emission Rates'!H177="&lt; 0.01"),0.01,'Unit Types - Emission Rates'!H177)))</f>
        <v>0</v>
      </c>
      <c r="BC169">
        <f>_xlfn.NUMBERVALUE(IF(OR('Unit Types - Emission Rates'!I177="-",'Unit Types - Emission Rates'!I177="--",'Unit Types - Emission Rates'!I177="---"),0,IF(OR('Unit Types - Emission Rates'!I177="&lt;0.01",'Unit Types - Emission Rates'!I177="&lt; 0.01"),0.01,'Unit Types - Emission Rates'!I177)))</f>
        <v>0</v>
      </c>
      <c r="BD169">
        <f>_xlfn.NUMBERVALUE(IF(OR('Unit Types - Emission Rates'!J177="-",'Unit Types - Emission Rates'!J177="--",'Unit Types - Emission Rates'!J177="---"),0,IF(OR('Unit Types - Emission Rates'!J177="&lt;0.01",'Unit Types - Emission Rates'!J177="&lt; 0.01"),0.01,'Unit Types - Emission Rates'!J177)))</f>
        <v>0</v>
      </c>
      <c r="BE169">
        <f>_xlfn.NUMBERVALUE(IF(OR('Unit Types - Emission Rates'!K177="-",'Unit Types - Emission Rates'!K177="--",'Unit Types - Emission Rates'!K177="---"),0,IF(OR('Unit Types - Emission Rates'!K177="&lt;0.01",'Unit Types - Emission Rates'!K177="&lt; 0.01"),0.01,'Unit Types - Emission Rates'!K177)))</f>
        <v>0</v>
      </c>
      <c r="BF169">
        <f>_xlfn.NUMBERVALUE(IF(OR('Unit Types - Emission Rates'!L177="-",'Unit Types - Emission Rates'!L177="--",'Unit Types - Emission Rates'!L177="---"),0,IF(OR('Unit Types - Emission Rates'!L177="&lt;0.01",'Unit Types - Emission Rates'!L177="&lt; 0.01"),0.01,'Unit Types - Emission Rates'!L177)))</f>
        <v>0</v>
      </c>
      <c r="BG169" t="b">
        <f>IF(AND(V168&lt;&gt;1),(QuickFix!G168="Yes"))</f>
        <v>0</v>
      </c>
      <c r="BH169" t="b">
        <f>OR('Unit Types - Emission Rates'!A177="Consolidate",AND(ISBLANK('Unit Types - Emission Rates'!A177),BH168=TRUE),BC169&gt;0,BD169&gt;0)</f>
        <v>0</v>
      </c>
      <c r="BI169" t="b">
        <f>OR('Unit Types - Emission Rates'!A177="Remove",AND(ISBLANK('Unit Types - Emission Rates'!A177),BI168=TRUE))</f>
        <v>0</v>
      </c>
      <c r="BJ169" t="b">
        <f>OR('Unit Types - Emission Rates'!A177="Consolidate",'Unit Types - Emission Rates'!A177="New/Modified",'Unit Types - Emission Rates'!A177="Change of location",AND(ISBLANK('Unit Types - Emission Rates'!A177),BJ168=TRUE))</f>
        <v>0</v>
      </c>
      <c r="BK169" t="b">
        <f>OR('Unit Types - Emission Rates'!A177="Renew",'Unit Types - Emission Rates'!A177="Renew only",AND(ISBLANK('Unit Types - Emission Rates'!A177),BK168=TRUE))</f>
        <v>0</v>
      </c>
      <c r="BL169">
        <f>IF(ISNUMBER(IFERROR(MATCH(BM169,$BM$1:BM168,0),"Else")),0,ROW(BM169)-1)</f>
        <v>0</v>
      </c>
      <c r="BM169" s="105">
        <f t="shared" si="77"/>
        <v>0</v>
      </c>
      <c r="BO169" s="3"/>
      <c r="BP169" s="3"/>
      <c r="BQ169" s="162" t="s">
        <v>1812</v>
      </c>
      <c r="BR169" s="160" t="s">
        <v>1219</v>
      </c>
      <c r="BS169" s="3"/>
      <c r="BT169" s="3"/>
      <c r="CK169" s="102" t="s">
        <v>1813</v>
      </c>
      <c r="CL169">
        <v>40</v>
      </c>
      <c r="CN169">
        <v>100</v>
      </c>
      <c r="CO169" t="s">
        <v>1720</v>
      </c>
      <c r="CP169">
        <v>15</v>
      </c>
      <c r="CQ169" s="105"/>
      <c r="CX169" t="s">
        <v>1814</v>
      </c>
      <c r="CY169">
        <f t="shared" si="71"/>
        <v>0</v>
      </c>
      <c r="DA169" t="b">
        <f t="shared" si="78"/>
        <v>0</v>
      </c>
      <c r="DF169" s="333">
        <f t="shared" si="76"/>
        <v>0</v>
      </c>
    </row>
    <row r="170" spans="1:110" x14ac:dyDescent="0.2">
      <c r="A170" s="102">
        <f>IF(OR('Unit Types - Emission Rates'!A179="Not New/Modified",'Unit Types - Emission Rates'!A179="Remove",M170=0),0,IF(ISNUMBER(MATCH(M170,$M$1:M169,0)),0,MAX($A$1:A169)+1))</f>
        <v>0</v>
      </c>
      <c r="B170" t="str">
        <f>IF(OR(COUNTIF(QuickFix!$D$2:D170,QuickFix!D170)&gt;1,QuickFix!D170=0),IF(ISBLANK('Unit Types - Emission Rates'!C179),B169,0),MAX($B$1:B169)+1)</f>
        <v># if BACT</v>
      </c>
      <c r="C170" t="str">
        <f t="shared" si="55"/>
        <v># if BACT0</v>
      </c>
      <c r="D170">
        <f>IF(B170=0,0,IF(ISNUMBER(MATCH(C170,$C$1:C169,0)),-1,COUNTIF($B$2:B170,B170)-COUNTIFS($D$1:D169,"&lt;0",$B$1:B169,B170)))</f>
        <v>-1</v>
      </c>
      <c r="E170">
        <f t="shared" si="73"/>
        <v>0</v>
      </c>
      <c r="F170" t="str">
        <f>IF(OR(COUNTIF(QuickFix!$D$2:D170,QuickFix!D170)&gt;1,QuickFix!D170=0),IF(ISBLANK('Unit Types - Emission Rates'!C179),F169,0),MAX(F$1:$F169)+1)</f>
        <v># if Monitoring</v>
      </c>
      <c r="G170" t="str">
        <f t="shared" si="56"/>
        <v># if Monitoring0</v>
      </c>
      <c r="H170">
        <f>IF(F170=0,0,IF(ISNUMBER(MATCH(G170,$G$1:G169,0)),-1,COUNTIF($F$2:F170,F170)-COUNTIFS($H$1:H169,"&lt;0",$F$1:F169,F170)))</f>
        <v>-1</v>
      </c>
      <c r="I170">
        <f t="shared" si="57"/>
        <v>0</v>
      </c>
      <c r="J170" s="3" t="str">
        <f>IF(OR(COUNTIF($L$2:L170,L170)&gt;1,L170=0),IF(ISBLANK('Unit Types - Emission Rates'!C179),J169,0),MAX($J$1:J169)+1)</f>
        <v>Unique FIN</v>
      </c>
      <c r="K170" s="3" t="str">
        <f>IF(OR(COUNTIF($M$2:M170,M170)&gt;1,M170=0),IF(ISBLANK('Unit Types - Emission Rates'!D179),K169,0),MAX($K$1:K169)+1)</f>
        <v>Unique EPN</v>
      </c>
      <c r="L170">
        <f>IF(ISBLANK('Unit Types - Emission Rates'!$C179),'Unit Types - Emission Rates'!D179,'Unit Types - Emission Rates'!C179)</f>
        <v>0</v>
      </c>
      <c r="M170" s="3">
        <f>IF(AND(ISBLANK('Unit Types - Emission Rates'!D179),N170&lt;&gt;0,L170&lt;&gt;N170),"FIN: "&amp;L170,IF(AND(ISBLANK('Unit Types - Emission Rates'!D179),N170&lt;&gt;0),L170,'Unit Types - Emission Rates'!D179))</f>
        <v>0</v>
      </c>
      <c r="N170" s="3">
        <f>'Unit Types - Emission Rates'!E179</f>
        <v>0</v>
      </c>
      <c r="O170" s="5" t="str">
        <f>IF(OR(COUNTIF($P$2:P170,P170&lt;&gt;0)&gt;1,P170=0),IF(ISBLANK('Unit Types - Emission Rates'!A179),O169,0),MAX($O$1:O169)+1)</f>
        <v>AR Numbering</v>
      </c>
      <c r="P170" s="5">
        <f>'Unit Types - Emission Rates'!A179</f>
        <v>0</v>
      </c>
      <c r="Q170" s="3">
        <f>IF(R170=0,0,IF(COUNTIF($R$2:R170,R170)&gt;1,0,MAX($Q$1:Q169)+1))</f>
        <v>0</v>
      </c>
      <c r="R170" s="3">
        <f>IF(ISBLANK('Unit Types - Emission Rates'!P179),'Unit Types - Emission Rates'!O179,'Unit Types - Emission Rates'!P179)</f>
        <v>0</v>
      </c>
      <c r="S170" t="str">
        <f t="shared" si="74"/>
        <v>00</v>
      </c>
      <c r="T170" t="str">
        <f t="shared" si="75"/>
        <v>00</v>
      </c>
      <c r="U170" s="3">
        <f>IF(OR('Unit Types - Emission Rates'!F179="PM 2.5",'Unit Types - Emission Rates'!F179="PM2.5",'Unit Types - Emission Rates'!F179="PM 10",'Unit Types - Emission Rates'!F179="PM10"),"PM",'Unit Types - Emission Rates'!F179)</f>
        <v>0</v>
      </c>
      <c r="V170" s="100">
        <f>IF(ISBLANK('Unit Types - Emission Rates'!F179),1,0)</f>
        <v>1</v>
      </c>
      <c r="AC170" s="99">
        <f>IF(AD170=-1,0,MAX($AC$1:AC169)+1)</f>
        <v>0</v>
      </c>
      <c r="AD170" s="3">
        <f t="shared" si="58"/>
        <v>-1</v>
      </c>
      <c r="AE170" s="3">
        <f t="shared" si="59"/>
        <v>-1</v>
      </c>
      <c r="AF170" s="280">
        <f t="shared" si="60"/>
        <v>-1</v>
      </c>
      <c r="AG170" s="280" t="str">
        <f t="shared" si="61"/>
        <v/>
      </c>
      <c r="AH170" s="280" t="str">
        <f t="shared" si="62"/>
        <v/>
      </c>
      <c r="AI170" s="3">
        <f t="shared" si="63"/>
        <v>-1</v>
      </c>
      <c r="AJ170" s="3" t="str">
        <f t="shared" si="64"/>
        <v/>
      </c>
      <c r="AK170" s="3" t="str">
        <f t="shared" si="65"/>
        <v/>
      </c>
      <c r="AL170" s="280">
        <f t="shared" si="66"/>
        <v>-1</v>
      </c>
      <c r="AM170" s="280" t="str">
        <f t="shared" si="67"/>
        <v/>
      </c>
      <c r="AN170" s="285" t="str">
        <f t="shared" si="68"/>
        <v/>
      </c>
      <c r="AO170" s="3">
        <f>IF(AP170=0,0,COUNTIF(AO$1:$AO169,"&lt;&gt;0"))</f>
        <v>0</v>
      </c>
      <c r="AP170" s="3">
        <f t="shared" si="69"/>
        <v>0</v>
      </c>
      <c r="AT170" s="99">
        <f>IF(AU170=0,0,COUNTIF($AT$1:AT169,"&lt;&gt;0"))</f>
        <v>0</v>
      </c>
      <c r="AU170" s="3">
        <f t="shared" si="70"/>
        <v>0</v>
      </c>
      <c r="AY170" s="3">
        <f>IF(ISNUMBER(IFERROR(MATCH(AZ170,$AZ$1:AZ169,0),"Else")),0,ROW(AZ170)-1)</f>
        <v>0</v>
      </c>
      <c r="AZ170">
        <f>IF(OR('Unit Types - Emission Rates'!F178="PM 2.5",'Unit Types - Emission Rates'!F178="PM 2.5 ",'Unit Types - Emission Rates'!F178="PM2.5"),"PM2.5",IF(OR('Unit Types - Emission Rates'!F178="PM 10",'Unit Types - Emission Rates'!F178="PM 10 ",'Unit Types - Emission Rates'!F178="PM10 "),"PM10",IF(RIGHT('Unit Types - Emission Rates'!F178,1)=" ",LEFT('Unit Types - Emission Rates'!F178,LEN('Unit Types - Emission Rates'!F178)-1),IF(RIGHT('Unit Types - Emission Rates'!F178,1)&lt;&gt;" ",'Unit Types - Emission Rates'!F178,'Unit Types - Emission Rates'!F178))))</f>
        <v>0</v>
      </c>
      <c r="BA170">
        <f>_xlfn.NUMBERVALUE(IF(OR('Unit Types - Emission Rates'!G178="-",'Unit Types - Emission Rates'!G178="--",'Unit Types - Emission Rates'!G178="---"),0,IF(OR('Unit Types - Emission Rates'!G178="&lt;0.01",'Unit Types - Emission Rates'!G178="&lt; 0.01"),0.01,'Unit Types - Emission Rates'!G178)))</f>
        <v>0</v>
      </c>
      <c r="BB170">
        <f>_xlfn.NUMBERVALUE(IF(OR('Unit Types - Emission Rates'!H178="-",'Unit Types - Emission Rates'!H178="--",'Unit Types - Emission Rates'!H178="---"),0,IF(OR('Unit Types - Emission Rates'!H178="&lt;0.01",'Unit Types - Emission Rates'!H178="&lt; 0.01"),0.01,'Unit Types - Emission Rates'!H178)))</f>
        <v>0</v>
      </c>
      <c r="BC170">
        <f>_xlfn.NUMBERVALUE(IF(OR('Unit Types - Emission Rates'!I178="-",'Unit Types - Emission Rates'!I178="--",'Unit Types - Emission Rates'!I178="---"),0,IF(OR('Unit Types - Emission Rates'!I178="&lt;0.01",'Unit Types - Emission Rates'!I178="&lt; 0.01"),0.01,'Unit Types - Emission Rates'!I178)))</f>
        <v>0</v>
      </c>
      <c r="BD170">
        <f>_xlfn.NUMBERVALUE(IF(OR('Unit Types - Emission Rates'!J178="-",'Unit Types - Emission Rates'!J178="--",'Unit Types - Emission Rates'!J178="---"),0,IF(OR('Unit Types - Emission Rates'!J178="&lt;0.01",'Unit Types - Emission Rates'!J178="&lt; 0.01"),0.01,'Unit Types - Emission Rates'!J178)))</f>
        <v>0</v>
      </c>
      <c r="BE170">
        <f>_xlfn.NUMBERVALUE(IF(OR('Unit Types - Emission Rates'!K178="-",'Unit Types - Emission Rates'!K178="--",'Unit Types - Emission Rates'!K178="---"),0,IF(OR('Unit Types - Emission Rates'!K178="&lt;0.01",'Unit Types - Emission Rates'!K178="&lt; 0.01"),0.01,'Unit Types - Emission Rates'!K178)))</f>
        <v>0</v>
      </c>
      <c r="BF170">
        <f>_xlfn.NUMBERVALUE(IF(OR('Unit Types - Emission Rates'!L178="-",'Unit Types - Emission Rates'!L178="--",'Unit Types - Emission Rates'!L178="---"),0,IF(OR('Unit Types - Emission Rates'!L178="&lt;0.01",'Unit Types - Emission Rates'!L178="&lt; 0.01"),0.01,'Unit Types - Emission Rates'!L178)))</f>
        <v>0</v>
      </c>
      <c r="BG170" t="b">
        <f>IF(AND(V169&lt;&gt;1),(QuickFix!G169="Yes"))</f>
        <v>0</v>
      </c>
      <c r="BH170" t="b">
        <f>OR('Unit Types - Emission Rates'!A178="Consolidate",AND(ISBLANK('Unit Types - Emission Rates'!A178),BH169=TRUE),BC170&gt;0,BD170&gt;0)</f>
        <v>0</v>
      </c>
      <c r="BI170" t="b">
        <f>OR('Unit Types - Emission Rates'!A178="Remove",AND(ISBLANK('Unit Types - Emission Rates'!A178),BI169=TRUE))</f>
        <v>0</v>
      </c>
      <c r="BJ170" t="b">
        <f>OR('Unit Types - Emission Rates'!A178="Consolidate",'Unit Types - Emission Rates'!A178="New/Modified",'Unit Types - Emission Rates'!A178="Change of location",AND(ISBLANK('Unit Types - Emission Rates'!A178),BJ169=TRUE))</f>
        <v>0</v>
      </c>
      <c r="BK170" t="b">
        <f>OR('Unit Types - Emission Rates'!A178="Renew",'Unit Types - Emission Rates'!A178="Renew only",AND(ISBLANK('Unit Types - Emission Rates'!A178),BK169=TRUE))</f>
        <v>0</v>
      </c>
      <c r="BL170">
        <f>IF(ISNUMBER(IFERROR(MATCH(BM170,$BM$1:BM169,0),"Else")),0,ROW(BM170)-1)</f>
        <v>0</v>
      </c>
      <c r="BM170" s="105">
        <f t="shared" si="77"/>
        <v>0</v>
      </c>
      <c r="BO170" s="3"/>
      <c r="BP170" s="3"/>
      <c r="BQ170" s="162" t="s">
        <v>1815</v>
      </c>
      <c r="BR170" s="160" t="s">
        <v>1099</v>
      </c>
      <c r="BS170" s="3"/>
      <c r="BT170" s="3"/>
      <c r="CK170" s="102" t="s">
        <v>1816</v>
      </c>
      <c r="CL170">
        <v>25</v>
      </c>
      <c r="CN170">
        <v>50</v>
      </c>
      <c r="CO170" t="s">
        <v>1720</v>
      </c>
      <c r="CP170">
        <v>15</v>
      </c>
      <c r="CQ170" s="105"/>
      <c r="CX170" t="s">
        <v>1817</v>
      </c>
      <c r="CY170">
        <f t="shared" si="71"/>
        <v>0</v>
      </c>
      <c r="DA170" t="b">
        <f t="shared" si="78"/>
        <v>0</v>
      </c>
      <c r="DF170" s="333">
        <f t="shared" si="76"/>
        <v>0</v>
      </c>
    </row>
    <row r="171" spans="1:110" x14ac:dyDescent="0.2">
      <c r="A171" s="102">
        <f>IF(OR('Unit Types - Emission Rates'!A180="Not New/Modified",'Unit Types - Emission Rates'!A180="Remove",M171=0),0,IF(ISNUMBER(MATCH(M171,$M$1:M170,0)),0,MAX($A$1:A170)+1))</f>
        <v>0</v>
      </c>
      <c r="B171" t="str">
        <f>IF(OR(COUNTIF(QuickFix!$D$2:D171,QuickFix!D171)&gt;1,QuickFix!D171=0),IF(ISBLANK('Unit Types - Emission Rates'!C180),B170,0),MAX($B$1:B170)+1)</f>
        <v># if BACT</v>
      </c>
      <c r="C171" t="str">
        <f t="shared" si="55"/>
        <v># if BACT0</v>
      </c>
      <c r="D171">
        <f>IF(B171=0,0,IF(ISNUMBER(MATCH(C171,$C$1:C170,0)),-1,COUNTIF($B$2:B171,B171)-COUNTIFS($D$1:D170,"&lt;0",$B$1:B170,B171)))</f>
        <v>-1</v>
      </c>
      <c r="E171">
        <f t="shared" si="73"/>
        <v>0</v>
      </c>
      <c r="F171" t="str">
        <f>IF(OR(COUNTIF(QuickFix!$D$2:D171,QuickFix!D171)&gt;1,QuickFix!D171=0),IF(ISBLANK('Unit Types - Emission Rates'!C180),F170,0),MAX(F$1:$F170)+1)</f>
        <v># if Monitoring</v>
      </c>
      <c r="G171" t="str">
        <f t="shared" si="56"/>
        <v># if Monitoring0</v>
      </c>
      <c r="H171">
        <f>IF(F171=0,0,IF(ISNUMBER(MATCH(G171,$G$1:G170,0)),-1,COUNTIF($F$2:F171,F171)-COUNTIFS($H$1:H170,"&lt;0",$F$1:F170,F171)))</f>
        <v>-1</v>
      </c>
      <c r="I171">
        <f t="shared" si="57"/>
        <v>0</v>
      </c>
      <c r="J171" s="3" t="str">
        <f>IF(OR(COUNTIF($L$2:L171,L171)&gt;1,L171=0),IF(ISBLANK('Unit Types - Emission Rates'!C180),J170,0),MAX($J$1:J170)+1)</f>
        <v>Unique FIN</v>
      </c>
      <c r="K171" s="3" t="str">
        <f>IF(OR(COUNTIF($M$2:M171,M171)&gt;1,M171=0),IF(ISBLANK('Unit Types - Emission Rates'!D180),K170,0),MAX($K$1:K170)+1)</f>
        <v>Unique EPN</v>
      </c>
      <c r="L171">
        <f>IF(ISBLANK('Unit Types - Emission Rates'!$C180),'Unit Types - Emission Rates'!D180,'Unit Types - Emission Rates'!C180)</f>
        <v>0</v>
      </c>
      <c r="M171" s="3">
        <f>IF(AND(ISBLANK('Unit Types - Emission Rates'!D180),N171&lt;&gt;0,L171&lt;&gt;N171),"FIN: "&amp;L171,IF(AND(ISBLANK('Unit Types - Emission Rates'!D180),N171&lt;&gt;0),L171,'Unit Types - Emission Rates'!D180))</f>
        <v>0</v>
      </c>
      <c r="N171" s="3">
        <f>'Unit Types - Emission Rates'!E180</f>
        <v>0</v>
      </c>
      <c r="O171" s="5" t="str">
        <f>IF(OR(COUNTIF($P$2:P171,P171&lt;&gt;0)&gt;1,P171=0),IF(ISBLANK('Unit Types - Emission Rates'!A180),O170,0),MAX($O$1:O170)+1)</f>
        <v>AR Numbering</v>
      </c>
      <c r="P171" s="5">
        <f>'Unit Types - Emission Rates'!A180</f>
        <v>0</v>
      </c>
      <c r="Q171" s="3">
        <f>IF(R171=0,0,IF(COUNTIF($R$2:R171,R171)&gt;1,0,MAX($Q$1:Q170)+1))</f>
        <v>0</v>
      </c>
      <c r="R171" s="3">
        <f>IF(ISBLANK('Unit Types - Emission Rates'!P180),'Unit Types - Emission Rates'!O180,'Unit Types - Emission Rates'!P180)</f>
        <v>0</v>
      </c>
      <c r="S171" t="str">
        <f t="shared" si="74"/>
        <v>00</v>
      </c>
      <c r="T171" t="str">
        <f t="shared" si="75"/>
        <v>00</v>
      </c>
      <c r="U171" s="3">
        <f>IF(OR('Unit Types - Emission Rates'!F180="PM 2.5",'Unit Types - Emission Rates'!F180="PM2.5",'Unit Types - Emission Rates'!F180="PM 10",'Unit Types - Emission Rates'!F180="PM10"),"PM",'Unit Types - Emission Rates'!F180)</f>
        <v>0</v>
      </c>
      <c r="V171" s="100">
        <f>IF(ISBLANK('Unit Types - Emission Rates'!F180),1,0)</f>
        <v>1</v>
      </c>
      <c r="AC171" s="99">
        <f>IF(AD171=-1,0,MAX($AC$1:AC170)+1)</f>
        <v>0</v>
      </c>
      <c r="AD171" s="3">
        <f t="shared" si="58"/>
        <v>-1</v>
      </c>
      <c r="AE171" s="3">
        <f t="shared" si="59"/>
        <v>-1</v>
      </c>
      <c r="AF171" s="280">
        <f t="shared" si="60"/>
        <v>-1</v>
      </c>
      <c r="AG171" s="280" t="str">
        <f t="shared" si="61"/>
        <v/>
      </c>
      <c r="AH171" s="280" t="str">
        <f t="shared" si="62"/>
        <v/>
      </c>
      <c r="AI171" s="3">
        <f t="shared" si="63"/>
        <v>-1</v>
      </c>
      <c r="AJ171" s="3" t="str">
        <f t="shared" si="64"/>
        <v/>
      </c>
      <c r="AK171" s="3" t="str">
        <f t="shared" si="65"/>
        <v/>
      </c>
      <c r="AL171" s="280">
        <f t="shared" si="66"/>
        <v>-1</v>
      </c>
      <c r="AM171" s="280" t="str">
        <f t="shared" si="67"/>
        <v/>
      </c>
      <c r="AN171" s="285" t="str">
        <f t="shared" si="68"/>
        <v/>
      </c>
      <c r="AO171" s="3">
        <f>IF(AP171=0,0,COUNTIF(AO$1:$AO170,"&lt;&gt;0"))</f>
        <v>0</v>
      </c>
      <c r="AP171" s="3">
        <f t="shared" si="69"/>
        <v>0</v>
      </c>
      <c r="AT171" s="99">
        <f>IF(AU171=0,0,COUNTIF($AT$1:AT170,"&lt;&gt;0"))</f>
        <v>0</v>
      </c>
      <c r="AU171" s="3">
        <f t="shared" si="70"/>
        <v>0</v>
      </c>
      <c r="AY171" s="3">
        <f>IF(ISNUMBER(IFERROR(MATCH(AZ171,$AZ$1:AZ170,0),"Else")),0,ROW(AZ171)-1)</f>
        <v>0</v>
      </c>
      <c r="AZ171">
        <f>IF(OR('Unit Types - Emission Rates'!F179="PM 2.5",'Unit Types - Emission Rates'!F179="PM 2.5 ",'Unit Types - Emission Rates'!F179="PM2.5"),"PM2.5",IF(OR('Unit Types - Emission Rates'!F179="PM 10",'Unit Types - Emission Rates'!F179="PM 10 ",'Unit Types - Emission Rates'!F179="PM10 "),"PM10",IF(RIGHT('Unit Types - Emission Rates'!F179,1)=" ",LEFT('Unit Types - Emission Rates'!F179,LEN('Unit Types - Emission Rates'!F179)-1),IF(RIGHT('Unit Types - Emission Rates'!F179,1)&lt;&gt;" ",'Unit Types - Emission Rates'!F179,'Unit Types - Emission Rates'!F179))))</f>
        <v>0</v>
      </c>
      <c r="BA171">
        <f>_xlfn.NUMBERVALUE(IF(OR('Unit Types - Emission Rates'!G179="-",'Unit Types - Emission Rates'!G179="--",'Unit Types - Emission Rates'!G179="---"),0,IF(OR('Unit Types - Emission Rates'!G179="&lt;0.01",'Unit Types - Emission Rates'!G179="&lt; 0.01"),0.01,'Unit Types - Emission Rates'!G179)))</f>
        <v>0</v>
      </c>
      <c r="BB171">
        <f>_xlfn.NUMBERVALUE(IF(OR('Unit Types - Emission Rates'!H179="-",'Unit Types - Emission Rates'!H179="--",'Unit Types - Emission Rates'!H179="---"),0,IF(OR('Unit Types - Emission Rates'!H179="&lt;0.01",'Unit Types - Emission Rates'!H179="&lt; 0.01"),0.01,'Unit Types - Emission Rates'!H179)))</f>
        <v>0</v>
      </c>
      <c r="BC171">
        <f>_xlfn.NUMBERVALUE(IF(OR('Unit Types - Emission Rates'!I179="-",'Unit Types - Emission Rates'!I179="--",'Unit Types - Emission Rates'!I179="---"),0,IF(OR('Unit Types - Emission Rates'!I179="&lt;0.01",'Unit Types - Emission Rates'!I179="&lt; 0.01"),0.01,'Unit Types - Emission Rates'!I179)))</f>
        <v>0</v>
      </c>
      <c r="BD171">
        <f>_xlfn.NUMBERVALUE(IF(OR('Unit Types - Emission Rates'!J179="-",'Unit Types - Emission Rates'!J179="--",'Unit Types - Emission Rates'!J179="---"),0,IF(OR('Unit Types - Emission Rates'!J179="&lt;0.01",'Unit Types - Emission Rates'!J179="&lt; 0.01"),0.01,'Unit Types - Emission Rates'!J179)))</f>
        <v>0</v>
      </c>
      <c r="BE171">
        <f>_xlfn.NUMBERVALUE(IF(OR('Unit Types - Emission Rates'!K179="-",'Unit Types - Emission Rates'!K179="--",'Unit Types - Emission Rates'!K179="---"),0,IF(OR('Unit Types - Emission Rates'!K179="&lt;0.01",'Unit Types - Emission Rates'!K179="&lt; 0.01"),0.01,'Unit Types - Emission Rates'!K179)))</f>
        <v>0</v>
      </c>
      <c r="BF171">
        <f>_xlfn.NUMBERVALUE(IF(OR('Unit Types - Emission Rates'!L179="-",'Unit Types - Emission Rates'!L179="--",'Unit Types - Emission Rates'!L179="---"),0,IF(OR('Unit Types - Emission Rates'!L179="&lt;0.01",'Unit Types - Emission Rates'!L179="&lt; 0.01"),0.01,'Unit Types - Emission Rates'!L179)))</f>
        <v>0</v>
      </c>
      <c r="BG171" t="b">
        <f>IF(AND(V170&lt;&gt;1),(QuickFix!G170="Yes"))</f>
        <v>0</v>
      </c>
      <c r="BH171" t="b">
        <f>OR('Unit Types - Emission Rates'!A179="Consolidate",AND(ISBLANK('Unit Types - Emission Rates'!A179),BH170=TRUE),BC171&gt;0,BD171&gt;0)</f>
        <v>0</v>
      </c>
      <c r="BI171" t="b">
        <f>OR('Unit Types - Emission Rates'!A179="Remove",AND(ISBLANK('Unit Types - Emission Rates'!A179),BI170=TRUE))</f>
        <v>0</v>
      </c>
      <c r="BJ171" t="b">
        <f>OR('Unit Types - Emission Rates'!A179="Consolidate",'Unit Types - Emission Rates'!A179="New/Modified",'Unit Types - Emission Rates'!A179="Change of location",AND(ISBLANK('Unit Types - Emission Rates'!A179),BJ170=TRUE))</f>
        <v>0</v>
      </c>
      <c r="BK171" t="b">
        <f>OR('Unit Types - Emission Rates'!A179="Renew",'Unit Types - Emission Rates'!A179="Renew only",AND(ISBLANK('Unit Types - Emission Rates'!A179),BK170=TRUE))</f>
        <v>0</v>
      </c>
      <c r="BL171">
        <f>IF(ISNUMBER(IFERROR(MATCH(BM171,$BM$1:BM170,0),"Else")),0,ROW(BM171)-1)</f>
        <v>0</v>
      </c>
      <c r="BM171" s="105">
        <f t="shared" si="77"/>
        <v>0</v>
      </c>
      <c r="BO171" s="3"/>
      <c r="BP171" s="3"/>
      <c r="BQ171" s="162" t="s">
        <v>1818</v>
      </c>
      <c r="BR171" s="160" t="s">
        <v>1099</v>
      </c>
      <c r="BS171" s="3"/>
      <c r="BT171" s="3"/>
      <c r="CK171" s="102" t="s">
        <v>1819</v>
      </c>
      <c r="CL171">
        <v>25</v>
      </c>
      <c r="CO171" t="s">
        <v>1720</v>
      </c>
      <c r="CQ171" s="105"/>
      <c r="CX171" t="s">
        <v>1820</v>
      </c>
      <c r="CY171">
        <f t="shared" si="71"/>
        <v>0</v>
      </c>
      <c r="DA171" t="b">
        <f t="shared" si="78"/>
        <v>0</v>
      </c>
      <c r="DF171" s="333">
        <f t="shared" si="76"/>
        <v>0</v>
      </c>
    </row>
    <row r="172" spans="1:110" x14ac:dyDescent="0.2">
      <c r="A172" s="102">
        <f>IF(OR('Unit Types - Emission Rates'!A181="Not New/Modified",'Unit Types - Emission Rates'!A181="Remove",M172=0),0,IF(ISNUMBER(MATCH(M172,$M$1:M171,0)),0,MAX($A$1:A171)+1))</f>
        <v>0</v>
      </c>
      <c r="B172" t="str">
        <f>IF(OR(COUNTIF(QuickFix!$D$2:D172,QuickFix!D172)&gt;1,QuickFix!D172=0),IF(ISBLANK('Unit Types - Emission Rates'!C181),B171,0),MAX($B$1:B171)+1)</f>
        <v># if BACT</v>
      </c>
      <c r="C172" t="str">
        <f t="shared" si="55"/>
        <v># if BACT0</v>
      </c>
      <c r="D172">
        <f>IF(B172=0,0,IF(ISNUMBER(MATCH(C172,$C$1:C171,0)),-1,COUNTIF($B$2:B172,B172)-COUNTIFS($D$1:D171,"&lt;0",$B$1:B171,B172)))</f>
        <v>-1</v>
      </c>
      <c r="E172">
        <f t="shared" si="73"/>
        <v>0</v>
      </c>
      <c r="F172" t="str">
        <f>IF(OR(COUNTIF(QuickFix!$D$2:D172,QuickFix!D172)&gt;1,QuickFix!D172=0),IF(ISBLANK('Unit Types - Emission Rates'!C181),F171,0),MAX(F$1:$F171)+1)</f>
        <v># if Monitoring</v>
      </c>
      <c r="G172" t="str">
        <f t="shared" si="56"/>
        <v># if Monitoring0</v>
      </c>
      <c r="H172">
        <f>IF(F172=0,0,IF(ISNUMBER(MATCH(G172,$G$1:G171,0)),-1,COUNTIF($F$2:F172,F172)-COUNTIFS($H$1:H171,"&lt;0",$F$1:F171,F172)))</f>
        <v>-1</v>
      </c>
      <c r="I172">
        <f t="shared" si="57"/>
        <v>0</v>
      </c>
      <c r="J172" s="3" t="str">
        <f>IF(OR(COUNTIF($L$2:L172,L172)&gt;1,L172=0),IF(ISBLANK('Unit Types - Emission Rates'!C181),J171,0),MAX($J$1:J171)+1)</f>
        <v>Unique FIN</v>
      </c>
      <c r="K172" s="3" t="str">
        <f>IF(OR(COUNTIF($M$2:M172,M172)&gt;1,M172=0),IF(ISBLANK('Unit Types - Emission Rates'!D181),K171,0),MAX($K$1:K171)+1)</f>
        <v>Unique EPN</v>
      </c>
      <c r="L172">
        <f>IF(ISBLANK('Unit Types - Emission Rates'!$C181),'Unit Types - Emission Rates'!D181,'Unit Types - Emission Rates'!C181)</f>
        <v>0</v>
      </c>
      <c r="M172" s="3">
        <f>IF(AND(ISBLANK('Unit Types - Emission Rates'!D181),N172&lt;&gt;0,L172&lt;&gt;N172),"FIN: "&amp;L172,IF(AND(ISBLANK('Unit Types - Emission Rates'!D181),N172&lt;&gt;0),L172,'Unit Types - Emission Rates'!D181))</f>
        <v>0</v>
      </c>
      <c r="N172" s="3">
        <f>'Unit Types - Emission Rates'!E181</f>
        <v>0</v>
      </c>
      <c r="O172" s="5" t="str">
        <f>IF(OR(COUNTIF($P$2:P172,P172&lt;&gt;0)&gt;1,P172=0),IF(ISBLANK('Unit Types - Emission Rates'!A181),O171,0),MAX($O$1:O171)+1)</f>
        <v>AR Numbering</v>
      </c>
      <c r="P172" s="5">
        <f>'Unit Types - Emission Rates'!A181</f>
        <v>0</v>
      </c>
      <c r="Q172" s="3">
        <f>IF(R172=0,0,IF(COUNTIF($R$2:R172,R172)&gt;1,0,MAX($Q$1:Q171)+1))</f>
        <v>0</v>
      </c>
      <c r="R172" s="3">
        <f>IF(ISBLANK('Unit Types - Emission Rates'!P181),'Unit Types - Emission Rates'!O181,'Unit Types - Emission Rates'!P181)</f>
        <v>0</v>
      </c>
      <c r="S172" t="str">
        <f t="shared" si="74"/>
        <v>00</v>
      </c>
      <c r="T172" t="str">
        <f t="shared" si="75"/>
        <v>00</v>
      </c>
      <c r="U172" s="3">
        <f>IF(OR('Unit Types - Emission Rates'!F181="PM 2.5",'Unit Types - Emission Rates'!F181="PM2.5",'Unit Types - Emission Rates'!F181="PM 10",'Unit Types - Emission Rates'!F181="PM10"),"PM",'Unit Types - Emission Rates'!F181)</f>
        <v>0</v>
      </c>
      <c r="V172" s="100">
        <f>IF(ISBLANK('Unit Types - Emission Rates'!F181),1,0)</f>
        <v>1</v>
      </c>
      <c r="AC172" s="99">
        <f>IF(AD172=-1,0,MAX($AC$1:AC171)+1)</f>
        <v>0</v>
      </c>
      <c r="AD172" s="3">
        <f t="shared" si="58"/>
        <v>-1</v>
      </c>
      <c r="AE172" s="3">
        <f t="shared" si="59"/>
        <v>-1</v>
      </c>
      <c r="AF172" s="280">
        <f t="shared" si="60"/>
        <v>-1</v>
      </c>
      <c r="AG172" s="280" t="str">
        <f t="shared" si="61"/>
        <v/>
      </c>
      <c r="AH172" s="280" t="str">
        <f t="shared" si="62"/>
        <v/>
      </c>
      <c r="AI172" s="3">
        <f t="shared" si="63"/>
        <v>-1</v>
      </c>
      <c r="AJ172" s="3" t="str">
        <f t="shared" si="64"/>
        <v/>
      </c>
      <c r="AK172" s="3" t="str">
        <f t="shared" si="65"/>
        <v/>
      </c>
      <c r="AL172" s="280">
        <f t="shared" si="66"/>
        <v>-1</v>
      </c>
      <c r="AM172" s="280" t="str">
        <f t="shared" si="67"/>
        <v/>
      </c>
      <c r="AN172" s="285" t="str">
        <f t="shared" si="68"/>
        <v/>
      </c>
      <c r="AO172" s="3">
        <f>IF(AP172=0,0,COUNTIF(AO$1:$AO171,"&lt;&gt;0"))</f>
        <v>0</v>
      </c>
      <c r="AP172" s="3">
        <f t="shared" si="69"/>
        <v>0</v>
      </c>
      <c r="AT172" s="99">
        <f>IF(AU172=0,0,COUNTIF($AT$1:AT171,"&lt;&gt;0"))</f>
        <v>0</v>
      </c>
      <c r="AU172" s="3">
        <f t="shared" si="70"/>
        <v>0</v>
      </c>
      <c r="AY172" s="3">
        <f>IF(ISNUMBER(IFERROR(MATCH(AZ172,$AZ$1:AZ171,0),"Else")),0,ROW(AZ172)-1)</f>
        <v>0</v>
      </c>
      <c r="AZ172">
        <f>IF(OR('Unit Types - Emission Rates'!F180="PM 2.5",'Unit Types - Emission Rates'!F180="PM 2.5 ",'Unit Types - Emission Rates'!F180="PM2.5"),"PM2.5",IF(OR('Unit Types - Emission Rates'!F180="PM 10",'Unit Types - Emission Rates'!F180="PM 10 ",'Unit Types - Emission Rates'!F180="PM10 "),"PM10",IF(RIGHT('Unit Types - Emission Rates'!F180,1)=" ",LEFT('Unit Types - Emission Rates'!F180,LEN('Unit Types - Emission Rates'!F180)-1),IF(RIGHT('Unit Types - Emission Rates'!F180,1)&lt;&gt;" ",'Unit Types - Emission Rates'!F180,'Unit Types - Emission Rates'!F180))))</f>
        <v>0</v>
      </c>
      <c r="BA172">
        <f>_xlfn.NUMBERVALUE(IF(OR('Unit Types - Emission Rates'!G180="-",'Unit Types - Emission Rates'!G180="--",'Unit Types - Emission Rates'!G180="---"),0,IF(OR('Unit Types - Emission Rates'!G180="&lt;0.01",'Unit Types - Emission Rates'!G180="&lt; 0.01"),0.01,'Unit Types - Emission Rates'!G180)))</f>
        <v>0</v>
      </c>
      <c r="BB172">
        <f>_xlfn.NUMBERVALUE(IF(OR('Unit Types - Emission Rates'!H180="-",'Unit Types - Emission Rates'!H180="--",'Unit Types - Emission Rates'!H180="---"),0,IF(OR('Unit Types - Emission Rates'!H180="&lt;0.01",'Unit Types - Emission Rates'!H180="&lt; 0.01"),0.01,'Unit Types - Emission Rates'!H180)))</f>
        <v>0</v>
      </c>
      <c r="BC172">
        <f>_xlfn.NUMBERVALUE(IF(OR('Unit Types - Emission Rates'!I180="-",'Unit Types - Emission Rates'!I180="--",'Unit Types - Emission Rates'!I180="---"),0,IF(OR('Unit Types - Emission Rates'!I180="&lt;0.01",'Unit Types - Emission Rates'!I180="&lt; 0.01"),0.01,'Unit Types - Emission Rates'!I180)))</f>
        <v>0</v>
      </c>
      <c r="BD172">
        <f>_xlfn.NUMBERVALUE(IF(OR('Unit Types - Emission Rates'!J180="-",'Unit Types - Emission Rates'!J180="--",'Unit Types - Emission Rates'!J180="---"),0,IF(OR('Unit Types - Emission Rates'!J180="&lt;0.01",'Unit Types - Emission Rates'!J180="&lt; 0.01"),0.01,'Unit Types - Emission Rates'!J180)))</f>
        <v>0</v>
      </c>
      <c r="BE172">
        <f>_xlfn.NUMBERVALUE(IF(OR('Unit Types - Emission Rates'!K180="-",'Unit Types - Emission Rates'!K180="--",'Unit Types - Emission Rates'!K180="---"),0,IF(OR('Unit Types - Emission Rates'!K180="&lt;0.01",'Unit Types - Emission Rates'!K180="&lt; 0.01"),0.01,'Unit Types - Emission Rates'!K180)))</f>
        <v>0</v>
      </c>
      <c r="BF172">
        <f>_xlfn.NUMBERVALUE(IF(OR('Unit Types - Emission Rates'!L180="-",'Unit Types - Emission Rates'!L180="--",'Unit Types - Emission Rates'!L180="---"),0,IF(OR('Unit Types - Emission Rates'!L180="&lt;0.01",'Unit Types - Emission Rates'!L180="&lt; 0.01"),0.01,'Unit Types - Emission Rates'!L180)))</f>
        <v>0</v>
      </c>
      <c r="BG172" t="b">
        <f>IF(AND(V171&lt;&gt;1),(QuickFix!G171="Yes"))</f>
        <v>0</v>
      </c>
      <c r="BH172" t="b">
        <f>OR('Unit Types - Emission Rates'!A180="Consolidate",AND(ISBLANK('Unit Types - Emission Rates'!A180),BH171=TRUE),BC172&gt;0,BD172&gt;0)</f>
        <v>0</v>
      </c>
      <c r="BI172" t="b">
        <f>OR('Unit Types - Emission Rates'!A180="Remove",AND(ISBLANK('Unit Types - Emission Rates'!A180),BI171=TRUE))</f>
        <v>0</v>
      </c>
      <c r="BJ172" t="b">
        <f>OR('Unit Types - Emission Rates'!A180="Consolidate",'Unit Types - Emission Rates'!A180="New/Modified",'Unit Types - Emission Rates'!A180="Change of location",AND(ISBLANK('Unit Types - Emission Rates'!A180),BJ171=TRUE))</f>
        <v>0</v>
      </c>
      <c r="BK172" t="b">
        <f>OR('Unit Types - Emission Rates'!A180="Renew",'Unit Types - Emission Rates'!A180="Renew only",AND(ISBLANK('Unit Types - Emission Rates'!A180),BK171=TRUE))</f>
        <v>0</v>
      </c>
      <c r="BL172">
        <f>IF(ISNUMBER(IFERROR(MATCH(BM172,$BM$1:BM171,0),"Else")),0,ROW(BM172)-1)</f>
        <v>0</v>
      </c>
      <c r="BM172" s="105">
        <f t="shared" si="77"/>
        <v>0</v>
      </c>
      <c r="BO172" s="3"/>
      <c r="BP172" s="3"/>
      <c r="BQ172" s="162" t="s">
        <v>1138</v>
      </c>
      <c r="BR172" s="160" t="s">
        <v>1074</v>
      </c>
      <c r="BS172" s="3"/>
      <c r="BT172" s="3"/>
      <c r="CK172" s="102" t="s">
        <v>1821</v>
      </c>
      <c r="CL172">
        <v>10</v>
      </c>
      <c r="CO172" t="s">
        <v>1720</v>
      </c>
      <c r="CQ172" s="105"/>
      <c r="CX172" t="s">
        <v>1822</v>
      </c>
      <c r="CY172">
        <f t="shared" si="71"/>
        <v>0</v>
      </c>
      <c r="DA172" t="b">
        <f t="shared" si="78"/>
        <v>0</v>
      </c>
      <c r="DF172" s="333">
        <f t="shared" si="76"/>
        <v>0</v>
      </c>
    </row>
    <row r="173" spans="1:110" x14ac:dyDescent="0.2">
      <c r="A173" s="102">
        <f>IF(OR('Unit Types - Emission Rates'!A182="Not New/Modified",'Unit Types - Emission Rates'!A182="Remove",M173=0),0,IF(ISNUMBER(MATCH(M173,$M$1:M172,0)),0,MAX($A$1:A172)+1))</f>
        <v>0</v>
      </c>
      <c r="B173" t="str">
        <f>IF(OR(COUNTIF(QuickFix!$D$2:D173,QuickFix!D173)&gt;1,QuickFix!D173=0),IF(ISBLANK('Unit Types - Emission Rates'!C182),B172,0),MAX($B$1:B172)+1)</f>
        <v># if BACT</v>
      </c>
      <c r="C173" t="str">
        <f t="shared" si="55"/>
        <v># if BACT0</v>
      </c>
      <c r="D173">
        <f>IF(B173=0,0,IF(ISNUMBER(MATCH(C173,$C$1:C172,0)),-1,COUNTIF($B$2:B173,B173)-COUNTIFS($D$1:D172,"&lt;0",$B$1:B172,B173)))</f>
        <v>-1</v>
      </c>
      <c r="E173">
        <f t="shared" si="73"/>
        <v>0</v>
      </c>
      <c r="F173" t="str">
        <f>IF(OR(COUNTIF(QuickFix!$D$2:D173,QuickFix!D173)&gt;1,QuickFix!D173=0),IF(ISBLANK('Unit Types - Emission Rates'!C182),F172,0),MAX(F$1:$F172)+1)</f>
        <v># if Monitoring</v>
      </c>
      <c r="G173" t="str">
        <f t="shared" si="56"/>
        <v># if Monitoring0</v>
      </c>
      <c r="H173">
        <f>IF(F173=0,0,IF(ISNUMBER(MATCH(G173,$G$1:G172,0)),-1,COUNTIF($F$2:F173,F173)-COUNTIFS($H$1:H172,"&lt;0",$F$1:F172,F173)))</f>
        <v>-1</v>
      </c>
      <c r="I173">
        <f t="shared" si="57"/>
        <v>0</v>
      </c>
      <c r="J173" s="3" t="str">
        <f>IF(OR(COUNTIF($L$2:L173,L173)&gt;1,L173=0),IF(ISBLANK('Unit Types - Emission Rates'!C182),J172,0),MAX($J$1:J172)+1)</f>
        <v>Unique FIN</v>
      </c>
      <c r="K173" s="3" t="str">
        <f>IF(OR(COUNTIF($M$2:M173,M173)&gt;1,M173=0),IF(ISBLANK('Unit Types - Emission Rates'!D182),K172,0),MAX($K$1:K172)+1)</f>
        <v>Unique EPN</v>
      </c>
      <c r="L173">
        <f>IF(ISBLANK('Unit Types - Emission Rates'!$C182),'Unit Types - Emission Rates'!D182,'Unit Types - Emission Rates'!C182)</f>
        <v>0</v>
      </c>
      <c r="M173" s="3">
        <f>IF(AND(ISBLANK('Unit Types - Emission Rates'!D182),N173&lt;&gt;0,L173&lt;&gt;N173),"FIN: "&amp;L173,IF(AND(ISBLANK('Unit Types - Emission Rates'!D182),N173&lt;&gt;0),L173,'Unit Types - Emission Rates'!D182))</f>
        <v>0</v>
      </c>
      <c r="N173" s="3">
        <f>'Unit Types - Emission Rates'!E182</f>
        <v>0</v>
      </c>
      <c r="O173" s="5" t="str">
        <f>IF(OR(COUNTIF($P$2:P173,P173&lt;&gt;0)&gt;1,P173=0),IF(ISBLANK('Unit Types - Emission Rates'!A182),O172,0),MAX($O$1:O172)+1)</f>
        <v>AR Numbering</v>
      </c>
      <c r="P173" s="5">
        <f>'Unit Types - Emission Rates'!A182</f>
        <v>0</v>
      </c>
      <c r="Q173" s="3">
        <f>IF(R173=0,0,IF(COUNTIF($R$2:R173,R173)&gt;1,0,MAX($Q$1:Q172)+1))</f>
        <v>0</v>
      </c>
      <c r="R173" s="3">
        <f>IF(ISBLANK('Unit Types - Emission Rates'!P182),'Unit Types - Emission Rates'!O182,'Unit Types - Emission Rates'!P182)</f>
        <v>0</v>
      </c>
      <c r="S173" t="str">
        <f t="shared" si="74"/>
        <v>00</v>
      </c>
      <c r="T173" t="str">
        <f t="shared" si="75"/>
        <v>00</v>
      </c>
      <c r="U173" s="3">
        <f>IF(OR('Unit Types - Emission Rates'!F182="PM 2.5",'Unit Types - Emission Rates'!F182="PM2.5",'Unit Types - Emission Rates'!F182="PM 10",'Unit Types - Emission Rates'!F182="PM10"),"PM",'Unit Types - Emission Rates'!F182)</f>
        <v>0</v>
      </c>
      <c r="V173" s="100">
        <f>IF(ISBLANK('Unit Types - Emission Rates'!F182),1,0)</f>
        <v>1</v>
      </c>
      <c r="AC173" s="99">
        <f>IF(AD173=-1,0,MAX($AC$1:AC172)+1)</f>
        <v>0</v>
      </c>
      <c r="AD173" s="3">
        <f t="shared" si="58"/>
        <v>-1</v>
      </c>
      <c r="AE173" s="3">
        <f t="shared" si="59"/>
        <v>-1</v>
      </c>
      <c r="AF173" s="280">
        <f t="shared" si="60"/>
        <v>-1</v>
      </c>
      <c r="AG173" s="280" t="str">
        <f t="shared" si="61"/>
        <v/>
      </c>
      <c r="AH173" s="280" t="str">
        <f t="shared" si="62"/>
        <v/>
      </c>
      <c r="AI173" s="3">
        <f t="shared" si="63"/>
        <v>-1</v>
      </c>
      <c r="AJ173" s="3" t="str">
        <f t="shared" si="64"/>
        <v/>
      </c>
      <c r="AK173" s="3" t="str">
        <f t="shared" si="65"/>
        <v/>
      </c>
      <c r="AL173" s="280">
        <f t="shared" si="66"/>
        <v>-1</v>
      </c>
      <c r="AM173" s="280" t="str">
        <f t="shared" si="67"/>
        <v/>
      </c>
      <c r="AN173" s="285" t="str">
        <f t="shared" si="68"/>
        <v/>
      </c>
      <c r="AO173" s="3">
        <f>IF(AP173=0,0,COUNTIF(AO$1:$AO172,"&lt;&gt;0"))</f>
        <v>0</v>
      </c>
      <c r="AP173" s="3">
        <f t="shared" si="69"/>
        <v>0</v>
      </c>
      <c r="AT173" s="99">
        <f>IF(AU173=0,0,COUNTIF($AT$1:AT172,"&lt;&gt;0"))</f>
        <v>0</v>
      </c>
      <c r="AU173" s="3">
        <f t="shared" si="70"/>
        <v>0</v>
      </c>
      <c r="AY173" s="3">
        <f>IF(ISNUMBER(IFERROR(MATCH(AZ173,$AZ$1:AZ172,0),"Else")),0,ROW(AZ173)-1)</f>
        <v>0</v>
      </c>
      <c r="AZ173">
        <f>IF(OR('Unit Types - Emission Rates'!F181="PM 2.5",'Unit Types - Emission Rates'!F181="PM 2.5 ",'Unit Types - Emission Rates'!F181="PM2.5"),"PM2.5",IF(OR('Unit Types - Emission Rates'!F181="PM 10",'Unit Types - Emission Rates'!F181="PM 10 ",'Unit Types - Emission Rates'!F181="PM10 "),"PM10",IF(RIGHT('Unit Types - Emission Rates'!F181,1)=" ",LEFT('Unit Types - Emission Rates'!F181,LEN('Unit Types - Emission Rates'!F181)-1),IF(RIGHT('Unit Types - Emission Rates'!F181,1)&lt;&gt;" ",'Unit Types - Emission Rates'!F181,'Unit Types - Emission Rates'!F181))))</f>
        <v>0</v>
      </c>
      <c r="BA173">
        <f>_xlfn.NUMBERVALUE(IF(OR('Unit Types - Emission Rates'!G181="-",'Unit Types - Emission Rates'!G181="--",'Unit Types - Emission Rates'!G181="---"),0,IF(OR('Unit Types - Emission Rates'!G181="&lt;0.01",'Unit Types - Emission Rates'!G181="&lt; 0.01"),0.01,'Unit Types - Emission Rates'!G181)))</f>
        <v>0</v>
      </c>
      <c r="BB173">
        <f>_xlfn.NUMBERVALUE(IF(OR('Unit Types - Emission Rates'!H181="-",'Unit Types - Emission Rates'!H181="--",'Unit Types - Emission Rates'!H181="---"),0,IF(OR('Unit Types - Emission Rates'!H181="&lt;0.01",'Unit Types - Emission Rates'!H181="&lt; 0.01"),0.01,'Unit Types - Emission Rates'!H181)))</f>
        <v>0</v>
      </c>
      <c r="BC173">
        <f>_xlfn.NUMBERVALUE(IF(OR('Unit Types - Emission Rates'!I181="-",'Unit Types - Emission Rates'!I181="--",'Unit Types - Emission Rates'!I181="---"),0,IF(OR('Unit Types - Emission Rates'!I181="&lt;0.01",'Unit Types - Emission Rates'!I181="&lt; 0.01"),0.01,'Unit Types - Emission Rates'!I181)))</f>
        <v>0</v>
      </c>
      <c r="BD173">
        <f>_xlfn.NUMBERVALUE(IF(OR('Unit Types - Emission Rates'!J181="-",'Unit Types - Emission Rates'!J181="--",'Unit Types - Emission Rates'!J181="---"),0,IF(OR('Unit Types - Emission Rates'!J181="&lt;0.01",'Unit Types - Emission Rates'!J181="&lt; 0.01"),0.01,'Unit Types - Emission Rates'!J181)))</f>
        <v>0</v>
      </c>
      <c r="BE173">
        <f>_xlfn.NUMBERVALUE(IF(OR('Unit Types - Emission Rates'!K181="-",'Unit Types - Emission Rates'!K181="--",'Unit Types - Emission Rates'!K181="---"),0,IF(OR('Unit Types - Emission Rates'!K181="&lt;0.01",'Unit Types - Emission Rates'!K181="&lt; 0.01"),0.01,'Unit Types - Emission Rates'!K181)))</f>
        <v>0</v>
      </c>
      <c r="BF173">
        <f>_xlfn.NUMBERVALUE(IF(OR('Unit Types - Emission Rates'!L181="-",'Unit Types - Emission Rates'!L181="--",'Unit Types - Emission Rates'!L181="---"),0,IF(OR('Unit Types - Emission Rates'!L181="&lt;0.01",'Unit Types - Emission Rates'!L181="&lt; 0.01"),0.01,'Unit Types - Emission Rates'!L181)))</f>
        <v>0</v>
      </c>
      <c r="BG173" t="b">
        <f>IF(AND(V172&lt;&gt;1),(QuickFix!G172="Yes"))</f>
        <v>0</v>
      </c>
      <c r="BH173" t="b">
        <f>OR('Unit Types - Emission Rates'!A181="Consolidate",AND(ISBLANK('Unit Types - Emission Rates'!A181),BH172=TRUE),BC173&gt;0,BD173&gt;0)</f>
        <v>0</v>
      </c>
      <c r="BI173" t="b">
        <f>OR('Unit Types - Emission Rates'!A181="Remove",AND(ISBLANK('Unit Types - Emission Rates'!A181),BI172=TRUE))</f>
        <v>0</v>
      </c>
      <c r="BJ173" t="b">
        <f>OR('Unit Types - Emission Rates'!A181="Consolidate",'Unit Types - Emission Rates'!A181="New/Modified",'Unit Types - Emission Rates'!A181="Change of location",AND(ISBLANK('Unit Types - Emission Rates'!A181),BJ172=TRUE))</f>
        <v>0</v>
      </c>
      <c r="BK173" t="b">
        <f>OR('Unit Types - Emission Rates'!A181="Renew",'Unit Types - Emission Rates'!A181="Renew only",AND(ISBLANK('Unit Types - Emission Rates'!A181),BK172=TRUE))</f>
        <v>0</v>
      </c>
      <c r="BL173">
        <f>IF(ISNUMBER(IFERROR(MATCH(BM173,$BM$1:BM172,0),"Else")),0,ROW(BM173)-1)</f>
        <v>0</v>
      </c>
      <c r="BM173" s="105">
        <f t="shared" si="77"/>
        <v>0</v>
      </c>
      <c r="BO173" s="3"/>
      <c r="BP173" s="3"/>
      <c r="BQ173" s="162" t="s">
        <v>1823</v>
      </c>
      <c r="BR173" s="160" t="s">
        <v>1013</v>
      </c>
      <c r="BS173" s="3"/>
      <c r="BT173" s="3"/>
      <c r="CK173" s="102" t="s">
        <v>1824</v>
      </c>
      <c r="CM173">
        <v>40</v>
      </c>
      <c r="CO173" t="s">
        <v>1720</v>
      </c>
      <c r="CQ173" s="105">
        <v>0.6</v>
      </c>
      <c r="CX173" t="s">
        <v>1825</v>
      </c>
      <c r="CY173">
        <f t="shared" si="71"/>
        <v>0</v>
      </c>
      <c r="DA173" t="b">
        <f t="shared" si="78"/>
        <v>0</v>
      </c>
      <c r="DF173" s="333">
        <f t="shared" si="76"/>
        <v>0</v>
      </c>
    </row>
    <row r="174" spans="1:110" x14ac:dyDescent="0.2">
      <c r="A174" s="102">
        <f>IF(OR('Unit Types - Emission Rates'!A183="Not New/Modified",'Unit Types - Emission Rates'!A183="Remove",M174=0),0,IF(ISNUMBER(MATCH(M174,$M$1:M173,0)),0,MAX($A$1:A173)+1))</f>
        <v>0</v>
      </c>
      <c r="B174" t="str">
        <f>IF(OR(COUNTIF(QuickFix!$D$2:D174,QuickFix!D174)&gt;1,QuickFix!D174=0),IF(ISBLANK('Unit Types - Emission Rates'!C183),B173,0),MAX($B$1:B173)+1)</f>
        <v># if BACT</v>
      </c>
      <c r="C174" t="str">
        <f t="shared" si="55"/>
        <v># if BACT0</v>
      </c>
      <c r="D174">
        <f>IF(B174=0,0,IF(ISNUMBER(MATCH(C174,$C$1:C173,0)),-1,COUNTIF($B$2:B174,B174)-COUNTIFS($D$1:D173,"&lt;0",$B$1:B173,B174)))</f>
        <v>-1</v>
      </c>
      <c r="E174">
        <f t="shared" si="73"/>
        <v>0</v>
      </c>
      <c r="F174" t="str">
        <f>IF(OR(COUNTIF(QuickFix!$D$2:D174,QuickFix!D174)&gt;1,QuickFix!D174=0),IF(ISBLANK('Unit Types - Emission Rates'!C183),F173,0),MAX(F$1:$F173)+1)</f>
        <v># if Monitoring</v>
      </c>
      <c r="G174" t="str">
        <f t="shared" si="56"/>
        <v># if Monitoring0</v>
      </c>
      <c r="H174">
        <f>IF(F174=0,0,IF(ISNUMBER(MATCH(G174,$G$1:G173,0)),-1,COUNTIF($F$2:F174,F174)-COUNTIFS($H$1:H173,"&lt;0",$F$1:F173,F174)))</f>
        <v>-1</v>
      </c>
      <c r="I174">
        <f t="shared" si="57"/>
        <v>0</v>
      </c>
      <c r="J174" s="3" t="str">
        <f>IF(OR(COUNTIF($L$2:L174,L174)&gt;1,L174=0),IF(ISBLANK('Unit Types - Emission Rates'!C183),J173,0),MAX($J$1:J173)+1)</f>
        <v>Unique FIN</v>
      </c>
      <c r="K174" s="3" t="str">
        <f>IF(OR(COUNTIF($M$2:M174,M174)&gt;1,M174=0),IF(ISBLANK('Unit Types - Emission Rates'!D183),K173,0),MAX($K$1:K173)+1)</f>
        <v>Unique EPN</v>
      </c>
      <c r="L174">
        <f>IF(ISBLANK('Unit Types - Emission Rates'!$C183),'Unit Types - Emission Rates'!D183,'Unit Types - Emission Rates'!C183)</f>
        <v>0</v>
      </c>
      <c r="M174" s="3">
        <f>IF(AND(ISBLANK('Unit Types - Emission Rates'!D183),N174&lt;&gt;0,L174&lt;&gt;N174),"FIN: "&amp;L174,IF(AND(ISBLANK('Unit Types - Emission Rates'!D183),N174&lt;&gt;0),L174,'Unit Types - Emission Rates'!D183))</f>
        <v>0</v>
      </c>
      <c r="N174" s="3">
        <f>'Unit Types - Emission Rates'!E183</f>
        <v>0</v>
      </c>
      <c r="O174" s="5" t="str">
        <f>IF(OR(COUNTIF($P$2:P174,P174&lt;&gt;0)&gt;1,P174=0),IF(ISBLANK('Unit Types - Emission Rates'!A183),O173,0),MAX($O$1:O173)+1)</f>
        <v>AR Numbering</v>
      </c>
      <c r="P174" s="5">
        <f>'Unit Types - Emission Rates'!A183</f>
        <v>0</v>
      </c>
      <c r="Q174" s="3">
        <f>IF(R174=0,0,IF(COUNTIF($R$2:R174,R174)&gt;1,0,MAX($Q$1:Q173)+1))</f>
        <v>0</v>
      </c>
      <c r="R174" s="3">
        <f>IF(ISBLANK('Unit Types - Emission Rates'!P183),'Unit Types - Emission Rates'!O183,'Unit Types - Emission Rates'!P183)</f>
        <v>0</v>
      </c>
      <c r="S174" t="str">
        <f t="shared" si="74"/>
        <v>00</v>
      </c>
      <c r="T174" t="str">
        <f t="shared" si="75"/>
        <v>00</v>
      </c>
      <c r="U174" s="3">
        <f>IF(OR('Unit Types - Emission Rates'!F183="PM 2.5",'Unit Types - Emission Rates'!F183="PM2.5",'Unit Types - Emission Rates'!F183="PM 10",'Unit Types - Emission Rates'!F183="PM10"),"PM",'Unit Types - Emission Rates'!F183)</f>
        <v>0</v>
      </c>
      <c r="V174" s="100">
        <f>IF(ISBLANK('Unit Types - Emission Rates'!F183),1,0)</f>
        <v>1</v>
      </c>
      <c r="AC174" s="99">
        <f>IF(AD174=-1,0,MAX($AC$1:AC173)+1)</f>
        <v>0</v>
      </c>
      <c r="AD174" s="3">
        <f t="shared" si="58"/>
        <v>-1</v>
      </c>
      <c r="AE174" s="3">
        <f t="shared" si="59"/>
        <v>-1</v>
      </c>
      <c r="AF174" s="280">
        <f t="shared" si="60"/>
        <v>-1</v>
      </c>
      <c r="AG174" s="280" t="str">
        <f t="shared" si="61"/>
        <v/>
      </c>
      <c r="AH174" s="280" t="str">
        <f t="shared" si="62"/>
        <v/>
      </c>
      <c r="AI174" s="3">
        <f t="shared" si="63"/>
        <v>-1</v>
      </c>
      <c r="AJ174" s="3" t="str">
        <f t="shared" si="64"/>
        <v/>
      </c>
      <c r="AK174" s="3" t="str">
        <f t="shared" si="65"/>
        <v/>
      </c>
      <c r="AL174" s="280">
        <f t="shared" si="66"/>
        <v>-1</v>
      </c>
      <c r="AM174" s="280" t="str">
        <f t="shared" si="67"/>
        <v/>
      </c>
      <c r="AN174" s="285" t="str">
        <f t="shared" si="68"/>
        <v/>
      </c>
      <c r="AO174" s="3">
        <f>IF(AP174=0,0,COUNTIF(AO$1:$AO173,"&lt;&gt;0"))</f>
        <v>0</v>
      </c>
      <c r="AP174" s="3">
        <f t="shared" si="69"/>
        <v>0</v>
      </c>
      <c r="AT174" s="99">
        <f>IF(AU174=0,0,COUNTIF($AT$1:AT173,"&lt;&gt;0"))</f>
        <v>0</v>
      </c>
      <c r="AU174" s="3">
        <f t="shared" si="70"/>
        <v>0</v>
      </c>
      <c r="AY174" s="3">
        <f>IF(ISNUMBER(IFERROR(MATCH(AZ174,$AZ$1:AZ173,0),"Else")),0,ROW(AZ174)-1)</f>
        <v>0</v>
      </c>
      <c r="AZ174">
        <f>IF(OR('Unit Types - Emission Rates'!F182="PM 2.5",'Unit Types - Emission Rates'!F182="PM 2.5 ",'Unit Types - Emission Rates'!F182="PM2.5"),"PM2.5",IF(OR('Unit Types - Emission Rates'!F182="PM 10",'Unit Types - Emission Rates'!F182="PM 10 ",'Unit Types - Emission Rates'!F182="PM10 "),"PM10",IF(RIGHT('Unit Types - Emission Rates'!F182,1)=" ",LEFT('Unit Types - Emission Rates'!F182,LEN('Unit Types - Emission Rates'!F182)-1),IF(RIGHT('Unit Types - Emission Rates'!F182,1)&lt;&gt;" ",'Unit Types - Emission Rates'!F182,'Unit Types - Emission Rates'!F182))))</f>
        <v>0</v>
      </c>
      <c r="BA174">
        <f>_xlfn.NUMBERVALUE(IF(OR('Unit Types - Emission Rates'!G182="-",'Unit Types - Emission Rates'!G182="--",'Unit Types - Emission Rates'!G182="---"),0,IF(OR('Unit Types - Emission Rates'!G182="&lt;0.01",'Unit Types - Emission Rates'!G182="&lt; 0.01"),0.01,'Unit Types - Emission Rates'!G182)))</f>
        <v>0</v>
      </c>
      <c r="BB174">
        <f>_xlfn.NUMBERVALUE(IF(OR('Unit Types - Emission Rates'!H182="-",'Unit Types - Emission Rates'!H182="--",'Unit Types - Emission Rates'!H182="---"),0,IF(OR('Unit Types - Emission Rates'!H182="&lt;0.01",'Unit Types - Emission Rates'!H182="&lt; 0.01"),0.01,'Unit Types - Emission Rates'!H182)))</f>
        <v>0</v>
      </c>
      <c r="BC174">
        <f>_xlfn.NUMBERVALUE(IF(OR('Unit Types - Emission Rates'!I182="-",'Unit Types - Emission Rates'!I182="--",'Unit Types - Emission Rates'!I182="---"),0,IF(OR('Unit Types - Emission Rates'!I182="&lt;0.01",'Unit Types - Emission Rates'!I182="&lt; 0.01"),0.01,'Unit Types - Emission Rates'!I182)))</f>
        <v>0</v>
      </c>
      <c r="BD174">
        <f>_xlfn.NUMBERVALUE(IF(OR('Unit Types - Emission Rates'!J182="-",'Unit Types - Emission Rates'!J182="--",'Unit Types - Emission Rates'!J182="---"),0,IF(OR('Unit Types - Emission Rates'!J182="&lt;0.01",'Unit Types - Emission Rates'!J182="&lt; 0.01"),0.01,'Unit Types - Emission Rates'!J182)))</f>
        <v>0</v>
      </c>
      <c r="BE174">
        <f>_xlfn.NUMBERVALUE(IF(OR('Unit Types - Emission Rates'!K182="-",'Unit Types - Emission Rates'!K182="--",'Unit Types - Emission Rates'!K182="---"),0,IF(OR('Unit Types - Emission Rates'!K182="&lt;0.01",'Unit Types - Emission Rates'!K182="&lt; 0.01"),0.01,'Unit Types - Emission Rates'!K182)))</f>
        <v>0</v>
      </c>
      <c r="BF174">
        <f>_xlfn.NUMBERVALUE(IF(OR('Unit Types - Emission Rates'!L182="-",'Unit Types - Emission Rates'!L182="--",'Unit Types - Emission Rates'!L182="---"),0,IF(OR('Unit Types - Emission Rates'!L182="&lt;0.01",'Unit Types - Emission Rates'!L182="&lt; 0.01"),0.01,'Unit Types - Emission Rates'!L182)))</f>
        <v>0</v>
      </c>
      <c r="BG174" t="b">
        <f>IF(AND(V173&lt;&gt;1),(QuickFix!G173="Yes"))</f>
        <v>0</v>
      </c>
      <c r="BH174" t="b">
        <f>OR('Unit Types - Emission Rates'!A182="Consolidate",AND(ISBLANK('Unit Types - Emission Rates'!A182),BH173=TRUE),BC174&gt;0,BD174&gt;0)</f>
        <v>0</v>
      </c>
      <c r="BI174" t="b">
        <f>OR('Unit Types - Emission Rates'!A182="Remove",AND(ISBLANK('Unit Types - Emission Rates'!A182),BI173=TRUE))</f>
        <v>0</v>
      </c>
      <c r="BJ174" t="b">
        <f>OR('Unit Types - Emission Rates'!A182="Consolidate",'Unit Types - Emission Rates'!A182="New/Modified",'Unit Types - Emission Rates'!A182="Change of location",AND(ISBLANK('Unit Types - Emission Rates'!A182),BJ173=TRUE))</f>
        <v>0</v>
      </c>
      <c r="BK174" t="b">
        <f>OR('Unit Types - Emission Rates'!A182="Renew",'Unit Types - Emission Rates'!A182="Renew only",AND(ISBLANK('Unit Types - Emission Rates'!A182),BK173=TRUE))</f>
        <v>0</v>
      </c>
      <c r="BL174">
        <f>IF(ISNUMBER(IFERROR(MATCH(BM174,$BM$1:BM173,0),"Else")),0,ROW(BM174)-1)</f>
        <v>0</v>
      </c>
      <c r="BM174" s="105">
        <f t="shared" si="77"/>
        <v>0</v>
      </c>
      <c r="BO174" s="3"/>
      <c r="BP174" s="3"/>
      <c r="BQ174" s="162" t="s">
        <v>1826</v>
      </c>
      <c r="BR174" s="160" t="s">
        <v>1012</v>
      </c>
      <c r="BS174" s="3"/>
      <c r="BT174" s="3"/>
      <c r="CK174" s="102" t="s">
        <v>1827</v>
      </c>
      <c r="CL174">
        <v>40</v>
      </c>
      <c r="CO174" t="s">
        <v>1720</v>
      </c>
      <c r="CQ174" s="105"/>
      <c r="CX174" t="s">
        <v>1828</v>
      </c>
      <c r="CY174">
        <f t="shared" si="71"/>
        <v>0</v>
      </c>
      <c r="DA174" t="b">
        <f t="shared" si="78"/>
        <v>0</v>
      </c>
      <c r="DF174" s="333">
        <f t="shared" si="76"/>
        <v>0</v>
      </c>
    </row>
    <row r="175" spans="1:110" x14ac:dyDescent="0.2">
      <c r="A175" s="102">
        <f>IF(OR('Unit Types - Emission Rates'!A184="Not New/Modified",'Unit Types - Emission Rates'!A184="Remove",M175=0),0,IF(ISNUMBER(MATCH(M175,$M$1:M174,0)),0,MAX($A$1:A174)+1))</f>
        <v>0</v>
      </c>
      <c r="B175" t="str">
        <f>IF(OR(COUNTIF(QuickFix!$D$2:D175,QuickFix!D175)&gt;1,QuickFix!D175=0),IF(ISBLANK('Unit Types - Emission Rates'!C184),B174,0),MAX($B$1:B174)+1)</f>
        <v># if BACT</v>
      </c>
      <c r="C175" t="str">
        <f t="shared" si="55"/>
        <v># if BACT0</v>
      </c>
      <c r="D175">
        <f>IF(B175=0,0,IF(ISNUMBER(MATCH(C175,$C$1:C174,0)),-1,COUNTIF($B$2:B175,B175)-COUNTIFS($D$1:D174,"&lt;0",$B$1:B174,B175)))</f>
        <v>-1</v>
      </c>
      <c r="E175">
        <f t="shared" si="73"/>
        <v>0</v>
      </c>
      <c r="F175" t="str">
        <f>IF(OR(COUNTIF(QuickFix!$D$2:D175,QuickFix!D175)&gt;1,QuickFix!D175=0),IF(ISBLANK('Unit Types - Emission Rates'!C184),F174,0),MAX(F$1:$F174)+1)</f>
        <v># if Monitoring</v>
      </c>
      <c r="G175" t="str">
        <f t="shared" si="56"/>
        <v># if Monitoring0</v>
      </c>
      <c r="H175">
        <f>IF(F175=0,0,IF(ISNUMBER(MATCH(G175,$G$1:G174,0)),-1,COUNTIF($F$2:F175,F175)-COUNTIFS($H$1:H174,"&lt;0",$F$1:F174,F175)))</f>
        <v>-1</v>
      </c>
      <c r="I175">
        <f t="shared" si="57"/>
        <v>0</v>
      </c>
      <c r="J175" s="3" t="str">
        <f>IF(OR(COUNTIF($L$2:L175,L175)&gt;1,L175=0),IF(ISBLANK('Unit Types - Emission Rates'!C184),J174,0),MAX($J$1:J174)+1)</f>
        <v>Unique FIN</v>
      </c>
      <c r="K175" s="3" t="str">
        <f>IF(OR(COUNTIF($M$2:M175,M175)&gt;1,M175=0),IF(ISBLANK('Unit Types - Emission Rates'!D184),K174,0),MAX($K$1:K174)+1)</f>
        <v>Unique EPN</v>
      </c>
      <c r="L175">
        <f>IF(ISBLANK('Unit Types - Emission Rates'!$C184),'Unit Types - Emission Rates'!D184,'Unit Types - Emission Rates'!C184)</f>
        <v>0</v>
      </c>
      <c r="M175" s="3">
        <f>IF(AND(ISBLANK('Unit Types - Emission Rates'!D184),N175&lt;&gt;0,L175&lt;&gt;N175),"FIN: "&amp;L175,IF(AND(ISBLANK('Unit Types - Emission Rates'!D184),N175&lt;&gt;0),L175,'Unit Types - Emission Rates'!D184))</f>
        <v>0</v>
      </c>
      <c r="N175" s="3">
        <f>'Unit Types - Emission Rates'!E184</f>
        <v>0</v>
      </c>
      <c r="O175" s="5" t="str">
        <f>IF(OR(COUNTIF($P$2:P175,P175&lt;&gt;0)&gt;1,P175=0),IF(ISBLANK('Unit Types - Emission Rates'!A184),O174,0),MAX($O$1:O174)+1)</f>
        <v>AR Numbering</v>
      </c>
      <c r="P175" s="5">
        <f>'Unit Types - Emission Rates'!A184</f>
        <v>0</v>
      </c>
      <c r="Q175" s="3">
        <f>IF(R175=0,0,IF(COUNTIF($R$2:R175,R175)&gt;1,0,MAX($Q$1:Q174)+1))</f>
        <v>0</v>
      </c>
      <c r="R175" s="3">
        <f>IF(ISBLANK('Unit Types - Emission Rates'!P184),'Unit Types - Emission Rates'!O184,'Unit Types - Emission Rates'!P184)</f>
        <v>0</v>
      </c>
      <c r="S175" t="str">
        <f t="shared" si="74"/>
        <v>00</v>
      </c>
      <c r="T175" t="str">
        <f t="shared" si="75"/>
        <v>00</v>
      </c>
      <c r="U175" s="3">
        <f>IF(OR('Unit Types - Emission Rates'!F184="PM 2.5",'Unit Types - Emission Rates'!F184="PM2.5",'Unit Types - Emission Rates'!F184="PM 10",'Unit Types - Emission Rates'!F184="PM10"),"PM",'Unit Types - Emission Rates'!F184)</f>
        <v>0</v>
      </c>
      <c r="V175" s="100">
        <f>IF(ISBLANK('Unit Types - Emission Rates'!F184),1,0)</f>
        <v>1</v>
      </c>
      <c r="AC175" s="99">
        <f>IF(AD175=-1,0,MAX($AC$1:AC174)+1)</f>
        <v>0</v>
      </c>
      <c r="AD175" s="3">
        <f t="shared" si="58"/>
        <v>-1</v>
      </c>
      <c r="AE175" s="3">
        <f t="shared" si="59"/>
        <v>-1</v>
      </c>
      <c r="AF175" s="280">
        <f t="shared" si="60"/>
        <v>-1</v>
      </c>
      <c r="AG175" s="280" t="str">
        <f t="shared" si="61"/>
        <v/>
      </c>
      <c r="AH175" s="280" t="str">
        <f t="shared" si="62"/>
        <v/>
      </c>
      <c r="AI175" s="3">
        <f t="shared" si="63"/>
        <v>-1</v>
      </c>
      <c r="AJ175" s="3" t="str">
        <f t="shared" si="64"/>
        <v/>
      </c>
      <c r="AK175" s="3" t="str">
        <f t="shared" si="65"/>
        <v/>
      </c>
      <c r="AL175" s="280">
        <f t="shared" si="66"/>
        <v>-1</v>
      </c>
      <c r="AM175" s="280" t="str">
        <f t="shared" si="67"/>
        <v/>
      </c>
      <c r="AN175" s="285" t="str">
        <f t="shared" si="68"/>
        <v/>
      </c>
      <c r="AO175" s="3">
        <f>IF(AP175=0,0,COUNTIF(AO$1:$AO174,"&lt;&gt;0"))</f>
        <v>0</v>
      </c>
      <c r="AP175" s="3">
        <f t="shared" si="69"/>
        <v>0</v>
      </c>
      <c r="AT175" s="99">
        <f>IF(AU175=0,0,COUNTIF($AT$1:AT174,"&lt;&gt;0"))</f>
        <v>0</v>
      </c>
      <c r="AU175" s="3">
        <f t="shared" si="70"/>
        <v>0</v>
      </c>
      <c r="AY175" s="3">
        <f>IF(ISNUMBER(IFERROR(MATCH(AZ175,$AZ$1:AZ174,0),"Else")),0,ROW(AZ175)-1)</f>
        <v>0</v>
      </c>
      <c r="AZ175">
        <f>IF(OR('Unit Types - Emission Rates'!F183="PM 2.5",'Unit Types - Emission Rates'!F183="PM 2.5 ",'Unit Types - Emission Rates'!F183="PM2.5"),"PM2.5",IF(OR('Unit Types - Emission Rates'!F183="PM 10",'Unit Types - Emission Rates'!F183="PM 10 ",'Unit Types - Emission Rates'!F183="PM10 "),"PM10",IF(RIGHT('Unit Types - Emission Rates'!F183,1)=" ",LEFT('Unit Types - Emission Rates'!F183,LEN('Unit Types - Emission Rates'!F183)-1),IF(RIGHT('Unit Types - Emission Rates'!F183,1)&lt;&gt;" ",'Unit Types - Emission Rates'!F183,'Unit Types - Emission Rates'!F183))))</f>
        <v>0</v>
      </c>
      <c r="BA175">
        <f>_xlfn.NUMBERVALUE(IF(OR('Unit Types - Emission Rates'!G183="-",'Unit Types - Emission Rates'!G183="--",'Unit Types - Emission Rates'!G183="---"),0,IF(OR('Unit Types - Emission Rates'!G183="&lt;0.01",'Unit Types - Emission Rates'!G183="&lt; 0.01"),0.01,'Unit Types - Emission Rates'!G183)))</f>
        <v>0</v>
      </c>
      <c r="BB175">
        <f>_xlfn.NUMBERVALUE(IF(OR('Unit Types - Emission Rates'!H183="-",'Unit Types - Emission Rates'!H183="--",'Unit Types - Emission Rates'!H183="---"),0,IF(OR('Unit Types - Emission Rates'!H183="&lt;0.01",'Unit Types - Emission Rates'!H183="&lt; 0.01"),0.01,'Unit Types - Emission Rates'!H183)))</f>
        <v>0</v>
      </c>
      <c r="BC175">
        <f>_xlfn.NUMBERVALUE(IF(OR('Unit Types - Emission Rates'!I183="-",'Unit Types - Emission Rates'!I183="--",'Unit Types - Emission Rates'!I183="---"),0,IF(OR('Unit Types - Emission Rates'!I183="&lt;0.01",'Unit Types - Emission Rates'!I183="&lt; 0.01"),0.01,'Unit Types - Emission Rates'!I183)))</f>
        <v>0</v>
      </c>
      <c r="BD175">
        <f>_xlfn.NUMBERVALUE(IF(OR('Unit Types - Emission Rates'!J183="-",'Unit Types - Emission Rates'!J183="--",'Unit Types - Emission Rates'!J183="---"),0,IF(OR('Unit Types - Emission Rates'!J183="&lt;0.01",'Unit Types - Emission Rates'!J183="&lt; 0.01"),0.01,'Unit Types - Emission Rates'!J183)))</f>
        <v>0</v>
      </c>
      <c r="BE175">
        <f>_xlfn.NUMBERVALUE(IF(OR('Unit Types - Emission Rates'!K183="-",'Unit Types - Emission Rates'!K183="--",'Unit Types - Emission Rates'!K183="---"),0,IF(OR('Unit Types - Emission Rates'!K183="&lt;0.01",'Unit Types - Emission Rates'!K183="&lt; 0.01"),0.01,'Unit Types - Emission Rates'!K183)))</f>
        <v>0</v>
      </c>
      <c r="BF175">
        <f>_xlfn.NUMBERVALUE(IF(OR('Unit Types - Emission Rates'!L183="-",'Unit Types - Emission Rates'!L183="--",'Unit Types - Emission Rates'!L183="---"),0,IF(OR('Unit Types - Emission Rates'!L183="&lt;0.01",'Unit Types - Emission Rates'!L183="&lt; 0.01"),0.01,'Unit Types - Emission Rates'!L183)))</f>
        <v>0</v>
      </c>
      <c r="BG175" t="b">
        <f>IF(AND(V174&lt;&gt;1),(QuickFix!G174="Yes"))</f>
        <v>0</v>
      </c>
      <c r="BH175" t="b">
        <f>OR('Unit Types - Emission Rates'!A183="Consolidate",AND(ISBLANK('Unit Types - Emission Rates'!A183),BH174=TRUE),BC175&gt;0,BD175&gt;0)</f>
        <v>0</v>
      </c>
      <c r="BI175" t="b">
        <f>OR('Unit Types - Emission Rates'!A183="Remove",AND(ISBLANK('Unit Types - Emission Rates'!A183),BI174=TRUE))</f>
        <v>0</v>
      </c>
      <c r="BJ175" t="b">
        <f>OR('Unit Types - Emission Rates'!A183="Consolidate",'Unit Types - Emission Rates'!A183="New/Modified",'Unit Types - Emission Rates'!A183="Change of location",AND(ISBLANK('Unit Types - Emission Rates'!A183),BJ174=TRUE))</f>
        <v>0</v>
      </c>
      <c r="BK175" t="b">
        <f>OR('Unit Types - Emission Rates'!A183="Renew",'Unit Types - Emission Rates'!A183="Renew only",AND(ISBLANK('Unit Types - Emission Rates'!A183),BK174=TRUE))</f>
        <v>0</v>
      </c>
      <c r="BL175">
        <f>IF(ISNUMBER(IFERROR(MATCH(BM175,$BM$1:BM174,0),"Else")),0,ROW(BM175)-1)</f>
        <v>0</v>
      </c>
      <c r="BM175" s="105">
        <f t="shared" si="77"/>
        <v>0</v>
      </c>
      <c r="BO175" s="3"/>
      <c r="BP175" s="3"/>
      <c r="BQ175" s="162" t="s">
        <v>1829</v>
      </c>
      <c r="BR175" s="160" t="s">
        <v>1163</v>
      </c>
      <c r="BS175" s="3"/>
      <c r="BT175" s="3"/>
      <c r="CK175" s="102" t="s">
        <v>1830</v>
      </c>
      <c r="CL175">
        <v>40</v>
      </c>
      <c r="CN175">
        <v>100</v>
      </c>
      <c r="CO175" t="s">
        <v>1720</v>
      </c>
      <c r="CP175">
        <v>15</v>
      </c>
      <c r="CQ175" s="105"/>
      <c r="CX175" t="s">
        <v>1831</v>
      </c>
      <c r="CY175">
        <f t="shared" si="71"/>
        <v>0</v>
      </c>
      <c r="DA175" t="b">
        <f t="shared" si="78"/>
        <v>0</v>
      </c>
      <c r="DF175" s="333">
        <f t="shared" si="76"/>
        <v>0</v>
      </c>
    </row>
    <row r="176" spans="1:110" x14ac:dyDescent="0.2">
      <c r="A176" s="102">
        <f>IF(OR('Unit Types - Emission Rates'!A185="Not New/Modified",'Unit Types - Emission Rates'!A185="Remove",M176=0),0,IF(ISNUMBER(MATCH(M176,$M$1:M175,0)),0,MAX($A$1:A175)+1))</f>
        <v>0</v>
      </c>
      <c r="B176" t="str">
        <f>IF(OR(COUNTIF(QuickFix!$D$2:D176,QuickFix!D176)&gt;1,QuickFix!D176=0),IF(ISBLANK('Unit Types - Emission Rates'!C185),B175,0),MAX($B$1:B175)+1)</f>
        <v># if BACT</v>
      </c>
      <c r="C176" t="str">
        <f t="shared" si="55"/>
        <v># if BACT0</v>
      </c>
      <c r="D176">
        <f>IF(B176=0,0,IF(ISNUMBER(MATCH(C176,$C$1:C175,0)),-1,COUNTIF($B$2:B176,B176)-COUNTIFS($D$1:D175,"&lt;0",$B$1:B175,B176)))</f>
        <v>-1</v>
      </c>
      <c r="E176">
        <f t="shared" si="73"/>
        <v>0</v>
      </c>
      <c r="F176" t="str">
        <f>IF(OR(COUNTIF(QuickFix!$D$2:D176,QuickFix!D176)&gt;1,QuickFix!D176=0),IF(ISBLANK('Unit Types - Emission Rates'!C185),F175,0),MAX(F$1:$F175)+1)</f>
        <v># if Monitoring</v>
      </c>
      <c r="G176" t="str">
        <f t="shared" si="56"/>
        <v># if Monitoring0</v>
      </c>
      <c r="H176">
        <f>IF(F176=0,0,IF(ISNUMBER(MATCH(G176,$G$1:G175,0)),-1,COUNTIF($F$2:F176,F176)-COUNTIFS($H$1:H175,"&lt;0",$F$1:F175,F176)))</f>
        <v>-1</v>
      </c>
      <c r="I176">
        <f t="shared" si="57"/>
        <v>0</v>
      </c>
      <c r="J176" s="3" t="str">
        <f>IF(OR(COUNTIF($L$2:L176,L176)&gt;1,L176=0),IF(ISBLANK('Unit Types - Emission Rates'!C185),J175,0),MAX($J$1:J175)+1)</f>
        <v>Unique FIN</v>
      </c>
      <c r="K176" s="3" t="str">
        <f>IF(OR(COUNTIF($M$2:M176,M176)&gt;1,M176=0),IF(ISBLANK('Unit Types - Emission Rates'!D185),K175,0),MAX($K$1:K175)+1)</f>
        <v>Unique EPN</v>
      </c>
      <c r="L176">
        <f>IF(ISBLANK('Unit Types - Emission Rates'!$C185),'Unit Types - Emission Rates'!D185,'Unit Types - Emission Rates'!C185)</f>
        <v>0</v>
      </c>
      <c r="M176" s="3">
        <f>IF(AND(ISBLANK('Unit Types - Emission Rates'!D185),N176&lt;&gt;0,L176&lt;&gt;N176),"FIN: "&amp;L176,IF(AND(ISBLANK('Unit Types - Emission Rates'!D185),N176&lt;&gt;0),L176,'Unit Types - Emission Rates'!D185))</f>
        <v>0</v>
      </c>
      <c r="N176" s="3">
        <f>'Unit Types - Emission Rates'!E185</f>
        <v>0</v>
      </c>
      <c r="O176" s="5" t="str">
        <f>IF(OR(COUNTIF($P$2:P176,P176&lt;&gt;0)&gt;1,P176=0),IF(ISBLANK('Unit Types - Emission Rates'!A185),O175,0),MAX($O$1:O175)+1)</f>
        <v>AR Numbering</v>
      </c>
      <c r="P176" s="5">
        <f>'Unit Types - Emission Rates'!A185</f>
        <v>0</v>
      </c>
      <c r="Q176" s="3">
        <f>IF(R176=0,0,IF(COUNTIF($R$2:R176,R176)&gt;1,0,MAX($Q$1:Q175)+1))</f>
        <v>0</v>
      </c>
      <c r="R176" s="3">
        <f>IF(ISBLANK('Unit Types - Emission Rates'!P185),'Unit Types - Emission Rates'!O185,'Unit Types - Emission Rates'!P185)</f>
        <v>0</v>
      </c>
      <c r="S176" t="str">
        <f t="shared" si="74"/>
        <v>00</v>
      </c>
      <c r="T176" t="str">
        <f t="shared" si="75"/>
        <v>00</v>
      </c>
      <c r="U176" s="3">
        <f>IF(OR('Unit Types - Emission Rates'!F185="PM 2.5",'Unit Types - Emission Rates'!F185="PM2.5",'Unit Types - Emission Rates'!F185="PM 10",'Unit Types - Emission Rates'!F185="PM10"),"PM",'Unit Types - Emission Rates'!F185)</f>
        <v>0</v>
      </c>
      <c r="V176" s="100">
        <f>IF(ISBLANK('Unit Types - Emission Rates'!F185),1,0)</f>
        <v>1</v>
      </c>
      <c r="AC176" s="99">
        <f>IF(AD176=-1,0,MAX($AC$1:AC175)+1)</f>
        <v>0</v>
      </c>
      <c r="AD176" s="3">
        <f t="shared" si="58"/>
        <v>-1</v>
      </c>
      <c r="AE176" s="3">
        <f t="shared" si="59"/>
        <v>-1</v>
      </c>
      <c r="AF176" s="280">
        <f t="shared" si="60"/>
        <v>-1</v>
      </c>
      <c r="AG176" s="280" t="str">
        <f t="shared" si="61"/>
        <v/>
      </c>
      <c r="AH176" s="280" t="str">
        <f t="shared" si="62"/>
        <v/>
      </c>
      <c r="AI176" s="3">
        <f t="shared" si="63"/>
        <v>-1</v>
      </c>
      <c r="AJ176" s="3" t="str">
        <f t="shared" si="64"/>
        <v/>
      </c>
      <c r="AK176" s="3" t="str">
        <f t="shared" si="65"/>
        <v/>
      </c>
      <c r="AL176" s="280">
        <f t="shared" si="66"/>
        <v>-1</v>
      </c>
      <c r="AM176" s="280" t="str">
        <f t="shared" si="67"/>
        <v/>
      </c>
      <c r="AN176" s="285" t="str">
        <f t="shared" si="68"/>
        <v/>
      </c>
      <c r="AO176" s="3">
        <f>IF(AP176=0,0,COUNTIF(AO$1:$AO175,"&lt;&gt;0"))</f>
        <v>0</v>
      </c>
      <c r="AP176" s="3">
        <f t="shared" si="69"/>
        <v>0</v>
      </c>
      <c r="AT176" s="99">
        <f>IF(AU176=0,0,COUNTIF($AT$1:AT175,"&lt;&gt;0"))</f>
        <v>0</v>
      </c>
      <c r="AU176" s="3">
        <f t="shared" si="70"/>
        <v>0</v>
      </c>
      <c r="AY176" s="3">
        <f>IF(ISNUMBER(IFERROR(MATCH(AZ176,$AZ$1:AZ175,0),"Else")),0,ROW(AZ176)-1)</f>
        <v>0</v>
      </c>
      <c r="AZ176">
        <f>IF(OR('Unit Types - Emission Rates'!F184="PM 2.5",'Unit Types - Emission Rates'!F184="PM 2.5 ",'Unit Types - Emission Rates'!F184="PM2.5"),"PM2.5",IF(OR('Unit Types - Emission Rates'!F184="PM 10",'Unit Types - Emission Rates'!F184="PM 10 ",'Unit Types - Emission Rates'!F184="PM10 "),"PM10",IF(RIGHT('Unit Types - Emission Rates'!F184,1)=" ",LEFT('Unit Types - Emission Rates'!F184,LEN('Unit Types - Emission Rates'!F184)-1),IF(RIGHT('Unit Types - Emission Rates'!F184,1)&lt;&gt;" ",'Unit Types - Emission Rates'!F184,'Unit Types - Emission Rates'!F184))))</f>
        <v>0</v>
      </c>
      <c r="BA176">
        <f>_xlfn.NUMBERVALUE(IF(OR('Unit Types - Emission Rates'!G184="-",'Unit Types - Emission Rates'!G184="--",'Unit Types - Emission Rates'!G184="---"),0,IF(OR('Unit Types - Emission Rates'!G184="&lt;0.01",'Unit Types - Emission Rates'!G184="&lt; 0.01"),0.01,'Unit Types - Emission Rates'!G184)))</f>
        <v>0</v>
      </c>
      <c r="BB176">
        <f>_xlfn.NUMBERVALUE(IF(OR('Unit Types - Emission Rates'!H184="-",'Unit Types - Emission Rates'!H184="--",'Unit Types - Emission Rates'!H184="---"),0,IF(OR('Unit Types - Emission Rates'!H184="&lt;0.01",'Unit Types - Emission Rates'!H184="&lt; 0.01"),0.01,'Unit Types - Emission Rates'!H184)))</f>
        <v>0</v>
      </c>
      <c r="BC176">
        <f>_xlfn.NUMBERVALUE(IF(OR('Unit Types - Emission Rates'!I184="-",'Unit Types - Emission Rates'!I184="--",'Unit Types - Emission Rates'!I184="---"),0,IF(OR('Unit Types - Emission Rates'!I184="&lt;0.01",'Unit Types - Emission Rates'!I184="&lt; 0.01"),0.01,'Unit Types - Emission Rates'!I184)))</f>
        <v>0</v>
      </c>
      <c r="BD176">
        <f>_xlfn.NUMBERVALUE(IF(OR('Unit Types - Emission Rates'!J184="-",'Unit Types - Emission Rates'!J184="--",'Unit Types - Emission Rates'!J184="---"),0,IF(OR('Unit Types - Emission Rates'!J184="&lt;0.01",'Unit Types - Emission Rates'!J184="&lt; 0.01"),0.01,'Unit Types - Emission Rates'!J184)))</f>
        <v>0</v>
      </c>
      <c r="BE176">
        <f>_xlfn.NUMBERVALUE(IF(OR('Unit Types - Emission Rates'!K184="-",'Unit Types - Emission Rates'!K184="--",'Unit Types - Emission Rates'!K184="---"),0,IF(OR('Unit Types - Emission Rates'!K184="&lt;0.01",'Unit Types - Emission Rates'!K184="&lt; 0.01"),0.01,'Unit Types - Emission Rates'!K184)))</f>
        <v>0</v>
      </c>
      <c r="BF176">
        <f>_xlfn.NUMBERVALUE(IF(OR('Unit Types - Emission Rates'!L184="-",'Unit Types - Emission Rates'!L184="--",'Unit Types - Emission Rates'!L184="---"),0,IF(OR('Unit Types - Emission Rates'!L184="&lt;0.01",'Unit Types - Emission Rates'!L184="&lt; 0.01"),0.01,'Unit Types - Emission Rates'!L184)))</f>
        <v>0</v>
      </c>
      <c r="BG176" t="b">
        <f>IF(AND(V175&lt;&gt;1),(QuickFix!G175="Yes"))</f>
        <v>0</v>
      </c>
      <c r="BH176" t="b">
        <f>OR('Unit Types - Emission Rates'!A184="Consolidate",AND(ISBLANK('Unit Types - Emission Rates'!A184),BH175=TRUE),BC176&gt;0,BD176&gt;0)</f>
        <v>0</v>
      </c>
      <c r="BI176" t="b">
        <f>OR('Unit Types - Emission Rates'!A184="Remove",AND(ISBLANK('Unit Types - Emission Rates'!A184),BI175=TRUE))</f>
        <v>0</v>
      </c>
      <c r="BJ176" t="b">
        <f>OR('Unit Types - Emission Rates'!A184="Consolidate",'Unit Types - Emission Rates'!A184="New/Modified",'Unit Types - Emission Rates'!A184="Change of location",AND(ISBLANK('Unit Types - Emission Rates'!A184),BJ175=TRUE))</f>
        <v>0</v>
      </c>
      <c r="BK176" t="b">
        <f>OR('Unit Types - Emission Rates'!A184="Renew",'Unit Types - Emission Rates'!A184="Renew only",AND(ISBLANK('Unit Types - Emission Rates'!A184),BK175=TRUE))</f>
        <v>0</v>
      </c>
      <c r="BL176">
        <f>IF(ISNUMBER(IFERROR(MATCH(BM176,$BM$1:BM175,0),"Else")),0,ROW(BM176)-1)</f>
        <v>0</v>
      </c>
      <c r="BM176" s="105">
        <f t="shared" si="77"/>
        <v>0</v>
      </c>
      <c r="BO176" s="3"/>
      <c r="BP176" s="3"/>
      <c r="BQ176" s="162" t="s">
        <v>1832</v>
      </c>
      <c r="BR176" s="160" t="s">
        <v>1029</v>
      </c>
      <c r="BS176" s="3"/>
      <c r="BT176" s="3"/>
      <c r="CK176" s="102" t="s">
        <v>1833</v>
      </c>
      <c r="CL176">
        <v>5</v>
      </c>
      <c r="CN176">
        <v>50</v>
      </c>
      <c r="CO176" t="s">
        <v>1720</v>
      </c>
      <c r="CP176">
        <v>15</v>
      </c>
      <c r="CQ176" s="105"/>
      <c r="CX176" t="s">
        <v>1834</v>
      </c>
      <c r="CY176">
        <f t="shared" si="71"/>
        <v>0</v>
      </c>
      <c r="DA176" t="b">
        <f t="shared" si="78"/>
        <v>0</v>
      </c>
      <c r="DF176" s="333">
        <f t="shared" si="76"/>
        <v>0</v>
      </c>
    </row>
    <row r="177" spans="1:110" x14ac:dyDescent="0.2">
      <c r="A177" s="102">
        <f>IF(OR('Unit Types - Emission Rates'!A186="Not New/Modified",'Unit Types - Emission Rates'!A186="Remove",M177=0),0,IF(ISNUMBER(MATCH(M177,$M$1:M176,0)),0,MAX($A$1:A176)+1))</f>
        <v>0</v>
      </c>
      <c r="B177" t="str">
        <f>IF(OR(COUNTIF(QuickFix!$D$2:D177,QuickFix!D177)&gt;1,QuickFix!D177=0),IF(ISBLANK('Unit Types - Emission Rates'!C186),B176,0),MAX($B$1:B176)+1)</f>
        <v># if BACT</v>
      </c>
      <c r="C177" t="str">
        <f t="shared" si="55"/>
        <v># if BACT0</v>
      </c>
      <c r="D177">
        <f>IF(B177=0,0,IF(ISNUMBER(MATCH(C177,$C$1:C176,0)),-1,COUNTIF($B$2:B177,B177)-COUNTIFS($D$1:D176,"&lt;0",$B$1:B176,B177)))</f>
        <v>-1</v>
      </c>
      <c r="E177">
        <f t="shared" si="73"/>
        <v>0</v>
      </c>
      <c r="F177" t="str">
        <f>IF(OR(COUNTIF(QuickFix!$D$2:D177,QuickFix!D177)&gt;1,QuickFix!D177=0),IF(ISBLANK('Unit Types - Emission Rates'!C186),F176,0),MAX(F$1:$F176)+1)</f>
        <v># if Monitoring</v>
      </c>
      <c r="G177" t="str">
        <f t="shared" si="56"/>
        <v># if Monitoring0</v>
      </c>
      <c r="H177">
        <f>IF(F177=0,0,IF(ISNUMBER(MATCH(G177,$G$1:G176,0)),-1,COUNTIF($F$2:F177,F177)-COUNTIFS($H$1:H176,"&lt;0",$F$1:F176,F177)))</f>
        <v>-1</v>
      </c>
      <c r="I177">
        <f t="shared" si="57"/>
        <v>0</v>
      </c>
      <c r="J177" s="3" t="str">
        <f>IF(OR(COUNTIF($L$2:L177,L177)&gt;1,L177=0),IF(ISBLANK('Unit Types - Emission Rates'!C186),J176,0),MAX($J$1:J176)+1)</f>
        <v>Unique FIN</v>
      </c>
      <c r="K177" s="3" t="str">
        <f>IF(OR(COUNTIF($M$2:M177,M177)&gt;1,M177=0),IF(ISBLANK('Unit Types - Emission Rates'!D186),K176,0),MAX($K$1:K176)+1)</f>
        <v>Unique EPN</v>
      </c>
      <c r="L177">
        <f>IF(ISBLANK('Unit Types - Emission Rates'!$C186),'Unit Types - Emission Rates'!D186,'Unit Types - Emission Rates'!C186)</f>
        <v>0</v>
      </c>
      <c r="M177" s="3">
        <f>IF(AND(ISBLANK('Unit Types - Emission Rates'!D186),N177&lt;&gt;0,L177&lt;&gt;N177),"FIN: "&amp;L177,IF(AND(ISBLANK('Unit Types - Emission Rates'!D186),N177&lt;&gt;0),L177,'Unit Types - Emission Rates'!D186))</f>
        <v>0</v>
      </c>
      <c r="N177" s="3">
        <f>'Unit Types - Emission Rates'!E186</f>
        <v>0</v>
      </c>
      <c r="O177" s="5" t="str">
        <f>IF(OR(COUNTIF($P$2:P177,P177&lt;&gt;0)&gt;1,P177=0),IF(ISBLANK('Unit Types - Emission Rates'!A186),O176,0),MAX($O$1:O176)+1)</f>
        <v>AR Numbering</v>
      </c>
      <c r="P177" s="5">
        <f>'Unit Types - Emission Rates'!A186</f>
        <v>0</v>
      </c>
      <c r="Q177" s="3">
        <f>IF(R177=0,0,IF(COUNTIF($R$2:R177,R177)&gt;1,0,MAX($Q$1:Q176)+1))</f>
        <v>0</v>
      </c>
      <c r="R177" s="3">
        <f>IF(ISBLANK('Unit Types - Emission Rates'!P186),'Unit Types - Emission Rates'!O186,'Unit Types - Emission Rates'!P186)</f>
        <v>0</v>
      </c>
      <c r="S177" t="str">
        <f t="shared" si="74"/>
        <v>00</v>
      </c>
      <c r="T177" t="str">
        <f t="shared" si="75"/>
        <v>00</v>
      </c>
      <c r="U177" s="3">
        <f>IF(OR('Unit Types - Emission Rates'!F186="PM 2.5",'Unit Types - Emission Rates'!F186="PM2.5",'Unit Types - Emission Rates'!F186="PM 10",'Unit Types - Emission Rates'!F186="PM10"),"PM",'Unit Types - Emission Rates'!F186)</f>
        <v>0</v>
      </c>
      <c r="V177" s="100">
        <f>IF(ISBLANK('Unit Types - Emission Rates'!F186),1,0)</f>
        <v>1</v>
      </c>
      <c r="AC177" s="99">
        <f>IF(AD177=-1,0,MAX($AC$1:AC176)+1)</f>
        <v>0</v>
      </c>
      <c r="AD177" s="3">
        <f t="shared" si="58"/>
        <v>-1</v>
      </c>
      <c r="AE177" s="3">
        <f t="shared" si="59"/>
        <v>-1</v>
      </c>
      <c r="AF177" s="280">
        <f t="shared" si="60"/>
        <v>-1</v>
      </c>
      <c r="AG177" s="280" t="str">
        <f t="shared" si="61"/>
        <v/>
      </c>
      <c r="AH177" s="280" t="str">
        <f t="shared" si="62"/>
        <v/>
      </c>
      <c r="AI177" s="3">
        <f t="shared" si="63"/>
        <v>-1</v>
      </c>
      <c r="AJ177" s="3" t="str">
        <f t="shared" si="64"/>
        <v/>
      </c>
      <c r="AK177" s="3" t="str">
        <f t="shared" si="65"/>
        <v/>
      </c>
      <c r="AL177" s="280">
        <f t="shared" si="66"/>
        <v>-1</v>
      </c>
      <c r="AM177" s="280" t="str">
        <f t="shared" si="67"/>
        <v/>
      </c>
      <c r="AN177" s="285" t="str">
        <f t="shared" si="68"/>
        <v/>
      </c>
      <c r="AO177" s="3">
        <f>IF(AP177=0,0,COUNTIF(AO$1:$AO176,"&lt;&gt;0"))</f>
        <v>0</v>
      </c>
      <c r="AP177" s="3">
        <f t="shared" si="69"/>
        <v>0</v>
      </c>
      <c r="AT177" s="99">
        <f>IF(AU177=0,0,COUNTIF($AT$1:AT176,"&lt;&gt;0"))</f>
        <v>0</v>
      </c>
      <c r="AU177" s="3">
        <f t="shared" si="70"/>
        <v>0</v>
      </c>
      <c r="AY177" s="3">
        <f>IF(ISNUMBER(IFERROR(MATCH(AZ177,$AZ$1:AZ176,0),"Else")),0,ROW(AZ177)-1)</f>
        <v>0</v>
      </c>
      <c r="AZ177">
        <f>IF(OR('Unit Types - Emission Rates'!F185="PM 2.5",'Unit Types - Emission Rates'!F185="PM 2.5 ",'Unit Types - Emission Rates'!F185="PM2.5"),"PM2.5",IF(OR('Unit Types - Emission Rates'!F185="PM 10",'Unit Types - Emission Rates'!F185="PM 10 ",'Unit Types - Emission Rates'!F185="PM10 "),"PM10",IF(RIGHT('Unit Types - Emission Rates'!F185,1)=" ",LEFT('Unit Types - Emission Rates'!F185,LEN('Unit Types - Emission Rates'!F185)-1),IF(RIGHT('Unit Types - Emission Rates'!F185,1)&lt;&gt;" ",'Unit Types - Emission Rates'!F185,'Unit Types - Emission Rates'!F185))))</f>
        <v>0</v>
      </c>
      <c r="BA177">
        <f>_xlfn.NUMBERVALUE(IF(OR('Unit Types - Emission Rates'!G185="-",'Unit Types - Emission Rates'!G185="--",'Unit Types - Emission Rates'!G185="---"),0,IF(OR('Unit Types - Emission Rates'!G185="&lt;0.01",'Unit Types - Emission Rates'!G185="&lt; 0.01"),0.01,'Unit Types - Emission Rates'!G185)))</f>
        <v>0</v>
      </c>
      <c r="BB177">
        <f>_xlfn.NUMBERVALUE(IF(OR('Unit Types - Emission Rates'!H185="-",'Unit Types - Emission Rates'!H185="--",'Unit Types - Emission Rates'!H185="---"),0,IF(OR('Unit Types - Emission Rates'!H185="&lt;0.01",'Unit Types - Emission Rates'!H185="&lt; 0.01"),0.01,'Unit Types - Emission Rates'!H185)))</f>
        <v>0</v>
      </c>
      <c r="BC177">
        <f>_xlfn.NUMBERVALUE(IF(OR('Unit Types - Emission Rates'!I185="-",'Unit Types - Emission Rates'!I185="--",'Unit Types - Emission Rates'!I185="---"),0,IF(OR('Unit Types - Emission Rates'!I185="&lt;0.01",'Unit Types - Emission Rates'!I185="&lt; 0.01"),0.01,'Unit Types - Emission Rates'!I185)))</f>
        <v>0</v>
      </c>
      <c r="BD177">
        <f>_xlfn.NUMBERVALUE(IF(OR('Unit Types - Emission Rates'!J185="-",'Unit Types - Emission Rates'!J185="--",'Unit Types - Emission Rates'!J185="---"),0,IF(OR('Unit Types - Emission Rates'!J185="&lt;0.01",'Unit Types - Emission Rates'!J185="&lt; 0.01"),0.01,'Unit Types - Emission Rates'!J185)))</f>
        <v>0</v>
      </c>
      <c r="BE177">
        <f>_xlfn.NUMBERVALUE(IF(OR('Unit Types - Emission Rates'!K185="-",'Unit Types - Emission Rates'!K185="--",'Unit Types - Emission Rates'!K185="---"),0,IF(OR('Unit Types - Emission Rates'!K185="&lt;0.01",'Unit Types - Emission Rates'!K185="&lt; 0.01"),0.01,'Unit Types - Emission Rates'!K185)))</f>
        <v>0</v>
      </c>
      <c r="BF177">
        <f>_xlfn.NUMBERVALUE(IF(OR('Unit Types - Emission Rates'!L185="-",'Unit Types - Emission Rates'!L185="--",'Unit Types - Emission Rates'!L185="---"),0,IF(OR('Unit Types - Emission Rates'!L185="&lt;0.01",'Unit Types - Emission Rates'!L185="&lt; 0.01"),0.01,'Unit Types - Emission Rates'!L185)))</f>
        <v>0</v>
      </c>
      <c r="BG177" t="b">
        <f>IF(AND(V176&lt;&gt;1),(QuickFix!G176="Yes"))</f>
        <v>0</v>
      </c>
      <c r="BH177" t="b">
        <f>OR('Unit Types - Emission Rates'!A185="Consolidate",AND(ISBLANK('Unit Types - Emission Rates'!A185),BH176=TRUE),BC177&gt;0,BD177&gt;0)</f>
        <v>0</v>
      </c>
      <c r="BI177" t="b">
        <f>OR('Unit Types - Emission Rates'!A185="Remove",AND(ISBLANK('Unit Types - Emission Rates'!A185),BI176=TRUE))</f>
        <v>0</v>
      </c>
      <c r="BJ177" t="b">
        <f>OR('Unit Types - Emission Rates'!A185="Consolidate",'Unit Types - Emission Rates'!A185="New/Modified",'Unit Types - Emission Rates'!A185="Change of location",AND(ISBLANK('Unit Types - Emission Rates'!A185),BJ176=TRUE))</f>
        <v>0</v>
      </c>
      <c r="BK177" t="b">
        <f>OR('Unit Types - Emission Rates'!A185="Renew",'Unit Types - Emission Rates'!A185="Renew only",AND(ISBLANK('Unit Types - Emission Rates'!A185),BK176=TRUE))</f>
        <v>0</v>
      </c>
      <c r="BL177">
        <f>IF(ISNUMBER(IFERROR(MATCH(BM177,$BM$1:BM176,0),"Else")),0,ROW(BM177)-1)</f>
        <v>0</v>
      </c>
      <c r="BM177" s="105">
        <f t="shared" si="77"/>
        <v>0</v>
      </c>
      <c r="BO177" s="3"/>
      <c r="BP177" s="3"/>
      <c r="BQ177" s="162" t="s">
        <v>1595</v>
      </c>
      <c r="BR177" s="160" t="s">
        <v>1187</v>
      </c>
      <c r="BS177" s="3"/>
      <c r="BT177" s="3"/>
      <c r="CK177" s="102" t="s">
        <v>1835</v>
      </c>
      <c r="CL177">
        <v>5</v>
      </c>
      <c r="CO177" t="s">
        <v>1720</v>
      </c>
      <c r="CQ177" s="105"/>
      <c r="CX177" t="s">
        <v>1836</v>
      </c>
      <c r="CY177">
        <f t="shared" si="71"/>
        <v>0</v>
      </c>
      <c r="DA177" t="b">
        <f t="shared" si="78"/>
        <v>0</v>
      </c>
      <c r="DF177" s="333">
        <f t="shared" si="76"/>
        <v>0</v>
      </c>
    </row>
    <row r="178" spans="1:110" x14ac:dyDescent="0.2">
      <c r="A178" s="102">
        <f>IF(OR('Unit Types - Emission Rates'!A187="Not New/Modified",'Unit Types - Emission Rates'!A187="Remove",M178=0),0,IF(ISNUMBER(MATCH(M178,$M$1:M177,0)),0,MAX($A$1:A177)+1))</f>
        <v>0</v>
      </c>
      <c r="B178" t="str">
        <f>IF(OR(COUNTIF(QuickFix!$D$2:D178,QuickFix!D178)&gt;1,QuickFix!D178=0),IF(ISBLANK('Unit Types - Emission Rates'!C187),B177,0),MAX($B$1:B177)+1)</f>
        <v># if BACT</v>
      </c>
      <c r="C178" t="str">
        <f t="shared" si="55"/>
        <v># if BACT0</v>
      </c>
      <c r="D178">
        <f>IF(B178=0,0,IF(ISNUMBER(MATCH(C178,$C$1:C177,0)),-1,COUNTIF($B$2:B178,B178)-COUNTIFS($D$1:D177,"&lt;0",$B$1:B177,B178)))</f>
        <v>-1</v>
      </c>
      <c r="E178">
        <f t="shared" si="73"/>
        <v>0</v>
      </c>
      <c r="F178" t="str">
        <f>IF(OR(COUNTIF(QuickFix!$D$2:D178,QuickFix!D178)&gt;1,QuickFix!D178=0),IF(ISBLANK('Unit Types - Emission Rates'!C187),F177,0),MAX(F$1:$F177)+1)</f>
        <v># if Monitoring</v>
      </c>
      <c r="G178" t="str">
        <f t="shared" si="56"/>
        <v># if Monitoring0</v>
      </c>
      <c r="H178">
        <f>IF(F178=0,0,IF(ISNUMBER(MATCH(G178,$G$1:G177,0)),-1,COUNTIF($F$2:F178,F178)-COUNTIFS($H$1:H177,"&lt;0",$F$1:F177,F178)))</f>
        <v>-1</v>
      </c>
      <c r="I178">
        <f t="shared" si="57"/>
        <v>0</v>
      </c>
      <c r="J178" s="3" t="str">
        <f>IF(OR(COUNTIF($L$2:L178,L178)&gt;1,L178=0),IF(ISBLANK('Unit Types - Emission Rates'!C187),J177,0),MAX($J$1:J177)+1)</f>
        <v>Unique FIN</v>
      </c>
      <c r="K178" s="3" t="str">
        <f>IF(OR(COUNTIF($M$2:M178,M178)&gt;1,M178=0),IF(ISBLANK('Unit Types - Emission Rates'!D187),K177,0),MAX($K$1:K177)+1)</f>
        <v>Unique EPN</v>
      </c>
      <c r="L178">
        <f>IF(ISBLANK('Unit Types - Emission Rates'!$C187),'Unit Types - Emission Rates'!D187,'Unit Types - Emission Rates'!C187)</f>
        <v>0</v>
      </c>
      <c r="M178" s="3">
        <f>IF(AND(ISBLANK('Unit Types - Emission Rates'!D187),N178&lt;&gt;0,L178&lt;&gt;N178),"FIN: "&amp;L178,IF(AND(ISBLANK('Unit Types - Emission Rates'!D187),N178&lt;&gt;0),L178,'Unit Types - Emission Rates'!D187))</f>
        <v>0</v>
      </c>
      <c r="N178" s="3">
        <f>'Unit Types - Emission Rates'!E187</f>
        <v>0</v>
      </c>
      <c r="O178" s="5" t="str">
        <f>IF(OR(COUNTIF($P$2:P178,P178&lt;&gt;0)&gt;1,P178=0),IF(ISBLANK('Unit Types - Emission Rates'!A187),O177,0),MAX($O$1:O177)+1)</f>
        <v>AR Numbering</v>
      </c>
      <c r="P178" s="5">
        <f>'Unit Types - Emission Rates'!A187</f>
        <v>0</v>
      </c>
      <c r="Q178" s="3">
        <f>IF(R178=0,0,IF(COUNTIF($R$2:R178,R178)&gt;1,0,MAX($Q$1:Q177)+1))</f>
        <v>0</v>
      </c>
      <c r="R178" s="3">
        <f>IF(ISBLANK('Unit Types - Emission Rates'!P187),'Unit Types - Emission Rates'!O187,'Unit Types - Emission Rates'!P187)</f>
        <v>0</v>
      </c>
      <c r="S178" t="str">
        <f t="shared" si="74"/>
        <v>00</v>
      </c>
      <c r="T178" t="str">
        <f t="shared" si="75"/>
        <v>00</v>
      </c>
      <c r="U178" s="3">
        <f>IF(OR('Unit Types - Emission Rates'!F187="PM 2.5",'Unit Types - Emission Rates'!F187="PM2.5",'Unit Types - Emission Rates'!F187="PM 10",'Unit Types - Emission Rates'!F187="PM10"),"PM",'Unit Types - Emission Rates'!F187)</f>
        <v>0</v>
      </c>
      <c r="V178" s="100">
        <f>IF(ISBLANK('Unit Types - Emission Rates'!F187),1,0)</f>
        <v>1</v>
      </c>
      <c r="AC178" s="99">
        <f>IF(AD178=-1,0,MAX($AC$1:AC177)+1)</f>
        <v>0</v>
      </c>
      <c r="AD178" s="3">
        <f t="shared" si="58"/>
        <v>-1</v>
      </c>
      <c r="AE178" s="3">
        <f t="shared" si="59"/>
        <v>-1</v>
      </c>
      <c r="AF178" s="280">
        <f t="shared" si="60"/>
        <v>-1</v>
      </c>
      <c r="AG178" s="280" t="str">
        <f t="shared" si="61"/>
        <v/>
      </c>
      <c r="AH178" s="280" t="str">
        <f t="shared" si="62"/>
        <v/>
      </c>
      <c r="AI178" s="3">
        <f t="shared" si="63"/>
        <v>-1</v>
      </c>
      <c r="AJ178" s="3" t="str">
        <f t="shared" si="64"/>
        <v/>
      </c>
      <c r="AK178" s="3" t="str">
        <f t="shared" si="65"/>
        <v/>
      </c>
      <c r="AL178" s="280">
        <f t="shared" si="66"/>
        <v>-1</v>
      </c>
      <c r="AM178" s="280" t="str">
        <f t="shared" si="67"/>
        <v/>
      </c>
      <c r="AN178" s="285" t="str">
        <f t="shared" si="68"/>
        <v/>
      </c>
      <c r="AO178" s="3">
        <f>IF(AP178=0,0,COUNTIF(AO$1:$AO177,"&lt;&gt;0"))</f>
        <v>0</v>
      </c>
      <c r="AP178" s="3">
        <f t="shared" si="69"/>
        <v>0</v>
      </c>
      <c r="AT178" s="99">
        <f>IF(AU178=0,0,COUNTIF($AT$1:AT177,"&lt;&gt;0"))</f>
        <v>0</v>
      </c>
      <c r="AU178" s="3">
        <f t="shared" si="70"/>
        <v>0</v>
      </c>
      <c r="AY178" s="3">
        <f>IF(ISNUMBER(IFERROR(MATCH(AZ178,$AZ$1:AZ177,0),"Else")),0,ROW(AZ178)-1)</f>
        <v>0</v>
      </c>
      <c r="AZ178">
        <f>IF(OR('Unit Types - Emission Rates'!F186="PM 2.5",'Unit Types - Emission Rates'!F186="PM 2.5 ",'Unit Types - Emission Rates'!F186="PM2.5"),"PM2.5",IF(OR('Unit Types - Emission Rates'!F186="PM 10",'Unit Types - Emission Rates'!F186="PM 10 ",'Unit Types - Emission Rates'!F186="PM10 "),"PM10",IF(RIGHT('Unit Types - Emission Rates'!F186,1)=" ",LEFT('Unit Types - Emission Rates'!F186,LEN('Unit Types - Emission Rates'!F186)-1),IF(RIGHT('Unit Types - Emission Rates'!F186,1)&lt;&gt;" ",'Unit Types - Emission Rates'!F186,'Unit Types - Emission Rates'!F186))))</f>
        <v>0</v>
      </c>
      <c r="BA178">
        <f>_xlfn.NUMBERVALUE(IF(OR('Unit Types - Emission Rates'!G186="-",'Unit Types - Emission Rates'!G186="--",'Unit Types - Emission Rates'!G186="---"),0,IF(OR('Unit Types - Emission Rates'!G186="&lt;0.01",'Unit Types - Emission Rates'!G186="&lt; 0.01"),0.01,'Unit Types - Emission Rates'!G186)))</f>
        <v>0</v>
      </c>
      <c r="BB178">
        <f>_xlfn.NUMBERVALUE(IF(OR('Unit Types - Emission Rates'!H186="-",'Unit Types - Emission Rates'!H186="--",'Unit Types - Emission Rates'!H186="---"),0,IF(OR('Unit Types - Emission Rates'!H186="&lt;0.01",'Unit Types - Emission Rates'!H186="&lt; 0.01"),0.01,'Unit Types - Emission Rates'!H186)))</f>
        <v>0</v>
      </c>
      <c r="BC178">
        <f>_xlfn.NUMBERVALUE(IF(OR('Unit Types - Emission Rates'!I186="-",'Unit Types - Emission Rates'!I186="--",'Unit Types - Emission Rates'!I186="---"),0,IF(OR('Unit Types - Emission Rates'!I186="&lt;0.01",'Unit Types - Emission Rates'!I186="&lt; 0.01"),0.01,'Unit Types - Emission Rates'!I186)))</f>
        <v>0</v>
      </c>
      <c r="BD178">
        <f>_xlfn.NUMBERVALUE(IF(OR('Unit Types - Emission Rates'!J186="-",'Unit Types - Emission Rates'!J186="--",'Unit Types - Emission Rates'!J186="---"),0,IF(OR('Unit Types - Emission Rates'!J186="&lt;0.01",'Unit Types - Emission Rates'!J186="&lt; 0.01"),0.01,'Unit Types - Emission Rates'!J186)))</f>
        <v>0</v>
      </c>
      <c r="BE178">
        <f>_xlfn.NUMBERVALUE(IF(OR('Unit Types - Emission Rates'!K186="-",'Unit Types - Emission Rates'!K186="--",'Unit Types - Emission Rates'!K186="---"),0,IF(OR('Unit Types - Emission Rates'!K186="&lt;0.01",'Unit Types - Emission Rates'!K186="&lt; 0.01"),0.01,'Unit Types - Emission Rates'!K186)))</f>
        <v>0</v>
      </c>
      <c r="BF178">
        <f>_xlfn.NUMBERVALUE(IF(OR('Unit Types - Emission Rates'!L186="-",'Unit Types - Emission Rates'!L186="--",'Unit Types - Emission Rates'!L186="---"),0,IF(OR('Unit Types - Emission Rates'!L186="&lt;0.01",'Unit Types - Emission Rates'!L186="&lt; 0.01"),0.01,'Unit Types - Emission Rates'!L186)))</f>
        <v>0</v>
      </c>
      <c r="BG178" t="b">
        <f>IF(AND(V177&lt;&gt;1),(QuickFix!G177="Yes"))</f>
        <v>0</v>
      </c>
      <c r="BH178" t="b">
        <f>OR('Unit Types - Emission Rates'!A186="Consolidate",AND(ISBLANK('Unit Types - Emission Rates'!A186),BH177=TRUE),BC178&gt;0,BD178&gt;0)</f>
        <v>0</v>
      </c>
      <c r="BI178" t="b">
        <f>OR('Unit Types - Emission Rates'!A186="Remove",AND(ISBLANK('Unit Types - Emission Rates'!A186),BI177=TRUE))</f>
        <v>0</v>
      </c>
      <c r="BJ178" t="b">
        <f>OR('Unit Types - Emission Rates'!A186="Consolidate",'Unit Types - Emission Rates'!A186="New/Modified",'Unit Types - Emission Rates'!A186="Change of location",AND(ISBLANK('Unit Types - Emission Rates'!A186),BJ177=TRUE))</f>
        <v>0</v>
      </c>
      <c r="BK178" t="b">
        <f>OR('Unit Types - Emission Rates'!A186="Renew",'Unit Types - Emission Rates'!A186="Renew only",AND(ISBLANK('Unit Types - Emission Rates'!A186),BK177=TRUE))</f>
        <v>0</v>
      </c>
      <c r="BL178">
        <f>IF(ISNUMBER(IFERROR(MATCH(BM178,$BM$1:BM177,0),"Else")),0,ROW(BM178)-1)</f>
        <v>0</v>
      </c>
      <c r="BM178" s="105">
        <f t="shared" si="77"/>
        <v>0</v>
      </c>
      <c r="BO178" s="3"/>
      <c r="BP178" s="3"/>
      <c r="BQ178" s="162" t="s">
        <v>1837</v>
      </c>
      <c r="BR178" s="160" t="s">
        <v>1029</v>
      </c>
      <c r="BS178" s="3"/>
      <c r="BT178" s="3"/>
      <c r="CK178" s="102" t="s">
        <v>1838</v>
      </c>
      <c r="CL178">
        <v>0</v>
      </c>
      <c r="CO178" t="s">
        <v>1720</v>
      </c>
      <c r="CQ178" s="105"/>
      <c r="CX178" t="s">
        <v>1839</v>
      </c>
      <c r="CY178">
        <f t="shared" si="71"/>
        <v>0</v>
      </c>
      <c r="DA178" t="b">
        <f t="shared" si="78"/>
        <v>0</v>
      </c>
      <c r="DF178" s="333">
        <f t="shared" si="76"/>
        <v>0</v>
      </c>
    </row>
    <row r="179" spans="1:110" x14ac:dyDescent="0.2">
      <c r="A179" s="102">
        <f>IF(OR('Unit Types - Emission Rates'!A188="Not New/Modified",'Unit Types - Emission Rates'!A188="Remove",M179=0),0,IF(ISNUMBER(MATCH(M179,$M$1:M178,0)),0,MAX($A$1:A178)+1))</f>
        <v>0</v>
      </c>
      <c r="B179" t="str">
        <f>IF(OR(COUNTIF(QuickFix!$D$2:D179,QuickFix!D179)&gt;1,QuickFix!D179=0),IF(ISBLANK('Unit Types - Emission Rates'!C188),B178,0),MAX($B$1:B178)+1)</f>
        <v># if BACT</v>
      </c>
      <c r="C179" t="str">
        <f t="shared" si="55"/>
        <v># if BACT0</v>
      </c>
      <c r="D179">
        <f>IF(B179=0,0,IF(ISNUMBER(MATCH(C179,$C$1:C178,0)),-1,COUNTIF($B$2:B179,B179)-COUNTIFS($D$1:D178,"&lt;0",$B$1:B178,B179)))</f>
        <v>-1</v>
      </c>
      <c r="E179">
        <f t="shared" si="73"/>
        <v>0</v>
      </c>
      <c r="F179" t="str">
        <f>IF(OR(COUNTIF(QuickFix!$D$2:D179,QuickFix!D179)&gt;1,QuickFix!D179=0),IF(ISBLANK('Unit Types - Emission Rates'!C188),F178,0),MAX(F$1:$F178)+1)</f>
        <v># if Monitoring</v>
      </c>
      <c r="G179" t="str">
        <f t="shared" si="56"/>
        <v># if Monitoring0</v>
      </c>
      <c r="H179">
        <f>IF(F179=0,0,IF(ISNUMBER(MATCH(G179,$G$1:G178,0)),-1,COUNTIF($F$2:F179,F179)-COUNTIFS($H$1:H178,"&lt;0",$F$1:F178,F179)))</f>
        <v>-1</v>
      </c>
      <c r="I179">
        <f t="shared" si="57"/>
        <v>0</v>
      </c>
      <c r="J179" s="3" t="str">
        <f>IF(OR(COUNTIF($L$2:L179,L179)&gt;1,L179=0),IF(ISBLANK('Unit Types - Emission Rates'!C188),J178,0),MAX($J$1:J178)+1)</f>
        <v>Unique FIN</v>
      </c>
      <c r="K179" s="3" t="str">
        <f>IF(OR(COUNTIF($M$2:M179,M179)&gt;1,M179=0),IF(ISBLANK('Unit Types - Emission Rates'!D188),K178,0),MAX($K$1:K178)+1)</f>
        <v>Unique EPN</v>
      </c>
      <c r="L179">
        <f>IF(ISBLANK('Unit Types - Emission Rates'!$C188),'Unit Types - Emission Rates'!D188,'Unit Types - Emission Rates'!C188)</f>
        <v>0</v>
      </c>
      <c r="M179" s="3">
        <f>IF(AND(ISBLANK('Unit Types - Emission Rates'!D188),N179&lt;&gt;0,L179&lt;&gt;N179),"FIN: "&amp;L179,IF(AND(ISBLANK('Unit Types - Emission Rates'!D188),N179&lt;&gt;0),L179,'Unit Types - Emission Rates'!D188))</f>
        <v>0</v>
      </c>
      <c r="N179" s="3">
        <f>'Unit Types - Emission Rates'!E188</f>
        <v>0</v>
      </c>
      <c r="O179" s="5" t="str">
        <f>IF(OR(COUNTIF($P$2:P179,P179&lt;&gt;0)&gt;1,P179=0),IF(ISBLANK('Unit Types - Emission Rates'!A188),O178,0),MAX($O$1:O178)+1)</f>
        <v>AR Numbering</v>
      </c>
      <c r="P179" s="5">
        <f>'Unit Types - Emission Rates'!A188</f>
        <v>0</v>
      </c>
      <c r="Q179" s="3">
        <f>IF(R179=0,0,IF(COUNTIF($R$2:R179,R179)&gt;1,0,MAX($Q$1:Q178)+1))</f>
        <v>0</v>
      </c>
      <c r="R179" s="3">
        <f>IF(ISBLANK('Unit Types - Emission Rates'!P188),'Unit Types - Emission Rates'!O188,'Unit Types - Emission Rates'!P188)</f>
        <v>0</v>
      </c>
      <c r="S179" t="str">
        <f t="shared" si="74"/>
        <v>00</v>
      </c>
      <c r="T179" t="str">
        <f t="shared" si="75"/>
        <v>00</v>
      </c>
      <c r="U179" s="3">
        <f>IF(OR('Unit Types - Emission Rates'!F188="PM 2.5",'Unit Types - Emission Rates'!F188="PM2.5",'Unit Types - Emission Rates'!F188="PM 10",'Unit Types - Emission Rates'!F188="PM10"),"PM",'Unit Types - Emission Rates'!F188)</f>
        <v>0</v>
      </c>
      <c r="V179" s="100">
        <f>IF(ISBLANK('Unit Types - Emission Rates'!F188),1,0)</f>
        <v>1</v>
      </c>
      <c r="AC179" s="99">
        <f>IF(AD179=-1,0,MAX($AC$1:AC178)+1)</f>
        <v>0</v>
      </c>
      <c r="AD179" s="3">
        <f t="shared" si="58"/>
        <v>-1</v>
      </c>
      <c r="AE179" s="3">
        <f t="shared" si="59"/>
        <v>-1</v>
      </c>
      <c r="AF179" s="280">
        <f t="shared" si="60"/>
        <v>-1</v>
      </c>
      <c r="AG179" s="280" t="str">
        <f t="shared" si="61"/>
        <v/>
      </c>
      <c r="AH179" s="280" t="str">
        <f t="shared" si="62"/>
        <v/>
      </c>
      <c r="AI179" s="3">
        <f t="shared" si="63"/>
        <v>-1</v>
      </c>
      <c r="AJ179" s="3" t="str">
        <f t="shared" si="64"/>
        <v/>
      </c>
      <c r="AK179" s="3" t="str">
        <f t="shared" si="65"/>
        <v/>
      </c>
      <c r="AL179" s="280">
        <f t="shared" si="66"/>
        <v>-1</v>
      </c>
      <c r="AM179" s="280" t="str">
        <f t="shared" si="67"/>
        <v/>
      </c>
      <c r="AN179" s="285" t="str">
        <f t="shared" si="68"/>
        <v/>
      </c>
      <c r="AO179" s="3">
        <f>IF(AP179=0,0,COUNTIF(AO$1:$AO178,"&lt;&gt;0"))</f>
        <v>0</v>
      </c>
      <c r="AP179" s="3">
        <f t="shared" si="69"/>
        <v>0</v>
      </c>
      <c r="AT179" s="99">
        <f>IF(AU179=0,0,COUNTIF($AT$1:AT178,"&lt;&gt;0"))</f>
        <v>0</v>
      </c>
      <c r="AU179" s="3">
        <f t="shared" si="70"/>
        <v>0</v>
      </c>
      <c r="AY179" s="3">
        <f>IF(ISNUMBER(IFERROR(MATCH(AZ179,$AZ$1:AZ178,0),"Else")),0,ROW(AZ179)-1)</f>
        <v>0</v>
      </c>
      <c r="AZ179">
        <f>IF(OR('Unit Types - Emission Rates'!F187="PM 2.5",'Unit Types - Emission Rates'!F187="PM 2.5 ",'Unit Types - Emission Rates'!F187="PM2.5"),"PM2.5",IF(OR('Unit Types - Emission Rates'!F187="PM 10",'Unit Types - Emission Rates'!F187="PM 10 ",'Unit Types - Emission Rates'!F187="PM10 "),"PM10",IF(RIGHT('Unit Types - Emission Rates'!F187,1)=" ",LEFT('Unit Types - Emission Rates'!F187,LEN('Unit Types - Emission Rates'!F187)-1),IF(RIGHT('Unit Types - Emission Rates'!F187,1)&lt;&gt;" ",'Unit Types - Emission Rates'!F187,'Unit Types - Emission Rates'!F187))))</f>
        <v>0</v>
      </c>
      <c r="BA179">
        <f>_xlfn.NUMBERVALUE(IF(OR('Unit Types - Emission Rates'!G187="-",'Unit Types - Emission Rates'!G187="--",'Unit Types - Emission Rates'!G187="---"),0,IF(OR('Unit Types - Emission Rates'!G187="&lt;0.01",'Unit Types - Emission Rates'!G187="&lt; 0.01"),0.01,'Unit Types - Emission Rates'!G187)))</f>
        <v>0</v>
      </c>
      <c r="BB179">
        <f>_xlfn.NUMBERVALUE(IF(OR('Unit Types - Emission Rates'!H187="-",'Unit Types - Emission Rates'!H187="--",'Unit Types - Emission Rates'!H187="---"),0,IF(OR('Unit Types - Emission Rates'!H187="&lt;0.01",'Unit Types - Emission Rates'!H187="&lt; 0.01"),0.01,'Unit Types - Emission Rates'!H187)))</f>
        <v>0</v>
      </c>
      <c r="BC179">
        <f>_xlfn.NUMBERVALUE(IF(OR('Unit Types - Emission Rates'!I187="-",'Unit Types - Emission Rates'!I187="--",'Unit Types - Emission Rates'!I187="---"),0,IF(OR('Unit Types - Emission Rates'!I187="&lt;0.01",'Unit Types - Emission Rates'!I187="&lt; 0.01"),0.01,'Unit Types - Emission Rates'!I187)))</f>
        <v>0</v>
      </c>
      <c r="BD179">
        <f>_xlfn.NUMBERVALUE(IF(OR('Unit Types - Emission Rates'!J187="-",'Unit Types - Emission Rates'!J187="--",'Unit Types - Emission Rates'!J187="---"),0,IF(OR('Unit Types - Emission Rates'!J187="&lt;0.01",'Unit Types - Emission Rates'!J187="&lt; 0.01"),0.01,'Unit Types - Emission Rates'!J187)))</f>
        <v>0</v>
      </c>
      <c r="BE179">
        <f>_xlfn.NUMBERVALUE(IF(OR('Unit Types - Emission Rates'!K187="-",'Unit Types - Emission Rates'!K187="--",'Unit Types - Emission Rates'!K187="---"),0,IF(OR('Unit Types - Emission Rates'!K187="&lt;0.01",'Unit Types - Emission Rates'!K187="&lt; 0.01"),0.01,'Unit Types - Emission Rates'!K187)))</f>
        <v>0</v>
      </c>
      <c r="BF179">
        <f>_xlfn.NUMBERVALUE(IF(OR('Unit Types - Emission Rates'!L187="-",'Unit Types - Emission Rates'!L187="--",'Unit Types - Emission Rates'!L187="---"),0,IF(OR('Unit Types - Emission Rates'!L187="&lt;0.01",'Unit Types - Emission Rates'!L187="&lt; 0.01"),0.01,'Unit Types - Emission Rates'!L187)))</f>
        <v>0</v>
      </c>
      <c r="BG179" t="b">
        <f>IF(AND(V178&lt;&gt;1),(QuickFix!G178="Yes"))</f>
        <v>0</v>
      </c>
      <c r="BH179" t="b">
        <f>OR('Unit Types - Emission Rates'!A187="Consolidate",AND(ISBLANK('Unit Types - Emission Rates'!A187),BH178=TRUE),BC179&gt;0,BD179&gt;0)</f>
        <v>0</v>
      </c>
      <c r="BI179" t="b">
        <f>OR('Unit Types - Emission Rates'!A187="Remove",AND(ISBLANK('Unit Types - Emission Rates'!A187),BI178=TRUE))</f>
        <v>0</v>
      </c>
      <c r="BJ179" t="b">
        <f>OR('Unit Types - Emission Rates'!A187="Consolidate",'Unit Types - Emission Rates'!A187="New/Modified",'Unit Types - Emission Rates'!A187="Change of location",AND(ISBLANK('Unit Types - Emission Rates'!A187),BJ178=TRUE))</f>
        <v>0</v>
      </c>
      <c r="BK179" t="b">
        <f>OR('Unit Types - Emission Rates'!A187="Renew",'Unit Types - Emission Rates'!A187="Renew only",AND(ISBLANK('Unit Types - Emission Rates'!A187),BK178=TRUE))</f>
        <v>0</v>
      </c>
      <c r="BL179">
        <f>IF(ISNUMBER(IFERROR(MATCH(BM179,$BM$1:BM178,0),"Else")),0,ROW(BM179)-1)</f>
        <v>0</v>
      </c>
      <c r="BM179" s="105">
        <f t="shared" si="77"/>
        <v>0</v>
      </c>
      <c r="BO179" s="3"/>
      <c r="BP179" s="3"/>
      <c r="BQ179" s="162" t="s">
        <v>1840</v>
      </c>
      <c r="BR179" s="160" t="s">
        <v>1099</v>
      </c>
      <c r="BS179" s="3"/>
      <c r="BT179" s="3"/>
      <c r="CK179" s="102" t="s">
        <v>1841</v>
      </c>
      <c r="CM179" t="s">
        <v>1842</v>
      </c>
      <c r="CO179" t="s">
        <v>1720</v>
      </c>
      <c r="CQ179" s="105" t="s">
        <v>1843</v>
      </c>
      <c r="CX179" t="s">
        <v>1844</v>
      </c>
      <c r="CY179">
        <f t="shared" si="71"/>
        <v>0</v>
      </c>
      <c r="DA179" t="b">
        <f t="shared" si="78"/>
        <v>0</v>
      </c>
      <c r="DF179" s="333">
        <f t="shared" si="76"/>
        <v>0</v>
      </c>
    </row>
    <row r="180" spans="1:110" x14ac:dyDescent="0.2">
      <c r="A180" s="102">
        <f>IF(OR('Unit Types - Emission Rates'!A189="Not New/Modified",'Unit Types - Emission Rates'!A189="Remove",M180=0),0,IF(ISNUMBER(MATCH(M180,$M$1:M179,0)),0,MAX($A$1:A179)+1))</f>
        <v>0</v>
      </c>
      <c r="B180" t="str">
        <f>IF(OR(COUNTIF(QuickFix!$D$2:D180,QuickFix!D180)&gt;1,QuickFix!D180=0),IF(ISBLANK('Unit Types - Emission Rates'!C189),B179,0),MAX($B$1:B179)+1)</f>
        <v># if BACT</v>
      </c>
      <c r="C180" t="str">
        <f t="shared" si="55"/>
        <v># if BACT0</v>
      </c>
      <c r="D180">
        <f>IF(B180=0,0,IF(ISNUMBER(MATCH(C180,$C$1:C179,0)),-1,COUNTIF($B$2:B180,B180)-COUNTIFS($D$1:D179,"&lt;0",$B$1:B179,B180)))</f>
        <v>-1</v>
      </c>
      <c r="E180">
        <f t="shared" si="73"/>
        <v>0</v>
      </c>
      <c r="F180" t="str">
        <f>IF(OR(COUNTIF(QuickFix!$D$2:D180,QuickFix!D180)&gt;1,QuickFix!D180=0),IF(ISBLANK('Unit Types - Emission Rates'!C189),F179,0),MAX(F$1:$F179)+1)</f>
        <v># if Monitoring</v>
      </c>
      <c r="G180" t="str">
        <f t="shared" si="56"/>
        <v># if Monitoring0</v>
      </c>
      <c r="H180">
        <f>IF(F180=0,0,IF(ISNUMBER(MATCH(G180,$G$1:G179,0)),-1,COUNTIF($F$2:F180,F180)-COUNTIFS($H$1:H179,"&lt;0",$F$1:F179,F180)))</f>
        <v>-1</v>
      </c>
      <c r="I180">
        <f t="shared" si="57"/>
        <v>0</v>
      </c>
      <c r="J180" s="3" t="str">
        <f>IF(OR(COUNTIF($L$2:L180,L180)&gt;1,L180=0),IF(ISBLANK('Unit Types - Emission Rates'!C189),J179,0),MAX($J$1:J179)+1)</f>
        <v>Unique FIN</v>
      </c>
      <c r="K180" s="3" t="str">
        <f>IF(OR(COUNTIF($M$2:M180,M180)&gt;1,M180=0),IF(ISBLANK('Unit Types - Emission Rates'!D189),K179,0),MAX($K$1:K179)+1)</f>
        <v>Unique EPN</v>
      </c>
      <c r="L180">
        <f>IF(ISBLANK('Unit Types - Emission Rates'!$C189),'Unit Types - Emission Rates'!D189,'Unit Types - Emission Rates'!C189)</f>
        <v>0</v>
      </c>
      <c r="M180" s="3">
        <f>IF(AND(ISBLANK('Unit Types - Emission Rates'!D189),N180&lt;&gt;0,L180&lt;&gt;N180),"FIN: "&amp;L180,IF(AND(ISBLANK('Unit Types - Emission Rates'!D189),N180&lt;&gt;0),L180,'Unit Types - Emission Rates'!D189))</f>
        <v>0</v>
      </c>
      <c r="N180" s="3">
        <f>'Unit Types - Emission Rates'!E189</f>
        <v>0</v>
      </c>
      <c r="O180" s="5" t="str">
        <f>IF(OR(COUNTIF($P$2:P180,P180&lt;&gt;0)&gt;1,P180=0),IF(ISBLANK('Unit Types - Emission Rates'!A189),O179,0),MAX($O$1:O179)+1)</f>
        <v>AR Numbering</v>
      </c>
      <c r="P180" s="5">
        <f>'Unit Types - Emission Rates'!A189</f>
        <v>0</v>
      </c>
      <c r="Q180" s="3">
        <f>IF(R180=0,0,IF(COUNTIF($R$2:R180,R180)&gt;1,0,MAX($Q$1:Q179)+1))</f>
        <v>0</v>
      </c>
      <c r="R180" s="3">
        <f>IF(ISBLANK('Unit Types - Emission Rates'!P189),'Unit Types - Emission Rates'!O189,'Unit Types - Emission Rates'!P189)</f>
        <v>0</v>
      </c>
      <c r="S180" t="str">
        <f t="shared" si="74"/>
        <v>00</v>
      </c>
      <c r="T180" t="str">
        <f t="shared" si="75"/>
        <v>00</v>
      </c>
      <c r="U180" s="3">
        <f>IF(OR('Unit Types - Emission Rates'!F189="PM 2.5",'Unit Types - Emission Rates'!F189="PM2.5",'Unit Types - Emission Rates'!F189="PM 10",'Unit Types - Emission Rates'!F189="PM10"),"PM",'Unit Types - Emission Rates'!F189)</f>
        <v>0</v>
      </c>
      <c r="V180" s="100">
        <f>IF(ISBLANK('Unit Types - Emission Rates'!F189),1,0)</f>
        <v>1</v>
      </c>
      <c r="AC180" s="99">
        <f>IF(AD180=-1,0,MAX($AC$1:AC179)+1)</f>
        <v>0</v>
      </c>
      <c r="AD180" s="3">
        <f t="shared" si="58"/>
        <v>-1</v>
      </c>
      <c r="AE180" s="3">
        <f t="shared" si="59"/>
        <v>-1</v>
      </c>
      <c r="AF180" s="280">
        <f t="shared" si="60"/>
        <v>-1</v>
      </c>
      <c r="AG180" s="280" t="str">
        <f t="shared" si="61"/>
        <v/>
      </c>
      <c r="AH180" s="280" t="str">
        <f t="shared" si="62"/>
        <v/>
      </c>
      <c r="AI180" s="3">
        <f t="shared" si="63"/>
        <v>-1</v>
      </c>
      <c r="AJ180" s="3" t="str">
        <f t="shared" si="64"/>
        <v/>
      </c>
      <c r="AK180" s="3" t="str">
        <f t="shared" si="65"/>
        <v/>
      </c>
      <c r="AL180" s="280">
        <f t="shared" si="66"/>
        <v>-1</v>
      </c>
      <c r="AM180" s="280" t="str">
        <f t="shared" si="67"/>
        <v/>
      </c>
      <c r="AN180" s="285" t="str">
        <f t="shared" si="68"/>
        <v/>
      </c>
      <c r="AO180" s="3">
        <f>IF(AP180=0,0,COUNTIF(AO$1:$AO179,"&lt;&gt;0"))</f>
        <v>0</v>
      </c>
      <c r="AP180" s="3">
        <f t="shared" si="69"/>
        <v>0</v>
      </c>
      <c r="AT180" s="99">
        <f>IF(AU180=0,0,COUNTIF($AT$1:AT179,"&lt;&gt;0"))</f>
        <v>0</v>
      </c>
      <c r="AU180" s="3">
        <f t="shared" si="70"/>
        <v>0</v>
      </c>
      <c r="AY180" s="3">
        <f>IF(ISNUMBER(IFERROR(MATCH(AZ180,$AZ$1:AZ179,0),"Else")),0,ROW(AZ180)-1)</f>
        <v>0</v>
      </c>
      <c r="AZ180">
        <f>IF(OR('Unit Types - Emission Rates'!F188="PM 2.5",'Unit Types - Emission Rates'!F188="PM 2.5 ",'Unit Types - Emission Rates'!F188="PM2.5"),"PM2.5",IF(OR('Unit Types - Emission Rates'!F188="PM 10",'Unit Types - Emission Rates'!F188="PM 10 ",'Unit Types - Emission Rates'!F188="PM10 "),"PM10",IF(RIGHT('Unit Types - Emission Rates'!F188,1)=" ",LEFT('Unit Types - Emission Rates'!F188,LEN('Unit Types - Emission Rates'!F188)-1),IF(RIGHT('Unit Types - Emission Rates'!F188,1)&lt;&gt;" ",'Unit Types - Emission Rates'!F188,'Unit Types - Emission Rates'!F188))))</f>
        <v>0</v>
      </c>
      <c r="BA180">
        <f>_xlfn.NUMBERVALUE(IF(OR('Unit Types - Emission Rates'!G188="-",'Unit Types - Emission Rates'!G188="--",'Unit Types - Emission Rates'!G188="---"),0,IF(OR('Unit Types - Emission Rates'!G188="&lt;0.01",'Unit Types - Emission Rates'!G188="&lt; 0.01"),0.01,'Unit Types - Emission Rates'!G188)))</f>
        <v>0</v>
      </c>
      <c r="BB180">
        <f>_xlfn.NUMBERVALUE(IF(OR('Unit Types - Emission Rates'!H188="-",'Unit Types - Emission Rates'!H188="--",'Unit Types - Emission Rates'!H188="---"),0,IF(OR('Unit Types - Emission Rates'!H188="&lt;0.01",'Unit Types - Emission Rates'!H188="&lt; 0.01"),0.01,'Unit Types - Emission Rates'!H188)))</f>
        <v>0</v>
      </c>
      <c r="BC180">
        <f>_xlfn.NUMBERVALUE(IF(OR('Unit Types - Emission Rates'!I188="-",'Unit Types - Emission Rates'!I188="--",'Unit Types - Emission Rates'!I188="---"),0,IF(OR('Unit Types - Emission Rates'!I188="&lt;0.01",'Unit Types - Emission Rates'!I188="&lt; 0.01"),0.01,'Unit Types - Emission Rates'!I188)))</f>
        <v>0</v>
      </c>
      <c r="BD180">
        <f>_xlfn.NUMBERVALUE(IF(OR('Unit Types - Emission Rates'!J188="-",'Unit Types - Emission Rates'!J188="--",'Unit Types - Emission Rates'!J188="---"),0,IF(OR('Unit Types - Emission Rates'!J188="&lt;0.01",'Unit Types - Emission Rates'!J188="&lt; 0.01"),0.01,'Unit Types - Emission Rates'!J188)))</f>
        <v>0</v>
      </c>
      <c r="BE180">
        <f>_xlfn.NUMBERVALUE(IF(OR('Unit Types - Emission Rates'!K188="-",'Unit Types - Emission Rates'!K188="--",'Unit Types - Emission Rates'!K188="---"),0,IF(OR('Unit Types - Emission Rates'!K188="&lt;0.01",'Unit Types - Emission Rates'!K188="&lt; 0.01"),0.01,'Unit Types - Emission Rates'!K188)))</f>
        <v>0</v>
      </c>
      <c r="BF180">
        <f>_xlfn.NUMBERVALUE(IF(OR('Unit Types - Emission Rates'!L188="-",'Unit Types - Emission Rates'!L188="--",'Unit Types - Emission Rates'!L188="---"),0,IF(OR('Unit Types - Emission Rates'!L188="&lt;0.01",'Unit Types - Emission Rates'!L188="&lt; 0.01"),0.01,'Unit Types - Emission Rates'!L188)))</f>
        <v>0</v>
      </c>
      <c r="BG180" t="b">
        <f>IF(AND(V179&lt;&gt;1),(QuickFix!G179="Yes"))</f>
        <v>0</v>
      </c>
      <c r="BH180" t="b">
        <f>OR('Unit Types - Emission Rates'!A188="Consolidate",AND(ISBLANK('Unit Types - Emission Rates'!A188),BH179=TRUE),BC180&gt;0,BD180&gt;0)</f>
        <v>0</v>
      </c>
      <c r="BI180" t="b">
        <f>OR('Unit Types - Emission Rates'!A188="Remove",AND(ISBLANK('Unit Types - Emission Rates'!A188),BI179=TRUE))</f>
        <v>0</v>
      </c>
      <c r="BJ180" t="b">
        <f>OR('Unit Types - Emission Rates'!A188="Consolidate",'Unit Types - Emission Rates'!A188="New/Modified",'Unit Types - Emission Rates'!A188="Change of location",AND(ISBLANK('Unit Types - Emission Rates'!A188),BJ179=TRUE))</f>
        <v>0</v>
      </c>
      <c r="BK180" t="b">
        <f>OR('Unit Types - Emission Rates'!A188="Renew",'Unit Types - Emission Rates'!A188="Renew only",AND(ISBLANK('Unit Types - Emission Rates'!A188),BK179=TRUE))</f>
        <v>0</v>
      </c>
      <c r="BL180">
        <f>IF(ISNUMBER(IFERROR(MATCH(BM180,$BM$1:BM179,0),"Else")),0,ROW(BM180)-1)</f>
        <v>0</v>
      </c>
      <c r="BM180" s="105">
        <f t="shared" si="77"/>
        <v>0</v>
      </c>
      <c r="BO180" s="3"/>
      <c r="BP180" s="3"/>
      <c r="BQ180" s="162" t="s">
        <v>1845</v>
      </c>
      <c r="BR180" s="160" t="s">
        <v>1073</v>
      </c>
      <c r="BS180" s="3"/>
      <c r="BT180" s="3"/>
      <c r="CK180" s="102" t="s">
        <v>1846</v>
      </c>
      <c r="CL180" t="s">
        <v>1847</v>
      </c>
      <c r="CO180" t="s">
        <v>1720</v>
      </c>
      <c r="CQ180" s="105"/>
      <c r="CX180" t="s">
        <v>1848</v>
      </c>
      <c r="CY180">
        <f t="shared" si="71"/>
        <v>0</v>
      </c>
      <c r="DA180" t="b">
        <f t="shared" si="78"/>
        <v>0</v>
      </c>
      <c r="DF180" s="333">
        <f t="shared" si="76"/>
        <v>0</v>
      </c>
    </row>
    <row r="181" spans="1:110" x14ac:dyDescent="0.2">
      <c r="A181" s="102">
        <f>IF(OR('Unit Types - Emission Rates'!A190="Not New/Modified",'Unit Types - Emission Rates'!A190="Remove",M181=0),0,IF(ISNUMBER(MATCH(M181,$M$1:M180,0)),0,MAX($A$1:A180)+1))</f>
        <v>0</v>
      </c>
      <c r="B181" t="str">
        <f>IF(OR(COUNTIF(QuickFix!$D$2:D181,QuickFix!D181)&gt;1,QuickFix!D181=0),IF(ISBLANK('Unit Types - Emission Rates'!C190),B180,0),MAX($B$1:B180)+1)</f>
        <v># if BACT</v>
      </c>
      <c r="C181" t="str">
        <f t="shared" si="55"/>
        <v># if BACT0</v>
      </c>
      <c r="D181">
        <f>IF(B181=0,0,IF(ISNUMBER(MATCH(C181,$C$1:C180,0)),-1,COUNTIF($B$2:B181,B181)-COUNTIFS($D$1:D180,"&lt;0",$B$1:B180,B181)))</f>
        <v>-1</v>
      </c>
      <c r="E181">
        <f t="shared" si="73"/>
        <v>0</v>
      </c>
      <c r="F181" t="str">
        <f>IF(OR(COUNTIF(QuickFix!$D$2:D181,QuickFix!D181)&gt;1,QuickFix!D181=0),IF(ISBLANK('Unit Types - Emission Rates'!C190),F180,0),MAX(F$1:$F180)+1)</f>
        <v># if Monitoring</v>
      </c>
      <c r="G181" t="str">
        <f t="shared" si="56"/>
        <v># if Monitoring0</v>
      </c>
      <c r="H181">
        <f>IF(F181=0,0,IF(ISNUMBER(MATCH(G181,$G$1:G180,0)),-1,COUNTIF($F$2:F181,F181)-COUNTIFS($H$1:H180,"&lt;0",$F$1:F180,F181)))</f>
        <v>-1</v>
      </c>
      <c r="I181">
        <f t="shared" si="57"/>
        <v>0</v>
      </c>
      <c r="J181" s="3" t="str">
        <f>IF(OR(COUNTIF($L$2:L181,L181)&gt;1,L181=0),IF(ISBLANK('Unit Types - Emission Rates'!C190),J180,0),MAX($J$1:J180)+1)</f>
        <v>Unique FIN</v>
      </c>
      <c r="K181" s="3" t="str">
        <f>IF(OR(COUNTIF($M$2:M181,M181)&gt;1,M181=0),IF(ISBLANK('Unit Types - Emission Rates'!D190),K180,0),MAX($K$1:K180)+1)</f>
        <v>Unique EPN</v>
      </c>
      <c r="L181">
        <f>IF(ISBLANK('Unit Types - Emission Rates'!$C190),'Unit Types - Emission Rates'!D190,'Unit Types - Emission Rates'!C190)</f>
        <v>0</v>
      </c>
      <c r="M181" s="3">
        <f>IF(AND(ISBLANK('Unit Types - Emission Rates'!D190),N181&lt;&gt;0,L181&lt;&gt;N181),"FIN: "&amp;L181,IF(AND(ISBLANK('Unit Types - Emission Rates'!D190),N181&lt;&gt;0),L181,'Unit Types - Emission Rates'!D190))</f>
        <v>0</v>
      </c>
      <c r="N181" s="3">
        <f>'Unit Types - Emission Rates'!E190</f>
        <v>0</v>
      </c>
      <c r="O181" s="5" t="str">
        <f>IF(OR(COUNTIF($P$2:P181,P181&lt;&gt;0)&gt;1,P181=0),IF(ISBLANK('Unit Types - Emission Rates'!A190),O180,0),MAX($O$1:O180)+1)</f>
        <v>AR Numbering</v>
      </c>
      <c r="P181" s="5">
        <f>'Unit Types - Emission Rates'!A190</f>
        <v>0</v>
      </c>
      <c r="Q181" s="3">
        <f>IF(R181=0,0,IF(COUNTIF($R$2:R181,R181)&gt;1,0,MAX($Q$1:Q180)+1))</f>
        <v>0</v>
      </c>
      <c r="R181" s="3">
        <f>IF(ISBLANK('Unit Types - Emission Rates'!P190),'Unit Types - Emission Rates'!O190,'Unit Types - Emission Rates'!P190)</f>
        <v>0</v>
      </c>
      <c r="S181" t="str">
        <f t="shared" si="74"/>
        <v>00</v>
      </c>
      <c r="T181" t="str">
        <f t="shared" si="75"/>
        <v>00</v>
      </c>
      <c r="U181" s="3">
        <f>IF(OR('Unit Types - Emission Rates'!F190="PM 2.5",'Unit Types - Emission Rates'!F190="PM2.5",'Unit Types - Emission Rates'!F190="PM 10",'Unit Types - Emission Rates'!F190="PM10"),"PM",'Unit Types - Emission Rates'!F190)</f>
        <v>0</v>
      </c>
      <c r="V181" s="100">
        <f>IF(ISBLANK('Unit Types - Emission Rates'!F190),1,0)</f>
        <v>1</v>
      </c>
      <c r="AC181" s="99">
        <f>IF(AD181=-1,0,MAX($AC$1:AC180)+1)</f>
        <v>0</v>
      </c>
      <c r="AD181" s="3">
        <f t="shared" si="58"/>
        <v>-1</v>
      </c>
      <c r="AE181" s="3">
        <f t="shared" si="59"/>
        <v>-1</v>
      </c>
      <c r="AF181" s="280">
        <f t="shared" si="60"/>
        <v>-1</v>
      </c>
      <c r="AG181" s="280" t="str">
        <f t="shared" si="61"/>
        <v/>
      </c>
      <c r="AH181" s="280" t="str">
        <f t="shared" si="62"/>
        <v/>
      </c>
      <c r="AI181" s="3">
        <f t="shared" si="63"/>
        <v>-1</v>
      </c>
      <c r="AJ181" s="3" t="str">
        <f t="shared" si="64"/>
        <v/>
      </c>
      <c r="AK181" s="3" t="str">
        <f t="shared" si="65"/>
        <v/>
      </c>
      <c r="AL181" s="280">
        <f t="shared" si="66"/>
        <v>-1</v>
      </c>
      <c r="AM181" s="280" t="str">
        <f t="shared" si="67"/>
        <v/>
      </c>
      <c r="AN181" s="285" t="str">
        <f t="shared" si="68"/>
        <v/>
      </c>
      <c r="AO181" s="3">
        <f>IF(AP181=0,0,COUNTIF(AO$1:$AO180,"&lt;&gt;0"))</f>
        <v>0</v>
      </c>
      <c r="AP181" s="3">
        <f t="shared" si="69"/>
        <v>0</v>
      </c>
      <c r="AT181" s="99">
        <f>IF(AU181=0,0,COUNTIF($AT$1:AT180,"&lt;&gt;0"))</f>
        <v>0</v>
      </c>
      <c r="AU181" s="3">
        <f t="shared" si="70"/>
        <v>0</v>
      </c>
      <c r="AY181" s="3">
        <f>IF(ISNUMBER(IFERROR(MATCH(AZ181,$AZ$1:AZ180,0),"Else")),0,ROW(AZ181)-1)</f>
        <v>0</v>
      </c>
      <c r="AZ181">
        <f>IF(OR('Unit Types - Emission Rates'!F189="PM 2.5",'Unit Types - Emission Rates'!F189="PM 2.5 ",'Unit Types - Emission Rates'!F189="PM2.5"),"PM2.5",IF(OR('Unit Types - Emission Rates'!F189="PM 10",'Unit Types - Emission Rates'!F189="PM 10 ",'Unit Types - Emission Rates'!F189="PM10 "),"PM10",IF(RIGHT('Unit Types - Emission Rates'!F189,1)=" ",LEFT('Unit Types - Emission Rates'!F189,LEN('Unit Types - Emission Rates'!F189)-1),IF(RIGHT('Unit Types - Emission Rates'!F189,1)&lt;&gt;" ",'Unit Types - Emission Rates'!F189,'Unit Types - Emission Rates'!F189))))</f>
        <v>0</v>
      </c>
      <c r="BA181">
        <f>_xlfn.NUMBERVALUE(IF(OR('Unit Types - Emission Rates'!G189="-",'Unit Types - Emission Rates'!G189="--",'Unit Types - Emission Rates'!G189="---"),0,IF(OR('Unit Types - Emission Rates'!G189="&lt;0.01",'Unit Types - Emission Rates'!G189="&lt; 0.01"),0.01,'Unit Types - Emission Rates'!G189)))</f>
        <v>0</v>
      </c>
      <c r="BB181">
        <f>_xlfn.NUMBERVALUE(IF(OR('Unit Types - Emission Rates'!H189="-",'Unit Types - Emission Rates'!H189="--",'Unit Types - Emission Rates'!H189="---"),0,IF(OR('Unit Types - Emission Rates'!H189="&lt;0.01",'Unit Types - Emission Rates'!H189="&lt; 0.01"),0.01,'Unit Types - Emission Rates'!H189)))</f>
        <v>0</v>
      </c>
      <c r="BC181">
        <f>_xlfn.NUMBERVALUE(IF(OR('Unit Types - Emission Rates'!I189="-",'Unit Types - Emission Rates'!I189="--",'Unit Types - Emission Rates'!I189="---"),0,IF(OR('Unit Types - Emission Rates'!I189="&lt;0.01",'Unit Types - Emission Rates'!I189="&lt; 0.01"),0.01,'Unit Types - Emission Rates'!I189)))</f>
        <v>0</v>
      </c>
      <c r="BD181">
        <f>_xlfn.NUMBERVALUE(IF(OR('Unit Types - Emission Rates'!J189="-",'Unit Types - Emission Rates'!J189="--",'Unit Types - Emission Rates'!J189="---"),0,IF(OR('Unit Types - Emission Rates'!J189="&lt;0.01",'Unit Types - Emission Rates'!J189="&lt; 0.01"),0.01,'Unit Types - Emission Rates'!J189)))</f>
        <v>0</v>
      </c>
      <c r="BE181">
        <f>_xlfn.NUMBERVALUE(IF(OR('Unit Types - Emission Rates'!K189="-",'Unit Types - Emission Rates'!K189="--",'Unit Types - Emission Rates'!K189="---"),0,IF(OR('Unit Types - Emission Rates'!K189="&lt;0.01",'Unit Types - Emission Rates'!K189="&lt; 0.01"),0.01,'Unit Types - Emission Rates'!K189)))</f>
        <v>0</v>
      </c>
      <c r="BF181">
        <f>_xlfn.NUMBERVALUE(IF(OR('Unit Types - Emission Rates'!L189="-",'Unit Types - Emission Rates'!L189="--",'Unit Types - Emission Rates'!L189="---"),0,IF(OR('Unit Types - Emission Rates'!L189="&lt;0.01",'Unit Types - Emission Rates'!L189="&lt; 0.01"),0.01,'Unit Types - Emission Rates'!L189)))</f>
        <v>0</v>
      </c>
      <c r="BG181" t="b">
        <f>IF(AND(V180&lt;&gt;1),(QuickFix!G180="Yes"))</f>
        <v>0</v>
      </c>
      <c r="BH181" t="b">
        <f>OR('Unit Types - Emission Rates'!A189="Consolidate",AND(ISBLANK('Unit Types - Emission Rates'!A189),BH180=TRUE),BC181&gt;0,BD181&gt;0)</f>
        <v>0</v>
      </c>
      <c r="BI181" t="b">
        <f>OR('Unit Types - Emission Rates'!A189="Remove",AND(ISBLANK('Unit Types - Emission Rates'!A189),BI180=TRUE))</f>
        <v>0</v>
      </c>
      <c r="BJ181" t="b">
        <f>OR('Unit Types - Emission Rates'!A189="Consolidate",'Unit Types - Emission Rates'!A189="New/Modified",'Unit Types - Emission Rates'!A189="Change of location",AND(ISBLANK('Unit Types - Emission Rates'!A189),BJ180=TRUE))</f>
        <v>0</v>
      </c>
      <c r="BK181" t="b">
        <f>OR('Unit Types - Emission Rates'!A189="Renew",'Unit Types - Emission Rates'!A189="Renew only",AND(ISBLANK('Unit Types - Emission Rates'!A189),BK180=TRUE))</f>
        <v>0</v>
      </c>
      <c r="BL181">
        <f>IF(ISNUMBER(IFERROR(MATCH(BM181,$BM$1:BM180,0),"Else")),0,ROW(BM181)-1)</f>
        <v>0</v>
      </c>
      <c r="BM181" s="105">
        <f t="shared" si="77"/>
        <v>0</v>
      </c>
      <c r="BO181" s="3"/>
      <c r="BP181" s="3"/>
      <c r="BQ181" s="162" t="s">
        <v>1849</v>
      </c>
      <c r="BR181" s="160" t="s">
        <v>1013</v>
      </c>
      <c r="BS181" s="3"/>
      <c r="BT181" s="3"/>
      <c r="CK181" s="102" t="s">
        <v>1850</v>
      </c>
      <c r="CL181" t="s">
        <v>1851</v>
      </c>
      <c r="CN181" t="s">
        <v>1842</v>
      </c>
      <c r="CO181" t="s">
        <v>1720</v>
      </c>
      <c r="CP181" t="s">
        <v>1842</v>
      </c>
      <c r="CQ181" s="105"/>
      <c r="CX181" t="s">
        <v>1852</v>
      </c>
      <c r="CY181">
        <f t="shared" si="71"/>
        <v>0</v>
      </c>
      <c r="DA181" t="b">
        <f t="shared" si="78"/>
        <v>0</v>
      </c>
      <c r="DF181" s="333">
        <f t="shared" si="76"/>
        <v>0</v>
      </c>
    </row>
    <row r="182" spans="1:110" x14ac:dyDescent="0.2">
      <c r="A182" s="102">
        <f>IF(OR('Unit Types - Emission Rates'!A191="Not New/Modified",'Unit Types - Emission Rates'!A191="Remove",M182=0),0,IF(ISNUMBER(MATCH(M182,$M$1:M181,0)),0,MAX($A$1:A181)+1))</f>
        <v>0</v>
      </c>
      <c r="B182" t="str">
        <f>IF(OR(COUNTIF(QuickFix!$D$2:D182,QuickFix!D182)&gt;1,QuickFix!D182=0),IF(ISBLANK('Unit Types - Emission Rates'!C191),B181,0),MAX($B$1:B181)+1)</f>
        <v># if BACT</v>
      </c>
      <c r="C182" t="str">
        <f t="shared" si="55"/>
        <v># if BACT0</v>
      </c>
      <c r="D182">
        <f>IF(B182=0,0,IF(ISNUMBER(MATCH(C182,$C$1:C181,0)),-1,COUNTIF($B$2:B182,B182)-COUNTIFS($D$1:D181,"&lt;0",$B$1:B181,B182)))</f>
        <v>-1</v>
      </c>
      <c r="E182">
        <f t="shared" si="73"/>
        <v>0</v>
      </c>
      <c r="F182" t="str">
        <f>IF(OR(COUNTIF(QuickFix!$D$2:D182,QuickFix!D182)&gt;1,QuickFix!D182=0),IF(ISBLANK('Unit Types - Emission Rates'!C191),F181,0),MAX(F$1:$F181)+1)</f>
        <v># if Monitoring</v>
      </c>
      <c r="G182" t="str">
        <f t="shared" si="56"/>
        <v># if Monitoring0</v>
      </c>
      <c r="H182">
        <f>IF(F182=0,0,IF(ISNUMBER(MATCH(G182,$G$1:G181,0)),-1,COUNTIF($F$2:F182,F182)-COUNTIFS($H$1:H181,"&lt;0",$F$1:F181,F182)))</f>
        <v>-1</v>
      </c>
      <c r="I182">
        <f t="shared" si="57"/>
        <v>0</v>
      </c>
      <c r="J182" s="3" t="str">
        <f>IF(OR(COUNTIF($L$2:L182,L182)&gt;1,L182=0),IF(ISBLANK('Unit Types - Emission Rates'!C191),J181,0),MAX($J$1:J181)+1)</f>
        <v>Unique FIN</v>
      </c>
      <c r="K182" s="3" t="str">
        <f>IF(OR(COUNTIF($M$2:M182,M182)&gt;1,M182=0),IF(ISBLANK('Unit Types - Emission Rates'!D191),K181,0),MAX($K$1:K181)+1)</f>
        <v>Unique EPN</v>
      </c>
      <c r="L182">
        <f>IF(ISBLANK('Unit Types - Emission Rates'!$C191),'Unit Types - Emission Rates'!D191,'Unit Types - Emission Rates'!C191)</f>
        <v>0</v>
      </c>
      <c r="M182" s="3">
        <f>IF(AND(ISBLANK('Unit Types - Emission Rates'!D191),N182&lt;&gt;0,L182&lt;&gt;N182),"FIN: "&amp;L182,IF(AND(ISBLANK('Unit Types - Emission Rates'!D191),N182&lt;&gt;0),L182,'Unit Types - Emission Rates'!D191))</f>
        <v>0</v>
      </c>
      <c r="N182" s="3">
        <f>'Unit Types - Emission Rates'!E191</f>
        <v>0</v>
      </c>
      <c r="O182" s="5" t="str">
        <f>IF(OR(COUNTIF($P$2:P182,P182&lt;&gt;0)&gt;1,P182=0),IF(ISBLANK('Unit Types - Emission Rates'!A191),O181,0),MAX($O$1:O181)+1)</f>
        <v>AR Numbering</v>
      </c>
      <c r="P182" s="5">
        <f>'Unit Types - Emission Rates'!A191</f>
        <v>0</v>
      </c>
      <c r="Q182" s="3">
        <f>IF(R182=0,0,IF(COUNTIF($R$2:R182,R182)&gt;1,0,MAX($Q$1:Q181)+1))</f>
        <v>0</v>
      </c>
      <c r="R182" s="3">
        <f>IF(ISBLANK('Unit Types - Emission Rates'!P191),'Unit Types - Emission Rates'!O191,'Unit Types - Emission Rates'!P191)</f>
        <v>0</v>
      </c>
      <c r="S182" t="str">
        <f t="shared" si="74"/>
        <v>00</v>
      </c>
      <c r="T182" t="str">
        <f t="shared" si="75"/>
        <v>00</v>
      </c>
      <c r="U182" s="3">
        <f>IF(OR('Unit Types - Emission Rates'!F191="PM 2.5",'Unit Types - Emission Rates'!F191="PM2.5",'Unit Types - Emission Rates'!F191="PM 10",'Unit Types - Emission Rates'!F191="PM10"),"PM",'Unit Types - Emission Rates'!F191)</f>
        <v>0</v>
      </c>
      <c r="V182" s="100">
        <f>IF(ISBLANK('Unit Types - Emission Rates'!F191),1,0)</f>
        <v>1</v>
      </c>
      <c r="AC182" s="99">
        <f>IF(AD182=-1,0,MAX($AC$1:AC181)+1)</f>
        <v>0</v>
      </c>
      <c r="AD182" s="3">
        <f t="shared" si="58"/>
        <v>-1</v>
      </c>
      <c r="AE182" s="3">
        <f t="shared" si="59"/>
        <v>-1</v>
      </c>
      <c r="AF182" s="280">
        <f t="shared" si="60"/>
        <v>-1</v>
      </c>
      <c r="AG182" s="280" t="str">
        <f t="shared" si="61"/>
        <v/>
      </c>
      <c r="AH182" s="280" t="str">
        <f t="shared" si="62"/>
        <v/>
      </c>
      <c r="AI182" s="3">
        <f t="shared" si="63"/>
        <v>-1</v>
      </c>
      <c r="AJ182" s="3" t="str">
        <f t="shared" si="64"/>
        <v/>
      </c>
      <c r="AK182" s="3" t="str">
        <f t="shared" si="65"/>
        <v/>
      </c>
      <c r="AL182" s="280">
        <f t="shared" si="66"/>
        <v>-1</v>
      </c>
      <c r="AM182" s="280" t="str">
        <f t="shared" si="67"/>
        <v/>
      </c>
      <c r="AN182" s="285" t="str">
        <f t="shared" si="68"/>
        <v/>
      </c>
      <c r="AO182" s="3">
        <f>IF(AP182=0,0,COUNTIF(AO$1:$AO181,"&lt;&gt;0"))</f>
        <v>0</v>
      </c>
      <c r="AP182" s="3">
        <f t="shared" si="69"/>
        <v>0</v>
      </c>
      <c r="AT182" s="99">
        <f>IF(AU182=0,0,COUNTIF($AT$1:AT181,"&lt;&gt;0"))</f>
        <v>0</v>
      </c>
      <c r="AU182" s="3">
        <f t="shared" si="70"/>
        <v>0</v>
      </c>
      <c r="AY182" s="3">
        <f>IF(ISNUMBER(IFERROR(MATCH(AZ182,$AZ$1:AZ181,0),"Else")),0,ROW(AZ182)-1)</f>
        <v>0</v>
      </c>
      <c r="AZ182">
        <f>IF(OR('Unit Types - Emission Rates'!F190="PM 2.5",'Unit Types - Emission Rates'!F190="PM 2.5 ",'Unit Types - Emission Rates'!F190="PM2.5"),"PM2.5",IF(OR('Unit Types - Emission Rates'!F190="PM 10",'Unit Types - Emission Rates'!F190="PM 10 ",'Unit Types - Emission Rates'!F190="PM10 "),"PM10",IF(RIGHT('Unit Types - Emission Rates'!F190,1)=" ",LEFT('Unit Types - Emission Rates'!F190,LEN('Unit Types - Emission Rates'!F190)-1),IF(RIGHT('Unit Types - Emission Rates'!F190,1)&lt;&gt;" ",'Unit Types - Emission Rates'!F190,'Unit Types - Emission Rates'!F190))))</f>
        <v>0</v>
      </c>
      <c r="BA182">
        <f>_xlfn.NUMBERVALUE(IF(OR('Unit Types - Emission Rates'!G190="-",'Unit Types - Emission Rates'!G190="--",'Unit Types - Emission Rates'!G190="---"),0,IF(OR('Unit Types - Emission Rates'!G190="&lt;0.01",'Unit Types - Emission Rates'!G190="&lt; 0.01"),0.01,'Unit Types - Emission Rates'!G190)))</f>
        <v>0</v>
      </c>
      <c r="BB182">
        <f>_xlfn.NUMBERVALUE(IF(OR('Unit Types - Emission Rates'!H190="-",'Unit Types - Emission Rates'!H190="--",'Unit Types - Emission Rates'!H190="---"),0,IF(OR('Unit Types - Emission Rates'!H190="&lt;0.01",'Unit Types - Emission Rates'!H190="&lt; 0.01"),0.01,'Unit Types - Emission Rates'!H190)))</f>
        <v>0</v>
      </c>
      <c r="BC182">
        <f>_xlfn.NUMBERVALUE(IF(OR('Unit Types - Emission Rates'!I190="-",'Unit Types - Emission Rates'!I190="--",'Unit Types - Emission Rates'!I190="---"),0,IF(OR('Unit Types - Emission Rates'!I190="&lt;0.01",'Unit Types - Emission Rates'!I190="&lt; 0.01"),0.01,'Unit Types - Emission Rates'!I190)))</f>
        <v>0</v>
      </c>
      <c r="BD182">
        <f>_xlfn.NUMBERVALUE(IF(OR('Unit Types - Emission Rates'!J190="-",'Unit Types - Emission Rates'!J190="--",'Unit Types - Emission Rates'!J190="---"),0,IF(OR('Unit Types - Emission Rates'!J190="&lt;0.01",'Unit Types - Emission Rates'!J190="&lt; 0.01"),0.01,'Unit Types - Emission Rates'!J190)))</f>
        <v>0</v>
      </c>
      <c r="BE182">
        <f>_xlfn.NUMBERVALUE(IF(OR('Unit Types - Emission Rates'!K190="-",'Unit Types - Emission Rates'!K190="--",'Unit Types - Emission Rates'!K190="---"),0,IF(OR('Unit Types - Emission Rates'!K190="&lt;0.01",'Unit Types - Emission Rates'!K190="&lt; 0.01"),0.01,'Unit Types - Emission Rates'!K190)))</f>
        <v>0</v>
      </c>
      <c r="BF182">
        <f>_xlfn.NUMBERVALUE(IF(OR('Unit Types - Emission Rates'!L190="-",'Unit Types - Emission Rates'!L190="--",'Unit Types - Emission Rates'!L190="---"),0,IF(OR('Unit Types - Emission Rates'!L190="&lt;0.01",'Unit Types - Emission Rates'!L190="&lt; 0.01"),0.01,'Unit Types - Emission Rates'!L190)))</f>
        <v>0</v>
      </c>
      <c r="BG182" t="b">
        <f>IF(AND(V181&lt;&gt;1),(QuickFix!G181="Yes"))</f>
        <v>0</v>
      </c>
      <c r="BH182" t="b">
        <f>OR('Unit Types - Emission Rates'!A190="Consolidate",AND(ISBLANK('Unit Types - Emission Rates'!A190),BH181=TRUE),BC182&gt;0,BD182&gt;0)</f>
        <v>0</v>
      </c>
      <c r="BI182" t="b">
        <f>OR('Unit Types - Emission Rates'!A190="Remove",AND(ISBLANK('Unit Types - Emission Rates'!A190),BI181=TRUE))</f>
        <v>0</v>
      </c>
      <c r="BJ182" t="b">
        <f>OR('Unit Types - Emission Rates'!A190="Consolidate",'Unit Types - Emission Rates'!A190="New/Modified",'Unit Types - Emission Rates'!A190="Change of location",AND(ISBLANK('Unit Types - Emission Rates'!A190),BJ181=TRUE))</f>
        <v>0</v>
      </c>
      <c r="BK182" t="b">
        <f>OR('Unit Types - Emission Rates'!A190="Renew",'Unit Types - Emission Rates'!A190="Renew only",AND(ISBLANK('Unit Types - Emission Rates'!A190),BK181=TRUE))</f>
        <v>0</v>
      </c>
      <c r="BL182">
        <f>IF(ISNUMBER(IFERROR(MATCH(BM182,$BM$1:BM181,0),"Else")),0,ROW(BM182)-1)</f>
        <v>0</v>
      </c>
      <c r="BM182" s="105">
        <f t="shared" si="77"/>
        <v>0</v>
      </c>
      <c r="BO182" s="3"/>
      <c r="BP182" s="3"/>
      <c r="BQ182" s="162" t="s">
        <v>1853</v>
      </c>
      <c r="BR182" s="160" t="s">
        <v>1013</v>
      </c>
      <c r="BS182" s="3"/>
      <c r="BT182" s="3"/>
      <c r="CK182" s="102" t="s">
        <v>1854</v>
      </c>
      <c r="CL182" t="s">
        <v>1855</v>
      </c>
      <c r="CN182" t="s">
        <v>1842</v>
      </c>
      <c r="CO182" t="s">
        <v>1720</v>
      </c>
      <c r="CP182" t="s">
        <v>1842</v>
      </c>
      <c r="CQ182" s="105"/>
      <c r="CX182" t="s">
        <v>1856</v>
      </c>
      <c r="CY182">
        <f t="shared" si="71"/>
        <v>0</v>
      </c>
      <c r="DA182" t="b">
        <f t="shared" si="78"/>
        <v>0</v>
      </c>
      <c r="DF182" s="333">
        <f t="shared" si="76"/>
        <v>0</v>
      </c>
    </row>
    <row r="183" spans="1:110" x14ac:dyDescent="0.2">
      <c r="A183" s="102">
        <f>IF(OR('Unit Types - Emission Rates'!A192="Not New/Modified",'Unit Types - Emission Rates'!A192="Remove",M183=0),0,IF(ISNUMBER(MATCH(M183,$M$1:M182,0)),0,MAX($A$1:A182)+1))</f>
        <v>0</v>
      </c>
      <c r="B183" t="str">
        <f>IF(OR(COUNTIF(QuickFix!$D$2:D183,QuickFix!D183)&gt;1,QuickFix!D183=0),IF(ISBLANK('Unit Types - Emission Rates'!C192),B182,0),MAX($B$1:B182)+1)</f>
        <v># if BACT</v>
      </c>
      <c r="C183" t="str">
        <f t="shared" si="55"/>
        <v># if BACT0</v>
      </c>
      <c r="D183">
        <f>IF(B183=0,0,IF(ISNUMBER(MATCH(C183,$C$1:C182,0)),-1,COUNTIF($B$2:B183,B183)-COUNTIFS($D$1:D182,"&lt;0",$B$1:B182,B183)))</f>
        <v>-1</v>
      </c>
      <c r="E183">
        <f t="shared" si="73"/>
        <v>0</v>
      </c>
      <c r="F183" t="str">
        <f>IF(OR(COUNTIF(QuickFix!$D$2:D183,QuickFix!D183)&gt;1,QuickFix!D183=0),IF(ISBLANK('Unit Types - Emission Rates'!C192),F182,0),MAX(F$1:$F182)+1)</f>
        <v># if Monitoring</v>
      </c>
      <c r="G183" t="str">
        <f t="shared" si="56"/>
        <v># if Monitoring0</v>
      </c>
      <c r="H183">
        <f>IF(F183=0,0,IF(ISNUMBER(MATCH(G183,$G$1:G182,0)),-1,COUNTIF($F$2:F183,F183)-COUNTIFS($H$1:H182,"&lt;0",$F$1:F182,F183)))</f>
        <v>-1</v>
      </c>
      <c r="I183">
        <f t="shared" si="57"/>
        <v>0</v>
      </c>
      <c r="J183" s="3" t="str">
        <f>IF(OR(COUNTIF($L$2:L183,L183)&gt;1,L183=0),IF(ISBLANK('Unit Types - Emission Rates'!C192),J182,0),MAX($J$1:J182)+1)</f>
        <v>Unique FIN</v>
      </c>
      <c r="K183" s="3" t="str">
        <f>IF(OR(COUNTIF($M$2:M183,M183)&gt;1,M183=0),IF(ISBLANK('Unit Types - Emission Rates'!D192),K182,0),MAX($K$1:K182)+1)</f>
        <v>Unique EPN</v>
      </c>
      <c r="L183">
        <f>IF(ISBLANK('Unit Types - Emission Rates'!$C192),'Unit Types - Emission Rates'!D192,'Unit Types - Emission Rates'!C192)</f>
        <v>0</v>
      </c>
      <c r="M183" s="3">
        <f>IF(AND(ISBLANK('Unit Types - Emission Rates'!D192),N183&lt;&gt;0,L183&lt;&gt;N183),"FIN: "&amp;L183,IF(AND(ISBLANK('Unit Types - Emission Rates'!D192),N183&lt;&gt;0),L183,'Unit Types - Emission Rates'!D192))</f>
        <v>0</v>
      </c>
      <c r="N183" s="3">
        <f>'Unit Types - Emission Rates'!E192</f>
        <v>0</v>
      </c>
      <c r="O183" s="5" t="str">
        <f>IF(OR(COUNTIF($P$2:P183,P183&lt;&gt;0)&gt;1,P183=0),IF(ISBLANK('Unit Types - Emission Rates'!A192),O182,0),MAX($O$1:O182)+1)</f>
        <v>AR Numbering</v>
      </c>
      <c r="P183" s="5">
        <f>'Unit Types - Emission Rates'!A192</f>
        <v>0</v>
      </c>
      <c r="Q183" s="3">
        <f>IF(R183=0,0,IF(COUNTIF($R$2:R183,R183)&gt;1,0,MAX($Q$1:Q182)+1))</f>
        <v>0</v>
      </c>
      <c r="R183" s="3">
        <f>IF(ISBLANK('Unit Types - Emission Rates'!P192),'Unit Types - Emission Rates'!O192,'Unit Types - Emission Rates'!P192)</f>
        <v>0</v>
      </c>
      <c r="S183" t="str">
        <f t="shared" si="74"/>
        <v>00</v>
      </c>
      <c r="T183" t="str">
        <f t="shared" si="75"/>
        <v>00</v>
      </c>
      <c r="U183" s="3">
        <f>IF(OR('Unit Types - Emission Rates'!F192="PM 2.5",'Unit Types - Emission Rates'!F192="PM2.5",'Unit Types - Emission Rates'!F192="PM 10",'Unit Types - Emission Rates'!F192="PM10"),"PM",'Unit Types - Emission Rates'!F192)</f>
        <v>0</v>
      </c>
      <c r="V183" s="100">
        <f>IF(ISBLANK('Unit Types - Emission Rates'!F192),1,0)</f>
        <v>1</v>
      </c>
      <c r="AC183" s="99">
        <f>IF(AD183=-1,0,MAX($AC$1:AC182)+1)</f>
        <v>0</v>
      </c>
      <c r="AD183" s="3">
        <f t="shared" si="58"/>
        <v>-1</v>
      </c>
      <c r="AE183" s="3">
        <f t="shared" si="59"/>
        <v>-1</v>
      </c>
      <c r="AF183" s="280">
        <f t="shared" si="60"/>
        <v>-1</v>
      </c>
      <c r="AG183" s="280" t="str">
        <f t="shared" si="61"/>
        <v/>
      </c>
      <c r="AH183" s="280" t="str">
        <f t="shared" si="62"/>
        <v/>
      </c>
      <c r="AI183" s="3">
        <f t="shared" si="63"/>
        <v>-1</v>
      </c>
      <c r="AJ183" s="3" t="str">
        <f t="shared" si="64"/>
        <v/>
      </c>
      <c r="AK183" s="3" t="str">
        <f t="shared" si="65"/>
        <v/>
      </c>
      <c r="AL183" s="280">
        <f t="shared" si="66"/>
        <v>-1</v>
      </c>
      <c r="AM183" s="280" t="str">
        <f t="shared" si="67"/>
        <v/>
      </c>
      <c r="AN183" s="285" t="str">
        <f t="shared" si="68"/>
        <v/>
      </c>
      <c r="AO183" s="3">
        <f>IF(AP183=0,0,COUNTIF(AO$1:$AO182,"&lt;&gt;0"))</f>
        <v>0</v>
      </c>
      <c r="AP183" s="3">
        <f t="shared" si="69"/>
        <v>0</v>
      </c>
      <c r="AT183" s="99">
        <f>IF(AU183=0,0,COUNTIF($AT$1:AT182,"&lt;&gt;0"))</f>
        <v>0</v>
      </c>
      <c r="AU183" s="3">
        <f t="shared" si="70"/>
        <v>0</v>
      </c>
      <c r="AY183" s="3">
        <f>IF(ISNUMBER(IFERROR(MATCH(AZ183,$AZ$1:AZ182,0),"Else")),0,ROW(AZ183)-1)</f>
        <v>0</v>
      </c>
      <c r="AZ183">
        <f>IF(OR('Unit Types - Emission Rates'!F191="PM 2.5",'Unit Types - Emission Rates'!F191="PM 2.5 ",'Unit Types - Emission Rates'!F191="PM2.5"),"PM2.5",IF(OR('Unit Types - Emission Rates'!F191="PM 10",'Unit Types - Emission Rates'!F191="PM 10 ",'Unit Types - Emission Rates'!F191="PM10 "),"PM10",IF(RIGHT('Unit Types - Emission Rates'!F191,1)=" ",LEFT('Unit Types - Emission Rates'!F191,LEN('Unit Types - Emission Rates'!F191)-1),IF(RIGHT('Unit Types - Emission Rates'!F191,1)&lt;&gt;" ",'Unit Types - Emission Rates'!F191,'Unit Types - Emission Rates'!F191))))</f>
        <v>0</v>
      </c>
      <c r="BA183">
        <f>_xlfn.NUMBERVALUE(IF(OR('Unit Types - Emission Rates'!G191="-",'Unit Types - Emission Rates'!G191="--",'Unit Types - Emission Rates'!G191="---"),0,IF(OR('Unit Types - Emission Rates'!G191="&lt;0.01",'Unit Types - Emission Rates'!G191="&lt; 0.01"),0.01,'Unit Types - Emission Rates'!G191)))</f>
        <v>0</v>
      </c>
      <c r="BB183">
        <f>_xlfn.NUMBERVALUE(IF(OR('Unit Types - Emission Rates'!H191="-",'Unit Types - Emission Rates'!H191="--",'Unit Types - Emission Rates'!H191="---"),0,IF(OR('Unit Types - Emission Rates'!H191="&lt;0.01",'Unit Types - Emission Rates'!H191="&lt; 0.01"),0.01,'Unit Types - Emission Rates'!H191)))</f>
        <v>0</v>
      </c>
      <c r="BC183">
        <f>_xlfn.NUMBERVALUE(IF(OR('Unit Types - Emission Rates'!I191="-",'Unit Types - Emission Rates'!I191="--",'Unit Types - Emission Rates'!I191="---"),0,IF(OR('Unit Types - Emission Rates'!I191="&lt;0.01",'Unit Types - Emission Rates'!I191="&lt; 0.01"),0.01,'Unit Types - Emission Rates'!I191)))</f>
        <v>0</v>
      </c>
      <c r="BD183">
        <f>_xlfn.NUMBERVALUE(IF(OR('Unit Types - Emission Rates'!J191="-",'Unit Types - Emission Rates'!J191="--",'Unit Types - Emission Rates'!J191="---"),0,IF(OR('Unit Types - Emission Rates'!J191="&lt;0.01",'Unit Types - Emission Rates'!J191="&lt; 0.01"),0.01,'Unit Types - Emission Rates'!J191)))</f>
        <v>0</v>
      </c>
      <c r="BE183">
        <f>_xlfn.NUMBERVALUE(IF(OR('Unit Types - Emission Rates'!K191="-",'Unit Types - Emission Rates'!K191="--",'Unit Types - Emission Rates'!K191="---"),0,IF(OR('Unit Types - Emission Rates'!K191="&lt;0.01",'Unit Types - Emission Rates'!K191="&lt; 0.01"),0.01,'Unit Types - Emission Rates'!K191)))</f>
        <v>0</v>
      </c>
      <c r="BF183">
        <f>_xlfn.NUMBERVALUE(IF(OR('Unit Types - Emission Rates'!L191="-",'Unit Types - Emission Rates'!L191="--",'Unit Types - Emission Rates'!L191="---"),0,IF(OR('Unit Types - Emission Rates'!L191="&lt;0.01",'Unit Types - Emission Rates'!L191="&lt; 0.01"),0.01,'Unit Types - Emission Rates'!L191)))</f>
        <v>0</v>
      </c>
      <c r="BG183" t="b">
        <f>IF(AND(V182&lt;&gt;1),(QuickFix!G182="Yes"))</f>
        <v>0</v>
      </c>
      <c r="BH183" t="b">
        <f>OR('Unit Types - Emission Rates'!A191="Consolidate",AND(ISBLANK('Unit Types - Emission Rates'!A191),BH182=TRUE),BC183&gt;0,BD183&gt;0)</f>
        <v>0</v>
      </c>
      <c r="BI183" t="b">
        <f>OR('Unit Types - Emission Rates'!A191="Remove",AND(ISBLANK('Unit Types - Emission Rates'!A191),BI182=TRUE))</f>
        <v>0</v>
      </c>
      <c r="BJ183" t="b">
        <f>OR('Unit Types - Emission Rates'!A191="Consolidate",'Unit Types - Emission Rates'!A191="New/Modified",'Unit Types - Emission Rates'!A191="Change of location",AND(ISBLANK('Unit Types - Emission Rates'!A191),BJ182=TRUE))</f>
        <v>0</v>
      </c>
      <c r="BK183" t="b">
        <f>OR('Unit Types - Emission Rates'!A191="Renew",'Unit Types - Emission Rates'!A191="Renew only",AND(ISBLANK('Unit Types - Emission Rates'!A191),BK182=TRUE))</f>
        <v>0</v>
      </c>
      <c r="BL183">
        <f>IF(ISNUMBER(IFERROR(MATCH(BM183,$BM$1:BM182,0),"Else")),0,ROW(BM183)-1)</f>
        <v>0</v>
      </c>
      <c r="BM183" s="105">
        <f t="shared" si="77"/>
        <v>0</v>
      </c>
      <c r="BO183" s="3"/>
      <c r="BP183" s="3"/>
      <c r="BQ183" s="162" t="s">
        <v>1670</v>
      </c>
      <c r="BR183" s="160" t="s">
        <v>1029</v>
      </c>
      <c r="BS183" s="3"/>
      <c r="BT183" s="3"/>
      <c r="CK183" s="102" t="s">
        <v>1857</v>
      </c>
      <c r="CL183" t="s">
        <v>1858</v>
      </c>
      <c r="CO183" t="s">
        <v>1720</v>
      </c>
      <c r="CQ183" s="105"/>
      <c r="CX183" t="s">
        <v>1859</v>
      </c>
      <c r="CY183">
        <f t="shared" si="71"/>
        <v>0</v>
      </c>
      <c r="DA183" t="b">
        <f t="shared" si="78"/>
        <v>0</v>
      </c>
      <c r="DF183" s="333">
        <f t="shared" si="76"/>
        <v>0</v>
      </c>
    </row>
    <row r="184" spans="1:110" x14ac:dyDescent="0.2">
      <c r="A184" s="102">
        <f>IF(OR('Unit Types - Emission Rates'!A193="Not New/Modified",'Unit Types - Emission Rates'!A193="Remove",M184=0),0,IF(ISNUMBER(MATCH(M184,$M$1:M183,0)),0,MAX($A$1:A183)+1))</f>
        <v>0</v>
      </c>
      <c r="B184" t="str">
        <f>IF(OR(COUNTIF(QuickFix!$D$2:D184,QuickFix!D184)&gt;1,QuickFix!D184=0),IF(ISBLANK('Unit Types - Emission Rates'!C193),B183,0),MAX($B$1:B183)+1)</f>
        <v># if BACT</v>
      </c>
      <c r="C184" t="str">
        <f t="shared" si="55"/>
        <v># if BACT0</v>
      </c>
      <c r="D184">
        <f>IF(B184=0,0,IF(ISNUMBER(MATCH(C184,$C$1:C183,0)),-1,COUNTIF($B$2:B184,B184)-COUNTIFS($D$1:D183,"&lt;0",$B$1:B183,B184)))</f>
        <v>-1</v>
      </c>
      <c r="E184">
        <f t="shared" si="73"/>
        <v>0</v>
      </c>
      <c r="F184" t="str">
        <f>IF(OR(COUNTIF(QuickFix!$D$2:D184,QuickFix!D184)&gt;1,QuickFix!D184=0),IF(ISBLANK('Unit Types - Emission Rates'!C193),F183,0),MAX(F$1:$F183)+1)</f>
        <v># if Monitoring</v>
      </c>
      <c r="G184" t="str">
        <f t="shared" si="56"/>
        <v># if Monitoring0</v>
      </c>
      <c r="H184">
        <f>IF(F184=0,0,IF(ISNUMBER(MATCH(G184,$G$1:G183,0)),-1,COUNTIF($F$2:F184,F184)-COUNTIFS($H$1:H183,"&lt;0",$F$1:F183,F184)))</f>
        <v>-1</v>
      </c>
      <c r="I184">
        <f t="shared" si="57"/>
        <v>0</v>
      </c>
      <c r="J184" s="3" t="str">
        <f>IF(OR(COUNTIF($L$2:L184,L184)&gt;1,L184=0),IF(ISBLANK('Unit Types - Emission Rates'!C193),J183,0),MAX($J$1:J183)+1)</f>
        <v>Unique FIN</v>
      </c>
      <c r="K184" s="3" t="str">
        <f>IF(OR(COUNTIF($M$2:M184,M184)&gt;1,M184=0),IF(ISBLANK('Unit Types - Emission Rates'!D193),K183,0),MAX($K$1:K183)+1)</f>
        <v>Unique EPN</v>
      </c>
      <c r="L184">
        <f>IF(ISBLANK('Unit Types - Emission Rates'!$C193),'Unit Types - Emission Rates'!D193,'Unit Types - Emission Rates'!C193)</f>
        <v>0</v>
      </c>
      <c r="M184" s="3">
        <f>IF(AND(ISBLANK('Unit Types - Emission Rates'!D193),N184&lt;&gt;0,L184&lt;&gt;N184),"FIN: "&amp;L184,IF(AND(ISBLANK('Unit Types - Emission Rates'!D193),N184&lt;&gt;0),L184,'Unit Types - Emission Rates'!D193))</f>
        <v>0</v>
      </c>
      <c r="N184" s="3">
        <f>'Unit Types - Emission Rates'!E193</f>
        <v>0</v>
      </c>
      <c r="O184" s="5" t="str">
        <f>IF(OR(COUNTIF($P$2:P184,P184&lt;&gt;0)&gt;1,P184=0),IF(ISBLANK('Unit Types - Emission Rates'!A193),O183,0),MAX($O$1:O183)+1)</f>
        <v>AR Numbering</v>
      </c>
      <c r="P184" s="5">
        <f>'Unit Types - Emission Rates'!A193</f>
        <v>0</v>
      </c>
      <c r="Q184" s="3">
        <f>IF(R184=0,0,IF(COUNTIF($R$2:R184,R184)&gt;1,0,MAX($Q$1:Q183)+1))</f>
        <v>0</v>
      </c>
      <c r="R184" s="3">
        <f>IF(ISBLANK('Unit Types - Emission Rates'!P193),'Unit Types - Emission Rates'!O193,'Unit Types - Emission Rates'!P193)</f>
        <v>0</v>
      </c>
      <c r="S184" t="str">
        <f t="shared" si="74"/>
        <v>00</v>
      </c>
      <c r="T184" t="str">
        <f t="shared" si="75"/>
        <v>00</v>
      </c>
      <c r="U184" s="3">
        <f>IF(OR('Unit Types - Emission Rates'!F193="PM 2.5",'Unit Types - Emission Rates'!F193="PM2.5",'Unit Types - Emission Rates'!F193="PM 10",'Unit Types - Emission Rates'!F193="PM10"),"PM",'Unit Types - Emission Rates'!F193)</f>
        <v>0</v>
      </c>
      <c r="V184" s="100">
        <f>IF(ISBLANK('Unit Types - Emission Rates'!F193),1,0)</f>
        <v>1</v>
      </c>
      <c r="AC184" s="99">
        <f>IF(AD184=-1,0,MAX($AC$1:AC183)+1)</f>
        <v>0</v>
      </c>
      <c r="AD184" s="3">
        <f t="shared" si="58"/>
        <v>-1</v>
      </c>
      <c r="AE184" s="3">
        <f t="shared" si="59"/>
        <v>-1</v>
      </c>
      <c r="AF184" s="280">
        <f t="shared" si="60"/>
        <v>-1</v>
      </c>
      <c r="AG184" s="280" t="str">
        <f t="shared" si="61"/>
        <v/>
      </c>
      <c r="AH184" s="280" t="str">
        <f t="shared" si="62"/>
        <v/>
      </c>
      <c r="AI184" s="3">
        <f t="shared" si="63"/>
        <v>-1</v>
      </c>
      <c r="AJ184" s="3" t="str">
        <f t="shared" si="64"/>
        <v/>
      </c>
      <c r="AK184" s="3" t="str">
        <f t="shared" si="65"/>
        <v/>
      </c>
      <c r="AL184" s="280">
        <f t="shared" si="66"/>
        <v>-1</v>
      </c>
      <c r="AM184" s="280" t="str">
        <f t="shared" si="67"/>
        <v/>
      </c>
      <c r="AN184" s="285" t="str">
        <f t="shared" si="68"/>
        <v/>
      </c>
      <c r="AO184" s="3">
        <f>IF(AP184=0,0,COUNTIF(AO$1:$AO183,"&lt;&gt;0"))</f>
        <v>0</v>
      </c>
      <c r="AP184" s="3">
        <f t="shared" si="69"/>
        <v>0</v>
      </c>
      <c r="AT184" s="99">
        <f>IF(AU184=0,0,COUNTIF($AT$1:AT183,"&lt;&gt;0"))</f>
        <v>0</v>
      </c>
      <c r="AU184" s="3">
        <f t="shared" si="70"/>
        <v>0</v>
      </c>
      <c r="AY184" s="3">
        <f>IF(ISNUMBER(IFERROR(MATCH(AZ184,$AZ$1:AZ183,0),"Else")),0,ROW(AZ184)-1)</f>
        <v>0</v>
      </c>
      <c r="AZ184">
        <f>IF(OR('Unit Types - Emission Rates'!F192="PM 2.5",'Unit Types - Emission Rates'!F192="PM 2.5 ",'Unit Types - Emission Rates'!F192="PM2.5"),"PM2.5",IF(OR('Unit Types - Emission Rates'!F192="PM 10",'Unit Types - Emission Rates'!F192="PM 10 ",'Unit Types - Emission Rates'!F192="PM10 "),"PM10",IF(RIGHT('Unit Types - Emission Rates'!F192,1)=" ",LEFT('Unit Types - Emission Rates'!F192,LEN('Unit Types - Emission Rates'!F192)-1),IF(RIGHT('Unit Types - Emission Rates'!F192,1)&lt;&gt;" ",'Unit Types - Emission Rates'!F192,'Unit Types - Emission Rates'!F192))))</f>
        <v>0</v>
      </c>
      <c r="BA184">
        <f>_xlfn.NUMBERVALUE(IF(OR('Unit Types - Emission Rates'!G192="-",'Unit Types - Emission Rates'!G192="--",'Unit Types - Emission Rates'!G192="---"),0,IF(OR('Unit Types - Emission Rates'!G192="&lt;0.01",'Unit Types - Emission Rates'!G192="&lt; 0.01"),0.01,'Unit Types - Emission Rates'!G192)))</f>
        <v>0</v>
      </c>
      <c r="BB184">
        <f>_xlfn.NUMBERVALUE(IF(OR('Unit Types - Emission Rates'!H192="-",'Unit Types - Emission Rates'!H192="--",'Unit Types - Emission Rates'!H192="---"),0,IF(OR('Unit Types - Emission Rates'!H192="&lt;0.01",'Unit Types - Emission Rates'!H192="&lt; 0.01"),0.01,'Unit Types - Emission Rates'!H192)))</f>
        <v>0</v>
      </c>
      <c r="BC184">
        <f>_xlfn.NUMBERVALUE(IF(OR('Unit Types - Emission Rates'!I192="-",'Unit Types - Emission Rates'!I192="--",'Unit Types - Emission Rates'!I192="---"),0,IF(OR('Unit Types - Emission Rates'!I192="&lt;0.01",'Unit Types - Emission Rates'!I192="&lt; 0.01"),0.01,'Unit Types - Emission Rates'!I192)))</f>
        <v>0</v>
      </c>
      <c r="BD184">
        <f>_xlfn.NUMBERVALUE(IF(OR('Unit Types - Emission Rates'!J192="-",'Unit Types - Emission Rates'!J192="--",'Unit Types - Emission Rates'!J192="---"),0,IF(OR('Unit Types - Emission Rates'!J192="&lt;0.01",'Unit Types - Emission Rates'!J192="&lt; 0.01"),0.01,'Unit Types - Emission Rates'!J192)))</f>
        <v>0</v>
      </c>
      <c r="BE184">
        <f>_xlfn.NUMBERVALUE(IF(OR('Unit Types - Emission Rates'!K192="-",'Unit Types - Emission Rates'!K192="--",'Unit Types - Emission Rates'!K192="---"),0,IF(OR('Unit Types - Emission Rates'!K192="&lt;0.01",'Unit Types - Emission Rates'!K192="&lt; 0.01"),0.01,'Unit Types - Emission Rates'!K192)))</f>
        <v>0</v>
      </c>
      <c r="BF184">
        <f>_xlfn.NUMBERVALUE(IF(OR('Unit Types - Emission Rates'!L192="-",'Unit Types - Emission Rates'!L192="--",'Unit Types - Emission Rates'!L192="---"),0,IF(OR('Unit Types - Emission Rates'!L192="&lt;0.01",'Unit Types - Emission Rates'!L192="&lt; 0.01"),0.01,'Unit Types - Emission Rates'!L192)))</f>
        <v>0</v>
      </c>
      <c r="BG184" t="b">
        <f>IF(AND(V183&lt;&gt;1),(QuickFix!G183="Yes"))</f>
        <v>0</v>
      </c>
      <c r="BH184" t="b">
        <f>OR('Unit Types - Emission Rates'!A192="Consolidate",AND(ISBLANK('Unit Types - Emission Rates'!A192),BH183=TRUE),BC184&gt;0,BD184&gt;0)</f>
        <v>0</v>
      </c>
      <c r="BI184" t="b">
        <f>OR('Unit Types - Emission Rates'!A192="Remove",AND(ISBLANK('Unit Types - Emission Rates'!A192),BI183=TRUE))</f>
        <v>0</v>
      </c>
      <c r="BJ184" t="b">
        <f>OR('Unit Types - Emission Rates'!A192="Consolidate",'Unit Types - Emission Rates'!A192="New/Modified",'Unit Types - Emission Rates'!A192="Change of location",AND(ISBLANK('Unit Types - Emission Rates'!A192),BJ183=TRUE))</f>
        <v>0</v>
      </c>
      <c r="BK184" t="b">
        <f>OR('Unit Types - Emission Rates'!A192="Renew",'Unit Types - Emission Rates'!A192="Renew only",AND(ISBLANK('Unit Types - Emission Rates'!A192),BK183=TRUE))</f>
        <v>0</v>
      </c>
      <c r="BL184">
        <f>IF(ISNUMBER(IFERROR(MATCH(BM184,$BM$1:BM183,0),"Else")),0,ROW(BM184)-1)</f>
        <v>0</v>
      </c>
      <c r="BM184" s="105">
        <f t="shared" si="77"/>
        <v>0</v>
      </c>
      <c r="BO184" s="3"/>
      <c r="BP184" s="3"/>
      <c r="BQ184" s="162" t="s">
        <v>1860</v>
      </c>
      <c r="BR184" s="160" t="s">
        <v>1187</v>
      </c>
      <c r="BS184" s="3"/>
      <c r="BT184" s="3"/>
      <c r="CK184" s="103" t="s">
        <v>1861</v>
      </c>
      <c r="CL184" s="104" t="s">
        <v>1862</v>
      </c>
      <c r="CM184" s="104"/>
      <c r="CN184" s="104"/>
      <c r="CO184" s="104" t="s">
        <v>1720</v>
      </c>
      <c r="CP184" s="104"/>
      <c r="CQ184" s="106"/>
      <c r="CX184" t="s">
        <v>1863</v>
      </c>
      <c r="CY184">
        <f t="shared" si="71"/>
        <v>0</v>
      </c>
      <c r="DA184" t="b">
        <f t="shared" si="78"/>
        <v>0</v>
      </c>
      <c r="DF184" s="333">
        <f t="shared" si="76"/>
        <v>0</v>
      </c>
    </row>
    <row r="185" spans="1:110" x14ac:dyDescent="0.2">
      <c r="A185" s="102">
        <f>IF(OR('Unit Types - Emission Rates'!A194="Not New/Modified",'Unit Types - Emission Rates'!A194="Remove",M185=0),0,IF(ISNUMBER(MATCH(M185,$M$1:M184,0)),0,MAX($A$1:A184)+1))</f>
        <v>0</v>
      </c>
      <c r="B185" t="str">
        <f>IF(OR(COUNTIF(QuickFix!$D$2:D185,QuickFix!D185)&gt;1,QuickFix!D185=0),IF(ISBLANK('Unit Types - Emission Rates'!C194),B184,0),MAX($B$1:B184)+1)</f>
        <v># if BACT</v>
      </c>
      <c r="C185" t="str">
        <f t="shared" si="55"/>
        <v># if BACT0</v>
      </c>
      <c r="D185">
        <f>IF(B185=0,0,IF(ISNUMBER(MATCH(C185,$C$1:C184,0)),-1,COUNTIF($B$2:B185,B185)-COUNTIFS($D$1:D184,"&lt;0",$B$1:B184,B185)))</f>
        <v>-1</v>
      </c>
      <c r="E185">
        <f t="shared" si="73"/>
        <v>0</v>
      </c>
      <c r="F185" t="str">
        <f>IF(OR(COUNTIF(QuickFix!$D$2:D185,QuickFix!D185)&gt;1,QuickFix!D185=0),IF(ISBLANK('Unit Types - Emission Rates'!C194),F184,0),MAX(F$1:$F184)+1)</f>
        <v># if Monitoring</v>
      </c>
      <c r="G185" t="str">
        <f t="shared" si="56"/>
        <v># if Monitoring0</v>
      </c>
      <c r="H185">
        <f>IF(F185=0,0,IF(ISNUMBER(MATCH(G185,$G$1:G184,0)),-1,COUNTIF($F$2:F185,F185)-COUNTIFS($H$1:H184,"&lt;0",$F$1:F184,F185)))</f>
        <v>-1</v>
      </c>
      <c r="I185">
        <f t="shared" si="57"/>
        <v>0</v>
      </c>
      <c r="J185" s="3" t="str">
        <f>IF(OR(COUNTIF($L$2:L185,L185)&gt;1,L185=0),IF(ISBLANK('Unit Types - Emission Rates'!C194),J184,0),MAX($J$1:J184)+1)</f>
        <v>Unique FIN</v>
      </c>
      <c r="K185" s="3" t="str">
        <f>IF(OR(COUNTIF($M$2:M185,M185)&gt;1,M185=0),IF(ISBLANK('Unit Types - Emission Rates'!D194),K184,0),MAX($K$1:K184)+1)</f>
        <v>Unique EPN</v>
      </c>
      <c r="L185">
        <f>IF(ISBLANK('Unit Types - Emission Rates'!$C194),'Unit Types - Emission Rates'!D194,'Unit Types - Emission Rates'!C194)</f>
        <v>0</v>
      </c>
      <c r="M185" s="3">
        <f>IF(AND(ISBLANK('Unit Types - Emission Rates'!D194),N185&lt;&gt;0,L185&lt;&gt;N185),"FIN: "&amp;L185,IF(AND(ISBLANK('Unit Types - Emission Rates'!D194),N185&lt;&gt;0),L185,'Unit Types - Emission Rates'!D194))</f>
        <v>0</v>
      </c>
      <c r="N185" s="3">
        <f>'Unit Types - Emission Rates'!E194</f>
        <v>0</v>
      </c>
      <c r="O185" s="5" t="str">
        <f>IF(OR(COUNTIF($P$2:P185,P185&lt;&gt;0)&gt;1,P185=0),IF(ISBLANK('Unit Types - Emission Rates'!A194),O184,0),MAX($O$1:O184)+1)</f>
        <v>AR Numbering</v>
      </c>
      <c r="P185" s="5">
        <f>'Unit Types - Emission Rates'!A194</f>
        <v>0</v>
      </c>
      <c r="Q185" s="3">
        <f>IF(R185=0,0,IF(COUNTIF($R$2:R185,R185)&gt;1,0,MAX($Q$1:Q184)+1))</f>
        <v>0</v>
      </c>
      <c r="R185" s="3">
        <f>IF(ISBLANK('Unit Types - Emission Rates'!P194),'Unit Types - Emission Rates'!O194,'Unit Types - Emission Rates'!P194)</f>
        <v>0</v>
      </c>
      <c r="S185" t="str">
        <f t="shared" si="74"/>
        <v>00</v>
      </c>
      <c r="T185" t="str">
        <f t="shared" si="75"/>
        <v>00</v>
      </c>
      <c r="U185" s="3">
        <f>IF(OR('Unit Types - Emission Rates'!F194="PM 2.5",'Unit Types - Emission Rates'!F194="PM2.5",'Unit Types - Emission Rates'!F194="PM 10",'Unit Types - Emission Rates'!F194="PM10"),"PM",'Unit Types - Emission Rates'!F194)</f>
        <v>0</v>
      </c>
      <c r="V185" s="100">
        <f>IF(ISBLANK('Unit Types - Emission Rates'!F194),1,0)</f>
        <v>1</v>
      </c>
      <c r="AC185" s="99">
        <f>IF(AD185=-1,0,MAX($AC$1:AC184)+1)</f>
        <v>0</v>
      </c>
      <c r="AD185" s="3">
        <f t="shared" si="58"/>
        <v>-1</v>
      </c>
      <c r="AE185" s="3">
        <f t="shared" si="59"/>
        <v>-1</v>
      </c>
      <c r="AF185" s="280">
        <f t="shared" si="60"/>
        <v>-1</v>
      </c>
      <c r="AG185" s="280" t="str">
        <f t="shared" si="61"/>
        <v/>
      </c>
      <c r="AH185" s="280" t="str">
        <f t="shared" si="62"/>
        <v/>
      </c>
      <c r="AI185" s="3">
        <f t="shared" si="63"/>
        <v>-1</v>
      </c>
      <c r="AJ185" s="3" t="str">
        <f t="shared" si="64"/>
        <v/>
      </c>
      <c r="AK185" s="3" t="str">
        <f t="shared" si="65"/>
        <v/>
      </c>
      <c r="AL185" s="280">
        <f t="shared" si="66"/>
        <v>-1</v>
      </c>
      <c r="AM185" s="280" t="str">
        <f t="shared" si="67"/>
        <v/>
      </c>
      <c r="AN185" s="285" t="str">
        <f t="shared" si="68"/>
        <v/>
      </c>
      <c r="AO185" s="3">
        <f>IF(AP185=0,0,COUNTIF(AO$1:$AO184,"&lt;&gt;0"))</f>
        <v>0</v>
      </c>
      <c r="AP185" s="3">
        <f t="shared" si="69"/>
        <v>0</v>
      </c>
      <c r="AT185" s="99">
        <f>IF(AU185=0,0,COUNTIF($AT$1:AT184,"&lt;&gt;0"))</f>
        <v>0</v>
      </c>
      <c r="AU185" s="3">
        <f t="shared" si="70"/>
        <v>0</v>
      </c>
      <c r="AY185" s="3">
        <f>IF(ISNUMBER(IFERROR(MATCH(AZ185,$AZ$1:AZ184,0),"Else")),0,ROW(AZ185)-1)</f>
        <v>0</v>
      </c>
      <c r="AZ185">
        <f>IF(OR('Unit Types - Emission Rates'!F193="PM 2.5",'Unit Types - Emission Rates'!F193="PM 2.5 ",'Unit Types - Emission Rates'!F193="PM2.5"),"PM2.5",IF(OR('Unit Types - Emission Rates'!F193="PM 10",'Unit Types - Emission Rates'!F193="PM 10 ",'Unit Types - Emission Rates'!F193="PM10 "),"PM10",IF(RIGHT('Unit Types - Emission Rates'!F193,1)=" ",LEFT('Unit Types - Emission Rates'!F193,LEN('Unit Types - Emission Rates'!F193)-1),IF(RIGHT('Unit Types - Emission Rates'!F193,1)&lt;&gt;" ",'Unit Types - Emission Rates'!F193,'Unit Types - Emission Rates'!F193))))</f>
        <v>0</v>
      </c>
      <c r="BA185">
        <f>_xlfn.NUMBERVALUE(IF(OR('Unit Types - Emission Rates'!G193="-",'Unit Types - Emission Rates'!G193="--",'Unit Types - Emission Rates'!G193="---"),0,IF(OR('Unit Types - Emission Rates'!G193="&lt;0.01",'Unit Types - Emission Rates'!G193="&lt; 0.01"),0.01,'Unit Types - Emission Rates'!G193)))</f>
        <v>0</v>
      </c>
      <c r="BB185">
        <f>_xlfn.NUMBERVALUE(IF(OR('Unit Types - Emission Rates'!H193="-",'Unit Types - Emission Rates'!H193="--",'Unit Types - Emission Rates'!H193="---"),0,IF(OR('Unit Types - Emission Rates'!H193="&lt;0.01",'Unit Types - Emission Rates'!H193="&lt; 0.01"),0.01,'Unit Types - Emission Rates'!H193)))</f>
        <v>0</v>
      </c>
      <c r="BC185">
        <f>_xlfn.NUMBERVALUE(IF(OR('Unit Types - Emission Rates'!I193="-",'Unit Types - Emission Rates'!I193="--",'Unit Types - Emission Rates'!I193="---"),0,IF(OR('Unit Types - Emission Rates'!I193="&lt;0.01",'Unit Types - Emission Rates'!I193="&lt; 0.01"),0.01,'Unit Types - Emission Rates'!I193)))</f>
        <v>0</v>
      </c>
      <c r="BD185">
        <f>_xlfn.NUMBERVALUE(IF(OR('Unit Types - Emission Rates'!J193="-",'Unit Types - Emission Rates'!J193="--",'Unit Types - Emission Rates'!J193="---"),0,IF(OR('Unit Types - Emission Rates'!J193="&lt;0.01",'Unit Types - Emission Rates'!J193="&lt; 0.01"),0.01,'Unit Types - Emission Rates'!J193)))</f>
        <v>0</v>
      </c>
      <c r="BE185">
        <f>_xlfn.NUMBERVALUE(IF(OR('Unit Types - Emission Rates'!K193="-",'Unit Types - Emission Rates'!K193="--",'Unit Types - Emission Rates'!K193="---"),0,IF(OR('Unit Types - Emission Rates'!K193="&lt;0.01",'Unit Types - Emission Rates'!K193="&lt; 0.01"),0.01,'Unit Types - Emission Rates'!K193)))</f>
        <v>0</v>
      </c>
      <c r="BF185">
        <f>_xlfn.NUMBERVALUE(IF(OR('Unit Types - Emission Rates'!L193="-",'Unit Types - Emission Rates'!L193="--",'Unit Types - Emission Rates'!L193="---"),0,IF(OR('Unit Types - Emission Rates'!L193="&lt;0.01",'Unit Types - Emission Rates'!L193="&lt; 0.01"),0.01,'Unit Types - Emission Rates'!L193)))</f>
        <v>0</v>
      </c>
      <c r="BG185" t="b">
        <f>IF(AND(V184&lt;&gt;1),(QuickFix!G184="Yes"))</f>
        <v>0</v>
      </c>
      <c r="BH185" t="b">
        <f>OR('Unit Types - Emission Rates'!A193="Consolidate",AND(ISBLANK('Unit Types - Emission Rates'!A193),BH184=TRUE),BC185&gt;0,BD185&gt;0)</f>
        <v>0</v>
      </c>
      <c r="BI185" t="b">
        <f>OR('Unit Types - Emission Rates'!A193="Remove",AND(ISBLANK('Unit Types - Emission Rates'!A193),BI184=TRUE))</f>
        <v>0</v>
      </c>
      <c r="BJ185" t="b">
        <f>OR('Unit Types - Emission Rates'!A193="Consolidate",'Unit Types - Emission Rates'!A193="New/Modified",'Unit Types - Emission Rates'!A193="Change of location",AND(ISBLANK('Unit Types - Emission Rates'!A193),BJ184=TRUE))</f>
        <v>0</v>
      </c>
      <c r="BK185" t="b">
        <f>OR('Unit Types - Emission Rates'!A193="Renew",'Unit Types - Emission Rates'!A193="Renew only",AND(ISBLANK('Unit Types - Emission Rates'!A193),BK184=TRUE))</f>
        <v>0</v>
      </c>
      <c r="BL185">
        <f>IF(ISNUMBER(IFERROR(MATCH(BM185,$BM$1:BM184,0),"Else")),0,ROW(BM185)-1)</f>
        <v>0</v>
      </c>
      <c r="BM185" s="105">
        <f t="shared" si="77"/>
        <v>0</v>
      </c>
      <c r="BO185" s="3"/>
      <c r="BP185" s="3"/>
      <c r="BQ185" s="162" t="s">
        <v>1599</v>
      </c>
      <c r="BR185" s="160" t="s">
        <v>1012</v>
      </c>
      <c r="BS185" s="3"/>
      <c r="BT185" s="3"/>
      <c r="CX185" t="s">
        <v>1864</v>
      </c>
      <c r="CY185">
        <f t="shared" si="71"/>
        <v>0</v>
      </c>
      <c r="DA185" t="b">
        <f t="shared" si="78"/>
        <v>0</v>
      </c>
      <c r="DF185" s="333">
        <f t="shared" si="76"/>
        <v>0</v>
      </c>
    </row>
    <row r="186" spans="1:110" x14ac:dyDescent="0.2">
      <c r="A186" s="102">
        <f>IF(OR('Unit Types - Emission Rates'!A195="Not New/Modified",'Unit Types - Emission Rates'!A195="Remove",M186=0),0,IF(ISNUMBER(MATCH(M186,$M$1:M185,0)),0,MAX($A$1:A185)+1))</f>
        <v>0</v>
      </c>
      <c r="B186" t="str">
        <f>IF(OR(COUNTIF(QuickFix!$D$2:D186,QuickFix!D186)&gt;1,QuickFix!D186=0),IF(ISBLANK('Unit Types - Emission Rates'!C195),B185,0),MAX($B$1:B185)+1)</f>
        <v># if BACT</v>
      </c>
      <c r="C186" t="str">
        <f t="shared" si="55"/>
        <v># if BACT0</v>
      </c>
      <c r="D186">
        <f>IF(B186=0,0,IF(ISNUMBER(MATCH(C186,$C$1:C185,0)),-1,COUNTIF($B$2:B186,B186)-COUNTIFS($D$1:D185,"&lt;0",$B$1:B185,B186)))</f>
        <v>-1</v>
      </c>
      <c r="E186">
        <f t="shared" si="73"/>
        <v>0</v>
      </c>
      <c r="F186" t="str">
        <f>IF(OR(COUNTIF(QuickFix!$D$2:D186,QuickFix!D186)&gt;1,QuickFix!D186=0),IF(ISBLANK('Unit Types - Emission Rates'!C195),F185,0),MAX(F$1:$F185)+1)</f>
        <v># if Monitoring</v>
      </c>
      <c r="G186" t="str">
        <f t="shared" si="56"/>
        <v># if Monitoring0</v>
      </c>
      <c r="H186">
        <f>IF(F186=0,0,IF(ISNUMBER(MATCH(G186,$G$1:G185,0)),-1,COUNTIF($F$2:F186,F186)-COUNTIFS($H$1:H185,"&lt;0",$F$1:F185,F186)))</f>
        <v>-1</v>
      </c>
      <c r="I186">
        <f t="shared" si="57"/>
        <v>0</v>
      </c>
      <c r="J186" s="3" t="str">
        <f>IF(OR(COUNTIF($L$2:L186,L186)&gt;1,L186=0),IF(ISBLANK('Unit Types - Emission Rates'!C195),J185,0),MAX($J$1:J185)+1)</f>
        <v>Unique FIN</v>
      </c>
      <c r="K186" s="3" t="str">
        <f>IF(OR(COUNTIF($M$2:M186,M186)&gt;1,M186=0),IF(ISBLANK('Unit Types - Emission Rates'!D195),K185,0),MAX($K$1:K185)+1)</f>
        <v>Unique EPN</v>
      </c>
      <c r="L186">
        <f>IF(ISBLANK('Unit Types - Emission Rates'!$C195),'Unit Types - Emission Rates'!D195,'Unit Types - Emission Rates'!C195)</f>
        <v>0</v>
      </c>
      <c r="M186" s="3">
        <f>IF(AND(ISBLANK('Unit Types - Emission Rates'!D195),N186&lt;&gt;0,L186&lt;&gt;N186),"FIN: "&amp;L186,IF(AND(ISBLANK('Unit Types - Emission Rates'!D195),N186&lt;&gt;0),L186,'Unit Types - Emission Rates'!D195))</f>
        <v>0</v>
      </c>
      <c r="N186" s="3">
        <f>'Unit Types - Emission Rates'!E195</f>
        <v>0</v>
      </c>
      <c r="O186" s="5" t="str">
        <f>IF(OR(COUNTIF($P$2:P186,P186&lt;&gt;0)&gt;1,P186=0),IF(ISBLANK('Unit Types - Emission Rates'!A195),O185,0),MAX($O$1:O185)+1)</f>
        <v>AR Numbering</v>
      </c>
      <c r="P186" s="5">
        <f>'Unit Types - Emission Rates'!A195</f>
        <v>0</v>
      </c>
      <c r="Q186" s="3">
        <f>IF(R186=0,0,IF(COUNTIF($R$2:R186,R186)&gt;1,0,MAX($Q$1:Q185)+1))</f>
        <v>0</v>
      </c>
      <c r="R186" s="3">
        <f>IF(ISBLANK('Unit Types - Emission Rates'!P195),'Unit Types - Emission Rates'!O195,'Unit Types - Emission Rates'!P195)</f>
        <v>0</v>
      </c>
      <c r="S186" t="str">
        <f t="shared" si="74"/>
        <v>00</v>
      </c>
      <c r="T186" t="str">
        <f t="shared" si="75"/>
        <v>00</v>
      </c>
      <c r="U186" s="3">
        <f>IF(OR('Unit Types - Emission Rates'!F195="PM 2.5",'Unit Types - Emission Rates'!F195="PM2.5",'Unit Types - Emission Rates'!F195="PM 10",'Unit Types - Emission Rates'!F195="PM10"),"PM",'Unit Types - Emission Rates'!F195)</f>
        <v>0</v>
      </c>
      <c r="V186" s="100">
        <f>IF(ISBLANK('Unit Types - Emission Rates'!F195),1,0)</f>
        <v>1</v>
      </c>
      <c r="AC186" s="99">
        <f>IF(AD186=-1,0,MAX($AC$1:AC185)+1)</f>
        <v>0</v>
      </c>
      <c r="AD186" s="3">
        <f t="shared" si="58"/>
        <v>-1</v>
      </c>
      <c r="AE186" s="3">
        <f t="shared" si="59"/>
        <v>-1</v>
      </c>
      <c r="AF186" s="280">
        <f t="shared" si="60"/>
        <v>-1</v>
      </c>
      <c r="AG186" s="280" t="str">
        <f t="shared" si="61"/>
        <v/>
      </c>
      <c r="AH186" s="280" t="str">
        <f t="shared" si="62"/>
        <v/>
      </c>
      <c r="AI186" s="3">
        <f t="shared" si="63"/>
        <v>-1</v>
      </c>
      <c r="AJ186" s="3" t="str">
        <f t="shared" si="64"/>
        <v/>
      </c>
      <c r="AK186" s="3" t="str">
        <f t="shared" si="65"/>
        <v/>
      </c>
      <c r="AL186" s="280">
        <f t="shared" si="66"/>
        <v>-1</v>
      </c>
      <c r="AM186" s="280" t="str">
        <f t="shared" si="67"/>
        <v/>
      </c>
      <c r="AN186" s="285" t="str">
        <f t="shared" si="68"/>
        <v/>
      </c>
      <c r="AO186" s="3">
        <f>IF(AP186=0,0,COUNTIF(AO$1:$AO185,"&lt;&gt;0"))</f>
        <v>0</v>
      </c>
      <c r="AP186" s="3">
        <f t="shared" si="69"/>
        <v>0</v>
      </c>
      <c r="AT186" s="99">
        <f>IF(AU186=0,0,COUNTIF($AT$1:AT185,"&lt;&gt;0"))</f>
        <v>0</v>
      </c>
      <c r="AU186" s="3">
        <f t="shared" si="70"/>
        <v>0</v>
      </c>
      <c r="AY186" s="3">
        <f>IF(ISNUMBER(IFERROR(MATCH(AZ186,$AZ$1:AZ185,0),"Else")),0,ROW(AZ186)-1)</f>
        <v>0</v>
      </c>
      <c r="AZ186">
        <f>IF(OR('Unit Types - Emission Rates'!F194="PM 2.5",'Unit Types - Emission Rates'!F194="PM 2.5 ",'Unit Types - Emission Rates'!F194="PM2.5"),"PM2.5",IF(OR('Unit Types - Emission Rates'!F194="PM 10",'Unit Types - Emission Rates'!F194="PM 10 ",'Unit Types - Emission Rates'!F194="PM10 "),"PM10",IF(RIGHT('Unit Types - Emission Rates'!F194,1)=" ",LEFT('Unit Types - Emission Rates'!F194,LEN('Unit Types - Emission Rates'!F194)-1),IF(RIGHT('Unit Types - Emission Rates'!F194,1)&lt;&gt;" ",'Unit Types - Emission Rates'!F194,'Unit Types - Emission Rates'!F194))))</f>
        <v>0</v>
      </c>
      <c r="BA186">
        <f>_xlfn.NUMBERVALUE(IF(OR('Unit Types - Emission Rates'!G194="-",'Unit Types - Emission Rates'!G194="--",'Unit Types - Emission Rates'!G194="---"),0,IF(OR('Unit Types - Emission Rates'!G194="&lt;0.01",'Unit Types - Emission Rates'!G194="&lt; 0.01"),0.01,'Unit Types - Emission Rates'!G194)))</f>
        <v>0</v>
      </c>
      <c r="BB186">
        <f>_xlfn.NUMBERVALUE(IF(OR('Unit Types - Emission Rates'!H194="-",'Unit Types - Emission Rates'!H194="--",'Unit Types - Emission Rates'!H194="---"),0,IF(OR('Unit Types - Emission Rates'!H194="&lt;0.01",'Unit Types - Emission Rates'!H194="&lt; 0.01"),0.01,'Unit Types - Emission Rates'!H194)))</f>
        <v>0</v>
      </c>
      <c r="BC186">
        <f>_xlfn.NUMBERVALUE(IF(OR('Unit Types - Emission Rates'!I194="-",'Unit Types - Emission Rates'!I194="--",'Unit Types - Emission Rates'!I194="---"),0,IF(OR('Unit Types - Emission Rates'!I194="&lt;0.01",'Unit Types - Emission Rates'!I194="&lt; 0.01"),0.01,'Unit Types - Emission Rates'!I194)))</f>
        <v>0</v>
      </c>
      <c r="BD186">
        <f>_xlfn.NUMBERVALUE(IF(OR('Unit Types - Emission Rates'!J194="-",'Unit Types - Emission Rates'!J194="--",'Unit Types - Emission Rates'!J194="---"),0,IF(OR('Unit Types - Emission Rates'!J194="&lt;0.01",'Unit Types - Emission Rates'!J194="&lt; 0.01"),0.01,'Unit Types - Emission Rates'!J194)))</f>
        <v>0</v>
      </c>
      <c r="BE186">
        <f>_xlfn.NUMBERVALUE(IF(OR('Unit Types - Emission Rates'!K194="-",'Unit Types - Emission Rates'!K194="--",'Unit Types - Emission Rates'!K194="---"),0,IF(OR('Unit Types - Emission Rates'!K194="&lt;0.01",'Unit Types - Emission Rates'!K194="&lt; 0.01"),0.01,'Unit Types - Emission Rates'!K194)))</f>
        <v>0</v>
      </c>
      <c r="BF186">
        <f>_xlfn.NUMBERVALUE(IF(OR('Unit Types - Emission Rates'!L194="-",'Unit Types - Emission Rates'!L194="--",'Unit Types - Emission Rates'!L194="---"),0,IF(OR('Unit Types - Emission Rates'!L194="&lt;0.01",'Unit Types - Emission Rates'!L194="&lt; 0.01"),0.01,'Unit Types - Emission Rates'!L194)))</f>
        <v>0</v>
      </c>
      <c r="BG186" t="b">
        <f>IF(AND(V185&lt;&gt;1),(QuickFix!G185="Yes"))</f>
        <v>0</v>
      </c>
      <c r="BH186" t="b">
        <f>OR('Unit Types - Emission Rates'!A194="Consolidate",AND(ISBLANK('Unit Types - Emission Rates'!A194),BH185=TRUE),BC186&gt;0,BD186&gt;0)</f>
        <v>0</v>
      </c>
      <c r="BI186" t="b">
        <f>OR('Unit Types - Emission Rates'!A194="Remove",AND(ISBLANK('Unit Types - Emission Rates'!A194),BI185=TRUE))</f>
        <v>0</v>
      </c>
      <c r="BJ186" t="b">
        <f>OR('Unit Types - Emission Rates'!A194="Consolidate",'Unit Types - Emission Rates'!A194="New/Modified",'Unit Types - Emission Rates'!A194="Change of location",AND(ISBLANK('Unit Types - Emission Rates'!A194),BJ185=TRUE))</f>
        <v>0</v>
      </c>
      <c r="BK186" t="b">
        <f>OR('Unit Types - Emission Rates'!A194="Renew",'Unit Types - Emission Rates'!A194="Renew only",AND(ISBLANK('Unit Types - Emission Rates'!A194),BK185=TRUE))</f>
        <v>0</v>
      </c>
      <c r="BL186">
        <f>IF(ISNUMBER(IFERROR(MATCH(BM186,$BM$1:BM185,0),"Else")),0,ROW(BM186)-1)</f>
        <v>0</v>
      </c>
      <c r="BM186" s="105">
        <f t="shared" si="77"/>
        <v>0</v>
      </c>
      <c r="BO186" s="3"/>
      <c r="BP186" s="3"/>
      <c r="BQ186" s="162" t="s">
        <v>1673</v>
      </c>
      <c r="BR186" s="160" t="s">
        <v>1187</v>
      </c>
      <c r="BS186" s="3"/>
      <c r="BT186" s="3"/>
      <c r="CX186" t="s">
        <v>1865</v>
      </c>
      <c r="CY186">
        <f t="shared" si="71"/>
        <v>0</v>
      </c>
      <c r="DA186" t="b">
        <f t="shared" si="78"/>
        <v>0</v>
      </c>
      <c r="DF186" s="333">
        <f t="shared" si="76"/>
        <v>0</v>
      </c>
    </row>
    <row r="187" spans="1:110" x14ac:dyDescent="0.2">
      <c r="A187" s="102">
        <f>IF(OR('Unit Types - Emission Rates'!A196="Not New/Modified",'Unit Types - Emission Rates'!A196="Remove",M187=0),0,IF(ISNUMBER(MATCH(M187,$M$1:M186,0)),0,MAX($A$1:A186)+1))</f>
        <v>0</v>
      </c>
      <c r="B187" t="str">
        <f>IF(OR(COUNTIF(QuickFix!$D$2:D187,QuickFix!D187)&gt;1,QuickFix!D187=0),IF(ISBLANK('Unit Types - Emission Rates'!C196),B186,0),MAX($B$1:B186)+1)</f>
        <v># if BACT</v>
      </c>
      <c r="C187" t="str">
        <f t="shared" si="55"/>
        <v># if BACT0</v>
      </c>
      <c r="D187">
        <f>IF(B187=0,0,IF(ISNUMBER(MATCH(C187,$C$1:C186,0)),-1,COUNTIF($B$2:B187,B187)-COUNTIFS($D$1:D186,"&lt;0",$B$1:B186,B187)))</f>
        <v>-1</v>
      </c>
      <c r="E187">
        <f t="shared" si="73"/>
        <v>0</v>
      </c>
      <c r="F187" t="str">
        <f>IF(OR(COUNTIF(QuickFix!$D$2:D187,QuickFix!D187)&gt;1,QuickFix!D187=0),IF(ISBLANK('Unit Types - Emission Rates'!C196),F186,0),MAX(F$1:$F186)+1)</f>
        <v># if Monitoring</v>
      </c>
      <c r="G187" t="str">
        <f t="shared" si="56"/>
        <v># if Monitoring0</v>
      </c>
      <c r="H187">
        <f>IF(F187=0,0,IF(ISNUMBER(MATCH(G187,$G$1:G186,0)),-1,COUNTIF($F$2:F187,F187)-COUNTIFS($H$1:H186,"&lt;0",$F$1:F186,F187)))</f>
        <v>-1</v>
      </c>
      <c r="I187">
        <f t="shared" si="57"/>
        <v>0</v>
      </c>
      <c r="J187" s="3" t="str">
        <f>IF(OR(COUNTIF($L$2:L187,L187)&gt;1,L187=0),IF(ISBLANK('Unit Types - Emission Rates'!C196),J186,0),MAX($J$1:J186)+1)</f>
        <v>Unique FIN</v>
      </c>
      <c r="K187" s="3" t="str">
        <f>IF(OR(COUNTIF($M$2:M187,M187)&gt;1,M187=0),IF(ISBLANK('Unit Types - Emission Rates'!D196),K186,0),MAX($K$1:K186)+1)</f>
        <v>Unique EPN</v>
      </c>
      <c r="L187">
        <f>IF(ISBLANK('Unit Types - Emission Rates'!$C196),'Unit Types - Emission Rates'!D196,'Unit Types - Emission Rates'!C196)</f>
        <v>0</v>
      </c>
      <c r="M187" s="3">
        <f>IF(AND(ISBLANK('Unit Types - Emission Rates'!D196),N187&lt;&gt;0,L187&lt;&gt;N187),"FIN: "&amp;L187,IF(AND(ISBLANK('Unit Types - Emission Rates'!D196),N187&lt;&gt;0),L187,'Unit Types - Emission Rates'!D196))</f>
        <v>0</v>
      </c>
      <c r="N187" s="3">
        <f>'Unit Types - Emission Rates'!E196</f>
        <v>0</v>
      </c>
      <c r="O187" s="5" t="str">
        <f>IF(OR(COUNTIF($P$2:P187,P187&lt;&gt;0)&gt;1,P187=0),IF(ISBLANK('Unit Types - Emission Rates'!A196),O186,0),MAX($O$1:O186)+1)</f>
        <v>AR Numbering</v>
      </c>
      <c r="P187" s="5">
        <f>'Unit Types - Emission Rates'!A196</f>
        <v>0</v>
      </c>
      <c r="Q187" s="3">
        <f>IF(R187=0,0,IF(COUNTIF($R$2:R187,R187)&gt;1,0,MAX($Q$1:Q186)+1))</f>
        <v>0</v>
      </c>
      <c r="R187" s="3">
        <f>IF(ISBLANK('Unit Types - Emission Rates'!P196),'Unit Types - Emission Rates'!O196,'Unit Types - Emission Rates'!P196)</f>
        <v>0</v>
      </c>
      <c r="S187" t="str">
        <f t="shared" si="74"/>
        <v>00</v>
      </c>
      <c r="T187" t="str">
        <f t="shared" si="75"/>
        <v>00</v>
      </c>
      <c r="U187" s="3">
        <f>IF(OR('Unit Types - Emission Rates'!F196="PM 2.5",'Unit Types - Emission Rates'!F196="PM2.5",'Unit Types - Emission Rates'!F196="PM 10",'Unit Types - Emission Rates'!F196="PM10"),"PM",'Unit Types - Emission Rates'!F196)</f>
        <v>0</v>
      </c>
      <c r="V187" s="100">
        <f>IF(ISBLANK('Unit Types - Emission Rates'!F196),1,0)</f>
        <v>1</v>
      </c>
      <c r="AC187" s="99">
        <f>IF(AD187=-1,0,MAX($AC$1:AC186)+1)</f>
        <v>0</v>
      </c>
      <c r="AD187" s="3">
        <f t="shared" si="58"/>
        <v>-1</v>
      </c>
      <c r="AE187" s="3">
        <f t="shared" si="59"/>
        <v>-1</v>
      </c>
      <c r="AF187" s="280">
        <f t="shared" si="60"/>
        <v>-1</v>
      </c>
      <c r="AG187" s="280" t="str">
        <f t="shared" si="61"/>
        <v/>
      </c>
      <c r="AH187" s="280" t="str">
        <f t="shared" si="62"/>
        <v/>
      </c>
      <c r="AI187" s="3">
        <f t="shared" si="63"/>
        <v>-1</v>
      </c>
      <c r="AJ187" s="3" t="str">
        <f t="shared" si="64"/>
        <v/>
      </c>
      <c r="AK187" s="3" t="str">
        <f t="shared" si="65"/>
        <v/>
      </c>
      <c r="AL187" s="280">
        <f t="shared" si="66"/>
        <v>-1</v>
      </c>
      <c r="AM187" s="280" t="str">
        <f t="shared" si="67"/>
        <v/>
      </c>
      <c r="AN187" s="285" t="str">
        <f t="shared" si="68"/>
        <v/>
      </c>
      <c r="AO187" s="3">
        <f>IF(AP187=0,0,COUNTIF(AO$1:$AO186,"&lt;&gt;0"))</f>
        <v>0</v>
      </c>
      <c r="AP187" s="3">
        <f t="shared" si="69"/>
        <v>0</v>
      </c>
      <c r="AT187" s="99">
        <f>IF(AU187=0,0,COUNTIF($AT$1:AT186,"&lt;&gt;0"))</f>
        <v>0</v>
      </c>
      <c r="AU187" s="3">
        <f t="shared" si="70"/>
        <v>0</v>
      </c>
      <c r="AY187" s="3">
        <f>IF(ISNUMBER(IFERROR(MATCH(AZ187,$AZ$1:AZ186,0),"Else")),0,ROW(AZ187)-1)</f>
        <v>0</v>
      </c>
      <c r="AZ187">
        <f>IF(OR('Unit Types - Emission Rates'!F195="PM 2.5",'Unit Types - Emission Rates'!F195="PM 2.5 ",'Unit Types - Emission Rates'!F195="PM2.5"),"PM2.5",IF(OR('Unit Types - Emission Rates'!F195="PM 10",'Unit Types - Emission Rates'!F195="PM 10 ",'Unit Types - Emission Rates'!F195="PM10 "),"PM10",IF(RIGHT('Unit Types - Emission Rates'!F195,1)=" ",LEFT('Unit Types - Emission Rates'!F195,LEN('Unit Types - Emission Rates'!F195)-1),IF(RIGHT('Unit Types - Emission Rates'!F195,1)&lt;&gt;" ",'Unit Types - Emission Rates'!F195,'Unit Types - Emission Rates'!F195))))</f>
        <v>0</v>
      </c>
      <c r="BA187">
        <f>_xlfn.NUMBERVALUE(IF(OR('Unit Types - Emission Rates'!G195="-",'Unit Types - Emission Rates'!G195="--",'Unit Types - Emission Rates'!G195="---"),0,IF(OR('Unit Types - Emission Rates'!G195="&lt;0.01",'Unit Types - Emission Rates'!G195="&lt; 0.01"),0.01,'Unit Types - Emission Rates'!G195)))</f>
        <v>0</v>
      </c>
      <c r="BB187">
        <f>_xlfn.NUMBERVALUE(IF(OR('Unit Types - Emission Rates'!H195="-",'Unit Types - Emission Rates'!H195="--",'Unit Types - Emission Rates'!H195="---"),0,IF(OR('Unit Types - Emission Rates'!H195="&lt;0.01",'Unit Types - Emission Rates'!H195="&lt; 0.01"),0.01,'Unit Types - Emission Rates'!H195)))</f>
        <v>0</v>
      </c>
      <c r="BC187">
        <f>_xlfn.NUMBERVALUE(IF(OR('Unit Types - Emission Rates'!I195="-",'Unit Types - Emission Rates'!I195="--",'Unit Types - Emission Rates'!I195="---"),0,IF(OR('Unit Types - Emission Rates'!I195="&lt;0.01",'Unit Types - Emission Rates'!I195="&lt; 0.01"),0.01,'Unit Types - Emission Rates'!I195)))</f>
        <v>0</v>
      </c>
      <c r="BD187">
        <f>_xlfn.NUMBERVALUE(IF(OR('Unit Types - Emission Rates'!J195="-",'Unit Types - Emission Rates'!J195="--",'Unit Types - Emission Rates'!J195="---"),0,IF(OR('Unit Types - Emission Rates'!J195="&lt;0.01",'Unit Types - Emission Rates'!J195="&lt; 0.01"),0.01,'Unit Types - Emission Rates'!J195)))</f>
        <v>0</v>
      </c>
      <c r="BE187">
        <f>_xlfn.NUMBERVALUE(IF(OR('Unit Types - Emission Rates'!K195="-",'Unit Types - Emission Rates'!K195="--",'Unit Types - Emission Rates'!K195="---"),0,IF(OR('Unit Types - Emission Rates'!K195="&lt;0.01",'Unit Types - Emission Rates'!K195="&lt; 0.01"),0.01,'Unit Types - Emission Rates'!K195)))</f>
        <v>0</v>
      </c>
      <c r="BF187">
        <f>_xlfn.NUMBERVALUE(IF(OR('Unit Types - Emission Rates'!L195="-",'Unit Types - Emission Rates'!L195="--",'Unit Types - Emission Rates'!L195="---"),0,IF(OR('Unit Types - Emission Rates'!L195="&lt;0.01",'Unit Types - Emission Rates'!L195="&lt; 0.01"),0.01,'Unit Types - Emission Rates'!L195)))</f>
        <v>0</v>
      </c>
      <c r="BG187" t="b">
        <f>IF(AND(V186&lt;&gt;1),(QuickFix!G186="Yes"))</f>
        <v>0</v>
      </c>
      <c r="BH187" t="b">
        <f>OR('Unit Types - Emission Rates'!A195="Consolidate",AND(ISBLANK('Unit Types - Emission Rates'!A195),BH186=TRUE),BC187&gt;0,BD187&gt;0)</f>
        <v>0</v>
      </c>
      <c r="BI187" t="b">
        <f>OR('Unit Types - Emission Rates'!A195="Remove",AND(ISBLANK('Unit Types - Emission Rates'!A195),BI186=TRUE))</f>
        <v>0</v>
      </c>
      <c r="BJ187" t="b">
        <f>OR('Unit Types - Emission Rates'!A195="Consolidate",'Unit Types - Emission Rates'!A195="New/Modified",'Unit Types - Emission Rates'!A195="Change of location",AND(ISBLANK('Unit Types - Emission Rates'!A195),BJ186=TRUE))</f>
        <v>0</v>
      </c>
      <c r="BK187" t="b">
        <f>OR('Unit Types - Emission Rates'!A195="Renew",'Unit Types - Emission Rates'!A195="Renew only",AND(ISBLANK('Unit Types - Emission Rates'!A195),BK186=TRUE))</f>
        <v>0</v>
      </c>
      <c r="BL187">
        <f>IF(ISNUMBER(IFERROR(MATCH(BM187,$BM$1:BM186,0),"Else")),0,ROW(BM187)-1)</f>
        <v>0</v>
      </c>
      <c r="BM187" s="105">
        <f t="shared" si="77"/>
        <v>0</v>
      </c>
      <c r="BO187" s="3"/>
      <c r="BP187" s="3"/>
      <c r="BQ187" s="162" t="s">
        <v>1866</v>
      </c>
      <c r="BR187" s="160" t="s">
        <v>1013</v>
      </c>
      <c r="BS187" s="3"/>
      <c r="BT187" s="3"/>
      <c r="CX187" t="s">
        <v>1867</v>
      </c>
      <c r="CY187">
        <f t="shared" si="71"/>
        <v>0</v>
      </c>
      <c r="DA187" t="b">
        <f t="shared" si="78"/>
        <v>0</v>
      </c>
      <c r="DF187" s="333">
        <f t="shared" si="76"/>
        <v>0</v>
      </c>
    </row>
    <row r="188" spans="1:110" x14ac:dyDescent="0.2">
      <c r="A188" s="102">
        <f>IF(OR('Unit Types - Emission Rates'!A197="Not New/Modified",'Unit Types - Emission Rates'!A197="Remove",M188=0),0,IF(ISNUMBER(MATCH(M188,$M$1:M187,0)),0,MAX($A$1:A187)+1))</f>
        <v>0</v>
      </c>
      <c r="B188" t="str">
        <f>IF(OR(COUNTIF(QuickFix!$D$2:D188,QuickFix!D188)&gt;1,QuickFix!D188=0),IF(ISBLANK('Unit Types - Emission Rates'!C197),B187,0),MAX($B$1:B187)+1)</f>
        <v># if BACT</v>
      </c>
      <c r="C188" t="str">
        <f t="shared" si="55"/>
        <v># if BACT0</v>
      </c>
      <c r="D188">
        <f>IF(B188=0,0,IF(ISNUMBER(MATCH(C188,$C$1:C187,0)),-1,COUNTIF($B$2:B188,B188)-COUNTIFS($D$1:D187,"&lt;0",$B$1:B187,B188)))</f>
        <v>-1</v>
      </c>
      <c r="E188">
        <f t="shared" si="73"/>
        <v>0</v>
      </c>
      <c r="F188" t="str">
        <f>IF(OR(COUNTIF(QuickFix!$D$2:D188,QuickFix!D188)&gt;1,QuickFix!D188=0),IF(ISBLANK('Unit Types - Emission Rates'!C197),F187,0),MAX(F$1:$F187)+1)</f>
        <v># if Monitoring</v>
      </c>
      <c r="G188" t="str">
        <f t="shared" si="56"/>
        <v># if Monitoring0</v>
      </c>
      <c r="H188">
        <f>IF(F188=0,0,IF(ISNUMBER(MATCH(G188,$G$1:G187,0)),-1,COUNTIF($F$2:F188,F188)-COUNTIFS($H$1:H187,"&lt;0",$F$1:F187,F188)))</f>
        <v>-1</v>
      </c>
      <c r="I188">
        <f t="shared" si="57"/>
        <v>0</v>
      </c>
      <c r="J188" s="3" t="str">
        <f>IF(OR(COUNTIF($L$2:L188,L188)&gt;1,L188=0),IF(ISBLANK('Unit Types - Emission Rates'!C197),J187,0),MAX($J$1:J187)+1)</f>
        <v>Unique FIN</v>
      </c>
      <c r="K188" s="3" t="str">
        <f>IF(OR(COUNTIF($M$2:M188,M188)&gt;1,M188=0),IF(ISBLANK('Unit Types - Emission Rates'!D197),K187,0),MAX($K$1:K187)+1)</f>
        <v>Unique EPN</v>
      </c>
      <c r="L188">
        <f>IF(ISBLANK('Unit Types - Emission Rates'!$C197),'Unit Types - Emission Rates'!D197,'Unit Types - Emission Rates'!C197)</f>
        <v>0</v>
      </c>
      <c r="M188" s="3">
        <f>IF(AND(ISBLANK('Unit Types - Emission Rates'!D197),N188&lt;&gt;0,L188&lt;&gt;N188),"FIN: "&amp;L188,IF(AND(ISBLANK('Unit Types - Emission Rates'!D197),N188&lt;&gt;0),L188,'Unit Types - Emission Rates'!D197))</f>
        <v>0</v>
      </c>
      <c r="N188" s="3">
        <f>'Unit Types - Emission Rates'!E197</f>
        <v>0</v>
      </c>
      <c r="O188" s="5" t="str">
        <f>IF(OR(COUNTIF($P$2:P188,P188&lt;&gt;0)&gt;1,P188=0),IF(ISBLANK('Unit Types - Emission Rates'!A197),O187,0),MAX($O$1:O187)+1)</f>
        <v>AR Numbering</v>
      </c>
      <c r="P188" s="5">
        <f>'Unit Types - Emission Rates'!A197</f>
        <v>0</v>
      </c>
      <c r="Q188" s="3">
        <f>IF(R188=0,0,IF(COUNTIF($R$2:R188,R188)&gt;1,0,MAX($Q$1:Q187)+1))</f>
        <v>0</v>
      </c>
      <c r="R188" s="3">
        <f>IF(ISBLANK('Unit Types - Emission Rates'!P197),'Unit Types - Emission Rates'!O197,'Unit Types - Emission Rates'!P197)</f>
        <v>0</v>
      </c>
      <c r="S188" t="str">
        <f t="shared" si="74"/>
        <v>00</v>
      </c>
      <c r="T188" t="str">
        <f t="shared" si="75"/>
        <v>00</v>
      </c>
      <c r="U188" s="3">
        <f>IF(OR('Unit Types - Emission Rates'!F197="PM 2.5",'Unit Types - Emission Rates'!F197="PM2.5",'Unit Types - Emission Rates'!F197="PM 10",'Unit Types - Emission Rates'!F197="PM10"),"PM",'Unit Types - Emission Rates'!F197)</f>
        <v>0</v>
      </c>
      <c r="V188" s="100">
        <f>IF(ISBLANK('Unit Types - Emission Rates'!F197),1,0)</f>
        <v>1</v>
      </c>
      <c r="AC188" s="99">
        <f>IF(AD188=-1,0,MAX($AC$1:AC187)+1)</f>
        <v>0</v>
      </c>
      <c r="AD188" s="3">
        <f t="shared" si="58"/>
        <v>-1</v>
      </c>
      <c r="AE188" s="3">
        <f t="shared" si="59"/>
        <v>-1</v>
      </c>
      <c r="AF188" s="280">
        <f t="shared" si="60"/>
        <v>-1</v>
      </c>
      <c r="AG188" s="280" t="str">
        <f t="shared" si="61"/>
        <v/>
      </c>
      <c r="AH188" s="280" t="str">
        <f t="shared" si="62"/>
        <v/>
      </c>
      <c r="AI188" s="3">
        <f t="shared" si="63"/>
        <v>-1</v>
      </c>
      <c r="AJ188" s="3" t="str">
        <f t="shared" si="64"/>
        <v/>
      </c>
      <c r="AK188" s="3" t="str">
        <f t="shared" si="65"/>
        <v/>
      </c>
      <c r="AL188" s="280">
        <f t="shared" si="66"/>
        <v>-1</v>
      </c>
      <c r="AM188" s="280" t="str">
        <f t="shared" si="67"/>
        <v/>
      </c>
      <c r="AN188" s="285" t="str">
        <f t="shared" si="68"/>
        <v/>
      </c>
      <c r="AO188" s="3">
        <f>IF(AP188=0,0,COUNTIF(AO$1:$AO187,"&lt;&gt;0"))</f>
        <v>0</v>
      </c>
      <c r="AP188" s="3">
        <f t="shared" si="69"/>
        <v>0</v>
      </c>
      <c r="AT188" s="99">
        <f>IF(AU188=0,0,COUNTIF($AT$1:AT187,"&lt;&gt;0"))</f>
        <v>0</v>
      </c>
      <c r="AU188" s="3">
        <f t="shared" si="70"/>
        <v>0</v>
      </c>
      <c r="AY188" s="3">
        <f>IF(ISNUMBER(IFERROR(MATCH(AZ188,$AZ$1:AZ187,0),"Else")),0,ROW(AZ188)-1)</f>
        <v>0</v>
      </c>
      <c r="AZ188">
        <f>IF(OR('Unit Types - Emission Rates'!F196="PM 2.5",'Unit Types - Emission Rates'!F196="PM 2.5 ",'Unit Types - Emission Rates'!F196="PM2.5"),"PM2.5",IF(OR('Unit Types - Emission Rates'!F196="PM 10",'Unit Types - Emission Rates'!F196="PM 10 ",'Unit Types - Emission Rates'!F196="PM10 "),"PM10",IF(RIGHT('Unit Types - Emission Rates'!F196,1)=" ",LEFT('Unit Types - Emission Rates'!F196,LEN('Unit Types - Emission Rates'!F196)-1),IF(RIGHT('Unit Types - Emission Rates'!F196,1)&lt;&gt;" ",'Unit Types - Emission Rates'!F196,'Unit Types - Emission Rates'!F196))))</f>
        <v>0</v>
      </c>
      <c r="BA188">
        <f>_xlfn.NUMBERVALUE(IF(OR('Unit Types - Emission Rates'!G196="-",'Unit Types - Emission Rates'!G196="--",'Unit Types - Emission Rates'!G196="---"),0,IF(OR('Unit Types - Emission Rates'!G196="&lt;0.01",'Unit Types - Emission Rates'!G196="&lt; 0.01"),0.01,'Unit Types - Emission Rates'!G196)))</f>
        <v>0</v>
      </c>
      <c r="BB188">
        <f>_xlfn.NUMBERVALUE(IF(OR('Unit Types - Emission Rates'!H196="-",'Unit Types - Emission Rates'!H196="--",'Unit Types - Emission Rates'!H196="---"),0,IF(OR('Unit Types - Emission Rates'!H196="&lt;0.01",'Unit Types - Emission Rates'!H196="&lt; 0.01"),0.01,'Unit Types - Emission Rates'!H196)))</f>
        <v>0</v>
      </c>
      <c r="BC188">
        <f>_xlfn.NUMBERVALUE(IF(OR('Unit Types - Emission Rates'!I196="-",'Unit Types - Emission Rates'!I196="--",'Unit Types - Emission Rates'!I196="---"),0,IF(OR('Unit Types - Emission Rates'!I196="&lt;0.01",'Unit Types - Emission Rates'!I196="&lt; 0.01"),0.01,'Unit Types - Emission Rates'!I196)))</f>
        <v>0</v>
      </c>
      <c r="BD188">
        <f>_xlfn.NUMBERVALUE(IF(OR('Unit Types - Emission Rates'!J196="-",'Unit Types - Emission Rates'!J196="--",'Unit Types - Emission Rates'!J196="---"),0,IF(OR('Unit Types - Emission Rates'!J196="&lt;0.01",'Unit Types - Emission Rates'!J196="&lt; 0.01"),0.01,'Unit Types - Emission Rates'!J196)))</f>
        <v>0</v>
      </c>
      <c r="BE188">
        <f>_xlfn.NUMBERVALUE(IF(OR('Unit Types - Emission Rates'!K196="-",'Unit Types - Emission Rates'!K196="--",'Unit Types - Emission Rates'!K196="---"),0,IF(OR('Unit Types - Emission Rates'!K196="&lt;0.01",'Unit Types - Emission Rates'!K196="&lt; 0.01"),0.01,'Unit Types - Emission Rates'!K196)))</f>
        <v>0</v>
      </c>
      <c r="BF188">
        <f>_xlfn.NUMBERVALUE(IF(OR('Unit Types - Emission Rates'!L196="-",'Unit Types - Emission Rates'!L196="--",'Unit Types - Emission Rates'!L196="---"),0,IF(OR('Unit Types - Emission Rates'!L196="&lt;0.01",'Unit Types - Emission Rates'!L196="&lt; 0.01"),0.01,'Unit Types - Emission Rates'!L196)))</f>
        <v>0</v>
      </c>
      <c r="BG188" t="b">
        <f>IF(AND(V187&lt;&gt;1),(QuickFix!G187="Yes"))</f>
        <v>0</v>
      </c>
      <c r="BH188" t="b">
        <f>OR('Unit Types - Emission Rates'!A196="Consolidate",AND(ISBLANK('Unit Types - Emission Rates'!A196),BH187=TRUE),BC188&gt;0,BD188&gt;0)</f>
        <v>0</v>
      </c>
      <c r="BI188" t="b">
        <f>OR('Unit Types - Emission Rates'!A196="Remove",AND(ISBLANK('Unit Types - Emission Rates'!A196),BI187=TRUE))</f>
        <v>0</v>
      </c>
      <c r="BJ188" t="b">
        <f>OR('Unit Types - Emission Rates'!A196="Consolidate",'Unit Types - Emission Rates'!A196="New/Modified",'Unit Types - Emission Rates'!A196="Change of location",AND(ISBLANK('Unit Types - Emission Rates'!A196),BJ187=TRUE))</f>
        <v>0</v>
      </c>
      <c r="BK188" t="b">
        <f>OR('Unit Types - Emission Rates'!A196="Renew",'Unit Types - Emission Rates'!A196="Renew only",AND(ISBLANK('Unit Types - Emission Rates'!A196),BK187=TRUE))</f>
        <v>0</v>
      </c>
      <c r="BL188">
        <f>IF(ISNUMBER(IFERROR(MATCH(BM188,$BM$1:BM187,0),"Else")),0,ROW(BM188)-1)</f>
        <v>0</v>
      </c>
      <c r="BM188" s="105">
        <f t="shared" si="77"/>
        <v>0</v>
      </c>
      <c r="BO188" s="3"/>
      <c r="BP188" s="3"/>
      <c r="BQ188" s="162" t="s">
        <v>1868</v>
      </c>
      <c r="BR188" s="160" t="s">
        <v>1028</v>
      </c>
      <c r="BS188" s="3"/>
      <c r="BT188" s="3"/>
      <c r="CK188" s="342" t="s">
        <v>1869</v>
      </c>
      <c r="CL188" s="129"/>
      <c r="CM188" s="129"/>
      <c r="CN188" s="129"/>
      <c r="CO188" s="129"/>
      <c r="CP188" s="129"/>
      <c r="CQ188" s="341"/>
      <c r="CX188" t="s">
        <v>1870</v>
      </c>
      <c r="CY188">
        <f t="shared" si="71"/>
        <v>0</v>
      </c>
      <c r="DA188" t="b">
        <f t="shared" si="78"/>
        <v>0</v>
      </c>
      <c r="DF188" s="333">
        <f t="shared" si="76"/>
        <v>0</v>
      </c>
    </row>
    <row r="189" spans="1:110" x14ac:dyDescent="0.2">
      <c r="A189" s="102">
        <f>IF(OR('Unit Types - Emission Rates'!A198="Not New/Modified",'Unit Types - Emission Rates'!A198="Remove",M189=0),0,IF(ISNUMBER(MATCH(M189,$M$1:M188,0)),0,MAX($A$1:A188)+1))</f>
        <v>0</v>
      </c>
      <c r="B189" t="str">
        <f>IF(OR(COUNTIF(QuickFix!$D$2:D189,QuickFix!D189)&gt;1,QuickFix!D189=0),IF(ISBLANK('Unit Types - Emission Rates'!C198),B188,0),MAX($B$1:B188)+1)</f>
        <v># if BACT</v>
      </c>
      <c r="C189" t="str">
        <f t="shared" si="55"/>
        <v># if BACT0</v>
      </c>
      <c r="D189">
        <f>IF(B189=0,0,IF(ISNUMBER(MATCH(C189,$C$1:C188,0)),-1,COUNTIF($B$2:B189,B189)-COUNTIFS($D$1:D188,"&lt;0",$B$1:B188,B189)))</f>
        <v>-1</v>
      </c>
      <c r="E189">
        <f t="shared" si="73"/>
        <v>0</v>
      </c>
      <c r="F189" t="str">
        <f>IF(OR(COUNTIF(QuickFix!$D$2:D189,QuickFix!D189)&gt;1,QuickFix!D189=0),IF(ISBLANK('Unit Types - Emission Rates'!C198),F188,0),MAX(F$1:$F188)+1)</f>
        <v># if Monitoring</v>
      </c>
      <c r="G189" t="str">
        <f t="shared" si="56"/>
        <v># if Monitoring0</v>
      </c>
      <c r="H189">
        <f>IF(F189=0,0,IF(ISNUMBER(MATCH(G189,$G$1:G188,0)),-1,COUNTIF($F$2:F189,F189)-COUNTIFS($H$1:H188,"&lt;0",$F$1:F188,F189)))</f>
        <v>-1</v>
      </c>
      <c r="I189">
        <f t="shared" si="57"/>
        <v>0</v>
      </c>
      <c r="J189" s="3" t="str">
        <f>IF(OR(COUNTIF($L$2:L189,L189)&gt;1,L189=0),IF(ISBLANK('Unit Types - Emission Rates'!C198),J188,0),MAX($J$1:J188)+1)</f>
        <v>Unique FIN</v>
      </c>
      <c r="K189" s="3" t="str">
        <f>IF(OR(COUNTIF($M$2:M189,M189)&gt;1,M189=0),IF(ISBLANK('Unit Types - Emission Rates'!D198),K188,0),MAX($K$1:K188)+1)</f>
        <v>Unique EPN</v>
      </c>
      <c r="L189">
        <f>IF(ISBLANK('Unit Types - Emission Rates'!$C198),'Unit Types - Emission Rates'!D198,'Unit Types - Emission Rates'!C198)</f>
        <v>0</v>
      </c>
      <c r="M189" s="3">
        <f>IF(AND(ISBLANK('Unit Types - Emission Rates'!D198),N189&lt;&gt;0,L189&lt;&gt;N189),"FIN: "&amp;L189,IF(AND(ISBLANK('Unit Types - Emission Rates'!D198),N189&lt;&gt;0),L189,'Unit Types - Emission Rates'!D198))</f>
        <v>0</v>
      </c>
      <c r="N189" s="3">
        <f>'Unit Types - Emission Rates'!E198</f>
        <v>0</v>
      </c>
      <c r="O189" s="5" t="str">
        <f>IF(OR(COUNTIF($P$2:P189,P189&lt;&gt;0)&gt;1,P189=0),IF(ISBLANK('Unit Types - Emission Rates'!A198),O188,0),MAX($O$1:O188)+1)</f>
        <v>AR Numbering</v>
      </c>
      <c r="P189" s="5">
        <f>'Unit Types - Emission Rates'!A198</f>
        <v>0</v>
      </c>
      <c r="Q189" s="3">
        <f>IF(R189=0,0,IF(COUNTIF($R$2:R189,R189)&gt;1,0,MAX($Q$1:Q188)+1))</f>
        <v>0</v>
      </c>
      <c r="R189" s="3">
        <f>IF(ISBLANK('Unit Types - Emission Rates'!P198),'Unit Types - Emission Rates'!O198,'Unit Types - Emission Rates'!P198)</f>
        <v>0</v>
      </c>
      <c r="S189" t="str">
        <f t="shared" si="74"/>
        <v>00</v>
      </c>
      <c r="T189" t="str">
        <f t="shared" si="75"/>
        <v>00</v>
      </c>
      <c r="U189" s="3">
        <f>IF(OR('Unit Types - Emission Rates'!F198="PM 2.5",'Unit Types - Emission Rates'!F198="PM2.5",'Unit Types - Emission Rates'!F198="PM 10",'Unit Types - Emission Rates'!F198="PM10"),"PM",'Unit Types - Emission Rates'!F198)</f>
        <v>0</v>
      </c>
      <c r="V189" s="100">
        <f>IF(ISBLANK('Unit Types - Emission Rates'!F198),1,0)</f>
        <v>1</v>
      </c>
      <c r="AC189" s="99">
        <f>IF(AD189=-1,0,MAX($AC$1:AC188)+1)</f>
        <v>0</v>
      </c>
      <c r="AD189" s="3">
        <f t="shared" si="58"/>
        <v>-1</v>
      </c>
      <c r="AE189" s="3">
        <f t="shared" si="59"/>
        <v>-1</v>
      </c>
      <c r="AF189" s="280">
        <f t="shared" si="60"/>
        <v>-1</v>
      </c>
      <c r="AG189" s="280" t="str">
        <f t="shared" si="61"/>
        <v/>
      </c>
      <c r="AH189" s="280" t="str">
        <f t="shared" si="62"/>
        <v/>
      </c>
      <c r="AI189" s="3">
        <f t="shared" si="63"/>
        <v>-1</v>
      </c>
      <c r="AJ189" s="3" t="str">
        <f t="shared" si="64"/>
        <v/>
      </c>
      <c r="AK189" s="3" t="str">
        <f t="shared" si="65"/>
        <v/>
      </c>
      <c r="AL189" s="280">
        <f t="shared" si="66"/>
        <v>-1</v>
      </c>
      <c r="AM189" s="280" t="str">
        <f t="shared" si="67"/>
        <v/>
      </c>
      <c r="AN189" s="285" t="str">
        <f t="shared" si="68"/>
        <v/>
      </c>
      <c r="AO189" s="3">
        <f>IF(AP189=0,0,COUNTIF(AO$1:$AO188,"&lt;&gt;0"))</f>
        <v>0</v>
      </c>
      <c r="AP189" s="3">
        <f t="shared" si="69"/>
        <v>0</v>
      </c>
      <c r="AT189" s="99">
        <f>IF(AU189=0,0,COUNTIF($AT$1:AT188,"&lt;&gt;0"))</f>
        <v>0</v>
      </c>
      <c r="AU189" s="3">
        <f t="shared" si="70"/>
        <v>0</v>
      </c>
      <c r="AY189" s="3">
        <f>IF(ISNUMBER(IFERROR(MATCH(AZ189,$AZ$1:AZ188,0),"Else")),0,ROW(AZ189)-1)</f>
        <v>0</v>
      </c>
      <c r="AZ189">
        <f>IF(OR('Unit Types - Emission Rates'!F197="PM 2.5",'Unit Types - Emission Rates'!F197="PM 2.5 ",'Unit Types - Emission Rates'!F197="PM2.5"),"PM2.5",IF(OR('Unit Types - Emission Rates'!F197="PM 10",'Unit Types - Emission Rates'!F197="PM 10 ",'Unit Types - Emission Rates'!F197="PM10 "),"PM10",IF(RIGHT('Unit Types - Emission Rates'!F197,1)=" ",LEFT('Unit Types - Emission Rates'!F197,LEN('Unit Types - Emission Rates'!F197)-1),IF(RIGHT('Unit Types - Emission Rates'!F197,1)&lt;&gt;" ",'Unit Types - Emission Rates'!F197,'Unit Types - Emission Rates'!F197))))</f>
        <v>0</v>
      </c>
      <c r="BA189">
        <f>_xlfn.NUMBERVALUE(IF(OR('Unit Types - Emission Rates'!G197="-",'Unit Types - Emission Rates'!G197="--",'Unit Types - Emission Rates'!G197="---"),0,IF(OR('Unit Types - Emission Rates'!G197="&lt;0.01",'Unit Types - Emission Rates'!G197="&lt; 0.01"),0.01,'Unit Types - Emission Rates'!G197)))</f>
        <v>0</v>
      </c>
      <c r="BB189">
        <f>_xlfn.NUMBERVALUE(IF(OR('Unit Types - Emission Rates'!H197="-",'Unit Types - Emission Rates'!H197="--",'Unit Types - Emission Rates'!H197="---"),0,IF(OR('Unit Types - Emission Rates'!H197="&lt;0.01",'Unit Types - Emission Rates'!H197="&lt; 0.01"),0.01,'Unit Types - Emission Rates'!H197)))</f>
        <v>0</v>
      </c>
      <c r="BC189">
        <f>_xlfn.NUMBERVALUE(IF(OR('Unit Types - Emission Rates'!I197="-",'Unit Types - Emission Rates'!I197="--",'Unit Types - Emission Rates'!I197="---"),0,IF(OR('Unit Types - Emission Rates'!I197="&lt;0.01",'Unit Types - Emission Rates'!I197="&lt; 0.01"),0.01,'Unit Types - Emission Rates'!I197)))</f>
        <v>0</v>
      </c>
      <c r="BD189">
        <f>_xlfn.NUMBERVALUE(IF(OR('Unit Types - Emission Rates'!J197="-",'Unit Types - Emission Rates'!J197="--",'Unit Types - Emission Rates'!J197="---"),0,IF(OR('Unit Types - Emission Rates'!J197="&lt;0.01",'Unit Types - Emission Rates'!J197="&lt; 0.01"),0.01,'Unit Types - Emission Rates'!J197)))</f>
        <v>0</v>
      </c>
      <c r="BE189">
        <f>_xlfn.NUMBERVALUE(IF(OR('Unit Types - Emission Rates'!K197="-",'Unit Types - Emission Rates'!K197="--",'Unit Types - Emission Rates'!K197="---"),0,IF(OR('Unit Types - Emission Rates'!K197="&lt;0.01",'Unit Types - Emission Rates'!K197="&lt; 0.01"),0.01,'Unit Types - Emission Rates'!K197)))</f>
        <v>0</v>
      </c>
      <c r="BF189">
        <f>_xlfn.NUMBERVALUE(IF(OR('Unit Types - Emission Rates'!L197="-",'Unit Types - Emission Rates'!L197="--",'Unit Types - Emission Rates'!L197="---"),0,IF(OR('Unit Types - Emission Rates'!L197="&lt;0.01",'Unit Types - Emission Rates'!L197="&lt; 0.01"),0.01,'Unit Types - Emission Rates'!L197)))</f>
        <v>0</v>
      </c>
      <c r="BG189" t="b">
        <f>IF(AND(V188&lt;&gt;1),(QuickFix!G188="Yes"))</f>
        <v>0</v>
      </c>
      <c r="BH189" t="b">
        <f>OR('Unit Types - Emission Rates'!A197="Consolidate",AND(ISBLANK('Unit Types - Emission Rates'!A197),BH188=TRUE),BC189&gt;0,BD189&gt;0)</f>
        <v>0</v>
      </c>
      <c r="BI189" t="b">
        <f>OR('Unit Types - Emission Rates'!A197="Remove",AND(ISBLANK('Unit Types - Emission Rates'!A197),BI188=TRUE))</f>
        <v>0</v>
      </c>
      <c r="BJ189" t="b">
        <f>OR('Unit Types - Emission Rates'!A197="Consolidate",'Unit Types - Emission Rates'!A197="New/Modified",'Unit Types - Emission Rates'!A197="Change of location",AND(ISBLANK('Unit Types - Emission Rates'!A197),BJ188=TRUE))</f>
        <v>0</v>
      </c>
      <c r="BK189" t="b">
        <f>OR('Unit Types - Emission Rates'!A197="Renew",'Unit Types - Emission Rates'!A197="Renew only",AND(ISBLANK('Unit Types - Emission Rates'!A197),BK188=TRUE))</f>
        <v>0</v>
      </c>
      <c r="BL189">
        <f>IF(ISNUMBER(IFERROR(MATCH(BM189,$BM$1:BM188,0),"Else")),0,ROW(BM189)-1)</f>
        <v>0</v>
      </c>
      <c r="BM189" s="105">
        <f t="shared" si="77"/>
        <v>0</v>
      </c>
      <c r="BO189" s="3"/>
      <c r="BP189" s="3"/>
      <c r="BQ189" s="162" t="s">
        <v>1871</v>
      </c>
      <c r="BR189" s="160" t="s">
        <v>1029</v>
      </c>
      <c r="BS189" s="3"/>
      <c r="BT189" s="3"/>
      <c r="CK189" s="102"/>
      <c r="CL189" s="306" t="s">
        <v>1786</v>
      </c>
      <c r="CM189" s="306" t="s">
        <v>524</v>
      </c>
      <c r="CN189" s="306" t="s">
        <v>525</v>
      </c>
      <c r="CO189" s="306" t="s">
        <v>528</v>
      </c>
      <c r="CP189" s="306" t="s">
        <v>527</v>
      </c>
      <c r="CQ189" s="344" t="s">
        <v>687</v>
      </c>
      <c r="CX189" t="s">
        <v>1872</v>
      </c>
      <c r="CY189">
        <f t="shared" si="71"/>
        <v>0</v>
      </c>
      <c r="DA189" t="b">
        <f t="shared" si="78"/>
        <v>0</v>
      </c>
      <c r="DF189" s="333">
        <f t="shared" si="76"/>
        <v>0</v>
      </c>
    </row>
    <row r="190" spans="1:110" x14ac:dyDescent="0.2">
      <c r="A190" s="102">
        <f>IF(OR('Unit Types - Emission Rates'!A199="Not New/Modified",'Unit Types - Emission Rates'!A199="Remove",M190=0),0,IF(ISNUMBER(MATCH(M190,$M$1:M189,0)),0,MAX($A$1:A189)+1))</f>
        <v>0</v>
      </c>
      <c r="B190" t="str">
        <f>IF(OR(COUNTIF(QuickFix!$D$2:D190,QuickFix!D190)&gt;1,QuickFix!D190=0),IF(ISBLANK('Unit Types - Emission Rates'!C199),B189,0),MAX($B$1:B189)+1)</f>
        <v># if BACT</v>
      </c>
      <c r="C190" t="str">
        <f t="shared" si="55"/>
        <v># if BACT0</v>
      </c>
      <c r="D190">
        <f>IF(B190=0,0,IF(ISNUMBER(MATCH(C190,$C$1:C189,0)),-1,COUNTIF($B$2:B190,B190)-COUNTIFS($D$1:D189,"&lt;0",$B$1:B189,B190)))</f>
        <v>-1</v>
      </c>
      <c r="E190">
        <f t="shared" si="73"/>
        <v>0</v>
      </c>
      <c r="F190" t="str">
        <f>IF(OR(COUNTIF(QuickFix!$D$2:D190,QuickFix!D190)&gt;1,QuickFix!D190=0),IF(ISBLANK('Unit Types - Emission Rates'!C199),F189,0),MAX(F$1:$F189)+1)</f>
        <v># if Monitoring</v>
      </c>
      <c r="G190" t="str">
        <f t="shared" si="56"/>
        <v># if Monitoring0</v>
      </c>
      <c r="H190">
        <f>IF(F190=0,0,IF(ISNUMBER(MATCH(G190,$G$1:G189,0)),-1,COUNTIF($F$2:F190,F190)-COUNTIFS($H$1:H189,"&lt;0",$F$1:F189,F190)))</f>
        <v>-1</v>
      </c>
      <c r="I190">
        <f t="shared" si="57"/>
        <v>0</v>
      </c>
      <c r="J190" s="3" t="str">
        <f>IF(OR(COUNTIF($L$2:L190,L190)&gt;1,L190=0),IF(ISBLANK('Unit Types - Emission Rates'!C199),J189,0),MAX($J$1:J189)+1)</f>
        <v>Unique FIN</v>
      </c>
      <c r="K190" s="3" t="str">
        <f>IF(OR(COUNTIF($M$2:M190,M190)&gt;1,M190=0),IF(ISBLANK('Unit Types - Emission Rates'!D199),K189,0),MAX($K$1:K189)+1)</f>
        <v>Unique EPN</v>
      </c>
      <c r="L190">
        <f>IF(ISBLANK('Unit Types - Emission Rates'!$C199),'Unit Types - Emission Rates'!D199,'Unit Types - Emission Rates'!C199)</f>
        <v>0</v>
      </c>
      <c r="M190" s="3">
        <f>IF(AND(ISBLANK('Unit Types - Emission Rates'!D199),N190&lt;&gt;0,L190&lt;&gt;N190),"FIN: "&amp;L190,IF(AND(ISBLANK('Unit Types - Emission Rates'!D199),N190&lt;&gt;0),L190,'Unit Types - Emission Rates'!D199))</f>
        <v>0</v>
      </c>
      <c r="N190" s="3">
        <f>'Unit Types - Emission Rates'!E199</f>
        <v>0</v>
      </c>
      <c r="O190" s="5" t="str">
        <f>IF(OR(COUNTIF($P$2:P190,P190&lt;&gt;0)&gt;1,P190=0),IF(ISBLANK('Unit Types - Emission Rates'!A199),O189,0),MAX($O$1:O189)+1)</f>
        <v>AR Numbering</v>
      </c>
      <c r="P190" s="5">
        <f>'Unit Types - Emission Rates'!A199</f>
        <v>0</v>
      </c>
      <c r="Q190" s="3">
        <f>IF(R190=0,0,IF(COUNTIF($R$2:R190,R190)&gt;1,0,MAX($Q$1:Q189)+1))</f>
        <v>0</v>
      </c>
      <c r="R190" s="3">
        <f>IF(ISBLANK('Unit Types - Emission Rates'!P199),'Unit Types - Emission Rates'!O199,'Unit Types - Emission Rates'!P199)</f>
        <v>0</v>
      </c>
      <c r="S190" t="str">
        <f t="shared" si="74"/>
        <v>00</v>
      </c>
      <c r="T190" t="str">
        <f t="shared" si="75"/>
        <v>00</v>
      </c>
      <c r="U190" s="3">
        <f>IF(OR('Unit Types - Emission Rates'!F199="PM 2.5",'Unit Types - Emission Rates'!F199="PM2.5",'Unit Types - Emission Rates'!F199="PM 10",'Unit Types - Emission Rates'!F199="PM10"),"PM",'Unit Types - Emission Rates'!F199)</f>
        <v>0</v>
      </c>
      <c r="V190" s="100">
        <f>IF(ISBLANK('Unit Types - Emission Rates'!F199),1,0)</f>
        <v>1</v>
      </c>
      <c r="AC190" s="99">
        <f>IF(AD190=-1,0,MAX($AC$1:AC189)+1)</f>
        <v>0</v>
      </c>
      <c r="AD190" s="3">
        <f t="shared" si="58"/>
        <v>-1</v>
      </c>
      <c r="AE190" s="3">
        <f t="shared" si="59"/>
        <v>-1</v>
      </c>
      <c r="AF190" s="280">
        <f t="shared" si="60"/>
        <v>-1</v>
      </c>
      <c r="AG190" s="280" t="str">
        <f t="shared" si="61"/>
        <v/>
      </c>
      <c r="AH190" s="280" t="str">
        <f t="shared" si="62"/>
        <v/>
      </c>
      <c r="AI190" s="3">
        <f t="shared" si="63"/>
        <v>-1</v>
      </c>
      <c r="AJ190" s="3" t="str">
        <f t="shared" si="64"/>
        <v/>
      </c>
      <c r="AK190" s="3" t="str">
        <f t="shared" si="65"/>
        <v/>
      </c>
      <c r="AL190" s="280">
        <f t="shared" si="66"/>
        <v>-1</v>
      </c>
      <c r="AM190" s="280" t="str">
        <f t="shared" si="67"/>
        <v/>
      </c>
      <c r="AN190" s="285" t="str">
        <f t="shared" si="68"/>
        <v/>
      </c>
      <c r="AO190" s="3">
        <f>IF(AP190=0,0,COUNTIF(AO$1:$AO189,"&lt;&gt;0"))</f>
        <v>0</v>
      </c>
      <c r="AP190" s="3">
        <f t="shared" si="69"/>
        <v>0</v>
      </c>
      <c r="AT190" s="99">
        <f>IF(AU190=0,0,COUNTIF($AT$1:AT189,"&lt;&gt;0"))</f>
        <v>0</v>
      </c>
      <c r="AU190" s="3">
        <f t="shared" si="70"/>
        <v>0</v>
      </c>
      <c r="AY190" s="3">
        <f>IF(ISNUMBER(IFERROR(MATCH(AZ190,$AZ$1:AZ189,0),"Else")),0,ROW(AZ190)-1)</f>
        <v>0</v>
      </c>
      <c r="AZ190">
        <f>IF(OR('Unit Types - Emission Rates'!F198="PM 2.5",'Unit Types - Emission Rates'!F198="PM 2.5 ",'Unit Types - Emission Rates'!F198="PM2.5"),"PM2.5",IF(OR('Unit Types - Emission Rates'!F198="PM 10",'Unit Types - Emission Rates'!F198="PM 10 ",'Unit Types - Emission Rates'!F198="PM10 "),"PM10",IF(RIGHT('Unit Types - Emission Rates'!F198,1)=" ",LEFT('Unit Types - Emission Rates'!F198,LEN('Unit Types - Emission Rates'!F198)-1),IF(RIGHT('Unit Types - Emission Rates'!F198,1)&lt;&gt;" ",'Unit Types - Emission Rates'!F198,'Unit Types - Emission Rates'!F198))))</f>
        <v>0</v>
      </c>
      <c r="BA190">
        <f>_xlfn.NUMBERVALUE(IF(OR('Unit Types - Emission Rates'!G198="-",'Unit Types - Emission Rates'!G198="--",'Unit Types - Emission Rates'!G198="---"),0,IF(OR('Unit Types - Emission Rates'!G198="&lt;0.01",'Unit Types - Emission Rates'!G198="&lt; 0.01"),0.01,'Unit Types - Emission Rates'!G198)))</f>
        <v>0</v>
      </c>
      <c r="BB190">
        <f>_xlfn.NUMBERVALUE(IF(OR('Unit Types - Emission Rates'!H198="-",'Unit Types - Emission Rates'!H198="--",'Unit Types - Emission Rates'!H198="---"),0,IF(OR('Unit Types - Emission Rates'!H198="&lt;0.01",'Unit Types - Emission Rates'!H198="&lt; 0.01"),0.01,'Unit Types - Emission Rates'!H198)))</f>
        <v>0</v>
      </c>
      <c r="BC190">
        <f>_xlfn.NUMBERVALUE(IF(OR('Unit Types - Emission Rates'!I198="-",'Unit Types - Emission Rates'!I198="--",'Unit Types - Emission Rates'!I198="---"),0,IF(OR('Unit Types - Emission Rates'!I198="&lt;0.01",'Unit Types - Emission Rates'!I198="&lt; 0.01"),0.01,'Unit Types - Emission Rates'!I198)))</f>
        <v>0</v>
      </c>
      <c r="BD190">
        <f>_xlfn.NUMBERVALUE(IF(OR('Unit Types - Emission Rates'!J198="-",'Unit Types - Emission Rates'!J198="--",'Unit Types - Emission Rates'!J198="---"),0,IF(OR('Unit Types - Emission Rates'!J198="&lt;0.01",'Unit Types - Emission Rates'!J198="&lt; 0.01"),0.01,'Unit Types - Emission Rates'!J198)))</f>
        <v>0</v>
      </c>
      <c r="BE190">
        <f>_xlfn.NUMBERVALUE(IF(OR('Unit Types - Emission Rates'!K198="-",'Unit Types - Emission Rates'!K198="--",'Unit Types - Emission Rates'!K198="---"),0,IF(OR('Unit Types - Emission Rates'!K198="&lt;0.01",'Unit Types - Emission Rates'!K198="&lt; 0.01"),0.01,'Unit Types - Emission Rates'!K198)))</f>
        <v>0</v>
      </c>
      <c r="BF190">
        <f>_xlfn.NUMBERVALUE(IF(OR('Unit Types - Emission Rates'!L198="-",'Unit Types - Emission Rates'!L198="--",'Unit Types - Emission Rates'!L198="---"),0,IF(OR('Unit Types - Emission Rates'!L198="&lt;0.01",'Unit Types - Emission Rates'!L198="&lt; 0.01"),0.01,'Unit Types - Emission Rates'!L198)))</f>
        <v>0</v>
      </c>
      <c r="BG190" t="b">
        <f>IF(AND(V189&lt;&gt;1),(QuickFix!G189="Yes"))</f>
        <v>0</v>
      </c>
      <c r="BH190" t="b">
        <f>OR('Unit Types - Emission Rates'!A198="Consolidate",AND(ISBLANK('Unit Types - Emission Rates'!A198),BH189=TRUE),BC190&gt;0,BD190&gt;0)</f>
        <v>0</v>
      </c>
      <c r="BI190" t="b">
        <f>OR('Unit Types - Emission Rates'!A198="Remove",AND(ISBLANK('Unit Types - Emission Rates'!A198),BI189=TRUE))</f>
        <v>0</v>
      </c>
      <c r="BJ190" t="b">
        <f>OR('Unit Types - Emission Rates'!A198="Consolidate",'Unit Types - Emission Rates'!A198="New/Modified",'Unit Types - Emission Rates'!A198="Change of location",AND(ISBLANK('Unit Types - Emission Rates'!A198),BJ189=TRUE))</f>
        <v>0</v>
      </c>
      <c r="BK190" t="b">
        <f>OR('Unit Types - Emission Rates'!A198="Renew",'Unit Types - Emission Rates'!A198="Renew only",AND(ISBLANK('Unit Types - Emission Rates'!A198),BK189=TRUE))</f>
        <v>0</v>
      </c>
      <c r="BL190">
        <f>IF(ISNUMBER(IFERROR(MATCH(BM190,$BM$1:BM189,0),"Else")),0,ROW(BM190)-1)</f>
        <v>0</v>
      </c>
      <c r="BM190" s="105">
        <f t="shared" si="77"/>
        <v>0</v>
      </c>
      <c r="BO190" s="3"/>
      <c r="BP190" s="3"/>
      <c r="BQ190" s="162" t="s">
        <v>1873</v>
      </c>
      <c r="BR190" s="160" t="s">
        <v>1013</v>
      </c>
      <c r="BS190" s="3"/>
      <c r="BT190" s="3"/>
      <c r="CK190" s="102" t="s">
        <v>1841</v>
      </c>
      <c r="CL190">
        <v>0</v>
      </c>
      <c r="CM190">
        <v>1</v>
      </c>
      <c r="CN190">
        <v>0</v>
      </c>
      <c r="CO190" t="s">
        <v>1720</v>
      </c>
      <c r="CP190">
        <v>0</v>
      </c>
      <c r="CQ190" s="105">
        <v>1</v>
      </c>
      <c r="CX190" t="s">
        <v>1874</v>
      </c>
      <c r="CY190">
        <f t="shared" si="71"/>
        <v>0</v>
      </c>
      <c r="DA190" t="b">
        <f t="shared" si="78"/>
        <v>0</v>
      </c>
      <c r="DF190" s="333">
        <f t="shared" si="76"/>
        <v>0</v>
      </c>
    </row>
    <row r="191" spans="1:110" x14ac:dyDescent="0.2">
      <c r="A191" s="102">
        <f>IF(OR('Unit Types - Emission Rates'!A200="Not New/Modified",'Unit Types - Emission Rates'!A200="Remove",M191=0),0,IF(ISNUMBER(MATCH(M191,$M$1:M190,0)),0,MAX($A$1:A190)+1))</f>
        <v>0</v>
      </c>
      <c r="B191" t="str">
        <f>IF(OR(COUNTIF(QuickFix!$D$2:D191,QuickFix!D191)&gt;1,QuickFix!D191=0),IF(ISBLANK('Unit Types - Emission Rates'!C200),B190,0),MAX($B$1:B190)+1)</f>
        <v># if BACT</v>
      </c>
      <c r="C191" t="str">
        <f t="shared" si="55"/>
        <v># if BACT0</v>
      </c>
      <c r="D191">
        <f>IF(B191=0,0,IF(ISNUMBER(MATCH(C191,$C$1:C190,0)),-1,COUNTIF($B$2:B191,B191)-COUNTIFS($D$1:D190,"&lt;0",$B$1:B190,B191)))</f>
        <v>-1</v>
      </c>
      <c r="E191">
        <f t="shared" si="73"/>
        <v>0</v>
      </c>
      <c r="F191" t="str">
        <f>IF(OR(COUNTIF(QuickFix!$D$2:D191,QuickFix!D191)&gt;1,QuickFix!D191=0),IF(ISBLANK('Unit Types - Emission Rates'!C200),F190,0),MAX(F$1:$F190)+1)</f>
        <v># if Monitoring</v>
      </c>
      <c r="G191" t="str">
        <f t="shared" si="56"/>
        <v># if Monitoring0</v>
      </c>
      <c r="H191">
        <f>IF(F191=0,0,IF(ISNUMBER(MATCH(G191,$G$1:G190,0)),-1,COUNTIF($F$2:F191,F191)-COUNTIFS($H$1:H190,"&lt;0",$F$1:F190,F191)))</f>
        <v>-1</v>
      </c>
      <c r="I191">
        <f t="shared" si="57"/>
        <v>0</v>
      </c>
      <c r="J191" s="3" t="str">
        <f>IF(OR(COUNTIF($L$2:L191,L191)&gt;1,L191=0),IF(ISBLANK('Unit Types - Emission Rates'!C200),J190,0),MAX($J$1:J190)+1)</f>
        <v>Unique FIN</v>
      </c>
      <c r="K191" s="3" t="str">
        <f>IF(OR(COUNTIF($M$2:M191,M191)&gt;1,M191=0),IF(ISBLANK('Unit Types - Emission Rates'!D200),K190,0),MAX($K$1:K190)+1)</f>
        <v>Unique EPN</v>
      </c>
      <c r="L191">
        <f>IF(ISBLANK('Unit Types - Emission Rates'!$C200),'Unit Types - Emission Rates'!D200,'Unit Types - Emission Rates'!C200)</f>
        <v>0</v>
      </c>
      <c r="M191" s="3">
        <f>IF(AND(ISBLANK('Unit Types - Emission Rates'!D200),N191&lt;&gt;0,L191&lt;&gt;N191),"FIN: "&amp;L191,IF(AND(ISBLANK('Unit Types - Emission Rates'!D200),N191&lt;&gt;0),L191,'Unit Types - Emission Rates'!D200))</f>
        <v>0</v>
      </c>
      <c r="N191" s="3">
        <f>'Unit Types - Emission Rates'!E200</f>
        <v>0</v>
      </c>
      <c r="O191" s="5" t="str">
        <f>IF(OR(COUNTIF($P$2:P191,P191&lt;&gt;0)&gt;1,P191=0),IF(ISBLANK('Unit Types - Emission Rates'!A200),O190,0),MAX($O$1:O190)+1)</f>
        <v>AR Numbering</v>
      </c>
      <c r="P191" s="5">
        <f>'Unit Types - Emission Rates'!A200</f>
        <v>0</v>
      </c>
      <c r="Q191" s="3">
        <f>IF(R191=0,0,IF(COUNTIF($R$2:R191,R191)&gt;1,0,MAX($Q$1:Q190)+1))</f>
        <v>0</v>
      </c>
      <c r="R191" s="3">
        <f>IF(ISBLANK('Unit Types - Emission Rates'!P200),'Unit Types - Emission Rates'!O200,'Unit Types - Emission Rates'!P200)</f>
        <v>0</v>
      </c>
      <c r="S191" t="str">
        <f t="shared" si="74"/>
        <v>00</v>
      </c>
      <c r="T191" t="str">
        <f t="shared" si="75"/>
        <v>00</v>
      </c>
      <c r="U191" s="3">
        <f>IF(OR('Unit Types - Emission Rates'!F200="PM 2.5",'Unit Types - Emission Rates'!F200="PM2.5",'Unit Types - Emission Rates'!F200="PM 10",'Unit Types - Emission Rates'!F200="PM10"),"PM",'Unit Types - Emission Rates'!F200)</f>
        <v>0</v>
      </c>
      <c r="V191" s="100">
        <f>IF(ISBLANK('Unit Types - Emission Rates'!F200),1,0)</f>
        <v>1</v>
      </c>
      <c r="AC191" s="99">
        <f>IF(AD191=-1,0,MAX($AC$1:AC190)+1)</f>
        <v>0</v>
      </c>
      <c r="AD191" s="3">
        <f t="shared" si="58"/>
        <v>-1</v>
      </c>
      <c r="AE191" s="3">
        <f t="shared" si="59"/>
        <v>-1</v>
      </c>
      <c r="AF191" s="280">
        <f t="shared" si="60"/>
        <v>-1</v>
      </c>
      <c r="AG191" s="280" t="str">
        <f t="shared" si="61"/>
        <v/>
      </c>
      <c r="AH191" s="280" t="str">
        <f t="shared" si="62"/>
        <v/>
      </c>
      <c r="AI191" s="3">
        <f t="shared" si="63"/>
        <v>-1</v>
      </c>
      <c r="AJ191" s="3" t="str">
        <f t="shared" si="64"/>
        <v/>
      </c>
      <c r="AK191" s="3" t="str">
        <f t="shared" si="65"/>
        <v/>
      </c>
      <c r="AL191" s="280">
        <f t="shared" si="66"/>
        <v>-1</v>
      </c>
      <c r="AM191" s="280" t="str">
        <f t="shared" si="67"/>
        <v/>
      </c>
      <c r="AN191" s="285" t="str">
        <f t="shared" si="68"/>
        <v/>
      </c>
      <c r="AO191" s="3">
        <f>IF(AP191=0,0,COUNTIF(AO$1:$AO190,"&lt;&gt;0"))</f>
        <v>0</v>
      </c>
      <c r="AP191" s="3">
        <f t="shared" si="69"/>
        <v>0</v>
      </c>
      <c r="AT191" s="99">
        <f>IF(AU191=0,0,COUNTIF($AT$1:AT190,"&lt;&gt;0"))</f>
        <v>0</v>
      </c>
      <c r="AU191" s="3">
        <f t="shared" si="70"/>
        <v>0</v>
      </c>
      <c r="AY191" s="3">
        <f>IF(ISNUMBER(IFERROR(MATCH(AZ191,$AZ$1:AZ190,0),"Else")),0,ROW(AZ191)-1)</f>
        <v>0</v>
      </c>
      <c r="AZ191">
        <f>IF(OR('Unit Types - Emission Rates'!F199="PM 2.5",'Unit Types - Emission Rates'!F199="PM 2.5 ",'Unit Types - Emission Rates'!F199="PM2.5"),"PM2.5",IF(OR('Unit Types - Emission Rates'!F199="PM 10",'Unit Types - Emission Rates'!F199="PM 10 ",'Unit Types - Emission Rates'!F199="PM10 "),"PM10",IF(RIGHT('Unit Types - Emission Rates'!F199,1)=" ",LEFT('Unit Types - Emission Rates'!F199,LEN('Unit Types - Emission Rates'!F199)-1),IF(RIGHT('Unit Types - Emission Rates'!F199,1)&lt;&gt;" ",'Unit Types - Emission Rates'!F199,'Unit Types - Emission Rates'!F199))))</f>
        <v>0</v>
      </c>
      <c r="BA191">
        <f>_xlfn.NUMBERVALUE(IF(OR('Unit Types - Emission Rates'!G199="-",'Unit Types - Emission Rates'!G199="--",'Unit Types - Emission Rates'!G199="---"),0,IF(OR('Unit Types - Emission Rates'!G199="&lt;0.01",'Unit Types - Emission Rates'!G199="&lt; 0.01"),0.01,'Unit Types - Emission Rates'!G199)))</f>
        <v>0</v>
      </c>
      <c r="BB191">
        <f>_xlfn.NUMBERVALUE(IF(OR('Unit Types - Emission Rates'!H199="-",'Unit Types - Emission Rates'!H199="--",'Unit Types - Emission Rates'!H199="---"),0,IF(OR('Unit Types - Emission Rates'!H199="&lt;0.01",'Unit Types - Emission Rates'!H199="&lt; 0.01"),0.01,'Unit Types - Emission Rates'!H199)))</f>
        <v>0</v>
      </c>
      <c r="BC191">
        <f>_xlfn.NUMBERVALUE(IF(OR('Unit Types - Emission Rates'!I199="-",'Unit Types - Emission Rates'!I199="--",'Unit Types - Emission Rates'!I199="---"),0,IF(OR('Unit Types - Emission Rates'!I199="&lt;0.01",'Unit Types - Emission Rates'!I199="&lt; 0.01"),0.01,'Unit Types - Emission Rates'!I199)))</f>
        <v>0</v>
      </c>
      <c r="BD191">
        <f>_xlfn.NUMBERVALUE(IF(OR('Unit Types - Emission Rates'!J199="-",'Unit Types - Emission Rates'!J199="--",'Unit Types - Emission Rates'!J199="---"),0,IF(OR('Unit Types - Emission Rates'!J199="&lt;0.01",'Unit Types - Emission Rates'!J199="&lt; 0.01"),0.01,'Unit Types - Emission Rates'!J199)))</f>
        <v>0</v>
      </c>
      <c r="BE191">
        <f>_xlfn.NUMBERVALUE(IF(OR('Unit Types - Emission Rates'!K199="-",'Unit Types - Emission Rates'!K199="--",'Unit Types - Emission Rates'!K199="---"),0,IF(OR('Unit Types - Emission Rates'!K199="&lt;0.01",'Unit Types - Emission Rates'!K199="&lt; 0.01"),0.01,'Unit Types - Emission Rates'!K199)))</f>
        <v>0</v>
      </c>
      <c r="BF191">
        <f>_xlfn.NUMBERVALUE(IF(OR('Unit Types - Emission Rates'!L199="-",'Unit Types - Emission Rates'!L199="--",'Unit Types - Emission Rates'!L199="---"),0,IF(OR('Unit Types - Emission Rates'!L199="&lt;0.01",'Unit Types - Emission Rates'!L199="&lt; 0.01"),0.01,'Unit Types - Emission Rates'!L199)))</f>
        <v>0</v>
      </c>
      <c r="BG191" t="b">
        <f>IF(AND(V190&lt;&gt;1),(QuickFix!G190="Yes"))</f>
        <v>0</v>
      </c>
      <c r="BH191" t="b">
        <f>OR('Unit Types - Emission Rates'!A199="Consolidate",AND(ISBLANK('Unit Types - Emission Rates'!A199),BH190=TRUE),BC191&gt;0,BD191&gt;0)</f>
        <v>0</v>
      </c>
      <c r="BI191" t="b">
        <f>OR('Unit Types - Emission Rates'!A199="Remove",AND(ISBLANK('Unit Types - Emission Rates'!A199),BI190=TRUE))</f>
        <v>0</v>
      </c>
      <c r="BJ191" t="b">
        <f>OR('Unit Types - Emission Rates'!A199="Consolidate",'Unit Types - Emission Rates'!A199="New/Modified",'Unit Types - Emission Rates'!A199="Change of location",AND(ISBLANK('Unit Types - Emission Rates'!A199),BJ190=TRUE))</f>
        <v>0</v>
      </c>
      <c r="BK191" t="b">
        <f>OR('Unit Types - Emission Rates'!A199="Renew",'Unit Types - Emission Rates'!A199="Renew only",AND(ISBLANK('Unit Types - Emission Rates'!A199),BK190=TRUE))</f>
        <v>0</v>
      </c>
      <c r="BL191">
        <f>IF(ISNUMBER(IFERROR(MATCH(BM191,$BM$1:BM190,0),"Else")),0,ROW(BM191)-1)</f>
        <v>0</v>
      </c>
      <c r="BM191" s="105">
        <f t="shared" si="77"/>
        <v>0</v>
      </c>
      <c r="BO191" s="3"/>
      <c r="BP191" s="3"/>
      <c r="BQ191" s="162" t="s">
        <v>1875</v>
      </c>
      <c r="BR191" s="160" t="s">
        <v>1209</v>
      </c>
      <c r="BS191" s="3"/>
      <c r="BT191" s="3"/>
      <c r="CK191" s="102" t="s">
        <v>1846</v>
      </c>
      <c r="CL191">
        <v>1.1000000000000001</v>
      </c>
      <c r="CM191">
        <v>0</v>
      </c>
      <c r="CN191">
        <v>0</v>
      </c>
      <c r="CO191" t="s">
        <v>1720</v>
      </c>
      <c r="CP191">
        <v>0</v>
      </c>
      <c r="CQ191" s="105">
        <v>0</v>
      </c>
      <c r="CX191" t="s">
        <v>1876</v>
      </c>
      <c r="CY191">
        <f t="shared" si="71"/>
        <v>0</v>
      </c>
      <c r="DA191" t="b">
        <f t="shared" si="78"/>
        <v>0</v>
      </c>
      <c r="DF191" s="333">
        <f t="shared" si="76"/>
        <v>0</v>
      </c>
    </row>
    <row r="192" spans="1:110" x14ac:dyDescent="0.2">
      <c r="A192" s="102">
        <f>IF(OR('Unit Types - Emission Rates'!A201="Not New/Modified",'Unit Types - Emission Rates'!A201="Remove",M192=0),0,IF(ISNUMBER(MATCH(M192,$M$1:M191,0)),0,MAX($A$1:A191)+1))</f>
        <v>0</v>
      </c>
      <c r="B192" t="str">
        <f>IF(OR(COUNTIF(QuickFix!$D$2:D192,QuickFix!D192)&gt;1,QuickFix!D192=0),IF(ISBLANK('Unit Types - Emission Rates'!C201),B191,0),MAX($B$1:B191)+1)</f>
        <v># if BACT</v>
      </c>
      <c r="C192" t="str">
        <f t="shared" si="55"/>
        <v># if BACT0</v>
      </c>
      <c r="D192">
        <f>IF(B192=0,0,IF(ISNUMBER(MATCH(C192,$C$1:C191,0)),-1,COUNTIF($B$2:B192,B192)-COUNTIFS($D$1:D191,"&lt;0",$B$1:B191,B192)))</f>
        <v>-1</v>
      </c>
      <c r="E192">
        <f t="shared" si="73"/>
        <v>0</v>
      </c>
      <c r="F192" t="str">
        <f>IF(OR(COUNTIF(QuickFix!$D$2:D192,QuickFix!D192)&gt;1,QuickFix!D192=0),IF(ISBLANK('Unit Types - Emission Rates'!C201),F191,0),MAX(F$1:$F191)+1)</f>
        <v># if Monitoring</v>
      </c>
      <c r="G192" t="str">
        <f t="shared" si="56"/>
        <v># if Monitoring0</v>
      </c>
      <c r="H192">
        <f>IF(F192=0,0,IF(ISNUMBER(MATCH(G192,$G$1:G191,0)),-1,COUNTIF($F$2:F192,F192)-COUNTIFS($H$1:H191,"&lt;0",$F$1:F191,F192)))</f>
        <v>-1</v>
      </c>
      <c r="I192">
        <f t="shared" si="57"/>
        <v>0</v>
      </c>
      <c r="J192" s="3" t="str">
        <f>IF(OR(COUNTIF($L$2:L192,L192)&gt;1,L192=0),IF(ISBLANK('Unit Types - Emission Rates'!C201),J191,0),MAX($J$1:J191)+1)</f>
        <v>Unique FIN</v>
      </c>
      <c r="K192" s="3" t="str">
        <f>IF(OR(COUNTIF($M$2:M192,M192)&gt;1,M192=0),IF(ISBLANK('Unit Types - Emission Rates'!D201),K191,0),MAX($K$1:K191)+1)</f>
        <v>Unique EPN</v>
      </c>
      <c r="L192">
        <f>IF(ISBLANK('Unit Types - Emission Rates'!$C201),'Unit Types - Emission Rates'!D201,'Unit Types - Emission Rates'!C201)</f>
        <v>0</v>
      </c>
      <c r="M192" s="3">
        <f>IF(AND(ISBLANK('Unit Types - Emission Rates'!D201),N192&lt;&gt;0,L192&lt;&gt;N192),"FIN: "&amp;L192,IF(AND(ISBLANK('Unit Types - Emission Rates'!D201),N192&lt;&gt;0),L192,'Unit Types - Emission Rates'!D201))</f>
        <v>0</v>
      </c>
      <c r="N192" s="3">
        <f>'Unit Types - Emission Rates'!E201</f>
        <v>0</v>
      </c>
      <c r="O192" s="5" t="str">
        <f>IF(OR(COUNTIF($P$2:P192,P192&lt;&gt;0)&gt;1,P192=0),IF(ISBLANK('Unit Types - Emission Rates'!A201),O191,0),MAX($O$1:O191)+1)</f>
        <v>AR Numbering</v>
      </c>
      <c r="P192" s="5">
        <f>'Unit Types - Emission Rates'!A201</f>
        <v>0</v>
      </c>
      <c r="Q192" s="3">
        <f>IF(R192=0,0,IF(COUNTIF($R$2:R192,R192)&gt;1,0,MAX($Q$1:Q191)+1))</f>
        <v>0</v>
      </c>
      <c r="R192" s="3">
        <f>IF(ISBLANK('Unit Types - Emission Rates'!P201),'Unit Types - Emission Rates'!O201,'Unit Types - Emission Rates'!P201)</f>
        <v>0</v>
      </c>
      <c r="S192" t="str">
        <f t="shared" si="74"/>
        <v>00</v>
      </c>
      <c r="T192" t="str">
        <f t="shared" si="75"/>
        <v>00</v>
      </c>
      <c r="U192" s="3">
        <f>IF(OR('Unit Types - Emission Rates'!F201="PM 2.5",'Unit Types - Emission Rates'!F201="PM2.5",'Unit Types - Emission Rates'!F201="PM 10",'Unit Types - Emission Rates'!F201="PM10"),"PM",'Unit Types - Emission Rates'!F201)</f>
        <v>0</v>
      </c>
      <c r="V192" s="100">
        <f>IF(ISBLANK('Unit Types - Emission Rates'!F201),1,0)</f>
        <v>1</v>
      </c>
      <c r="AC192" s="99">
        <f>IF(AD192=-1,0,MAX($AC$1:AC191)+1)</f>
        <v>0</v>
      </c>
      <c r="AD192" s="3">
        <f t="shared" si="58"/>
        <v>-1</v>
      </c>
      <c r="AE192" s="3">
        <f t="shared" si="59"/>
        <v>-1</v>
      </c>
      <c r="AF192" s="280">
        <f t="shared" si="60"/>
        <v>-1</v>
      </c>
      <c r="AG192" s="280" t="str">
        <f t="shared" si="61"/>
        <v/>
      </c>
      <c r="AH192" s="280" t="str">
        <f t="shared" si="62"/>
        <v/>
      </c>
      <c r="AI192" s="3">
        <f t="shared" si="63"/>
        <v>-1</v>
      </c>
      <c r="AJ192" s="3" t="str">
        <f t="shared" si="64"/>
        <v/>
      </c>
      <c r="AK192" s="3" t="str">
        <f t="shared" si="65"/>
        <v/>
      </c>
      <c r="AL192" s="280">
        <f t="shared" si="66"/>
        <v>-1</v>
      </c>
      <c r="AM192" s="280" t="str">
        <f t="shared" si="67"/>
        <v/>
      </c>
      <c r="AN192" s="285" t="str">
        <f t="shared" si="68"/>
        <v/>
      </c>
      <c r="AO192" s="3">
        <f>IF(AP192=0,0,COUNTIF(AO$1:$AO191,"&lt;&gt;0"))</f>
        <v>0</v>
      </c>
      <c r="AP192" s="3">
        <f t="shared" si="69"/>
        <v>0</v>
      </c>
      <c r="AT192" s="99">
        <f>IF(AU192=0,0,COUNTIF($AT$1:AT191,"&lt;&gt;0"))</f>
        <v>0</v>
      </c>
      <c r="AU192" s="3">
        <f t="shared" si="70"/>
        <v>0</v>
      </c>
      <c r="AY192" s="3">
        <f>IF(ISNUMBER(IFERROR(MATCH(AZ192,$AZ$1:AZ191,0),"Else")),0,ROW(AZ192)-1)</f>
        <v>0</v>
      </c>
      <c r="AZ192">
        <f>IF(OR('Unit Types - Emission Rates'!F200="PM 2.5",'Unit Types - Emission Rates'!F200="PM 2.5 ",'Unit Types - Emission Rates'!F200="PM2.5"),"PM2.5",IF(OR('Unit Types - Emission Rates'!F200="PM 10",'Unit Types - Emission Rates'!F200="PM 10 ",'Unit Types - Emission Rates'!F200="PM10 "),"PM10",IF(RIGHT('Unit Types - Emission Rates'!F200,1)=" ",LEFT('Unit Types - Emission Rates'!F200,LEN('Unit Types - Emission Rates'!F200)-1),IF(RIGHT('Unit Types - Emission Rates'!F200,1)&lt;&gt;" ",'Unit Types - Emission Rates'!F200,'Unit Types - Emission Rates'!F200))))</f>
        <v>0</v>
      </c>
      <c r="BA192">
        <f>_xlfn.NUMBERVALUE(IF(OR('Unit Types - Emission Rates'!G200="-",'Unit Types - Emission Rates'!G200="--",'Unit Types - Emission Rates'!G200="---"),0,IF(OR('Unit Types - Emission Rates'!G200="&lt;0.01",'Unit Types - Emission Rates'!G200="&lt; 0.01"),0.01,'Unit Types - Emission Rates'!G200)))</f>
        <v>0</v>
      </c>
      <c r="BB192">
        <f>_xlfn.NUMBERVALUE(IF(OR('Unit Types - Emission Rates'!H200="-",'Unit Types - Emission Rates'!H200="--",'Unit Types - Emission Rates'!H200="---"),0,IF(OR('Unit Types - Emission Rates'!H200="&lt;0.01",'Unit Types - Emission Rates'!H200="&lt; 0.01"),0.01,'Unit Types - Emission Rates'!H200)))</f>
        <v>0</v>
      </c>
      <c r="BC192">
        <f>_xlfn.NUMBERVALUE(IF(OR('Unit Types - Emission Rates'!I200="-",'Unit Types - Emission Rates'!I200="--",'Unit Types - Emission Rates'!I200="---"),0,IF(OR('Unit Types - Emission Rates'!I200="&lt;0.01",'Unit Types - Emission Rates'!I200="&lt; 0.01"),0.01,'Unit Types - Emission Rates'!I200)))</f>
        <v>0</v>
      </c>
      <c r="BD192">
        <f>_xlfn.NUMBERVALUE(IF(OR('Unit Types - Emission Rates'!J200="-",'Unit Types - Emission Rates'!J200="--",'Unit Types - Emission Rates'!J200="---"),0,IF(OR('Unit Types - Emission Rates'!J200="&lt;0.01",'Unit Types - Emission Rates'!J200="&lt; 0.01"),0.01,'Unit Types - Emission Rates'!J200)))</f>
        <v>0</v>
      </c>
      <c r="BE192">
        <f>_xlfn.NUMBERVALUE(IF(OR('Unit Types - Emission Rates'!K200="-",'Unit Types - Emission Rates'!K200="--",'Unit Types - Emission Rates'!K200="---"),0,IF(OR('Unit Types - Emission Rates'!K200="&lt;0.01",'Unit Types - Emission Rates'!K200="&lt; 0.01"),0.01,'Unit Types - Emission Rates'!K200)))</f>
        <v>0</v>
      </c>
      <c r="BF192">
        <f>_xlfn.NUMBERVALUE(IF(OR('Unit Types - Emission Rates'!L200="-",'Unit Types - Emission Rates'!L200="--",'Unit Types - Emission Rates'!L200="---"),0,IF(OR('Unit Types - Emission Rates'!L200="&lt;0.01",'Unit Types - Emission Rates'!L200="&lt; 0.01"),0.01,'Unit Types - Emission Rates'!L200)))</f>
        <v>0</v>
      </c>
      <c r="BG192" t="b">
        <f>IF(AND(V191&lt;&gt;1),(QuickFix!G191="Yes"))</f>
        <v>0</v>
      </c>
      <c r="BH192" t="b">
        <f>OR('Unit Types - Emission Rates'!A200="Consolidate",AND(ISBLANK('Unit Types - Emission Rates'!A200),BH191=TRUE),BC192&gt;0,BD192&gt;0)</f>
        <v>0</v>
      </c>
      <c r="BI192" t="b">
        <f>OR('Unit Types - Emission Rates'!A200="Remove",AND(ISBLANK('Unit Types - Emission Rates'!A200),BI191=TRUE))</f>
        <v>0</v>
      </c>
      <c r="BJ192" t="b">
        <f>OR('Unit Types - Emission Rates'!A200="Consolidate",'Unit Types - Emission Rates'!A200="New/Modified",'Unit Types - Emission Rates'!A200="Change of location",AND(ISBLANK('Unit Types - Emission Rates'!A200),BJ191=TRUE))</f>
        <v>0</v>
      </c>
      <c r="BK192" t="b">
        <f>OR('Unit Types - Emission Rates'!A200="Renew",'Unit Types - Emission Rates'!A200="Renew only",AND(ISBLANK('Unit Types - Emission Rates'!A200),BK191=TRUE))</f>
        <v>0</v>
      </c>
      <c r="BL192">
        <f>IF(ISNUMBER(IFERROR(MATCH(BM192,$BM$1:BM191,0),"Else")),0,ROW(BM192)-1)</f>
        <v>0</v>
      </c>
      <c r="BM192" s="105">
        <f t="shared" si="77"/>
        <v>0</v>
      </c>
      <c r="BO192" s="3"/>
      <c r="BP192" s="3"/>
      <c r="BQ192" s="162" t="s">
        <v>1877</v>
      </c>
      <c r="BR192" s="160" t="s">
        <v>1012</v>
      </c>
      <c r="BS192" s="3"/>
      <c r="BT192" s="3"/>
      <c r="CK192" s="102" t="s">
        <v>1850</v>
      </c>
      <c r="CL192">
        <v>1.1499999999999999</v>
      </c>
      <c r="CM192">
        <v>0</v>
      </c>
      <c r="CN192">
        <v>1</v>
      </c>
      <c r="CO192" t="s">
        <v>1720</v>
      </c>
      <c r="CP192">
        <v>1</v>
      </c>
      <c r="CQ192" s="105">
        <v>0</v>
      </c>
      <c r="CX192" t="s">
        <v>1878</v>
      </c>
      <c r="CY192">
        <f t="shared" si="71"/>
        <v>0</v>
      </c>
      <c r="DA192" t="b">
        <f t="shared" si="78"/>
        <v>0</v>
      </c>
      <c r="DF192" s="333">
        <f t="shared" si="76"/>
        <v>0</v>
      </c>
    </row>
    <row r="193" spans="1:110" x14ac:dyDescent="0.2">
      <c r="A193" s="102">
        <f>IF(OR('Unit Types - Emission Rates'!A202="Not New/Modified",'Unit Types - Emission Rates'!A202="Remove",M193=0),0,IF(ISNUMBER(MATCH(M193,$M$1:M192,0)),0,MAX($A$1:A192)+1))</f>
        <v>0</v>
      </c>
      <c r="B193" t="str">
        <f>IF(OR(COUNTIF(QuickFix!$D$2:D193,QuickFix!D193)&gt;1,QuickFix!D193=0),IF(ISBLANK('Unit Types - Emission Rates'!C202),B192,0),MAX($B$1:B192)+1)</f>
        <v># if BACT</v>
      </c>
      <c r="C193" t="str">
        <f t="shared" si="55"/>
        <v># if BACT0</v>
      </c>
      <c r="D193">
        <f>IF(B193=0,0,IF(ISNUMBER(MATCH(C193,$C$1:C192,0)),-1,COUNTIF($B$2:B193,B193)-COUNTIFS($D$1:D192,"&lt;0",$B$1:B192,B193)))</f>
        <v>-1</v>
      </c>
      <c r="E193">
        <f t="shared" si="73"/>
        <v>0</v>
      </c>
      <c r="F193" t="str">
        <f>IF(OR(COUNTIF(QuickFix!$D$2:D193,QuickFix!D193)&gt;1,QuickFix!D193=0),IF(ISBLANK('Unit Types - Emission Rates'!C202),F192,0),MAX(F$1:$F192)+1)</f>
        <v># if Monitoring</v>
      </c>
      <c r="G193" t="str">
        <f t="shared" si="56"/>
        <v># if Monitoring0</v>
      </c>
      <c r="H193">
        <f>IF(F193=0,0,IF(ISNUMBER(MATCH(G193,$G$1:G192,0)),-1,COUNTIF($F$2:F193,F193)-COUNTIFS($H$1:H192,"&lt;0",$F$1:F192,F193)))</f>
        <v>-1</v>
      </c>
      <c r="I193">
        <f t="shared" si="57"/>
        <v>0</v>
      </c>
      <c r="J193" s="3" t="str">
        <f>IF(OR(COUNTIF($L$2:L193,L193)&gt;1,L193=0),IF(ISBLANK('Unit Types - Emission Rates'!C202),J192,0),MAX($J$1:J192)+1)</f>
        <v>Unique FIN</v>
      </c>
      <c r="K193" s="3" t="str">
        <f>IF(OR(COUNTIF($M$2:M193,M193)&gt;1,M193=0),IF(ISBLANK('Unit Types - Emission Rates'!D202),K192,0),MAX($K$1:K192)+1)</f>
        <v>Unique EPN</v>
      </c>
      <c r="L193">
        <f>IF(ISBLANK('Unit Types - Emission Rates'!$C202),'Unit Types - Emission Rates'!D202,'Unit Types - Emission Rates'!C202)</f>
        <v>0</v>
      </c>
      <c r="M193" s="3">
        <f>IF(AND(ISBLANK('Unit Types - Emission Rates'!D202),N193&lt;&gt;0,L193&lt;&gt;N193),"FIN: "&amp;L193,IF(AND(ISBLANK('Unit Types - Emission Rates'!D202),N193&lt;&gt;0),L193,'Unit Types - Emission Rates'!D202))</f>
        <v>0</v>
      </c>
      <c r="N193" s="3">
        <f>'Unit Types - Emission Rates'!E202</f>
        <v>0</v>
      </c>
      <c r="O193" s="5" t="str">
        <f>IF(OR(COUNTIF($P$2:P193,P193&lt;&gt;0)&gt;1,P193=0),IF(ISBLANK('Unit Types - Emission Rates'!A202),O192,0),MAX($O$1:O192)+1)</f>
        <v>AR Numbering</v>
      </c>
      <c r="P193" s="5">
        <f>'Unit Types - Emission Rates'!A202</f>
        <v>0</v>
      </c>
      <c r="Q193" s="3">
        <f>IF(R193=0,0,IF(COUNTIF($R$2:R193,R193)&gt;1,0,MAX($Q$1:Q192)+1))</f>
        <v>0</v>
      </c>
      <c r="R193" s="3">
        <f>IF(ISBLANK('Unit Types - Emission Rates'!P202),'Unit Types - Emission Rates'!O202,'Unit Types - Emission Rates'!P202)</f>
        <v>0</v>
      </c>
      <c r="S193" t="str">
        <f t="shared" si="74"/>
        <v>00</v>
      </c>
      <c r="T193" t="str">
        <f t="shared" si="75"/>
        <v>00</v>
      </c>
      <c r="U193" s="3">
        <f>IF(OR('Unit Types - Emission Rates'!F202="PM 2.5",'Unit Types - Emission Rates'!F202="PM2.5",'Unit Types - Emission Rates'!F202="PM 10",'Unit Types - Emission Rates'!F202="PM10"),"PM",'Unit Types - Emission Rates'!F202)</f>
        <v>0</v>
      </c>
      <c r="V193" s="100">
        <f>IF(ISBLANK('Unit Types - Emission Rates'!F202),1,0)</f>
        <v>1</v>
      </c>
      <c r="AC193" s="99">
        <f>IF(AD193=-1,0,MAX($AC$1:AC192)+1)</f>
        <v>0</v>
      </c>
      <c r="AD193" s="3">
        <f t="shared" si="58"/>
        <v>-1</v>
      </c>
      <c r="AE193" s="3">
        <f t="shared" si="59"/>
        <v>-1</v>
      </c>
      <c r="AF193" s="280">
        <f t="shared" si="60"/>
        <v>-1</v>
      </c>
      <c r="AG193" s="280" t="str">
        <f t="shared" si="61"/>
        <v/>
      </c>
      <c r="AH193" s="280" t="str">
        <f t="shared" si="62"/>
        <v/>
      </c>
      <c r="AI193" s="3">
        <f t="shared" si="63"/>
        <v>-1</v>
      </c>
      <c r="AJ193" s="3" t="str">
        <f t="shared" si="64"/>
        <v/>
      </c>
      <c r="AK193" s="3" t="str">
        <f t="shared" si="65"/>
        <v/>
      </c>
      <c r="AL193" s="280">
        <f t="shared" si="66"/>
        <v>-1</v>
      </c>
      <c r="AM193" s="280" t="str">
        <f t="shared" si="67"/>
        <v/>
      </c>
      <c r="AN193" s="285" t="str">
        <f t="shared" si="68"/>
        <v/>
      </c>
      <c r="AO193" s="3">
        <f>IF(AP193=0,0,COUNTIF(AO$1:$AO192,"&lt;&gt;0"))</f>
        <v>0</v>
      </c>
      <c r="AP193" s="3">
        <f t="shared" si="69"/>
        <v>0</v>
      </c>
      <c r="AT193" s="99">
        <f>IF(AU193=0,0,COUNTIF($AT$1:AT192,"&lt;&gt;0"))</f>
        <v>0</v>
      </c>
      <c r="AU193" s="3">
        <f t="shared" si="70"/>
        <v>0</v>
      </c>
      <c r="AY193" s="3">
        <f>IF(ISNUMBER(IFERROR(MATCH(AZ193,$AZ$1:AZ192,0),"Else")),0,ROW(AZ193)-1)</f>
        <v>0</v>
      </c>
      <c r="AZ193">
        <f>IF(OR('Unit Types - Emission Rates'!F201="PM 2.5",'Unit Types - Emission Rates'!F201="PM 2.5 ",'Unit Types - Emission Rates'!F201="PM2.5"),"PM2.5",IF(OR('Unit Types - Emission Rates'!F201="PM 10",'Unit Types - Emission Rates'!F201="PM 10 ",'Unit Types - Emission Rates'!F201="PM10 "),"PM10",IF(RIGHT('Unit Types - Emission Rates'!F201,1)=" ",LEFT('Unit Types - Emission Rates'!F201,LEN('Unit Types - Emission Rates'!F201)-1),IF(RIGHT('Unit Types - Emission Rates'!F201,1)&lt;&gt;" ",'Unit Types - Emission Rates'!F201,'Unit Types - Emission Rates'!F201))))</f>
        <v>0</v>
      </c>
      <c r="BA193">
        <f>_xlfn.NUMBERVALUE(IF(OR('Unit Types - Emission Rates'!G201="-",'Unit Types - Emission Rates'!G201="--",'Unit Types - Emission Rates'!G201="---"),0,IF(OR('Unit Types - Emission Rates'!G201="&lt;0.01",'Unit Types - Emission Rates'!G201="&lt; 0.01"),0.01,'Unit Types - Emission Rates'!G201)))</f>
        <v>0</v>
      </c>
      <c r="BB193">
        <f>_xlfn.NUMBERVALUE(IF(OR('Unit Types - Emission Rates'!H201="-",'Unit Types - Emission Rates'!H201="--",'Unit Types - Emission Rates'!H201="---"),0,IF(OR('Unit Types - Emission Rates'!H201="&lt;0.01",'Unit Types - Emission Rates'!H201="&lt; 0.01"),0.01,'Unit Types - Emission Rates'!H201)))</f>
        <v>0</v>
      </c>
      <c r="BC193">
        <f>_xlfn.NUMBERVALUE(IF(OR('Unit Types - Emission Rates'!I201="-",'Unit Types - Emission Rates'!I201="--",'Unit Types - Emission Rates'!I201="---"),0,IF(OR('Unit Types - Emission Rates'!I201="&lt;0.01",'Unit Types - Emission Rates'!I201="&lt; 0.01"),0.01,'Unit Types - Emission Rates'!I201)))</f>
        <v>0</v>
      </c>
      <c r="BD193">
        <f>_xlfn.NUMBERVALUE(IF(OR('Unit Types - Emission Rates'!J201="-",'Unit Types - Emission Rates'!J201="--",'Unit Types - Emission Rates'!J201="---"),0,IF(OR('Unit Types - Emission Rates'!J201="&lt;0.01",'Unit Types - Emission Rates'!J201="&lt; 0.01"),0.01,'Unit Types - Emission Rates'!J201)))</f>
        <v>0</v>
      </c>
      <c r="BE193">
        <f>_xlfn.NUMBERVALUE(IF(OR('Unit Types - Emission Rates'!K201="-",'Unit Types - Emission Rates'!K201="--",'Unit Types - Emission Rates'!K201="---"),0,IF(OR('Unit Types - Emission Rates'!K201="&lt;0.01",'Unit Types - Emission Rates'!K201="&lt; 0.01"),0.01,'Unit Types - Emission Rates'!K201)))</f>
        <v>0</v>
      </c>
      <c r="BF193">
        <f>_xlfn.NUMBERVALUE(IF(OR('Unit Types - Emission Rates'!L201="-",'Unit Types - Emission Rates'!L201="--",'Unit Types - Emission Rates'!L201="---"),0,IF(OR('Unit Types - Emission Rates'!L201="&lt;0.01",'Unit Types - Emission Rates'!L201="&lt; 0.01"),0.01,'Unit Types - Emission Rates'!L201)))</f>
        <v>0</v>
      </c>
      <c r="BG193" t="b">
        <f>IF(AND(V192&lt;&gt;1),(QuickFix!G192="Yes"))</f>
        <v>0</v>
      </c>
      <c r="BH193" t="b">
        <f>OR('Unit Types - Emission Rates'!A201="Consolidate",AND(ISBLANK('Unit Types - Emission Rates'!A201),BH192=TRUE),BC193&gt;0,BD193&gt;0)</f>
        <v>0</v>
      </c>
      <c r="BI193" t="b">
        <f>OR('Unit Types - Emission Rates'!A201="Remove",AND(ISBLANK('Unit Types - Emission Rates'!A201),BI192=TRUE))</f>
        <v>0</v>
      </c>
      <c r="BJ193" t="b">
        <f>OR('Unit Types - Emission Rates'!A201="Consolidate",'Unit Types - Emission Rates'!A201="New/Modified",'Unit Types - Emission Rates'!A201="Change of location",AND(ISBLANK('Unit Types - Emission Rates'!A201),BJ192=TRUE))</f>
        <v>0</v>
      </c>
      <c r="BK193" t="b">
        <f>OR('Unit Types - Emission Rates'!A201="Renew",'Unit Types - Emission Rates'!A201="Renew only",AND(ISBLANK('Unit Types - Emission Rates'!A201),BK192=TRUE))</f>
        <v>0</v>
      </c>
      <c r="BL193">
        <f>IF(ISNUMBER(IFERROR(MATCH(BM193,$BM$1:BM192,0),"Else")),0,ROW(BM193)-1)</f>
        <v>0</v>
      </c>
      <c r="BM193" s="105">
        <f t="shared" si="77"/>
        <v>0</v>
      </c>
      <c r="BO193" s="3"/>
      <c r="BP193" s="3"/>
      <c r="BQ193" s="162" t="s">
        <v>1879</v>
      </c>
      <c r="BR193" s="160" t="s">
        <v>1013</v>
      </c>
      <c r="BS193" s="3"/>
      <c r="BT193" s="3"/>
      <c r="CK193" s="102" t="s">
        <v>1854</v>
      </c>
      <c r="CL193">
        <v>1.2</v>
      </c>
      <c r="CM193">
        <v>0</v>
      </c>
      <c r="CN193">
        <v>1</v>
      </c>
      <c r="CO193" t="s">
        <v>1720</v>
      </c>
      <c r="CP193">
        <v>1</v>
      </c>
      <c r="CQ193" s="105">
        <v>0</v>
      </c>
      <c r="CX193" t="s">
        <v>1880</v>
      </c>
      <c r="CY193">
        <f t="shared" si="71"/>
        <v>0</v>
      </c>
      <c r="DA193" t="b">
        <f t="shared" si="78"/>
        <v>0</v>
      </c>
      <c r="DF193" s="333">
        <f t="shared" si="76"/>
        <v>0</v>
      </c>
    </row>
    <row r="194" spans="1:110" x14ac:dyDescent="0.2">
      <c r="A194" s="102">
        <f>IF(OR('Unit Types - Emission Rates'!A203="Not New/Modified",'Unit Types - Emission Rates'!A203="Remove",M194=0),0,IF(ISNUMBER(MATCH(M194,$M$1:M193,0)),0,MAX($A$1:A193)+1))</f>
        <v>0</v>
      </c>
      <c r="B194" t="str">
        <f>IF(OR(COUNTIF(QuickFix!$D$2:D194,QuickFix!D194)&gt;1,QuickFix!D194=0),IF(ISBLANK('Unit Types - Emission Rates'!C203),B193,0),MAX($B$1:B193)+1)</f>
        <v># if BACT</v>
      </c>
      <c r="C194" t="str">
        <f t="shared" ref="C194:C257" si="79">B194&amp;U194</f>
        <v># if BACT0</v>
      </c>
      <c r="D194">
        <f>IF(B194=0,0,IF(ISNUMBER(MATCH(C194,$C$1:C193,0)),-1,COUNTIF($B$2:B194,B194)-COUNTIFS($D$1:D193,"&lt;0",$B$1:B193,B194)))</f>
        <v>-1</v>
      </c>
      <c r="E194">
        <f t="shared" si="73"/>
        <v>0</v>
      </c>
      <c r="F194" t="str">
        <f>IF(OR(COUNTIF(QuickFix!$D$2:D194,QuickFix!D194)&gt;1,QuickFix!D194=0),IF(ISBLANK('Unit Types - Emission Rates'!C203),F193,0),MAX(F$1:$F193)+1)</f>
        <v># if Monitoring</v>
      </c>
      <c r="G194" t="str">
        <f t="shared" ref="G194:G257" si="80">F194&amp;U194</f>
        <v># if Monitoring0</v>
      </c>
      <c r="H194">
        <f>IF(F194=0,0,IF(ISNUMBER(MATCH(G194,$G$1:G193,0)),-1,COUNTIF($F$2:F194,F194)-COUNTIFS($H$1:H193,"&lt;0",$F$1:F193,F194)))</f>
        <v>-1</v>
      </c>
      <c r="I194">
        <f t="shared" ref="I194:I257" si="81">IF(OR(V194=1,U194="PM10",U194="PM2.5"),0,F194&amp;"-"&amp;H194)</f>
        <v>0</v>
      </c>
      <c r="J194" s="3" t="str">
        <f>IF(OR(COUNTIF($L$2:L194,L194)&gt;1,L194=0),IF(ISBLANK('Unit Types - Emission Rates'!C203),J193,0),MAX($J$1:J193)+1)</f>
        <v>Unique FIN</v>
      </c>
      <c r="K194" s="3" t="str">
        <f>IF(OR(COUNTIF($M$2:M194,M194)&gt;1,M194=0),IF(ISBLANK('Unit Types - Emission Rates'!D203),K193,0),MAX($K$1:K193)+1)</f>
        <v>Unique EPN</v>
      </c>
      <c r="L194">
        <f>IF(ISBLANK('Unit Types - Emission Rates'!$C203),'Unit Types - Emission Rates'!D203,'Unit Types - Emission Rates'!C203)</f>
        <v>0</v>
      </c>
      <c r="M194" s="3">
        <f>IF(AND(ISBLANK('Unit Types - Emission Rates'!D203),N194&lt;&gt;0,L194&lt;&gt;N194),"FIN: "&amp;L194,IF(AND(ISBLANK('Unit Types - Emission Rates'!D203),N194&lt;&gt;0),L194,'Unit Types - Emission Rates'!D203))</f>
        <v>0</v>
      </c>
      <c r="N194" s="3">
        <f>'Unit Types - Emission Rates'!E203</f>
        <v>0</v>
      </c>
      <c r="O194" s="5" t="str">
        <f>IF(OR(COUNTIF($P$2:P194,P194&lt;&gt;0)&gt;1,P194=0),IF(ISBLANK('Unit Types - Emission Rates'!A203),O193,0),MAX($O$1:O193)+1)</f>
        <v>AR Numbering</v>
      </c>
      <c r="P194" s="5">
        <f>'Unit Types - Emission Rates'!A203</f>
        <v>0</v>
      </c>
      <c r="Q194" s="3">
        <f>IF(R194=0,0,IF(COUNTIF($R$2:R194,R194)&gt;1,0,MAX($Q$1:Q193)+1))</f>
        <v>0</v>
      </c>
      <c r="R194" s="3">
        <f>IF(ISBLANK('Unit Types - Emission Rates'!P203),'Unit Types - Emission Rates'!O203,'Unit Types - Emission Rates'!P203)</f>
        <v>0</v>
      </c>
      <c r="S194" t="str">
        <f t="shared" si="74"/>
        <v>00</v>
      </c>
      <c r="T194" t="str">
        <f t="shared" si="75"/>
        <v>00</v>
      </c>
      <c r="U194" s="3">
        <f>IF(OR('Unit Types - Emission Rates'!F203="PM 2.5",'Unit Types - Emission Rates'!F203="PM2.5",'Unit Types - Emission Rates'!F203="PM 10",'Unit Types - Emission Rates'!F203="PM10"),"PM",'Unit Types - Emission Rates'!F203)</f>
        <v>0</v>
      </c>
      <c r="V194" s="100">
        <f>IF(ISBLANK('Unit Types - Emission Rates'!F203),1,0)</f>
        <v>1</v>
      </c>
      <c r="AC194" s="99">
        <f>IF(AD194=-1,0,MAX($AC$1:AC193)+1)</f>
        <v>0</v>
      </c>
      <c r="AD194" s="3">
        <f t="shared" ref="AD194:AD257" si="82">IFERROR(VLOOKUP(ROW($AD193),$B$2:$P$326,15,FALSE),-1)</f>
        <v>-1</v>
      </c>
      <c r="AE194" s="3">
        <f t="shared" ref="AE194:AE257" si="83">IFERROR(HLOOKUP($AD$1,$AD$1:$AD$351,1+ROUNDUP(ROW($AE193)/14,0),FALSE),-1)</f>
        <v>-1</v>
      </c>
      <c r="AF194" s="280">
        <f t="shared" ref="AF194:AF257" si="84">IFERROR(HLOOKUP($Y$1,$Y$1:$Y$26,1+ROUNDUP(ROW($AF193)/14,0),FALSE),-1)</f>
        <v>-1</v>
      </c>
      <c r="AG194" s="280" t="str">
        <f t="shared" ref="AG194:AG257" si="85">IF(AF194=-1,"",IFERROR(VLOOKUP((ROUNDDOWN((ROW(AG193)-1)/14,0)+1),$B$2:$R$326,17,FALSE),""))</f>
        <v/>
      </c>
      <c r="AH194" s="280" t="str">
        <f t="shared" ref="AH194:AH257" si="86">IF(AF194=-1,"",IF(MOD(ROW(AH193),14)=0,"MSS",IFERROR(VLOOKUP(ROUNDUP(ROW(AH193)/14,0)&amp;"-"&amp;MOD(ROW(AH193),14),$E$2:$U$326,17,FALSE),"")))</f>
        <v/>
      </c>
      <c r="AI194" s="3">
        <f t="shared" ref="AI194:AI257" si="87">IFERROR(HLOOKUP($Y$1,$Y$1:$Y$26,1+ROUNDUP(ROW($AI193)/13,0),FALSE),-1)</f>
        <v>-1</v>
      </c>
      <c r="AJ194" s="3" t="str">
        <f t="shared" ref="AJ194:AJ257" si="88">IF(AI194=-1,"",IFERROR(VLOOKUP((ROUNDDOWN((ROW(AJ193)-1)/13,0)+1),$B$2:$R$326,15,FALSE),""))</f>
        <v/>
      </c>
      <c r="AK194" s="3" t="str">
        <f t="shared" ref="AK194:AK257" si="89">IF(AI194=-1,"",IFERROR(VLOOKUP((ROUNDDOWN((ROW(AK193)-1)/13,0)+1)&amp;"-"&amp;(MOD((ROW(AK193)-1),13)+1),$I$2:$U$326,11,FALSE),""))</f>
        <v/>
      </c>
      <c r="AL194" s="280">
        <f t="shared" ref="AL194:AL257" si="90">IFERROR(HLOOKUP($AA$1,$AA$1:$AA$26,1+ROUNDUP(ROW($AL193)/13,0),FALSE),-1)</f>
        <v>-1</v>
      </c>
      <c r="AM194" s="280" t="str">
        <f t="shared" ref="AM194:AM257" si="91">IF(AL194=-1,"",IFERROR(VLOOKUP((ROUNDDOWN((ROW(AM193)-1)/13,0)+1),$F$2:$R$326,13,FALSE),""))</f>
        <v/>
      </c>
      <c r="AN194" s="285" t="str">
        <f t="shared" ref="AN194:AN257" si="92">IF(AL194=-1,"",IFERROR(VLOOKUP((ROUNDDOWN((ROW(AN193)-1)/13,0)+1)&amp;"-"&amp;(MOD((ROW(AN193)-1),13)+1),$I$2:$U$326,13,FALSE),""))</f>
        <v/>
      </c>
      <c r="AO194" s="3">
        <f>IF(AP194=0,0,COUNTIF(AO$1:$AO193,"&lt;&gt;0"))</f>
        <v>0</v>
      </c>
      <c r="AP194" s="3">
        <f t="shared" ref="AP194:AP257" si="93">IFERROR(INDEX($AZ$3:$AZ$327,MATCH(ROW(AP193),$AY$3:$AY$327,0)),0)</f>
        <v>0</v>
      </c>
      <c r="AT194" s="99">
        <f>IF(AU194=0,0,COUNTIF($AT$1:AT193,"&lt;&gt;0"))</f>
        <v>0</v>
      </c>
      <c r="AU194" s="3">
        <f t="shared" ref="AU194:AU257" si="94">IFERROR(INDEX($BM$3:$BM$327,MATCH(ROW(AU193),$BL$3:$BL$327,0)),0)</f>
        <v>0</v>
      </c>
      <c r="AY194" s="3">
        <f>IF(ISNUMBER(IFERROR(MATCH(AZ194,$AZ$1:AZ193,0),"Else")),0,ROW(AZ194)-1)</f>
        <v>0</v>
      </c>
      <c r="AZ194">
        <f>IF(OR('Unit Types - Emission Rates'!F202="PM 2.5",'Unit Types - Emission Rates'!F202="PM 2.5 ",'Unit Types - Emission Rates'!F202="PM2.5"),"PM2.5",IF(OR('Unit Types - Emission Rates'!F202="PM 10",'Unit Types - Emission Rates'!F202="PM 10 ",'Unit Types - Emission Rates'!F202="PM10 "),"PM10",IF(RIGHT('Unit Types - Emission Rates'!F202,1)=" ",LEFT('Unit Types - Emission Rates'!F202,LEN('Unit Types - Emission Rates'!F202)-1),IF(RIGHT('Unit Types - Emission Rates'!F202,1)&lt;&gt;" ",'Unit Types - Emission Rates'!F202,'Unit Types - Emission Rates'!F202))))</f>
        <v>0</v>
      </c>
      <c r="BA194">
        <f>_xlfn.NUMBERVALUE(IF(OR('Unit Types - Emission Rates'!G202="-",'Unit Types - Emission Rates'!G202="--",'Unit Types - Emission Rates'!G202="---"),0,IF(OR('Unit Types - Emission Rates'!G202="&lt;0.01",'Unit Types - Emission Rates'!G202="&lt; 0.01"),0.01,'Unit Types - Emission Rates'!G202)))</f>
        <v>0</v>
      </c>
      <c r="BB194">
        <f>_xlfn.NUMBERVALUE(IF(OR('Unit Types - Emission Rates'!H202="-",'Unit Types - Emission Rates'!H202="--",'Unit Types - Emission Rates'!H202="---"),0,IF(OR('Unit Types - Emission Rates'!H202="&lt;0.01",'Unit Types - Emission Rates'!H202="&lt; 0.01"),0.01,'Unit Types - Emission Rates'!H202)))</f>
        <v>0</v>
      </c>
      <c r="BC194">
        <f>_xlfn.NUMBERVALUE(IF(OR('Unit Types - Emission Rates'!I202="-",'Unit Types - Emission Rates'!I202="--",'Unit Types - Emission Rates'!I202="---"),0,IF(OR('Unit Types - Emission Rates'!I202="&lt;0.01",'Unit Types - Emission Rates'!I202="&lt; 0.01"),0.01,'Unit Types - Emission Rates'!I202)))</f>
        <v>0</v>
      </c>
      <c r="BD194">
        <f>_xlfn.NUMBERVALUE(IF(OR('Unit Types - Emission Rates'!J202="-",'Unit Types - Emission Rates'!J202="--",'Unit Types - Emission Rates'!J202="---"),0,IF(OR('Unit Types - Emission Rates'!J202="&lt;0.01",'Unit Types - Emission Rates'!J202="&lt; 0.01"),0.01,'Unit Types - Emission Rates'!J202)))</f>
        <v>0</v>
      </c>
      <c r="BE194">
        <f>_xlfn.NUMBERVALUE(IF(OR('Unit Types - Emission Rates'!K202="-",'Unit Types - Emission Rates'!K202="--",'Unit Types - Emission Rates'!K202="---"),0,IF(OR('Unit Types - Emission Rates'!K202="&lt;0.01",'Unit Types - Emission Rates'!K202="&lt; 0.01"),0.01,'Unit Types - Emission Rates'!K202)))</f>
        <v>0</v>
      </c>
      <c r="BF194">
        <f>_xlfn.NUMBERVALUE(IF(OR('Unit Types - Emission Rates'!L202="-",'Unit Types - Emission Rates'!L202="--",'Unit Types - Emission Rates'!L202="---"),0,IF(OR('Unit Types - Emission Rates'!L202="&lt;0.01",'Unit Types - Emission Rates'!L202="&lt; 0.01"),0.01,'Unit Types - Emission Rates'!L202)))</f>
        <v>0</v>
      </c>
      <c r="BG194" t="b">
        <f>IF(AND(V193&lt;&gt;1),(QuickFix!G193="Yes"))</f>
        <v>0</v>
      </c>
      <c r="BH194" t="b">
        <f>OR('Unit Types - Emission Rates'!A202="Consolidate",AND(ISBLANK('Unit Types - Emission Rates'!A202),BH193=TRUE),BC194&gt;0,BD194&gt;0)</f>
        <v>0</v>
      </c>
      <c r="BI194" t="b">
        <f>OR('Unit Types - Emission Rates'!A202="Remove",AND(ISBLANK('Unit Types - Emission Rates'!A202),BI193=TRUE))</f>
        <v>0</v>
      </c>
      <c r="BJ194" t="b">
        <f>OR('Unit Types - Emission Rates'!A202="Consolidate",'Unit Types - Emission Rates'!A202="New/Modified",'Unit Types - Emission Rates'!A202="Change of location",AND(ISBLANK('Unit Types - Emission Rates'!A202),BJ193=TRUE))</f>
        <v>0</v>
      </c>
      <c r="BK194" t="b">
        <f>OR('Unit Types - Emission Rates'!A202="Renew",'Unit Types - Emission Rates'!A202="Renew only",AND(ISBLANK('Unit Types - Emission Rates'!A202),BK193=TRUE))</f>
        <v>0</v>
      </c>
      <c r="BL194">
        <f>IF(ISNUMBER(IFERROR(MATCH(BM194,$BM$1:BM193,0),"Else")),0,ROW(BM194)-1)</f>
        <v>0</v>
      </c>
      <c r="BM194" s="105">
        <f t="shared" si="77"/>
        <v>0</v>
      </c>
      <c r="BO194" s="3"/>
      <c r="BP194" s="3"/>
      <c r="BQ194" s="162" t="s">
        <v>1881</v>
      </c>
      <c r="BR194" s="160" t="s">
        <v>1228</v>
      </c>
      <c r="BS194" s="3"/>
      <c r="BT194" s="3"/>
      <c r="CK194" s="102" t="s">
        <v>1857</v>
      </c>
      <c r="CL194">
        <v>1.3</v>
      </c>
      <c r="CM194">
        <v>0</v>
      </c>
      <c r="CN194">
        <v>0</v>
      </c>
      <c r="CO194" t="s">
        <v>1720</v>
      </c>
      <c r="CP194">
        <v>0</v>
      </c>
      <c r="CQ194" s="105">
        <v>0</v>
      </c>
      <c r="CX194" t="s">
        <v>1882</v>
      </c>
      <c r="CY194">
        <f t="shared" ref="CY194:CY216" si="95">SUMIF($AZ$3:$AZ$327,CX194,$BF$3:$BF$327)</f>
        <v>0</v>
      </c>
      <c r="DA194" t="b">
        <f t="shared" si="78"/>
        <v>0</v>
      </c>
      <c r="DF194" s="333">
        <f t="shared" si="76"/>
        <v>0</v>
      </c>
    </row>
    <row r="195" spans="1:110" x14ac:dyDescent="0.2">
      <c r="A195" s="102">
        <f>IF(OR('Unit Types - Emission Rates'!A204="Not New/Modified",'Unit Types - Emission Rates'!A204="Remove",M195=0),0,IF(ISNUMBER(MATCH(M195,$M$1:M194,0)),0,MAX($A$1:A194)+1))</f>
        <v>0</v>
      </c>
      <c r="B195" t="str">
        <f>IF(OR(COUNTIF(QuickFix!$D$2:D195,QuickFix!D195)&gt;1,QuickFix!D195=0),IF(ISBLANK('Unit Types - Emission Rates'!C204),B194,0),MAX($B$1:B194)+1)</f>
        <v># if BACT</v>
      </c>
      <c r="C195" t="str">
        <f t="shared" si="79"/>
        <v># if BACT0</v>
      </c>
      <c r="D195">
        <f>IF(B195=0,0,IF(ISNUMBER(MATCH(C195,$C$1:C194,0)),-1,COUNTIF($B$2:B195,B195)-COUNTIFS($D$1:D194,"&lt;0",$B$1:B194,B195)))</f>
        <v>-1</v>
      </c>
      <c r="E195">
        <f t="shared" ref="E195:E258" si="96">IF(V195=1,0,B195&amp;"-"&amp;D195)</f>
        <v>0</v>
      </c>
      <c r="F195" t="str">
        <f>IF(OR(COUNTIF(QuickFix!$D$2:D195,QuickFix!D195)&gt;1,QuickFix!D195=0),IF(ISBLANK('Unit Types - Emission Rates'!C204),F194,0),MAX(F$1:$F194)+1)</f>
        <v># if Monitoring</v>
      </c>
      <c r="G195" t="str">
        <f t="shared" si="80"/>
        <v># if Monitoring0</v>
      </c>
      <c r="H195">
        <f>IF(F195=0,0,IF(ISNUMBER(MATCH(G195,$G$1:G194,0)),-1,COUNTIF($F$2:F195,F195)-COUNTIFS($H$1:H194,"&lt;0",$F$1:F194,F195)))</f>
        <v>-1</v>
      </c>
      <c r="I195">
        <f t="shared" si="81"/>
        <v>0</v>
      </c>
      <c r="J195" s="3" t="str">
        <f>IF(OR(COUNTIF($L$2:L195,L195)&gt;1,L195=0),IF(ISBLANK('Unit Types - Emission Rates'!C204),J194,0),MAX($J$1:J194)+1)</f>
        <v>Unique FIN</v>
      </c>
      <c r="K195" s="3" t="str">
        <f>IF(OR(COUNTIF($M$2:M195,M195)&gt;1,M195=0),IF(ISBLANK('Unit Types - Emission Rates'!D204),K194,0),MAX($K$1:K194)+1)</f>
        <v>Unique EPN</v>
      </c>
      <c r="L195">
        <f>IF(ISBLANK('Unit Types - Emission Rates'!$C204),'Unit Types - Emission Rates'!D204,'Unit Types - Emission Rates'!C204)</f>
        <v>0</v>
      </c>
      <c r="M195" s="3">
        <f>IF(AND(ISBLANK('Unit Types - Emission Rates'!D204),N195&lt;&gt;0,L195&lt;&gt;N195),"FIN: "&amp;L195,IF(AND(ISBLANK('Unit Types - Emission Rates'!D204),N195&lt;&gt;0),L195,'Unit Types - Emission Rates'!D204))</f>
        <v>0</v>
      </c>
      <c r="N195" s="3">
        <f>'Unit Types - Emission Rates'!E204</f>
        <v>0</v>
      </c>
      <c r="O195" s="5" t="str">
        <f>IF(OR(COUNTIF($P$2:P195,P195&lt;&gt;0)&gt;1,P195=0),IF(ISBLANK('Unit Types - Emission Rates'!A204),O194,0),MAX($O$1:O194)+1)</f>
        <v>AR Numbering</v>
      </c>
      <c r="P195" s="5">
        <f>'Unit Types - Emission Rates'!A204</f>
        <v>0</v>
      </c>
      <c r="Q195" s="3">
        <f>IF(R195=0,0,IF(COUNTIF($R$2:R195,R195)&gt;1,0,MAX($Q$1:Q194)+1))</f>
        <v>0</v>
      </c>
      <c r="R195" s="3">
        <f>IF(ISBLANK('Unit Types - Emission Rates'!P204),'Unit Types - Emission Rates'!O204,'Unit Types - Emission Rates'!P204)</f>
        <v>0</v>
      </c>
      <c r="S195" t="str">
        <f t="shared" ref="S195:S258" si="97">L195&amp;R195</f>
        <v>00</v>
      </c>
      <c r="T195" t="str">
        <f t="shared" ref="T195:T258" si="98">M195&amp;R195</f>
        <v>00</v>
      </c>
      <c r="U195" s="3">
        <f>IF(OR('Unit Types - Emission Rates'!F204="PM 2.5",'Unit Types - Emission Rates'!F204="PM2.5",'Unit Types - Emission Rates'!F204="PM 10",'Unit Types - Emission Rates'!F204="PM10"),"PM",'Unit Types - Emission Rates'!F204)</f>
        <v>0</v>
      </c>
      <c r="V195" s="100">
        <f>IF(ISBLANK('Unit Types - Emission Rates'!F204),1,0)</f>
        <v>1</v>
      </c>
      <c r="AC195" s="99">
        <f>IF(AD195=-1,0,MAX($AC$1:AC194)+1)</f>
        <v>0</v>
      </c>
      <c r="AD195" s="3">
        <f t="shared" si="82"/>
        <v>-1</v>
      </c>
      <c r="AE195" s="3">
        <f t="shared" si="83"/>
        <v>-1</v>
      </c>
      <c r="AF195" s="280">
        <f t="shared" si="84"/>
        <v>-1</v>
      </c>
      <c r="AG195" s="280" t="str">
        <f t="shared" si="85"/>
        <v/>
      </c>
      <c r="AH195" s="280" t="str">
        <f t="shared" si="86"/>
        <v/>
      </c>
      <c r="AI195" s="3">
        <f t="shared" si="87"/>
        <v>-1</v>
      </c>
      <c r="AJ195" s="3" t="str">
        <f t="shared" si="88"/>
        <v/>
      </c>
      <c r="AK195" s="3" t="str">
        <f t="shared" si="89"/>
        <v/>
      </c>
      <c r="AL195" s="280">
        <f t="shared" si="90"/>
        <v>-1</v>
      </c>
      <c r="AM195" s="280" t="str">
        <f t="shared" si="91"/>
        <v/>
      </c>
      <c r="AN195" s="285" t="str">
        <f t="shared" si="92"/>
        <v/>
      </c>
      <c r="AO195" s="3">
        <f>IF(AP195=0,0,COUNTIF(AO$1:$AO194,"&lt;&gt;0"))</f>
        <v>0</v>
      </c>
      <c r="AP195" s="3">
        <f t="shared" si="93"/>
        <v>0</v>
      </c>
      <c r="AT195" s="99">
        <f>IF(AU195=0,0,COUNTIF($AT$1:AT194,"&lt;&gt;0"))</f>
        <v>0</v>
      </c>
      <c r="AU195" s="3">
        <f t="shared" si="94"/>
        <v>0</v>
      </c>
      <c r="AY195" s="3">
        <f>IF(ISNUMBER(IFERROR(MATCH(AZ195,$AZ$1:AZ194,0),"Else")),0,ROW(AZ195)-1)</f>
        <v>0</v>
      </c>
      <c r="AZ195">
        <f>IF(OR('Unit Types - Emission Rates'!F203="PM 2.5",'Unit Types - Emission Rates'!F203="PM 2.5 ",'Unit Types - Emission Rates'!F203="PM2.5"),"PM2.5",IF(OR('Unit Types - Emission Rates'!F203="PM 10",'Unit Types - Emission Rates'!F203="PM 10 ",'Unit Types - Emission Rates'!F203="PM10 "),"PM10",IF(RIGHT('Unit Types - Emission Rates'!F203,1)=" ",LEFT('Unit Types - Emission Rates'!F203,LEN('Unit Types - Emission Rates'!F203)-1),IF(RIGHT('Unit Types - Emission Rates'!F203,1)&lt;&gt;" ",'Unit Types - Emission Rates'!F203,'Unit Types - Emission Rates'!F203))))</f>
        <v>0</v>
      </c>
      <c r="BA195">
        <f>_xlfn.NUMBERVALUE(IF(OR('Unit Types - Emission Rates'!G203="-",'Unit Types - Emission Rates'!G203="--",'Unit Types - Emission Rates'!G203="---"),0,IF(OR('Unit Types - Emission Rates'!G203="&lt;0.01",'Unit Types - Emission Rates'!G203="&lt; 0.01"),0.01,'Unit Types - Emission Rates'!G203)))</f>
        <v>0</v>
      </c>
      <c r="BB195">
        <f>_xlfn.NUMBERVALUE(IF(OR('Unit Types - Emission Rates'!H203="-",'Unit Types - Emission Rates'!H203="--",'Unit Types - Emission Rates'!H203="---"),0,IF(OR('Unit Types - Emission Rates'!H203="&lt;0.01",'Unit Types - Emission Rates'!H203="&lt; 0.01"),0.01,'Unit Types - Emission Rates'!H203)))</f>
        <v>0</v>
      </c>
      <c r="BC195">
        <f>_xlfn.NUMBERVALUE(IF(OR('Unit Types - Emission Rates'!I203="-",'Unit Types - Emission Rates'!I203="--",'Unit Types - Emission Rates'!I203="---"),0,IF(OR('Unit Types - Emission Rates'!I203="&lt;0.01",'Unit Types - Emission Rates'!I203="&lt; 0.01"),0.01,'Unit Types - Emission Rates'!I203)))</f>
        <v>0</v>
      </c>
      <c r="BD195">
        <f>_xlfn.NUMBERVALUE(IF(OR('Unit Types - Emission Rates'!J203="-",'Unit Types - Emission Rates'!J203="--",'Unit Types - Emission Rates'!J203="---"),0,IF(OR('Unit Types - Emission Rates'!J203="&lt;0.01",'Unit Types - Emission Rates'!J203="&lt; 0.01"),0.01,'Unit Types - Emission Rates'!J203)))</f>
        <v>0</v>
      </c>
      <c r="BE195">
        <f>_xlfn.NUMBERVALUE(IF(OR('Unit Types - Emission Rates'!K203="-",'Unit Types - Emission Rates'!K203="--",'Unit Types - Emission Rates'!K203="---"),0,IF(OR('Unit Types - Emission Rates'!K203="&lt;0.01",'Unit Types - Emission Rates'!K203="&lt; 0.01"),0.01,'Unit Types - Emission Rates'!K203)))</f>
        <v>0</v>
      </c>
      <c r="BF195">
        <f>_xlfn.NUMBERVALUE(IF(OR('Unit Types - Emission Rates'!L203="-",'Unit Types - Emission Rates'!L203="--",'Unit Types - Emission Rates'!L203="---"),0,IF(OR('Unit Types - Emission Rates'!L203="&lt;0.01",'Unit Types - Emission Rates'!L203="&lt; 0.01"),0.01,'Unit Types - Emission Rates'!L203)))</f>
        <v>0</v>
      </c>
      <c r="BG195" t="b">
        <f>IF(AND(V194&lt;&gt;1),(QuickFix!G194="Yes"))</f>
        <v>0</v>
      </c>
      <c r="BH195" t="b">
        <f>OR('Unit Types - Emission Rates'!A203="Consolidate",AND(ISBLANK('Unit Types - Emission Rates'!A203),BH194=TRUE),BC195&gt;0,BD195&gt;0)</f>
        <v>0</v>
      </c>
      <c r="BI195" t="b">
        <f>OR('Unit Types - Emission Rates'!A203="Remove",AND(ISBLANK('Unit Types - Emission Rates'!A203),BI194=TRUE))</f>
        <v>0</v>
      </c>
      <c r="BJ195" t="b">
        <f>OR('Unit Types - Emission Rates'!A203="Consolidate",'Unit Types - Emission Rates'!A203="New/Modified",'Unit Types - Emission Rates'!A203="Change of location",AND(ISBLANK('Unit Types - Emission Rates'!A203),BJ194=TRUE))</f>
        <v>0</v>
      </c>
      <c r="BK195" t="b">
        <f>OR('Unit Types - Emission Rates'!A203="Renew",'Unit Types - Emission Rates'!A203="Renew only",AND(ISBLANK('Unit Types - Emission Rates'!A203),BK194=TRUE))</f>
        <v>0</v>
      </c>
      <c r="BL195">
        <f>IF(ISNUMBER(IFERROR(MATCH(BM195,$BM$1:BM194,0),"Else")),0,ROW(BM195)-1)</f>
        <v>0</v>
      </c>
      <c r="BM195" s="105">
        <f t="shared" si="77"/>
        <v>0</v>
      </c>
      <c r="BO195" s="3"/>
      <c r="BP195" s="3"/>
      <c r="BQ195" s="162" t="s">
        <v>1883</v>
      </c>
      <c r="BR195" s="160" t="s">
        <v>1100</v>
      </c>
      <c r="BS195" s="3"/>
      <c r="BT195" s="3"/>
      <c r="CK195" s="103" t="s">
        <v>1861</v>
      </c>
      <c r="CL195" s="104">
        <v>1.5</v>
      </c>
      <c r="CM195" s="104">
        <v>0</v>
      </c>
      <c r="CN195" s="104">
        <v>0</v>
      </c>
      <c r="CO195" s="104" t="s">
        <v>1720</v>
      </c>
      <c r="CP195" s="104">
        <v>0</v>
      </c>
      <c r="CQ195" s="106">
        <v>0</v>
      </c>
      <c r="CX195" t="s">
        <v>1884</v>
      </c>
      <c r="CY195">
        <f t="shared" si="95"/>
        <v>0</v>
      </c>
      <c r="DA195" t="b">
        <f t="shared" ref="DA195:DA258" si="99">ISNUMBER(MATCH(AZ195,$CZ$2:$CZ$17,0))</f>
        <v>0</v>
      </c>
      <c r="DF195" s="333">
        <f t="shared" ref="DF195:DF258" si="100">IF(AND($BF196&gt;0,$BF196&lt;0.01),0.01,$BF196)</f>
        <v>0</v>
      </c>
    </row>
    <row r="196" spans="1:110" x14ac:dyDescent="0.2">
      <c r="A196" s="102">
        <f>IF(OR('Unit Types - Emission Rates'!A205="Not New/Modified",'Unit Types - Emission Rates'!A205="Remove",M196=0),0,IF(ISNUMBER(MATCH(M196,$M$1:M195,0)),0,MAX($A$1:A195)+1))</f>
        <v>0</v>
      </c>
      <c r="B196" t="str">
        <f>IF(OR(COUNTIF(QuickFix!$D$2:D196,QuickFix!D196)&gt;1,QuickFix!D196=0),IF(ISBLANK('Unit Types - Emission Rates'!C205),B195,0),MAX($B$1:B195)+1)</f>
        <v># if BACT</v>
      </c>
      <c r="C196" t="str">
        <f t="shared" si="79"/>
        <v># if BACT0</v>
      </c>
      <c r="D196">
        <f>IF(B196=0,0,IF(ISNUMBER(MATCH(C196,$C$1:C195,0)),-1,COUNTIF($B$2:B196,B196)-COUNTIFS($D$1:D195,"&lt;0",$B$1:B195,B196)))</f>
        <v>-1</v>
      </c>
      <c r="E196">
        <f t="shared" si="96"/>
        <v>0</v>
      </c>
      <c r="F196" t="str">
        <f>IF(OR(COUNTIF(QuickFix!$D$2:D196,QuickFix!D196)&gt;1,QuickFix!D196=0),IF(ISBLANK('Unit Types - Emission Rates'!C205),F195,0),MAX(F$1:$F195)+1)</f>
        <v># if Monitoring</v>
      </c>
      <c r="G196" t="str">
        <f t="shared" si="80"/>
        <v># if Monitoring0</v>
      </c>
      <c r="H196">
        <f>IF(F196=0,0,IF(ISNUMBER(MATCH(G196,$G$1:G195,0)),-1,COUNTIF($F$2:F196,F196)-COUNTIFS($H$1:H195,"&lt;0",$F$1:F195,F196)))</f>
        <v>-1</v>
      </c>
      <c r="I196">
        <f t="shared" si="81"/>
        <v>0</v>
      </c>
      <c r="J196" s="3" t="str">
        <f>IF(OR(COUNTIF($L$2:L196,L196)&gt;1,L196=0),IF(ISBLANK('Unit Types - Emission Rates'!C205),J195,0),MAX($J$1:J195)+1)</f>
        <v>Unique FIN</v>
      </c>
      <c r="K196" s="3" t="str">
        <f>IF(OR(COUNTIF($M$2:M196,M196)&gt;1,M196=0),IF(ISBLANK('Unit Types - Emission Rates'!D205),K195,0),MAX($K$1:K195)+1)</f>
        <v>Unique EPN</v>
      </c>
      <c r="L196">
        <f>IF(ISBLANK('Unit Types - Emission Rates'!$C205),'Unit Types - Emission Rates'!D205,'Unit Types - Emission Rates'!C205)</f>
        <v>0</v>
      </c>
      <c r="M196" s="3">
        <f>IF(AND(ISBLANK('Unit Types - Emission Rates'!D205),N196&lt;&gt;0,L196&lt;&gt;N196),"FIN: "&amp;L196,IF(AND(ISBLANK('Unit Types - Emission Rates'!D205),N196&lt;&gt;0),L196,'Unit Types - Emission Rates'!D205))</f>
        <v>0</v>
      </c>
      <c r="N196" s="3">
        <f>'Unit Types - Emission Rates'!E205</f>
        <v>0</v>
      </c>
      <c r="O196" s="5" t="str">
        <f>IF(OR(COUNTIF($P$2:P196,P196&lt;&gt;0)&gt;1,P196=0),IF(ISBLANK('Unit Types - Emission Rates'!A205),O195,0),MAX($O$1:O195)+1)</f>
        <v>AR Numbering</v>
      </c>
      <c r="P196" s="5">
        <f>'Unit Types - Emission Rates'!A205</f>
        <v>0</v>
      </c>
      <c r="Q196" s="3">
        <f>IF(R196=0,0,IF(COUNTIF($R$2:R196,R196)&gt;1,0,MAX($Q$1:Q195)+1))</f>
        <v>0</v>
      </c>
      <c r="R196" s="3">
        <f>IF(ISBLANK('Unit Types - Emission Rates'!P205),'Unit Types - Emission Rates'!O205,'Unit Types - Emission Rates'!P205)</f>
        <v>0</v>
      </c>
      <c r="S196" t="str">
        <f t="shared" si="97"/>
        <v>00</v>
      </c>
      <c r="T196" t="str">
        <f t="shared" si="98"/>
        <v>00</v>
      </c>
      <c r="U196" s="3">
        <f>IF(OR('Unit Types - Emission Rates'!F205="PM 2.5",'Unit Types - Emission Rates'!F205="PM2.5",'Unit Types - Emission Rates'!F205="PM 10",'Unit Types - Emission Rates'!F205="PM10"),"PM",'Unit Types - Emission Rates'!F205)</f>
        <v>0</v>
      </c>
      <c r="V196" s="100">
        <f>IF(ISBLANK('Unit Types - Emission Rates'!F205),1,0)</f>
        <v>1</v>
      </c>
      <c r="AC196" s="99">
        <f>IF(AD196=-1,0,MAX($AC$1:AC195)+1)</f>
        <v>0</v>
      </c>
      <c r="AD196" s="3">
        <f t="shared" si="82"/>
        <v>-1</v>
      </c>
      <c r="AE196" s="3">
        <f t="shared" si="83"/>
        <v>-1</v>
      </c>
      <c r="AF196" s="280">
        <f t="shared" si="84"/>
        <v>-1</v>
      </c>
      <c r="AG196" s="280" t="str">
        <f t="shared" si="85"/>
        <v/>
      </c>
      <c r="AH196" s="280" t="str">
        <f t="shared" si="86"/>
        <v/>
      </c>
      <c r="AI196" s="3">
        <f t="shared" si="87"/>
        <v>-1</v>
      </c>
      <c r="AJ196" s="3" t="str">
        <f t="shared" si="88"/>
        <v/>
      </c>
      <c r="AK196" s="3" t="str">
        <f t="shared" si="89"/>
        <v/>
      </c>
      <c r="AL196" s="280">
        <f t="shared" si="90"/>
        <v>-1</v>
      </c>
      <c r="AM196" s="280" t="str">
        <f t="shared" si="91"/>
        <v/>
      </c>
      <c r="AN196" s="285" t="str">
        <f t="shared" si="92"/>
        <v/>
      </c>
      <c r="AO196" s="3">
        <f>IF(AP196=0,0,COUNTIF(AO$1:$AO195,"&lt;&gt;0"))</f>
        <v>0</v>
      </c>
      <c r="AP196" s="3">
        <f t="shared" si="93"/>
        <v>0</v>
      </c>
      <c r="AT196" s="99">
        <f>IF(AU196=0,0,COUNTIF($AT$1:AT195,"&lt;&gt;0"))</f>
        <v>0</v>
      </c>
      <c r="AU196" s="3">
        <f t="shared" si="94"/>
        <v>0</v>
      </c>
      <c r="AY196" s="3">
        <f>IF(ISNUMBER(IFERROR(MATCH(AZ196,$AZ$1:AZ195,0),"Else")),0,ROW(AZ196)-1)</f>
        <v>0</v>
      </c>
      <c r="AZ196">
        <f>IF(OR('Unit Types - Emission Rates'!F204="PM 2.5",'Unit Types - Emission Rates'!F204="PM 2.5 ",'Unit Types - Emission Rates'!F204="PM2.5"),"PM2.5",IF(OR('Unit Types - Emission Rates'!F204="PM 10",'Unit Types - Emission Rates'!F204="PM 10 ",'Unit Types - Emission Rates'!F204="PM10 "),"PM10",IF(RIGHT('Unit Types - Emission Rates'!F204,1)=" ",LEFT('Unit Types - Emission Rates'!F204,LEN('Unit Types - Emission Rates'!F204)-1),IF(RIGHT('Unit Types - Emission Rates'!F204,1)&lt;&gt;" ",'Unit Types - Emission Rates'!F204,'Unit Types - Emission Rates'!F204))))</f>
        <v>0</v>
      </c>
      <c r="BA196">
        <f>_xlfn.NUMBERVALUE(IF(OR('Unit Types - Emission Rates'!G204="-",'Unit Types - Emission Rates'!G204="--",'Unit Types - Emission Rates'!G204="---"),0,IF(OR('Unit Types - Emission Rates'!G204="&lt;0.01",'Unit Types - Emission Rates'!G204="&lt; 0.01"),0.01,'Unit Types - Emission Rates'!G204)))</f>
        <v>0</v>
      </c>
      <c r="BB196">
        <f>_xlfn.NUMBERVALUE(IF(OR('Unit Types - Emission Rates'!H204="-",'Unit Types - Emission Rates'!H204="--",'Unit Types - Emission Rates'!H204="---"),0,IF(OR('Unit Types - Emission Rates'!H204="&lt;0.01",'Unit Types - Emission Rates'!H204="&lt; 0.01"),0.01,'Unit Types - Emission Rates'!H204)))</f>
        <v>0</v>
      </c>
      <c r="BC196">
        <f>_xlfn.NUMBERVALUE(IF(OR('Unit Types - Emission Rates'!I204="-",'Unit Types - Emission Rates'!I204="--",'Unit Types - Emission Rates'!I204="---"),0,IF(OR('Unit Types - Emission Rates'!I204="&lt;0.01",'Unit Types - Emission Rates'!I204="&lt; 0.01"),0.01,'Unit Types - Emission Rates'!I204)))</f>
        <v>0</v>
      </c>
      <c r="BD196">
        <f>_xlfn.NUMBERVALUE(IF(OR('Unit Types - Emission Rates'!J204="-",'Unit Types - Emission Rates'!J204="--",'Unit Types - Emission Rates'!J204="---"),0,IF(OR('Unit Types - Emission Rates'!J204="&lt;0.01",'Unit Types - Emission Rates'!J204="&lt; 0.01"),0.01,'Unit Types - Emission Rates'!J204)))</f>
        <v>0</v>
      </c>
      <c r="BE196">
        <f>_xlfn.NUMBERVALUE(IF(OR('Unit Types - Emission Rates'!K204="-",'Unit Types - Emission Rates'!K204="--",'Unit Types - Emission Rates'!K204="---"),0,IF(OR('Unit Types - Emission Rates'!K204="&lt;0.01",'Unit Types - Emission Rates'!K204="&lt; 0.01"),0.01,'Unit Types - Emission Rates'!K204)))</f>
        <v>0</v>
      </c>
      <c r="BF196">
        <f>_xlfn.NUMBERVALUE(IF(OR('Unit Types - Emission Rates'!L204="-",'Unit Types - Emission Rates'!L204="--",'Unit Types - Emission Rates'!L204="---"),0,IF(OR('Unit Types - Emission Rates'!L204="&lt;0.01",'Unit Types - Emission Rates'!L204="&lt; 0.01"),0.01,'Unit Types - Emission Rates'!L204)))</f>
        <v>0</v>
      </c>
      <c r="BG196" t="b">
        <f>IF(AND(V195&lt;&gt;1),(QuickFix!G195="Yes"))</f>
        <v>0</v>
      </c>
      <c r="BH196" t="b">
        <f>OR('Unit Types - Emission Rates'!A204="Consolidate",AND(ISBLANK('Unit Types - Emission Rates'!A204),BH195=TRUE),BC196&gt;0,BD196&gt;0)</f>
        <v>0</v>
      </c>
      <c r="BI196" t="b">
        <f>OR('Unit Types - Emission Rates'!A204="Remove",AND(ISBLANK('Unit Types - Emission Rates'!A204),BI195=TRUE))</f>
        <v>0</v>
      </c>
      <c r="BJ196" t="b">
        <f>OR('Unit Types - Emission Rates'!A204="Consolidate",'Unit Types - Emission Rates'!A204="New/Modified",'Unit Types - Emission Rates'!A204="Change of location",AND(ISBLANK('Unit Types - Emission Rates'!A204),BJ195=TRUE))</f>
        <v>0</v>
      </c>
      <c r="BK196" t="b">
        <f>OR('Unit Types - Emission Rates'!A204="Renew",'Unit Types - Emission Rates'!A204="Renew only",AND(ISBLANK('Unit Types - Emission Rates'!A204),BK195=TRUE))</f>
        <v>0</v>
      </c>
      <c r="BL196">
        <f>IF(ISNUMBER(IFERROR(MATCH(BM196,$BM$1:BM195,0),"Else")),0,ROW(BM196)-1)</f>
        <v>0</v>
      </c>
      <c r="BM196" s="105">
        <f t="shared" ref="BM196:BM259" si="101">IF(BJ196,AZ196,0)</f>
        <v>0</v>
      </c>
      <c r="BO196" s="3"/>
      <c r="BP196" s="3"/>
      <c r="BQ196" s="162" t="s">
        <v>1885</v>
      </c>
      <c r="BR196" s="160" t="s">
        <v>1012</v>
      </c>
      <c r="BS196" s="3"/>
      <c r="BT196" s="3"/>
      <c r="CX196" t="s">
        <v>1886</v>
      </c>
      <c r="CY196">
        <f t="shared" si="95"/>
        <v>0</v>
      </c>
      <c r="DA196" t="b">
        <f t="shared" si="99"/>
        <v>0</v>
      </c>
      <c r="DF196" s="333">
        <f t="shared" si="100"/>
        <v>0</v>
      </c>
    </row>
    <row r="197" spans="1:110" x14ac:dyDescent="0.2">
      <c r="A197" s="102">
        <f>IF(OR('Unit Types - Emission Rates'!A206="Not New/Modified",'Unit Types - Emission Rates'!A206="Remove",M197=0),0,IF(ISNUMBER(MATCH(M197,$M$1:M196,0)),0,MAX($A$1:A196)+1))</f>
        <v>0</v>
      </c>
      <c r="B197" t="str">
        <f>IF(OR(COUNTIF(QuickFix!$D$2:D197,QuickFix!D197)&gt;1,QuickFix!D197=0),IF(ISBLANK('Unit Types - Emission Rates'!C206),B196,0),MAX($B$1:B196)+1)</f>
        <v># if BACT</v>
      </c>
      <c r="C197" t="str">
        <f t="shared" si="79"/>
        <v># if BACT0</v>
      </c>
      <c r="D197">
        <f>IF(B197=0,0,IF(ISNUMBER(MATCH(C197,$C$1:C196,0)),-1,COUNTIF($B$2:B197,B197)-COUNTIFS($D$1:D196,"&lt;0",$B$1:B196,B197)))</f>
        <v>-1</v>
      </c>
      <c r="E197">
        <f t="shared" si="96"/>
        <v>0</v>
      </c>
      <c r="F197" t="str">
        <f>IF(OR(COUNTIF(QuickFix!$D$2:D197,QuickFix!D197)&gt;1,QuickFix!D197=0),IF(ISBLANK('Unit Types - Emission Rates'!C206),F196,0),MAX(F$1:$F196)+1)</f>
        <v># if Monitoring</v>
      </c>
      <c r="G197" t="str">
        <f t="shared" si="80"/>
        <v># if Monitoring0</v>
      </c>
      <c r="H197">
        <f>IF(F197=0,0,IF(ISNUMBER(MATCH(G197,$G$1:G196,0)),-1,COUNTIF($F$2:F197,F197)-COUNTIFS($H$1:H196,"&lt;0",$F$1:F196,F197)))</f>
        <v>-1</v>
      </c>
      <c r="I197">
        <f t="shared" si="81"/>
        <v>0</v>
      </c>
      <c r="J197" s="3" t="str">
        <f>IF(OR(COUNTIF($L$2:L197,L197)&gt;1,L197=0),IF(ISBLANK('Unit Types - Emission Rates'!C206),J196,0),MAX($J$1:J196)+1)</f>
        <v>Unique FIN</v>
      </c>
      <c r="K197" s="3" t="str">
        <f>IF(OR(COUNTIF($M$2:M197,M197)&gt;1,M197=0),IF(ISBLANK('Unit Types - Emission Rates'!D206),K196,0),MAX($K$1:K196)+1)</f>
        <v>Unique EPN</v>
      </c>
      <c r="L197">
        <f>IF(ISBLANK('Unit Types - Emission Rates'!$C206),'Unit Types - Emission Rates'!D206,'Unit Types - Emission Rates'!C206)</f>
        <v>0</v>
      </c>
      <c r="M197" s="3">
        <f>IF(AND(ISBLANK('Unit Types - Emission Rates'!D206),N197&lt;&gt;0,L197&lt;&gt;N197),"FIN: "&amp;L197,IF(AND(ISBLANK('Unit Types - Emission Rates'!D206),N197&lt;&gt;0),L197,'Unit Types - Emission Rates'!D206))</f>
        <v>0</v>
      </c>
      <c r="N197" s="3">
        <f>'Unit Types - Emission Rates'!E206</f>
        <v>0</v>
      </c>
      <c r="O197" s="5" t="str">
        <f>IF(OR(COUNTIF($P$2:P197,P197&lt;&gt;0)&gt;1,P197=0),IF(ISBLANK('Unit Types - Emission Rates'!A206),O196,0),MAX($O$1:O196)+1)</f>
        <v>AR Numbering</v>
      </c>
      <c r="P197" s="5">
        <f>'Unit Types - Emission Rates'!A206</f>
        <v>0</v>
      </c>
      <c r="Q197" s="3">
        <f>IF(R197=0,0,IF(COUNTIF($R$2:R197,R197)&gt;1,0,MAX($Q$1:Q196)+1))</f>
        <v>0</v>
      </c>
      <c r="R197" s="3">
        <f>IF(ISBLANK('Unit Types - Emission Rates'!P206),'Unit Types - Emission Rates'!O206,'Unit Types - Emission Rates'!P206)</f>
        <v>0</v>
      </c>
      <c r="S197" t="str">
        <f t="shared" si="97"/>
        <v>00</v>
      </c>
      <c r="T197" t="str">
        <f t="shared" si="98"/>
        <v>00</v>
      </c>
      <c r="U197" s="3">
        <f>IF(OR('Unit Types - Emission Rates'!F206="PM 2.5",'Unit Types - Emission Rates'!F206="PM2.5",'Unit Types - Emission Rates'!F206="PM 10",'Unit Types - Emission Rates'!F206="PM10"),"PM",'Unit Types - Emission Rates'!F206)</f>
        <v>0</v>
      </c>
      <c r="V197" s="100">
        <f>IF(ISBLANK('Unit Types - Emission Rates'!F206),1,0)</f>
        <v>1</v>
      </c>
      <c r="AC197" s="99">
        <f>IF(AD197=-1,0,MAX($AC$1:AC196)+1)</f>
        <v>0</v>
      </c>
      <c r="AD197" s="3">
        <f t="shared" si="82"/>
        <v>-1</v>
      </c>
      <c r="AE197" s="3">
        <f t="shared" si="83"/>
        <v>-1</v>
      </c>
      <c r="AF197" s="280">
        <f t="shared" si="84"/>
        <v>-1</v>
      </c>
      <c r="AG197" s="280" t="str">
        <f t="shared" si="85"/>
        <v/>
      </c>
      <c r="AH197" s="280" t="str">
        <f t="shared" si="86"/>
        <v/>
      </c>
      <c r="AI197" s="3">
        <f t="shared" si="87"/>
        <v>-1</v>
      </c>
      <c r="AJ197" s="3" t="str">
        <f t="shared" si="88"/>
        <v/>
      </c>
      <c r="AK197" s="3" t="str">
        <f t="shared" si="89"/>
        <v/>
      </c>
      <c r="AL197" s="280">
        <f t="shared" si="90"/>
        <v>-1</v>
      </c>
      <c r="AM197" s="280" t="str">
        <f t="shared" si="91"/>
        <v/>
      </c>
      <c r="AN197" s="285" t="str">
        <f t="shared" si="92"/>
        <v/>
      </c>
      <c r="AO197" s="3">
        <f>IF(AP197=0,0,COUNTIF(AO$1:$AO196,"&lt;&gt;0"))</f>
        <v>0</v>
      </c>
      <c r="AP197" s="3">
        <f t="shared" si="93"/>
        <v>0</v>
      </c>
      <c r="AT197" s="99">
        <f>IF(AU197=0,0,COUNTIF($AT$1:AT196,"&lt;&gt;0"))</f>
        <v>0</v>
      </c>
      <c r="AU197" s="3">
        <f t="shared" si="94"/>
        <v>0</v>
      </c>
      <c r="AY197" s="3">
        <f>IF(ISNUMBER(IFERROR(MATCH(AZ197,$AZ$1:AZ196,0),"Else")),0,ROW(AZ197)-1)</f>
        <v>0</v>
      </c>
      <c r="AZ197">
        <f>IF(OR('Unit Types - Emission Rates'!F205="PM 2.5",'Unit Types - Emission Rates'!F205="PM 2.5 ",'Unit Types - Emission Rates'!F205="PM2.5"),"PM2.5",IF(OR('Unit Types - Emission Rates'!F205="PM 10",'Unit Types - Emission Rates'!F205="PM 10 ",'Unit Types - Emission Rates'!F205="PM10 "),"PM10",IF(RIGHT('Unit Types - Emission Rates'!F205,1)=" ",LEFT('Unit Types - Emission Rates'!F205,LEN('Unit Types - Emission Rates'!F205)-1),IF(RIGHT('Unit Types - Emission Rates'!F205,1)&lt;&gt;" ",'Unit Types - Emission Rates'!F205,'Unit Types - Emission Rates'!F205))))</f>
        <v>0</v>
      </c>
      <c r="BA197">
        <f>_xlfn.NUMBERVALUE(IF(OR('Unit Types - Emission Rates'!G205="-",'Unit Types - Emission Rates'!G205="--",'Unit Types - Emission Rates'!G205="---"),0,IF(OR('Unit Types - Emission Rates'!G205="&lt;0.01",'Unit Types - Emission Rates'!G205="&lt; 0.01"),0.01,'Unit Types - Emission Rates'!G205)))</f>
        <v>0</v>
      </c>
      <c r="BB197">
        <f>_xlfn.NUMBERVALUE(IF(OR('Unit Types - Emission Rates'!H205="-",'Unit Types - Emission Rates'!H205="--",'Unit Types - Emission Rates'!H205="---"),0,IF(OR('Unit Types - Emission Rates'!H205="&lt;0.01",'Unit Types - Emission Rates'!H205="&lt; 0.01"),0.01,'Unit Types - Emission Rates'!H205)))</f>
        <v>0</v>
      </c>
      <c r="BC197">
        <f>_xlfn.NUMBERVALUE(IF(OR('Unit Types - Emission Rates'!I205="-",'Unit Types - Emission Rates'!I205="--",'Unit Types - Emission Rates'!I205="---"),0,IF(OR('Unit Types - Emission Rates'!I205="&lt;0.01",'Unit Types - Emission Rates'!I205="&lt; 0.01"),0.01,'Unit Types - Emission Rates'!I205)))</f>
        <v>0</v>
      </c>
      <c r="BD197">
        <f>_xlfn.NUMBERVALUE(IF(OR('Unit Types - Emission Rates'!J205="-",'Unit Types - Emission Rates'!J205="--",'Unit Types - Emission Rates'!J205="---"),0,IF(OR('Unit Types - Emission Rates'!J205="&lt;0.01",'Unit Types - Emission Rates'!J205="&lt; 0.01"),0.01,'Unit Types - Emission Rates'!J205)))</f>
        <v>0</v>
      </c>
      <c r="BE197">
        <f>_xlfn.NUMBERVALUE(IF(OR('Unit Types - Emission Rates'!K205="-",'Unit Types - Emission Rates'!K205="--",'Unit Types - Emission Rates'!K205="---"),0,IF(OR('Unit Types - Emission Rates'!K205="&lt;0.01",'Unit Types - Emission Rates'!K205="&lt; 0.01"),0.01,'Unit Types - Emission Rates'!K205)))</f>
        <v>0</v>
      </c>
      <c r="BF197">
        <f>_xlfn.NUMBERVALUE(IF(OR('Unit Types - Emission Rates'!L205="-",'Unit Types - Emission Rates'!L205="--",'Unit Types - Emission Rates'!L205="---"),0,IF(OR('Unit Types - Emission Rates'!L205="&lt;0.01",'Unit Types - Emission Rates'!L205="&lt; 0.01"),0.01,'Unit Types - Emission Rates'!L205)))</f>
        <v>0</v>
      </c>
      <c r="BG197" t="b">
        <f>IF(AND(V196&lt;&gt;1),(QuickFix!G196="Yes"))</f>
        <v>0</v>
      </c>
      <c r="BH197" t="b">
        <f>OR('Unit Types - Emission Rates'!A205="Consolidate",AND(ISBLANK('Unit Types - Emission Rates'!A205),BH196=TRUE),BC197&gt;0,BD197&gt;0)</f>
        <v>0</v>
      </c>
      <c r="BI197" t="b">
        <f>OR('Unit Types - Emission Rates'!A205="Remove",AND(ISBLANK('Unit Types - Emission Rates'!A205),BI196=TRUE))</f>
        <v>0</v>
      </c>
      <c r="BJ197" t="b">
        <f>OR('Unit Types - Emission Rates'!A205="Consolidate",'Unit Types - Emission Rates'!A205="New/Modified",'Unit Types - Emission Rates'!A205="Change of location",AND(ISBLANK('Unit Types - Emission Rates'!A205),BJ196=TRUE))</f>
        <v>0</v>
      </c>
      <c r="BK197" t="b">
        <f>OR('Unit Types - Emission Rates'!A205="Renew",'Unit Types - Emission Rates'!A205="Renew only",AND(ISBLANK('Unit Types - Emission Rates'!A205),BK196=TRUE))</f>
        <v>0</v>
      </c>
      <c r="BL197">
        <f>IF(ISNUMBER(IFERROR(MATCH(BM197,$BM$1:BM196,0),"Else")),0,ROW(BM197)-1)</f>
        <v>0</v>
      </c>
      <c r="BM197" s="105">
        <f t="shared" si="101"/>
        <v>0</v>
      </c>
      <c r="BO197" s="3"/>
      <c r="BP197" s="3"/>
      <c r="BQ197" s="162" t="s">
        <v>1887</v>
      </c>
      <c r="BR197" s="160" t="s">
        <v>1028</v>
      </c>
      <c r="BS197" s="3"/>
      <c r="BT197" s="3"/>
      <c r="CX197" t="s">
        <v>1888</v>
      </c>
      <c r="CY197">
        <f t="shared" si="95"/>
        <v>0</v>
      </c>
      <c r="DA197" t="b">
        <f t="shared" si="99"/>
        <v>0</v>
      </c>
      <c r="DF197" s="333">
        <f t="shared" si="100"/>
        <v>0</v>
      </c>
    </row>
    <row r="198" spans="1:110" x14ac:dyDescent="0.2">
      <c r="A198" s="102">
        <f>IF(OR('Unit Types - Emission Rates'!A207="Not New/Modified",'Unit Types - Emission Rates'!A207="Remove",M198=0),0,IF(ISNUMBER(MATCH(M198,$M$1:M197,0)),0,MAX($A$1:A197)+1))</f>
        <v>0</v>
      </c>
      <c r="B198" t="str">
        <f>IF(OR(COUNTIF(QuickFix!$D$2:D198,QuickFix!D198)&gt;1,QuickFix!D198=0),IF(ISBLANK('Unit Types - Emission Rates'!C207),B197,0),MAX($B$1:B197)+1)</f>
        <v># if BACT</v>
      </c>
      <c r="C198" t="str">
        <f t="shared" si="79"/>
        <v># if BACT0</v>
      </c>
      <c r="D198">
        <f>IF(B198=0,0,IF(ISNUMBER(MATCH(C198,$C$1:C197,0)),-1,COUNTIF($B$2:B198,B198)-COUNTIFS($D$1:D197,"&lt;0",$B$1:B197,B198)))</f>
        <v>-1</v>
      </c>
      <c r="E198">
        <f t="shared" si="96"/>
        <v>0</v>
      </c>
      <c r="F198" t="str">
        <f>IF(OR(COUNTIF(QuickFix!$D$2:D198,QuickFix!D198)&gt;1,QuickFix!D198=0),IF(ISBLANK('Unit Types - Emission Rates'!C207),F197,0),MAX(F$1:$F197)+1)</f>
        <v># if Monitoring</v>
      </c>
      <c r="G198" t="str">
        <f t="shared" si="80"/>
        <v># if Monitoring0</v>
      </c>
      <c r="H198">
        <f>IF(F198=0,0,IF(ISNUMBER(MATCH(G198,$G$1:G197,0)),-1,COUNTIF($F$2:F198,F198)-COUNTIFS($H$1:H197,"&lt;0",$F$1:F197,F198)))</f>
        <v>-1</v>
      </c>
      <c r="I198">
        <f t="shared" si="81"/>
        <v>0</v>
      </c>
      <c r="J198" s="3" t="str">
        <f>IF(OR(COUNTIF($L$2:L198,L198)&gt;1,L198=0),IF(ISBLANK('Unit Types - Emission Rates'!C207),J197,0),MAX($J$1:J197)+1)</f>
        <v>Unique FIN</v>
      </c>
      <c r="K198" s="3" t="str">
        <f>IF(OR(COUNTIF($M$2:M198,M198)&gt;1,M198=0),IF(ISBLANK('Unit Types - Emission Rates'!D207),K197,0),MAX($K$1:K197)+1)</f>
        <v>Unique EPN</v>
      </c>
      <c r="L198">
        <f>IF(ISBLANK('Unit Types - Emission Rates'!$C207),'Unit Types - Emission Rates'!D207,'Unit Types - Emission Rates'!C207)</f>
        <v>0</v>
      </c>
      <c r="M198" s="3">
        <f>IF(AND(ISBLANK('Unit Types - Emission Rates'!D207),N198&lt;&gt;0,L198&lt;&gt;N198),"FIN: "&amp;L198,IF(AND(ISBLANK('Unit Types - Emission Rates'!D207),N198&lt;&gt;0),L198,'Unit Types - Emission Rates'!D207))</f>
        <v>0</v>
      </c>
      <c r="N198" s="3">
        <f>'Unit Types - Emission Rates'!E207</f>
        <v>0</v>
      </c>
      <c r="O198" s="5" t="str">
        <f>IF(OR(COUNTIF($P$2:P198,P198&lt;&gt;0)&gt;1,P198=0),IF(ISBLANK('Unit Types - Emission Rates'!A207),O197,0),MAX($O$1:O197)+1)</f>
        <v>AR Numbering</v>
      </c>
      <c r="P198" s="5">
        <f>'Unit Types - Emission Rates'!A207</f>
        <v>0</v>
      </c>
      <c r="Q198" s="3">
        <f>IF(R198=0,0,IF(COUNTIF($R$2:R198,R198)&gt;1,0,MAX($Q$1:Q197)+1))</f>
        <v>0</v>
      </c>
      <c r="R198" s="3">
        <f>IF(ISBLANK('Unit Types - Emission Rates'!P207),'Unit Types - Emission Rates'!O207,'Unit Types - Emission Rates'!P207)</f>
        <v>0</v>
      </c>
      <c r="S198" t="str">
        <f t="shared" si="97"/>
        <v>00</v>
      </c>
      <c r="T198" t="str">
        <f t="shared" si="98"/>
        <v>00</v>
      </c>
      <c r="U198" s="3">
        <f>IF(OR('Unit Types - Emission Rates'!F207="PM 2.5",'Unit Types - Emission Rates'!F207="PM2.5",'Unit Types - Emission Rates'!F207="PM 10",'Unit Types - Emission Rates'!F207="PM10"),"PM",'Unit Types - Emission Rates'!F207)</f>
        <v>0</v>
      </c>
      <c r="V198" s="100">
        <f>IF(ISBLANK('Unit Types - Emission Rates'!F207),1,0)</f>
        <v>1</v>
      </c>
      <c r="AC198" s="99">
        <f>IF(AD198=-1,0,MAX($AC$1:AC197)+1)</f>
        <v>0</v>
      </c>
      <c r="AD198" s="3">
        <f t="shared" si="82"/>
        <v>-1</v>
      </c>
      <c r="AE198" s="3">
        <f t="shared" si="83"/>
        <v>-1</v>
      </c>
      <c r="AF198" s="280">
        <f t="shared" si="84"/>
        <v>-1</v>
      </c>
      <c r="AG198" s="280" t="str">
        <f t="shared" si="85"/>
        <v/>
      </c>
      <c r="AH198" s="280" t="str">
        <f t="shared" si="86"/>
        <v/>
      </c>
      <c r="AI198" s="3">
        <f t="shared" si="87"/>
        <v>-1</v>
      </c>
      <c r="AJ198" s="3" t="str">
        <f t="shared" si="88"/>
        <v/>
      </c>
      <c r="AK198" s="3" t="str">
        <f t="shared" si="89"/>
        <v/>
      </c>
      <c r="AL198" s="280">
        <f t="shared" si="90"/>
        <v>-1</v>
      </c>
      <c r="AM198" s="280" t="str">
        <f t="shared" si="91"/>
        <v/>
      </c>
      <c r="AN198" s="285" t="str">
        <f t="shared" si="92"/>
        <v/>
      </c>
      <c r="AO198" s="3">
        <f>IF(AP198=0,0,COUNTIF(AO$1:$AO197,"&lt;&gt;0"))</f>
        <v>0</v>
      </c>
      <c r="AP198" s="3">
        <f t="shared" si="93"/>
        <v>0</v>
      </c>
      <c r="AT198" s="99">
        <f>IF(AU198=0,0,COUNTIF($AT$1:AT197,"&lt;&gt;0"))</f>
        <v>0</v>
      </c>
      <c r="AU198" s="3">
        <f t="shared" si="94"/>
        <v>0</v>
      </c>
      <c r="AY198" s="3">
        <f>IF(ISNUMBER(IFERROR(MATCH(AZ198,$AZ$1:AZ197,0),"Else")),0,ROW(AZ198)-1)</f>
        <v>0</v>
      </c>
      <c r="AZ198">
        <f>IF(OR('Unit Types - Emission Rates'!F206="PM 2.5",'Unit Types - Emission Rates'!F206="PM 2.5 ",'Unit Types - Emission Rates'!F206="PM2.5"),"PM2.5",IF(OR('Unit Types - Emission Rates'!F206="PM 10",'Unit Types - Emission Rates'!F206="PM 10 ",'Unit Types - Emission Rates'!F206="PM10 "),"PM10",IF(RIGHT('Unit Types - Emission Rates'!F206,1)=" ",LEFT('Unit Types - Emission Rates'!F206,LEN('Unit Types - Emission Rates'!F206)-1),IF(RIGHT('Unit Types - Emission Rates'!F206,1)&lt;&gt;" ",'Unit Types - Emission Rates'!F206,'Unit Types - Emission Rates'!F206))))</f>
        <v>0</v>
      </c>
      <c r="BA198">
        <f>_xlfn.NUMBERVALUE(IF(OR('Unit Types - Emission Rates'!G206="-",'Unit Types - Emission Rates'!G206="--",'Unit Types - Emission Rates'!G206="---"),0,IF(OR('Unit Types - Emission Rates'!G206="&lt;0.01",'Unit Types - Emission Rates'!G206="&lt; 0.01"),0.01,'Unit Types - Emission Rates'!G206)))</f>
        <v>0</v>
      </c>
      <c r="BB198">
        <f>_xlfn.NUMBERVALUE(IF(OR('Unit Types - Emission Rates'!H206="-",'Unit Types - Emission Rates'!H206="--",'Unit Types - Emission Rates'!H206="---"),0,IF(OR('Unit Types - Emission Rates'!H206="&lt;0.01",'Unit Types - Emission Rates'!H206="&lt; 0.01"),0.01,'Unit Types - Emission Rates'!H206)))</f>
        <v>0</v>
      </c>
      <c r="BC198">
        <f>_xlfn.NUMBERVALUE(IF(OR('Unit Types - Emission Rates'!I206="-",'Unit Types - Emission Rates'!I206="--",'Unit Types - Emission Rates'!I206="---"),0,IF(OR('Unit Types - Emission Rates'!I206="&lt;0.01",'Unit Types - Emission Rates'!I206="&lt; 0.01"),0.01,'Unit Types - Emission Rates'!I206)))</f>
        <v>0</v>
      </c>
      <c r="BD198">
        <f>_xlfn.NUMBERVALUE(IF(OR('Unit Types - Emission Rates'!J206="-",'Unit Types - Emission Rates'!J206="--",'Unit Types - Emission Rates'!J206="---"),0,IF(OR('Unit Types - Emission Rates'!J206="&lt;0.01",'Unit Types - Emission Rates'!J206="&lt; 0.01"),0.01,'Unit Types - Emission Rates'!J206)))</f>
        <v>0</v>
      </c>
      <c r="BE198">
        <f>_xlfn.NUMBERVALUE(IF(OR('Unit Types - Emission Rates'!K206="-",'Unit Types - Emission Rates'!K206="--",'Unit Types - Emission Rates'!K206="---"),0,IF(OR('Unit Types - Emission Rates'!K206="&lt;0.01",'Unit Types - Emission Rates'!K206="&lt; 0.01"),0.01,'Unit Types - Emission Rates'!K206)))</f>
        <v>0</v>
      </c>
      <c r="BF198">
        <f>_xlfn.NUMBERVALUE(IF(OR('Unit Types - Emission Rates'!L206="-",'Unit Types - Emission Rates'!L206="--",'Unit Types - Emission Rates'!L206="---"),0,IF(OR('Unit Types - Emission Rates'!L206="&lt;0.01",'Unit Types - Emission Rates'!L206="&lt; 0.01"),0.01,'Unit Types - Emission Rates'!L206)))</f>
        <v>0</v>
      </c>
      <c r="BG198" t="b">
        <f>IF(AND(V197&lt;&gt;1),(QuickFix!G197="Yes"))</f>
        <v>0</v>
      </c>
      <c r="BH198" t="b">
        <f>OR('Unit Types - Emission Rates'!A206="Consolidate",AND(ISBLANK('Unit Types - Emission Rates'!A206),BH197=TRUE),BC198&gt;0,BD198&gt;0)</f>
        <v>0</v>
      </c>
      <c r="BI198" t="b">
        <f>OR('Unit Types - Emission Rates'!A206="Remove",AND(ISBLANK('Unit Types - Emission Rates'!A206),BI197=TRUE))</f>
        <v>0</v>
      </c>
      <c r="BJ198" t="b">
        <f>OR('Unit Types - Emission Rates'!A206="Consolidate",'Unit Types - Emission Rates'!A206="New/Modified",'Unit Types - Emission Rates'!A206="Change of location",AND(ISBLANK('Unit Types - Emission Rates'!A206),BJ197=TRUE))</f>
        <v>0</v>
      </c>
      <c r="BK198" t="b">
        <f>OR('Unit Types - Emission Rates'!A206="Renew",'Unit Types - Emission Rates'!A206="Renew only",AND(ISBLANK('Unit Types - Emission Rates'!A206),BK197=TRUE))</f>
        <v>0</v>
      </c>
      <c r="BL198">
        <f>IF(ISNUMBER(IFERROR(MATCH(BM198,$BM$1:BM197,0),"Else")),0,ROW(BM198)-1)</f>
        <v>0</v>
      </c>
      <c r="BM198" s="105">
        <f t="shared" si="101"/>
        <v>0</v>
      </c>
      <c r="BO198" s="3"/>
      <c r="BP198" s="3"/>
      <c r="BQ198" s="162" t="s">
        <v>1889</v>
      </c>
      <c r="BR198" s="160" t="s">
        <v>1073</v>
      </c>
      <c r="BS198" s="3"/>
      <c r="BT198" s="3"/>
      <c r="CX198" t="s">
        <v>1890</v>
      </c>
      <c r="CY198">
        <f t="shared" si="95"/>
        <v>0</v>
      </c>
      <c r="DA198" t="b">
        <f t="shared" si="99"/>
        <v>0</v>
      </c>
      <c r="DF198" s="333">
        <f t="shared" si="100"/>
        <v>0</v>
      </c>
    </row>
    <row r="199" spans="1:110" x14ac:dyDescent="0.2">
      <c r="A199" s="102">
        <f>IF(OR('Unit Types - Emission Rates'!A208="Not New/Modified",'Unit Types - Emission Rates'!A208="Remove",M199=0),0,IF(ISNUMBER(MATCH(M199,$M$1:M198,0)),0,MAX($A$1:A198)+1))</f>
        <v>0</v>
      </c>
      <c r="B199" t="str">
        <f>IF(OR(COUNTIF(QuickFix!$D$2:D199,QuickFix!D199)&gt;1,QuickFix!D199=0),IF(ISBLANK('Unit Types - Emission Rates'!C208),B198,0),MAX($B$1:B198)+1)</f>
        <v># if BACT</v>
      </c>
      <c r="C199" t="str">
        <f t="shared" si="79"/>
        <v># if BACT0</v>
      </c>
      <c r="D199">
        <f>IF(B199=0,0,IF(ISNUMBER(MATCH(C199,$C$1:C198,0)),-1,COUNTIF($B$2:B199,B199)-COUNTIFS($D$1:D198,"&lt;0",$B$1:B198,B199)))</f>
        <v>-1</v>
      </c>
      <c r="E199">
        <f t="shared" si="96"/>
        <v>0</v>
      </c>
      <c r="F199" t="str">
        <f>IF(OR(COUNTIF(QuickFix!$D$2:D199,QuickFix!D199)&gt;1,QuickFix!D199=0),IF(ISBLANK('Unit Types - Emission Rates'!C208),F198,0),MAX(F$1:$F198)+1)</f>
        <v># if Monitoring</v>
      </c>
      <c r="G199" t="str">
        <f t="shared" si="80"/>
        <v># if Monitoring0</v>
      </c>
      <c r="H199">
        <f>IF(F199=0,0,IF(ISNUMBER(MATCH(G199,$G$1:G198,0)),-1,COUNTIF($F$2:F199,F199)-COUNTIFS($H$1:H198,"&lt;0",$F$1:F198,F199)))</f>
        <v>-1</v>
      </c>
      <c r="I199">
        <f t="shared" si="81"/>
        <v>0</v>
      </c>
      <c r="J199" s="3" t="str">
        <f>IF(OR(COUNTIF($L$2:L199,L199)&gt;1,L199=0),IF(ISBLANK('Unit Types - Emission Rates'!C208),J198,0),MAX($J$1:J198)+1)</f>
        <v>Unique FIN</v>
      </c>
      <c r="K199" s="3" t="str">
        <f>IF(OR(COUNTIF($M$2:M199,M199)&gt;1,M199=0),IF(ISBLANK('Unit Types - Emission Rates'!D208),K198,0),MAX($K$1:K198)+1)</f>
        <v>Unique EPN</v>
      </c>
      <c r="L199">
        <f>IF(ISBLANK('Unit Types - Emission Rates'!$C208),'Unit Types - Emission Rates'!D208,'Unit Types - Emission Rates'!C208)</f>
        <v>0</v>
      </c>
      <c r="M199" s="3">
        <f>IF(AND(ISBLANK('Unit Types - Emission Rates'!D208),N199&lt;&gt;0,L199&lt;&gt;N199),"FIN: "&amp;L199,IF(AND(ISBLANK('Unit Types - Emission Rates'!D208),N199&lt;&gt;0),L199,'Unit Types - Emission Rates'!D208))</f>
        <v>0</v>
      </c>
      <c r="N199" s="3">
        <f>'Unit Types - Emission Rates'!E208</f>
        <v>0</v>
      </c>
      <c r="O199" s="5" t="str">
        <f>IF(OR(COUNTIF($P$2:P199,P199&lt;&gt;0)&gt;1,P199=0),IF(ISBLANK('Unit Types - Emission Rates'!A208),O198,0),MAX($O$1:O198)+1)</f>
        <v>AR Numbering</v>
      </c>
      <c r="P199" s="5">
        <f>'Unit Types - Emission Rates'!A208</f>
        <v>0</v>
      </c>
      <c r="Q199" s="3">
        <f>IF(R199=0,0,IF(COUNTIF($R$2:R199,R199)&gt;1,0,MAX($Q$1:Q198)+1))</f>
        <v>0</v>
      </c>
      <c r="R199" s="3">
        <f>IF(ISBLANK('Unit Types - Emission Rates'!P208),'Unit Types - Emission Rates'!O208,'Unit Types - Emission Rates'!P208)</f>
        <v>0</v>
      </c>
      <c r="S199" t="str">
        <f t="shared" si="97"/>
        <v>00</v>
      </c>
      <c r="T199" t="str">
        <f t="shared" si="98"/>
        <v>00</v>
      </c>
      <c r="U199" s="3">
        <f>IF(OR('Unit Types - Emission Rates'!F208="PM 2.5",'Unit Types - Emission Rates'!F208="PM2.5",'Unit Types - Emission Rates'!F208="PM 10",'Unit Types - Emission Rates'!F208="PM10"),"PM",'Unit Types - Emission Rates'!F208)</f>
        <v>0</v>
      </c>
      <c r="V199" s="100">
        <f>IF(ISBLANK('Unit Types - Emission Rates'!F208),1,0)</f>
        <v>1</v>
      </c>
      <c r="AC199" s="99">
        <f>IF(AD199=-1,0,MAX($AC$1:AC198)+1)</f>
        <v>0</v>
      </c>
      <c r="AD199" s="3">
        <f t="shared" si="82"/>
        <v>-1</v>
      </c>
      <c r="AE199" s="3">
        <f t="shared" si="83"/>
        <v>-1</v>
      </c>
      <c r="AF199" s="280">
        <f t="shared" si="84"/>
        <v>-1</v>
      </c>
      <c r="AG199" s="280" t="str">
        <f t="shared" si="85"/>
        <v/>
      </c>
      <c r="AH199" s="280" t="str">
        <f t="shared" si="86"/>
        <v/>
      </c>
      <c r="AI199" s="3">
        <f t="shared" si="87"/>
        <v>-1</v>
      </c>
      <c r="AJ199" s="3" t="str">
        <f t="shared" si="88"/>
        <v/>
      </c>
      <c r="AK199" s="3" t="str">
        <f t="shared" si="89"/>
        <v/>
      </c>
      <c r="AL199" s="280">
        <f t="shared" si="90"/>
        <v>-1</v>
      </c>
      <c r="AM199" s="280" t="str">
        <f t="shared" si="91"/>
        <v/>
      </c>
      <c r="AN199" s="285" t="str">
        <f t="shared" si="92"/>
        <v/>
      </c>
      <c r="AO199" s="3">
        <f>IF(AP199=0,0,COUNTIF(AO$1:$AO198,"&lt;&gt;0"))</f>
        <v>0</v>
      </c>
      <c r="AP199" s="3">
        <f t="shared" si="93"/>
        <v>0</v>
      </c>
      <c r="AT199" s="99">
        <f>IF(AU199=0,0,COUNTIF($AT$1:AT198,"&lt;&gt;0"))</f>
        <v>0</v>
      </c>
      <c r="AU199" s="3">
        <f t="shared" si="94"/>
        <v>0</v>
      </c>
      <c r="AY199" s="3">
        <f>IF(ISNUMBER(IFERROR(MATCH(AZ199,$AZ$1:AZ198,0),"Else")),0,ROW(AZ199)-1)</f>
        <v>0</v>
      </c>
      <c r="AZ199">
        <f>IF(OR('Unit Types - Emission Rates'!F207="PM 2.5",'Unit Types - Emission Rates'!F207="PM 2.5 ",'Unit Types - Emission Rates'!F207="PM2.5"),"PM2.5",IF(OR('Unit Types - Emission Rates'!F207="PM 10",'Unit Types - Emission Rates'!F207="PM 10 ",'Unit Types - Emission Rates'!F207="PM10 "),"PM10",IF(RIGHT('Unit Types - Emission Rates'!F207,1)=" ",LEFT('Unit Types - Emission Rates'!F207,LEN('Unit Types - Emission Rates'!F207)-1),IF(RIGHT('Unit Types - Emission Rates'!F207,1)&lt;&gt;" ",'Unit Types - Emission Rates'!F207,'Unit Types - Emission Rates'!F207))))</f>
        <v>0</v>
      </c>
      <c r="BA199">
        <f>_xlfn.NUMBERVALUE(IF(OR('Unit Types - Emission Rates'!G207="-",'Unit Types - Emission Rates'!G207="--",'Unit Types - Emission Rates'!G207="---"),0,IF(OR('Unit Types - Emission Rates'!G207="&lt;0.01",'Unit Types - Emission Rates'!G207="&lt; 0.01"),0.01,'Unit Types - Emission Rates'!G207)))</f>
        <v>0</v>
      </c>
      <c r="BB199">
        <f>_xlfn.NUMBERVALUE(IF(OR('Unit Types - Emission Rates'!H207="-",'Unit Types - Emission Rates'!H207="--",'Unit Types - Emission Rates'!H207="---"),0,IF(OR('Unit Types - Emission Rates'!H207="&lt;0.01",'Unit Types - Emission Rates'!H207="&lt; 0.01"),0.01,'Unit Types - Emission Rates'!H207)))</f>
        <v>0</v>
      </c>
      <c r="BC199">
        <f>_xlfn.NUMBERVALUE(IF(OR('Unit Types - Emission Rates'!I207="-",'Unit Types - Emission Rates'!I207="--",'Unit Types - Emission Rates'!I207="---"),0,IF(OR('Unit Types - Emission Rates'!I207="&lt;0.01",'Unit Types - Emission Rates'!I207="&lt; 0.01"),0.01,'Unit Types - Emission Rates'!I207)))</f>
        <v>0</v>
      </c>
      <c r="BD199">
        <f>_xlfn.NUMBERVALUE(IF(OR('Unit Types - Emission Rates'!J207="-",'Unit Types - Emission Rates'!J207="--",'Unit Types - Emission Rates'!J207="---"),0,IF(OR('Unit Types - Emission Rates'!J207="&lt;0.01",'Unit Types - Emission Rates'!J207="&lt; 0.01"),0.01,'Unit Types - Emission Rates'!J207)))</f>
        <v>0</v>
      </c>
      <c r="BE199">
        <f>_xlfn.NUMBERVALUE(IF(OR('Unit Types - Emission Rates'!K207="-",'Unit Types - Emission Rates'!K207="--",'Unit Types - Emission Rates'!K207="---"),0,IF(OR('Unit Types - Emission Rates'!K207="&lt;0.01",'Unit Types - Emission Rates'!K207="&lt; 0.01"),0.01,'Unit Types - Emission Rates'!K207)))</f>
        <v>0</v>
      </c>
      <c r="BF199">
        <f>_xlfn.NUMBERVALUE(IF(OR('Unit Types - Emission Rates'!L207="-",'Unit Types - Emission Rates'!L207="--",'Unit Types - Emission Rates'!L207="---"),0,IF(OR('Unit Types - Emission Rates'!L207="&lt;0.01",'Unit Types - Emission Rates'!L207="&lt; 0.01"),0.01,'Unit Types - Emission Rates'!L207)))</f>
        <v>0</v>
      </c>
      <c r="BG199" t="b">
        <f>IF(AND(V198&lt;&gt;1),(QuickFix!G198="Yes"))</f>
        <v>0</v>
      </c>
      <c r="BH199" t="b">
        <f>OR('Unit Types - Emission Rates'!A207="Consolidate",AND(ISBLANK('Unit Types - Emission Rates'!A207),BH198=TRUE),BC199&gt;0,BD199&gt;0)</f>
        <v>0</v>
      </c>
      <c r="BI199" t="b">
        <f>OR('Unit Types - Emission Rates'!A207="Remove",AND(ISBLANK('Unit Types - Emission Rates'!A207),BI198=TRUE))</f>
        <v>0</v>
      </c>
      <c r="BJ199" t="b">
        <f>OR('Unit Types - Emission Rates'!A207="Consolidate",'Unit Types - Emission Rates'!A207="New/Modified",'Unit Types - Emission Rates'!A207="Change of location",AND(ISBLANK('Unit Types - Emission Rates'!A207),BJ198=TRUE))</f>
        <v>0</v>
      </c>
      <c r="BK199" t="b">
        <f>OR('Unit Types - Emission Rates'!A207="Renew",'Unit Types - Emission Rates'!A207="Renew only",AND(ISBLANK('Unit Types - Emission Rates'!A207),BK198=TRUE))</f>
        <v>0</v>
      </c>
      <c r="BL199">
        <f>IF(ISNUMBER(IFERROR(MATCH(BM199,$BM$1:BM198,0),"Else")),0,ROW(BM199)-1)</f>
        <v>0</v>
      </c>
      <c r="BM199" s="105">
        <f t="shared" si="101"/>
        <v>0</v>
      </c>
      <c r="BO199" s="3"/>
      <c r="BP199" s="3"/>
      <c r="BQ199" s="162" t="s">
        <v>1891</v>
      </c>
      <c r="BR199" s="160" t="s">
        <v>1013</v>
      </c>
      <c r="BS199" s="3"/>
      <c r="BT199" s="3"/>
      <c r="CK199" s="306"/>
      <c r="CX199" t="s">
        <v>1892</v>
      </c>
      <c r="CY199">
        <f t="shared" si="95"/>
        <v>0</v>
      </c>
      <c r="DA199" t="b">
        <f t="shared" si="99"/>
        <v>0</v>
      </c>
      <c r="DF199" s="333">
        <f t="shared" si="100"/>
        <v>0</v>
      </c>
    </row>
    <row r="200" spans="1:110" x14ac:dyDescent="0.2">
      <c r="A200" s="102">
        <f>IF(OR('Unit Types - Emission Rates'!A209="Not New/Modified",'Unit Types - Emission Rates'!A209="Remove",M200=0),0,IF(ISNUMBER(MATCH(M200,$M$1:M199,0)),0,MAX($A$1:A199)+1))</f>
        <v>0</v>
      </c>
      <c r="B200" t="str">
        <f>IF(OR(COUNTIF(QuickFix!$D$2:D200,QuickFix!D200)&gt;1,QuickFix!D200=0),IF(ISBLANK('Unit Types - Emission Rates'!C209),B199,0),MAX($B$1:B199)+1)</f>
        <v># if BACT</v>
      </c>
      <c r="C200" t="str">
        <f t="shared" si="79"/>
        <v># if BACT0</v>
      </c>
      <c r="D200">
        <f>IF(B200=0,0,IF(ISNUMBER(MATCH(C200,$C$1:C199,0)),-1,COUNTIF($B$2:B200,B200)-COUNTIFS($D$1:D199,"&lt;0",$B$1:B199,B200)))</f>
        <v>-1</v>
      </c>
      <c r="E200">
        <f t="shared" si="96"/>
        <v>0</v>
      </c>
      <c r="F200" t="str">
        <f>IF(OR(COUNTIF(QuickFix!$D$2:D200,QuickFix!D200)&gt;1,QuickFix!D200=0),IF(ISBLANK('Unit Types - Emission Rates'!C209),F199,0),MAX(F$1:$F199)+1)</f>
        <v># if Monitoring</v>
      </c>
      <c r="G200" t="str">
        <f t="shared" si="80"/>
        <v># if Monitoring0</v>
      </c>
      <c r="H200">
        <f>IF(F200=0,0,IF(ISNUMBER(MATCH(G200,$G$1:G199,0)),-1,COUNTIF($F$2:F200,F200)-COUNTIFS($H$1:H199,"&lt;0",$F$1:F199,F200)))</f>
        <v>-1</v>
      </c>
      <c r="I200">
        <f t="shared" si="81"/>
        <v>0</v>
      </c>
      <c r="J200" s="3" t="str">
        <f>IF(OR(COUNTIF($L$2:L200,L200)&gt;1,L200=0),IF(ISBLANK('Unit Types - Emission Rates'!C209),J199,0),MAX($J$1:J199)+1)</f>
        <v>Unique FIN</v>
      </c>
      <c r="K200" s="3" t="str">
        <f>IF(OR(COUNTIF($M$2:M200,M200)&gt;1,M200=0),IF(ISBLANK('Unit Types - Emission Rates'!D209),K199,0),MAX($K$1:K199)+1)</f>
        <v>Unique EPN</v>
      </c>
      <c r="L200">
        <f>IF(ISBLANK('Unit Types - Emission Rates'!$C209),'Unit Types - Emission Rates'!D209,'Unit Types - Emission Rates'!C209)</f>
        <v>0</v>
      </c>
      <c r="M200" s="3">
        <f>IF(AND(ISBLANK('Unit Types - Emission Rates'!D209),N200&lt;&gt;0,L200&lt;&gt;N200),"FIN: "&amp;L200,IF(AND(ISBLANK('Unit Types - Emission Rates'!D209),N200&lt;&gt;0),L200,'Unit Types - Emission Rates'!D209))</f>
        <v>0</v>
      </c>
      <c r="N200" s="3">
        <f>'Unit Types - Emission Rates'!E209</f>
        <v>0</v>
      </c>
      <c r="O200" s="5" t="str">
        <f>IF(OR(COUNTIF($P$2:P200,P200&lt;&gt;0)&gt;1,P200=0),IF(ISBLANK('Unit Types - Emission Rates'!A209),O199,0),MAX($O$1:O199)+1)</f>
        <v>AR Numbering</v>
      </c>
      <c r="P200" s="5">
        <f>'Unit Types - Emission Rates'!A209</f>
        <v>0</v>
      </c>
      <c r="Q200" s="3">
        <f>IF(R200=0,0,IF(COUNTIF($R$2:R200,R200)&gt;1,0,MAX($Q$1:Q199)+1))</f>
        <v>0</v>
      </c>
      <c r="R200" s="3">
        <f>IF(ISBLANK('Unit Types - Emission Rates'!P209),'Unit Types - Emission Rates'!O209,'Unit Types - Emission Rates'!P209)</f>
        <v>0</v>
      </c>
      <c r="S200" t="str">
        <f t="shared" si="97"/>
        <v>00</v>
      </c>
      <c r="T200" t="str">
        <f t="shared" si="98"/>
        <v>00</v>
      </c>
      <c r="U200" s="3">
        <f>IF(OR('Unit Types - Emission Rates'!F209="PM 2.5",'Unit Types - Emission Rates'!F209="PM2.5",'Unit Types - Emission Rates'!F209="PM 10",'Unit Types - Emission Rates'!F209="PM10"),"PM",'Unit Types - Emission Rates'!F209)</f>
        <v>0</v>
      </c>
      <c r="V200" s="100">
        <f>IF(ISBLANK('Unit Types - Emission Rates'!F209),1,0)</f>
        <v>1</v>
      </c>
      <c r="AC200" s="99">
        <f>IF(AD200=-1,0,MAX($AC$1:AC199)+1)</f>
        <v>0</v>
      </c>
      <c r="AD200" s="3">
        <f t="shared" si="82"/>
        <v>-1</v>
      </c>
      <c r="AE200" s="3">
        <f t="shared" si="83"/>
        <v>-1</v>
      </c>
      <c r="AF200" s="280">
        <f t="shared" si="84"/>
        <v>-1</v>
      </c>
      <c r="AG200" s="280" t="str">
        <f t="shared" si="85"/>
        <v/>
      </c>
      <c r="AH200" s="280" t="str">
        <f t="shared" si="86"/>
        <v/>
      </c>
      <c r="AI200" s="3">
        <f t="shared" si="87"/>
        <v>-1</v>
      </c>
      <c r="AJ200" s="3" t="str">
        <f t="shared" si="88"/>
        <v/>
      </c>
      <c r="AK200" s="3" t="str">
        <f t="shared" si="89"/>
        <v/>
      </c>
      <c r="AL200" s="280">
        <f t="shared" si="90"/>
        <v>-1</v>
      </c>
      <c r="AM200" s="280" t="str">
        <f t="shared" si="91"/>
        <v/>
      </c>
      <c r="AN200" s="285" t="str">
        <f t="shared" si="92"/>
        <v/>
      </c>
      <c r="AO200" s="3">
        <f>IF(AP200=0,0,COUNTIF(AO$1:$AO199,"&lt;&gt;0"))</f>
        <v>0</v>
      </c>
      <c r="AP200" s="3">
        <f t="shared" si="93"/>
        <v>0</v>
      </c>
      <c r="AT200" s="99">
        <f>IF(AU200=0,0,COUNTIF($AT$1:AT199,"&lt;&gt;0"))</f>
        <v>0</v>
      </c>
      <c r="AU200" s="3">
        <f t="shared" si="94"/>
        <v>0</v>
      </c>
      <c r="AY200" s="3">
        <f>IF(ISNUMBER(IFERROR(MATCH(AZ200,$AZ$1:AZ199,0),"Else")),0,ROW(AZ200)-1)</f>
        <v>0</v>
      </c>
      <c r="AZ200">
        <f>IF(OR('Unit Types - Emission Rates'!F208="PM 2.5",'Unit Types - Emission Rates'!F208="PM 2.5 ",'Unit Types - Emission Rates'!F208="PM2.5"),"PM2.5",IF(OR('Unit Types - Emission Rates'!F208="PM 10",'Unit Types - Emission Rates'!F208="PM 10 ",'Unit Types - Emission Rates'!F208="PM10 "),"PM10",IF(RIGHT('Unit Types - Emission Rates'!F208,1)=" ",LEFT('Unit Types - Emission Rates'!F208,LEN('Unit Types - Emission Rates'!F208)-1),IF(RIGHT('Unit Types - Emission Rates'!F208,1)&lt;&gt;" ",'Unit Types - Emission Rates'!F208,'Unit Types - Emission Rates'!F208))))</f>
        <v>0</v>
      </c>
      <c r="BA200">
        <f>_xlfn.NUMBERVALUE(IF(OR('Unit Types - Emission Rates'!G208="-",'Unit Types - Emission Rates'!G208="--",'Unit Types - Emission Rates'!G208="---"),0,IF(OR('Unit Types - Emission Rates'!G208="&lt;0.01",'Unit Types - Emission Rates'!G208="&lt; 0.01"),0.01,'Unit Types - Emission Rates'!G208)))</f>
        <v>0</v>
      </c>
      <c r="BB200">
        <f>_xlfn.NUMBERVALUE(IF(OR('Unit Types - Emission Rates'!H208="-",'Unit Types - Emission Rates'!H208="--",'Unit Types - Emission Rates'!H208="---"),0,IF(OR('Unit Types - Emission Rates'!H208="&lt;0.01",'Unit Types - Emission Rates'!H208="&lt; 0.01"),0.01,'Unit Types - Emission Rates'!H208)))</f>
        <v>0</v>
      </c>
      <c r="BC200">
        <f>_xlfn.NUMBERVALUE(IF(OR('Unit Types - Emission Rates'!I208="-",'Unit Types - Emission Rates'!I208="--",'Unit Types - Emission Rates'!I208="---"),0,IF(OR('Unit Types - Emission Rates'!I208="&lt;0.01",'Unit Types - Emission Rates'!I208="&lt; 0.01"),0.01,'Unit Types - Emission Rates'!I208)))</f>
        <v>0</v>
      </c>
      <c r="BD200">
        <f>_xlfn.NUMBERVALUE(IF(OR('Unit Types - Emission Rates'!J208="-",'Unit Types - Emission Rates'!J208="--",'Unit Types - Emission Rates'!J208="---"),0,IF(OR('Unit Types - Emission Rates'!J208="&lt;0.01",'Unit Types - Emission Rates'!J208="&lt; 0.01"),0.01,'Unit Types - Emission Rates'!J208)))</f>
        <v>0</v>
      </c>
      <c r="BE200">
        <f>_xlfn.NUMBERVALUE(IF(OR('Unit Types - Emission Rates'!K208="-",'Unit Types - Emission Rates'!K208="--",'Unit Types - Emission Rates'!K208="---"),0,IF(OR('Unit Types - Emission Rates'!K208="&lt;0.01",'Unit Types - Emission Rates'!K208="&lt; 0.01"),0.01,'Unit Types - Emission Rates'!K208)))</f>
        <v>0</v>
      </c>
      <c r="BF200">
        <f>_xlfn.NUMBERVALUE(IF(OR('Unit Types - Emission Rates'!L208="-",'Unit Types - Emission Rates'!L208="--",'Unit Types - Emission Rates'!L208="---"),0,IF(OR('Unit Types - Emission Rates'!L208="&lt;0.01",'Unit Types - Emission Rates'!L208="&lt; 0.01"),0.01,'Unit Types - Emission Rates'!L208)))</f>
        <v>0</v>
      </c>
      <c r="BG200" t="b">
        <f>IF(AND(V199&lt;&gt;1),(QuickFix!G199="Yes"))</f>
        <v>0</v>
      </c>
      <c r="BH200" t="b">
        <f>OR('Unit Types - Emission Rates'!A208="Consolidate",AND(ISBLANK('Unit Types - Emission Rates'!A208),BH199=TRUE),BC200&gt;0,BD200&gt;0)</f>
        <v>0</v>
      </c>
      <c r="BI200" t="b">
        <f>OR('Unit Types - Emission Rates'!A208="Remove",AND(ISBLANK('Unit Types - Emission Rates'!A208),BI199=TRUE))</f>
        <v>0</v>
      </c>
      <c r="BJ200" t="b">
        <f>OR('Unit Types - Emission Rates'!A208="Consolidate",'Unit Types - Emission Rates'!A208="New/Modified",'Unit Types - Emission Rates'!A208="Change of location",AND(ISBLANK('Unit Types - Emission Rates'!A208),BJ199=TRUE))</f>
        <v>0</v>
      </c>
      <c r="BK200" t="b">
        <f>OR('Unit Types - Emission Rates'!A208="Renew",'Unit Types - Emission Rates'!A208="Renew only",AND(ISBLANK('Unit Types - Emission Rates'!A208),BK199=TRUE))</f>
        <v>0</v>
      </c>
      <c r="BL200">
        <f>IF(ISNUMBER(IFERROR(MATCH(BM200,$BM$1:BM199,0),"Else")),0,ROW(BM200)-1)</f>
        <v>0</v>
      </c>
      <c r="BM200" s="105">
        <f t="shared" si="101"/>
        <v>0</v>
      </c>
      <c r="BO200" s="3"/>
      <c r="BP200" s="3"/>
      <c r="BQ200" s="162" t="s">
        <v>1893</v>
      </c>
      <c r="BR200" s="160" t="s">
        <v>1219</v>
      </c>
      <c r="BS200" s="3"/>
      <c r="BT200" s="3"/>
      <c r="CL200" s="306"/>
      <c r="CM200" s="306"/>
      <c r="CN200" s="306"/>
      <c r="CO200" s="306"/>
      <c r="CP200" s="306"/>
      <c r="CQ200" s="306"/>
      <c r="CR200" s="306"/>
      <c r="CX200" t="s">
        <v>1894</v>
      </c>
      <c r="CY200">
        <f t="shared" si="95"/>
        <v>0</v>
      </c>
      <c r="DA200" t="b">
        <f t="shared" si="99"/>
        <v>0</v>
      </c>
      <c r="DF200" s="333">
        <f t="shared" si="100"/>
        <v>0</v>
      </c>
    </row>
    <row r="201" spans="1:110" x14ac:dyDescent="0.2">
      <c r="A201" s="102">
        <f>IF(OR('Unit Types - Emission Rates'!A210="Not New/Modified",'Unit Types - Emission Rates'!A210="Remove",M201=0),0,IF(ISNUMBER(MATCH(M201,$M$1:M200,0)),0,MAX($A$1:A200)+1))</f>
        <v>0</v>
      </c>
      <c r="B201" t="str">
        <f>IF(OR(COUNTIF(QuickFix!$D$2:D201,QuickFix!D201)&gt;1,QuickFix!D201=0),IF(ISBLANK('Unit Types - Emission Rates'!C210),B200,0),MAX($B$1:B200)+1)</f>
        <v># if BACT</v>
      </c>
      <c r="C201" t="str">
        <f t="shared" si="79"/>
        <v># if BACT0</v>
      </c>
      <c r="D201">
        <f>IF(B201=0,0,IF(ISNUMBER(MATCH(C201,$C$1:C200,0)),-1,COUNTIF($B$2:B201,B201)-COUNTIFS($D$1:D200,"&lt;0",$B$1:B200,B201)))</f>
        <v>-1</v>
      </c>
      <c r="E201">
        <f t="shared" si="96"/>
        <v>0</v>
      </c>
      <c r="F201" t="str">
        <f>IF(OR(COUNTIF(QuickFix!$D$2:D201,QuickFix!D201)&gt;1,QuickFix!D201=0),IF(ISBLANK('Unit Types - Emission Rates'!C210),F200,0),MAX(F$1:$F200)+1)</f>
        <v># if Monitoring</v>
      </c>
      <c r="G201" t="str">
        <f t="shared" si="80"/>
        <v># if Monitoring0</v>
      </c>
      <c r="H201">
        <f>IF(F201=0,0,IF(ISNUMBER(MATCH(G201,$G$1:G200,0)),-1,COUNTIF($F$2:F201,F201)-COUNTIFS($H$1:H200,"&lt;0",$F$1:F200,F201)))</f>
        <v>-1</v>
      </c>
      <c r="I201">
        <f t="shared" si="81"/>
        <v>0</v>
      </c>
      <c r="J201" s="3" t="str">
        <f>IF(OR(COUNTIF($L$2:L201,L201)&gt;1,L201=0),IF(ISBLANK('Unit Types - Emission Rates'!C210),J200,0),MAX($J$1:J200)+1)</f>
        <v>Unique FIN</v>
      </c>
      <c r="K201" s="3" t="str">
        <f>IF(OR(COUNTIF($M$2:M201,M201)&gt;1,M201=0),IF(ISBLANK('Unit Types - Emission Rates'!D210),K200,0),MAX($K$1:K200)+1)</f>
        <v>Unique EPN</v>
      </c>
      <c r="L201">
        <f>IF(ISBLANK('Unit Types - Emission Rates'!$C210),'Unit Types - Emission Rates'!D210,'Unit Types - Emission Rates'!C210)</f>
        <v>0</v>
      </c>
      <c r="M201" s="3">
        <f>IF(AND(ISBLANK('Unit Types - Emission Rates'!D210),N201&lt;&gt;0,L201&lt;&gt;N201),"FIN: "&amp;L201,IF(AND(ISBLANK('Unit Types - Emission Rates'!D210),N201&lt;&gt;0),L201,'Unit Types - Emission Rates'!D210))</f>
        <v>0</v>
      </c>
      <c r="N201" s="3">
        <f>'Unit Types - Emission Rates'!E210</f>
        <v>0</v>
      </c>
      <c r="O201" s="5" t="str">
        <f>IF(OR(COUNTIF($P$2:P201,P201&lt;&gt;0)&gt;1,P201=0),IF(ISBLANK('Unit Types - Emission Rates'!A210),O200,0),MAX($O$1:O200)+1)</f>
        <v>AR Numbering</v>
      </c>
      <c r="P201" s="5">
        <f>'Unit Types - Emission Rates'!A210</f>
        <v>0</v>
      </c>
      <c r="Q201" s="3">
        <f>IF(R201=0,0,IF(COUNTIF($R$2:R201,R201)&gt;1,0,MAX($Q$1:Q200)+1))</f>
        <v>0</v>
      </c>
      <c r="R201" s="3">
        <f>IF(ISBLANK('Unit Types - Emission Rates'!P210),'Unit Types - Emission Rates'!O210,'Unit Types - Emission Rates'!P210)</f>
        <v>0</v>
      </c>
      <c r="S201" t="str">
        <f t="shared" si="97"/>
        <v>00</v>
      </c>
      <c r="T201" t="str">
        <f t="shared" si="98"/>
        <v>00</v>
      </c>
      <c r="U201" s="3">
        <f>IF(OR('Unit Types - Emission Rates'!F210="PM 2.5",'Unit Types - Emission Rates'!F210="PM2.5",'Unit Types - Emission Rates'!F210="PM 10",'Unit Types - Emission Rates'!F210="PM10"),"PM",'Unit Types - Emission Rates'!F210)</f>
        <v>0</v>
      </c>
      <c r="V201" s="100">
        <f>IF(ISBLANK('Unit Types - Emission Rates'!F210),1,0)</f>
        <v>1</v>
      </c>
      <c r="AC201" s="99">
        <f>IF(AD201=-1,0,MAX($AC$1:AC200)+1)</f>
        <v>0</v>
      </c>
      <c r="AD201" s="3">
        <f t="shared" si="82"/>
        <v>-1</v>
      </c>
      <c r="AE201" s="3">
        <f t="shared" si="83"/>
        <v>-1</v>
      </c>
      <c r="AF201" s="280">
        <f t="shared" si="84"/>
        <v>-1</v>
      </c>
      <c r="AG201" s="280" t="str">
        <f t="shared" si="85"/>
        <v/>
      </c>
      <c r="AH201" s="280" t="str">
        <f t="shared" si="86"/>
        <v/>
      </c>
      <c r="AI201" s="3">
        <f t="shared" si="87"/>
        <v>-1</v>
      </c>
      <c r="AJ201" s="3" t="str">
        <f t="shared" si="88"/>
        <v/>
      </c>
      <c r="AK201" s="3" t="str">
        <f t="shared" si="89"/>
        <v/>
      </c>
      <c r="AL201" s="280">
        <f t="shared" si="90"/>
        <v>-1</v>
      </c>
      <c r="AM201" s="280" t="str">
        <f t="shared" si="91"/>
        <v/>
      </c>
      <c r="AN201" s="285" t="str">
        <f t="shared" si="92"/>
        <v/>
      </c>
      <c r="AO201" s="3">
        <f>IF(AP201=0,0,COUNTIF(AO$1:$AO200,"&lt;&gt;0"))</f>
        <v>0</v>
      </c>
      <c r="AP201" s="3">
        <f t="shared" si="93"/>
        <v>0</v>
      </c>
      <c r="AT201" s="99">
        <f>IF(AU201=0,0,COUNTIF($AT$1:AT200,"&lt;&gt;0"))</f>
        <v>0</v>
      </c>
      <c r="AU201" s="3">
        <f t="shared" si="94"/>
        <v>0</v>
      </c>
      <c r="AY201" s="3">
        <f>IF(ISNUMBER(IFERROR(MATCH(AZ201,$AZ$1:AZ200,0),"Else")),0,ROW(AZ201)-1)</f>
        <v>0</v>
      </c>
      <c r="AZ201">
        <f>IF(OR('Unit Types - Emission Rates'!F209="PM 2.5",'Unit Types - Emission Rates'!F209="PM 2.5 ",'Unit Types - Emission Rates'!F209="PM2.5"),"PM2.5",IF(OR('Unit Types - Emission Rates'!F209="PM 10",'Unit Types - Emission Rates'!F209="PM 10 ",'Unit Types - Emission Rates'!F209="PM10 "),"PM10",IF(RIGHT('Unit Types - Emission Rates'!F209,1)=" ",LEFT('Unit Types - Emission Rates'!F209,LEN('Unit Types - Emission Rates'!F209)-1),IF(RIGHT('Unit Types - Emission Rates'!F209,1)&lt;&gt;" ",'Unit Types - Emission Rates'!F209,'Unit Types - Emission Rates'!F209))))</f>
        <v>0</v>
      </c>
      <c r="BA201">
        <f>_xlfn.NUMBERVALUE(IF(OR('Unit Types - Emission Rates'!G209="-",'Unit Types - Emission Rates'!G209="--",'Unit Types - Emission Rates'!G209="---"),0,IF(OR('Unit Types - Emission Rates'!G209="&lt;0.01",'Unit Types - Emission Rates'!G209="&lt; 0.01"),0.01,'Unit Types - Emission Rates'!G209)))</f>
        <v>0</v>
      </c>
      <c r="BB201">
        <f>_xlfn.NUMBERVALUE(IF(OR('Unit Types - Emission Rates'!H209="-",'Unit Types - Emission Rates'!H209="--",'Unit Types - Emission Rates'!H209="---"),0,IF(OR('Unit Types - Emission Rates'!H209="&lt;0.01",'Unit Types - Emission Rates'!H209="&lt; 0.01"),0.01,'Unit Types - Emission Rates'!H209)))</f>
        <v>0</v>
      </c>
      <c r="BC201">
        <f>_xlfn.NUMBERVALUE(IF(OR('Unit Types - Emission Rates'!I209="-",'Unit Types - Emission Rates'!I209="--",'Unit Types - Emission Rates'!I209="---"),0,IF(OR('Unit Types - Emission Rates'!I209="&lt;0.01",'Unit Types - Emission Rates'!I209="&lt; 0.01"),0.01,'Unit Types - Emission Rates'!I209)))</f>
        <v>0</v>
      </c>
      <c r="BD201">
        <f>_xlfn.NUMBERVALUE(IF(OR('Unit Types - Emission Rates'!J209="-",'Unit Types - Emission Rates'!J209="--",'Unit Types - Emission Rates'!J209="---"),0,IF(OR('Unit Types - Emission Rates'!J209="&lt;0.01",'Unit Types - Emission Rates'!J209="&lt; 0.01"),0.01,'Unit Types - Emission Rates'!J209)))</f>
        <v>0</v>
      </c>
      <c r="BE201">
        <f>_xlfn.NUMBERVALUE(IF(OR('Unit Types - Emission Rates'!K209="-",'Unit Types - Emission Rates'!K209="--",'Unit Types - Emission Rates'!K209="---"),0,IF(OR('Unit Types - Emission Rates'!K209="&lt;0.01",'Unit Types - Emission Rates'!K209="&lt; 0.01"),0.01,'Unit Types - Emission Rates'!K209)))</f>
        <v>0</v>
      </c>
      <c r="BF201">
        <f>_xlfn.NUMBERVALUE(IF(OR('Unit Types - Emission Rates'!L209="-",'Unit Types - Emission Rates'!L209="--",'Unit Types - Emission Rates'!L209="---"),0,IF(OR('Unit Types - Emission Rates'!L209="&lt;0.01",'Unit Types - Emission Rates'!L209="&lt; 0.01"),0.01,'Unit Types - Emission Rates'!L209)))</f>
        <v>0</v>
      </c>
      <c r="BG201" t="b">
        <f>IF(AND(V200&lt;&gt;1),(QuickFix!G200="Yes"))</f>
        <v>0</v>
      </c>
      <c r="BH201" t="b">
        <f>OR('Unit Types - Emission Rates'!A209="Consolidate",AND(ISBLANK('Unit Types - Emission Rates'!A209),BH200=TRUE),BC201&gt;0,BD201&gt;0)</f>
        <v>0</v>
      </c>
      <c r="BI201" t="b">
        <f>OR('Unit Types - Emission Rates'!A209="Remove",AND(ISBLANK('Unit Types - Emission Rates'!A209),BI200=TRUE))</f>
        <v>0</v>
      </c>
      <c r="BJ201" t="b">
        <f>OR('Unit Types - Emission Rates'!A209="Consolidate",'Unit Types - Emission Rates'!A209="New/Modified",'Unit Types - Emission Rates'!A209="Change of location",AND(ISBLANK('Unit Types - Emission Rates'!A209),BJ200=TRUE))</f>
        <v>0</v>
      </c>
      <c r="BK201" t="b">
        <f>OR('Unit Types - Emission Rates'!A209="Renew",'Unit Types - Emission Rates'!A209="Renew only",AND(ISBLANK('Unit Types - Emission Rates'!A209),BK200=TRUE))</f>
        <v>0</v>
      </c>
      <c r="BL201">
        <f>IF(ISNUMBER(IFERROR(MATCH(BM201,$BM$1:BM200,0),"Else")),0,ROW(BM201)-1)</f>
        <v>0</v>
      </c>
      <c r="BM201" s="105">
        <f t="shared" si="101"/>
        <v>0</v>
      </c>
      <c r="BO201" s="3"/>
      <c r="BP201" s="3"/>
      <c r="BQ201" s="162" t="s">
        <v>1676</v>
      </c>
      <c r="BR201" s="160" t="s">
        <v>1187</v>
      </c>
      <c r="BS201" s="3"/>
      <c r="BT201" s="3"/>
      <c r="CO201" s="5"/>
      <c r="CX201" t="s">
        <v>1895</v>
      </c>
      <c r="CY201">
        <f t="shared" si="95"/>
        <v>0</v>
      </c>
      <c r="DA201" t="b">
        <f t="shared" si="99"/>
        <v>0</v>
      </c>
      <c r="DF201" s="333">
        <f t="shared" si="100"/>
        <v>0</v>
      </c>
    </row>
    <row r="202" spans="1:110" x14ac:dyDescent="0.2">
      <c r="A202" s="102">
        <f>IF(OR('Unit Types - Emission Rates'!A211="Not New/Modified",'Unit Types - Emission Rates'!A211="Remove",M202=0),0,IF(ISNUMBER(MATCH(M202,$M$1:M201,0)),0,MAX($A$1:A201)+1))</f>
        <v>0</v>
      </c>
      <c r="B202" t="str">
        <f>IF(OR(COUNTIF(QuickFix!$D$2:D202,QuickFix!D202)&gt;1,QuickFix!D202=0),IF(ISBLANK('Unit Types - Emission Rates'!C211),B201,0),MAX($B$1:B201)+1)</f>
        <v># if BACT</v>
      </c>
      <c r="C202" t="str">
        <f t="shared" si="79"/>
        <v># if BACT0</v>
      </c>
      <c r="D202">
        <f>IF(B202=0,0,IF(ISNUMBER(MATCH(C202,$C$1:C201,0)),-1,COUNTIF($B$2:B202,B202)-COUNTIFS($D$1:D201,"&lt;0",$B$1:B201,B202)))</f>
        <v>-1</v>
      </c>
      <c r="E202">
        <f t="shared" si="96"/>
        <v>0</v>
      </c>
      <c r="F202" t="str">
        <f>IF(OR(COUNTIF(QuickFix!$D$2:D202,QuickFix!D202)&gt;1,QuickFix!D202=0),IF(ISBLANK('Unit Types - Emission Rates'!C211),F201,0),MAX(F$1:$F201)+1)</f>
        <v># if Monitoring</v>
      </c>
      <c r="G202" t="str">
        <f t="shared" si="80"/>
        <v># if Monitoring0</v>
      </c>
      <c r="H202">
        <f>IF(F202=0,0,IF(ISNUMBER(MATCH(G202,$G$1:G201,0)),-1,COUNTIF($F$2:F202,F202)-COUNTIFS($H$1:H201,"&lt;0",$F$1:F201,F202)))</f>
        <v>-1</v>
      </c>
      <c r="I202">
        <f t="shared" si="81"/>
        <v>0</v>
      </c>
      <c r="J202" s="3" t="str">
        <f>IF(OR(COUNTIF($L$2:L202,L202)&gt;1,L202=0),IF(ISBLANK('Unit Types - Emission Rates'!C211),J201,0),MAX($J$1:J201)+1)</f>
        <v>Unique FIN</v>
      </c>
      <c r="K202" s="3" t="str">
        <f>IF(OR(COUNTIF($M$2:M202,M202)&gt;1,M202=0),IF(ISBLANK('Unit Types - Emission Rates'!D211),K201,0),MAX($K$1:K201)+1)</f>
        <v>Unique EPN</v>
      </c>
      <c r="L202">
        <f>IF(ISBLANK('Unit Types - Emission Rates'!$C211),'Unit Types - Emission Rates'!D211,'Unit Types - Emission Rates'!C211)</f>
        <v>0</v>
      </c>
      <c r="M202" s="3">
        <f>IF(AND(ISBLANK('Unit Types - Emission Rates'!D211),N202&lt;&gt;0,L202&lt;&gt;N202),"FIN: "&amp;L202,IF(AND(ISBLANK('Unit Types - Emission Rates'!D211),N202&lt;&gt;0),L202,'Unit Types - Emission Rates'!D211))</f>
        <v>0</v>
      </c>
      <c r="N202" s="3">
        <f>'Unit Types - Emission Rates'!E211</f>
        <v>0</v>
      </c>
      <c r="O202" s="5" t="str">
        <f>IF(OR(COUNTIF($P$2:P202,P202&lt;&gt;0)&gt;1,P202=0),IF(ISBLANK('Unit Types - Emission Rates'!A211),O201,0),MAX($O$1:O201)+1)</f>
        <v>AR Numbering</v>
      </c>
      <c r="P202" s="5">
        <f>'Unit Types - Emission Rates'!A211</f>
        <v>0</v>
      </c>
      <c r="Q202" s="3">
        <f>IF(R202=0,0,IF(COUNTIF($R$2:R202,R202)&gt;1,0,MAX($Q$1:Q201)+1))</f>
        <v>0</v>
      </c>
      <c r="R202" s="3">
        <f>IF(ISBLANK('Unit Types - Emission Rates'!P211),'Unit Types - Emission Rates'!O211,'Unit Types - Emission Rates'!P211)</f>
        <v>0</v>
      </c>
      <c r="S202" t="str">
        <f t="shared" si="97"/>
        <v>00</v>
      </c>
      <c r="T202" t="str">
        <f t="shared" si="98"/>
        <v>00</v>
      </c>
      <c r="U202" s="3">
        <f>IF(OR('Unit Types - Emission Rates'!F211="PM 2.5",'Unit Types - Emission Rates'!F211="PM2.5",'Unit Types - Emission Rates'!F211="PM 10",'Unit Types - Emission Rates'!F211="PM10"),"PM",'Unit Types - Emission Rates'!F211)</f>
        <v>0</v>
      </c>
      <c r="V202" s="100">
        <f>IF(ISBLANK('Unit Types - Emission Rates'!F211),1,0)</f>
        <v>1</v>
      </c>
      <c r="AC202" s="99">
        <f>IF(AD202=-1,0,MAX($AC$1:AC201)+1)</f>
        <v>0</v>
      </c>
      <c r="AD202" s="3">
        <f t="shared" si="82"/>
        <v>-1</v>
      </c>
      <c r="AE202" s="3">
        <f t="shared" si="83"/>
        <v>-1</v>
      </c>
      <c r="AF202" s="280">
        <f t="shared" si="84"/>
        <v>-1</v>
      </c>
      <c r="AG202" s="280" t="str">
        <f t="shared" si="85"/>
        <v/>
      </c>
      <c r="AH202" s="280" t="str">
        <f t="shared" si="86"/>
        <v/>
      </c>
      <c r="AI202" s="3">
        <f t="shared" si="87"/>
        <v>-1</v>
      </c>
      <c r="AJ202" s="3" t="str">
        <f t="shared" si="88"/>
        <v/>
      </c>
      <c r="AK202" s="3" t="str">
        <f t="shared" si="89"/>
        <v/>
      </c>
      <c r="AL202" s="280">
        <f t="shared" si="90"/>
        <v>-1</v>
      </c>
      <c r="AM202" s="280" t="str">
        <f t="shared" si="91"/>
        <v/>
      </c>
      <c r="AN202" s="285" t="str">
        <f t="shared" si="92"/>
        <v/>
      </c>
      <c r="AO202" s="3">
        <f>IF(AP202=0,0,COUNTIF(AO$1:$AO201,"&lt;&gt;0"))</f>
        <v>0</v>
      </c>
      <c r="AP202" s="3">
        <f t="shared" si="93"/>
        <v>0</v>
      </c>
      <c r="AT202" s="99">
        <f>IF(AU202=0,0,COUNTIF($AT$1:AT201,"&lt;&gt;0"))</f>
        <v>0</v>
      </c>
      <c r="AU202" s="3">
        <f t="shared" si="94"/>
        <v>0</v>
      </c>
      <c r="AY202" s="3">
        <f>IF(ISNUMBER(IFERROR(MATCH(AZ202,$AZ$1:AZ201,0),"Else")),0,ROW(AZ202)-1)</f>
        <v>0</v>
      </c>
      <c r="AZ202">
        <f>IF(OR('Unit Types - Emission Rates'!F210="PM 2.5",'Unit Types - Emission Rates'!F210="PM 2.5 ",'Unit Types - Emission Rates'!F210="PM2.5"),"PM2.5",IF(OR('Unit Types - Emission Rates'!F210="PM 10",'Unit Types - Emission Rates'!F210="PM 10 ",'Unit Types - Emission Rates'!F210="PM10 "),"PM10",IF(RIGHT('Unit Types - Emission Rates'!F210,1)=" ",LEFT('Unit Types - Emission Rates'!F210,LEN('Unit Types - Emission Rates'!F210)-1),IF(RIGHT('Unit Types - Emission Rates'!F210,1)&lt;&gt;" ",'Unit Types - Emission Rates'!F210,'Unit Types - Emission Rates'!F210))))</f>
        <v>0</v>
      </c>
      <c r="BA202">
        <f>_xlfn.NUMBERVALUE(IF(OR('Unit Types - Emission Rates'!G210="-",'Unit Types - Emission Rates'!G210="--",'Unit Types - Emission Rates'!G210="---"),0,IF(OR('Unit Types - Emission Rates'!G210="&lt;0.01",'Unit Types - Emission Rates'!G210="&lt; 0.01"),0.01,'Unit Types - Emission Rates'!G210)))</f>
        <v>0</v>
      </c>
      <c r="BB202">
        <f>_xlfn.NUMBERVALUE(IF(OR('Unit Types - Emission Rates'!H210="-",'Unit Types - Emission Rates'!H210="--",'Unit Types - Emission Rates'!H210="---"),0,IF(OR('Unit Types - Emission Rates'!H210="&lt;0.01",'Unit Types - Emission Rates'!H210="&lt; 0.01"),0.01,'Unit Types - Emission Rates'!H210)))</f>
        <v>0</v>
      </c>
      <c r="BC202">
        <f>_xlfn.NUMBERVALUE(IF(OR('Unit Types - Emission Rates'!I210="-",'Unit Types - Emission Rates'!I210="--",'Unit Types - Emission Rates'!I210="---"),0,IF(OR('Unit Types - Emission Rates'!I210="&lt;0.01",'Unit Types - Emission Rates'!I210="&lt; 0.01"),0.01,'Unit Types - Emission Rates'!I210)))</f>
        <v>0</v>
      </c>
      <c r="BD202">
        <f>_xlfn.NUMBERVALUE(IF(OR('Unit Types - Emission Rates'!J210="-",'Unit Types - Emission Rates'!J210="--",'Unit Types - Emission Rates'!J210="---"),0,IF(OR('Unit Types - Emission Rates'!J210="&lt;0.01",'Unit Types - Emission Rates'!J210="&lt; 0.01"),0.01,'Unit Types - Emission Rates'!J210)))</f>
        <v>0</v>
      </c>
      <c r="BE202">
        <f>_xlfn.NUMBERVALUE(IF(OR('Unit Types - Emission Rates'!K210="-",'Unit Types - Emission Rates'!K210="--",'Unit Types - Emission Rates'!K210="---"),0,IF(OR('Unit Types - Emission Rates'!K210="&lt;0.01",'Unit Types - Emission Rates'!K210="&lt; 0.01"),0.01,'Unit Types - Emission Rates'!K210)))</f>
        <v>0</v>
      </c>
      <c r="BF202">
        <f>_xlfn.NUMBERVALUE(IF(OR('Unit Types - Emission Rates'!L210="-",'Unit Types - Emission Rates'!L210="--",'Unit Types - Emission Rates'!L210="---"),0,IF(OR('Unit Types - Emission Rates'!L210="&lt;0.01",'Unit Types - Emission Rates'!L210="&lt; 0.01"),0.01,'Unit Types - Emission Rates'!L210)))</f>
        <v>0</v>
      </c>
      <c r="BG202" t="b">
        <f>IF(AND(V201&lt;&gt;1),(QuickFix!G201="Yes"))</f>
        <v>0</v>
      </c>
      <c r="BH202" t="b">
        <f>OR('Unit Types - Emission Rates'!A210="Consolidate",AND(ISBLANK('Unit Types - Emission Rates'!A210),BH201=TRUE),BC202&gt;0,BD202&gt;0)</f>
        <v>0</v>
      </c>
      <c r="BI202" t="b">
        <f>OR('Unit Types - Emission Rates'!A210="Remove",AND(ISBLANK('Unit Types - Emission Rates'!A210),BI201=TRUE))</f>
        <v>0</v>
      </c>
      <c r="BJ202" t="b">
        <f>OR('Unit Types - Emission Rates'!A210="Consolidate",'Unit Types - Emission Rates'!A210="New/Modified",'Unit Types - Emission Rates'!A210="Change of location",AND(ISBLANK('Unit Types - Emission Rates'!A210),BJ201=TRUE))</f>
        <v>0</v>
      </c>
      <c r="BK202" t="b">
        <f>OR('Unit Types - Emission Rates'!A210="Renew",'Unit Types - Emission Rates'!A210="Renew only",AND(ISBLANK('Unit Types - Emission Rates'!A210),BK201=TRUE))</f>
        <v>0</v>
      </c>
      <c r="BL202">
        <f>IF(ISNUMBER(IFERROR(MATCH(BM202,$BM$1:BM201,0),"Else")),0,ROW(BM202)-1)</f>
        <v>0</v>
      </c>
      <c r="BM202" s="105">
        <f t="shared" si="101"/>
        <v>0</v>
      </c>
      <c r="BO202" s="3"/>
      <c r="BP202" s="3"/>
      <c r="BQ202" s="162" t="s">
        <v>1896</v>
      </c>
      <c r="BR202" s="160" t="s">
        <v>1099</v>
      </c>
      <c r="BS202" s="3"/>
      <c r="BT202" s="3"/>
      <c r="CX202" t="s">
        <v>1897</v>
      </c>
      <c r="CY202">
        <f t="shared" si="95"/>
        <v>0</v>
      </c>
      <c r="DA202" t="b">
        <f t="shared" si="99"/>
        <v>0</v>
      </c>
      <c r="DF202" s="333">
        <f t="shared" si="100"/>
        <v>0</v>
      </c>
    </row>
    <row r="203" spans="1:110" x14ac:dyDescent="0.2">
      <c r="A203" s="102">
        <f>IF(OR('Unit Types - Emission Rates'!A212="Not New/Modified",'Unit Types - Emission Rates'!A212="Remove",M203=0),0,IF(ISNUMBER(MATCH(M203,$M$1:M202,0)),0,MAX($A$1:A202)+1))</f>
        <v>0</v>
      </c>
      <c r="B203" t="str">
        <f>IF(OR(COUNTIF(QuickFix!$D$2:D203,QuickFix!D203)&gt;1,QuickFix!D203=0),IF(ISBLANK('Unit Types - Emission Rates'!C212),B202,0),MAX($B$1:B202)+1)</f>
        <v># if BACT</v>
      </c>
      <c r="C203" t="str">
        <f t="shared" si="79"/>
        <v># if BACT0</v>
      </c>
      <c r="D203">
        <f>IF(B203=0,0,IF(ISNUMBER(MATCH(C203,$C$1:C202,0)),-1,COUNTIF($B$2:B203,B203)-COUNTIFS($D$1:D202,"&lt;0",$B$1:B202,B203)))</f>
        <v>-1</v>
      </c>
      <c r="E203">
        <f t="shared" si="96"/>
        <v>0</v>
      </c>
      <c r="F203" t="str">
        <f>IF(OR(COUNTIF(QuickFix!$D$2:D203,QuickFix!D203)&gt;1,QuickFix!D203=0),IF(ISBLANK('Unit Types - Emission Rates'!C212),F202,0),MAX(F$1:$F202)+1)</f>
        <v># if Monitoring</v>
      </c>
      <c r="G203" t="str">
        <f t="shared" si="80"/>
        <v># if Monitoring0</v>
      </c>
      <c r="H203">
        <f>IF(F203=0,0,IF(ISNUMBER(MATCH(G203,$G$1:G202,0)),-1,COUNTIF($F$2:F203,F203)-COUNTIFS($H$1:H202,"&lt;0",$F$1:F202,F203)))</f>
        <v>-1</v>
      </c>
      <c r="I203">
        <f t="shared" si="81"/>
        <v>0</v>
      </c>
      <c r="J203" s="3" t="str">
        <f>IF(OR(COUNTIF($L$2:L203,L203)&gt;1,L203=0),IF(ISBLANK('Unit Types - Emission Rates'!C212),J202,0),MAX($J$1:J202)+1)</f>
        <v>Unique FIN</v>
      </c>
      <c r="K203" s="3" t="str">
        <f>IF(OR(COUNTIF($M$2:M203,M203)&gt;1,M203=0),IF(ISBLANK('Unit Types - Emission Rates'!D212),K202,0),MAX($K$1:K202)+1)</f>
        <v>Unique EPN</v>
      </c>
      <c r="L203">
        <f>IF(ISBLANK('Unit Types - Emission Rates'!$C212),'Unit Types - Emission Rates'!D212,'Unit Types - Emission Rates'!C212)</f>
        <v>0</v>
      </c>
      <c r="M203" s="3">
        <f>IF(AND(ISBLANK('Unit Types - Emission Rates'!D212),N203&lt;&gt;0,L203&lt;&gt;N203),"FIN: "&amp;L203,IF(AND(ISBLANK('Unit Types - Emission Rates'!D212),N203&lt;&gt;0),L203,'Unit Types - Emission Rates'!D212))</f>
        <v>0</v>
      </c>
      <c r="N203" s="3">
        <f>'Unit Types - Emission Rates'!E212</f>
        <v>0</v>
      </c>
      <c r="O203" s="5" t="str">
        <f>IF(OR(COUNTIF($P$2:P203,P203&lt;&gt;0)&gt;1,P203=0),IF(ISBLANK('Unit Types - Emission Rates'!A212),O202,0),MAX($O$1:O202)+1)</f>
        <v>AR Numbering</v>
      </c>
      <c r="P203" s="5">
        <f>'Unit Types - Emission Rates'!A212</f>
        <v>0</v>
      </c>
      <c r="Q203" s="3">
        <f>IF(R203=0,0,IF(COUNTIF($R$2:R203,R203)&gt;1,0,MAX($Q$1:Q202)+1))</f>
        <v>0</v>
      </c>
      <c r="R203" s="3">
        <f>IF(ISBLANK('Unit Types - Emission Rates'!P212),'Unit Types - Emission Rates'!O212,'Unit Types - Emission Rates'!P212)</f>
        <v>0</v>
      </c>
      <c r="S203" t="str">
        <f t="shared" si="97"/>
        <v>00</v>
      </c>
      <c r="T203" t="str">
        <f t="shared" si="98"/>
        <v>00</v>
      </c>
      <c r="U203" s="3">
        <f>IF(OR('Unit Types - Emission Rates'!F212="PM 2.5",'Unit Types - Emission Rates'!F212="PM2.5",'Unit Types - Emission Rates'!F212="PM 10",'Unit Types - Emission Rates'!F212="PM10"),"PM",'Unit Types - Emission Rates'!F212)</f>
        <v>0</v>
      </c>
      <c r="V203" s="100">
        <f>IF(ISBLANK('Unit Types - Emission Rates'!F212),1,0)</f>
        <v>1</v>
      </c>
      <c r="AC203" s="99">
        <f>IF(AD203=-1,0,MAX($AC$1:AC202)+1)</f>
        <v>0</v>
      </c>
      <c r="AD203" s="3">
        <f t="shared" si="82"/>
        <v>-1</v>
      </c>
      <c r="AE203" s="3">
        <f t="shared" si="83"/>
        <v>-1</v>
      </c>
      <c r="AF203" s="280">
        <f t="shared" si="84"/>
        <v>-1</v>
      </c>
      <c r="AG203" s="280" t="str">
        <f t="shared" si="85"/>
        <v/>
      </c>
      <c r="AH203" s="280" t="str">
        <f t="shared" si="86"/>
        <v/>
      </c>
      <c r="AI203" s="3">
        <f t="shared" si="87"/>
        <v>-1</v>
      </c>
      <c r="AJ203" s="3" t="str">
        <f t="shared" si="88"/>
        <v/>
      </c>
      <c r="AK203" s="3" t="str">
        <f t="shared" si="89"/>
        <v/>
      </c>
      <c r="AL203" s="280">
        <f t="shared" si="90"/>
        <v>-1</v>
      </c>
      <c r="AM203" s="280" t="str">
        <f t="shared" si="91"/>
        <v/>
      </c>
      <c r="AN203" s="285" t="str">
        <f t="shared" si="92"/>
        <v/>
      </c>
      <c r="AO203" s="3">
        <f>IF(AP203=0,0,COUNTIF(AO$1:$AO202,"&lt;&gt;0"))</f>
        <v>0</v>
      </c>
      <c r="AP203" s="3">
        <f t="shared" si="93"/>
        <v>0</v>
      </c>
      <c r="AT203" s="99">
        <f>IF(AU203=0,0,COUNTIF($AT$1:AT202,"&lt;&gt;0"))</f>
        <v>0</v>
      </c>
      <c r="AU203" s="3">
        <f t="shared" si="94"/>
        <v>0</v>
      </c>
      <c r="AY203" s="3">
        <f>IF(ISNUMBER(IFERROR(MATCH(AZ203,$AZ$1:AZ202,0),"Else")),0,ROW(AZ203)-1)</f>
        <v>0</v>
      </c>
      <c r="AZ203">
        <f>IF(OR('Unit Types - Emission Rates'!F211="PM 2.5",'Unit Types - Emission Rates'!F211="PM 2.5 ",'Unit Types - Emission Rates'!F211="PM2.5"),"PM2.5",IF(OR('Unit Types - Emission Rates'!F211="PM 10",'Unit Types - Emission Rates'!F211="PM 10 ",'Unit Types - Emission Rates'!F211="PM10 "),"PM10",IF(RIGHT('Unit Types - Emission Rates'!F211,1)=" ",LEFT('Unit Types - Emission Rates'!F211,LEN('Unit Types - Emission Rates'!F211)-1),IF(RIGHT('Unit Types - Emission Rates'!F211,1)&lt;&gt;" ",'Unit Types - Emission Rates'!F211,'Unit Types - Emission Rates'!F211))))</f>
        <v>0</v>
      </c>
      <c r="BA203">
        <f>_xlfn.NUMBERVALUE(IF(OR('Unit Types - Emission Rates'!G211="-",'Unit Types - Emission Rates'!G211="--",'Unit Types - Emission Rates'!G211="---"),0,IF(OR('Unit Types - Emission Rates'!G211="&lt;0.01",'Unit Types - Emission Rates'!G211="&lt; 0.01"),0.01,'Unit Types - Emission Rates'!G211)))</f>
        <v>0</v>
      </c>
      <c r="BB203">
        <f>_xlfn.NUMBERVALUE(IF(OR('Unit Types - Emission Rates'!H211="-",'Unit Types - Emission Rates'!H211="--",'Unit Types - Emission Rates'!H211="---"),0,IF(OR('Unit Types - Emission Rates'!H211="&lt;0.01",'Unit Types - Emission Rates'!H211="&lt; 0.01"),0.01,'Unit Types - Emission Rates'!H211)))</f>
        <v>0</v>
      </c>
      <c r="BC203">
        <f>_xlfn.NUMBERVALUE(IF(OR('Unit Types - Emission Rates'!I211="-",'Unit Types - Emission Rates'!I211="--",'Unit Types - Emission Rates'!I211="---"),0,IF(OR('Unit Types - Emission Rates'!I211="&lt;0.01",'Unit Types - Emission Rates'!I211="&lt; 0.01"),0.01,'Unit Types - Emission Rates'!I211)))</f>
        <v>0</v>
      </c>
      <c r="BD203">
        <f>_xlfn.NUMBERVALUE(IF(OR('Unit Types - Emission Rates'!J211="-",'Unit Types - Emission Rates'!J211="--",'Unit Types - Emission Rates'!J211="---"),0,IF(OR('Unit Types - Emission Rates'!J211="&lt;0.01",'Unit Types - Emission Rates'!J211="&lt; 0.01"),0.01,'Unit Types - Emission Rates'!J211)))</f>
        <v>0</v>
      </c>
      <c r="BE203">
        <f>_xlfn.NUMBERVALUE(IF(OR('Unit Types - Emission Rates'!K211="-",'Unit Types - Emission Rates'!K211="--",'Unit Types - Emission Rates'!K211="---"),0,IF(OR('Unit Types - Emission Rates'!K211="&lt;0.01",'Unit Types - Emission Rates'!K211="&lt; 0.01"),0.01,'Unit Types - Emission Rates'!K211)))</f>
        <v>0</v>
      </c>
      <c r="BF203">
        <f>_xlfn.NUMBERVALUE(IF(OR('Unit Types - Emission Rates'!L211="-",'Unit Types - Emission Rates'!L211="--",'Unit Types - Emission Rates'!L211="---"),0,IF(OR('Unit Types - Emission Rates'!L211="&lt;0.01",'Unit Types - Emission Rates'!L211="&lt; 0.01"),0.01,'Unit Types - Emission Rates'!L211)))</f>
        <v>0</v>
      </c>
      <c r="BG203" t="b">
        <f>IF(AND(V202&lt;&gt;1),(QuickFix!G202="Yes"))</f>
        <v>0</v>
      </c>
      <c r="BH203" t="b">
        <f>OR('Unit Types - Emission Rates'!A211="Consolidate",AND(ISBLANK('Unit Types - Emission Rates'!A211),BH202=TRUE),BC203&gt;0,BD203&gt;0)</f>
        <v>0</v>
      </c>
      <c r="BI203" t="b">
        <f>OR('Unit Types - Emission Rates'!A211="Remove",AND(ISBLANK('Unit Types - Emission Rates'!A211),BI202=TRUE))</f>
        <v>0</v>
      </c>
      <c r="BJ203" t="b">
        <f>OR('Unit Types - Emission Rates'!A211="Consolidate",'Unit Types - Emission Rates'!A211="New/Modified",'Unit Types - Emission Rates'!A211="Change of location",AND(ISBLANK('Unit Types - Emission Rates'!A211),BJ202=TRUE))</f>
        <v>0</v>
      </c>
      <c r="BK203" t="b">
        <f>OR('Unit Types - Emission Rates'!A211="Renew",'Unit Types - Emission Rates'!A211="Renew only",AND(ISBLANK('Unit Types - Emission Rates'!A211),BK202=TRUE))</f>
        <v>0</v>
      </c>
      <c r="BL203">
        <f>IF(ISNUMBER(IFERROR(MATCH(BM203,$BM$1:BM202,0),"Else")),0,ROW(BM203)-1)</f>
        <v>0</v>
      </c>
      <c r="BM203" s="105">
        <f t="shared" si="101"/>
        <v>0</v>
      </c>
      <c r="BO203" s="3"/>
      <c r="BP203" s="3"/>
      <c r="BQ203" s="162" t="s">
        <v>1603</v>
      </c>
      <c r="BR203" s="160" t="s">
        <v>1012</v>
      </c>
      <c r="BS203" s="3"/>
      <c r="BT203" s="3"/>
      <c r="CX203" t="s">
        <v>1898</v>
      </c>
      <c r="CY203">
        <f t="shared" si="95"/>
        <v>0</v>
      </c>
      <c r="DA203" t="b">
        <f t="shared" si="99"/>
        <v>0</v>
      </c>
      <c r="DF203" s="333">
        <f t="shared" si="100"/>
        <v>0</v>
      </c>
    </row>
    <row r="204" spans="1:110" x14ac:dyDescent="0.2">
      <c r="A204" s="102">
        <f>IF(OR('Unit Types - Emission Rates'!A213="Not New/Modified",'Unit Types - Emission Rates'!A213="Remove",M204=0),0,IF(ISNUMBER(MATCH(M204,$M$1:M203,0)),0,MAX($A$1:A203)+1))</f>
        <v>0</v>
      </c>
      <c r="B204" t="str">
        <f>IF(OR(COUNTIF(QuickFix!$D$2:D204,QuickFix!D204)&gt;1,QuickFix!D204=0),IF(ISBLANK('Unit Types - Emission Rates'!C213),B203,0),MAX($B$1:B203)+1)</f>
        <v># if BACT</v>
      </c>
      <c r="C204" t="str">
        <f t="shared" si="79"/>
        <v># if BACT0</v>
      </c>
      <c r="D204">
        <f>IF(B204=0,0,IF(ISNUMBER(MATCH(C204,$C$1:C203,0)),-1,COUNTIF($B$2:B204,B204)-COUNTIFS($D$1:D203,"&lt;0",$B$1:B203,B204)))</f>
        <v>-1</v>
      </c>
      <c r="E204">
        <f t="shared" si="96"/>
        <v>0</v>
      </c>
      <c r="F204" t="str">
        <f>IF(OR(COUNTIF(QuickFix!$D$2:D204,QuickFix!D204)&gt;1,QuickFix!D204=0),IF(ISBLANK('Unit Types - Emission Rates'!C213),F203,0),MAX(F$1:$F203)+1)</f>
        <v># if Monitoring</v>
      </c>
      <c r="G204" t="str">
        <f t="shared" si="80"/>
        <v># if Monitoring0</v>
      </c>
      <c r="H204">
        <f>IF(F204=0,0,IF(ISNUMBER(MATCH(G204,$G$1:G203,0)),-1,COUNTIF($F$2:F204,F204)-COUNTIFS($H$1:H203,"&lt;0",$F$1:F203,F204)))</f>
        <v>-1</v>
      </c>
      <c r="I204">
        <f t="shared" si="81"/>
        <v>0</v>
      </c>
      <c r="J204" s="3" t="str">
        <f>IF(OR(COUNTIF($L$2:L204,L204)&gt;1,L204=0),IF(ISBLANK('Unit Types - Emission Rates'!C213),J203,0),MAX($J$1:J203)+1)</f>
        <v>Unique FIN</v>
      </c>
      <c r="K204" s="3" t="str">
        <f>IF(OR(COUNTIF($M$2:M204,M204)&gt;1,M204=0),IF(ISBLANK('Unit Types - Emission Rates'!D213),K203,0),MAX($K$1:K203)+1)</f>
        <v>Unique EPN</v>
      </c>
      <c r="L204">
        <f>IF(ISBLANK('Unit Types - Emission Rates'!$C213),'Unit Types - Emission Rates'!D213,'Unit Types - Emission Rates'!C213)</f>
        <v>0</v>
      </c>
      <c r="M204" s="3">
        <f>IF(AND(ISBLANK('Unit Types - Emission Rates'!D213),N204&lt;&gt;0,L204&lt;&gt;N204),"FIN: "&amp;L204,IF(AND(ISBLANK('Unit Types - Emission Rates'!D213),N204&lt;&gt;0),L204,'Unit Types - Emission Rates'!D213))</f>
        <v>0</v>
      </c>
      <c r="N204" s="3">
        <f>'Unit Types - Emission Rates'!E213</f>
        <v>0</v>
      </c>
      <c r="O204" s="5" t="str">
        <f>IF(OR(COUNTIF($P$2:P204,P204&lt;&gt;0)&gt;1,P204=0),IF(ISBLANK('Unit Types - Emission Rates'!A213),O203,0),MAX($O$1:O203)+1)</f>
        <v>AR Numbering</v>
      </c>
      <c r="P204" s="5">
        <f>'Unit Types - Emission Rates'!A213</f>
        <v>0</v>
      </c>
      <c r="Q204" s="3">
        <f>IF(R204=0,0,IF(COUNTIF($R$2:R204,R204)&gt;1,0,MAX($Q$1:Q203)+1))</f>
        <v>0</v>
      </c>
      <c r="R204" s="3">
        <f>IF(ISBLANK('Unit Types - Emission Rates'!P213),'Unit Types - Emission Rates'!O213,'Unit Types - Emission Rates'!P213)</f>
        <v>0</v>
      </c>
      <c r="S204" t="str">
        <f t="shared" si="97"/>
        <v>00</v>
      </c>
      <c r="T204" t="str">
        <f t="shared" si="98"/>
        <v>00</v>
      </c>
      <c r="U204" s="3">
        <f>IF(OR('Unit Types - Emission Rates'!F213="PM 2.5",'Unit Types - Emission Rates'!F213="PM2.5",'Unit Types - Emission Rates'!F213="PM 10",'Unit Types - Emission Rates'!F213="PM10"),"PM",'Unit Types - Emission Rates'!F213)</f>
        <v>0</v>
      </c>
      <c r="V204" s="100">
        <f>IF(ISBLANK('Unit Types - Emission Rates'!F213),1,0)</f>
        <v>1</v>
      </c>
      <c r="AC204" s="99">
        <f>IF(AD204=-1,0,MAX($AC$1:AC203)+1)</f>
        <v>0</v>
      </c>
      <c r="AD204" s="3">
        <f t="shared" si="82"/>
        <v>-1</v>
      </c>
      <c r="AE204" s="3">
        <f t="shared" si="83"/>
        <v>-1</v>
      </c>
      <c r="AF204" s="280">
        <f t="shared" si="84"/>
        <v>-1</v>
      </c>
      <c r="AG204" s="280" t="str">
        <f t="shared" si="85"/>
        <v/>
      </c>
      <c r="AH204" s="280" t="str">
        <f t="shared" si="86"/>
        <v/>
      </c>
      <c r="AI204" s="3">
        <f t="shared" si="87"/>
        <v>-1</v>
      </c>
      <c r="AJ204" s="3" t="str">
        <f t="shared" si="88"/>
        <v/>
      </c>
      <c r="AK204" s="3" t="str">
        <f t="shared" si="89"/>
        <v/>
      </c>
      <c r="AL204" s="280">
        <f t="shared" si="90"/>
        <v>-1</v>
      </c>
      <c r="AM204" s="280" t="str">
        <f t="shared" si="91"/>
        <v/>
      </c>
      <c r="AN204" s="285" t="str">
        <f t="shared" si="92"/>
        <v/>
      </c>
      <c r="AO204" s="3">
        <f>IF(AP204=0,0,COUNTIF(AO$1:$AO203,"&lt;&gt;0"))</f>
        <v>0</v>
      </c>
      <c r="AP204" s="3">
        <f t="shared" si="93"/>
        <v>0</v>
      </c>
      <c r="AT204" s="99">
        <f>IF(AU204=0,0,COUNTIF($AT$1:AT203,"&lt;&gt;0"))</f>
        <v>0</v>
      </c>
      <c r="AU204" s="3">
        <f t="shared" si="94"/>
        <v>0</v>
      </c>
      <c r="AY204" s="3">
        <f>IF(ISNUMBER(IFERROR(MATCH(AZ204,$AZ$1:AZ203,0),"Else")),0,ROW(AZ204)-1)</f>
        <v>0</v>
      </c>
      <c r="AZ204">
        <f>IF(OR('Unit Types - Emission Rates'!F212="PM 2.5",'Unit Types - Emission Rates'!F212="PM 2.5 ",'Unit Types - Emission Rates'!F212="PM2.5"),"PM2.5",IF(OR('Unit Types - Emission Rates'!F212="PM 10",'Unit Types - Emission Rates'!F212="PM 10 ",'Unit Types - Emission Rates'!F212="PM10 "),"PM10",IF(RIGHT('Unit Types - Emission Rates'!F212,1)=" ",LEFT('Unit Types - Emission Rates'!F212,LEN('Unit Types - Emission Rates'!F212)-1),IF(RIGHT('Unit Types - Emission Rates'!F212,1)&lt;&gt;" ",'Unit Types - Emission Rates'!F212,'Unit Types - Emission Rates'!F212))))</f>
        <v>0</v>
      </c>
      <c r="BA204">
        <f>_xlfn.NUMBERVALUE(IF(OR('Unit Types - Emission Rates'!G212="-",'Unit Types - Emission Rates'!G212="--",'Unit Types - Emission Rates'!G212="---"),0,IF(OR('Unit Types - Emission Rates'!G212="&lt;0.01",'Unit Types - Emission Rates'!G212="&lt; 0.01"),0.01,'Unit Types - Emission Rates'!G212)))</f>
        <v>0</v>
      </c>
      <c r="BB204">
        <f>_xlfn.NUMBERVALUE(IF(OR('Unit Types - Emission Rates'!H212="-",'Unit Types - Emission Rates'!H212="--",'Unit Types - Emission Rates'!H212="---"),0,IF(OR('Unit Types - Emission Rates'!H212="&lt;0.01",'Unit Types - Emission Rates'!H212="&lt; 0.01"),0.01,'Unit Types - Emission Rates'!H212)))</f>
        <v>0</v>
      </c>
      <c r="BC204">
        <f>_xlfn.NUMBERVALUE(IF(OR('Unit Types - Emission Rates'!I212="-",'Unit Types - Emission Rates'!I212="--",'Unit Types - Emission Rates'!I212="---"),0,IF(OR('Unit Types - Emission Rates'!I212="&lt;0.01",'Unit Types - Emission Rates'!I212="&lt; 0.01"),0.01,'Unit Types - Emission Rates'!I212)))</f>
        <v>0</v>
      </c>
      <c r="BD204">
        <f>_xlfn.NUMBERVALUE(IF(OR('Unit Types - Emission Rates'!J212="-",'Unit Types - Emission Rates'!J212="--",'Unit Types - Emission Rates'!J212="---"),0,IF(OR('Unit Types - Emission Rates'!J212="&lt;0.01",'Unit Types - Emission Rates'!J212="&lt; 0.01"),0.01,'Unit Types - Emission Rates'!J212)))</f>
        <v>0</v>
      </c>
      <c r="BE204">
        <f>_xlfn.NUMBERVALUE(IF(OR('Unit Types - Emission Rates'!K212="-",'Unit Types - Emission Rates'!K212="--",'Unit Types - Emission Rates'!K212="---"),0,IF(OR('Unit Types - Emission Rates'!K212="&lt;0.01",'Unit Types - Emission Rates'!K212="&lt; 0.01"),0.01,'Unit Types - Emission Rates'!K212)))</f>
        <v>0</v>
      </c>
      <c r="BF204">
        <f>_xlfn.NUMBERVALUE(IF(OR('Unit Types - Emission Rates'!L212="-",'Unit Types - Emission Rates'!L212="--",'Unit Types - Emission Rates'!L212="---"),0,IF(OR('Unit Types - Emission Rates'!L212="&lt;0.01",'Unit Types - Emission Rates'!L212="&lt; 0.01"),0.01,'Unit Types - Emission Rates'!L212)))</f>
        <v>0</v>
      </c>
      <c r="BG204" t="b">
        <f>IF(AND(V203&lt;&gt;1),(QuickFix!G203="Yes"))</f>
        <v>0</v>
      </c>
      <c r="BH204" t="b">
        <f>OR('Unit Types - Emission Rates'!A212="Consolidate",AND(ISBLANK('Unit Types - Emission Rates'!A212),BH203=TRUE),BC204&gt;0,BD204&gt;0)</f>
        <v>0</v>
      </c>
      <c r="BI204" t="b">
        <f>OR('Unit Types - Emission Rates'!A212="Remove",AND(ISBLANK('Unit Types - Emission Rates'!A212),BI203=TRUE))</f>
        <v>0</v>
      </c>
      <c r="BJ204" t="b">
        <f>OR('Unit Types - Emission Rates'!A212="Consolidate",'Unit Types - Emission Rates'!A212="New/Modified",'Unit Types - Emission Rates'!A212="Change of location",AND(ISBLANK('Unit Types - Emission Rates'!A212),BJ203=TRUE))</f>
        <v>0</v>
      </c>
      <c r="BK204" t="b">
        <f>OR('Unit Types - Emission Rates'!A212="Renew",'Unit Types - Emission Rates'!A212="Renew only",AND(ISBLANK('Unit Types - Emission Rates'!A212),BK203=TRUE))</f>
        <v>0</v>
      </c>
      <c r="BL204">
        <f>IF(ISNUMBER(IFERROR(MATCH(BM204,$BM$1:BM203,0),"Else")),0,ROW(BM204)-1)</f>
        <v>0</v>
      </c>
      <c r="BM204" s="105">
        <f t="shared" si="101"/>
        <v>0</v>
      </c>
      <c r="BO204" s="3"/>
      <c r="BP204" s="3"/>
      <c r="BQ204" s="162" t="s">
        <v>1899</v>
      </c>
      <c r="BR204" s="160" t="s">
        <v>1029</v>
      </c>
      <c r="BS204" s="3"/>
      <c r="BT204" s="3"/>
      <c r="CX204" t="s">
        <v>1900</v>
      </c>
      <c r="CY204">
        <f t="shared" si="95"/>
        <v>0</v>
      </c>
      <c r="DA204" t="b">
        <f t="shared" si="99"/>
        <v>0</v>
      </c>
      <c r="DF204" s="333">
        <f t="shared" si="100"/>
        <v>0</v>
      </c>
    </row>
    <row r="205" spans="1:110" x14ac:dyDescent="0.2">
      <c r="A205" s="102">
        <f>IF(OR('Unit Types - Emission Rates'!A214="Not New/Modified",'Unit Types - Emission Rates'!A214="Remove",M205=0),0,IF(ISNUMBER(MATCH(M205,$M$1:M204,0)),0,MAX($A$1:A204)+1))</f>
        <v>0</v>
      </c>
      <c r="B205" t="str">
        <f>IF(OR(COUNTIF(QuickFix!$D$2:D205,QuickFix!D205)&gt;1,QuickFix!D205=0),IF(ISBLANK('Unit Types - Emission Rates'!C214),B204,0),MAX($B$1:B204)+1)</f>
        <v># if BACT</v>
      </c>
      <c r="C205" t="str">
        <f t="shared" si="79"/>
        <v># if BACT0</v>
      </c>
      <c r="D205">
        <f>IF(B205=0,0,IF(ISNUMBER(MATCH(C205,$C$1:C204,0)),-1,COUNTIF($B$2:B205,B205)-COUNTIFS($D$1:D204,"&lt;0",$B$1:B204,B205)))</f>
        <v>-1</v>
      </c>
      <c r="E205">
        <f t="shared" si="96"/>
        <v>0</v>
      </c>
      <c r="F205" t="str">
        <f>IF(OR(COUNTIF(QuickFix!$D$2:D205,QuickFix!D205)&gt;1,QuickFix!D205=0),IF(ISBLANK('Unit Types - Emission Rates'!C214),F204,0),MAX(F$1:$F204)+1)</f>
        <v># if Monitoring</v>
      </c>
      <c r="G205" t="str">
        <f t="shared" si="80"/>
        <v># if Monitoring0</v>
      </c>
      <c r="H205">
        <f>IF(F205=0,0,IF(ISNUMBER(MATCH(G205,$G$1:G204,0)),-1,COUNTIF($F$2:F205,F205)-COUNTIFS($H$1:H204,"&lt;0",$F$1:F204,F205)))</f>
        <v>-1</v>
      </c>
      <c r="I205">
        <f t="shared" si="81"/>
        <v>0</v>
      </c>
      <c r="J205" s="3" t="str">
        <f>IF(OR(COUNTIF($L$2:L205,L205)&gt;1,L205=0),IF(ISBLANK('Unit Types - Emission Rates'!C214),J204,0),MAX($J$1:J204)+1)</f>
        <v>Unique FIN</v>
      </c>
      <c r="K205" s="3" t="str">
        <f>IF(OR(COUNTIF($M$2:M205,M205)&gt;1,M205=0),IF(ISBLANK('Unit Types - Emission Rates'!D214),K204,0),MAX($K$1:K204)+1)</f>
        <v>Unique EPN</v>
      </c>
      <c r="L205">
        <f>IF(ISBLANK('Unit Types - Emission Rates'!$C214),'Unit Types - Emission Rates'!D214,'Unit Types - Emission Rates'!C214)</f>
        <v>0</v>
      </c>
      <c r="M205" s="3">
        <f>IF(AND(ISBLANK('Unit Types - Emission Rates'!D214),N205&lt;&gt;0,L205&lt;&gt;N205),"FIN: "&amp;L205,IF(AND(ISBLANK('Unit Types - Emission Rates'!D214),N205&lt;&gt;0),L205,'Unit Types - Emission Rates'!D214))</f>
        <v>0</v>
      </c>
      <c r="N205" s="3">
        <f>'Unit Types - Emission Rates'!E214</f>
        <v>0</v>
      </c>
      <c r="O205" s="5" t="str">
        <f>IF(OR(COUNTIF($P$2:P205,P205&lt;&gt;0)&gt;1,P205=0),IF(ISBLANK('Unit Types - Emission Rates'!A214),O204,0),MAX($O$1:O204)+1)</f>
        <v>AR Numbering</v>
      </c>
      <c r="P205" s="5">
        <f>'Unit Types - Emission Rates'!A214</f>
        <v>0</v>
      </c>
      <c r="Q205" s="3">
        <f>IF(R205=0,0,IF(COUNTIF($R$2:R205,R205)&gt;1,0,MAX($Q$1:Q204)+1))</f>
        <v>0</v>
      </c>
      <c r="R205" s="3">
        <f>IF(ISBLANK('Unit Types - Emission Rates'!P214),'Unit Types - Emission Rates'!O214,'Unit Types - Emission Rates'!P214)</f>
        <v>0</v>
      </c>
      <c r="S205" t="str">
        <f t="shared" si="97"/>
        <v>00</v>
      </c>
      <c r="T205" t="str">
        <f t="shared" si="98"/>
        <v>00</v>
      </c>
      <c r="U205" s="3">
        <f>IF(OR('Unit Types - Emission Rates'!F214="PM 2.5",'Unit Types - Emission Rates'!F214="PM2.5",'Unit Types - Emission Rates'!F214="PM 10",'Unit Types - Emission Rates'!F214="PM10"),"PM",'Unit Types - Emission Rates'!F214)</f>
        <v>0</v>
      </c>
      <c r="V205" s="100">
        <f>IF(ISBLANK('Unit Types - Emission Rates'!F214),1,0)</f>
        <v>1</v>
      </c>
      <c r="AC205" s="99">
        <f>IF(AD205=-1,0,MAX($AC$1:AC204)+1)</f>
        <v>0</v>
      </c>
      <c r="AD205" s="3">
        <f t="shared" si="82"/>
        <v>-1</v>
      </c>
      <c r="AE205" s="3">
        <f t="shared" si="83"/>
        <v>-1</v>
      </c>
      <c r="AF205" s="280">
        <f t="shared" si="84"/>
        <v>-1</v>
      </c>
      <c r="AG205" s="280" t="str">
        <f t="shared" si="85"/>
        <v/>
      </c>
      <c r="AH205" s="280" t="str">
        <f t="shared" si="86"/>
        <v/>
      </c>
      <c r="AI205" s="3">
        <f t="shared" si="87"/>
        <v>-1</v>
      </c>
      <c r="AJ205" s="3" t="str">
        <f t="shared" si="88"/>
        <v/>
      </c>
      <c r="AK205" s="3" t="str">
        <f t="shared" si="89"/>
        <v/>
      </c>
      <c r="AL205" s="280">
        <f t="shared" si="90"/>
        <v>-1</v>
      </c>
      <c r="AM205" s="280" t="str">
        <f t="shared" si="91"/>
        <v/>
      </c>
      <c r="AN205" s="285" t="str">
        <f t="shared" si="92"/>
        <v/>
      </c>
      <c r="AO205" s="3">
        <f>IF(AP205=0,0,COUNTIF(AO$1:$AO204,"&lt;&gt;0"))</f>
        <v>0</v>
      </c>
      <c r="AP205" s="3">
        <f t="shared" si="93"/>
        <v>0</v>
      </c>
      <c r="AT205" s="99">
        <f>IF(AU205=0,0,COUNTIF($AT$1:AT204,"&lt;&gt;0"))</f>
        <v>0</v>
      </c>
      <c r="AU205" s="3">
        <f t="shared" si="94"/>
        <v>0</v>
      </c>
      <c r="AY205" s="3">
        <f>IF(ISNUMBER(IFERROR(MATCH(AZ205,$AZ$1:AZ204,0),"Else")),0,ROW(AZ205)-1)</f>
        <v>0</v>
      </c>
      <c r="AZ205">
        <f>IF(OR('Unit Types - Emission Rates'!F213="PM 2.5",'Unit Types - Emission Rates'!F213="PM 2.5 ",'Unit Types - Emission Rates'!F213="PM2.5"),"PM2.5",IF(OR('Unit Types - Emission Rates'!F213="PM 10",'Unit Types - Emission Rates'!F213="PM 10 ",'Unit Types - Emission Rates'!F213="PM10 "),"PM10",IF(RIGHT('Unit Types - Emission Rates'!F213,1)=" ",LEFT('Unit Types - Emission Rates'!F213,LEN('Unit Types - Emission Rates'!F213)-1),IF(RIGHT('Unit Types - Emission Rates'!F213,1)&lt;&gt;" ",'Unit Types - Emission Rates'!F213,'Unit Types - Emission Rates'!F213))))</f>
        <v>0</v>
      </c>
      <c r="BA205">
        <f>_xlfn.NUMBERVALUE(IF(OR('Unit Types - Emission Rates'!G213="-",'Unit Types - Emission Rates'!G213="--",'Unit Types - Emission Rates'!G213="---"),0,IF(OR('Unit Types - Emission Rates'!G213="&lt;0.01",'Unit Types - Emission Rates'!G213="&lt; 0.01"),0.01,'Unit Types - Emission Rates'!G213)))</f>
        <v>0</v>
      </c>
      <c r="BB205">
        <f>_xlfn.NUMBERVALUE(IF(OR('Unit Types - Emission Rates'!H213="-",'Unit Types - Emission Rates'!H213="--",'Unit Types - Emission Rates'!H213="---"),0,IF(OR('Unit Types - Emission Rates'!H213="&lt;0.01",'Unit Types - Emission Rates'!H213="&lt; 0.01"),0.01,'Unit Types - Emission Rates'!H213)))</f>
        <v>0</v>
      </c>
      <c r="BC205">
        <f>_xlfn.NUMBERVALUE(IF(OR('Unit Types - Emission Rates'!I213="-",'Unit Types - Emission Rates'!I213="--",'Unit Types - Emission Rates'!I213="---"),0,IF(OR('Unit Types - Emission Rates'!I213="&lt;0.01",'Unit Types - Emission Rates'!I213="&lt; 0.01"),0.01,'Unit Types - Emission Rates'!I213)))</f>
        <v>0</v>
      </c>
      <c r="BD205">
        <f>_xlfn.NUMBERVALUE(IF(OR('Unit Types - Emission Rates'!J213="-",'Unit Types - Emission Rates'!J213="--",'Unit Types - Emission Rates'!J213="---"),0,IF(OR('Unit Types - Emission Rates'!J213="&lt;0.01",'Unit Types - Emission Rates'!J213="&lt; 0.01"),0.01,'Unit Types - Emission Rates'!J213)))</f>
        <v>0</v>
      </c>
      <c r="BE205">
        <f>_xlfn.NUMBERVALUE(IF(OR('Unit Types - Emission Rates'!K213="-",'Unit Types - Emission Rates'!K213="--",'Unit Types - Emission Rates'!K213="---"),0,IF(OR('Unit Types - Emission Rates'!K213="&lt;0.01",'Unit Types - Emission Rates'!K213="&lt; 0.01"),0.01,'Unit Types - Emission Rates'!K213)))</f>
        <v>0</v>
      </c>
      <c r="BF205">
        <f>_xlfn.NUMBERVALUE(IF(OR('Unit Types - Emission Rates'!L213="-",'Unit Types - Emission Rates'!L213="--",'Unit Types - Emission Rates'!L213="---"),0,IF(OR('Unit Types - Emission Rates'!L213="&lt;0.01",'Unit Types - Emission Rates'!L213="&lt; 0.01"),0.01,'Unit Types - Emission Rates'!L213)))</f>
        <v>0</v>
      </c>
      <c r="BG205" t="b">
        <f>IF(AND(V204&lt;&gt;1),(QuickFix!G204="Yes"))</f>
        <v>0</v>
      </c>
      <c r="BH205" t="b">
        <f>OR('Unit Types - Emission Rates'!A213="Consolidate",AND(ISBLANK('Unit Types - Emission Rates'!A213),BH204=TRUE),BC205&gt;0,BD205&gt;0)</f>
        <v>0</v>
      </c>
      <c r="BI205" t="b">
        <f>OR('Unit Types - Emission Rates'!A213="Remove",AND(ISBLANK('Unit Types - Emission Rates'!A213),BI204=TRUE))</f>
        <v>0</v>
      </c>
      <c r="BJ205" t="b">
        <f>OR('Unit Types - Emission Rates'!A213="Consolidate",'Unit Types - Emission Rates'!A213="New/Modified",'Unit Types - Emission Rates'!A213="Change of location",AND(ISBLANK('Unit Types - Emission Rates'!A213),BJ204=TRUE))</f>
        <v>0</v>
      </c>
      <c r="BK205" t="b">
        <f>OR('Unit Types - Emission Rates'!A213="Renew",'Unit Types - Emission Rates'!A213="Renew only",AND(ISBLANK('Unit Types - Emission Rates'!A213),BK204=TRUE))</f>
        <v>0</v>
      </c>
      <c r="BL205">
        <f>IF(ISNUMBER(IFERROR(MATCH(BM205,$BM$1:BM204,0),"Else")),0,ROW(BM205)-1)</f>
        <v>0</v>
      </c>
      <c r="BM205" s="105">
        <f t="shared" si="101"/>
        <v>0</v>
      </c>
      <c r="BO205" s="3"/>
      <c r="BP205" s="3"/>
      <c r="BQ205" s="162" t="s">
        <v>1901</v>
      </c>
      <c r="BR205" s="160" t="s">
        <v>1029</v>
      </c>
      <c r="BS205" s="3"/>
      <c r="BT205" s="3"/>
      <c r="CX205" t="s">
        <v>1902</v>
      </c>
      <c r="CY205">
        <f t="shared" si="95"/>
        <v>0</v>
      </c>
      <c r="DA205" t="b">
        <f t="shared" si="99"/>
        <v>0</v>
      </c>
      <c r="DF205" s="333">
        <f t="shared" si="100"/>
        <v>0</v>
      </c>
    </row>
    <row r="206" spans="1:110" x14ac:dyDescent="0.2">
      <c r="A206" s="102">
        <f>IF(OR('Unit Types - Emission Rates'!A215="Not New/Modified",'Unit Types - Emission Rates'!A215="Remove",M206=0),0,IF(ISNUMBER(MATCH(M206,$M$1:M205,0)),0,MAX($A$1:A205)+1))</f>
        <v>0</v>
      </c>
      <c r="B206" t="str">
        <f>IF(OR(COUNTIF(QuickFix!$D$2:D206,QuickFix!D206)&gt;1,QuickFix!D206=0),IF(ISBLANK('Unit Types - Emission Rates'!C215),B205,0),MAX($B$1:B205)+1)</f>
        <v># if BACT</v>
      </c>
      <c r="C206" t="str">
        <f t="shared" si="79"/>
        <v># if BACT0</v>
      </c>
      <c r="D206">
        <f>IF(B206=0,0,IF(ISNUMBER(MATCH(C206,$C$1:C205,0)),-1,COUNTIF($B$2:B206,B206)-COUNTIFS($D$1:D205,"&lt;0",$B$1:B205,B206)))</f>
        <v>-1</v>
      </c>
      <c r="E206">
        <f t="shared" si="96"/>
        <v>0</v>
      </c>
      <c r="F206" t="str">
        <f>IF(OR(COUNTIF(QuickFix!$D$2:D206,QuickFix!D206)&gt;1,QuickFix!D206=0),IF(ISBLANK('Unit Types - Emission Rates'!C215),F205,0),MAX(F$1:$F205)+1)</f>
        <v># if Monitoring</v>
      </c>
      <c r="G206" t="str">
        <f t="shared" si="80"/>
        <v># if Monitoring0</v>
      </c>
      <c r="H206">
        <f>IF(F206=0,0,IF(ISNUMBER(MATCH(G206,$G$1:G205,0)),-1,COUNTIF($F$2:F206,F206)-COUNTIFS($H$1:H205,"&lt;0",$F$1:F205,F206)))</f>
        <v>-1</v>
      </c>
      <c r="I206">
        <f t="shared" si="81"/>
        <v>0</v>
      </c>
      <c r="J206" s="3" t="str">
        <f>IF(OR(COUNTIF($L$2:L206,L206)&gt;1,L206=0),IF(ISBLANK('Unit Types - Emission Rates'!C215),J205,0),MAX($J$1:J205)+1)</f>
        <v>Unique FIN</v>
      </c>
      <c r="K206" s="3" t="str">
        <f>IF(OR(COUNTIF($M$2:M206,M206)&gt;1,M206=0),IF(ISBLANK('Unit Types - Emission Rates'!D215),K205,0),MAX($K$1:K205)+1)</f>
        <v>Unique EPN</v>
      </c>
      <c r="L206">
        <f>IF(ISBLANK('Unit Types - Emission Rates'!$C215),'Unit Types - Emission Rates'!D215,'Unit Types - Emission Rates'!C215)</f>
        <v>0</v>
      </c>
      <c r="M206" s="3">
        <f>IF(AND(ISBLANK('Unit Types - Emission Rates'!D215),N206&lt;&gt;0,L206&lt;&gt;N206),"FIN: "&amp;L206,IF(AND(ISBLANK('Unit Types - Emission Rates'!D215),N206&lt;&gt;0),L206,'Unit Types - Emission Rates'!D215))</f>
        <v>0</v>
      </c>
      <c r="N206" s="3">
        <f>'Unit Types - Emission Rates'!E215</f>
        <v>0</v>
      </c>
      <c r="O206" s="5" t="str">
        <f>IF(OR(COUNTIF($P$2:P206,P206&lt;&gt;0)&gt;1,P206=0),IF(ISBLANK('Unit Types - Emission Rates'!A215),O205,0),MAX($O$1:O205)+1)</f>
        <v>AR Numbering</v>
      </c>
      <c r="P206" s="5">
        <f>'Unit Types - Emission Rates'!A215</f>
        <v>0</v>
      </c>
      <c r="Q206" s="3">
        <f>IF(R206=0,0,IF(COUNTIF($R$2:R206,R206)&gt;1,0,MAX($Q$1:Q205)+1))</f>
        <v>0</v>
      </c>
      <c r="R206" s="3">
        <f>IF(ISBLANK('Unit Types - Emission Rates'!P215),'Unit Types - Emission Rates'!O215,'Unit Types - Emission Rates'!P215)</f>
        <v>0</v>
      </c>
      <c r="S206" t="str">
        <f t="shared" si="97"/>
        <v>00</v>
      </c>
      <c r="T206" t="str">
        <f t="shared" si="98"/>
        <v>00</v>
      </c>
      <c r="U206" s="3">
        <f>IF(OR('Unit Types - Emission Rates'!F215="PM 2.5",'Unit Types - Emission Rates'!F215="PM2.5",'Unit Types - Emission Rates'!F215="PM 10",'Unit Types - Emission Rates'!F215="PM10"),"PM",'Unit Types - Emission Rates'!F215)</f>
        <v>0</v>
      </c>
      <c r="V206" s="100">
        <f>IF(ISBLANK('Unit Types - Emission Rates'!F215),1,0)</f>
        <v>1</v>
      </c>
      <c r="AC206" s="99">
        <f>IF(AD206=-1,0,MAX($AC$1:AC205)+1)</f>
        <v>0</v>
      </c>
      <c r="AD206" s="3">
        <f t="shared" si="82"/>
        <v>-1</v>
      </c>
      <c r="AE206" s="3">
        <f t="shared" si="83"/>
        <v>-1</v>
      </c>
      <c r="AF206" s="280">
        <f t="shared" si="84"/>
        <v>-1</v>
      </c>
      <c r="AG206" s="280" t="str">
        <f t="shared" si="85"/>
        <v/>
      </c>
      <c r="AH206" s="280" t="str">
        <f t="shared" si="86"/>
        <v/>
      </c>
      <c r="AI206" s="3">
        <f t="shared" si="87"/>
        <v>-1</v>
      </c>
      <c r="AJ206" s="3" t="str">
        <f t="shared" si="88"/>
        <v/>
      </c>
      <c r="AK206" s="3" t="str">
        <f t="shared" si="89"/>
        <v/>
      </c>
      <c r="AL206" s="280">
        <f t="shared" si="90"/>
        <v>-1</v>
      </c>
      <c r="AM206" s="280" t="str">
        <f t="shared" si="91"/>
        <v/>
      </c>
      <c r="AN206" s="285" t="str">
        <f t="shared" si="92"/>
        <v/>
      </c>
      <c r="AO206" s="3">
        <f>IF(AP206=0,0,COUNTIF(AO$1:$AO205,"&lt;&gt;0"))</f>
        <v>0</v>
      </c>
      <c r="AP206" s="3">
        <f t="shared" si="93"/>
        <v>0</v>
      </c>
      <c r="AT206" s="99">
        <f>IF(AU206=0,0,COUNTIF($AT$1:AT205,"&lt;&gt;0"))</f>
        <v>0</v>
      </c>
      <c r="AU206" s="3">
        <f t="shared" si="94"/>
        <v>0</v>
      </c>
      <c r="AY206" s="3">
        <f>IF(ISNUMBER(IFERROR(MATCH(AZ206,$AZ$1:AZ205,0),"Else")),0,ROW(AZ206)-1)</f>
        <v>0</v>
      </c>
      <c r="AZ206">
        <f>IF(OR('Unit Types - Emission Rates'!F214="PM 2.5",'Unit Types - Emission Rates'!F214="PM 2.5 ",'Unit Types - Emission Rates'!F214="PM2.5"),"PM2.5",IF(OR('Unit Types - Emission Rates'!F214="PM 10",'Unit Types - Emission Rates'!F214="PM 10 ",'Unit Types - Emission Rates'!F214="PM10 "),"PM10",IF(RIGHT('Unit Types - Emission Rates'!F214,1)=" ",LEFT('Unit Types - Emission Rates'!F214,LEN('Unit Types - Emission Rates'!F214)-1),IF(RIGHT('Unit Types - Emission Rates'!F214,1)&lt;&gt;" ",'Unit Types - Emission Rates'!F214,'Unit Types - Emission Rates'!F214))))</f>
        <v>0</v>
      </c>
      <c r="BA206">
        <f>_xlfn.NUMBERVALUE(IF(OR('Unit Types - Emission Rates'!G214="-",'Unit Types - Emission Rates'!G214="--",'Unit Types - Emission Rates'!G214="---"),0,IF(OR('Unit Types - Emission Rates'!G214="&lt;0.01",'Unit Types - Emission Rates'!G214="&lt; 0.01"),0.01,'Unit Types - Emission Rates'!G214)))</f>
        <v>0</v>
      </c>
      <c r="BB206">
        <f>_xlfn.NUMBERVALUE(IF(OR('Unit Types - Emission Rates'!H214="-",'Unit Types - Emission Rates'!H214="--",'Unit Types - Emission Rates'!H214="---"),0,IF(OR('Unit Types - Emission Rates'!H214="&lt;0.01",'Unit Types - Emission Rates'!H214="&lt; 0.01"),0.01,'Unit Types - Emission Rates'!H214)))</f>
        <v>0</v>
      </c>
      <c r="BC206">
        <f>_xlfn.NUMBERVALUE(IF(OR('Unit Types - Emission Rates'!I214="-",'Unit Types - Emission Rates'!I214="--",'Unit Types - Emission Rates'!I214="---"),0,IF(OR('Unit Types - Emission Rates'!I214="&lt;0.01",'Unit Types - Emission Rates'!I214="&lt; 0.01"),0.01,'Unit Types - Emission Rates'!I214)))</f>
        <v>0</v>
      </c>
      <c r="BD206">
        <f>_xlfn.NUMBERVALUE(IF(OR('Unit Types - Emission Rates'!J214="-",'Unit Types - Emission Rates'!J214="--",'Unit Types - Emission Rates'!J214="---"),0,IF(OR('Unit Types - Emission Rates'!J214="&lt;0.01",'Unit Types - Emission Rates'!J214="&lt; 0.01"),0.01,'Unit Types - Emission Rates'!J214)))</f>
        <v>0</v>
      </c>
      <c r="BE206">
        <f>_xlfn.NUMBERVALUE(IF(OR('Unit Types - Emission Rates'!K214="-",'Unit Types - Emission Rates'!K214="--",'Unit Types - Emission Rates'!K214="---"),0,IF(OR('Unit Types - Emission Rates'!K214="&lt;0.01",'Unit Types - Emission Rates'!K214="&lt; 0.01"),0.01,'Unit Types - Emission Rates'!K214)))</f>
        <v>0</v>
      </c>
      <c r="BF206">
        <f>_xlfn.NUMBERVALUE(IF(OR('Unit Types - Emission Rates'!L214="-",'Unit Types - Emission Rates'!L214="--",'Unit Types - Emission Rates'!L214="---"),0,IF(OR('Unit Types - Emission Rates'!L214="&lt;0.01",'Unit Types - Emission Rates'!L214="&lt; 0.01"),0.01,'Unit Types - Emission Rates'!L214)))</f>
        <v>0</v>
      </c>
      <c r="BG206" t="b">
        <f>IF(AND(V205&lt;&gt;1),(QuickFix!G205="Yes"))</f>
        <v>0</v>
      </c>
      <c r="BH206" t="b">
        <f>OR('Unit Types - Emission Rates'!A214="Consolidate",AND(ISBLANK('Unit Types - Emission Rates'!A214),BH205=TRUE),BC206&gt;0,BD206&gt;0)</f>
        <v>0</v>
      </c>
      <c r="BI206" t="b">
        <f>OR('Unit Types - Emission Rates'!A214="Remove",AND(ISBLANK('Unit Types - Emission Rates'!A214),BI205=TRUE))</f>
        <v>0</v>
      </c>
      <c r="BJ206" t="b">
        <f>OR('Unit Types - Emission Rates'!A214="Consolidate",'Unit Types - Emission Rates'!A214="New/Modified",'Unit Types - Emission Rates'!A214="Change of location",AND(ISBLANK('Unit Types - Emission Rates'!A214),BJ205=TRUE))</f>
        <v>0</v>
      </c>
      <c r="BK206" t="b">
        <f>OR('Unit Types - Emission Rates'!A214="Renew",'Unit Types - Emission Rates'!A214="Renew only",AND(ISBLANK('Unit Types - Emission Rates'!A214),BK205=TRUE))</f>
        <v>0</v>
      </c>
      <c r="BL206">
        <f>IF(ISNUMBER(IFERROR(MATCH(BM206,$BM$1:BM205,0),"Else")),0,ROW(BM206)-1)</f>
        <v>0</v>
      </c>
      <c r="BM206" s="105">
        <f t="shared" si="101"/>
        <v>0</v>
      </c>
      <c r="BO206" s="3"/>
      <c r="BP206" s="3"/>
      <c r="BQ206" s="162" t="s">
        <v>1903</v>
      </c>
      <c r="BR206" s="160" t="s">
        <v>1029</v>
      </c>
      <c r="BS206" s="3"/>
      <c r="BT206" s="3"/>
      <c r="CX206" t="s">
        <v>1904</v>
      </c>
      <c r="CY206">
        <f t="shared" si="95"/>
        <v>0</v>
      </c>
      <c r="DA206" t="b">
        <f t="shared" si="99"/>
        <v>0</v>
      </c>
      <c r="DF206" s="333">
        <f t="shared" si="100"/>
        <v>0</v>
      </c>
    </row>
    <row r="207" spans="1:110" x14ac:dyDescent="0.2">
      <c r="A207" s="102">
        <f>IF(OR('Unit Types - Emission Rates'!A216="Not New/Modified",'Unit Types - Emission Rates'!A216="Remove",M207=0),0,IF(ISNUMBER(MATCH(M207,$M$1:M206,0)),0,MAX($A$1:A206)+1))</f>
        <v>0</v>
      </c>
      <c r="B207" t="str">
        <f>IF(OR(COUNTIF(QuickFix!$D$2:D207,QuickFix!D207)&gt;1,QuickFix!D207=0),IF(ISBLANK('Unit Types - Emission Rates'!C216),B206,0),MAX($B$1:B206)+1)</f>
        <v># if BACT</v>
      </c>
      <c r="C207" t="str">
        <f t="shared" si="79"/>
        <v># if BACT0</v>
      </c>
      <c r="D207">
        <f>IF(B207=0,0,IF(ISNUMBER(MATCH(C207,$C$1:C206,0)),-1,COUNTIF($B$2:B207,B207)-COUNTIFS($D$1:D206,"&lt;0",$B$1:B206,B207)))</f>
        <v>-1</v>
      </c>
      <c r="E207">
        <f t="shared" si="96"/>
        <v>0</v>
      </c>
      <c r="F207" t="str">
        <f>IF(OR(COUNTIF(QuickFix!$D$2:D207,QuickFix!D207)&gt;1,QuickFix!D207=0),IF(ISBLANK('Unit Types - Emission Rates'!C216),F206,0),MAX(F$1:$F206)+1)</f>
        <v># if Monitoring</v>
      </c>
      <c r="G207" t="str">
        <f t="shared" si="80"/>
        <v># if Monitoring0</v>
      </c>
      <c r="H207">
        <f>IF(F207=0,0,IF(ISNUMBER(MATCH(G207,$G$1:G206,0)),-1,COUNTIF($F$2:F207,F207)-COUNTIFS($H$1:H206,"&lt;0",$F$1:F206,F207)))</f>
        <v>-1</v>
      </c>
      <c r="I207">
        <f t="shared" si="81"/>
        <v>0</v>
      </c>
      <c r="J207" s="3" t="str">
        <f>IF(OR(COUNTIF($L$2:L207,L207)&gt;1,L207=0),IF(ISBLANK('Unit Types - Emission Rates'!C216),J206,0),MAX($J$1:J206)+1)</f>
        <v>Unique FIN</v>
      </c>
      <c r="K207" s="3" t="str">
        <f>IF(OR(COUNTIF($M$2:M207,M207)&gt;1,M207=0),IF(ISBLANK('Unit Types - Emission Rates'!D216),K206,0),MAX($K$1:K206)+1)</f>
        <v>Unique EPN</v>
      </c>
      <c r="L207">
        <f>IF(ISBLANK('Unit Types - Emission Rates'!$C216),'Unit Types - Emission Rates'!D216,'Unit Types - Emission Rates'!C216)</f>
        <v>0</v>
      </c>
      <c r="M207" s="3">
        <f>IF(AND(ISBLANK('Unit Types - Emission Rates'!D216),N207&lt;&gt;0,L207&lt;&gt;N207),"FIN: "&amp;L207,IF(AND(ISBLANK('Unit Types - Emission Rates'!D216),N207&lt;&gt;0),L207,'Unit Types - Emission Rates'!D216))</f>
        <v>0</v>
      </c>
      <c r="N207" s="3">
        <f>'Unit Types - Emission Rates'!E216</f>
        <v>0</v>
      </c>
      <c r="O207" s="5" t="str">
        <f>IF(OR(COUNTIF($P$2:P207,P207&lt;&gt;0)&gt;1,P207=0),IF(ISBLANK('Unit Types - Emission Rates'!A216),O206,0),MAX($O$1:O206)+1)</f>
        <v>AR Numbering</v>
      </c>
      <c r="P207" s="5">
        <f>'Unit Types - Emission Rates'!A216</f>
        <v>0</v>
      </c>
      <c r="Q207" s="3">
        <f>IF(R207=0,0,IF(COUNTIF($R$2:R207,R207)&gt;1,0,MAX($Q$1:Q206)+1))</f>
        <v>0</v>
      </c>
      <c r="R207" s="3">
        <f>IF(ISBLANK('Unit Types - Emission Rates'!P216),'Unit Types - Emission Rates'!O216,'Unit Types - Emission Rates'!P216)</f>
        <v>0</v>
      </c>
      <c r="S207" t="str">
        <f t="shared" si="97"/>
        <v>00</v>
      </c>
      <c r="T207" t="str">
        <f t="shared" si="98"/>
        <v>00</v>
      </c>
      <c r="U207" s="3">
        <f>IF(OR('Unit Types - Emission Rates'!F216="PM 2.5",'Unit Types - Emission Rates'!F216="PM2.5",'Unit Types - Emission Rates'!F216="PM 10",'Unit Types - Emission Rates'!F216="PM10"),"PM",'Unit Types - Emission Rates'!F216)</f>
        <v>0</v>
      </c>
      <c r="V207" s="100">
        <f>IF(ISBLANK('Unit Types - Emission Rates'!F216),1,0)</f>
        <v>1</v>
      </c>
      <c r="AC207" s="99">
        <f>IF(AD207=-1,0,MAX($AC$1:AC206)+1)</f>
        <v>0</v>
      </c>
      <c r="AD207" s="3">
        <f t="shared" si="82"/>
        <v>-1</v>
      </c>
      <c r="AE207" s="3">
        <f t="shared" si="83"/>
        <v>-1</v>
      </c>
      <c r="AF207" s="280">
        <f t="shared" si="84"/>
        <v>-1</v>
      </c>
      <c r="AG207" s="280" t="str">
        <f t="shared" si="85"/>
        <v/>
      </c>
      <c r="AH207" s="280" t="str">
        <f t="shared" si="86"/>
        <v/>
      </c>
      <c r="AI207" s="3">
        <f t="shared" si="87"/>
        <v>-1</v>
      </c>
      <c r="AJ207" s="3" t="str">
        <f t="shared" si="88"/>
        <v/>
      </c>
      <c r="AK207" s="3" t="str">
        <f t="shared" si="89"/>
        <v/>
      </c>
      <c r="AL207" s="280">
        <f t="shared" si="90"/>
        <v>-1</v>
      </c>
      <c r="AM207" s="280" t="str">
        <f t="shared" si="91"/>
        <v/>
      </c>
      <c r="AN207" s="285" t="str">
        <f t="shared" si="92"/>
        <v/>
      </c>
      <c r="AO207" s="3">
        <f>IF(AP207=0,0,COUNTIF(AO$1:$AO206,"&lt;&gt;0"))</f>
        <v>0</v>
      </c>
      <c r="AP207" s="3">
        <f t="shared" si="93"/>
        <v>0</v>
      </c>
      <c r="AT207" s="99">
        <f>IF(AU207=0,0,COUNTIF($AT$1:AT206,"&lt;&gt;0"))</f>
        <v>0</v>
      </c>
      <c r="AU207" s="3">
        <f t="shared" si="94"/>
        <v>0</v>
      </c>
      <c r="AY207" s="3">
        <f>IF(ISNUMBER(IFERROR(MATCH(AZ207,$AZ$1:AZ206,0),"Else")),0,ROW(AZ207)-1)</f>
        <v>0</v>
      </c>
      <c r="AZ207">
        <f>IF(OR('Unit Types - Emission Rates'!F215="PM 2.5",'Unit Types - Emission Rates'!F215="PM 2.5 ",'Unit Types - Emission Rates'!F215="PM2.5"),"PM2.5",IF(OR('Unit Types - Emission Rates'!F215="PM 10",'Unit Types - Emission Rates'!F215="PM 10 ",'Unit Types - Emission Rates'!F215="PM10 "),"PM10",IF(RIGHT('Unit Types - Emission Rates'!F215,1)=" ",LEFT('Unit Types - Emission Rates'!F215,LEN('Unit Types - Emission Rates'!F215)-1),IF(RIGHT('Unit Types - Emission Rates'!F215,1)&lt;&gt;" ",'Unit Types - Emission Rates'!F215,'Unit Types - Emission Rates'!F215))))</f>
        <v>0</v>
      </c>
      <c r="BA207">
        <f>_xlfn.NUMBERVALUE(IF(OR('Unit Types - Emission Rates'!G215="-",'Unit Types - Emission Rates'!G215="--",'Unit Types - Emission Rates'!G215="---"),0,IF(OR('Unit Types - Emission Rates'!G215="&lt;0.01",'Unit Types - Emission Rates'!G215="&lt; 0.01"),0.01,'Unit Types - Emission Rates'!G215)))</f>
        <v>0</v>
      </c>
      <c r="BB207">
        <f>_xlfn.NUMBERVALUE(IF(OR('Unit Types - Emission Rates'!H215="-",'Unit Types - Emission Rates'!H215="--",'Unit Types - Emission Rates'!H215="---"),0,IF(OR('Unit Types - Emission Rates'!H215="&lt;0.01",'Unit Types - Emission Rates'!H215="&lt; 0.01"),0.01,'Unit Types - Emission Rates'!H215)))</f>
        <v>0</v>
      </c>
      <c r="BC207">
        <f>_xlfn.NUMBERVALUE(IF(OR('Unit Types - Emission Rates'!I215="-",'Unit Types - Emission Rates'!I215="--",'Unit Types - Emission Rates'!I215="---"),0,IF(OR('Unit Types - Emission Rates'!I215="&lt;0.01",'Unit Types - Emission Rates'!I215="&lt; 0.01"),0.01,'Unit Types - Emission Rates'!I215)))</f>
        <v>0</v>
      </c>
      <c r="BD207">
        <f>_xlfn.NUMBERVALUE(IF(OR('Unit Types - Emission Rates'!J215="-",'Unit Types - Emission Rates'!J215="--",'Unit Types - Emission Rates'!J215="---"),0,IF(OR('Unit Types - Emission Rates'!J215="&lt;0.01",'Unit Types - Emission Rates'!J215="&lt; 0.01"),0.01,'Unit Types - Emission Rates'!J215)))</f>
        <v>0</v>
      </c>
      <c r="BE207">
        <f>_xlfn.NUMBERVALUE(IF(OR('Unit Types - Emission Rates'!K215="-",'Unit Types - Emission Rates'!K215="--",'Unit Types - Emission Rates'!K215="---"),0,IF(OR('Unit Types - Emission Rates'!K215="&lt;0.01",'Unit Types - Emission Rates'!K215="&lt; 0.01"),0.01,'Unit Types - Emission Rates'!K215)))</f>
        <v>0</v>
      </c>
      <c r="BF207">
        <f>_xlfn.NUMBERVALUE(IF(OR('Unit Types - Emission Rates'!L215="-",'Unit Types - Emission Rates'!L215="--",'Unit Types - Emission Rates'!L215="---"),0,IF(OR('Unit Types - Emission Rates'!L215="&lt;0.01",'Unit Types - Emission Rates'!L215="&lt; 0.01"),0.01,'Unit Types - Emission Rates'!L215)))</f>
        <v>0</v>
      </c>
      <c r="BG207" t="b">
        <f>IF(AND(V206&lt;&gt;1),(QuickFix!G206="Yes"))</f>
        <v>0</v>
      </c>
      <c r="BH207" t="b">
        <f>OR('Unit Types - Emission Rates'!A215="Consolidate",AND(ISBLANK('Unit Types - Emission Rates'!A215),BH206=TRUE),BC207&gt;0,BD207&gt;0)</f>
        <v>0</v>
      </c>
      <c r="BI207" t="b">
        <f>OR('Unit Types - Emission Rates'!A215="Remove",AND(ISBLANK('Unit Types - Emission Rates'!A215),BI206=TRUE))</f>
        <v>0</v>
      </c>
      <c r="BJ207" t="b">
        <f>OR('Unit Types - Emission Rates'!A215="Consolidate",'Unit Types - Emission Rates'!A215="New/Modified",'Unit Types - Emission Rates'!A215="Change of location",AND(ISBLANK('Unit Types - Emission Rates'!A215),BJ206=TRUE))</f>
        <v>0</v>
      </c>
      <c r="BK207" t="b">
        <f>OR('Unit Types - Emission Rates'!A215="Renew",'Unit Types - Emission Rates'!A215="Renew only",AND(ISBLANK('Unit Types - Emission Rates'!A215),BK206=TRUE))</f>
        <v>0</v>
      </c>
      <c r="BL207">
        <f>IF(ISNUMBER(IFERROR(MATCH(BM207,$BM$1:BM206,0),"Else")),0,ROW(BM207)-1)</f>
        <v>0</v>
      </c>
      <c r="BM207" s="105">
        <f t="shared" si="101"/>
        <v>0</v>
      </c>
      <c r="BO207" s="3"/>
      <c r="BP207" s="3"/>
      <c r="BQ207" s="162" t="s">
        <v>1905</v>
      </c>
      <c r="BR207" s="160" t="s">
        <v>1073</v>
      </c>
      <c r="BS207" s="3"/>
      <c r="BT207" s="3"/>
      <c r="CX207" t="s">
        <v>1906</v>
      </c>
      <c r="CY207">
        <f t="shared" si="95"/>
        <v>0</v>
      </c>
      <c r="DA207" t="b">
        <f t="shared" si="99"/>
        <v>0</v>
      </c>
      <c r="DF207" s="333">
        <f t="shared" si="100"/>
        <v>0</v>
      </c>
    </row>
    <row r="208" spans="1:110" x14ac:dyDescent="0.2">
      <c r="A208" s="102">
        <f>IF(OR('Unit Types - Emission Rates'!A217="Not New/Modified",'Unit Types - Emission Rates'!A217="Remove",M208=0),0,IF(ISNUMBER(MATCH(M208,$M$1:M207,0)),0,MAX($A$1:A207)+1))</f>
        <v>0</v>
      </c>
      <c r="B208" t="str">
        <f>IF(OR(COUNTIF(QuickFix!$D$2:D208,QuickFix!D208)&gt;1,QuickFix!D208=0),IF(ISBLANK('Unit Types - Emission Rates'!C217),B207,0),MAX($B$1:B207)+1)</f>
        <v># if BACT</v>
      </c>
      <c r="C208" t="str">
        <f t="shared" si="79"/>
        <v># if BACT0</v>
      </c>
      <c r="D208">
        <f>IF(B208=0,0,IF(ISNUMBER(MATCH(C208,$C$1:C207,0)),-1,COUNTIF($B$2:B208,B208)-COUNTIFS($D$1:D207,"&lt;0",$B$1:B207,B208)))</f>
        <v>-1</v>
      </c>
      <c r="E208">
        <f t="shared" si="96"/>
        <v>0</v>
      </c>
      <c r="F208" t="str">
        <f>IF(OR(COUNTIF(QuickFix!$D$2:D208,QuickFix!D208)&gt;1,QuickFix!D208=0),IF(ISBLANK('Unit Types - Emission Rates'!C217),F207,0),MAX(F$1:$F207)+1)</f>
        <v># if Monitoring</v>
      </c>
      <c r="G208" t="str">
        <f t="shared" si="80"/>
        <v># if Monitoring0</v>
      </c>
      <c r="H208">
        <f>IF(F208=0,0,IF(ISNUMBER(MATCH(G208,$G$1:G207,0)),-1,COUNTIF($F$2:F208,F208)-COUNTIFS($H$1:H207,"&lt;0",$F$1:F207,F208)))</f>
        <v>-1</v>
      </c>
      <c r="I208">
        <f t="shared" si="81"/>
        <v>0</v>
      </c>
      <c r="J208" s="3" t="str">
        <f>IF(OR(COUNTIF($L$2:L208,L208)&gt;1,L208=0),IF(ISBLANK('Unit Types - Emission Rates'!C217),J207,0),MAX($J$1:J207)+1)</f>
        <v>Unique FIN</v>
      </c>
      <c r="K208" s="3" t="str">
        <f>IF(OR(COUNTIF($M$2:M208,M208)&gt;1,M208=0),IF(ISBLANK('Unit Types - Emission Rates'!D217),K207,0),MAX($K$1:K207)+1)</f>
        <v>Unique EPN</v>
      </c>
      <c r="L208">
        <f>IF(ISBLANK('Unit Types - Emission Rates'!$C217),'Unit Types - Emission Rates'!D217,'Unit Types - Emission Rates'!C217)</f>
        <v>0</v>
      </c>
      <c r="M208" s="3">
        <f>IF(AND(ISBLANK('Unit Types - Emission Rates'!D217),N208&lt;&gt;0,L208&lt;&gt;N208),"FIN: "&amp;L208,IF(AND(ISBLANK('Unit Types - Emission Rates'!D217),N208&lt;&gt;0),L208,'Unit Types - Emission Rates'!D217))</f>
        <v>0</v>
      </c>
      <c r="N208" s="3">
        <f>'Unit Types - Emission Rates'!E217</f>
        <v>0</v>
      </c>
      <c r="O208" s="5" t="str">
        <f>IF(OR(COUNTIF($P$2:P208,P208&lt;&gt;0)&gt;1,P208=0),IF(ISBLANK('Unit Types - Emission Rates'!A217),O207,0),MAX($O$1:O207)+1)</f>
        <v>AR Numbering</v>
      </c>
      <c r="P208" s="5">
        <f>'Unit Types - Emission Rates'!A217</f>
        <v>0</v>
      </c>
      <c r="Q208" s="3">
        <f>IF(R208=0,0,IF(COUNTIF($R$2:R208,R208)&gt;1,0,MAX($Q$1:Q207)+1))</f>
        <v>0</v>
      </c>
      <c r="R208" s="3">
        <f>IF(ISBLANK('Unit Types - Emission Rates'!P217),'Unit Types - Emission Rates'!O217,'Unit Types - Emission Rates'!P217)</f>
        <v>0</v>
      </c>
      <c r="S208" t="str">
        <f t="shared" si="97"/>
        <v>00</v>
      </c>
      <c r="T208" t="str">
        <f t="shared" si="98"/>
        <v>00</v>
      </c>
      <c r="U208" s="3">
        <f>IF(OR('Unit Types - Emission Rates'!F217="PM 2.5",'Unit Types - Emission Rates'!F217="PM2.5",'Unit Types - Emission Rates'!F217="PM 10",'Unit Types - Emission Rates'!F217="PM10"),"PM",'Unit Types - Emission Rates'!F217)</f>
        <v>0</v>
      </c>
      <c r="V208" s="100">
        <f>IF(ISBLANK('Unit Types - Emission Rates'!F217),1,0)</f>
        <v>1</v>
      </c>
      <c r="AC208" s="99">
        <f>IF(AD208=-1,0,MAX($AC$1:AC207)+1)</f>
        <v>0</v>
      </c>
      <c r="AD208" s="3">
        <f t="shared" si="82"/>
        <v>-1</v>
      </c>
      <c r="AE208" s="3">
        <f t="shared" si="83"/>
        <v>-1</v>
      </c>
      <c r="AF208" s="280">
        <f t="shared" si="84"/>
        <v>-1</v>
      </c>
      <c r="AG208" s="280" t="str">
        <f t="shared" si="85"/>
        <v/>
      </c>
      <c r="AH208" s="280" t="str">
        <f t="shared" si="86"/>
        <v/>
      </c>
      <c r="AI208" s="3">
        <f t="shared" si="87"/>
        <v>-1</v>
      </c>
      <c r="AJ208" s="3" t="str">
        <f t="shared" si="88"/>
        <v/>
      </c>
      <c r="AK208" s="3" t="str">
        <f t="shared" si="89"/>
        <v/>
      </c>
      <c r="AL208" s="280">
        <f t="shared" si="90"/>
        <v>-1</v>
      </c>
      <c r="AM208" s="280" t="str">
        <f t="shared" si="91"/>
        <v/>
      </c>
      <c r="AN208" s="285" t="str">
        <f t="shared" si="92"/>
        <v/>
      </c>
      <c r="AO208" s="3">
        <f>IF(AP208=0,0,COUNTIF(AO$1:$AO207,"&lt;&gt;0"))</f>
        <v>0</v>
      </c>
      <c r="AP208" s="3">
        <f t="shared" si="93"/>
        <v>0</v>
      </c>
      <c r="AT208" s="99">
        <f>IF(AU208=0,0,COUNTIF($AT$1:AT207,"&lt;&gt;0"))</f>
        <v>0</v>
      </c>
      <c r="AU208" s="3">
        <f t="shared" si="94"/>
        <v>0</v>
      </c>
      <c r="AY208" s="3">
        <f>IF(ISNUMBER(IFERROR(MATCH(AZ208,$AZ$1:AZ207,0),"Else")),0,ROW(AZ208)-1)</f>
        <v>0</v>
      </c>
      <c r="AZ208">
        <f>IF(OR('Unit Types - Emission Rates'!F216="PM 2.5",'Unit Types - Emission Rates'!F216="PM 2.5 ",'Unit Types - Emission Rates'!F216="PM2.5"),"PM2.5",IF(OR('Unit Types - Emission Rates'!F216="PM 10",'Unit Types - Emission Rates'!F216="PM 10 ",'Unit Types - Emission Rates'!F216="PM10 "),"PM10",IF(RIGHT('Unit Types - Emission Rates'!F216,1)=" ",LEFT('Unit Types - Emission Rates'!F216,LEN('Unit Types - Emission Rates'!F216)-1),IF(RIGHT('Unit Types - Emission Rates'!F216,1)&lt;&gt;" ",'Unit Types - Emission Rates'!F216,'Unit Types - Emission Rates'!F216))))</f>
        <v>0</v>
      </c>
      <c r="BA208">
        <f>_xlfn.NUMBERVALUE(IF(OR('Unit Types - Emission Rates'!G216="-",'Unit Types - Emission Rates'!G216="--",'Unit Types - Emission Rates'!G216="---"),0,IF(OR('Unit Types - Emission Rates'!G216="&lt;0.01",'Unit Types - Emission Rates'!G216="&lt; 0.01"),0.01,'Unit Types - Emission Rates'!G216)))</f>
        <v>0</v>
      </c>
      <c r="BB208">
        <f>_xlfn.NUMBERVALUE(IF(OR('Unit Types - Emission Rates'!H216="-",'Unit Types - Emission Rates'!H216="--",'Unit Types - Emission Rates'!H216="---"),0,IF(OR('Unit Types - Emission Rates'!H216="&lt;0.01",'Unit Types - Emission Rates'!H216="&lt; 0.01"),0.01,'Unit Types - Emission Rates'!H216)))</f>
        <v>0</v>
      </c>
      <c r="BC208">
        <f>_xlfn.NUMBERVALUE(IF(OR('Unit Types - Emission Rates'!I216="-",'Unit Types - Emission Rates'!I216="--",'Unit Types - Emission Rates'!I216="---"),0,IF(OR('Unit Types - Emission Rates'!I216="&lt;0.01",'Unit Types - Emission Rates'!I216="&lt; 0.01"),0.01,'Unit Types - Emission Rates'!I216)))</f>
        <v>0</v>
      </c>
      <c r="BD208">
        <f>_xlfn.NUMBERVALUE(IF(OR('Unit Types - Emission Rates'!J216="-",'Unit Types - Emission Rates'!J216="--",'Unit Types - Emission Rates'!J216="---"),0,IF(OR('Unit Types - Emission Rates'!J216="&lt;0.01",'Unit Types - Emission Rates'!J216="&lt; 0.01"),0.01,'Unit Types - Emission Rates'!J216)))</f>
        <v>0</v>
      </c>
      <c r="BE208">
        <f>_xlfn.NUMBERVALUE(IF(OR('Unit Types - Emission Rates'!K216="-",'Unit Types - Emission Rates'!K216="--",'Unit Types - Emission Rates'!K216="---"),0,IF(OR('Unit Types - Emission Rates'!K216="&lt;0.01",'Unit Types - Emission Rates'!K216="&lt; 0.01"),0.01,'Unit Types - Emission Rates'!K216)))</f>
        <v>0</v>
      </c>
      <c r="BF208">
        <f>_xlfn.NUMBERVALUE(IF(OR('Unit Types - Emission Rates'!L216="-",'Unit Types - Emission Rates'!L216="--",'Unit Types - Emission Rates'!L216="---"),0,IF(OR('Unit Types - Emission Rates'!L216="&lt;0.01",'Unit Types - Emission Rates'!L216="&lt; 0.01"),0.01,'Unit Types - Emission Rates'!L216)))</f>
        <v>0</v>
      </c>
      <c r="BG208" t="b">
        <f>IF(AND(V207&lt;&gt;1),(QuickFix!G207="Yes"))</f>
        <v>0</v>
      </c>
      <c r="BH208" t="b">
        <f>OR('Unit Types - Emission Rates'!A216="Consolidate",AND(ISBLANK('Unit Types - Emission Rates'!A216),BH207=TRUE),BC208&gt;0,BD208&gt;0)</f>
        <v>0</v>
      </c>
      <c r="BI208" t="b">
        <f>OR('Unit Types - Emission Rates'!A216="Remove",AND(ISBLANK('Unit Types - Emission Rates'!A216),BI207=TRUE))</f>
        <v>0</v>
      </c>
      <c r="BJ208" t="b">
        <f>OR('Unit Types - Emission Rates'!A216="Consolidate",'Unit Types - Emission Rates'!A216="New/Modified",'Unit Types - Emission Rates'!A216="Change of location",AND(ISBLANK('Unit Types - Emission Rates'!A216),BJ207=TRUE))</f>
        <v>0</v>
      </c>
      <c r="BK208" t="b">
        <f>OR('Unit Types - Emission Rates'!A216="Renew",'Unit Types - Emission Rates'!A216="Renew only",AND(ISBLANK('Unit Types - Emission Rates'!A216),BK207=TRUE))</f>
        <v>0</v>
      </c>
      <c r="BL208">
        <f>IF(ISNUMBER(IFERROR(MATCH(BM208,$BM$1:BM207,0),"Else")),0,ROW(BM208)-1)</f>
        <v>0</v>
      </c>
      <c r="BM208" s="105">
        <f t="shared" si="101"/>
        <v>0</v>
      </c>
      <c r="BO208" s="3"/>
      <c r="BP208" s="3"/>
      <c r="BQ208" s="162" t="s">
        <v>1907</v>
      </c>
      <c r="BR208" s="160" t="s">
        <v>1219</v>
      </c>
      <c r="BS208" s="3"/>
      <c r="BT208" s="3"/>
      <c r="CX208" t="s">
        <v>1908</v>
      </c>
      <c r="CY208">
        <f t="shared" si="95"/>
        <v>0</v>
      </c>
      <c r="DA208" t="b">
        <f t="shared" si="99"/>
        <v>0</v>
      </c>
      <c r="DF208" s="333">
        <f t="shared" si="100"/>
        <v>0</v>
      </c>
    </row>
    <row r="209" spans="1:110" x14ac:dyDescent="0.2">
      <c r="A209" s="102">
        <f>IF(OR('Unit Types - Emission Rates'!A218="Not New/Modified",'Unit Types - Emission Rates'!A218="Remove",M209=0),0,IF(ISNUMBER(MATCH(M209,$M$1:M208,0)),0,MAX($A$1:A208)+1))</f>
        <v>0</v>
      </c>
      <c r="B209" t="str">
        <f>IF(OR(COUNTIF(QuickFix!$D$2:D209,QuickFix!D209)&gt;1,QuickFix!D209=0),IF(ISBLANK('Unit Types - Emission Rates'!C218),B208,0),MAX($B$1:B208)+1)</f>
        <v># if BACT</v>
      </c>
      <c r="C209" t="str">
        <f t="shared" si="79"/>
        <v># if BACT0</v>
      </c>
      <c r="D209">
        <f>IF(B209=0,0,IF(ISNUMBER(MATCH(C209,$C$1:C208,0)),-1,COUNTIF($B$2:B209,B209)-COUNTIFS($D$1:D208,"&lt;0",$B$1:B208,B209)))</f>
        <v>-1</v>
      </c>
      <c r="E209">
        <f t="shared" si="96"/>
        <v>0</v>
      </c>
      <c r="F209" t="str">
        <f>IF(OR(COUNTIF(QuickFix!$D$2:D209,QuickFix!D209)&gt;1,QuickFix!D209=0),IF(ISBLANK('Unit Types - Emission Rates'!C218),F208,0),MAX(F$1:$F208)+1)</f>
        <v># if Monitoring</v>
      </c>
      <c r="G209" t="str">
        <f t="shared" si="80"/>
        <v># if Monitoring0</v>
      </c>
      <c r="H209">
        <f>IF(F209=0,0,IF(ISNUMBER(MATCH(G209,$G$1:G208,0)),-1,COUNTIF($F$2:F209,F209)-COUNTIFS($H$1:H208,"&lt;0",$F$1:F208,F209)))</f>
        <v>-1</v>
      </c>
      <c r="I209">
        <f t="shared" si="81"/>
        <v>0</v>
      </c>
      <c r="J209" s="3" t="str">
        <f>IF(OR(COUNTIF($L$2:L209,L209)&gt;1,L209=0),IF(ISBLANK('Unit Types - Emission Rates'!C218),J208,0),MAX($J$1:J208)+1)</f>
        <v>Unique FIN</v>
      </c>
      <c r="K209" s="3" t="str">
        <f>IF(OR(COUNTIF($M$2:M209,M209)&gt;1,M209=0),IF(ISBLANK('Unit Types - Emission Rates'!D218),K208,0),MAX($K$1:K208)+1)</f>
        <v>Unique EPN</v>
      </c>
      <c r="L209">
        <f>IF(ISBLANK('Unit Types - Emission Rates'!$C218),'Unit Types - Emission Rates'!D218,'Unit Types - Emission Rates'!C218)</f>
        <v>0</v>
      </c>
      <c r="M209" s="3">
        <f>IF(AND(ISBLANK('Unit Types - Emission Rates'!D218),N209&lt;&gt;0,L209&lt;&gt;N209),"FIN: "&amp;L209,IF(AND(ISBLANK('Unit Types - Emission Rates'!D218),N209&lt;&gt;0),L209,'Unit Types - Emission Rates'!D218))</f>
        <v>0</v>
      </c>
      <c r="N209" s="3">
        <f>'Unit Types - Emission Rates'!E218</f>
        <v>0</v>
      </c>
      <c r="O209" s="5" t="str">
        <f>IF(OR(COUNTIF($P$2:P209,P209&lt;&gt;0)&gt;1,P209=0),IF(ISBLANK('Unit Types - Emission Rates'!A218),O208,0),MAX($O$1:O208)+1)</f>
        <v>AR Numbering</v>
      </c>
      <c r="P209" s="5">
        <f>'Unit Types - Emission Rates'!A218</f>
        <v>0</v>
      </c>
      <c r="Q209" s="3">
        <f>IF(R209=0,0,IF(COUNTIF($R$2:R209,R209)&gt;1,0,MAX($Q$1:Q208)+1))</f>
        <v>0</v>
      </c>
      <c r="R209" s="3">
        <f>IF(ISBLANK('Unit Types - Emission Rates'!P218),'Unit Types - Emission Rates'!O218,'Unit Types - Emission Rates'!P218)</f>
        <v>0</v>
      </c>
      <c r="S209" t="str">
        <f t="shared" si="97"/>
        <v>00</v>
      </c>
      <c r="T209" t="str">
        <f t="shared" si="98"/>
        <v>00</v>
      </c>
      <c r="U209" s="3">
        <f>IF(OR('Unit Types - Emission Rates'!F218="PM 2.5",'Unit Types - Emission Rates'!F218="PM2.5",'Unit Types - Emission Rates'!F218="PM 10",'Unit Types - Emission Rates'!F218="PM10"),"PM",'Unit Types - Emission Rates'!F218)</f>
        <v>0</v>
      </c>
      <c r="V209" s="100">
        <f>IF(ISBLANK('Unit Types - Emission Rates'!F218),1,0)</f>
        <v>1</v>
      </c>
      <c r="AC209" s="99">
        <f>IF(AD209=-1,0,MAX($AC$1:AC208)+1)</f>
        <v>0</v>
      </c>
      <c r="AD209" s="3">
        <f t="shared" si="82"/>
        <v>-1</v>
      </c>
      <c r="AE209" s="3">
        <f t="shared" si="83"/>
        <v>-1</v>
      </c>
      <c r="AF209" s="280">
        <f t="shared" si="84"/>
        <v>-1</v>
      </c>
      <c r="AG209" s="280" t="str">
        <f t="shared" si="85"/>
        <v/>
      </c>
      <c r="AH209" s="280" t="str">
        <f t="shared" si="86"/>
        <v/>
      </c>
      <c r="AI209" s="3">
        <f t="shared" si="87"/>
        <v>-1</v>
      </c>
      <c r="AJ209" s="3" t="str">
        <f t="shared" si="88"/>
        <v/>
      </c>
      <c r="AK209" s="3" t="str">
        <f t="shared" si="89"/>
        <v/>
      </c>
      <c r="AL209" s="280">
        <f t="shared" si="90"/>
        <v>-1</v>
      </c>
      <c r="AM209" s="280" t="str">
        <f t="shared" si="91"/>
        <v/>
      </c>
      <c r="AN209" s="285" t="str">
        <f t="shared" si="92"/>
        <v/>
      </c>
      <c r="AO209" s="3">
        <f>IF(AP209=0,0,COUNTIF(AO$1:$AO208,"&lt;&gt;0"))</f>
        <v>0</v>
      </c>
      <c r="AP209" s="3">
        <f t="shared" si="93"/>
        <v>0</v>
      </c>
      <c r="AT209" s="99">
        <f>IF(AU209=0,0,COUNTIF($AT$1:AT208,"&lt;&gt;0"))</f>
        <v>0</v>
      </c>
      <c r="AU209" s="3">
        <f t="shared" si="94"/>
        <v>0</v>
      </c>
      <c r="AY209" s="3">
        <f>IF(ISNUMBER(IFERROR(MATCH(AZ209,$AZ$1:AZ208,0),"Else")),0,ROW(AZ209)-1)</f>
        <v>0</v>
      </c>
      <c r="AZ209">
        <f>IF(OR('Unit Types - Emission Rates'!F217="PM 2.5",'Unit Types - Emission Rates'!F217="PM 2.5 ",'Unit Types - Emission Rates'!F217="PM2.5"),"PM2.5",IF(OR('Unit Types - Emission Rates'!F217="PM 10",'Unit Types - Emission Rates'!F217="PM 10 ",'Unit Types - Emission Rates'!F217="PM10 "),"PM10",IF(RIGHT('Unit Types - Emission Rates'!F217,1)=" ",LEFT('Unit Types - Emission Rates'!F217,LEN('Unit Types - Emission Rates'!F217)-1),IF(RIGHT('Unit Types - Emission Rates'!F217,1)&lt;&gt;" ",'Unit Types - Emission Rates'!F217,'Unit Types - Emission Rates'!F217))))</f>
        <v>0</v>
      </c>
      <c r="BA209">
        <f>_xlfn.NUMBERVALUE(IF(OR('Unit Types - Emission Rates'!G217="-",'Unit Types - Emission Rates'!G217="--",'Unit Types - Emission Rates'!G217="---"),0,IF(OR('Unit Types - Emission Rates'!G217="&lt;0.01",'Unit Types - Emission Rates'!G217="&lt; 0.01"),0.01,'Unit Types - Emission Rates'!G217)))</f>
        <v>0</v>
      </c>
      <c r="BB209">
        <f>_xlfn.NUMBERVALUE(IF(OR('Unit Types - Emission Rates'!H217="-",'Unit Types - Emission Rates'!H217="--",'Unit Types - Emission Rates'!H217="---"),0,IF(OR('Unit Types - Emission Rates'!H217="&lt;0.01",'Unit Types - Emission Rates'!H217="&lt; 0.01"),0.01,'Unit Types - Emission Rates'!H217)))</f>
        <v>0</v>
      </c>
      <c r="BC209">
        <f>_xlfn.NUMBERVALUE(IF(OR('Unit Types - Emission Rates'!I217="-",'Unit Types - Emission Rates'!I217="--",'Unit Types - Emission Rates'!I217="---"),0,IF(OR('Unit Types - Emission Rates'!I217="&lt;0.01",'Unit Types - Emission Rates'!I217="&lt; 0.01"),0.01,'Unit Types - Emission Rates'!I217)))</f>
        <v>0</v>
      </c>
      <c r="BD209">
        <f>_xlfn.NUMBERVALUE(IF(OR('Unit Types - Emission Rates'!J217="-",'Unit Types - Emission Rates'!J217="--",'Unit Types - Emission Rates'!J217="---"),0,IF(OR('Unit Types - Emission Rates'!J217="&lt;0.01",'Unit Types - Emission Rates'!J217="&lt; 0.01"),0.01,'Unit Types - Emission Rates'!J217)))</f>
        <v>0</v>
      </c>
      <c r="BE209">
        <f>_xlfn.NUMBERVALUE(IF(OR('Unit Types - Emission Rates'!K217="-",'Unit Types - Emission Rates'!K217="--",'Unit Types - Emission Rates'!K217="---"),0,IF(OR('Unit Types - Emission Rates'!K217="&lt;0.01",'Unit Types - Emission Rates'!K217="&lt; 0.01"),0.01,'Unit Types - Emission Rates'!K217)))</f>
        <v>0</v>
      </c>
      <c r="BF209">
        <f>_xlfn.NUMBERVALUE(IF(OR('Unit Types - Emission Rates'!L217="-",'Unit Types - Emission Rates'!L217="--",'Unit Types - Emission Rates'!L217="---"),0,IF(OR('Unit Types - Emission Rates'!L217="&lt;0.01",'Unit Types - Emission Rates'!L217="&lt; 0.01"),0.01,'Unit Types - Emission Rates'!L217)))</f>
        <v>0</v>
      </c>
      <c r="BG209" t="b">
        <f>IF(AND(V208&lt;&gt;1),(QuickFix!G208="Yes"))</f>
        <v>0</v>
      </c>
      <c r="BH209" t="b">
        <f>OR('Unit Types - Emission Rates'!A217="Consolidate",AND(ISBLANK('Unit Types - Emission Rates'!A217),BH208=TRUE),BC209&gt;0,BD209&gt;0)</f>
        <v>0</v>
      </c>
      <c r="BI209" t="b">
        <f>OR('Unit Types - Emission Rates'!A217="Remove",AND(ISBLANK('Unit Types - Emission Rates'!A217),BI208=TRUE))</f>
        <v>0</v>
      </c>
      <c r="BJ209" t="b">
        <f>OR('Unit Types - Emission Rates'!A217="Consolidate",'Unit Types - Emission Rates'!A217="New/Modified",'Unit Types - Emission Rates'!A217="Change of location",AND(ISBLANK('Unit Types - Emission Rates'!A217),BJ208=TRUE))</f>
        <v>0</v>
      </c>
      <c r="BK209" t="b">
        <f>OR('Unit Types - Emission Rates'!A217="Renew",'Unit Types - Emission Rates'!A217="Renew only",AND(ISBLANK('Unit Types - Emission Rates'!A217),BK208=TRUE))</f>
        <v>0</v>
      </c>
      <c r="BL209">
        <f>IF(ISNUMBER(IFERROR(MATCH(BM209,$BM$1:BM208,0),"Else")),0,ROW(BM209)-1)</f>
        <v>0</v>
      </c>
      <c r="BM209" s="105">
        <f t="shared" si="101"/>
        <v>0</v>
      </c>
      <c r="BO209" s="3"/>
      <c r="BP209" s="3"/>
      <c r="BQ209" s="162" t="s">
        <v>1909</v>
      </c>
      <c r="BR209" s="160" t="s">
        <v>1228</v>
      </c>
      <c r="BS209" s="3"/>
      <c r="BT209" s="3"/>
      <c r="CX209" t="s">
        <v>1910</v>
      </c>
      <c r="CY209">
        <f t="shared" si="95"/>
        <v>0</v>
      </c>
      <c r="DA209" t="b">
        <f t="shared" si="99"/>
        <v>0</v>
      </c>
      <c r="DF209" s="333">
        <f t="shared" si="100"/>
        <v>0</v>
      </c>
    </row>
    <row r="210" spans="1:110" x14ac:dyDescent="0.2">
      <c r="A210" s="102">
        <f>IF(OR('Unit Types - Emission Rates'!A219="Not New/Modified",'Unit Types - Emission Rates'!A219="Remove",M210=0),0,IF(ISNUMBER(MATCH(M210,$M$1:M209,0)),0,MAX($A$1:A209)+1))</f>
        <v>0</v>
      </c>
      <c r="B210" t="str">
        <f>IF(OR(COUNTIF(QuickFix!$D$2:D210,QuickFix!D210)&gt;1,QuickFix!D210=0),IF(ISBLANK('Unit Types - Emission Rates'!C219),B209,0),MAX($B$1:B209)+1)</f>
        <v># if BACT</v>
      </c>
      <c r="C210" t="str">
        <f t="shared" si="79"/>
        <v># if BACT0</v>
      </c>
      <c r="D210">
        <f>IF(B210=0,0,IF(ISNUMBER(MATCH(C210,$C$1:C209,0)),-1,COUNTIF($B$2:B210,B210)-COUNTIFS($D$1:D209,"&lt;0",$B$1:B209,B210)))</f>
        <v>-1</v>
      </c>
      <c r="E210">
        <f t="shared" si="96"/>
        <v>0</v>
      </c>
      <c r="F210" t="str">
        <f>IF(OR(COUNTIF(QuickFix!$D$2:D210,QuickFix!D210)&gt;1,QuickFix!D210=0),IF(ISBLANK('Unit Types - Emission Rates'!C219),F209,0),MAX(F$1:$F209)+1)</f>
        <v># if Monitoring</v>
      </c>
      <c r="G210" t="str">
        <f t="shared" si="80"/>
        <v># if Monitoring0</v>
      </c>
      <c r="H210">
        <f>IF(F210=0,0,IF(ISNUMBER(MATCH(G210,$G$1:G209,0)),-1,COUNTIF($F$2:F210,F210)-COUNTIFS($H$1:H209,"&lt;0",$F$1:F209,F210)))</f>
        <v>-1</v>
      </c>
      <c r="I210">
        <f t="shared" si="81"/>
        <v>0</v>
      </c>
      <c r="J210" s="3" t="str">
        <f>IF(OR(COUNTIF($L$2:L210,L210)&gt;1,L210=0),IF(ISBLANK('Unit Types - Emission Rates'!C219),J209,0),MAX($J$1:J209)+1)</f>
        <v>Unique FIN</v>
      </c>
      <c r="K210" s="3" t="str">
        <f>IF(OR(COUNTIF($M$2:M210,M210)&gt;1,M210=0),IF(ISBLANK('Unit Types - Emission Rates'!D219),K209,0),MAX($K$1:K209)+1)</f>
        <v>Unique EPN</v>
      </c>
      <c r="L210">
        <f>IF(ISBLANK('Unit Types - Emission Rates'!$C219),'Unit Types - Emission Rates'!D219,'Unit Types - Emission Rates'!C219)</f>
        <v>0</v>
      </c>
      <c r="M210" s="3">
        <f>IF(AND(ISBLANK('Unit Types - Emission Rates'!D219),N210&lt;&gt;0,L210&lt;&gt;N210),"FIN: "&amp;L210,IF(AND(ISBLANK('Unit Types - Emission Rates'!D219),N210&lt;&gt;0),L210,'Unit Types - Emission Rates'!D219))</f>
        <v>0</v>
      </c>
      <c r="N210" s="3">
        <f>'Unit Types - Emission Rates'!E219</f>
        <v>0</v>
      </c>
      <c r="O210" s="5" t="str">
        <f>IF(OR(COUNTIF($P$2:P210,P210&lt;&gt;0)&gt;1,P210=0),IF(ISBLANK('Unit Types - Emission Rates'!A219),O209,0),MAX($O$1:O209)+1)</f>
        <v>AR Numbering</v>
      </c>
      <c r="P210" s="5">
        <f>'Unit Types - Emission Rates'!A219</f>
        <v>0</v>
      </c>
      <c r="Q210" s="3">
        <f>IF(R210=0,0,IF(COUNTIF($R$2:R210,R210)&gt;1,0,MAX($Q$1:Q209)+1))</f>
        <v>0</v>
      </c>
      <c r="R210" s="3">
        <f>IF(ISBLANK('Unit Types - Emission Rates'!P219),'Unit Types - Emission Rates'!O219,'Unit Types - Emission Rates'!P219)</f>
        <v>0</v>
      </c>
      <c r="S210" t="str">
        <f t="shared" si="97"/>
        <v>00</v>
      </c>
      <c r="T210" t="str">
        <f t="shared" si="98"/>
        <v>00</v>
      </c>
      <c r="U210" s="3">
        <f>IF(OR('Unit Types - Emission Rates'!F219="PM 2.5",'Unit Types - Emission Rates'!F219="PM2.5",'Unit Types - Emission Rates'!F219="PM 10",'Unit Types - Emission Rates'!F219="PM10"),"PM",'Unit Types - Emission Rates'!F219)</f>
        <v>0</v>
      </c>
      <c r="V210" s="100">
        <f>IF(ISBLANK('Unit Types - Emission Rates'!F219),1,0)</f>
        <v>1</v>
      </c>
      <c r="AC210" s="99">
        <f>IF(AD210=-1,0,MAX($AC$1:AC209)+1)</f>
        <v>0</v>
      </c>
      <c r="AD210" s="3">
        <f t="shared" si="82"/>
        <v>-1</v>
      </c>
      <c r="AE210" s="3">
        <f t="shared" si="83"/>
        <v>-1</v>
      </c>
      <c r="AF210" s="280">
        <f t="shared" si="84"/>
        <v>-1</v>
      </c>
      <c r="AG210" s="280" t="str">
        <f t="shared" si="85"/>
        <v/>
      </c>
      <c r="AH210" s="280" t="str">
        <f t="shared" si="86"/>
        <v/>
      </c>
      <c r="AI210" s="3">
        <f t="shared" si="87"/>
        <v>-1</v>
      </c>
      <c r="AJ210" s="3" t="str">
        <f t="shared" si="88"/>
        <v/>
      </c>
      <c r="AK210" s="3" t="str">
        <f t="shared" si="89"/>
        <v/>
      </c>
      <c r="AL210" s="280">
        <f t="shared" si="90"/>
        <v>-1</v>
      </c>
      <c r="AM210" s="280" t="str">
        <f t="shared" si="91"/>
        <v/>
      </c>
      <c r="AN210" s="285" t="str">
        <f t="shared" si="92"/>
        <v/>
      </c>
      <c r="AO210" s="3">
        <f>IF(AP210=0,0,COUNTIF(AO$1:$AO209,"&lt;&gt;0"))</f>
        <v>0</v>
      </c>
      <c r="AP210" s="3">
        <f t="shared" si="93"/>
        <v>0</v>
      </c>
      <c r="AT210" s="99">
        <f>IF(AU210=0,0,COUNTIF($AT$1:AT209,"&lt;&gt;0"))</f>
        <v>0</v>
      </c>
      <c r="AU210" s="3">
        <f t="shared" si="94"/>
        <v>0</v>
      </c>
      <c r="AY210" s="3">
        <f>IF(ISNUMBER(IFERROR(MATCH(AZ210,$AZ$1:AZ209,0),"Else")),0,ROW(AZ210)-1)</f>
        <v>0</v>
      </c>
      <c r="AZ210">
        <f>IF(OR('Unit Types - Emission Rates'!F218="PM 2.5",'Unit Types - Emission Rates'!F218="PM 2.5 ",'Unit Types - Emission Rates'!F218="PM2.5"),"PM2.5",IF(OR('Unit Types - Emission Rates'!F218="PM 10",'Unit Types - Emission Rates'!F218="PM 10 ",'Unit Types - Emission Rates'!F218="PM10 "),"PM10",IF(RIGHT('Unit Types - Emission Rates'!F218,1)=" ",LEFT('Unit Types - Emission Rates'!F218,LEN('Unit Types - Emission Rates'!F218)-1),IF(RIGHT('Unit Types - Emission Rates'!F218,1)&lt;&gt;" ",'Unit Types - Emission Rates'!F218,'Unit Types - Emission Rates'!F218))))</f>
        <v>0</v>
      </c>
      <c r="BA210">
        <f>_xlfn.NUMBERVALUE(IF(OR('Unit Types - Emission Rates'!G218="-",'Unit Types - Emission Rates'!G218="--",'Unit Types - Emission Rates'!G218="---"),0,IF(OR('Unit Types - Emission Rates'!G218="&lt;0.01",'Unit Types - Emission Rates'!G218="&lt; 0.01"),0.01,'Unit Types - Emission Rates'!G218)))</f>
        <v>0</v>
      </c>
      <c r="BB210">
        <f>_xlfn.NUMBERVALUE(IF(OR('Unit Types - Emission Rates'!H218="-",'Unit Types - Emission Rates'!H218="--",'Unit Types - Emission Rates'!H218="---"),0,IF(OR('Unit Types - Emission Rates'!H218="&lt;0.01",'Unit Types - Emission Rates'!H218="&lt; 0.01"),0.01,'Unit Types - Emission Rates'!H218)))</f>
        <v>0</v>
      </c>
      <c r="BC210">
        <f>_xlfn.NUMBERVALUE(IF(OR('Unit Types - Emission Rates'!I218="-",'Unit Types - Emission Rates'!I218="--",'Unit Types - Emission Rates'!I218="---"),0,IF(OR('Unit Types - Emission Rates'!I218="&lt;0.01",'Unit Types - Emission Rates'!I218="&lt; 0.01"),0.01,'Unit Types - Emission Rates'!I218)))</f>
        <v>0</v>
      </c>
      <c r="BD210">
        <f>_xlfn.NUMBERVALUE(IF(OR('Unit Types - Emission Rates'!J218="-",'Unit Types - Emission Rates'!J218="--",'Unit Types - Emission Rates'!J218="---"),0,IF(OR('Unit Types - Emission Rates'!J218="&lt;0.01",'Unit Types - Emission Rates'!J218="&lt; 0.01"),0.01,'Unit Types - Emission Rates'!J218)))</f>
        <v>0</v>
      </c>
      <c r="BE210">
        <f>_xlfn.NUMBERVALUE(IF(OR('Unit Types - Emission Rates'!K218="-",'Unit Types - Emission Rates'!K218="--",'Unit Types - Emission Rates'!K218="---"),0,IF(OR('Unit Types - Emission Rates'!K218="&lt;0.01",'Unit Types - Emission Rates'!K218="&lt; 0.01"),0.01,'Unit Types - Emission Rates'!K218)))</f>
        <v>0</v>
      </c>
      <c r="BF210">
        <f>_xlfn.NUMBERVALUE(IF(OR('Unit Types - Emission Rates'!L218="-",'Unit Types - Emission Rates'!L218="--",'Unit Types - Emission Rates'!L218="---"),0,IF(OR('Unit Types - Emission Rates'!L218="&lt;0.01",'Unit Types - Emission Rates'!L218="&lt; 0.01"),0.01,'Unit Types - Emission Rates'!L218)))</f>
        <v>0</v>
      </c>
      <c r="BG210" t="b">
        <f>IF(AND(V209&lt;&gt;1),(QuickFix!G209="Yes"))</f>
        <v>0</v>
      </c>
      <c r="BH210" t="b">
        <f>OR('Unit Types - Emission Rates'!A218="Consolidate",AND(ISBLANK('Unit Types - Emission Rates'!A218),BH209=TRUE),BC210&gt;0,BD210&gt;0)</f>
        <v>0</v>
      </c>
      <c r="BI210" t="b">
        <f>OR('Unit Types - Emission Rates'!A218="Remove",AND(ISBLANK('Unit Types - Emission Rates'!A218),BI209=TRUE))</f>
        <v>0</v>
      </c>
      <c r="BJ210" t="b">
        <f>OR('Unit Types - Emission Rates'!A218="Consolidate",'Unit Types - Emission Rates'!A218="New/Modified",'Unit Types - Emission Rates'!A218="Change of location",AND(ISBLANK('Unit Types - Emission Rates'!A218),BJ209=TRUE))</f>
        <v>0</v>
      </c>
      <c r="BK210" t="b">
        <f>OR('Unit Types - Emission Rates'!A218="Renew",'Unit Types - Emission Rates'!A218="Renew only",AND(ISBLANK('Unit Types - Emission Rates'!A218),BK209=TRUE))</f>
        <v>0</v>
      </c>
      <c r="BL210">
        <f>IF(ISNUMBER(IFERROR(MATCH(BM210,$BM$1:BM209,0),"Else")),0,ROW(BM210)-1)</f>
        <v>0</v>
      </c>
      <c r="BM210" s="105">
        <f t="shared" si="101"/>
        <v>0</v>
      </c>
      <c r="BO210" s="3"/>
      <c r="BP210" s="3"/>
      <c r="BQ210" s="162" t="s">
        <v>1911</v>
      </c>
      <c r="BR210" s="160" t="s">
        <v>1099</v>
      </c>
      <c r="BS210" s="3"/>
      <c r="BT210" s="3"/>
      <c r="CX210" t="s">
        <v>1912</v>
      </c>
      <c r="CY210">
        <f t="shared" si="95"/>
        <v>0</v>
      </c>
      <c r="DA210" t="b">
        <f t="shared" si="99"/>
        <v>0</v>
      </c>
      <c r="DF210" s="333">
        <f t="shared" si="100"/>
        <v>0</v>
      </c>
    </row>
    <row r="211" spans="1:110" x14ac:dyDescent="0.2">
      <c r="A211" s="102">
        <f>IF(OR('Unit Types - Emission Rates'!A220="Not New/Modified",'Unit Types - Emission Rates'!A220="Remove",M211=0),0,IF(ISNUMBER(MATCH(M211,$M$1:M210,0)),0,MAX($A$1:A210)+1))</f>
        <v>0</v>
      </c>
      <c r="B211" t="str">
        <f>IF(OR(COUNTIF(QuickFix!$D$2:D211,QuickFix!D211)&gt;1,QuickFix!D211=0),IF(ISBLANK('Unit Types - Emission Rates'!C220),B210,0),MAX($B$1:B210)+1)</f>
        <v># if BACT</v>
      </c>
      <c r="C211" t="str">
        <f t="shared" si="79"/>
        <v># if BACT0</v>
      </c>
      <c r="D211">
        <f>IF(B211=0,0,IF(ISNUMBER(MATCH(C211,$C$1:C210,0)),-1,COUNTIF($B$2:B211,B211)-COUNTIFS($D$1:D210,"&lt;0",$B$1:B210,B211)))</f>
        <v>-1</v>
      </c>
      <c r="E211">
        <f t="shared" si="96"/>
        <v>0</v>
      </c>
      <c r="F211" t="str">
        <f>IF(OR(COUNTIF(QuickFix!$D$2:D211,QuickFix!D211)&gt;1,QuickFix!D211=0),IF(ISBLANK('Unit Types - Emission Rates'!C220),F210,0),MAX(F$1:$F210)+1)</f>
        <v># if Monitoring</v>
      </c>
      <c r="G211" t="str">
        <f t="shared" si="80"/>
        <v># if Monitoring0</v>
      </c>
      <c r="H211">
        <f>IF(F211=0,0,IF(ISNUMBER(MATCH(G211,$G$1:G210,0)),-1,COUNTIF($F$2:F211,F211)-COUNTIFS($H$1:H210,"&lt;0",$F$1:F210,F211)))</f>
        <v>-1</v>
      </c>
      <c r="I211">
        <f t="shared" si="81"/>
        <v>0</v>
      </c>
      <c r="J211" s="3" t="str">
        <f>IF(OR(COUNTIF($L$2:L211,L211)&gt;1,L211=0),IF(ISBLANK('Unit Types - Emission Rates'!C220),J210,0),MAX($J$1:J210)+1)</f>
        <v>Unique FIN</v>
      </c>
      <c r="K211" s="3" t="str">
        <f>IF(OR(COUNTIF($M$2:M211,M211)&gt;1,M211=0),IF(ISBLANK('Unit Types - Emission Rates'!D220),K210,0),MAX($K$1:K210)+1)</f>
        <v>Unique EPN</v>
      </c>
      <c r="L211">
        <f>IF(ISBLANK('Unit Types - Emission Rates'!$C220),'Unit Types - Emission Rates'!D220,'Unit Types - Emission Rates'!C220)</f>
        <v>0</v>
      </c>
      <c r="M211" s="3">
        <f>IF(AND(ISBLANK('Unit Types - Emission Rates'!D220),N211&lt;&gt;0,L211&lt;&gt;N211),"FIN: "&amp;L211,IF(AND(ISBLANK('Unit Types - Emission Rates'!D220),N211&lt;&gt;0),L211,'Unit Types - Emission Rates'!D220))</f>
        <v>0</v>
      </c>
      <c r="N211" s="3">
        <f>'Unit Types - Emission Rates'!E220</f>
        <v>0</v>
      </c>
      <c r="O211" s="5" t="str">
        <f>IF(OR(COUNTIF($P$2:P211,P211&lt;&gt;0)&gt;1,P211=0),IF(ISBLANK('Unit Types - Emission Rates'!A220),O210,0),MAX($O$1:O210)+1)</f>
        <v>AR Numbering</v>
      </c>
      <c r="P211" s="5">
        <f>'Unit Types - Emission Rates'!A220</f>
        <v>0</v>
      </c>
      <c r="Q211" s="3">
        <f>IF(R211=0,0,IF(COUNTIF($R$2:R211,R211)&gt;1,0,MAX($Q$1:Q210)+1))</f>
        <v>0</v>
      </c>
      <c r="R211" s="3">
        <f>IF(ISBLANK('Unit Types - Emission Rates'!P220),'Unit Types - Emission Rates'!O220,'Unit Types - Emission Rates'!P220)</f>
        <v>0</v>
      </c>
      <c r="S211" t="str">
        <f t="shared" si="97"/>
        <v>00</v>
      </c>
      <c r="T211" t="str">
        <f t="shared" si="98"/>
        <v>00</v>
      </c>
      <c r="U211" s="3">
        <f>IF(OR('Unit Types - Emission Rates'!F220="PM 2.5",'Unit Types - Emission Rates'!F220="PM2.5",'Unit Types - Emission Rates'!F220="PM 10",'Unit Types - Emission Rates'!F220="PM10"),"PM",'Unit Types - Emission Rates'!F220)</f>
        <v>0</v>
      </c>
      <c r="V211" s="100">
        <f>IF(ISBLANK('Unit Types - Emission Rates'!F220),1,0)</f>
        <v>1</v>
      </c>
      <c r="AC211" s="99">
        <f>IF(AD211=-1,0,MAX($AC$1:AC210)+1)</f>
        <v>0</v>
      </c>
      <c r="AD211" s="3">
        <f t="shared" si="82"/>
        <v>-1</v>
      </c>
      <c r="AE211" s="3">
        <f t="shared" si="83"/>
        <v>-1</v>
      </c>
      <c r="AF211" s="280">
        <f t="shared" si="84"/>
        <v>-1</v>
      </c>
      <c r="AG211" s="280" t="str">
        <f t="shared" si="85"/>
        <v/>
      </c>
      <c r="AH211" s="280" t="str">
        <f t="shared" si="86"/>
        <v/>
      </c>
      <c r="AI211" s="3">
        <f t="shared" si="87"/>
        <v>-1</v>
      </c>
      <c r="AJ211" s="3" t="str">
        <f t="shared" si="88"/>
        <v/>
      </c>
      <c r="AK211" s="3" t="str">
        <f t="shared" si="89"/>
        <v/>
      </c>
      <c r="AL211" s="280">
        <f t="shared" si="90"/>
        <v>-1</v>
      </c>
      <c r="AM211" s="280" t="str">
        <f t="shared" si="91"/>
        <v/>
      </c>
      <c r="AN211" s="285" t="str">
        <f t="shared" si="92"/>
        <v/>
      </c>
      <c r="AO211" s="3">
        <f>IF(AP211=0,0,COUNTIF(AO$1:$AO210,"&lt;&gt;0"))</f>
        <v>0</v>
      </c>
      <c r="AP211" s="3">
        <f t="shared" si="93"/>
        <v>0</v>
      </c>
      <c r="AT211" s="99">
        <f>IF(AU211=0,0,COUNTIF($AT$1:AT210,"&lt;&gt;0"))</f>
        <v>0</v>
      </c>
      <c r="AU211" s="3">
        <f t="shared" si="94"/>
        <v>0</v>
      </c>
      <c r="AY211" s="3">
        <f>IF(ISNUMBER(IFERROR(MATCH(AZ211,$AZ$1:AZ210,0),"Else")),0,ROW(AZ211)-1)</f>
        <v>0</v>
      </c>
      <c r="AZ211">
        <f>IF(OR('Unit Types - Emission Rates'!F219="PM 2.5",'Unit Types - Emission Rates'!F219="PM 2.5 ",'Unit Types - Emission Rates'!F219="PM2.5"),"PM2.5",IF(OR('Unit Types - Emission Rates'!F219="PM 10",'Unit Types - Emission Rates'!F219="PM 10 ",'Unit Types - Emission Rates'!F219="PM10 "),"PM10",IF(RIGHT('Unit Types - Emission Rates'!F219,1)=" ",LEFT('Unit Types - Emission Rates'!F219,LEN('Unit Types - Emission Rates'!F219)-1),IF(RIGHT('Unit Types - Emission Rates'!F219,1)&lt;&gt;" ",'Unit Types - Emission Rates'!F219,'Unit Types - Emission Rates'!F219))))</f>
        <v>0</v>
      </c>
      <c r="BA211">
        <f>_xlfn.NUMBERVALUE(IF(OR('Unit Types - Emission Rates'!G219="-",'Unit Types - Emission Rates'!G219="--",'Unit Types - Emission Rates'!G219="---"),0,IF(OR('Unit Types - Emission Rates'!G219="&lt;0.01",'Unit Types - Emission Rates'!G219="&lt; 0.01"),0.01,'Unit Types - Emission Rates'!G219)))</f>
        <v>0</v>
      </c>
      <c r="BB211">
        <f>_xlfn.NUMBERVALUE(IF(OR('Unit Types - Emission Rates'!H219="-",'Unit Types - Emission Rates'!H219="--",'Unit Types - Emission Rates'!H219="---"),0,IF(OR('Unit Types - Emission Rates'!H219="&lt;0.01",'Unit Types - Emission Rates'!H219="&lt; 0.01"),0.01,'Unit Types - Emission Rates'!H219)))</f>
        <v>0</v>
      </c>
      <c r="BC211">
        <f>_xlfn.NUMBERVALUE(IF(OR('Unit Types - Emission Rates'!I219="-",'Unit Types - Emission Rates'!I219="--",'Unit Types - Emission Rates'!I219="---"),0,IF(OR('Unit Types - Emission Rates'!I219="&lt;0.01",'Unit Types - Emission Rates'!I219="&lt; 0.01"),0.01,'Unit Types - Emission Rates'!I219)))</f>
        <v>0</v>
      </c>
      <c r="BD211">
        <f>_xlfn.NUMBERVALUE(IF(OR('Unit Types - Emission Rates'!J219="-",'Unit Types - Emission Rates'!J219="--",'Unit Types - Emission Rates'!J219="---"),0,IF(OR('Unit Types - Emission Rates'!J219="&lt;0.01",'Unit Types - Emission Rates'!J219="&lt; 0.01"),0.01,'Unit Types - Emission Rates'!J219)))</f>
        <v>0</v>
      </c>
      <c r="BE211">
        <f>_xlfn.NUMBERVALUE(IF(OR('Unit Types - Emission Rates'!K219="-",'Unit Types - Emission Rates'!K219="--",'Unit Types - Emission Rates'!K219="---"),0,IF(OR('Unit Types - Emission Rates'!K219="&lt;0.01",'Unit Types - Emission Rates'!K219="&lt; 0.01"),0.01,'Unit Types - Emission Rates'!K219)))</f>
        <v>0</v>
      </c>
      <c r="BF211">
        <f>_xlfn.NUMBERVALUE(IF(OR('Unit Types - Emission Rates'!L219="-",'Unit Types - Emission Rates'!L219="--",'Unit Types - Emission Rates'!L219="---"),0,IF(OR('Unit Types - Emission Rates'!L219="&lt;0.01",'Unit Types - Emission Rates'!L219="&lt; 0.01"),0.01,'Unit Types - Emission Rates'!L219)))</f>
        <v>0</v>
      </c>
      <c r="BG211" t="b">
        <f>IF(AND(V210&lt;&gt;1),(QuickFix!G210="Yes"))</f>
        <v>0</v>
      </c>
      <c r="BH211" t="b">
        <f>OR('Unit Types - Emission Rates'!A219="Consolidate",AND(ISBLANK('Unit Types - Emission Rates'!A219),BH210=TRUE),BC211&gt;0,BD211&gt;0)</f>
        <v>0</v>
      </c>
      <c r="BI211" t="b">
        <f>OR('Unit Types - Emission Rates'!A219="Remove",AND(ISBLANK('Unit Types - Emission Rates'!A219),BI210=TRUE))</f>
        <v>0</v>
      </c>
      <c r="BJ211" t="b">
        <f>OR('Unit Types - Emission Rates'!A219="Consolidate",'Unit Types - Emission Rates'!A219="New/Modified",'Unit Types - Emission Rates'!A219="Change of location",AND(ISBLANK('Unit Types - Emission Rates'!A219),BJ210=TRUE))</f>
        <v>0</v>
      </c>
      <c r="BK211" t="b">
        <f>OR('Unit Types - Emission Rates'!A219="Renew",'Unit Types - Emission Rates'!A219="Renew only",AND(ISBLANK('Unit Types - Emission Rates'!A219),BK210=TRUE))</f>
        <v>0</v>
      </c>
      <c r="BL211">
        <f>IF(ISNUMBER(IFERROR(MATCH(BM211,$BM$1:BM210,0),"Else")),0,ROW(BM211)-1)</f>
        <v>0</v>
      </c>
      <c r="BM211" s="105">
        <f t="shared" si="101"/>
        <v>0</v>
      </c>
      <c r="BO211" s="3"/>
      <c r="BP211" s="3"/>
      <c r="BQ211" s="162" t="s">
        <v>1913</v>
      </c>
      <c r="BR211" s="160" t="s">
        <v>1099</v>
      </c>
      <c r="BS211" s="3"/>
      <c r="BT211" s="3"/>
      <c r="CX211" t="s">
        <v>1914</v>
      </c>
      <c r="CY211">
        <f t="shared" si="95"/>
        <v>0</v>
      </c>
      <c r="DA211" t="b">
        <f t="shared" si="99"/>
        <v>0</v>
      </c>
      <c r="DF211" s="333">
        <f t="shared" si="100"/>
        <v>0</v>
      </c>
    </row>
    <row r="212" spans="1:110" x14ac:dyDescent="0.2">
      <c r="A212" s="102">
        <f>IF(OR('Unit Types - Emission Rates'!A221="Not New/Modified",'Unit Types - Emission Rates'!A221="Remove",M212=0),0,IF(ISNUMBER(MATCH(M212,$M$1:M211,0)),0,MAX($A$1:A211)+1))</f>
        <v>0</v>
      </c>
      <c r="B212" t="str">
        <f>IF(OR(COUNTIF(QuickFix!$D$2:D212,QuickFix!D212)&gt;1,QuickFix!D212=0),IF(ISBLANK('Unit Types - Emission Rates'!C221),B211,0),MAX($B$1:B211)+1)</f>
        <v># if BACT</v>
      </c>
      <c r="C212" t="str">
        <f t="shared" si="79"/>
        <v># if BACT0</v>
      </c>
      <c r="D212">
        <f>IF(B212=0,0,IF(ISNUMBER(MATCH(C212,$C$1:C211,0)),-1,COUNTIF($B$2:B212,B212)-COUNTIFS($D$1:D211,"&lt;0",$B$1:B211,B212)))</f>
        <v>-1</v>
      </c>
      <c r="E212">
        <f t="shared" si="96"/>
        <v>0</v>
      </c>
      <c r="F212" t="str">
        <f>IF(OR(COUNTIF(QuickFix!$D$2:D212,QuickFix!D212)&gt;1,QuickFix!D212=0),IF(ISBLANK('Unit Types - Emission Rates'!C221),F211,0),MAX(F$1:$F211)+1)</f>
        <v># if Monitoring</v>
      </c>
      <c r="G212" t="str">
        <f t="shared" si="80"/>
        <v># if Monitoring0</v>
      </c>
      <c r="H212">
        <f>IF(F212=0,0,IF(ISNUMBER(MATCH(G212,$G$1:G211,0)),-1,COUNTIF($F$2:F212,F212)-COUNTIFS($H$1:H211,"&lt;0",$F$1:F211,F212)))</f>
        <v>-1</v>
      </c>
      <c r="I212">
        <f t="shared" si="81"/>
        <v>0</v>
      </c>
      <c r="J212" s="3" t="str">
        <f>IF(OR(COUNTIF($L$2:L212,L212)&gt;1,L212=0),IF(ISBLANK('Unit Types - Emission Rates'!C221),J211,0),MAX($J$1:J211)+1)</f>
        <v>Unique FIN</v>
      </c>
      <c r="K212" s="3" t="str">
        <f>IF(OR(COUNTIF($M$2:M212,M212)&gt;1,M212=0),IF(ISBLANK('Unit Types - Emission Rates'!D221),K211,0),MAX($K$1:K211)+1)</f>
        <v>Unique EPN</v>
      </c>
      <c r="L212">
        <f>IF(ISBLANK('Unit Types - Emission Rates'!$C221),'Unit Types - Emission Rates'!D221,'Unit Types - Emission Rates'!C221)</f>
        <v>0</v>
      </c>
      <c r="M212" s="3">
        <f>IF(AND(ISBLANK('Unit Types - Emission Rates'!D221),N212&lt;&gt;0,L212&lt;&gt;N212),"FIN: "&amp;L212,IF(AND(ISBLANK('Unit Types - Emission Rates'!D221),N212&lt;&gt;0),L212,'Unit Types - Emission Rates'!D221))</f>
        <v>0</v>
      </c>
      <c r="N212" s="3">
        <f>'Unit Types - Emission Rates'!E221</f>
        <v>0</v>
      </c>
      <c r="O212" s="5" t="str">
        <f>IF(OR(COUNTIF($P$2:P212,P212&lt;&gt;0)&gt;1,P212=0),IF(ISBLANK('Unit Types - Emission Rates'!A221),O211,0),MAX($O$1:O211)+1)</f>
        <v>AR Numbering</v>
      </c>
      <c r="P212" s="5">
        <f>'Unit Types - Emission Rates'!A221</f>
        <v>0</v>
      </c>
      <c r="Q212" s="3">
        <f>IF(R212=0,0,IF(COUNTIF($R$2:R212,R212)&gt;1,0,MAX($Q$1:Q211)+1))</f>
        <v>0</v>
      </c>
      <c r="R212" s="3">
        <f>IF(ISBLANK('Unit Types - Emission Rates'!P221),'Unit Types - Emission Rates'!O221,'Unit Types - Emission Rates'!P221)</f>
        <v>0</v>
      </c>
      <c r="S212" t="str">
        <f t="shared" si="97"/>
        <v>00</v>
      </c>
      <c r="T212" t="str">
        <f t="shared" si="98"/>
        <v>00</v>
      </c>
      <c r="U212" s="3">
        <f>IF(OR('Unit Types - Emission Rates'!F221="PM 2.5",'Unit Types - Emission Rates'!F221="PM2.5",'Unit Types - Emission Rates'!F221="PM 10",'Unit Types - Emission Rates'!F221="PM10"),"PM",'Unit Types - Emission Rates'!F221)</f>
        <v>0</v>
      </c>
      <c r="V212" s="100">
        <f>IF(ISBLANK('Unit Types - Emission Rates'!F221),1,0)</f>
        <v>1</v>
      </c>
      <c r="AC212" s="99">
        <f>IF(AD212=-1,0,MAX($AC$1:AC211)+1)</f>
        <v>0</v>
      </c>
      <c r="AD212" s="3">
        <f t="shared" si="82"/>
        <v>-1</v>
      </c>
      <c r="AE212" s="3">
        <f t="shared" si="83"/>
        <v>-1</v>
      </c>
      <c r="AF212" s="280">
        <f t="shared" si="84"/>
        <v>-1</v>
      </c>
      <c r="AG212" s="280" t="str">
        <f t="shared" si="85"/>
        <v/>
      </c>
      <c r="AH212" s="280" t="str">
        <f t="shared" si="86"/>
        <v/>
      </c>
      <c r="AI212" s="3">
        <f t="shared" si="87"/>
        <v>-1</v>
      </c>
      <c r="AJ212" s="3" t="str">
        <f t="shared" si="88"/>
        <v/>
      </c>
      <c r="AK212" s="3" t="str">
        <f t="shared" si="89"/>
        <v/>
      </c>
      <c r="AL212" s="280">
        <f t="shared" si="90"/>
        <v>-1</v>
      </c>
      <c r="AM212" s="280" t="str">
        <f t="shared" si="91"/>
        <v/>
      </c>
      <c r="AN212" s="285" t="str">
        <f t="shared" si="92"/>
        <v/>
      </c>
      <c r="AO212" s="3">
        <f>IF(AP212=0,0,COUNTIF(AO$1:$AO211,"&lt;&gt;0"))</f>
        <v>0</v>
      </c>
      <c r="AP212" s="3">
        <f t="shared" si="93"/>
        <v>0</v>
      </c>
      <c r="AT212" s="99">
        <f>IF(AU212=0,0,COUNTIF($AT$1:AT211,"&lt;&gt;0"))</f>
        <v>0</v>
      </c>
      <c r="AU212" s="3">
        <f t="shared" si="94"/>
        <v>0</v>
      </c>
      <c r="AY212" s="3">
        <f>IF(ISNUMBER(IFERROR(MATCH(AZ212,$AZ$1:AZ211,0),"Else")),0,ROW(AZ212)-1)</f>
        <v>0</v>
      </c>
      <c r="AZ212">
        <f>IF(OR('Unit Types - Emission Rates'!F220="PM 2.5",'Unit Types - Emission Rates'!F220="PM 2.5 ",'Unit Types - Emission Rates'!F220="PM2.5"),"PM2.5",IF(OR('Unit Types - Emission Rates'!F220="PM 10",'Unit Types - Emission Rates'!F220="PM 10 ",'Unit Types - Emission Rates'!F220="PM10 "),"PM10",IF(RIGHT('Unit Types - Emission Rates'!F220,1)=" ",LEFT('Unit Types - Emission Rates'!F220,LEN('Unit Types - Emission Rates'!F220)-1),IF(RIGHT('Unit Types - Emission Rates'!F220,1)&lt;&gt;" ",'Unit Types - Emission Rates'!F220,'Unit Types - Emission Rates'!F220))))</f>
        <v>0</v>
      </c>
      <c r="BA212">
        <f>_xlfn.NUMBERVALUE(IF(OR('Unit Types - Emission Rates'!G220="-",'Unit Types - Emission Rates'!G220="--",'Unit Types - Emission Rates'!G220="---"),0,IF(OR('Unit Types - Emission Rates'!G220="&lt;0.01",'Unit Types - Emission Rates'!G220="&lt; 0.01"),0.01,'Unit Types - Emission Rates'!G220)))</f>
        <v>0</v>
      </c>
      <c r="BB212">
        <f>_xlfn.NUMBERVALUE(IF(OR('Unit Types - Emission Rates'!H220="-",'Unit Types - Emission Rates'!H220="--",'Unit Types - Emission Rates'!H220="---"),0,IF(OR('Unit Types - Emission Rates'!H220="&lt;0.01",'Unit Types - Emission Rates'!H220="&lt; 0.01"),0.01,'Unit Types - Emission Rates'!H220)))</f>
        <v>0</v>
      </c>
      <c r="BC212">
        <f>_xlfn.NUMBERVALUE(IF(OR('Unit Types - Emission Rates'!I220="-",'Unit Types - Emission Rates'!I220="--",'Unit Types - Emission Rates'!I220="---"),0,IF(OR('Unit Types - Emission Rates'!I220="&lt;0.01",'Unit Types - Emission Rates'!I220="&lt; 0.01"),0.01,'Unit Types - Emission Rates'!I220)))</f>
        <v>0</v>
      </c>
      <c r="BD212">
        <f>_xlfn.NUMBERVALUE(IF(OR('Unit Types - Emission Rates'!J220="-",'Unit Types - Emission Rates'!J220="--",'Unit Types - Emission Rates'!J220="---"),0,IF(OR('Unit Types - Emission Rates'!J220="&lt;0.01",'Unit Types - Emission Rates'!J220="&lt; 0.01"),0.01,'Unit Types - Emission Rates'!J220)))</f>
        <v>0</v>
      </c>
      <c r="BE212">
        <f>_xlfn.NUMBERVALUE(IF(OR('Unit Types - Emission Rates'!K220="-",'Unit Types - Emission Rates'!K220="--",'Unit Types - Emission Rates'!K220="---"),0,IF(OR('Unit Types - Emission Rates'!K220="&lt;0.01",'Unit Types - Emission Rates'!K220="&lt; 0.01"),0.01,'Unit Types - Emission Rates'!K220)))</f>
        <v>0</v>
      </c>
      <c r="BF212">
        <f>_xlfn.NUMBERVALUE(IF(OR('Unit Types - Emission Rates'!L220="-",'Unit Types - Emission Rates'!L220="--",'Unit Types - Emission Rates'!L220="---"),0,IF(OR('Unit Types - Emission Rates'!L220="&lt;0.01",'Unit Types - Emission Rates'!L220="&lt; 0.01"),0.01,'Unit Types - Emission Rates'!L220)))</f>
        <v>0</v>
      </c>
      <c r="BG212" t="b">
        <f>IF(AND(V211&lt;&gt;1),(QuickFix!G211="Yes"))</f>
        <v>0</v>
      </c>
      <c r="BH212" t="b">
        <f>OR('Unit Types - Emission Rates'!A220="Consolidate",AND(ISBLANK('Unit Types - Emission Rates'!A220),BH211=TRUE),BC212&gt;0,BD212&gt;0)</f>
        <v>0</v>
      </c>
      <c r="BI212" t="b">
        <f>OR('Unit Types - Emission Rates'!A220="Remove",AND(ISBLANK('Unit Types - Emission Rates'!A220),BI211=TRUE))</f>
        <v>0</v>
      </c>
      <c r="BJ212" t="b">
        <f>OR('Unit Types - Emission Rates'!A220="Consolidate",'Unit Types - Emission Rates'!A220="New/Modified",'Unit Types - Emission Rates'!A220="Change of location",AND(ISBLANK('Unit Types - Emission Rates'!A220),BJ211=TRUE))</f>
        <v>0</v>
      </c>
      <c r="BK212" t="b">
        <f>OR('Unit Types - Emission Rates'!A220="Renew",'Unit Types - Emission Rates'!A220="Renew only",AND(ISBLANK('Unit Types - Emission Rates'!A220),BK211=TRUE))</f>
        <v>0</v>
      </c>
      <c r="BL212">
        <f>IF(ISNUMBER(IFERROR(MATCH(BM212,$BM$1:BM211,0),"Else")),0,ROW(BM212)-1)</f>
        <v>0</v>
      </c>
      <c r="BM212" s="105">
        <f t="shared" si="101"/>
        <v>0</v>
      </c>
      <c r="BO212" s="3"/>
      <c r="BP212" s="3"/>
      <c r="BQ212" s="162" t="s">
        <v>1915</v>
      </c>
      <c r="BR212" s="160" t="s">
        <v>1029</v>
      </c>
      <c r="BS212" s="3"/>
      <c r="BT212" s="3"/>
      <c r="CX212" t="s">
        <v>1916</v>
      </c>
      <c r="CY212">
        <f t="shared" si="95"/>
        <v>0</v>
      </c>
      <c r="DA212" t="b">
        <f t="shared" si="99"/>
        <v>0</v>
      </c>
      <c r="DF212" s="333">
        <f t="shared" si="100"/>
        <v>0</v>
      </c>
    </row>
    <row r="213" spans="1:110" x14ac:dyDescent="0.2">
      <c r="A213" s="102">
        <f>IF(OR('Unit Types - Emission Rates'!A222="Not New/Modified",'Unit Types - Emission Rates'!A222="Remove",M213=0),0,IF(ISNUMBER(MATCH(M213,$M$1:M212,0)),0,MAX($A$1:A212)+1))</f>
        <v>0</v>
      </c>
      <c r="B213" t="str">
        <f>IF(OR(COUNTIF(QuickFix!$D$2:D213,QuickFix!D213)&gt;1,QuickFix!D213=0),IF(ISBLANK('Unit Types - Emission Rates'!C222),B212,0),MAX($B$1:B212)+1)</f>
        <v># if BACT</v>
      </c>
      <c r="C213" t="str">
        <f t="shared" si="79"/>
        <v># if BACT0</v>
      </c>
      <c r="D213">
        <f>IF(B213=0,0,IF(ISNUMBER(MATCH(C213,$C$1:C212,0)),-1,COUNTIF($B$2:B213,B213)-COUNTIFS($D$1:D212,"&lt;0",$B$1:B212,B213)))</f>
        <v>-1</v>
      </c>
      <c r="E213">
        <f t="shared" si="96"/>
        <v>0</v>
      </c>
      <c r="F213" t="str">
        <f>IF(OR(COUNTIF(QuickFix!$D$2:D213,QuickFix!D213)&gt;1,QuickFix!D213=0),IF(ISBLANK('Unit Types - Emission Rates'!C222),F212,0),MAX(F$1:$F212)+1)</f>
        <v># if Monitoring</v>
      </c>
      <c r="G213" t="str">
        <f t="shared" si="80"/>
        <v># if Monitoring0</v>
      </c>
      <c r="H213">
        <f>IF(F213=0,0,IF(ISNUMBER(MATCH(G213,$G$1:G212,0)),-1,COUNTIF($F$2:F213,F213)-COUNTIFS($H$1:H212,"&lt;0",$F$1:F212,F213)))</f>
        <v>-1</v>
      </c>
      <c r="I213">
        <f t="shared" si="81"/>
        <v>0</v>
      </c>
      <c r="J213" s="3" t="str">
        <f>IF(OR(COUNTIF($L$2:L213,L213)&gt;1,L213=0),IF(ISBLANK('Unit Types - Emission Rates'!C222),J212,0),MAX($J$1:J212)+1)</f>
        <v>Unique FIN</v>
      </c>
      <c r="K213" s="3" t="str">
        <f>IF(OR(COUNTIF($M$2:M213,M213)&gt;1,M213=0),IF(ISBLANK('Unit Types - Emission Rates'!D222),K212,0),MAX($K$1:K212)+1)</f>
        <v>Unique EPN</v>
      </c>
      <c r="L213">
        <f>IF(ISBLANK('Unit Types - Emission Rates'!$C222),'Unit Types - Emission Rates'!D222,'Unit Types - Emission Rates'!C222)</f>
        <v>0</v>
      </c>
      <c r="M213" s="3">
        <f>IF(AND(ISBLANK('Unit Types - Emission Rates'!D222),N213&lt;&gt;0,L213&lt;&gt;N213),"FIN: "&amp;L213,IF(AND(ISBLANK('Unit Types - Emission Rates'!D222),N213&lt;&gt;0),L213,'Unit Types - Emission Rates'!D222))</f>
        <v>0</v>
      </c>
      <c r="N213" s="3">
        <f>'Unit Types - Emission Rates'!E222</f>
        <v>0</v>
      </c>
      <c r="O213" s="5" t="str">
        <f>IF(OR(COUNTIF($P$2:P213,P213&lt;&gt;0)&gt;1,P213=0),IF(ISBLANK('Unit Types - Emission Rates'!A222),O212,0),MAX($O$1:O212)+1)</f>
        <v>AR Numbering</v>
      </c>
      <c r="P213" s="5">
        <f>'Unit Types - Emission Rates'!A222</f>
        <v>0</v>
      </c>
      <c r="Q213" s="3">
        <f>IF(R213=0,0,IF(COUNTIF($R$2:R213,R213)&gt;1,0,MAX($Q$1:Q212)+1))</f>
        <v>0</v>
      </c>
      <c r="R213" s="3">
        <f>IF(ISBLANK('Unit Types - Emission Rates'!P222),'Unit Types - Emission Rates'!O222,'Unit Types - Emission Rates'!P222)</f>
        <v>0</v>
      </c>
      <c r="S213" t="str">
        <f t="shared" si="97"/>
        <v>00</v>
      </c>
      <c r="T213" t="str">
        <f t="shared" si="98"/>
        <v>00</v>
      </c>
      <c r="U213" s="3">
        <f>IF(OR('Unit Types - Emission Rates'!F222="PM 2.5",'Unit Types - Emission Rates'!F222="PM2.5",'Unit Types - Emission Rates'!F222="PM 10",'Unit Types - Emission Rates'!F222="PM10"),"PM",'Unit Types - Emission Rates'!F222)</f>
        <v>0</v>
      </c>
      <c r="V213" s="100">
        <f>IF(ISBLANK('Unit Types - Emission Rates'!F222),1,0)</f>
        <v>1</v>
      </c>
      <c r="AC213" s="99">
        <f>IF(AD213=-1,0,MAX($AC$1:AC212)+1)</f>
        <v>0</v>
      </c>
      <c r="AD213" s="3">
        <f t="shared" si="82"/>
        <v>-1</v>
      </c>
      <c r="AE213" s="3">
        <f t="shared" si="83"/>
        <v>-1</v>
      </c>
      <c r="AF213" s="280">
        <f t="shared" si="84"/>
        <v>-1</v>
      </c>
      <c r="AG213" s="280" t="str">
        <f t="shared" si="85"/>
        <v/>
      </c>
      <c r="AH213" s="280" t="str">
        <f t="shared" si="86"/>
        <v/>
      </c>
      <c r="AI213" s="3">
        <f t="shared" si="87"/>
        <v>-1</v>
      </c>
      <c r="AJ213" s="3" t="str">
        <f t="shared" si="88"/>
        <v/>
      </c>
      <c r="AK213" s="3" t="str">
        <f t="shared" si="89"/>
        <v/>
      </c>
      <c r="AL213" s="280">
        <f t="shared" si="90"/>
        <v>-1</v>
      </c>
      <c r="AM213" s="280" t="str">
        <f t="shared" si="91"/>
        <v/>
      </c>
      <c r="AN213" s="285" t="str">
        <f t="shared" si="92"/>
        <v/>
      </c>
      <c r="AO213" s="3">
        <f>IF(AP213=0,0,COUNTIF(AO$1:$AO212,"&lt;&gt;0"))</f>
        <v>0</v>
      </c>
      <c r="AP213" s="3">
        <f t="shared" si="93"/>
        <v>0</v>
      </c>
      <c r="AT213" s="99">
        <f>IF(AU213=0,0,COUNTIF($AT$1:AT212,"&lt;&gt;0"))</f>
        <v>0</v>
      </c>
      <c r="AU213" s="3">
        <f t="shared" si="94"/>
        <v>0</v>
      </c>
      <c r="AY213" s="3">
        <f>IF(ISNUMBER(IFERROR(MATCH(AZ213,$AZ$1:AZ212,0),"Else")),0,ROW(AZ213)-1)</f>
        <v>0</v>
      </c>
      <c r="AZ213">
        <f>IF(OR('Unit Types - Emission Rates'!F221="PM 2.5",'Unit Types - Emission Rates'!F221="PM 2.5 ",'Unit Types - Emission Rates'!F221="PM2.5"),"PM2.5",IF(OR('Unit Types - Emission Rates'!F221="PM 10",'Unit Types - Emission Rates'!F221="PM 10 ",'Unit Types - Emission Rates'!F221="PM10 "),"PM10",IF(RIGHT('Unit Types - Emission Rates'!F221,1)=" ",LEFT('Unit Types - Emission Rates'!F221,LEN('Unit Types - Emission Rates'!F221)-1),IF(RIGHT('Unit Types - Emission Rates'!F221,1)&lt;&gt;" ",'Unit Types - Emission Rates'!F221,'Unit Types - Emission Rates'!F221))))</f>
        <v>0</v>
      </c>
      <c r="BA213">
        <f>_xlfn.NUMBERVALUE(IF(OR('Unit Types - Emission Rates'!G221="-",'Unit Types - Emission Rates'!G221="--",'Unit Types - Emission Rates'!G221="---"),0,IF(OR('Unit Types - Emission Rates'!G221="&lt;0.01",'Unit Types - Emission Rates'!G221="&lt; 0.01"),0.01,'Unit Types - Emission Rates'!G221)))</f>
        <v>0</v>
      </c>
      <c r="BB213">
        <f>_xlfn.NUMBERVALUE(IF(OR('Unit Types - Emission Rates'!H221="-",'Unit Types - Emission Rates'!H221="--",'Unit Types - Emission Rates'!H221="---"),0,IF(OR('Unit Types - Emission Rates'!H221="&lt;0.01",'Unit Types - Emission Rates'!H221="&lt; 0.01"),0.01,'Unit Types - Emission Rates'!H221)))</f>
        <v>0</v>
      </c>
      <c r="BC213">
        <f>_xlfn.NUMBERVALUE(IF(OR('Unit Types - Emission Rates'!I221="-",'Unit Types - Emission Rates'!I221="--",'Unit Types - Emission Rates'!I221="---"),0,IF(OR('Unit Types - Emission Rates'!I221="&lt;0.01",'Unit Types - Emission Rates'!I221="&lt; 0.01"),0.01,'Unit Types - Emission Rates'!I221)))</f>
        <v>0</v>
      </c>
      <c r="BD213">
        <f>_xlfn.NUMBERVALUE(IF(OR('Unit Types - Emission Rates'!J221="-",'Unit Types - Emission Rates'!J221="--",'Unit Types - Emission Rates'!J221="---"),0,IF(OR('Unit Types - Emission Rates'!J221="&lt;0.01",'Unit Types - Emission Rates'!J221="&lt; 0.01"),0.01,'Unit Types - Emission Rates'!J221)))</f>
        <v>0</v>
      </c>
      <c r="BE213">
        <f>_xlfn.NUMBERVALUE(IF(OR('Unit Types - Emission Rates'!K221="-",'Unit Types - Emission Rates'!K221="--",'Unit Types - Emission Rates'!K221="---"),0,IF(OR('Unit Types - Emission Rates'!K221="&lt;0.01",'Unit Types - Emission Rates'!K221="&lt; 0.01"),0.01,'Unit Types - Emission Rates'!K221)))</f>
        <v>0</v>
      </c>
      <c r="BF213">
        <f>_xlfn.NUMBERVALUE(IF(OR('Unit Types - Emission Rates'!L221="-",'Unit Types - Emission Rates'!L221="--",'Unit Types - Emission Rates'!L221="---"),0,IF(OR('Unit Types - Emission Rates'!L221="&lt;0.01",'Unit Types - Emission Rates'!L221="&lt; 0.01"),0.01,'Unit Types - Emission Rates'!L221)))</f>
        <v>0</v>
      </c>
      <c r="BG213" t="b">
        <f>IF(AND(V212&lt;&gt;1),(QuickFix!G212="Yes"))</f>
        <v>0</v>
      </c>
      <c r="BH213" t="b">
        <f>OR('Unit Types - Emission Rates'!A221="Consolidate",AND(ISBLANK('Unit Types - Emission Rates'!A221),BH212=TRUE),BC213&gt;0,BD213&gt;0)</f>
        <v>0</v>
      </c>
      <c r="BI213" t="b">
        <f>OR('Unit Types - Emission Rates'!A221="Remove",AND(ISBLANK('Unit Types - Emission Rates'!A221),BI212=TRUE))</f>
        <v>0</v>
      </c>
      <c r="BJ213" t="b">
        <f>OR('Unit Types - Emission Rates'!A221="Consolidate",'Unit Types - Emission Rates'!A221="New/Modified",'Unit Types - Emission Rates'!A221="Change of location",AND(ISBLANK('Unit Types - Emission Rates'!A221),BJ212=TRUE))</f>
        <v>0</v>
      </c>
      <c r="BK213" t="b">
        <f>OR('Unit Types - Emission Rates'!A221="Renew",'Unit Types - Emission Rates'!A221="Renew only",AND(ISBLANK('Unit Types - Emission Rates'!A221),BK212=TRUE))</f>
        <v>0</v>
      </c>
      <c r="BL213">
        <f>IF(ISNUMBER(IFERROR(MATCH(BM213,$BM$1:BM212,0),"Else")),0,ROW(BM213)-1)</f>
        <v>0</v>
      </c>
      <c r="BM213" s="105">
        <f t="shared" si="101"/>
        <v>0</v>
      </c>
      <c r="BO213" s="3"/>
      <c r="BP213" s="3"/>
      <c r="BQ213" s="162" t="s">
        <v>1917</v>
      </c>
      <c r="BR213" s="160" t="s">
        <v>1013</v>
      </c>
      <c r="BS213" s="3"/>
      <c r="BT213" s="3"/>
      <c r="CX213" t="s">
        <v>1918</v>
      </c>
      <c r="CY213">
        <f t="shared" si="95"/>
        <v>0</v>
      </c>
      <c r="DA213" t="b">
        <f t="shared" si="99"/>
        <v>0</v>
      </c>
      <c r="DF213" s="333">
        <f t="shared" si="100"/>
        <v>0</v>
      </c>
    </row>
    <row r="214" spans="1:110" x14ac:dyDescent="0.2">
      <c r="A214" s="102">
        <f>IF(OR('Unit Types - Emission Rates'!A223="Not New/Modified",'Unit Types - Emission Rates'!A223="Remove",M214=0),0,IF(ISNUMBER(MATCH(M214,$M$1:M213,0)),0,MAX($A$1:A213)+1))</f>
        <v>0</v>
      </c>
      <c r="B214" t="str">
        <f>IF(OR(COUNTIF(QuickFix!$D$2:D214,QuickFix!D214)&gt;1,QuickFix!D214=0),IF(ISBLANK('Unit Types - Emission Rates'!C223),B213,0),MAX($B$1:B213)+1)</f>
        <v># if BACT</v>
      </c>
      <c r="C214" t="str">
        <f t="shared" si="79"/>
        <v># if BACT0</v>
      </c>
      <c r="D214">
        <f>IF(B214=0,0,IF(ISNUMBER(MATCH(C214,$C$1:C213,0)),-1,COUNTIF($B$2:B214,B214)-COUNTIFS($D$1:D213,"&lt;0",$B$1:B213,B214)))</f>
        <v>-1</v>
      </c>
      <c r="E214">
        <f t="shared" si="96"/>
        <v>0</v>
      </c>
      <c r="F214" t="str">
        <f>IF(OR(COUNTIF(QuickFix!$D$2:D214,QuickFix!D214)&gt;1,QuickFix!D214=0),IF(ISBLANK('Unit Types - Emission Rates'!C223),F213,0),MAX(F$1:$F213)+1)</f>
        <v># if Monitoring</v>
      </c>
      <c r="G214" t="str">
        <f t="shared" si="80"/>
        <v># if Monitoring0</v>
      </c>
      <c r="H214">
        <f>IF(F214=0,0,IF(ISNUMBER(MATCH(G214,$G$1:G213,0)),-1,COUNTIF($F$2:F214,F214)-COUNTIFS($H$1:H213,"&lt;0",$F$1:F213,F214)))</f>
        <v>-1</v>
      </c>
      <c r="I214">
        <f t="shared" si="81"/>
        <v>0</v>
      </c>
      <c r="J214" s="3" t="str">
        <f>IF(OR(COUNTIF($L$2:L214,L214)&gt;1,L214=0),IF(ISBLANK('Unit Types - Emission Rates'!C223),J213,0),MAX($J$1:J213)+1)</f>
        <v>Unique FIN</v>
      </c>
      <c r="K214" s="3" t="str">
        <f>IF(OR(COUNTIF($M$2:M214,M214)&gt;1,M214=0),IF(ISBLANK('Unit Types - Emission Rates'!D223),K213,0),MAX($K$1:K213)+1)</f>
        <v>Unique EPN</v>
      </c>
      <c r="L214">
        <f>IF(ISBLANK('Unit Types - Emission Rates'!$C223),'Unit Types - Emission Rates'!D223,'Unit Types - Emission Rates'!C223)</f>
        <v>0</v>
      </c>
      <c r="M214" s="3">
        <f>IF(AND(ISBLANK('Unit Types - Emission Rates'!D223),N214&lt;&gt;0,L214&lt;&gt;N214),"FIN: "&amp;L214,IF(AND(ISBLANK('Unit Types - Emission Rates'!D223),N214&lt;&gt;0),L214,'Unit Types - Emission Rates'!D223))</f>
        <v>0</v>
      </c>
      <c r="N214" s="3">
        <f>'Unit Types - Emission Rates'!E223</f>
        <v>0</v>
      </c>
      <c r="O214" s="5" t="str">
        <f>IF(OR(COUNTIF($P$2:P214,P214&lt;&gt;0)&gt;1,P214=0),IF(ISBLANK('Unit Types - Emission Rates'!A223),O213,0),MAX($O$1:O213)+1)</f>
        <v>AR Numbering</v>
      </c>
      <c r="P214" s="5">
        <f>'Unit Types - Emission Rates'!A223</f>
        <v>0</v>
      </c>
      <c r="Q214" s="3">
        <f>IF(R214=0,0,IF(COUNTIF($R$2:R214,R214)&gt;1,0,MAX($Q$1:Q213)+1))</f>
        <v>0</v>
      </c>
      <c r="R214" s="3">
        <f>IF(ISBLANK('Unit Types - Emission Rates'!P223),'Unit Types - Emission Rates'!O223,'Unit Types - Emission Rates'!P223)</f>
        <v>0</v>
      </c>
      <c r="S214" t="str">
        <f t="shared" si="97"/>
        <v>00</v>
      </c>
      <c r="T214" t="str">
        <f t="shared" si="98"/>
        <v>00</v>
      </c>
      <c r="U214" s="3">
        <f>IF(OR('Unit Types - Emission Rates'!F223="PM 2.5",'Unit Types - Emission Rates'!F223="PM2.5",'Unit Types - Emission Rates'!F223="PM 10",'Unit Types - Emission Rates'!F223="PM10"),"PM",'Unit Types - Emission Rates'!F223)</f>
        <v>0</v>
      </c>
      <c r="V214" s="100">
        <f>IF(ISBLANK('Unit Types - Emission Rates'!F223),1,0)</f>
        <v>1</v>
      </c>
      <c r="AC214" s="99">
        <f>IF(AD214=-1,0,MAX($AC$1:AC213)+1)</f>
        <v>0</v>
      </c>
      <c r="AD214" s="3">
        <f t="shared" si="82"/>
        <v>-1</v>
      </c>
      <c r="AE214" s="3">
        <f t="shared" si="83"/>
        <v>-1</v>
      </c>
      <c r="AF214" s="280">
        <f t="shared" si="84"/>
        <v>-1</v>
      </c>
      <c r="AG214" s="280" t="str">
        <f t="shared" si="85"/>
        <v/>
      </c>
      <c r="AH214" s="280" t="str">
        <f t="shared" si="86"/>
        <v/>
      </c>
      <c r="AI214" s="3">
        <f t="shared" si="87"/>
        <v>-1</v>
      </c>
      <c r="AJ214" s="3" t="str">
        <f t="shared" si="88"/>
        <v/>
      </c>
      <c r="AK214" s="3" t="str">
        <f t="shared" si="89"/>
        <v/>
      </c>
      <c r="AL214" s="280">
        <f t="shared" si="90"/>
        <v>-1</v>
      </c>
      <c r="AM214" s="280" t="str">
        <f t="shared" si="91"/>
        <v/>
      </c>
      <c r="AN214" s="285" t="str">
        <f t="shared" si="92"/>
        <v/>
      </c>
      <c r="AO214" s="3">
        <f>IF(AP214=0,0,COUNTIF(AO$1:$AO213,"&lt;&gt;0"))</f>
        <v>0</v>
      </c>
      <c r="AP214" s="3">
        <f t="shared" si="93"/>
        <v>0</v>
      </c>
      <c r="AT214" s="99">
        <f>IF(AU214=0,0,COUNTIF($AT$1:AT213,"&lt;&gt;0"))</f>
        <v>0</v>
      </c>
      <c r="AU214" s="3">
        <f t="shared" si="94"/>
        <v>0</v>
      </c>
      <c r="AY214" s="3">
        <f>IF(ISNUMBER(IFERROR(MATCH(AZ214,$AZ$1:AZ213,0),"Else")),0,ROW(AZ214)-1)</f>
        <v>0</v>
      </c>
      <c r="AZ214">
        <f>IF(OR('Unit Types - Emission Rates'!F222="PM 2.5",'Unit Types - Emission Rates'!F222="PM 2.5 ",'Unit Types - Emission Rates'!F222="PM2.5"),"PM2.5",IF(OR('Unit Types - Emission Rates'!F222="PM 10",'Unit Types - Emission Rates'!F222="PM 10 ",'Unit Types - Emission Rates'!F222="PM10 "),"PM10",IF(RIGHT('Unit Types - Emission Rates'!F222,1)=" ",LEFT('Unit Types - Emission Rates'!F222,LEN('Unit Types - Emission Rates'!F222)-1),IF(RIGHT('Unit Types - Emission Rates'!F222,1)&lt;&gt;" ",'Unit Types - Emission Rates'!F222,'Unit Types - Emission Rates'!F222))))</f>
        <v>0</v>
      </c>
      <c r="BA214">
        <f>_xlfn.NUMBERVALUE(IF(OR('Unit Types - Emission Rates'!G222="-",'Unit Types - Emission Rates'!G222="--",'Unit Types - Emission Rates'!G222="---"),0,IF(OR('Unit Types - Emission Rates'!G222="&lt;0.01",'Unit Types - Emission Rates'!G222="&lt; 0.01"),0.01,'Unit Types - Emission Rates'!G222)))</f>
        <v>0</v>
      </c>
      <c r="BB214">
        <f>_xlfn.NUMBERVALUE(IF(OR('Unit Types - Emission Rates'!H222="-",'Unit Types - Emission Rates'!H222="--",'Unit Types - Emission Rates'!H222="---"),0,IF(OR('Unit Types - Emission Rates'!H222="&lt;0.01",'Unit Types - Emission Rates'!H222="&lt; 0.01"),0.01,'Unit Types - Emission Rates'!H222)))</f>
        <v>0</v>
      </c>
      <c r="BC214">
        <f>_xlfn.NUMBERVALUE(IF(OR('Unit Types - Emission Rates'!I222="-",'Unit Types - Emission Rates'!I222="--",'Unit Types - Emission Rates'!I222="---"),0,IF(OR('Unit Types - Emission Rates'!I222="&lt;0.01",'Unit Types - Emission Rates'!I222="&lt; 0.01"),0.01,'Unit Types - Emission Rates'!I222)))</f>
        <v>0</v>
      </c>
      <c r="BD214">
        <f>_xlfn.NUMBERVALUE(IF(OR('Unit Types - Emission Rates'!J222="-",'Unit Types - Emission Rates'!J222="--",'Unit Types - Emission Rates'!J222="---"),0,IF(OR('Unit Types - Emission Rates'!J222="&lt;0.01",'Unit Types - Emission Rates'!J222="&lt; 0.01"),0.01,'Unit Types - Emission Rates'!J222)))</f>
        <v>0</v>
      </c>
      <c r="BE214">
        <f>_xlfn.NUMBERVALUE(IF(OR('Unit Types - Emission Rates'!K222="-",'Unit Types - Emission Rates'!K222="--",'Unit Types - Emission Rates'!K222="---"),0,IF(OR('Unit Types - Emission Rates'!K222="&lt;0.01",'Unit Types - Emission Rates'!K222="&lt; 0.01"),0.01,'Unit Types - Emission Rates'!K222)))</f>
        <v>0</v>
      </c>
      <c r="BF214">
        <f>_xlfn.NUMBERVALUE(IF(OR('Unit Types - Emission Rates'!L222="-",'Unit Types - Emission Rates'!L222="--",'Unit Types - Emission Rates'!L222="---"),0,IF(OR('Unit Types - Emission Rates'!L222="&lt;0.01",'Unit Types - Emission Rates'!L222="&lt; 0.01"),0.01,'Unit Types - Emission Rates'!L222)))</f>
        <v>0</v>
      </c>
      <c r="BG214" t="b">
        <f>IF(AND(V213&lt;&gt;1),(QuickFix!G213="Yes"))</f>
        <v>0</v>
      </c>
      <c r="BH214" t="b">
        <f>OR('Unit Types - Emission Rates'!A222="Consolidate",AND(ISBLANK('Unit Types - Emission Rates'!A222),BH213=TRUE),BC214&gt;0,BD214&gt;0)</f>
        <v>0</v>
      </c>
      <c r="BI214" t="b">
        <f>OR('Unit Types - Emission Rates'!A222="Remove",AND(ISBLANK('Unit Types - Emission Rates'!A222),BI213=TRUE))</f>
        <v>0</v>
      </c>
      <c r="BJ214" t="b">
        <f>OR('Unit Types - Emission Rates'!A222="Consolidate",'Unit Types - Emission Rates'!A222="New/Modified",'Unit Types - Emission Rates'!A222="Change of location",AND(ISBLANK('Unit Types - Emission Rates'!A222),BJ213=TRUE))</f>
        <v>0</v>
      </c>
      <c r="BK214" t="b">
        <f>OR('Unit Types - Emission Rates'!A222="Renew",'Unit Types - Emission Rates'!A222="Renew only",AND(ISBLANK('Unit Types - Emission Rates'!A222),BK213=TRUE))</f>
        <v>0</v>
      </c>
      <c r="BL214">
        <f>IF(ISNUMBER(IFERROR(MATCH(BM214,$BM$1:BM213,0),"Else")),0,ROW(BM214)-1)</f>
        <v>0</v>
      </c>
      <c r="BM214" s="105">
        <f t="shared" si="101"/>
        <v>0</v>
      </c>
      <c r="BO214" s="3"/>
      <c r="BP214" s="3"/>
      <c r="BQ214" s="162" t="s">
        <v>1919</v>
      </c>
      <c r="BR214" s="160" t="s">
        <v>1012</v>
      </c>
      <c r="BS214" s="3"/>
      <c r="BT214" s="3"/>
      <c r="CX214" t="s">
        <v>1920</v>
      </c>
      <c r="CY214">
        <f t="shared" si="95"/>
        <v>0</v>
      </c>
      <c r="DA214" t="b">
        <f t="shared" si="99"/>
        <v>0</v>
      </c>
      <c r="DF214" s="333">
        <f t="shared" si="100"/>
        <v>0</v>
      </c>
    </row>
    <row r="215" spans="1:110" x14ac:dyDescent="0.2">
      <c r="A215" s="102">
        <f>IF(OR('Unit Types - Emission Rates'!A224="Not New/Modified",'Unit Types - Emission Rates'!A224="Remove",M215=0),0,IF(ISNUMBER(MATCH(M215,$M$1:M214,0)),0,MAX($A$1:A214)+1))</f>
        <v>0</v>
      </c>
      <c r="B215" t="str">
        <f>IF(OR(COUNTIF(QuickFix!$D$2:D215,QuickFix!D215)&gt;1,QuickFix!D215=0),IF(ISBLANK('Unit Types - Emission Rates'!C224),B214,0),MAX($B$1:B214)+1)</f>
        <v># if BACT</v>
      </c>
      <c r="C215" t="str">
        <f t="shared" si="79"/>
        <v># if BACT0</v>
      </c>
      <c r="D215">
        <f>IF(B215=0,0,IF(ISNUMBER(MATCH(C215,$C$1:C214,0)),-1,COUNTIF($B$2:B215,B215)-COUNTIFS($D$1:D214,"&lt;0",$B$1:B214,B215)))</f>
        <v>-1</v>
      </c>
      <c r="E215">
        <f t="shared" si="96"/>
        <v>0</v>
      </c>
      <c r="F215" t="str">
        <f>IF(OR(COUNTIF(QuickFix!$D$2:D215,QuickFix!D215)&gt;1,QuickFix!D215=0),IF(ISBLANK('Unit Types - Emission Rates'!C224),F214,0),MAX(F$1:$F214)+1)</f>
        <v># if Monitoring</v>
      </c>
      <c r="G215" t="str">
        <f t="shared" si="80"/>
        <v># if Monitoring0</v>
      </c>
      <c r="H215">
        <f>IF(F215=0,0,IF(ISNUMBER(MATCH(G215,$G$1:G214,0)),-1,COUNTIF($F$2:F215,F215)-COUNTIFS($H$1:H214,"&lt;0",$F$1:F214,F215)))</f>
        <v>-1</v>
      </c>
      <c r="I215">
        <f t="shared" si="81"/>
        <v>0</v>
      </c>
      <c r="J215" s="3" t="str">
        <f>IF(OR(COUNTIF($L$2:L215,L215)&gt;1,L215=0),IF(ISBLANK('Unit Types - Emission Rates'!C224),J214,0),MAX($J$1:J214)+1)</f>
        <v>Unique FIN</v>
      </c>
      <c r="K215" s="3" t="str">
        <f>IF(OR(COUNTIF($M$2:M215,M215)&gt;1,M215=0),IF(ISBLANK('Unit Types - Emission Rates'!D224),K214,0),MAX($K$1:K214)+1)</f>
        <v>Unique EPN</v>
      </c>
      <c r="L215">
        <f>IF(ISBLANK('Unit Types - Emission Rates'!$C224),'Unit Types - Emission Rates'!D224,'Unit Types - Emission Rates'!C224)</f>
        <v>0</v>
      </c>
      <c r="M215" s="3">
        <f>IF(AND(ISBLANK('Unit Types - Emission Rates'!D224),N215&lt;&gt;0,L215&lt;&gt;N215),"FIN: "&amp;L215,IF(AND(ISBLANK('Unit Types - Emission Rates'!D224),N215&lt;&gt;0),L215,'Unit Types - Emission Rates'!D224))</f>
        <v>0</v>
      </c>
      <c r="N215" s="3">
        <f>'Unit Types - Emission Rates'!E224</f>
        <v>0</v>
      </c>
      <c r="O215" s="5" t="str">
        <f>IF(OR(COUNTIF($P$2:P215,P215&lt;&gt;0)&gt;1,P215=0),IF(ISBLANK('Unit Types - Emission Rates'!A224),O214,0),MAX($O$1:O214)+1)</f>
        <v>AR Numbering</v>
      </c>
      <c r="P215" s="5">
        <f>'Unit Types - Emission Rates'!A224</f>
        <v>0</v>
      </c>
      <c r="Q215" s="3">
        <f>IF(R215=0,0,IF(COUNTIF($R$2:R215,R215)&gt;1,0,MAX($Q$1:Q214)+1))</f>
        <v>0</v>
      </c>
      <c r="R215" s="3">
        <f>IF(ISBLANK('Unit Types - Emission Rates'!P224),'Unit Types - Emission Rates'!O224,'Unit Types - Emission Rates'!P224)</f>
        <v>0</v>
      </c>
      <c r="S215" t="str">
        <f t="shared" si="97"/>
        <v>00</v>
      </c>
      <c r="T215" t="str">
        <f t="shared" si="98"/>
        <v>00</v>
      </c>
      <c r="U215" s="3">
        <f>IF(OR('Unit Types - Emission Rates'!F224="PM 2.5",'Unit Types - Emission Rates'!F224="PM2.5",'Unit Types - Emission Rates'!F224="PM 10",'Unit Types - Emission Rates'!F224="PM10"),"PM",'Unit Types - Emission Rates'!F224)</f>
        <v>0</v>
      </c>
      <c r="V215" s="100">
        <f>IF(ISBLANK('Unit Types - Emission Rates'!F224),1,0)</f>
        <v>1</v>
      </c>
      <c r="AC215" s="99">
        <f>IF(AD215=-1,0,MAX($AC$1:AC214)+1)</f>
        <v>0</v>
      </c>
      <c r="AD215" s="3">
        <f t="shared" si="82"/>
        <v>-1</v>
      </c>
      <c r="AE215" s="3">
        <f t="shared" si="83"/>
        <v>-1</v>
      </c>
      <c r="AF215" s="280">
        <f t="shared" si="84"/>
        <v>-1</v>
      </c>
      <c r="AG215" s="280" t="str">
        <f t="shared" si="85"/>
        <v/>
      </c>
      <c r="AH215" s="280" t="str">
        <f t="shared" si="86"/>
        <v/>
      </c>
      <c r="AI215" s="3">
        <f t="shared" si="87"/>
        <v>-1</v>
      </c>
      <c r="AJ215" s="3" t="str">
        <f t="shared" si="88"/>
        <v/>
      </c>
      <c r="AK215" s="3" t="str">
        <f t="shared" si="89"/>
        <v/>
      </c>
      <c r="AL215" s="280">
        <f t="shared" si="90"/>
        <v>-1</v>
      </c>
      <c r="AM215" s="280" t="str">
        <f t="shared" si="91"/>
        <v/>
      </c>
      <c r="AN215" s="285" t="str">
        <f t="shared" si="92"/>
        <v/>
      </c>
      <c r="AO215" s="3">
        <f>IF(AP215=0,0,COUNTIF(AO$1:$AO214,"&lt;&gt;0"))</f>
        <v>0</v>
      </c>
      <c r="AP215" s="3">
        <f t="shared" si="93"/>
        <v>0</v>
      </c>
      <c r="AT215" s="99">
        <f>IF(AU215=0,0,COUNTIF($AT$1:AT214,"&lt;&gt;0"))</f>
        <v>0</v>
      </c>
      <c r="AU215" s="3">
        <f t="shared" si="94"/>
        <v>0</v>
      </c>
      <c r="AY215" s="3">
        <f>IF(ISNUMBER(IFERROR(MATCH(AZ215,$AZ$1:AZ214,0),"Else")),0,ROW(AZ215)-1)</f>
        <v>0</v>
      </c>
      <c r="AZ215">
        <f>IF(OR('Unit Types - Emission Rates'!F223="PM 2.5",'Unit Types - Emission Rates'!F223="PM 2.5 ",'Unit Types - Emission Rates'!F223="PM2.5"),"PM2.5",IF(OR('Unit Types - Emission Rates'!F223="PM 10",'Unit Types - Emission Rates'!F223="PM 10 ",'Unit Types - Emission Rates'!F223="PM10 "),"PM10",IF(RIGHT('Unit Types - Emission Rates'!F223,1)=" ",LEFT('Unit Types - Emission Rates'!F223,LEN('Unit Types - Emission Rates'!F223)-1),IF(RIGHT('Unit Types - Emission Rates'!F223,1)&lt;&gt;" ",'Unit Types - Emission Rates'!F223,'Unit Types - Emission Rates'!F223))))</f>
        <v>0</v>
      </c>
      <c r="BA215">
        <f>_xlfn.NUMBERVALUE(IF(OR('Unit Types - Emission Rates'!G223="-",'Unit Types - Emission Rates'!G223="--",'Unit Types - Emission Rates'!G223="---"),0,IF(OR('Unit Types - Emission Rates'!G223="&lt;0.01",'Unit Types - Emission Rates'!G223="&lt; 0.01"),0.01,'Unit Types - Emission Rates'!G223)))</f>
        <v>0</v>
      </c>
      <c r="BB215">
        <f>_xlfn.NUMBERVALUE(IF(OR('Unit Types - Emission Rates'!H223="-",'Unit Types - Emission Rates'!H223="--",'Unit Types - Emission Rates'!H223="---"),0,IF(OR('Unit Types - Emission Rates'!H223="&lt;0.01",'Unit Types - Emission Rates'!H223="&lt; 0.01"),0.01,'Unit Types - Emission Rates'!H223)))</f>
        <v>0</v>
      </c>
      <c r="BC215">
        <f>_xlfn.NUMBERVALUE(IF(OR('Unit Types - Emission Rates'!I223="-",'Unit Types - Emission Rates'!I223="--",'Unit Types - Emission Rates'!I223="---"),0,IF(OR('Unit Types - Emission Rates'!I223="&lt;0.01",'Unit Types - Emission Rates'!I223="&lt; 0.01"),0.01,'Unit Types - Emission Rates'!I223)))</f>
        <v>0</v>
      </c>
      <c r="BD215">
        <f>_xlfn.NUMBERVALUE(IF(OR('Unit Types - Emission Rates'!J223="-",'Unit Types - Emission Rates'!J223="--",'Unit Types - Emission Rates'!J223="---"),0,IF(OR('Unit Types - Emission Rates'!J223="&lt;0.01",'Unit Types - Emission Rates'!J223="&lt; 0.01"),0.01,'Unit Types - Emission Rates'!J223)))</f>
        <v>0</v>
      </c>
      <c r="BE215">
        <f>_xlfn.NUMBERVALUE(IF(OR('Unit Types - Emission Rates'!K223="-",'Unit Types - Emission Rates'!K223="--",'Unit Types - Emission Rates'!K223="---"),0,IF(OR('Unit Types - Emission Rates'!K223="&lt;0.01",'Unit Types - Emission Rates'!K223="&lt; 0.01"),0.01,'Unit Types - Emission Rates'!K223)))</f>
        <v>0</v>
      </c>
      <c r="BF215">
        <f>_xlfn.NUMBERVALUE(IF(OR('Unit Types - Emission Rates'!L223="-",'Unit Types - Emission Rates'!L223="--",'Unit Types - Emission Rates'!L223="---"),0,IF(OR('Unit Types - Emission Rates'!L223="&lt;0.01",'Unit Types - Emission Rates'!L223="&lt; 0.01"),0.01,'Unit Types - Emission Rates'!L223)))</f>
        <v>0</v>
      </c>
      <c r="BG215" t="b">
        <f>IF(AND(V214&lt;&gt;1),(QuickFix!G214="Yes"))</f>
        <v>0</v>
      </c>
      <c r="BH215" t="b">
        <f>OR('Unit Types - Emission Rates'!A223="Consolidate",AND(ISBLANK('Unit Types - Emission Rates'!A223),BH214=TRUE),BC215&gt;0,BD215&gt;0)</f>
        <v>0</v>
      </c>
      <c r="BI215" t="b">
        <f>OR('Unit Types - Emission Rates'!A223="Remove",AND(ISBLANK('Unit Types - Emission Rates'!A223),BI214=TRUE))</f>
        <v>0</v>
      </c>
      <c r="BJ215" t="b">
        <f>OR('Unit Types - Emission Rates'!A223="Consolidate",'Unit Types - Emission Rates'!A223="New/Modified",'Unit Types - Emission Rates'!A223="Change of location",AND(ISBLANK('Unit Types - Emission Rates'!A223),BJ214=TRUE))</f>
        <v>0</v>
      </c>
      <c r="BK215" t="b">
        <f>OR('Unit Types - Emission Rates'!A223="Renew",'Unit Types - Emission Rates'!A223="Renew only",AND(ISBLANK('Unit Types - Emission Rates'!A223),BK214=TRUE))</f>
        <v>0</v>
      </c>
      <c r="BL215">
        <f>IF(ISNUMBER(IFERROR(MATCH(BM215,$BM$1:BM214,0),"Else")),0,ROW(BM215)-1)</f>
        <v>0</v>
      </c>
      <c r="BM215" s="105">
        <f t="shared" si="101"/>
        <v>0</v>
      </c>
      <c r="BO215" s="3"/>
      <c r="BP215" s="3"/>
      <c r="BQ215" s="162" t="s">
        <v>1921</v>
      </c>
      <c r="BR215" s="160" t="s">
        <v>1187</v>
      </c>
      <c r="BS215" s="3"/>
      <c r="BT215" s="3"/>
      <c r="CX215" t="s">
        <v>1922</v>
      </c>
      <c r="CY215">
        <f t="shared" si="95"/>
        <v>0</v>
      </c>
      <c r="DA215" t="b">
        <f t="shared" si="99"/>
        <v>0</v>
      </c>
      <c r="DF215" s="333">
        <f t="shared" si="100"/>
        <v>0</v>
      </c>
    </row>
    <row r="216" spans="1:110" x14ac:dyDescent="0.2">
      <c r="A216" s="102">
        <f>IF(OR('Unit Types - Emission Rates'!A225="Not New/Modified",'Unit Types - Emission Rates'!A225="Remove",M216=0),0,IF(ISNUMBER(MATCH(M216,$M$1:M215,0)),0,MAX($A$1:A215)+1))</f>
        <v>0</v>
      </c>
      <c r="B216" t="str">
        <f>IF(OR(COUNTIF(QuickFix!$D$2:D216,QuickFix!D216)&gt;1,QuickFix!D216=0),IF(ISBLANK('Unit Types - Emission Rates'!C225),B215,0),MAX($B$1:B215)+1)</f>
        <v># if BACT</v>
      </c>
      <c r="C216" t="str">
        <f t="shared" si="79"/>
        <v># if BACT0</v>
      </c>
      <c r="D216">
        <f>IF(B216=0,0,IF(ISNUMBER(MATCH(C216,$C$1:C215,0)),-1,COUNTIF($B$2:B216,B216)-COUNTIFS($D$1:D215,"&lt;0",$B$1:B215,B216)))</f>
        <v>-1</v>
      </c>
      <c r="E216">
        <f t="shared" si="96"/>
        <v>0</v>
      </c>
      <c r="F216" t="str">
        <f>IF(OR(COUNTIF(QuickFix!$D$2:D216,QuickFix!D216)&gt;1,QuickFix!D216=0),IF(ISBLANK('Unit Types - Emission Rates'!C225),F215,0),MAX(F$1:$F215)+1)</f>
        <v># if Monitoring</v>
      </c>
      <c r="G216" t="str">
        <f t="shared" si="80"/>
        <v># if Monitoring0</v>
      </c>
      <c r="H216">
        <f>IF(F216=0,0,IF(ISNUMBER(MATCH(G216,$G$1:G215,0)),-1,COUNTIF($F$2:F216,F216)-COUNTIFS($H$1:H215,"&lt;0",$F$1:F215,F216)))</f>
        <v>-1</v>
      </c>
      <c r="I216">
        <f t="shared" si="81"/>
        <v>0</v>
      </c>
      <c r="J216" s="3" t="str">
        <f>IF(OR(COUNTIF($L$2:L216,L216)&gt;1,L216=0),IF(ISBLANK('Unit Types - Emission Rates'!C225),J215,0),MAX($J$1:J215)+1)</f>
        <v>Unique FIN</v>
      </c>
      <c r="K216" s="3" t="str">
        <f>IF(OR(COUNTIF($M$2:M216,M216)&gt;1,M216=0),IF(ISBLANK('Unit Types - Emission Rates'!D225),K215,0),MAX($K$1:K215)+1)</f>
        <v>Unique EPN</v>
      </c>
      <c r="L216">
        <f>IF(ISBLANK('Unit Types - Emission Rates'!$C225),'Unit Types - Emission Rates'!D225,'Unit Types - Emission Rates'!C225)</f>
        <v>0</v>
      </c>
      <c r="M216" s="3">
        <f>IF(AND(ISBLANK('Unit Types - Emission Rates'!D225),N216&lt;&gt;0,L216&lt;&gt;N216),"FIN: "&amp;L216,IF(AND(ISBLANK('Unit Types - Emission Rates'!D225),N216&lt;&gt;0),L216,'Unit Types - Emission Rates'!D225))</f>
        <v>0</v>
      </c>
      <c r="N216" s="3">
        <f>'Unit Types - Emission Rates'!E225</f>
        <v>0</v>
      </c>
      <c r="O216" s="5" t="str">
        <f>IF(OR(COUNTIF($P$2:P216,P216&lt;&gt;0)&gt;1,P216=0),IF(ISBLANK('Unit Types - Emission Rates'!A225),O215,0),MAX($O$1:O215)+1)</f>
        <v>AR Numbering</v>
      </c>
      <c r="P216" s="5">
        <f>'Unit Types - Emission Rates'!A225</f>
        <v>0</v>
      </c>
      <c r="Q216" s="3">
        <f>IF(R216=0,0,IF(COUNTIF($R$2:R216,R216)&gt;1,0,MAX($Q$1:Q215)+1))</f>
        <v>0</v>
      </c>
      <c r="R216" s="3">
        <f>IF(ISBLANK('Unit Types - Emission Rates'!P225),'Unit Types - Emission Rates'!O225,'Unit Types - Emission Rates'!P225)</f>
        <v>0</v>
      </c>
      <c r="S216" t="str">
        <f t="shared" si="97"/>
        <v>00</v>
      </c>
      <c r="T216" t="str">
        <f t="shared" si="98"/>
        <v>00</v>
      </c>
      <c r="U216" s="3">
        <f>IF(OR('Unit Types - Emission Rates'!F225="PM 2.5",'Unit Types - Emission Rates'!F225="PM2.5",'Unit Types - Emission Rates'!F225="PM 10",'Unit Types - Emission Rates'!F225="PM10"),"PM",'Unit Types - Emission Rates'!F225)</f>
        <v>0</v>
      </c>
      <c r="V216" s="100">
        <f>IF(ISBLANK('Unit Types - Emission Rates'!F225),1,0)</f>
        <v>1</v>
      </c>
      <c r="AC216" s="99">
        <f>IF(AD216=-1,0,MAX($AC$1:AC215)+1)</f>
        <v>0</v>
      </c>
      <c r="AD216" s="3">
        <f t="shared" si="82"/>
        <v>-1</v>
      </c>
      <c r="AE216" s="3">
        <f t="shared" si="83"/>
        <v>-1</v>
      </c>
      <c r="AF216" s="280">
        <f t="shared" si="84"/>
        <v>-1</v>
      </c>
      <c r="AG216" s="280" t="str">
        <f t="shared" si="85"/>
        <v/>
      </c>
      <c r="AH216" s="280" t="str">
        <f t="shared" si="86"/>
        <v/>
      </c>
      <c r="AI216" s="3">
        <f t="shared" si="87"/>
        <v>-1</v>
      </c>
      <c r="AJ216" s="3" t="str">
        <f t="shared" si="88"/>
        <v/>
      </c>
      <c r="AK216" s="3" t="str">
        <f t="shared" si="89"/>
        <v/>
      </c>
      <c r="AL216" s="280">
        <f t="shared" si="90"/>
        <v>-1</v>
      </c>
      <c r="AM216" s="280" t="str">
        <f t="shared" si="91"/>
        <v/>
      </c>
      <c r="AN216" s="285" t="str">
        <f t="shared" si="92"/>
        <v/>
      </c>
      <c r="AO216" s="3">
        <f>IF(AP216=0,0,COUNTIF(AO$1:$AO215,"&lt;&gt;0"))</f>
        <v>0</v>
      </c>
      <c r="AP216" s="3">
        <f t="shared" si="93"/>
        <v>0</v>
      </c>
      <c r="AT216" s="99">
        <f>IF(AU216=0,0,COUNTIF($AT$1:AT215,"&lt;&gt;0"))</f>
        <v>0</v>
      </c>
      <c r="AU216" s="3">
        <f t="shared" si="94"/>
        <v>0</v>
      </c>
      <c r="AY216" s="3">
        <f>IF(ISNUMBER(IFERROR(MATCH(AZ216,$AZ$1:AZ215,0),"Else")),0,ROW(AZ216)-1)</f>
        <v>0</v>
      </c>
      <c r="AZ216">
        <f>IF(OR('Unit Types - Emission Rates'!F224="PM 2.5",'Unit Types - Emission Rates'!F224="PM 2.5 ",'Unit Types - Emission Rates'!F224="PM2.5"),"PM2.5",IF(OR('Unit Types - Emission Rates'!F224="PM 10",'Unit Types - Emission Rates'!F224="PM 10 ",'Unit Types - Emission Rates'!F224="PM10 "),"PM10",IF(RIGHT('Unit Types - Emission Rates'!F224,1)=" ",LEFT('Unit Types - Emission Rates'!F224,LEN('Unit Types - Emission Rates'!F224)-1),IF(RIGHT('Unit Types - Emission Rates'!F224,1)&lt;&gt;" ",'Unit Types - Emission Rates'!F224,'Unit Types - Emission Rates'!F224))))</f>
        <v>0</v>
      </c>
      <c r="BA216">
        <f>_xlfn.NUMBERVALUE(IF(OR('Unit Types - Emission Rates'!G224="-",'Unit Types - Emission Rates'!G224="--",'Unit Types - Emission Rates'!G224="---"),0,IF(OR('Unit Types - Emission Rates'!G224="&lt;0.01",'Unit Types - Emission Rates'!G224="&lt; 0.01"),0.01,'Unit Types - Emission Rates'!G224)))</f>
        <v>0</v>
      </c>
      <c r="BB216">
        <f>_xlfn.NUMBERVALUE(IF(OR('Unit Types - Emission Rates'!H224="-",'Unit Types - Emission Rates'!H224="--",'Unit Types - Emission Rates'!H224="---"),0,IF(OR('Unit Types - Emission Rates'!H224="&lt;0.01",'Unit Types - Emission Rates'!H224="&lt; 0.01"),0.01,'Unit Types - Emission Rates'!H224)))</f>
        <v>0</v>
      </c>
      <c r="BC216">
        <f>_xlfn.NUMBERVALUE(IF(OR('Unit Types - Emission Rates'!I224="-",'Unit Types - Emission Rates'!I224="--",'Unit Types - Emission Rates'!I224="---"),0,IF(OR('Unit Types - Emission Rates'!I224="&lt;0.01",'Unit Types - Emission Rates'!I224="&lt; 0.01"),0.01,'Unit Types - Emission Rates'!I224)))</f>
        <v>0</v>
      </c>
      <c r="BD216">
        <f>_xlfn.NUMBERVALUE(IF(OR('Unit Types - Emission Rates'!J224="-",'Unit Types - Emission Rates'!J224="--",'Unit Types - Emission Rates'!J224="---"),0,IF(OR('Unit Types - Emission Rates'!J224="&lt;0.01",'Unit Types - Emission Rates'!J224="&lt; 0.01"),0.01,'Unit Types - Emission Rates'!J224)))</f>
        <v>0</v>
      </c>
      <c r="BE216">
        <f>_xlfn.NUMBERVALUE(IF(OR('Unit Types - Emission Rates'!K224="-",'Unit Types - Emission Rates'!K224="--",'Unit Types - Emission Rates'!K224="---"),0,IF(OR('Unit Types - Emission Rates'!K224="&lt;0.01",'Unit Types - Emission Rates'!K224="&lt; 0.01"),0.01,'Unit Types - Emission Rates'!K224)))</f>
        <v>0</v>
      </c>
      <c r="BF216">
        <f>_xlfn.NUMBERVALUE(IF(OR('Unit Types - Emission Rates'!L224="-",'Unit Types - Emission Rates'!L224="--",'Unit Types - Emission Rates'!L224="---"),0,IF(OR('Unit Types - Emission Rates'!L224="&lt;0.01",'Unit Types - Emission Rates'!L224="&lt; 0.01"),0.01,'Unit Types - Emission Rates'!L224)))</f>
        <v>0</v>
      </c>
      <c r="BG216" t="b">
        <f>IF(AND(V215&lt;&gt;1),(QuickFix!G215="Yes"))</f>
        <v>0</v>
      </c>
      <c r="BH216" t="b">
        <f>OR('Unit Types - Emission Rates'!A224="Consolidate",AND(ISBLANK('Unit Types - Emission Rates'!A224),BH215=TRUE),BC216&gt;0,BD216&gt;0)</f>
        <v>0</v>
      </c>
      <c r="BI216" t="b">
        <f>OR('Unit Types - Emission Rates'!A224="Remove",AND(ISBLANK('Unit Types - Emission Rates'!A224),BI215=TRUE))</f>
        <v>0</v>
      </c>
      <c r="BJ216" t="b">
        <f>OR('Unit Types - Emission Rates'!A224="Consolidate",'Unit Types - Emission Rates'!A224="New/Modified",'Unit Types - Emission Rates'!A224="Change of location",AND(ISBLANK('Unit Types - Emission Rates'!A224),BJ215=TRUE))</f>
        <v>0</v>
      </c>
      <c r="BK216" t="b">
        <f>OR('Unit Types - Emission Rates'!A224="Renew",'Unit Types - Emission Rates'!A224="Renew only",AND(ISBLANK('Unit Types - Emission Rates'!A224),BK215=TRUE))</f>
        <v>0</v>
      </c>
      <c r="BL216">
        <f>IF(ISNUMBER(IFERROR(MATCH(BM216,$BM$1:BM215,0),"Else")),0,ROW(BM216)-1)</f>
        <v>0</v>
      </c>
      <c r="BM216" s="105">
        <f t="shared" si="101"/>
        <v>0</v>
      </c>
      <c r="BO216" s="3"/>
      <c r="BP216" s="3"/>
      <c r="BQ216" s="162" t="s">
        <v>1923</v>
      </c>
      <c r="BR216" s="160" t="s">
        <v>1133</v>
      </c>
      <c r="BS216" s="3"/>
      <c r="BT216" s="3"/>
      <c r="CX216" t="s">
        <v>1924</v>
      </c>
      <c r="CY216">
        <f t="shared" si="95"/>
        <v>0</v>
      </c>
      <c r="DA216" t="b">
        <f t="shared" si="99"/>
        <v>0</v>
      </c>
      <c r="DF216" s="333">
        <f t="shared" si="100"/>
        <v>0</v>
      </c>
    </row>
    <row r="217" spans="1:110" x14ac:dyDescent="0.2">
      <c r="A217" s="102">
        <f>IF(OR('Unit Types - Emission Rates'!A226="Not New/Modified",'Unit Types - Emission Rates'!A226="Remove",M217=0),0,IF(ISNUMBER(MATCH(M217,$M$1:M216,0)),0,MAX($A$1:A216)+1))</f>
        <v>0</v>
      </c>
      <c r="B217" t="str">
        <f>IF(OR(COUNTIF(QuickFix!$D$2:D217,QuickFix!D217)&gt;1,QuickFix!D217=0),IF(ISBLANK('Unit Types - Emission Rates'!C226),B216,0),MAX($B$1:B216)+1)</f>
        <v># if BACT</v>
      </c>
      <c r="C217" t="str">
        <f t="shared" si="79"/>
        <v># if BACT0</v>
      </c>
      <c r="D217">
        <f>IF(B217=0,0,IF(ISNUMBER(MATCH(C217,$C$1:C216,0)),-1,COUNTIF($B$2:B217,B217)-COUNTIFS($D$1:D216,"&lt;0",$B$1:B216,B217)))</f>
        <v>-1</v>
      </c>
      <c r="E217">
        <f t="shared" si="96"/>
        <v>0</v>
      </c>
      <c r="F217" t="str">
        <f>IF(OR(COUNTIF(QuickFix!$D$2:D217,QuickFix!D217)&gt;1,QuickFix!D217=0),IF(ISBLANK('Unit Types - Emission Rates'!C226),F216,0),MAX(F$1:$F216)+1)</f>
        <v># if Monitoring</v>
      </c>
      <c r="G217" t="str">
        <f t="shared" si="80"/>
        <v># if Monitoring0</v>
      </c>
      <c r="H217">
        <f>IF(F217=0,0,IF(ISNUMBER(MATCH(G217,$G$1:G216,0)),-1,COUNTIF($F$2:F217,F217)-COUNTIFS($H$1:H216,"&lt;0",$F$1:F216,F217)))</f>
        <v>-1</v>
      </c>
      <c r="I217">
        <f t="shared" si="81"/>
        <v>0</v>
      </c>
      <c r="J217" s="3" t="str">
        <f>IF(OR(COUNTIF($L$2:L217,L217)&gt;1,L217=0),IF(ISBLANK('Unit Types - Emission Rates'!C226),J216,0),MAX($J$1:J216)+1)</f>
        <v>Unique FIN</v>
      </c>
      <c r="K217" s="3" t="str">
        <f>IF(OR(COUNTIF($M$2:M217,M217)&gt;1,M217=0),IF(ISBLANK('Unit Types - Emission Rates'!D226),K216,0),MAX($K$1:K216)+1)</f>
        <v>Unique EPN</v>
      </c>
      <c r="L217">
        <f>IF(ISBLANK('Unit Types - Emission Rates'!$C226),'Unit Types - Emission Rates'!D226,'Unit Types - Emission Rates'!C226)</f>
        <v>0</v>
      </c>
      <c r="M217" s="3">
        <f>IF(AND(ISBLANK('Unit Types - Emission Rates'!D226),N217&lt;&gt;0,L217&lt;&gt;N217),"FIN: "&amp;L217,IF(AND(ISBLANK('Unit Types - Emission Rates'!D226),N217&lt;&gt;0),L217,'Unit Types - Emission Rates'!D226))</f>
        <v>0</v>
      </c>
      <c r="N217" s="3">
        <f>'Unit Types - Emission Rates'!E226</f>
        <v>0</v>
      </c>
      <c r="O217" s="5" t="str">
        <f>IF(OR(COUNTIF($P$2:P217,P217&lt;&gt;0)&gt;1,P217=0),IF(ISBLANK('Unit Types - Emission Rates'!A226),O216,0),MAX($O$1:O216)+1)</f>
        <v>AR Numbering</v>
      </c>
      <c r="P217" s="5">
        <f>'Unit Types - Emission Rates'!A226</f>
        <v>0</v>
      </c>
      <c r="Q217" s="3">
        <f>IF(R217=0,0,IF(COUNTIF($R$2:R217,R217)&gt;1,0,MAX($Q$1:Q216)+1))</f>
        <v>0</v>
      </c>
      <c r="R217" s="3">
        <f>IF(ISBLANK('Unit Types - Emission Rates'!P226),'Unit Types - Emission Rates'!O226,'Unit Types - Emission Rates'!P226)</f>
        <v>0</v>
      </c>
      <c r="S217" t="str">
        <f t="shared" si="97"/>
        <v>00</v>
      </c>
      <c r="T217" t="str">
        <f t="shared" si="98"/>
        <v>00</v>
      </c>
      <c r="U217" s="3">
        <f>IF(OR('Unit Types - Emission Rates'!F226="PM 2.5",'Unit Types - Emission Rates'!F226="PM2.5",'Unit Types - Emission Rates'!F226="PM 10",'Unit Types - Emission Rates'!F226="PM10"),"PM",'Unit Types - Emission Rates'!F226)</f>
        <v>0</v>
      </c>
      <c r="V217" s="100">
        <f>IF(ISBLANK('Unit Types - Emission Rates'!F226),1,0)</f>
        <v>1</v>
      </c>
      <c r="AC217" s="99">
        <f>IF(AD217=-1,0,MAX($AC$1:AC216)+1)</f>
        <v>0</v>
      </c>
      <c r="AD217" s="3">
        <f t="shared" si="82"/>
        <v>-1</v>
      </c>
      <c r="AE217" s="3">
        <f t="shared" si="83"/>
        <v>-1</v>
      </c>
      <c r="AF217" s="280">
        <f t="shared" si="84"/>
        <v>-1</v>
      </c>
      <c r="AG217" s="280" t="str">
        <f t="shared" si="85"/>
        <v/>
      </c>
      <c r="AH217" s="280" t="str">
        <f t="shared" si="86"/>
        <v/>
      </c>
      <c r="AI217" s="3">
        <f t="shared" si="87"/>
        <v>-1</v>
      </c>
      <c r="AJ217" s="3" t="str">
        <f t="shared" si="88"/>
        <v/>
      </c>
      <c r="AK217" s="3" t="str">
        <f t="shared" si="89"/>
        <v/>
      </c>
      <c r="AL217" s="280">
        <f t="shared" si="90"/>
        <v>-1</v>
      </c>
      <c r="AM217" s="280" t="str">
        <f t="shared" si="91"/>
        <v/>
      </c>
      <c r="AN217" s="285" t="str">
        <f t="shared" si="92"/>
        <v/>
      </c>
      <c r="AO217" s="3">
        <f>IF(AP217=0,0,COUNTIF(AO$1:$AO216,"&lt;&gt;0"))</f>
        <v>0</v>
      </c>
      <c r="AP217" s="3">
        <f t="shared" si="93"/>
        <v>0</v>
      </c>
      <c r="AT217" s="99">
        <f>IF(AU217=0,0,COUNTIF($AT$1:AT216,"&lt;&gt;0"))</f>
        <v>0</v>
      </c>
      <c r="AU217" s="3">
        <f t="shared" si="94"/>
        <v>0</v>
      </c>
      <c r="AY217" s="3">
        <f>IF(ISNUMBER(IFERROR(MATCH(AZ217,$AZ$1:AZ216,0),"Else")),0,ROW(AZ217)-1)</f>
        <v>0</v>
      </c>
      <c r="AZ217">
        <f>IF(OR('Unit Types - Emission Rates'!F225="PM 2.5",'Unit Types - Emission Rates'!F225="PM 2.5 ",'Unit Types - Emission Rates'!F225="PM2.5"),"PM2.5",IF(OR('Unit Types - Emission Rates'!F225="PM 10",'Unit Types - Emission Rates'!F225="PM 10 ",'Unit Types - Emission Rates'!F225="PM10 "),"PM10",IF(RIGHT('Unit Types - Emission Rates'!F225,1)=" ",LEFT('Unit Types - Emission Rates'!F225,LEN('Unit Types - Emission Rates'!F225)-1),IF(RIGHT('Unit Types - Emission Rates'!F225,1)&lt;&gt;" ",'Unit Types - Emission Rates'!F225,'Unit Types - Emission Rates'!F225))))</f>
        <v>0</v>
      </c>
      <c r="BA217">
        <f>_xlfn.NUMBERVALUE(IF(OR('Unit Types - Emission Rates'!G225="-",'Unit Types - Emission Rates'!G225="--",'Unit Types - Emission Rates'!G225="---"),0,IF(OR('Unit Types - Emission Rates'!G225="&lt;0.01",'Unit Types - Emission Rates'!G225="&lt; 0.01"),0.01,'Unit Types - Emission Rates'!G225)))</f>
        <v>0</v>
      </c>
      <c r="BB217">
        <f>_xlfn.NUMBERVALUE(IF(OR('Unit Types - Emission Rates'!H225="-",'Unit Types - Emission Rates'!H225="--",'Unit Types - Emission Rates'!H225="---"),0,IF(OR('Unit Types - Emission Rates'!H225="&lt;0.01",'Unit Types - Emission Rates'!H225="&lt; 0.01"),0.01,'Unit Types - Emission Rates'!H225)))</f>
        <v>0</v>
      </c>
      <c r="BC217">
        <f>_xlfn.NUMBERVALUE(IF(OR('Unit Types - Emission Rates'!I225="-",'Unit Types - Emission Rates'!I225="--",'Unit Types - Emission Rates'!I225="---"),0,IF(OR('Unit Types - Emission Rates'!I225="&lt;0.01",'Unit Types - Emission Rates'!I225="&lt; 0.01"),0.01,'Unit Types - Emission Rates'!I225)))</f>
        <v>0</v>
      </c>
      <c r="BD217">
        <f>_xlfn.NUMBERVALUE(IF(OR('Unit Types - Emission Rates'!J225="-",'Unit Types - Emission Rates'!J225="--",'Unit Types - Emission Rates'!J225="---"),0,IF(OR('Unit Types - Emission Rates'!J225="&lt;0.01",'Unit Types - Emission Rates'!J225="&lt; 0.01"),0.01,'Unit Types - Emission Rates'!J225)))</f>
        <v>0</v>
      </c>
      <c r="BE217">
        <f>_xlfn.NUMBERVALUE(IF(OR('Unit Types - Emission Rates'!K225="-",'Unit Types - Emission Rates'!K225="--",'Unit Types - Emission Rates'!K225="---"),0,IF(OR('Unit Types - Emission Rates'!K225="&lt;0.01",'Unit Types - Emission Rates'!K225="&lt; 0.01"),0.01,'Unit Types - Emission Rates'!K225)))</f>
        <v>0</v>
      </c>
      <c r="BF217">
        <f>_xlfn.NUMBERVALUE(IF(OR('Unit Types - Emission Rates'!L225="-",'Unit Types - Emission Rates'!L225="--",'Unit Types - Emission Rates'!L225="---"),0,IF(OR('Unit Types - Emission Rates'!L225="&lt;0.01",'Unit Types - Emission Rates'!L225="&lt; 0.01"),0.01,'Unit Types - Emission Rates'!L225)))</f>
        <v>0</v>
      </c>
      <c r="BG217" t="b">
        <f>IF(AND(V216&lt;&gt;1),(QuickFix!G216="Yes"))</f>
        <v>0</v>
      </c>
      <c r="BH217" t="b">
        <f>OR('Unit Types - Emission Rates'!A225="Consolidate",AND(ISBLANK('Unit Types - Emission Rates'!A225),BH216=TRUE),BC217&gt;0,BD217&gt;0)</f>
        <v>0</v>
      </c>
      <c r="BI217" t="b">
        <f>OR('Unit Types - Emission Rates'!A225="Remove",AND(ISBLANK('Unit Types - Emission Rates'!A225),BI216=TRUE))</f>
        <v>0</v>
      </c>
      <c r="BJ217" t="b">
        <f>OR('Unit Types - Emission Rates'!A225="Consolidate",'Unit Types - Emission Rates'!A225="New/Modified",'Unit Types - Emission Rates'!A225="Change of location",AND(ISBLANK('Unit Types - Emission Rates'!A225),BJ216=TRUE))</f>
        <v>0</v>
      </c>
      <c r="BK217" t="b">
        <f>OR('Unit Types - Emission Rates'!A225="Renew",'Unit Types - Emission Rates'!A225="Renew only",AND(ISBLANK('Unit Types - Emission Rates'!A225),BK216=TRUE))</f>
        <v>0</v>
      </c>
      <c r="BL217">
        <f>IF(ISNUMBER(IFERROR(MATCH(BM217,$BM$1:BM216,0),"Else")),0,ROW(BM217)-1)</f>
        <v>0</v>
      </c>
      <c r="BM217" s="105">
        <f t="shared" si="101"/>
        <v>0</v>
      </c>
      <c r="BO217" s="3"/>
      <c r="BP217" s="3"/>
      <c r="BQ217" s="162" t="s">
        <v>1925</v>
      </c>
      <c r="BR217" s="160" t="s">
        <v>1099</v>
      </c>
      <c r="BS217" s="3"/>
      <c r="BT217" s="3"/>
      <c r="DA217" t="b">
        <f t="shared" si="99"/>
        <v>0</v>
      </c>
      <c r="DF217" s="333">
        <f t="shared" si="100"/>
        <v>0</v>
      </c>
    </row>
    <row r="218" spans="1:110" x14ac:dyDescent="0.2">
      <c r="A218" s="102">
        <f>IF(OR('Unit Types - Emission Rates'!A227="Not New/Modified",'Unit Types - Emission Rates'!A227="Remove",M218=0),0,IF(ISNUMBER(MATCH(M218,$M$1:M217,0)),0,MAX($A$1:A217)+1))</f>
        <v>0</v>
      </c>
      <c r="B218" t="str">
        <f>IF(OR(COUNTIF(QuickFix!$D$2:D218,QuickFix!D218)&gt;1,QuickFix!D218=0),IF(ISBLANK('Unit Types - Emission Rates'!C227),B217,0),MAX($B$1:B217)+1)</f>
        <v># if BACT</v>
      </c>
      <c r="C218" t="str">
        <f t="shared" si="79"/>
        <v># if BACT0</v>
      </c>
      <c r="D218">
        <f>IF(B218=0,0,IF(ISNUMBER(MATCH(C218,$C$1:C217,0)),-1,COUNTIF($B$2:B218,B218)-COUNTIFS($D$1:D217,"&lt;0",$B$1:B217,B218)))</f>
        <v>-1</v>
      </c>
      <c r="E218">
        <f t="shared" si="96"/>
        <v>0</v>
      </c>
      <c r="F218" t="str">
        <f>IF(OR(COUNTIF(QuickFix!$D$2:D218,QuickFix!D218)&gt;1,QuickFix!D218=0),IF(ISBLANK('Unit Types - Emission Rates'!C227),F217,0),MAX(F$1:$F217)+1)</f>
        <v># if Monitoring</v>
      </c>
      <c r="G218" t="str">
        <f t="shared" si="80"/>
        <v># if Monitoring0</v>
      </c>
      <c r="H218">
        <f>IF(F218=0,0,IF(ISNUMBER(MATCH(G218,$G$1:G217,0)),-1,COUNTIF($F$2:F218,F218)-COUNTIFS($H$1:H217,"&lt;0",$F$1:F217,F218)))</f>
        <v>-1</v>
      </c>
      <c r="I218">
        <f t="shared" si="81"/>
        <v>0</v>
      </c>
      <c r="J218" s="3" t="str">
        <f>IF(OR(COUNTIF($L$2:L218,L218)&gt;1,L218=0),IF(ISBLANK('Unit Types - Emission Rates'!C227),J217,0),MAX($J$1:J217)+1)</f>
        <v>Unique FIN</v>
      </c>
      <c r="K218" s="3" t="str">
        <f>IF(OR(COUNTIF($M$2:M218,M218)&gt;1,M218=0),IF(ISBLANK('Unit Types - Emission Rates'!D227),K217,0),MAX($K$1:K217)+1)</f>
        <v>Unique EPN</v>
      </c>
      <c r="L218">
        <f>IF(ISBLANK('Unit Types - Emission Rates'!$C227),'Unit Types - Emission Rates'!D227,'Unit Types - Emission Rates'!C227)</f>
        <v>0</v>
      </c>
      <c r="M218" s="3">
        <f>IF(AND(ISBLANK('Unit Types - Emission Rates'!D227),N218&lt;&gt;0,L218&lt;&gt;N218),"FIN: "&amp;L218,IF(AND(ISBLANK('Unit Types - Emission Rates'!D227),N218&lt;&gt;0),L218,'Unit Types - Emission Rates'!D227))</f>
        <v>0</v>
      </c>
      <c r="N218" s="3">
        <f>'Unit Types - Emission Rates'!E227</f>
        <v>0</v>
      </c>
      <c r="O218" s="5" t="str">
        <f>IF(OR(COUNTIF($P$2:P218,P218&lt;&gt;0)&gt;1,P218=0),IF(ISBLANK('Unit Types - Emission Rates'!A227),O217,0),MAX($O$1:O217)+1)</f>
        <v>AR Numbering</v>
      </c>
      <c r="P218" s="5">
        <f>'Unit Types - Emission Rates'!A227</f>
        <v>0</v>
      </c>
      <c r="Q218" s="3">
        <f>IF(R218=0,0,IF(COUNTIF($R$2:R218,R218)&gt;1,0,MAX($Q$1:Q217)+1))</f>
        <v>0</v>
      </c>
      <c r="R218" s="3">
        <f>IF(ISBLANK('Unit Types - Emission Rates'!P227),'Unit Types - Emission Rates'!O227,'Unit Types - Emission Rates'!P227)</f>
        <v>0</v>
      </c>
      <c r="S218" t="str">
        <f t="shared" si="97"/>
        <v>00</v>
      </c>
      <c r="T218" t="str">
        <f t="shared" si="98"/>
        <v>00</v>
      </c>
      <c r="U218" s="3">
        <f>IF(OR('Unit Types - Emission Rates'!F227="PM 2.5",'Unit Types - Emission Rates'!F227="PM2.5",'Unit Types - Emission Rates'!F227="PM 10",'Unit Types - Emission Rates'!F227="PM10"),"PM",'Unit Types - Emission Rates'!F227)</f>
        <v>0</v>
      </c>
      <c r="V218" s="100">
        <f>IF(ISBLANK('Unit Types - Emission Rates'!F227),1,0)</f>
        <v>1</v>
      </c>
      <c r="AC218" s="99">
        <f>IF(AD218=-1,0,MAX($AC$1:AC217)+1)</f>
        <v>0</v>
      </c>
      <c r="AD218" s="3">
        <f t="shared" si="82"/>
        <v>-1</v>
      </c>
      <c r="AE218" s="3">
        <f t="shared" si="83"/>
        <v>-1</v>
      </c>
      <c r="AF218" s="280">
        <f t="shared" si="84"/>
        <v>-1</v>
      </c>
      <c r="AG218" s="280" t="str">
        <f t="shared" si="85"/>
        <v/>
      </c>
      <c r="AH218" s="280" t="str">
        <f t="shared" si="86"/>
        <v/>
      </c>
      <c r="AI218" s="3">
        <f t="shared" si="87"/>
        <v>-1</v>
      </c>
      <c r="AJ218" s="3" t="str">
        <f t="shared" si="88"/>
        <v/>
      </c>
      <c r="AK218" s="3" t="str">
        <f t="shared" si="89"/>
        <v/>
      </c>
      <c r="AL218" s="280">
        <f t="shared" si="90"/>
        <v>-1</v>
      </c>
      <c r="AM218" s="280" t="str">
        <f t="shared" si="91"/>
        <v/>
      </c>
      <c r="AN218" s="285" t="str">
        <f t="shared" si="92"/>
        <v/>
      </c>
      <c r="AO218" s="3">
        <f>IF(AP218=0,0,COUNTIF(AO$1:$AO217,"&lt;&gt;0"))</f>
        <v>0</v>
      </c>
      <c r="AP218" s="3">
        <f t="shared" si="93"/>
        <v>0</v>
      </c>
      <c r="AT218" s="99">
        <f>IF(AU218=0,0,COUNTIF($AT$1:AT217,"&lt;&gt;0"))</f>
        <v>0</v>
      </c>
      <c r="AU218" s="3">
        <f t="shared" si="94"/>
        <v>0</v>
      </c>
      <c r="AY218" s="3">
        <f>IF(ISNUMBER(IFERROR(MATCH(AZ218,$AZ$1:AZ217,0),"Else")),0,ROW(AZ218)-1)</f>
        <v>0</v>
      </c>
      <c r="AZ218">
        <f>IF(OR('Unit Types - Emission Rates'!F226="PM 2.5",'Unit Types - Emission Rates'!F226="PM 2.5 ",'Unit Types - Emission Rates'!F226="PM2.5"),"PM2.5",IF(OR('Unit Types - Emission Rates'!F226="PM 10",'Unit Types - Emission Rates'!F226="PM 10 ",'Unit Types - Emission Rates'!F226="PM10 "),"PM10",IF(RIGHT('Unit Types - Emission Rates'!F226,1)=" ",LEFT('Unit Types - Emission Rates'!F226,LEN('Unit Types - Emission Rates'!F226)-1),IF(RIGHT('Unit Types - Emission Rates'!F226,1)&lt;&gt;" ",'Unit Types - Emission Rates'!F226,'Unit Types - Emission Rates'!F226))))</f>
        <v>0</v>
      </c>
      <c r="BA218">
        <f>_xlfn.NUMBERVALUE(IF(OR('Unit Types - Emission Rates'!G226="-",'Unit Types - Emission Rates'!G226="--",'Unit Types - Emission Rates'!G226="---"),0,IF(OR('Unit Types - Emission Rates'!G226="&lt;0.01",'Unit Types - Emission Rates'!G226="&lt; 0.01"),0.01,'Unit Types - Emission Rates'!G226)))</f>
        <v>0</v>
      </c>
      <c r="BB218">
        <f>_xlfn.NUMBERVALUE(IF(OR('Unit Types - Emission Rates'!H226="-",'Unit Types - Emission Rates'!H226="--",'Unit Types - Emission Rates'!H226="---"),0,IF(OR('Unit Types - Emission Rates'!H226="&lt;0.01",'Unit Types - Emission Rates'!H226="&lt; 0.01"),0.01,'Unit Types - Emission Rates'!H226)))</f>
        <v>0</v>
      </c>
      <c r="BC218">
        <f>_xlfn.NUMBERVALUE(IF(OR('Unit Types - Emission Rates'!I226="-",'Unit Types - Emission Rates'!I226="--",'Unit Types - Emission Rates'!I226="---"),0,IF(OR('Unit Types - Emission Rates'!I226="&lt;0.01",'Unit Types - Emission Rates'!I226="&lt; 0.01"),0.01,'Unit Types - Emission Rates'!I226)))</f>
        <v>0</v>
      </c>
      <c r="BD218">
        <f>_xlfn.NUMBERVALUE(IF(OR('Unit Types - Emission Rates'!J226="-",'Unit Types - Emission Rates'!J226="--",'Unit Types - Emission Rates'!J226="---"),0,IF(OR('Unit Types - Emission Rates'!J226="&lt;0.01",'Unit Types - Emission Rates'!J226="&lt; 0.01"),0.01,'Unit Types - Emission Rates'!J226)))</f>
        <v>0</v>
      </c>
      <c r="BE218">
        <f>_xlfn.NUMBERVALUE(IF(OR('Unit Types - Emission Rates'!K226="-",'Unit Types - Emission Rates'!K226="--",'Unit Types - Emission Rates'!K226="---"),0,IF(OR('Unit Types - Emission Rates'!K226="&lt;0.01",'Unit Types - Emission Rates'!K226="&lt; 0.01"),0.01,'Unit Types - Emission Rates'!K226)))</f>
        <v>0</v>
      </c>
      <c r="BF218">
        <f>_xlfn.NUMBERVALUE(IF(OR('Unit Types - Emission Rates'!L226="-",'Unit Types - Emission Rates'!L226="--",'Unit Types - Emission Rates'!L226="---"),0,IF(OR('Unit Types - Emission Rates'!L226="&lt;0.01",'Unit Types - Emission Rates'!L226="&lt; 0.01"),0.01,'Unit Types - Emission Rates'!L226)))</f>
        <v>0</v>
      </c>
      <c r="BG218" t="b">
        <f>IF(AND(V217&lt;&gt;1),(QuickFix!G217="Yes"))</f>
        <v>0</v>
      </c>
      <c r="BH218" t="b">
        <f>OR('Unit Types - Emission Rates'!A226="Consolidate",AND(ISBLANK('Unit Types - Emission Rates'!A226),BH217=TRUE),BC218&gt;0,BD218&gt;0)</f>
        <v>0</v>
      </c>
      <c r="BI218" t="b">
        <f>OR('Unit Types - Emission Rates'!A226="Remove",AND(ISBLANK('Unit Types - Emission Rates'!A226),BI217=TRUE))</f>
        <v>0</v>
      </c>
      <c r="BJ218" t="b">
        <f>OR('Unit Types - Emission Rates'!A226="Consolidate",'Unit Types - Emission Rates'!A226="New/Modified",'Unit Types - Emission Rates'!A226="Change of location",AND(ISBLANK('Unit Types - Emission Rates'!A226),BJ217=TRUE))</f>
        <v>0</v>
      </c>
      <c r="BK218" t="b">
        <f>OR('Unit Types - Emission Rates'!A226="Renew",'Unit Types - Emission Rates'!A226="Renew only",AND(ISBLANK('Unit Types - Emission Rates'!A226),BK217=TRUE))</f>
        <v>0</v>
      </c>
      <c r="BL218">
        <f>IF(ISNUMBER(IFERROR(MATCH(BM218,$BM$1:BM217,0),"Else")),0,ROW(BM218)-1)</f>
        <v>0</v>
      </c>
      <c r="BM218" s="105">
        <f t="shared" si="101"/>
        <v>0</v>
      </c>
      <c r="BO218" s="3"/>
      <c r="BP218" s="3"/>
      <c r="BQ218" s="162" t="s">
        <v>1926</v>
      </c>
      <c r="BR218" s="160" t="s">
        <v>1228</v>
      </c>
      <c r="BS218" s="3"/>
      <c r="BT218" s="3"/>
      <c r="DA218" t="b">
        <f t="shared" si="99"/>
        <v>0</v>
      </c>
      <c r="DF218" s="333">
        <f t="shared" si="100"/>
        <v>0</v>
      </c>
    </row>
    <row r="219" spans="1:110" x14ac:dyDescent="0.2">
      <c r="A219" s="102">
        <f>IF(OR('Unit Types - Emission Rates'!A228="Not New/Modified",'Unit Types - Emission Rates'!A228="Remove",M219=0),0,IF(ISNUMBER(MATCH(M219,$M$1:M218,0)),0,MAX($A$1:A218)+1))</f>
        <v>0</v>
      </c>
      <c r="B219" t="str">
        <f>IF(OR(COUNTIF(QuickFix!$D$2:D219,QuickFix!D219)&gt;1,QuickFix!D219=0),IF(ISBLANK('Unit Types - Emission Rates'!C228),B218,0),MAX($B$1:B218)+1)</f>
        <v># if BACT</v>
      </c>
      <c r="C219" t="str">
        <f t="shared" si="79"/>
        <v># if BACT0</v>
      </c>
      <c r="D219">
        <f>IF(B219=0,0,IF(ISNUMBER(MATCH(C219,$C$1:C218,0)),-1,COUNTIF($B$2:B219,B219)-COUNTIFS($D$1:D218,"&lt;0",$B$1:B218,B219)))</f>
        <v>-1</v>
      </c>
      <c r="E219">
        <f t="shared" si="96"/>
        <v>0</v>
      </c>
      <c r="F219" t="str">
        <f>IF(OR(COUNTIF(QuickFix!$D$2:D219,QuickFix!D219)&gt;1,QuickFix!D219=0),IF(ISBLANK('Unit Types - Emission Rates'!C228),F218,0),MAX(F$1:$F218)+1)</f>
        <v># if Monitoring</v>
      </c>
      <c r="G219" t="str">
        <f t="shared" si="80"/>
        <v># if Monitoring0</v>
      </c>
      <c r="H219">
        <f>IF(F219=0,0,IF(ISNUMBER(MATCH(G219,$G$1:G218,0)),-1,COUNTIF($F$2:F219,F219)-COUNTIFS($H$1:H218,"&lt;0",$F$1:F218,F219)))</f>
        <v>-1</v>
      </c>
      <c r="I219">
        <f t="shared" si="81"/>
        <v>0</v>
      </c>
      <c r="J219" s="3" t="str">
        <f>IF(OR(COUNTIF($L$2:L219,L219)&gt;1,L219=0),IF(ISBLANK('Unit Types - Emission Rates'!C228),J218,0),MAX($J$1:J218)+1)</f>
        <v>Unique FIN</v>
      </c>
      <c r="K219" s="3" t="str">
        <f>IF(OR(COUNTIF($M$2:M219,M219)&gt;1,M219=0),IF(ISBLANK('Unit Types - Emission Rates'!D228),K218,0),MAX($K$1:K218)+1)</f>
        <v>Unique EPN</v>
      </c>
      <c r="L219">
        <f>IF(ISBLANK('Unit Types - Emission Rates'!$C228),'Unit Types - Emission Rates'!D228,'Unit Types - Emission Rates'!C228)</f>
        <v>0</v>
      </c>
      <c r="M219" s="3">
        <f>IF(AND(ISBLANK('Unit Types - Emission Rates'!D228),N219&lt;&gt;0,L219&lt;&gt;N219),"FIN: "&amp;L219,IF(AND(ISBLANK('Unit Types - Emission Rates'!D228),N219&lt;&gt;0),L219,'Unit Types - Emission Rates'!D228))</f>
        <v>0</v>
      </c>
      <c r="N219" s="3">
        <f>'Unit Types - Emission Rates'!E228</f>
        <v>0</v>
      </c>
      <c r="O219" s="5" t="str">
        <f>IF(OR(COUNTIF($P$2:P219,P219&lt;&gt;0)&gt;1,P219=0),IF(ISBLANK('Unit Types - Emission Rates'!A228),O218,0),MAX($O$1:O218)+1)</f>
        <v>AR Numbering</v>
      </c>
      <c r="P219" s="5">
        <f>'Unit Types - Emission Rates'!A228</f>
        <v>0</v>
      </c>
      <c r="Q219" s="3">
        <f>IF(R219=0,0,IF(COUNTIF($R$2:R219,R219)&gt;1,0,MAX($Q$1:Q218)+1))</f>
        <v>0</v>
      </c>
      <c r="R219" s="3">
        <f>IF(ISBLANK('Unit Types - Emission Rates'!P228),'Unit Types - Emission Rates'!O228,'Unit Types - Emission Rates'!P228)</f>
        <v>0</v>
      </c>
      <c r="S219" t="str">
        <f t="shared" si="97"/>
        <v>00</v>
      </c>
      <c r="T219" t="str">
        <f t="shared" si="98"/>
        <v>00</v>
      </c>
      <c r="U219" s="3">
        <f>IF(OR('Unit Types - Emission Rates'!F228="PM 2.5",'Unit Types - Emission Rates'!F228="PM2.5",'Unit Types - Emission Rates'!F228="PM 10",'Unit Types - Emission Rates'!F228="PM10"),"PM",'Unit Types - Emission Rates'!F228)</f>
        <v>0</v>
      </c>
      <c r="V219" s="100">
        <f>IF(ISBLANK('Unit Types - Emission Rates'!F228),1,0)</f>
        <v>1</v>
      </c>
      <c r="AC219" s="99">
        <f>IF(AD219=-1,0,MAX($AC$1:AC218)+1)</f>
        <v>0</v>
      </c>
      <c r="AD219" s="3">
        <f t="shared" si="82"/>
        <v>-1</v>
      </c>
      <c r="AE219" s="3">
        <f t="shared" si="83"/>
        <v>-1</v>
      </c>
      <c r="AF219" s="280">
        <f t="shared" si="84"/>
        <v>-1</v>
      </c>
      <c r="AG219" s="280" t="str">
        <f t="shared" si="85"/>
        <v/>
      </c>
      <c r="AH219" s="280" t="str">
        <f t="shared" si="86"/>
        <v/>
      </c>
      <c r="AI219" s="3">
        <f t="shared" si="87"/>
        <v>-1</v>
      </c>
      <c r="AJ219" s="3" t="str">
        <f t="shared" si="88"/>
        <v/>
      </c>
      <c r="AK219" s="3" t="str">
        <f t="shared" si="89"/>
        <v/>
      </c>
      <c r="AL219" s="280">
        <f t="shared" si="90"/>
        <v>-1</v>
      </c>
      <c r="AM219" s="280" t="str">
        <f t="shared" si="91"/>
        <v/>
      </c>
      <c r="AN219" s="285" t="str">
        <f t="shared" si="92"/>
        <v/>
      </c>
      <c r="AO219" s="3">
        <f>IF(AP219=0,0,COUNTIF(AO$1:$AO218,"&lt;&gt;0"))</f>
        <v>0</v>
      </c>
      <c r="AP219" s="3">
        <f t="shared" si="93"/>
        <v>0</v>
      </c>
      <c r="AT219" s="99">
        <f>IF(AU219=0,0,COUNTIF($AT$1:AT218,"&lt;&gt;0"))</f>
        <v>0</v>
      </c>
      <c r="AU219" s="3">
        <f t="shared" si="94"/>
        <v>0</v>
      </c>
      <c r="AY219" s="3">
        <f>IF(ISNUMBER(IFERROR(MATCH(AZ219,$AZ$1:AZ218,0),"Else")),0,ROW(AZ219)-1)</f>
        <v>0</v>
      </c>
      <c r="AZ219">
        <f>IF(OR('Unit Types - Emission Rates'!F227="PM 2.5",'Unit Types - Emission Rates'!F227="PM 2.5 ",'Unit Types - Emission Rates'!F227="PM2.5"),"PM2.5",IF(OR('Unit Types - Emission Rates'!F227="PM 10",'Unit Types - Emission Rates'!F227="PM 10 ",'Unit Types - Emission Rates'!F227="PM10 "),"PM10",IF(RIGHT('Unit Types - Emission Rates'!F227,1)=" ",LEFT('Unit Types - Emission Rates'!F227,LEN('Unit Types - Emission Rates'!F227)-1),IF(RIGHT('Unit Types - Emission Rates'!F227,1)&lt;&gt;" ",'Unit Types - Emission Rates'!F227,'Unit Types - Emission Rates'!F227))))</f>
        <v>0</v>
      </c>
      <c r="BA219">
        <f>_xlfn.NUMBERVALUE(IF(OR('Unit Types - Emission Rates'!G227="-",'Unit Types - Emission Rates'!G227="--",'Unit Types - Emission Rates'!G227="---"),0,IF(OR('Unit Types - Emission Rates'!G227="&lt;0.01",'Unit Types - Emission Rates'!G227="&lt; 0.01"),0.01,'Unit Types - Emission Rates'!G227)))</f>
        <v>0</v>
      </c>
      <c r="BB219">
        <f>_xlfn.NUMBERVALUE(IF(OR('Unit Types - Emission Rates'!H227="-",'Unit Types - Emission Rates'!H227="--",'Unit Types - Emission Rates'!H227="---"),0,IF(OR('Unit Types - Emission Rates'!H227="&lt;0.01",'Unit Types - Emission Rates'!H227="&lt; 0.01"),0.01,'Unit Types - Emission Rates'!H227)))</f>
        <v>0</v>
      </c>
      <c r="BC219">
        <f>_xlfn.NUMBERVALUE(IF(OR('Unit Types - Emission Rates'!I227="-",'Unit Types - Emission Rates'!I227="--",'Unit Types - Emission Rates'!I227="---"),0,IF(OR('Unit Types - Emission Rates'!I227="&lt;0.01",'Unit Types - Emission Rates'!I227="&lt; 0.01"),0.01,'Unit Types - Emission Rates'!I227)))</f>
        <v>0</v>
      </c>
      <c r="BD219">
        <f>_xlfn.NUMBERVALUE(IF(OR('Unit Types - Emission Rates'!J227="-",'Unit Types - Emission Rates'!J227="--",'Unit Types - Emission Rates'!J227="---"),0,IF(OR('Unit Types - Emission Rates'!J227="&lt;0.01",'Unit Types - Emission Rates'!J227="&lt; 0.01"),0.01,'Unit Types - Emission Rates'!J227)))</f>
        <v>0</v>
      </c>
      <c r="BE219">
        <f>_xlfn.NUMBERVALUE(IF(OR('Unit Types - Emission Rates'!K227="-",'Unit Types - Emission Rates'!K227="--",'Unit Types - Emission Rates'!K227="---"),0,IF(OR('Unit Types - Emission Rates'!K227="&lt;0.01",'Unit Types - Emission Rates'!K227="&lt; 0.01"),0.01,'Unit Types - Emission Rates'!K227)))</f>
        <v>0</v>
      </c>
      <c r="BF219">
        <f>_xlfn.NUMBERVALUE(IF(OR('Unit Types - Emission Rates'!L227="-",'Unit Types - Emission Rates'!L227="--",'Unit Types - Emission Rates'!L227="---"),0,IF(OR('Unit Types - Emission Rates'!L227="&lt;0.01",'Unit Types - Emission Rates'!L227="&lt; 0.01"),0.01,'Unit Types - Emission Rates'!L227)))</f>
        <v>0</v>
      </c>
      <c r="BG219" t="b">
        <f>IF(AND(V218&lt;&gt;1),(QuickFix!G218="Yes"))</f>
        <v>0</v>
      </c>
      <c r="BH219" t="b">
        <f>OR('Unit Types - Emission Rates'!A227="Consolidate",AND(ISBLANK('Unit Types - Emission Rates'!A227),BH218=TRUE),BC219&gt;0,BD219&gt;0)</f>
        <v>0</v>
      </c>
      <c r="BI219" t="b">
        <f>OR('Unit Types - Emission Rates'!A227="Remove",AND(ISBLANK('Unit Types - Emission Rates'!A227),BI218=TRUE))</f>
        <v>0</v>
      </c>
      <c r="BJ219" t="b">
        <f>OR('Unit Types - Emission Rates'!A227="Consolidate",'Unit Types - Emission Rates'!A227="New/Modified",'Unit Types - Emission Rates'!A227="Change of location",AND(ISBLANK('Unit Types - Emission Rates'!A227),BJ218=TRUE))</f>
        <v>0</v>
      </c>
      <c r="BK219" t="b">
        <f>OR('Unit Types - Emission Rates'!A227="Renew",'Unit Types - Emission Rates'!A227="Renew only",AND(ISBLANK('Unit Types - Emission Rates'!A227),BK218=TRUE))</f>
        <v>0</v>
      </c>
      <c r="BL219">
        <f>IF(ISNUMBER(IFERROR(MATCH(BM219,$BM$1:BM218,0),"Else")),0,ROW(BM219)-1)</f>
        <v>0</v>
      </c>
      <c r="BM219" s="105">
        <f t="shared" si="101"/>
        <v>0</v>
      </c>
      <c r="BO219" s="3"/>
      <c r="BP219" s="3"/>
      <c r="BQ219" s="162" t="s">
        <v>1927</v>
      </c>
      <c r="BR219" s="160" t="s">
        <v>1099</v>
      </c>
      <c r="BS219" s="3"/>
      <c r="BT219" s="3"/>
      <c r="DA219" t="b">
        <f t="shared" si="99"/>
        <v>0</v>
      </c>
      <c r="DF219" s="333">
        <f t="shared" si="100"/>
        <v>0</v>
      </c>
    </row>
    <row r="220" spans="1:110" x14ac:dyDescent="0.2">
      <c r="A220" s="102">
        <f>IF(OR('Unit Types - Emission Rates'!A229="Not New/Modified",'Unit Types - Emission Rates'!A229="Remove",M220=0),0,IF(ISNUMBER(MATCH(M220,$M$1:M219,0)),0,MAX($A$1:A219)+1))</f>
        <v>0</v>
      </c>
      <c r="B220" t="str">
        <f>IF(OR(COUNTIF(QuickFix!$D$2:D220,QuickFix!D220)&gt;1,QuickFix!D220=0),IF(ISBLANK('Unit Types - Emission Rates'!C229),B219,0),MAX($B$1:B219)+1)</f>
        <v># if BACT</v>
      </c>
      <c r="C220" t="str">
        <f t="shared" si="79"/>
        <v># if BACT0</v>
      </c>
      <c r="D220">
        <f>IF(B220=0,0,IF(ISNUMBER(MATCH(C220,$C$1:C219,0)),-1,COUNTIF($B$2:B220,B220)-COUNTIFS($D$1:D219,"&lt;0",$B$1:B219,B220)))</f>
        <v>-1</v>
      </c>
      <c r="E220">
        <f t="shared" si="96"/>
        <v>0</v>
      </c>
      <c r="F220" t="str">
        <f>IF(OR(COUNTIF(QuickFix!$D$2:D220,QuickFix!D220)&gt;1,QuickFix!D220=0),IF(ISBLANK('Unit Types - Emission Rates'!C229),F219,0),MAX(F$1:$F219)+1)</f>
        <v># if Monitoring</v>
      </c>
      <c r="G220" t="str">
        <f t="shared" si="80"/>
        <v># if Monitoring0</v>
      </c>
      <c r="H220">
        <f>IF(F220=0,0,IF(ISNUMBER(MATCH(G220,$G$1:G219,0)),-1,COUNTIF($F$2:F220,F220)-COUNTIFS($H$1:H219,"&lt;0",$F$1:F219,F220)))</f>
        <v>-1</v>
      </c>
      <c r="I220">
        <f t="shared" si="81"/>
        <v>0</v>
      </c>
      <c r="J220" s="3" t="str">
        <f>IF(OR(COUNTIF($L$2:L220,L220)&gt;1,L220=0),IF(ISBLANK('Unit Types - Emission Rates'!C229),J219,0),MAX($J$1:J219)+1)</f>
        <v>Unique FIN</v>
      </c>
      <c r="K220" s="3" t="str">
        <f>IF(OR(COUNTIF($M$2:M220,M220)&gt;1,M220=0),IF(ISBLANK('Unit Types - Emission Rates'!D229),K219,0),MAX($K$1:K219)+1)</f>
        <v>Unique EPN</v>
      </c>
      <c r="L220">
        <f>IF(ISBLANK('Unit Types - Emission Rates'!$C229),'Unit Types - Emission Rates'!D229,'Unit Types - Emission Rates'!C229)</f>
        <v>0</v>
      </c>
      <c r="M220" s="3">
        <f>IF(AND(ISBLANK('Unit Types - Emission Rates'!D229),N220&lt;&gt;0,L220&lt;&gt;N220),"FIN: "&amp;L220,IF(AND(ISBLANK('Unit Types - Emission Rates'!D229),N220&lt;&gt;0),L220,'Unit Types - Emission Rates'!D229))</f>
        <v>0</v>
      </c>
      <c r="N220" s="3">
        <f>'Unit Types - Emission Rates'!E229</f>
        <v>0</v>
      </c>
      <c r="O220" s="5" t="str">
        <f>IF(OR(COUNTIF($P$2:P220,P220&lt;&gt;0)&gt;1,P220=0),IF(ISBLANK('Unit Types - Emission Rates'!A229),O219,0),MAX($O$1:O219)+1)</f>
        <v>AR Numbering</v>
      </c>
      <c r="P220" s="5">
        <f>'Unit Types - Emission Rates'!A229</f>
        <v>0</v>
      </c>
      <c r="Q220" s="3">
        <f>IF(R220=0,0,IF(COUNTIF($R$2:R220,R220)&gt;1,0,MAX($Q$1:Q219)+1))</f>
        <v>0</v>
      </c>
      <c r="R220" s="3">
        <f>IF(ISBLANK('Unit Types - Emission Rates'!P229),'Unit Types - Emission Rates'!O229,'Unit Types - Emission Rates'!P229)</f>
        <v>0</v>
      </c>
      <c r="S220" t="str">
        <f t="shared" si="97"/>
        <v>00</v>
      </c>
      <c r="T220" t="str">
        <f t="shared" si="98"/>
        <v>00</v>
      </c>
      <c r="U220" s="3">
        <f>IF(OR('Unit Types - Emission Rates'!F229="PM 2.5",'Unit Types - Emission Rates'!F229="PM2.5",'Unit Types - Emission Rates'!F229="PM 10",'Unit Types - Emission Rates'!F229="PM10"),"PM",'Unit Types - Emission Rates'!F229)</f>
        <v>0</v>
      </c>
      <c r="V220" s="100">
        <f>IF(ISBLANK('Unit Types - Emission Rates'!F229),1,0)</f>
        <v>1</v>
      </c>
      <c r="AC220" s="99">
        <f>IF(AD220=-1,0,MAX($AC$1:AC219)+1)</f>
        <v>0</v>
      </c>
      <c r="AD220" s="3">
        <f t="shared" si="82"/>
        <v>-1</v>
      </c>
      <c r="AE220" s="3">
        <f t="shared" si="83"/>
        <v>-1</v>
      </c>
      <c r="AF220" s="280">
        <f t="shared" si="84"/>
        <v>-1</v>
      </c>
      <c r="AG220" s="280" t="str">
        <f t="shared" si="85"/>
        <v/>
      </c>
      <c r="AH220" s="280" t="str">
        <f t="shared" si="86"/>
        <v/>
      </c>
      <c r="AI220" s="3">
        <f t="shared" si="87"/>
        <v>-1</v>
      </c>
      <c r="AJ220" s="3" t="str">
        <f t="shared" si="88"/>
        <v/>
      </c>
      <c r="AK220" s="3" t="str">
        <f t="shared" si="89"/>
        <v/>
      </c>
      <c r="AL220" s="280">
        <f t="shared" si="90"/>
        <v>-1</v>
      </c>
      <c r="AM220" s="280" t="str">
        <f t="shared" si="91"/>
        <v/>
      </c>
      <c r="AN220" s="285" t="str">
        <f t="shared" si="92"/>
        <v/>
      </c>
      <c r="AO220" s="3">
        <f>IF(AP220=0,0,COUNTIF(AO$1:$AO219,"&lt;&gt;0"))</f>
        <v>0</v>
      </c>
      <c r="AP220" s="3">
        <f t="shared" si="93"/>
        <v>0</v>
      </c>
      <c r="AT220" s="99">
        <f>IF(AU220=0,0,COUNTIF($AT$1:AT219,"&lt;&gt;0"))</f>
        <v>0</v>
      </c>
      <c r="AU220" s="3">
        <f t="shared" si="94"/>
        <v>0</v>
      </c>
      <c r="AY220" s="3">
        <f>IF(ISNUMBER(IFERROR(MATCH(AZ220,$AZ$1:AZ219,0),"Else")),0,ROW(AZ220)-1)</f>
        <v>0</v>
      </c>
      <c r="AZ220">
        <f>IF(OR('Unit Types - Emission Rates'!F228="PM 2.5",'Unit Types - Emission Rates'!F228="PM 2.5 ",'Unit Types - Emission Rates'!F228="PM2.5"),"PM2.5",IF(OR('Unit Types - Emission Rates'!F228="PM 10",'Unit Types - Emission Rates'!F228="PM 10 ",'Unit Types - Emission Rates'!F228="PM10 "),"PM10",IF(RIGHT('Unit Types - Emission Rates'!F228,1)=" ",LEFT('Unit Types - Emission Rates'!F228,LEN('Unit Types - Emission Rates'!F228)-1),IF(RIGHT('Unit Types - Emission Rates'!F228,1)&lt;&gt;" ",'Unit Types - Emission Rates'!F228,'Unit Types - Emission Rates'!F228))))</f>
        <v>0</v>
      </c>
      <c r="BA220">
        <f>_xlfn.NUMBERVALUE(IF(OR('Unit Types - Emission Rates'!G228="-",'Unit Types - Emission Rates'!G228="--",'Unit Types - Emission Rates'!G228="---"),0,IF(OR('Unit Types - Emission Rates'!G228="&lt;0.01",'Unit Types - Emission Rates'!G228="&lt; 0.01"),0.01,'Unit Types - Emission Rates'!G228)))</f>
        <v>0</v>
      </c>
      <c r="BB220">
        <f>_xlfn.NUMBERVALUE(IF(OR('Unit Types - Emission Rates'!H228="-",'Unit Types - Emission Rates'!H228="--",'Unit Types - Emission Rates'!H228="---"),0,IF(OR('Unit Types - Emission Rates'!H228="&lt;0.01",'Unit Types - Emission Rates'!H228="&lt; 0.01"),0.01,'Unit Types - Emission Rates'!H228)))</f>
        <v>0</v>
      </c>
      <c r="BC220">
        <f>_xlfn.NUMBERVALUE(IF(OR('Unit Types - Emission Rates'!I228="-",'Unit Types - Emission Rates'!I228="--",'Unit Types - Emission Rates'!I228="---"),0,IF(OR('Unit Types - Emission Rates'!I228="&lt;0.01",'Unit Types - Emission Rates'!I228="&lt; 0.01"),0.01,'Unit Types - Emission Rates'!I228)))</f>
        <v>0</v>
      </c>
      <c r="BD220">
        <f>_xlfn.NUMBERVALUE(IF(OR('Unit Types - Emission Rates'!J228="-",'Unit Types - Emission Rates'!J228="--",'Unit Types - Emission Rates'!J228="---"),0,IF(OR('Unit Types - Emission Rates'!J228="&lt;0.01",'Unit Types - Emission Rates'!J228="&lt; 0.01"),0.01,'Unit Types - Emission Rates'!J228)))</f>
        <v>0</v>
      </c>
      <c r="BE220">
        <f>_xlfn.NUMBERVALUE(IF(OR('Unit Types - Emission Rates'!K228="-",'Unit Types - Emission Rates'!K228="--",'Unit Types - Emission Rates'!K228="---"),0,IF(OR('Unit Types - Emission Rates'!K228="&lt;0.01",'Unit Types - Emission Rates'!K228="&lt; 0.01"),0.01,'Unit Types - Emission Rates'!K228)))</f>
        <v>0</v>
      </c>
      <c r="BF220">
        <f>_xlfn.NUMBERVALUE(IF(OR('Unit Types - Emission Rates'!L228="-",'Unit Types - Emission Rates'!L228="--",'Unit Types - Emission Rates'!L228="---"),0,IF(OR('Unit Types - Emission Rates'!L228="&lt;0.01",'Unit Types - Emission Rates'!L228="&lt; 0.01"),0.01,'Unit Types - Emission Rates'!L228)))</f>
        <v>0</v>
      </c>
      <c r="BG220" t="b">
        <f>IF(AND(V219&lt;&gt;1),(QuickFix!G219="Yes"))</f>
        <v>0</v>
      </c>
      <c r="BH220" t="b">
        <f>OR('Unit Types - Emission Rates'!A228="Consolidate",AND(ISBLANK('Unit Types - Emission Rates'!A228),BH219=TRUE),BC220&gt;0,BD220&gt;0)</f>
        <v>0</v>
      </c>
      <c r="BI220" t="b">
        <f>OR('Unit Types - Emission Rates'!A228="Remove",AND(ISBLANK('Unit Types - Emission Rates'!A228),BI219=TRUE))</f>
        <v>0</v>
      </c>
      <c r="BJ220" t="b">
        <f>OR('Unit Types - Emission Rates'!A228="Consolidate",'Unit Types - Emission Rates'!A228="New/Modified",'Unit Types - Emission Rates'!A228="Change of location",AND(ISBLANK('Unit Types - Emission Rates'!A228),BJ219=TRUE))</f>
        <v>0</v>
      </c>
      <c r="BK220" t="b">
        <f>OR('Unit Types - Emission Rates'!A228="Renew",'Unit Types - Emission Rates'!A228="Renew only",AND(ISBLANK('Unit Types - Emission Rates'!A228),BK219=TRUE))</f>
        <v>0</v>
      </c>
      <c r="BL220">
        <f>IF(ISNUMBER(IFERROR(MATCH(BM220,$BM$1:BM219,0),"Else")),0,ROW(BM220)-1)</f>
        <v>0</v>
      </c>
      <c r="BM220" s="105">
        <f t="shared" si="101"/>
        <v>0</v>
      </c>
      <c r="BO220" s="3"/>
      <c r="BP220" s="3"/>
      <c r="BQ220" s="162" t="s">
        <v>1928</v>
      </c>
      <c r="BR220" s="160" t="s">
        <v>1228</v>
      </c>
      <c r="BS220" s="3"/>
      <c r="BT220" s="3"/>
      <c r="DA220" t="b">
        <f t="shared" si="99"/>
        <v>0</v>
      </c>
      <c r="DF220" s="333">
        <f t="shared" si="100"/>
        <v>0</v>
      </c>
    </row>
    <row r="221" spans="1:110" x14ac:dyDescent="0.2">
      <c r="A221" s="102">
        <f>IF(OR('Unit Types - Emission Rates'!A230="Not New/Modified",'Unit Types - Emission Rates'!A230="Remove",M221=0),0,IF(ISNUMBER(MATCH(M221,$M$1:M220,0)),0,MAX($A$1:A220)+1))</f>
        <v>0</v>
      </c>
      <c r="B221" t="str">
        <f>IF(OR(COUNTIF(QuickFix!$D$2:D221,QuickFix!D221)&gt;1,QuickFix!D221=0),IF(ISBLANK('Unit Types - Emission Rates'!C230),B220,0),MAX($B$1:B220)+1)</f>
        <v># if BACT</v>
      </c>
      <c r="C221" t="str">
        <f t="shared" si="79"/>
        <v># if BACT0</v>
      </c>
      <c r="D221">
        <f>IF(B221=0,0,IF(ISNUMBER(MATCH(C221,$C$1:C220,0)),-1,COUNTIF($B$2:B221,B221)-COUNTIFS($D$1:D220,"&lt;0",$B$1:B220,B221)))</f>
        <v>-1</v>
      </c>
      <c r="E221">
        <f t="shared" si="96"/>
        <v>0</v>
      </c>
      <c r="F221" t="str">
        <f>IF(OR(COUNTIF(QuickFix!$D$2:D221,QuickFix!D221)&gt;1,QuickFix!D221=0),IF(ISBLANK('Unit Types - Emission Rates'!C230),F220,0),MAX(F$1:$F220)+1)</f>
        <v># if Monitoring</v>
      </c>
      <c r="G221" t="str">
        <f t="shared" si="80"/>
        <v># if Monitoring0</v>
      </c>
      <c r="H221">
        <f>IF(F221=0,0,IF(ISNUMBER(MATCH(G221,$G$1:G220,0)),-1,COUNTIF($F$2:F221,F221)-COUNTIFS($H$1:H220,"&lt;0",$F$1:F220,F221)))</f>
        <v>-1</v>
      </c>
      <c r="I221">
        <f t="shared" si="81"/>
        <v>0</v>
      </c>
      <c r="J221" s="3" t="str">
        <f>IF(OR(COUNTIF($L$2:L221,L221)&gt;1,L221=0),IF(ISBLANK('Unit Types - Emission Rates'!C230),J220,0),MAX($J$1:J220)+1)</f>
        <v>Unique FIN</v>
      </c>
      <c r="K221" s="3" t="str">
        <f>IF(OR(COUNTIF($M$2:M221,M221)&gt;1,M221=0),IF(ISBLANK('Unit Types - Emission Rates'!D230),K220,0),MAX($K$1:K220)+1)</f>
        <v>Unique EPN</v>
      </c>
      <c r="L221">
        <f>IF(ISBLANK('Unit Types - Emission Rates'!$C230),'Unit Types - Emission Rates'!D230,'Unit Types - Emission Rates'!C230)</f>
        <v>0</v>
      </c>
      <c r="M221" s="3">
        <f>IF(AND(ISBLANK('Unit Types - Emission Rates'!D230),N221&lt;&gt;0,L221&lt;&gt;N221),"FIN: "&amp;L221,IF(AND(ISBLANK('Unit Types - Emission Rates'!D230),N221&lt;&gt;0),L221,'Unit Types - Emission Rates'!D230))</f>
        <v>0</v>
      </c>
      <c r="N221" s="3">
        <f>'Unit Types - Emission Rates'!E230</f>
        <v>0</v>
      </c>
      <c r="O221" s="5" t="str">
        <f>IF(OR(COUNTIF($P$2:P221,P221&lt;&gt;0)&gt;1,P221=0),IF(ISBLANK('Unit Types - Emission Rates'!A230),O220,0),MAX($O$1:O220)+1)</f>
        <v>AR Numbering</v>
      </c>
      <c r="P221" s="5">
        <f>'Unit Types - Emission Rates'!A230</f>
        <v>0</v>
      </c>
      <c r="Q221" s="3">
        <f>IF(R221=0,0,IF(COUNTIF($R$2:R221,R221)&gt;1,0,MAX($Q$1:Q220)+1))</f>
        <v>0</v>
      </c>
      <c r="R221" s="3">
        <f>IF(ISBLANK('Unit Types - Emission Rates'!P230),'Unit Types - Emission Rates'!O230,'Unit Types - Emission Rates'!P230)</f>
        <v>0</v>
      </c>
      <c r="S221" t="str">
        <f t="shared" si="97"/>
        <v>00</v>
      </c>
      <c r="T221" t="str">
        <f t="shared" si="98"/>
        <v>00</v>
      </c>
      <c r="U221" s="3">
        <f>IF(OR('Unit Types - Emission Rates'!F230="PM 2.5",'Unit Types - Emission Rates'!F230="PM2.5",'Unit Types - Emission Rates'!F230="PM 10",'Unit Types - Emission Rates'!F230="PM10"),"PM",'Unit Types - Emission Rates'!F230)</f>
        <v>0</v>
      </c>
      <c r="V221" s="100">
        <f>IF(ISBLANK('Unit Types - Emission Rates'!F230),1,0)</f>
        <v>1</v>
      </c>
      <c r="AC221" s="99">
        <f>IF(AD221=-1,0,MAX($AC$1:AC220)+1)</f>
        <v>0</v>
      </c>
      <c r="AD221" s="3">
        <f t="shared" si="82"/>
        <v>-1</v>
      </c>
      <c r="AE221" s="3">
        <f t="shared" si="83"/>
        <v>-1</v>
      </c>
      <c r="AF221" s="280">
        <f t="shared" si="84"/>
        <v>-1</v>
      </c>
      <c r="AG221" s="280" t="str">
        <f t="shared" si="85"/>
        <v/>
      </c>
      <c r="AH221" s="280" t="str">
        <f t="shared" si="86"/>
        <v/>
      </c>
      <c r="AI221" s="3">
        <f t="shared" si="87"/>
        <v>-1</v>
      </c>
      <c r="AJ221" s="3" t="str">
        <f t="shared" si="88"/>
        <v/>
      </c>
      <c r="AK221" s="3" t="str">
        <f t="shared" si="89"/>
        <v/>
      </c>
      <c r="AL221" s="280">
        <f t="shared" si="90"/>
        <v>-1</v>
      </c>
      <c r="AM221" s="280" t="str">
        <f t="shared" si="91"/>
        <v/>
      </c>
      <c r="AN221" s="285" t="str">
        <f t="shared" si="92"/>
        <v/>
      </c>
      <c r="AO221" s="3">
        <f>IF(AP221=0,0,COUNTIF(AO$1:$AO220,"&lt;&gt;0"))</f>
        <v>0</v>
      </c>
      <c r="AP221" s="3">
        <f t="shared" si="93"/>
        <v>0</v>
      </c>
      <c r="AT221" s="99">
        <f>IF(AU221=0,0,COUNTIF($AT$1:AT220,"&lt;&gt;0"))</f>
        <v>0</v>
      </c>
      <c r="AU221" s="3">
        <f t="shared" si="94"/>
        <v>0</v>
      </c>
      <c r="AY221" s="3">
        <f>IF(ISNUMBER(IFERROR(MATCH(AZ221,$AZ$1:AZ220,0),"Else")),0,ROW(AZ221)-1)</f>
        <v>0</v>
      </c>
      <c r="AZ221">
        <f>IF(OR('Unit Types - Emission Rates'!F229="PM 2.5",'Unit Types - Emission Rates'!F229="PM 2.5 ",'Unit Types - Emission Rates'!F229="PM2.5"),"PM2.5",IF(OR('Unit Types - Emission Rates'!F229="PM 10",'Unit Types - Emission Rates'!F229="PM 10 ",'Unit Types - Emission Rates'!F229="PM10 "),"PM10",IF(RIGHT('Unit Types - Emission Rates'!F229,1)=" ",LEFT('Unit Types - Emission Rates'!F229,LEN('Unit Types - Emission Rates'!F229)-1),IF(RIGHT('Unit Types - Emission Rates'!F229,1)&lt;&gt;" ",'Unit Types - Emission Rates'!F229,'Unit Types - Emission Rates'!F229))))</f>
        <v>0</v>
      </c>
      <c r="BA221">
        <f>_xlfn.NUMBERVALUE(IF(OR('Unit Types - Emission Rates'!G229="-",'Unit Types - Emission Rates'!G229="--",'Unit Types - Emission Rates'!G229="---"),0,IF(OR('Unit Types - Emission Rates'!G229="&lt;0.01",'Unit Types - Emission Rates'!G229="&lt; 0.01"),0.01,'Unit Types - Emission Rates'!G229)))</f>
        <v>0</v>
      </c>
      <c r="BB221">
        <f>_xlfn.NUMBERVALUE(IF(OR('Unit Types - Emission Rates'!H229="-",'Unit Types - Emission Rates'!H229="--",'Unit Types - Emission Rates'!H229="---"),0,IF(OR('Unit Types - Emission Rates'!H229="&lt;0.01",'Unit Types - Emission Rates'!H229="&lt; 0.01"),0.01,'Unit Types - Emission Rates'!H229)))</f>
        <v>0</v>
      </c>
      <c r="BC221">
        <f>_xlfn.NUMBERVALUE(IF(OR('Unit Types - Emission Rates'!I229="-",'Unit Types - Emission Rates'!I229="--",'Unit Types - Emission Rates'!I229="---"),0,IF(OR('Unit Types - Emission Rates'!I229="&lt;0.01",'Unit Types - Emission Rates'!I229="&lt; 0.01"),0.01,'Unit Types - Emission Rates'!I229)))</f>
        <v>0</v>
      </c>
      <c r="BD221">
        <f>_xlfn.NUMBERVALUE(IF(OR('Unit Types - Emission Rates'!J229="-",'Unit Types - Emission Rates'!J229="--",'Unit Types - Emission Rates'!J229="---"),0,IF(OR('Unit Types - Emission Rates'!J229="&lt;0.01",'Unit Types - Emission Rates'!J229="&lt; 0.01"),0.01,'Unit Types - Emission Rates'!J229)))</f>
        <v>0</v>
      </c>
      <c r="BE221">
        <f>_xlfn.NUMBERVALUE(IF(OR('Unit Types - Emission Rates'!K229="-",'Unit Types - Emission Rates'!K229="--",'Unit Types - Emission Rates'!K229="---"),0,IF(OR('Unit Types - Emission Rates'!K229="&lt;0.01",'Unit Types - Emission Rates'!K229="&lt; 0.01"),0.01,'Unit Types - Emission Rates'!K229)))</f>
        <v>0</v>
      </c>
      <c r="BF221">
        <f>_xlfn.NUMBERVALUE(IF(OR('Unit Types - Emission Rates'!L229="-",'Unit Types - Emission Rates'!L229="--",'Unit Types - Emission Rates'!L229="---"),0,IF(OR('Unit Types - Emission Rates'!L229="&lt;0.01",'Unit Types - Emission Rates'!L229="&lt; 0.01"),0.01,'Unit Types - Emission Rates'!L229)))</f>
        <v>0</v>
      </c>
      <c r="BG221" t="b">
        <f>IF(AND(V220&lt;&gt;1),(QuickFix!G220="Yes"))</f>
        <v>0</v>
      </c>
      <c r="BH221" t="b">
        <f>OR('Unit Types - Emission Rates'!A229="Consolidate",AND(ISBLANK('Unit Types - Emission Rates'!A229),BH220=TRUE),BC221&gt;0,BD221&gt;0)</f>
        <v>0</v>
      </c>
      <c r="BI221" t="b">
        <f>OR('Unit Types - Emission Rates'!A229="Remove",AND(ISBLANK('Unit Types - Emission Rates'!A229),BI220=TRUE))</f>
        <v>0</v>
      </c>
      <c r="BJ221" t="b">
        <f>OR('Unit Types - Emission Rates'!A229="Consolidate",'Unit Types - Emission Rates'!A229="New/Modified",'Unit Types - Emission Rates'!A229="Change of location",AND(ISBLANK('Unit Types - Emission Rates'!A229),BJ220=TRUE))</f>
        <v>0</v>
      </c>
      <c r="BK221" t="b">
        <f>OR('Unit Types - Emission Rates'!A229="Renew",'Unit Types - Emission Rates'!A229="Renew only",AND(ISBLANK('Unit Types - Emission Rates'!A229),BK220=TRUE))</f>
        <v>0</v>
      </c>
      <c r="BL221">
        <f>IF(ISNUMBER(IFERROR(MATCH(BM221,$BM$1:BM220,0),"Else")),0,ROW(BM221)-1)</f>
        <v>0</v>
      </c>
      <c r="BM221" s="105">
        <f t="shared" si="101"/>
        <v>0</v>
      </c>
      <c r="BO221" s="3"/>
      <c r="BP221" s="3"/>
      <c r="BQ221" s="162" t="s">
        <v>1929</v>
      </c>
      <c r="BR221" s="160" t="s">
        <v>1013</v>
      </c>
      <c r="BS221" s="3"/>
      <c r="BT221" s="3"/>
      <c r="DA221" t="b">
        <f t="shared" si="99"/>
        <v>0</v>
      </c>
      <c r="DF221" s="333">
        <f t="shared" si="100"/>
        <v>0</v>
      </c>
    </row>
    <row r="222" spans="1:110" x14ac:dyDescent="0.2">
      <c r="A222" s="102">
        <f>IF(OR('Unit Types - Emission Rates'!A231="Not New/Modified",'Unit Types - Emission Rates'!A231="Remove",M222=0),0,IF(ISNUMBER(MATCH(M222,$M$1:M221,0)),0,MAX($A$1:A221)+1))</f>
        <v>0</v>
      </c>
      <c r="B222" t="str">
        <f>IF(OR(COUNTIF(QuickFix!$D$2:D222,QuickFix!D222)&gt;1,QuickFix!D222=0),IF(ISBLANK('Unit Types - Emission Rates'!C231),B221,0),MAX($B$1:B221)+1)</f>
        <v># if BACT</v>
      </c>
      <c r="C222" t="str">
        <f t="shared" si="79"/>
        <v># if BACT0</v>
      </c>
      <c r="D222">
        <f>IF(B222=0,0,IF(ISNUMBER(MATCH(C222,$C$1:C221,0)),-1,COUNTIF($B$2:B222,B222)-COUNTIFS($D$1:D221,"&lt;0",$B$1:B221,B222)))</f>
        <v>-1</v>
      </c>
      <c r="E222">
        <f t="shared" si="96"/>
        <v>0</v>
      </c>
      <c r="F222" t="str">
        <f>IF(OR(COUNTIF(QuickFix!$D$2:D222,QuickFix!D222)&gt;1,QuickFix!D222=0),IF(ISBLANK('Unit Types - Emission Rates'!C231),F221,0),MAX(F$1:$F221)+1)</f>
        <v># if Monitoring</v>
      </c>
      <c r="G222" t="str">
        <f t="shared" si="80"/>
        <v># if Monitoring0</v>
      </c>
      <c r="H222">
        <f>IF(F222=0,0,IF(ISNUMBER(MATCH(G222,$G$1:G221,0)),-1,COUNTIF($F$2:F222,F222)-COUNTIFS($H$1:H221,"&lt;0",$F$1:F221,F222)))</f>
        <v>-1</v>
      </c>
      <c r="I222">
        <f t="shared" si="81"/>
        <v>0</v>
      </c>
      <c r="J222" s="3" t="str">
        <f>IF(OR(COUNTIF($L$2:L222,L222)&gt;1,L222=0),IF(ISBLANK('Unit Types - Emission Rates'!C231),J221,0),MAX($J$1:J221)+1)</f>
        <v>Unique FIN</v>
      </c>
      <c r="K222" s="3" t="str">
        <f>IF(OR(COUNTIF($M$2:M222,M222)&gt;1,M222=0),IF(ISBLANK('Unit Types - Emission Rates'!D231),K221,0),MAX($K$1:K221)+1)</f>
        <v>Unique EPN</v>
      </c>
      <c r="L222">
        <f>IF(ISBLANK('Unit Types - Emission Rates'!$C231),'Unit Types - Emission Rates'!D231,'Unit Types - Emission Rates'!C231)</f>
        <v>0</v>
      </c>
      <c r="M222" s="3">
        <f>IF(AND(ISBLANK('Unit Types - Emission Rates'!D231),N222&lt;&gt;0,L222&lt;&gt;N222),"FIN: "&amp;L222,IF(AND(ISBLANK('Unit Types - Emission Rates'!D231),N222&lt;&gt;0),L222,'Unit Types - Emission Rates'!D231))</f>
        <v>0</v>
      </c>
      <c r="N222" s="3">
        <f>'Unit Types - Emission Rates'!E231</f>
        <v>0</v>
      </c>
      <c r="O222" s="5" t="str">
        <f>IF(OR(COUNTIF($P$2:P222,P222&lt;&gt;0)&gt;1,P222=0),IF(ISBLANK('Unit Types - Emission Rates'!A231),O221,0),MAX($O$1:O221)+1)</f>
        <v>AR Numbering</v>
      </c>
      <c r="P222" s="5">
        <f>'Unit Types - Emission Rates'!A231</f>
        <v>0</v>
      </c>
      <c r="Q222" s="3">
        <f>IF(R222=0,0,IF(COUNTIF($R$2:R222,R222)&gt;1,0,MAX($Q$1:Q221)+1))</f>
        <v>0</v>
      </c>
      <c r="R222" s="3">
        <f>IF(ISBLANK('Unit Types - Emission Rates'!P231),'Unit Types - Emission Rates'!O231,'Unit Types - Emission Rates'!P231)</f>
        <v>0</v>
      </c>
      <c r="S222" t="str">
        <f t="shared" si="97"/>
        <v>00</v>
      </c>
      <c r="T222" t="str">
        <f t="shared" si="98"/>
        <v>00</v>
      </c>
      <c r="U222" s="3">
        <f>IF(OR('Unit Types - Emission Rates'!F231="PM 2.5",'Unit Types - Emission Rates'!F231="PM2.5",'Unit Types - Emission Rates'!F231="PM 10",'Unit Types - Emission Rates'!F231="PM10"),"PM",'Unit Types - Emission Rates'!F231)</f>
        <v>0</v>
      </c>
      <c r="V222" s="100">
        <f>IF(ISBLANK('Unit Types - Emission Rates'!F231),1,0)</f>
        <v>1</v>
      </c>
      <c r="AC222" s="99">
        <f>IF(AD222=-1,0,MAX($AC$1:AC221)+1)</f>
        <v>0</v>
      </c>
      <c r="AD222" s="3">
        <f t="shared" si="82"/>
        <v>-1</v>
      </c>
      <c r="AE222" s="3">
        <f t="shared" si="83"/>
        <v>-1</v>
      </c>
      <c r="AF222" s="280">
        <f t="shared" si="84"/>
        <v>-1</v>
      </c>
      <c r="AG222" s="280" t="str">
        <f t="shared" si="85"/>
        <v/>
      </c>
      <c r="AH222" s="280" t="str">
        <f t="shared" si="86"/>
        <v/>
      </c>
      <c r="AI222" s="3">
        <f t="shared" si="87"/>
        <v>-1</v>
      </c>
      <c r="AJ222" s="3" t="str">
        <f t="shared" si="88"/>
        <v/>
      </c>
      <c r="AK222" s="3" t="str">
        <f t="shared" si="89"/>
        <v/>
      </c>
      <c r="AL222" s="280">
        <f t="shared" si="90"/>
        <v>-1</v>
      </c>
      <c r="AM222" s="280" t="str">
        <f t="shared" si="91"/>
        <v/>
      </c>
      <c r="AN222" s="285" t="str">
        <f t="shared" si="92"/>
        <v/>
      </c>
      <c r="AO222" s="3">
        <f>IF(AP222=0,0,COUNTIF(AO$1:$AO221,"&lt;&gt;0"))</f>
        <v>0</v>
      </c>
      <c r="AP222" s="3">
        <f t="shared" si="93"/>
        <v>0</v>
      </c>
      <c r="AT222" s="99">
        <f>IF(AU222=0,0,COUNTIF($AT$1:AT221,"&lt;&gt;0"))</f>
        <v>0</v>
      </c>
      <c r="AU222" s="3">
        <f t="shared" si="94"/>
        <v>0</v>
      </c>
      <c r="AY222" s="3">
        <f>IF(ISNUMBER(IFERROR(MATCH(AZ222,$AZ$1:AZ221,0),"Else")),0,ROW(AZ222)-1)</f>
        <v>0</v>
      </c>
      <c r="AZ222">
        <f>IF(OR('Unit Types - Emission Rates'!F230="PM 2.5",'Unit Types - Emission Rates'!F230="PM 2.5 ",'Unit Types - Emission Rates'!F230="PM2.5"),"PM2.5",IF(OR('Unit Types - Emission Rates'!F230="PM 10",'Unit Types - Emission Rates'!F230="PM 10 ",'Unit Types - Emission Rates'!F230="PM10 "),"PM10",IF(RIGHT('Unit Types - Emission Rates'!F230,1)=" ",LEFT('Unit Types - Emission Rates'!F230,LEN('Unit Types - Emission Rates'!F230)-1),IF(RIGHT('Unit Types - Emission Rates'!F230,1)&lt;&gt;" ",'Unit Types - Emission Rates'!F230,'Unit Types - Emission Rates'!F230))))</f>
        <v>0</v>
      </c>
      <c r="BA222">
        <f>_xlfn.NUMBERVALUE(IF(OR('Unit Types - Emission Rates'!G230="-",'Unit Types - Emission Rates'!G230="--",'Unit Types - Emission Rates'!G230="---"),0,IF(OR('Unit Types - Emission Rates'!G230="&lt;0.01",'Unit Types - Emission Rates'!G230="&lt; 0.01"),0.01,'Unit Types - Emission Rates'!G230)))</f>
        <v>0</v>
      </c>
      <c r="BB222">
        <f>_xlfn.NUMBERVALUE(IF(OR('Unit Types - Emission Rates'!H230="-",'Unit Types - Emission Rates'!H230="--",'Unit Types - Emission Rates'!H230="---"),0,IF(OR('Unit Types - Emission Rates'!H230="&lt;0.01",'Unit Types - Emission Rates'!H230="&lt; 0.01"),0.01,'Unit Types - Emission Rates'!H230)))</f>
        <v>0</v>
      </c>
      <c r="BC222">
        <f>_xlfn.NUMBERVALUE(IF(OR('Unit Types - Emission Rates'!I230="-",'Unit Types - Emission Rates'!I230="--",'Unit Types - Emission Rates'!I230="---"),0,IF(OR('Unit Types - Emission Rates'!I230="&lt;0.01",'Unit Types - Emission Rates'!I230="&lt; 0.01"),0.01,'Unit Types - Emission Rates'!I230)))</f>
        <v>0</v>
      </c>
      <c r="BD222">
        <f>_xlfn.NUMBERVALUE(IF(OR('Unit Types - Emission Rates'!J230="-",'Unit Types - Emission Rates'!J230="--",'Unit Types - Emission Rates'!J230="---"),0,IF(OR('Unit Types - Emission Rates'!J230="&lt;0.01",'Unit Types - Emission Rates'!J230="&lt; 0.01"),0.01,'Unit Types - Emission Rates'!J230)))</f>
        <v>0</v>
      </c>
      <c r="BE222">
        <f>_xlfn.NUMBERVALUE(IF(OR('Unit Types - Emission Rates'!K230="-",'Unit Types - Emission Rates'!K230="--",'Unit Types - Emission Rates'!K230="---"),0,IF(OR('Unit Types - Emission Rates'!K230="&lt;0.01",'Unit Types - Emission Rates'!K230="&lt; 0.01"),0.01,'Unit Types - Emission Rates'!K230)))</f>
        <v>0</v>
      </c>
      <c r="BF222">
        <f>_xlfn.NUMBERVALUE(IF(OR('Unit Types - Emission Rates'!L230="-",'Unit Types - Emission Rates'!L230="--",'Unit Types - Emission Rates'!L230="---"),0,IF(OR('Unit Types - Emission Rates'!L230="&lt;0.01",'Unit Types - Emission Rates'!L230="&lt; 0.01"),0.01,'Unit Types - Emission Rates'!L230)))</f>
        <v>0</v>
      </c>
      <c r="BG222" t="b">
        <f>IF(AND(V221&lt;&gt;1),(QuickFix!G221="Yes"))</f>
        <v>0</v>
      </c>
      <c r="BH222" t="b">
        <f>OR('Unit Types - Emission Rates'!A230="Consolidate",AND(ISBLANK('Unit Types - Emission Rates'!A230),BH221=TRUE),BC222&gt;0,BD222&gt;0)</f>
        <v>0</v>
      </c>
      <c r="BI222" t="b">
        <f>OR('Unit Types - Emission Rates'!A230="Remove",AND(ISBLANK('Unit Types - Emission Rates'!A230),BI221=TRUE))</f>
        <v>0</v>
      </c>
      <c r="BJ222" t="b">
        <f>OR('Unit Types - Emission Rates'!A230="Consolidate",'Unit Types - Emission Rates'!A230="New/Modified",'Unit Types - Emission Rates'!A230="Change of location",AND(ISBLANK('Unit Types - Emission Rates'!A230),BJ221=TRUE))</f>
        <v>0</v>
      </c>
      <c r="BK222" t="b">
        <f>OR('Unit Types - Emission Rates'!A230="Renew",'Unit Types - Emission Rates'!A230="Renew only",AND(ISBLANK('Unit Types - Emission Rates'!A230),BK221=TRUE))</f>
        <v>0</v>
      </c>
      <c r="BL222">
        <f>IF(ISNUMBER(IFERROR(MATCH(BM222,$BM$1:BM221,0),"Else")),0,ROW(BM222)-1)</f>
        <v>0</v>
      </c>
      <c r="BM222" s="105">
        <f t="shared" si="101"/>
        <v>0</v>
      </c>
      <c r="BO222" s="3"/>
      <c r="BP222" s="3"/>
      <c r="BQ222" s="162" t="s">
        <v>1679</v>
      </c>
      <c r="BR222" s="160" t="s">
        <v>1187</v>
      </c>
      <c r="BS222" s="3"/>
      <c r="BT222" s="3"/>
      <c r="DA222" t="b">
        <f t="shared" si="99"/>
        <v>0</v>
      </c>
      <c r="DF222" s="333">
        <f t="shared" si="100"/>
        <v>0</v>
      </c>
    </row>
    <row r="223" spans="1:110" x14ac:dyDescent="0.2">
      <c r="A223" s="102">
        <f>IF(OR('Unit Types - Emission Rates'!A232="Not New/Modified",'Unit Types - Emission Rates'!A232="Remove",M223=0),0,IF(ISNUMBER(MATCH(M223,$M$1:M222,0)),0,MAX($A$1:A222)+1))</f>
        <v>0</v>
      </c>
      <c r="B223" t="str">
        <f>IF(OR(COUNTIF(QuickFix!$D$2:D223,QuickFix!D223)&gt;1,QuickFix!D223=0),IF(ISBLANK('Unit Types - Emission Rates'!C232),B222,0),MAX($B$1:B222)+1)</f>
        <v># if BACT</v>
      </c>
      <c r="C223" t="str">
        <f t="shared" si="79"/>
        <v># if BACT0</v>
      </c>
      <c r="D223">
        <f>IF(B223=0,0,IF(ISNUMBER(MATCH(C223,$C$1:C222,0)),-1,COUNTIF($B$2:B223,B223)-COUNTIFS($D$1:D222,"&lt;0",$B$1:B222,B223)))</f>
        <v>-1</v>
      </c>
      <c r="E223">
        <f t="shared" si="96"/>
        <v>0</v>
      </c>
      <c r="F223" t="str">
        <f>IF(OR(COUNTIF(QuickFix!$D$2:D223,QuickFix!D223)&gt;1,QuickFix!D223=0),IF(ISBLANK('Unit Types - Emission Rates'!C232),F222,0),MAX(F$1:$F222)+1)</f>
        <v># if Monitoring</v>
      </c>
      <c r="G223" t="str">
        <f t="shared" si="80"/>
        <v># if Monitoring0</v>
      </c>
      <c r="H223">
        <f>IF(F223=0,0,IF(ISNUMBER(MATCH(G223,$G$1:G222,0)),-1,COUNTIF($F$2:F223,F223)-COUNTIFS($H$1:H222,"&lt;0",$F$1:F222,F223)))</f>
        <v>-1</v>
      </c>
      <c r="I223">
        <f t="shared" si="81"/>
        <v>0</v>
      </c>
      <c r="J223" s="3" t="str">
        <f>IF(OR(COUNTIF($L$2:L223,L223)&gt;1,L223=0),IF(ISBLANK('Unit Types - Emission Rates'!C232),J222,0),MAX($J$1:J222)+1)</f>
        <v>Unique FIN</v>
      </c>
      <c r="K223" s="3" t="str">
        <f>IF(OR(COUNTIF($M$2:M223,M223)&gt;1,M223=0),IF(ISBLANK('Unit Types - Emission Rates'!D232),K222,0),MAX($K$1:K222)+1)</f>
        <v>Unique EPN</v>
      </c>
      <c r="L223">
        <f>IF(ISBLANK('Unit Types - Emission Rates'!$C232),'Unit Types - Emission Rates'!D232,'Unit Types - Emission Rates'!C232)</f>
        <v>0</v>
      </c>
      <c r="M223" s="3">
        <f>IF(AND(ISBLANK('Unit Types - Emission Rates'!D232),N223&lt;&gt;0,L223&lt;&gt;N223),"FIN: "&amp;L223,IF(AND(ISBLANK('Unit Types - Emission Rates'!D232),N223&lt;&gt;0),L223,'Unit Types - Emission Rates'!D232))</f>
        <v>0</v>
      </c>
      <c r="N223" s="3">
        <f>'Unit Types - Emission Rates'!E232</f>
        <v>0</v>
      </c>
      <c r="O223" s="5" t="str">
        <f>IF(OR(COUNTIF($P$2:P223,P223&lt;&gt;0)&gt;1,P223=0),IF(ISBLANK('Unit Types - Emission Rates'!A232),O222,0),MAX($O$1:O222)+1)</f>
        <v>AR Numbering</v>
      </c>
      <c r="P223" s="5">
        <f>'Unit Types - Emission Rates'!A232</f>
        <v>0</v>
      </c>
      <c r="Q223" s="3">
        <f>IF(R223=0,0,IF(COUNTIF($R$2:R223,R223)&gt;1,0,MAX($Q$1:Q222)+1))</f>
        <v>0</v>
      </c>
      <c r="R223" s="3">
        <f>IF(ISBLANK('Unit Types - Emission Rates'!P232),'Unit Types - Emission Rates'!O232,'Unit Types - Emission Rates'!P232)</f>
        <v>0</v>
      </c>
      <c r="S223" t="str">
        <f t="shared" si="97"/>
        <v>00</v>
      </c>
      <c r="T223" t="str">
        <f t="shared" si="98"/>
        <v>00</v>
      </c>
      <c r="U223" s="3">
        <f>IF(OR('Unit Types - Emission Rates'!F232="PM 2.5",'Unit Types - Emission Rates'!F232="PM2.5",'Unit Types - Emission Rates'!F232="PM 10",'Unit Types - Emission Rates'!F232="PM10"),"PM",'Unit Types - Emission Rates'!F232)</f>
        <v>0</v>
      </c>
      <c r="V223" s="100">
        <f>IF(ISBLANK('Unit Types - Emission Rates'!F232),1,0)</f>
        <v>1</v>
      </c>
      <c r="AC223" s="99">
        <f>IF(AD223=-1,0,MAX($AC$1:AC222)+1)</f>
        <v>0</v>
      </c>
      <c r="AD223" s="3">
        <f t="shared" si="82"/>
        <v>-1</v>
      </c>
      <c r="AE223" s="3">
        <f t="shared" si="83"/>
        <v>-1</v>
      </c>
      <c r="AF223" s="280">
        <f t="shared" si="84"/>
        <v>-1</v>
      </c>
      <c r="AG223" s="280" t="str">
        <f t="shared" si="85"/>
        <v/>
      </c>
      <c r="AH223" s="280" t="str">
        <f t="shared" si="86"/>
        <v/>
      </c>
      <c r="AI223" s="3">
        <f t="shared" si="87"/>
        <v>-1</v>
      </c>
      <c r="AJ223" s="3" t="str">
        <f t="shared" si="88"/>
        <v/>
      </c>
      <c r="AK223" s="3" t="str">
        <f t="shared" si="89"/>
        <v/>
      </c>
      <c r="AL223" s="280">
        <f t="shared" si="90"/>
        <v>-1</v>
      </c>
      <c r="AM223" s="280" t="str">
        <f t="shared" si="91"/>
        <v/>
      </c>
      <c r="AN223" s="285" t="str">
        <f t="shared" si="92"/>
        <v/>
      </c>
      <c r="AO223" s="3">
        <f>IF(AP223=0,0,COUNTIF(AO$1:$AO222,"&lt;&gt;0"))</f>
        <v>0</v>
      </c>
      <c r="AP223" s="3">
        <f t="shared" si="93"/>
        <v>0</v>
      </c>
      <c r="AT223" s="99">
        <f>IF(AU223=0,0,COUNTIF($AT$1:AT222,"&lt;&gt;0"))</f>
        <v>0</v>
      </c>
      <c r="AU223" s="3">
        <f t="shared" si="94"/>
        <v>0</v>
      </c>
      <c r="AY223" s="3">
        <f>IF(ISNUMBER(IFERROR(MATCH(AZ223,$AZ$1:AZ222,0),"Else")),0,ROW(AZ223)-1)</f>
        <v>0</v>
      </c>
      <c r="AZ223">
        <f>IF(OR('Unit Types - Emission Rates'!F231="PM 2.5",'Unit Types - Emission Rates'!F231="PM 2.5 ",'Unit Types - Emission Rates'!F231="PM2.5"),"PM2.5",IF(OR('Unit Types - Emission Rates'!F231="PM 10",'Unit Types - Emission Rates'!F231="PM 10 ",'Unit Types - Emission Rates'!F231="PM10 "),"PM10",IF(RIGHT('Unit Types - Emission Rates'!F231,1)=" ",LEFT('Unit Types - Emission Rates'!F231,LEN('Unit Types - Emission Rates'!F231)-1),IF(RIGHT('Unit Types - Emission Rates'!F231,1)&lt;&gt;" ",'Unit Types - Emission Rates'!F231,'Unit Types - Emission Rates'!F231))))</f>
        <v>0</v>
      </c>
      <c r="BA223">
        <f>_xlfn.NUMBERVALUE(IF(OR('Unit Types - Emission Rates'!G231="-",'Unit Types - Emission Rates'!G231="--",'Unit Types - Emission Rates'!G231="---"),0,IF(OR('Unit Types - Emission Rates'!G231="&lt;0.01",'Unit Types - Emission Rates'!G231="&lt; 0.01"),0.01,'Unit Types - Emission Rates'!G231)))</f>
        <v>0</v>
      </c>
      <c r="BB223">
        <f>_xlfn.NUMBERVALUE(IF(OR('Unit Types - Emission Rates'!H231="-",'Unit Types - Emission Rates'!H231="--",'Unit Types - Emission Rates'!H231="---"),0,IF(OR('Unit Types - Emission Rates'!H231="&lt;0.01",'Unit Types - Emission Rates'!H231="&lt; 0.01"),0.01,'Unit Types - Emission Rates'!H231)))</f>
        <v>0</v>
      </c>
      <c r="BC223">
        <f>_xlfn.NUMBERVALUE(IF(OR('Unit Types - Emission Rates'!I231="-",'Unit Types - Emission Rates'!I231="--",'Unit Types - Emission Rates'!I231="---"),0,IF(OR('Unit Types - Emission Rates'!I231="&lt;0.01",'Unit Types - Emission Rates'!I231="&lt; 0.01"),0.01,'Unit Types - Emission Rates'!I231)))</f>
        <v>0</v>
      </c>
      <c r="BD223">
        <f>_xlfn.NUMBERVALUE(IF(OR('Unit Types - Emission Rates'!J231="-",'Unit Types - Emission Rates'!J231="--",'Unit Types - Emission Rates'!J231="---"),0,IF(OR('Unit Types - Emission Rates'!J231="&lt;0.01",'Unit Types - Emission Rates'!J231="&lt; 0.01"),0.01,'Unit Types - Emission Rates'!J231)))</f>
        <v>0</v>
      </c>
      <c r="BE223">
        <f>_xlfn.NUMBERVALUE(IF(OR('Unit Types - Emission Rates'!K231="-",'Unit Types - Emission Rates'!K231="--",'Unit Types - Emission Rates'!K231="---"),0,IF(OR('Unit Types - Emission Rates'!K231="&lt;0.01",'Unit Types - Emission Rates'!K231="&lt; 0.01"),0.01,'Unit Types - Emission Rates'!K231)))</f>
        <v>0</v>
      </c>
      <c r="BF223">
        <f>_xlfn.NUMBERVALUE(IF(OR('Unit Types - Emission Rates'!L231="-",'Unit Types - Emission Rates'!L231="--",'Unit Types - Emission Rates'!L231="---"),0,IF(OR('Unit Types - Emission Rates'!L231="&lt;0.01",'Unit Types - Emission Rates'!L231="&lt; 0.01"),0.01,'Unit Types - Emission Rates'!L231)))</f>
        <v>0</v>
      </c>
      <c r="BG223" t="b">
        <f>IF(AND(V222&lt;&gt;1),(QuickFix!G222="Yes"))</f>
        <v>0</v>
      </c>
      <c r="BH223" t="b">
        <f>OR('Unit Types - Emission Rates'!A231="Consolidate",AND(ISBLANK('Unit Types - Emission Rates'!A231),BH222=TRUE),BC223&gt;0,BD223&gt;0)</f>
        <v>0</v>
      </c>
      <c r="BI223" t="b">
        <f>OR('Unit Types - Emission Rates'!A231="Remove",AND(ISBLANK('Unit Types - Emission Rates'!A231),BI222=TRUE))</f>
        <v>0</v>
      </c>
      <c r="BJ223" t="b">
        <f>OR('Unit Types - Emission Rates'!A231="Consolidate",'Unit Types - Emission Rates'!A231="New/Modified",'Unit Types - Emission Rates'!A231="Change of location",AND(ISBLANK('Unit Types - Emission Rates'!A231),BJ222=TRUE))</f>
        <v>0</v>
      </c>
      <c r="BK223" t="b">
        <f>OR('Unit Types - Emission Rates'!A231="Renew",'Unit Types - Emission Rates'!A231="Renew only",AND(ISBLANK('Unit Types - Emission Rates'!A231),BK222=TRUE))</f>
        <v>0</v>
      </c>
      <c r="BL223">
        <f>IF(ISNUMBER(IFERROR(MATCH(BM223,$BM$1:BM222,0),"Else")),0,ROW(BM223)-1)</f>
        <v>0</v>
      </c>
      <c r="BM223" s="105">
        <f t="shared" si="101"/>
        <v>0</v>
      </c>
      <c r="BO223" s="3"/>
      <c r="BP223" s="3"/>
      <c r="BQ223" s="162" t="s">
        <v>1930</v>
      </c>
      <c r="BR223" s="160" t="s">
        <v>1099</v>
      </c>
      <c r="BS223" s="3"/>
      <c r="BT223" s="3"/>
      <c r="DA223" t="b">
        <f t="shared" si="99"/>
        <v>0</v>
      </c>
      <c r="DF223" s="333">
        <f t="shared" si="100"/>
        <v>0</v>
      </c>
    </row>
    <row r="224" spans="1:110" x14ac:dyDescent="0.2">
      <c r="A224" s="102">
        <f>IF(OR('Unit Types - Emission Rates'!A233="Not New/Modified",'Unit Types - Emission Rates'!A233="Remove",M224=0),0,IF(ISNUMBER(MATCH(M224,$M$1:M223,0)),0,MAX($A$1:A223)+1))</f>
        <v>0</v>
      </c>
      <c r="B224" t="str">
        <f>IF(OR(COUNTIF(QuickFix!$D$2:D224,QuickFix!D224)&gt;1,QuickFix!D224=0),IF(ISBLANK('Unit Types - Emission Rates'!C233),B223,0),MAX($B$1:B223)+1)</f>
        <v># if BACT</v>
      </c>
      <c r="C224" t="str">
        <f t="shared" si="79"/>
        <v># if BACT0</v>
      </c>
      <c r="D224">
        <f>IF(B224=0,0,IF(ISNUMBER(MATCH(C224,$C$1:C223,0)),-1,COUNTIF($B$2:B224,B224)-COUNTIFS($D$1:D223,"&lt;0",$B$1:B223,B224)))</f>
        <v>-1</v>
      </c>
      <c r="E224">
        <f t="shared" si="96"/>
        <v>0</v>
      </c>
      <c r="F224" t="str">
        <f>IF(OR(COUNTIF(QuickFix!$D$2:D224,QuickFix!D224)&gt;1,QuickFix!D224=0),IF(ISBLANK('Unit Types - Emission Rates'!C233),F223,0),MAX(F$1:$F223)+1)</f>
        <v># if Monitoring</v>
      </c>
      <c r="G224" t="str">
        <f t="shared" si="80"/>
        <v># if Monitoring0</v>
      </c>
      <c r="H224">
        <f>IF(F224=0,0,IF(ISNUMBER(MATCH(G224,$G$1:G223,0)),-1,COUNTIF($F$2:F224,F224)-COUNTIFS($H$1:H223,"&lt;0",$F$1:F223,F224)))</f>
        <v>-1</v>
      </c>
      <c r="I224">
        <f t="shared" si="81"/>
        <v>0</v>
      </c>
      <c r="J224" s="3" t="str">
        <f>IF(OR(COUNTIF($L$2:L224,L224)&gt;1,L224=0),IF(ISBLANK('Unit Types - Emission Rates'!C233),J223,0),MAX($J$1:J223)+1)</f>
        <v>Unique FIN</v>
      </c>
      <c r="K224" s="3" t="str">
        <f>IF(OR(COUNTIF($M$2:M224,M224)&gt;1,M224=0),IF(ISBLANK('Unit Types - Emission Rates'!D233),K223,0),MAX($K$1:K223)+1)</f>
        <v>Unique EPN</v>
      </c>
      <c r="L224">
        <f>IF(ISBLANK('Unit Types - Emission Rates'!$C233),'Unit Types - Emission Rates'!D233,'Unit Types - Emission Rates'!C233)</f>
        <v>0</v>
      </c>
      <c r="M224" s="3">
        <f>IF(AND(ISBLANK('Unit Types - Emission Rates'!D233),N224&lt;&gt;0,L224&lt;&gt;N224),"FIN: "&amp;L224,IF(AND(ISBLANK('Unit Types - Emission Rates'!D233),N224&lt;&gt;0),L224,'Unit Types - Emission Rates'!D233))</f>
        <v>0</v>
      </c>
      <c r="N224" s="3">
        <f>'Unit Types - Emission Rates'!E233</f>
        <v>0</v>
      </c>
      <c r="O224" s="5" t="str">
        <f>IF(OR(COUNTIF($P$2:P224,P224&lt;&gt;0)&gt;1,P224=0),IF(ISBLANK('Unit Types - Emission Rates'!A233),O223,0),MAX($O$1:O223)+1)</f>
        <v>AR Numbering</v>
      </c>
      <c r="P224" s="5">
        <f>'Unit Types - Emission Rates'!A233</f>
        <v>0</v>
      </c>
      <c r="Q224" s="3">
        <f>IF(R224=0,0,IF(COUNTIF($R$2:R224,R224)&gt;1,0,MAX($Q$1:Q223)+1))</f>
        <v>0</v>
      </c>
      <c r="R224" s="3">
        <f>IF(ISBLANK('Unit Types - Emission Rates'!P233),'Unit Types - Emission Rates'!O233,'Unit Types - Emission Rates'!P233)</f>
        <v>0</v>
      </c>
      <c r="S224" t="str">
        <f t="shared" si="97"/>
        <v>00</v>
      </c>
      <c r="T224" t="str">
        <f t="shared" si="98"/>
        <v>00</v>
      </c>
      <c r="U224" s="3">
        <f>IF(OR('Unit Types - Emission Rates'!F233="PM 2.5",'Unit Types - Emission Rates'!F233="PM2.5",'Unit Types - Emission Rates'!F233="PM 10",'Unit Types - Emission Rates'!F233="PM10"),"PM",'Unit Types - Emission Rates'!F233)</f>
        <v>0</v>
      </c>
      <c r="V224" s="100">
        <f>IF(ISBLANK('Unit Types - Emission Rates'!F233),1,0)</f>
        <v>1</v>
      </c>
      <c r="AC224" s="99">
        <f>IF(AD224=-1,0,MAX($AC$1:AC223)+1)</f>
        <v>0</v>
      </c>
      <c r="AD224" s="3">
        <f t="shared" si="82"/>
        <v>-1</v>
      </c>
      <c r="AE224" s="3">
        <f t="shared" si="83"/>
        <v>-1</v>
      </c>
      <c r="AF224" s="280">
        <f t="shared" si="84"/>
        <v>-1</v>
      </c>
      <c r="AG224" s="280" t="str">
        <f t="shared" si="85"/>
        <v/>
      </c>
      <c r="AH224" s="280" t="str">
        <f t="shared" si="86"/>
        <v/>
      </c>
      <c r="AI224" s="3">
        <f t="shared" si="87"/>
        <v>-1</v>
      </c>
      <c r="AJ224" s="3" t="str">
        <f t="shared" si="88"/>
        <v/>
      </c>
      <c r="AK224" s="3" t="str">
        <f t="shared" si="89"/>
        <v/>
      </c>
      <c r="AL224" s="280">
        <f t="shared" si="90"/>
        <v>-1</v>
      </c>
      <c r="AM224" s="280" t="str">
        <f t="shared" si="91"/>
        <v/>
      </c>
      <c r="AN224" s="285" t="str">
        <f t="shared" si="92"/>
        <v/>
      </c>
      <c r="AO224" s="3">
        <f>IF(AP224=0,0,COUNTIF(AO$1:$AO223,"&lt;&gt;0"))</f>
        <v>0</v>
      </c>
      <c r="AP224" s="3">
        <f t="shared" si="93"/>
        <v>0</v>
      </c>
      <c r="AT224" s="99">
        <f>IF(AU224=0,0,COUNTIF($AT$1:AT223,"&lt;&gt;0"))</f>
        <v>0</v>
      </c>
      <c r="AU224" s="3">
        <f t="shared" si="94"/>
        <v>0</v>
      </c>
      <c r="AY224" s="3">
        <f>IF(ISNUMBER(IFERROR(MATCH(AZ224,$AZ$1:AZ223,0),"Else")),0,ROW(AZ224)-1)</f>
        <v>0</v>
      </c>
      <c r="AZ224">
        <f>IF(OR('Unit Types - Emission Rates'!F232="PM 2.5",'Unit Types - Emission Rates'!F232="PM 2.5 ",'Unit Types - Emission Rates'!F232="PM2.5"),"PM2.5",IF(OR('Unit Types - Emission Rates'!F232="PM 10",'Unit Types - Emission Rates'!F232="PM 10 ",'Unit Types - Emission Rates'!F232="PM10 "),"PM10",IF(RIGHT('Unit Types - Emission Rates'!F232,1)=" ",LEFT('Unit Types - Emission Rates'!F232,LEN('Unit Types - Emission Rates'!F232)-1),IF(RIGHT('Unit Types - Emission Rates'!F232,1)&lt;&gt;" ",'Unit Types - Emission Rates'!F232,'Unit Types - Emission Rates'!F232))))</f>
        <v>0</v>
      </c>
      <c r="BA224">
        <f>_xlfn.NUMBERVALUE(IF(OR('Unit Types - Emission Rates'!G232="-",'Unit Types - Emission Rates'!G232="--",'Unit Types - Emission Rates'!G232="---"),0,IF(OR('Unit Types - Emission Rates'!G232="&lt;0.01",'Unit Types - Emission Rates'!G232="&lt; 0.01"),0.01,'Unit Types - Emission Rates'!G232)))</f>
        <v>0</v>
      </c>
      <c r="BB224">
        <f>_xlfn.NUMBERVALUE(IF(OR('Unit Types - Emission Rates'!H232="-",'Unit Types - Emission Rates'!H232="--",'Unit Types - Emission Rates'!H232="---"),0,IF(OR('Unit Types - Emission Rates'!H232="&lt;0.01",'Unit Types - Emission Rates'!H232="&lt; 0.01"),0.01,'Unit Types - Emission Rates'!H232)))</f>
        <v>0</v>
      </c>
      <c r="BC224">
        <f>_xlfn.NUMBERVALUE(IF(OR('Unit Types - Emission Rates'!I232="-",'Unit Types - Emission Rates'!I232="--",'Unit Types - Emission Rates'!I232="---"),0,IF(OR('Unit Types - Emission Rates'!I232="&lt;0.01",'Unit Types - Emission Rates'!I232="&lt; 0.01"),0.01,'Unit Types - Emission Rates'!I232)))</f>
        <v>0</v>
      </c>
      <c r="BD224">
        <f>_xlfn.NUMBERVALUE(IF(OR('Unit Types - Emission Rates'!J232="-",'Unit Types - Emission Rates'!J232="--",'Unit Types - Emission Rates'!J232="---"),0,IF(OR('Unit Types - Emission Rates'!J232="&lt;0.01",'Unit Types - Emission Rates'!J232="&lt; 0.01"),0.01,'Unit Types - Emission Rates'!J232)))</f>
        <v>0</v>
      </c>
      <c r="BE224">
        <f>_xlfn.NUMBERVALUE(IF(OR('Unit Types - Emission Rates'!K232="-",'Unit Types - Emission Rates'!K232="--",'Unit Types - Emission Rates'!K232="---"),0,IF(OR('Unit Types - Emission Rates'!K232="&lt;0.01",'Unit Types - Emission Rates'!K232="&lt; 0.01"),0.01,'Unit Types - Emission Rates'!K232)))</f>
        <v>0</v>
      </c>
      <c r="BF224">
        <f>_xlfn.NUMBERVALUE(IF(OR('Unit Types - Emission Rates'!L232="-",'Unit Types - Emission Rates'!L232="--",'Unit Types - Emission Rates'!L232="---"),0,IF(OR('Unit Types - Emission Rates'!L232="&lt;0.01",'Unit Types - Emission Rates'!L232="&lt; 0.01"),0.01,'Unit Types - Emission Rates'!L232)))</f>
        <v>0</v>
      </c>
      <c r="BG224" t="b">
        <f>IF(AND(V223&lt;&gt;1),(QuickFix!G223="Yes"))</f>
        <v>0</v>
      </c>
      <c r="BH224" t="b">
        <f>OR('Unit Types - Emission Rates'!A232="Consolidate",AND(ISBLANK('Unit Types - Emission Rates'!A232),BH223=TRUE),BC224&gt;0,BD224&gt;0)</f>
        <v>0</v>
      </c>
      <c r="BI224" t="b">
        <f>OR('Unit Types - Emission Rates'!A232="Remove",AND(ISBLANK('Unit Types - Emission Rates'!A232),BI223=TRUE))</f>
        <v>0</v>
      </c>
      <c r="BJ224" t="b">
        <f>OR('Unit Types - Emission Rates'!A232="Consolidate",'Unit Types - Emission Rates'!A232="New/Modified",'Unit Types - Emission Rates'!A232="Change of location",AND(ISBLANK('Unit Types - Emission Rates'!A232),BJ223=TRUE))</f>
        <v>0</v>
      </c>
      <c r="BK224" t="b">
        <f>OR('Unit Types - Emission Rates'!A232="Renew",'Unit Types - Emission Rates'!A232="Renew only",AND(ISBLANK('Unit Types - Emission Rates'!A232),BK223=TRUE))</f>
        <v>0</v>
      </c>
      <c r="BL224">
        <f>IF(ISNUMBER(IFERROR(MATCH(BM224,$BM$1:BM223,0),"Else")),0,ROW(BM224)-1)</f>
        <v>0</v>
      </c>
      <c r="BM224" s="105">
        <f t="shared" si="101"/>
        <v>0</v>
      </c>
      <c r="BO224" s="3"/>
      <c r="BP224" s="3"/>
      <c r="BQ224" s="162" t="s">
        <v>1931</v>
      </c>
      <c r="BR224" s="160" t="s">
        <v>1028</v>
      </c>
      <c r="BS224" s="3"/>
      <c r="BT224" s="3"/>
      <c r="DA224" t="b">
        <f t="shared" si="99"/>
        <v>0</v>
      </c>
      <c r="DF224" s="333">
        <f t="shared" si="100"/>
        <v>0</v>
      </c>
    </row>
    <row r="225" spans="1:110" x14ac:dyDescent="0.2">
      <c r="A225" s="102">
        <f>IF(OR('Unit Types - Emission Rates'!A234="Not New/Modified",'Unit Types - Emission Rates'!A234="Remove",M225=0),0,IF(ISNUMBER(MATCH(M225,$M$1:M224,0)),0,MAX($A$1:A224)+1))</f>
        <v>0</v>
      </c>
      <c r="B225" t="str">
        <f>IF(OR(COUNTIF(QuickFix!$D$2:D225,QuickFix!D225)&gt;1,QuickFix!D225=0),IF(ISBLANK('Unit Types - Emission Rates'!C234),B224,0),MAX($B$1:B224)+1)</f>
        <v># if BACT</v>
      </c>
      <c r="C225" t="str">
        <f t="shared" si="79"/>
        <v># if BACT0</v>
      </c>
      <c r="D225">
        <f>IF(B225=0,0,IF(ISNUMBER(MATCH(C225,$C$1:C224,0)),-1,COUNTIF($B$2:B225,B225)-COUNTIFS($D$1:D224,"&lt;0",$B$1:B224,B225)))</f>
        <v>-1</v>
      </c>
      <c r="E225">
        <f t="shared" si="96"/>
        <v>0</v>
      </c>
      <c r="F225" t="str">
        <f>IF(OR(COUNTIF(QuickFix!$D$2:D225,QuickFix!D225)&gt;1,QuickFix!D225=0),IF(ISBLANK('Unit Types - Emission Rates'!C234),F224,0),MAX(F$1:$F224)+1)</f>
        <v># if Monitoring</v>
      </c>
      <c r="G225" t="str">
        <f t="shared" si="80"/>
        <v># if Monitoring0</v>
      </c>
      <c r="H225">
        <f>IF(F225=0,0,IF(ISNUMBER(MATCH(G225,$G$1:G224,0)),-1,COUNTIF($F$2:F225,F225)-COUNTIFS($H$1:H224,"&lt;0",$F$1:F224,F225)))</f>
        <v>-1</v>
      </c>
      <c r="I225">
        <f t="shared" si="81"/>
        <v>0</v>
      </c>
      <c r="J225" s="3" t="str">
        <f>IF(OR(COUNTIF($L$2:L225,L225)&gt;1,L225=0),IF(ISBLANK('Unit Types - Emission Rates'!C234),J224,0),MAX($J$1:J224)+1)</f>
        <v>Unique FIN</v>
      </c>
      <c r="K225" s="3" t="str">
        <f>IF(OR(COUNTIF($M$2:M225,M225)&gt;1,M225=0),IF(ISBLANK('Unit Types - Emission Rates'!D234),K224,0),MAX($K$1:K224)+1)</f>
        <v>Unique EPN</v>
      </c>
      <c r="L225">
        <f>IF(ISBLANK('Unit Types - Emission Rates'!$C234),'Unit Types - Emission Rates'!D234,'Unit Types - Emission Rates'!C234)</f>
        <v>0</v>
      </c>
      <c r="M225" s="3">
        <f>IF(AND(ISBLANK('Unit Types - Emission Rates'!D234),N225&lt;&gt;0,L225&lt;&gt;N225),"FIN: "&amp;L225,IF(AND(ISBLANK('Unit Types - Emission Rates'!D234),N225&lt;&gt;0),L225,'Unit Types - Emission Rates'!D234))</f>
        <v>0</v>
      </c>
      <c r="N225" s="3">
        <f>'Unit Types - Emission Rates'!E234</f>
        <v>0</v>
      </c>
      <c r="O225" s="5" t="str">
        <f>IF(OR(COUNTIF($P$2:P225,P225&lt;&gt;0)&gt;1,P225=0),IF(ISBLANK('Unit Types - Emission Rates'!A234),O224,0),MAX($O$1:O224)+1)</f>
        <v>AR Numbering</v>
      </c>
      <c r="P225" s="5">
        <f>'Unit Types - Emission Rates'!A234</f>
        <v>0</v>
      </c>
      <c r="Q225" s="3">
        <f>IF(R225=0,0,IF(COUNTIF($R$2:R225,R225)&gt;1,0,MAX($Q$1:Q224)+1))</f>
        <v>0</v>
      </c>
      <c r="R225" s="3">
        <f>IF(ISBLANK('Unit Types - Emission Rates'!P234),'Unit Types - Emission Rates'!O234,'Unit Types - Emission Rates'!P234)</f>
        <v>0</v>
      </c>
      <c r="S225" t="str">
        <f t="shared" si="97"/>
        <v>00</v>
      </c>
      <c r="T225" t="str">
        <f t="shared" si="98"/>
        <v>00</v>
      </c>
      <c r="U225" s="3">
        <f>IF(OR('Unit Types - Emission Rates'!F234="PM 2.5",'Unit Types - Emission Rates'!F234="PM2.5",'Unit Types - Emission Rates'!F234="PM 10",'Unit Types - Emission Rates'!F234="PM10"),"PM",'Unit Types - Emission Rates'!F234)</f>
        <v>0</v>
      </c>
      <c r="V225" s="100">
        <f>IF(ISBLANK('Unit Types - Emission Rates'!F234),1,0)</f>
        <v>1</v>
      </c>
      <c r="AC225" s="99">
        <f>IF(AD225=-1,0,MAX($AC$1:AC224)+1)</f>
        <v>0</v>
      </c>
      <c r="AD225" s="3">
        <f t="shared" si="82"/>
        <v>-1</v>
      </c>
      <c r="AE225" s="3">
        <f t="shared" si="83"/>
        <v>-1</v>
      </c>
      <c r="AF225" s="280">
        <f t="shared" si="84"/>
        <v>-1</v>
      </c>
      <c r="AG225" s="280" t="str">
        <f t="shared" si="85"/>
        <v/>
      </c>
      <c r="AH225" s="280" t="str">
        <f t="shared" si="86"/>
        <v/>
      </c>
      <c r="AI225" s="3">
        <f t="shared" si="87"/>
        <v>-1</v>
      </c>
      <c r="AJ225" s="3" t="str">
        <f t="shared" si="88"/>
        <v/>
      </c>
      <c r="AK225" s="3" t="str">
        <f t="shared" si="89"/>
        <v/>
      </c>
      <c r="AL225" s="280">
        <f t="shared" si="90"/>
        <v>-1</v>
      </c>
      <c r="AM225" s="280" t="str">
        <f t="shared" si="91"/>
        <v/>
      </c>
      <c r="AN225" s="285" t="str">
        <f t="shared" si="92"/>
        <v/>
      </c>
      <c r="AO225" s="3">
        <f>IF(AP225=0,0,COUNTIF(AO$1:$AO224,"&lt;&gt;0"))</f>
        <v>0</v>
      </c>
      <c r="AP225" s="3">
        <f t="shared" si="93"/>
        <v>0</v>
      </c>
      <c r="AT225" s="99">
        <f>IF(AU225=0,0,COUNTIF($AT$1:AT224,"&lt;&gt;0"))</f>
        <v>0</v>
      </c>
      <c r="AU225" s="3">
        <f t="shared" si="94"/>
        <v>0</v>
      </c>
      <c r="AY225" s="3">
        <f>IF(ISNUMBER(IFERROR(MATCH(AZ225,$AZ$1:AZ224,0),"Else")),0,ROW(AZ225)-1)</f>
        <v>0</v>
      </c>
      <c r="AZ225">
        <f>IF(OR('Unit Types - Emission Rates'!F233="PM 2.5",'Unit Types - Emission Rates'!F233="PM 2.5 ",'Unit Types - Emission Rates'!F233="PM2.5"),"PM2.5",IF(OR('Unit Types - Emission Rates'!F233="PM 10",'Unit Types - Emission Rates'!F233="PM 10 ",'Unit Types - Emission Rates'!F233="PM10 "),"PM10",IF(RIGHT('Unit Types - Emission Rates'!F233,1)=" ",LEFT('Unit Types - Emission Rates'!F233,LEN('Unit Types - Emission Rates'!F233)-1),IF(RIGHT('Unit Types - Emission Rates'!F233,1)&lt;&gt;" ",'Unit Types - Emission Rates'!F233,'Unit Types - Emission Rates'!F233))))</f>
        <v>0</v>
      </c>
      <c r="BA225">
        <f>_xlfn.NUMBERVALUE(IF(OR('Unit Types - Emission Rates'!G233="-",'Unit Types - Emission Rates'!G233="--",'Unit Types - Emission Rates'!G233="---"),0,IF(OR('Unit Types - Emission Rates'!G233="&lt;0.01",'Unit Types - Emission Rates'!G233="&lt; 0.01"),0.01,'Unit Types - Emission Rates'!G233)))</f>
        <v>0</v>
      </c>
      <c r="BB225">
        <f>_xlfn.NUMBERVALUE(IF(OR('Unit Types - Emission Rates'!H233="-",'Unit Types - Emission Rates'!H233="--",'Unit Types - Emission Rates'!H233="---"),0,IF(OR('Unit Types - Emission Rates'!H233="&lt;0.01",'Unit Types - Emission Rates'!H233="&lt; 0.01"),0.01,'Unit Types - Emission Rates'!H233)))</f>
        <v>0</v>
      </c>
      <c r="BC225">
        <f>_xlfn.NUMBERVALUE(IF(OR('Unit Types - Emission Rates'!I233="-",'Unit Types - Emission Rates'!I233="--",'Unit Types - Emission Rates'!I233="---"),0,IF(OR('Unit Types - Emission Rates'!I233="&lt;0.01",'Unit Types - Emission Rates'!I233="&lt; 0.01"),0.01,'Unit Types - Emission Rates'!I233)))</f>
        <v>0</v>
      </c>
      <c r="BD225">
        <f>_xlfn.NUMBERVALUE(IF(OR('Unit Types - Emission Rates'!J233="-",'Unit Types - Emission Rates'!J233="--",'Unit Types - Emission Rates'!J233="---"),0,IF(OR('Unit Types - Emission Rates'!J233="&lt;0.01",'Unit Types - Emission Rates'!J233="&lt; 0.01"),0.01,'Unit Types - Emission Rates'!J233)))</f>
        <v>0</v>
      </c>
      <c r="BE225">
        <f>_xlfn.NUMBERVALUE(IF(OR('Unit Types - Emission Rates'!K233="-",'Unit Types - Emission Rates'!K233="--",'Unit Types - Emission Rates'!K233="---"),0,IF(OR('Unit Types - Emission Rates'!K233="&lt;0.01",'Unit Types - Emission Rates'!K233="&lt; 0.01"),0.01,'Unit Types - Emission Rates'!K233)))</f>
        <v>0</v>
      </c>
      <c r="BF225">
        <f>_xlfn.NUMBERVALUE(IF(OR('Unit Types - Emission Rates'!L233="-",'Unit Types - Emission Rates'!L233="--",'Unit Types - Emission Rates'!L233="---"),0,IF(OR('Unit Types - Emission Rates'!L233="&lt;0.01",'Unit Types - Emission Rates'!L233="&lt; 0.01"),0.01,'Unit Types - Emission Rates'!L233)))</f>
        <v>0</v>
      </c>
      <c r="BG225" t="b">
        <f>IF(AND(V224&lt;&gt;1),(QuickFix!G224="Yes"))</f>
        <v>0</v>
      </c>
      <c r="BH225" t="b">
        <f>OR('Unit Types - Emission Rates'!A233="Consolidate",AND(ISBLANK('Unit Types - Emission Rates'!A233),BH224=TRUE),BC225&gt;0,BD225&gt;0)</f>
        <v>0</v>
      </c>
      <c r="BI225" t="b">
        <f>OR('Unit Types - Emission Rates'!A233="Remove",AND(ISBLANK('Unit Types - Emission Rates'!A233),BI224=TRUE))</f>
        <v>0</v>
      </c>
      <c r="BJ225" t="b">
        <f>OR('Unit Types - Emission Rates'!A233="Consolidate",'Unit Types - Emission Rates'!A233="New/Modified",'Unit Types - Emission Rates'!A233="Change of location",AND(ISBLANK('Unit Types - Emission Rates'!A233),BJ224=TRUE))</f>
        <v>0</v>
      </c>
      <c r="BK225" t="b">
        <f>OR('Unit Types - Emission Rates'!A233="Renew",'Unit Types - Emission Rates'!A233="Renew only",AND(ISBLANK('Unit Types - Emission Rates'!A233),BK224=TRUE))</f>
        <v>0</v>
      </c>
      <c r="BL225">
        <f>IF(ISNUMBER(IFERROR(MATCH(BM225,$BM$1:BM224,0),"Else")),0,ROW(BM225)-1)</f>
        <v>0</v>
      </c>
      <c r="BM225" s="105">
        <f t="shared" si="101"/>
        <v>0</v>
      </c>
      <c r="BO225" s="3"/>
      <c r="BP225" s="3"/>
      <c r="BQ225" s="162" t="s">
        <v>1932</v>
      </c>
      <c r="BR225" s="160" t="s">
        <v>1163</v>
      </c>
      <c r="BS225" s="3"/>
      <c r="BT225" s="3"/>
      <c r="DA225" t="b">
        <f t="shared" si="99"/>
        <v>0</v>
      </c>
      <c r="DF225" s="333">
        <f t="shared" si="100"/>
        <v>0</v>
      </c>
    </row>
    <row r="226" spans="1:110" x14ac:dyDescent="0.2">
      <c r="A226" s="102">
        <f>IF(OR('Unit Types - Emission Rates'!A235="Not New/Modified",'Unit Types - Emission Rates'!A235="Remove",M226=0),0,IF(ISNUMBER(MATCH(M226,$M$1:M225,0)),0,MAX($A$1:A225)+1))</f>
        <v>0</v>
      </c>
      <c r="B226" t="str">
        <f>IF(OR(COUNTIF(QuickFix!$D$2:D226,QuickFix!D226)&gt;1,QuickFix!D226=0),IF(ISBLANK('Unit Types - Emission Rates'!C235),B225,0),MAX($B$1:B225)+1)</f>
        <v># if BACT</v>
      </c>
      <c r="C226" t="str">
        <f t="shared" si="79"/>
        <v># if BACT0</v>
      </c>
      <c r="D226">
        <f>IF(B226=0,0,IF(ISNUMBER(MATCH(C226,$C$1:C225,0)),-1,COUNTIF($B$2:B226,B226)-COUNTIFS($D$1:D225,"&lt;0",$B$1:B225,B226)))</f>
        <v>-1</v>
      </c>
      <c r="E226">
        <f t="shared" si="96"/>
        <v>0</v>
      </c>
      <c r="F226" t="str">
        <f>IF(OR(COUNTIF(QuickFix!$D$2:D226,QuickFix!D226)&gt;1,QuickFix!D226=0),IF(ISBLANK('Unit Types - Emission Rates'!C235),F225,0),MAX(F$1:$F225)+1)</f>
        <v># if Monitoring</v>
      </c>
      <c r="G226" t="str">
        <f t="shared" si="80"/>
        <v># if Monitoring0</v>
      </c>
      <c r="H226">
        <f>IF(F226=0,0,IF(ISNUMBER(MATCH(G226,$G$1:G225,0)),-1,COUNTIF($F$2:F226,F226)-COUNTIFS($H$1:H225,"&lt;0",$F$1:F225,F226)))</f>
        <v>-1</v>
      </c>
      <c r="I226">
        <f t="shared" si="81"/>
        <v>0</v>
      </c>
      <c r="J226" s="3" t="str">
        <f>IF(OR(COUNTIF($L$2:L226,L226)&gt;1,L226=0),IF(ISBLANK('Unit Types - Emission Rates'!C235),J225,0),MAX($J$1:J225)+1)</f>
        <v>Unique FIN</v>
      </c>
      <c r="K226" s="3" t="str">
        <f>IF(OR(COUNTIF($M$2:M226,M226)&gt;1,M226=0),IF(ISBLANK('Unit Types - Emission Rates'!D235),K225,0),MAX($K$1:K225)+1)</f>
        <v>Unique EPN</v>
      </c>
      <c r="L226">
        <f>IF(ISBLANK('Unit Types - Emission Rates'!$C235),'Unit Types - Emission Rates'!D235,'Unit Types - Emission Rates'!C235)</f>
        <v>0</v>
      </c>
      <c r="M226" s="3">
        <f>IF(AND(ISBLANK('Unit Types - Emission Rates'!D235),N226&lt;&gt;0,L226&lt;&gt;N226),"FIN: "&amp;L226,IF(AND(ISBLANK('Unit Types - Emission Rates'!D235),N226&lt;&gt;0),L226,'Unit Types - Emission Rates'!D235))</f>
        <v>0</v>
      </c>
      <c r="N226" s="3">
        <f>'Unit Types - Emission Rates'!E235</f>
        <v>0</v>
      </c>
      <c r="O226" s="5" t="str">
        <f>IF(OR(COUNTIF($P$2:P226,P226&lt;&gt;0)&gt;1,P226=0),IF(ISBLANK('Unit Types - Emission Rates'!A235),O225,0),MAX($O$1:O225)+1)</f>
        <v>AR Numbering</v>
      </c>
      <c r="P226" s="5">
        <f>'Unit Types - Emission Rates'!A235</f>
        <v>0</v>
      </c>
      <c r="Q226" s="3">
        <f>IF(R226=0,0,IF(COUNTIF($R$2:R226,R226)&gt;1,0,MAX($Q$1:Q225)+1))</f>
        <v>0</v>
      </c>
      <c r="R226" s="3">
        <f>IF(ISBLANK('Unit Types - Emission Rates'!P235),'Unit Types - Emission Rates'!O235,'Unit Types - Emission Rates'!P235)</f>
        <v>0</v>
      </c>
      <c r="S226" t="str">
        <f t="shared" si="97"/>
        <v>00</v>
      </c>
      <c r="T226" t="str">
        <f t="shared" si="98"/>
        <v>00</v>
      </c>
      <c r="U226" s="3">
        <f>IF(OR('Unit Types - Emission Rates'!F235="PM 2.5",'Unit Types - Emission Rates'!F235="PM2.5",'Unit Types - Emission Rates'!F235="PM 10",'Unit Types - Emission Rates'!F235="PM10"),"PM",'Unit Types - Emission Rates'!F235)</f>
        <v>0</v>
      </c>
      <c r="V226" s="100">
        <f>IF(ISBLANK('Unit Types - Emission Rates'!F235),1,0)</f>
        <v>1</v>
      </c>
      <c r="AC226" s="99">
        <f>IF(AD226=-1,0,MAX($AC$1:AC225)+1)</f>
        <v>0</v>
      </c>
      <c r="AD226" s="3">
        <f t="shared" si="82"/>
        <v>-1</v>
      </c>
      <c r="AE226" s="3">
        <f t="shared" si="83"/>
        <v>-1</v>
      </c>
      <c r="AF226" s="280">
        <f t="shared" si="84"/>
        <v>-1</v>
      </c>
      <c r="AG226" s="280" t="str">
        <f t="shared" si="85"/>
        <v/>
      </c>
      <c r="AH226" s="280" t="str">
        <f t="shared" si="86"/>
        <v/>
      </c>
      <c r="AI226" s="3">
        <f t="shared" si="87"/>
        <v>-1</v>
      </c>
      <c r="AJ226" s="3" t="str">
        <f t="shared" si="88"/>
        <v/>
      </c>
      <c r="AK226" s="3" t="str">
        <f t="shared" si="89"/>
        <v/>
      </c>
      <c r="AL226" s="280">
        <f t="shared" si="90"/>
        <v>-1</v>
      </c>
      <c r="AM226" s="280" t="str">
        <f t="shared" si="91"/>
        <v/>
      </c>
      <c r="AN226" s="285" t="str">
        <f t="shared" si="92"/>
        <v/>
      </c>
      <c r="AO226" s="3">
        <f>IF(AP226=0,0,COUNTIF(AO$1:$AO225,"&lt;&gt;0"))</f>
        <v>0</v>
      </c>
      <c r="AP226" s="3">
        <f t="shared" si="93"/>
        <v>0</v>
      </c>
      <c r="AT226" s="99">
        <f>IF(AU226=0,0,COUNTIF($AT$1:AT225,"&lt;&gt;0"))</f>
        <v>0</v>
      </c>
      <c r="AU226" s="3">
        <f t="shared" si="94"/>
        <v>0</v>
      </c>
      <c r="AY226" s="3">
        <f>IF(ISNUMBER(IFERROR(MATCH(AZ226,$AZ$1:AZ225,0),"Else")),0,ROW(AZ226)-1)</f>
        <v>0</v>
      </c>
      <c r="AZ226">
        <f>IF(OR('Unit Types - Emission Rates'!F234="PM 2.5",'Unit Types - Emission Rates'!F234="PM 2.5 ",'Unit Types - Emission Rates'!F234="PM2.5"),"PM2.5",IF(OR('Unit Types - Emission Rates'!F234="PM 10",'Unit Types - Emission Rates'!F234="PM 10 ",'Unit Types - Emission Rates'!F234="PM10 "),"PM10",IF(RIGHT('Unit Types - Emission Rates'!F234,1)=" ",LEFT('Unit Types - Emission Rates'!F234,LEN('Unit Types - Emission Rates'!F234)-1),IF(RIGHT('Unit Types - Emission Rates'!F234,1)&lt;&gt;" ",'Unit Types - Emission Rates'!F234,'Unit Types - Emission Rates'!F234))))</f>
        <v>0</v>
      </c>
      <c r="BA226">
        <f>_xlfn.NUMBERVALUE(IF(OR('Unit Types - Emission Rates'!G234="-",'Unit Types - Emission Rates'!G234="--",'Unit Types - Emission Rates'!G234="---"),0,IF(OR('Unit Types - Emission Rates'!G234="&lt;0.01",'Unit Types - Emission Rates'!G234="&lt; 0.01"),0.01,'Unit Types - Emission Rates'!G234)))</f>
        <v>0</v>
      </c>
      <c r="BB226">
        <f>_xlfn.NUMBERVALUE(IF(OR('Unit Types - Emission Rates'!H234="-",'Unit Types - Emission Rates'!H234="--",'Unit Types - Emission Rates'!H234="---"),0,IF(OR('Unit Types - Emission Rates'!H234="&lt;0.01",'Unit Types - Emission Rates'!H234="&lt; 0.01"),0.01,'Unit Types - Emission Rates'!H234)))</f>
        <v>0</v>
      </c>
      <c r="BC226">
        <f>_xlfn.NUMBERVALUE(IF(OR('Unit Types - Emission Rates'!I234="-",'Unit Types - Emission Rates'!I234="--",'Unit Types - Emission Rates'!I234="---"),0,IF(OR('Unit Types - Emission Rates'!I234="&lt;0.01",'Unit Types - Emission Rates'!I234="&lt; 0.01"),0.01,'Unit Types - Emission Rates'!I234)))</f>
        <v>0</v>
      </c>
      <c r="BD226">
        <f>_xlfn.NUMBERVALUE(IF(OR('Unit Types - Emission Rates'!J234="-",'Unit Types - Emission Rates'!J234="--",'Unit Types - Emission Rates'!J234="---"),0,IF(OR('Unit Types - Emission Rates'!J234="&lt;0.01",'Unit Types - Emission Rates'!J234="&lt; 0.01"),0.01,'Unit Types - Emission Rates'!J234)))</f>
        <v>0</v>
      </c>
      <c r="BE226">
        <f>_xlfn.NUMBERVALUE(IF(OR('Unit Types - Emission Rates'!K234="-",'Unit Types - Emission Rates'!K234="--",'Unit Types - Emission Rates'!K234="---"),0,IF(OR('Unit Types - Emission Rates'!K234="&lt;0.01",'Unit Types - Emission Rates'!K234="&lt; 0.01"),0.01,'Unit Types - Emission Rates'!K234)))</f>
        <v>0</v>
      </c>
      <c r="BF226">
        <f>_xlfn.NUMBERVALUE(IF(OR('Unit Types - Emission Rates'!L234="-",'Unit Types - Emission Rates'!L234="--",'Unit Types - Emission Rates'!L234="---"),0,IF(OR('Unit Types - Emission Rates'!L234="&lt;0.01",'Unit Types - Emission Rates'!L234="&lt; 0.01"),0.01,'Unit Types - Emission Rates'!L234)))</f>
        <v>0</v>
      </c>
      <c r="BG226" t="b">
        <f>IF(AND(V225&lt;&gt;1),(QuickFix!G225="Yes"))</f>
        <v>0</v>
      </c>
      <c r="BH226" t="b">
        <f>OR('Unit Types - Emission Rates'!A234="Consolidate",AND(ISBLANK('Unit Types - Emission Rates'!A234),BH225=TRUE),BC226&gt;0,BD226&gt;0)</f>
        <v>0</v>
      </c>
      <c r="BI226" t="b">
        <f>OR('Unit Types - Emission Rates'!A234="Remove",AND(ISBLANK('Unit Types - Emission Rates'!A234),BI225=TRUE))</f>
        <v>0</v>
      </c>
      <c r="BJ226" t="b">
        <f>OR('Unit Types - Emission Rates'!A234="Consolidate",'Unit Types - Emission Rates'!A234="New/Modified",'Unit Types - Emission Rates'!A234="Change of location",AND(ISBLANK('Unit Types - Emission Rates'!A234),BJ225=TRUE))</f>
        <v>0</v>
      </c>
      <c r="BK226" t="b">
        <f>OR('Unit Types - Emission Rates'!A234="Renew",'Unit Types - Emission Rates'!A234="Renew only",AND(ISBLANK('Unit Types - Emission Rates'!A234),BK225=TRUE))</f>
        <v>0</v>
      </c>
      <c r="BL226">
        <f>IF(ISNUMBER(IFERROR(MATCH(BM226,$BM$1:BM225,0),"Else")),0,ROW(BM226)-1)</f>
        <v>0</v>
      </c>
      <c r="BM226" s="105">
        <f t="shared" si="101"/>
        <v>0</v>
      </c>
      <c r="BO226" s="3"/>
      <c r="BP226" s="3"/>
      <c r="BQ226" s="162" t="s">
        <v>1933</v>
      </c>
      <c r="BR226" s="160" t="s">
        <v>1099</v>
      </c>
      <c r="BS226" s="3"/>
      <c r="BT226" s="3"/>
      <c r="DA226" t="b">
        <f t="shared" si="99"/>
        <v>0</v>
      </c>
      <c r="DF226" s="333">
        <f t="shared" si="100"/>
        <v>0</v>
      </c>
    </row>
    <row r="227" spans="1:110" x14ac:dyDescent="0.2">
      <c r="A227" s="102">
        <f>IF(OR('Unit Types - Emission Rates'!A236="Not New/Modified",'Unit Types - Emission Rates'!A236="Remove",M227=0),0,IF(ISNUMBER(MATCH(M227,$M$1:M226,0)),0,MAX($A$1:A226)+1))</f>
        <v>0</v>
      </c>
      <c r="B227" t="str">
        <f>IF(OR(COUNTIF(QuickFix!$D$2:D227,QuickFix!D227)&gt;1,QuickFix!D227=0),IF(ISBLANK('Unit Types - Emission Rates'!C236),B226,0),MAX($B$1:B226)+1)</f>
        <v># if BACT</v>
      </c>
      <c r="C227" t="str">
        <f t="shared" si="79"/>
        <v># if BACT0</v>
      </c>
      <c r="D227">
        <f>IF(B227=0,0,IF(ISNUMBER(MATCH(C227,$C$1:C226,0)),-1,COUNTIF($B$2:B227,B227)-COUNTIFS($D$1:D226,"&lt;0",$B$1:B226,B227)))</f>
        <v>-1</v>
      </c>
      <c r="E227">
        <f t="shared" si="96"/>
        <v>0</v>
      </c>
      <c r="F227" t="str">
        <f>IF(OR(COUNTIF(QuickFix!$D$2:D227,QuickFix!D227)&gt;1,QuickFix!D227=0),IF(ISBLANK('Unit Types - Emission Rates'!C236),F226,0),MAX(F$1:$F226)+1)</f>
        <v># if Monitoring</v>
      </c>
      <c r="G227" t="str">
        <f t="shared" si="80"/>
        <v># if Monitoring0</v>
      </c>
      <c r="H227">
        <f>IF(F227=0,0,IF(ISNUMBER(MATCH(G227,$G$1:G226,0)),-1,COUNTIF($F$2:F227,F227)-COUNTIFS($H$1:H226,"&lt;0",$F$1:F226,F227)))</f>
        <v>-1</v>
      </c>
      <c r="I227">
        <f t="shared" si="81"/>
        <v>0</v>
      </c>
      <c r="J227" s="3" t="str">
        <f>IF(OR(COUNTIF($L$2:L227,L227)&gt;1,L227=0),IF(ISBLANK('Unit Types - Emission Rates'!C236),J226,0),MAX($J$1:J226)+1)</f>
        <v>Unique FIN</v>
      </c>
      <c r="K227" s="3" t="str">
        <f>IF(OR(COUNTIF($M$2:M227,M227)&gt;1,M227=0),IF(ISBLANK('Unit Types - Emission Rates'!D236),K226,0),MAX($K$1:K226)+1)</f>
        <v>Unique EPN</v>
      </c>
      <c r="L227">
        <f>IF(ISBLANK('Unit Types - Emission Rates'!$C236),'Unit Types - Emission Rates'!D236,'Unit Types - Emission Rates'!C236)</f>
        <v>0</v>
      </c>
      <c r="M227" s="3">
        <f>IF(AND(ISBLANK('Unit Types - Emission Rates'!D236),N227&lt;&gt;0,L227&lt;&gt;N227),"FIN: "&amp;L227,IF(AND(ISBLANK('Unit Types - Emission Rates'!D236),N227&lt;&gt;0),L227,'Unit Types - Emission Rates'!D236))</f>
        <v>0</v>
      </c>
      <c r="N227" s="3">
        <f>'Unit Types - Emission Rates'!E236</f>
        <v>0</v>
      </c>
      <c r="O227" s="5" t="str">
        <f>IF(OR(COUNTIF($P$2:P227,P227&lt;&gt;0)&gt;1,P227=0),IF(ISBLANK('Unit Types - Emission Rates'!A236),O226,0),MAX($O$1:O226)+1)</f>
        <v>AR Numbering</v>
      </c>
      <c r="P227" s="5">
        <f>'Unit Types - Emission Rates'!A236</f>
        <v>0</v>
      </c>
      <c r="Q227" s="3">
        <f>IF(R227=0,0,IF(COUNTIF($R$2:R227,R227)&gt;1,0,MAX($Q$1:Q226)+1))</f>
        <v>0</v>
      </c>
      <c r="R227" s="3">
        <f>IF(ISBLANK('Unit Types - Emission Rates'!P236),'Unit Types - Emission Rates'!O236,'Unit Types - Emission Rates'!P236)</f>
        <v>0</v>
      </c>
      <c r="S227" t="str">
        <f t="shared" si="97"/>
        <v>00</v>
      </c>
      <c r="T227" t="str">
        <f t="shared" si="98"/>
        <v>00</v>
      </c>
      <c r="U227" s="3">
        <f>IF(OR('Unit Types - Emission Rates'!F236="PM 2.5",'Unit Types - Emission Rates'!F236="PM2.5",'Unit Types - Emission Rates'!F236="PM 10",'Unit Types - Emission Rates'!F236="PM10"),"PM",'Unit Types - Emission Rates'!F236)</f>
        <v>0</v>
      </c>
      <c r="V227" s="100">
        <f>IF(ISBLANK('Unit Types - Emission Rates'!F236),1,0)</f>
        <v>1</v>
      </c>
      <c r="AC227" s="99">
        <f>IF(AD227=-1,0,MAX($AC$1:AC226)+1)</f>
        <v>0</v>
      </c>
      <c r="AD227" s="3">
        <f t="shared" si="82"/>
        <v>-1</v>
      </c>
      <c r="AE227" s="3">
        <f t="shared" si="83"/>
        <v>-1</v>
      </c>
      <c r="AF227" s="280">
        <f t="shared" si="84"/>
        <v>-1</v>
      </c>
      <c r="AG227" s="280" t="str">
        <f t="shared" si="85"/>
        <v/>
      </c>
      <c r="AH227" s="280" t="str">
        <f t="shared" si="86"/>
        <v/>
      </c>
      <c r="AI227" s="3">
        <f t="shared" si="87"/>
        <v>-1</v>
      </c>
      <c r="AJ227" s="3" t="str">
        <f t="shared" si="88"/>
        <v/>
      </c>
      <c r="AK227" s="3" t="str">
        <f t="shared" si="89"/>
        <v/>
      </c>
      <c r="AL227" s="280">
        <f t="shared" si="90"/>
        <v>-1</v>
      </c>
      <c r="AM227" s="280" t="str">
        <f t="shared" si="91"/>
        <v/>
      </c>
      <c r="AN227" s="285" t="str">
        <f t="shared" si="92"/>
        <v/>
      </c>
      <c r="AO227" s="3">
        <f>IF(AP227=0,0,COUNTIF(AO$1:$AO226,"&lt;&gt;0"))</f>
        <v>0</v>
      </c>
      <c r="AP227" s="3">
        <f t="shared" si="93"/>
        <v>0</v>
      </c>
      <c r="AT227" s="99">
        <f>IF(AU227=0,0,COUNTIF($AT$1:AT226,"&lt;&gt;0"))</f>
        <v>0</v>
      </c>
      <c r="AU227" s="3">
        <f t="shared" si="94"/>
        <v>0</v>
      </c>
      <c r="AY227" s="3">
        <f>IF(ISNUMBER(IFERROR(MATCH(AZ227,$AZ$1:AZ226,0),"Else")),0,ROW(AZ227)-1)</f>
        <v>0</v>
      </c>
      <c r="AZ227">
        <f>IF(OR('Unit Types - Emission Rates'!F235="PM 2.5",'Unit Types - Emission Rates'!F235="PM 2.5 ",'Unit Types - Emission Rates'!F235="PM2.5"),"PM2.5",IF(OR('Unit Types - Emission Rates'!F235="PM 10",'Unit Types - Emission Rates'!F235="PM 10 ",'Unit Types - Emission Rates'!F235="PM10 "),"PM10",IF(RIGHT('Unit Types - Emission Rates'!F235,1)=" ",LEFT('Unit Types - Emission Rates'!F235,LEN('Unit Types - Emission Rates'!F235)-1),IF(RIGHT('Unit Types - Emission Rates'!F235,1)&lt;&gt;" ",'Unit Types - Emission Rates'!F235,'Unit Types - Emission Rates'!F235))))</f>
        <v>0</v>
      </c>
      <c r="BA227">
        <f>_xlfn.NUMBERVALUE(IF(OR('Unit Types - Emission Rates'!G235="-",'Unit Types - Emission Rates'!G235="--",'Unit Types - Emission Rates'!G235="---"),0,IF(OR('Unit Types - Emission Rates'!G235="&lt;0.01",'Unit Types - Emission Rates'!G235="&lt; 0.01"),0.01,'Unit Types - Emission Rates'!G235)))</f>
        <v>0</v>
      </c>
      <c r="BB227">
        <f>_xlfn.NUMBERVALUE(IF(OR('Unit Types - Emission Rates'!H235="-",'Unit Types - Emission Rates'!H235="--",'Unit Types - Emission Rates'!H235="---"),0,IF(OR('Unit Types - Emission Rates'!H235="&lt;0.01",'Unit Types - Emission Rates'!H235="&lt; 0.01"),0.01,'Unit Types - Emission Rates'!H235)))</f>
        <v>0</v>
      </c>
      <c r="BC227">
        <f>_xlfn.NUMBERVALUE(IF(OR('Unit Types - Emission Rates'!I235="-",'Unit Types - Emission Rates'!I235="--",'Unit Types - Emission Rates'!I235="---"),0,IF(OR('Unit Types - Emission Rates'!I235="&lt;0.01",'Unit Types - Emission Rates'!I235="&lt; 0.01"),0.01,'Unit Types - Emission Rates'!I235)))</f>
        <v>0</v>
      </c>
      <c r="BD227">
        <f>_xlfn.NUMBERVALUE(IF(OR('Unit Types - Emission Rates'!J235="-",'Unit Types - Emission Rates'!J235="--",'Unit Types - Emission Rates'!J235="---"),0,IF(OR('Unit Types - Emission Rates'!J235="&lt;0.01",'Unit Types - Emission Rates'!J235="&lt; 0.01"),0.01,'Unit Types - Emission Rates'!J235)))</f>
        <v>0</v>
      </c>
      <c r="BE227">
        <f>_xlfn.NUMBERVALUE(IF(OR('Unit Types - Emission Rates'!K235="-",'Unit Types - Emission Rates'!K235="--",'Unit Types - Emission Rates'!K235="---"),0,IF(OR('Unit Types - Emission Rates'!K235="&lt;0.01",'Unit Types - Emission Rates'!K235="&lt; 0.01"),0.01,'Unit Types - Emission Rates'!K235)))</f>
        <v>0</v>
      </c>
      <c r="BF227">
        <f>_xlfn.NUMBERVALUE(IF(OR('Unit Types - Emission Rates'!L235="-",'Unit Types - Emission Rates'!L235="--",'Unit Types - Emission Rates'!L235="---"),0,IF(OR('Unit Types - Emission Rates'!L235="&lt;0.01",'Unit Types - Emission Rates'!L235="&lt; 0.01"),0.01,'Unit Types - Emission Rates'!L235)))</f>
        <v>0</v>
      </c>
      <c r="BG227" t="b">
        <f>IF(AND(V226&lt;&gt;1),(QuickFix!G226="Yes"))</f>
        <v>0</v>
      </c>
      <c r="BH227" t="b">
        <f>OR('Unit Types - Emission Rates'!A235="Consolidate",AND(ISBLANK('Unit Types - Emission Rates'!A235),BH226=TRUE),BC227&gt;0,BD227&gt;0)</f>
        <v>0</v>
      </c>
      <c r="BI227" t="b">
        <f>OR('Unit Types - Emission Rates'!A235="Remove",AND(ISBLANK('Unit Types - Emission Rates'!A235),BI226=TRUE))</f>
        <v>0</v>
      </c>
      <c r="BJ227" t="b">
        <f>OR('Unit Types - Emission Rates'!A235="Consolidate",'Unit Types - Emission Rates'!A235="New/Modified",'Unit Types - Emission Rates'!A235="Change of location",AND(ISBLANK('Unit Types - Emission Rates'!A235),BJ226=TRUE))</f>
        <v>0</v>
      </c>
      <c r="BK227" t="b">
        <f>OR('Unit Types - Emission Rates'!A235="Renew",'Unit Types - Emission Rates'!A235="Renew only",AND(ISBLANK('Unit Types - Emission Rates'!A235),BK226=TRUE))</f>
        <v>0</v>
      </c>
      <c r="BL227">
        <f>IF(ISNUMBER(IFERROR(MATCH(BM227,$BM$1:BM226,0),"Else")),0,ROW(BM227)-1)</f>
        <v>0</v>
      </c>
      <c r="BM227" s="105">
        <f t="shared" si="101"/>
        <v>0</v>
      </c>
      <c r="BO227" s="3"/>
      <c r="BP227" s="3"/>
      <c r="BQ227" s="162" t="s">
        <v>1605</v>
      </c>
      <c r="BR227" s="160" t="s">
        <v>1012</v>
      </c>
      <c r="BS227" s="3"/>
      <c r="BT227" s="3"/>
      <c r="DA227" t="b">
        <f t="shared" si="99"/>
        <v>0</v>
      </c>
      <c r="DF227" s="333">
        <f t="shared" si="100"/>
        <v>0</v>
      </c>
    </row>
    <row r="228" spans="1:110" x14ac:dyDescent="0.2">
      <c r="A228" s="102">
        <f>IF(OR('Unit Types - Emission Rates'!A237="Not New/Modified",'Unit Types - Emission Rates'!A237="Remove",M228=0),0,IF(ISNUMBER(MATCH(M228,$M$1:M227,0)),0,MAX($A$1:A227)+1))</f>
        <v>0</v>
      </c>
      <c r="B228" t="str">
        <f>IF(OR(COUNTIF(QuickFix!$D$2:D228,QuickFix!D228)&gt;1,QuickFix!D228=0),IF(ISBLANK('Unit Types - Emission Rates'!C237),B227,0),MAX($B$1:B227)+1)</f>
        <v># if BACT</v>
      </c>
      <c r="C228" t="str">
        <f t="shared" si="79"/>
        <v># if BACT0</v>
      </c>
      <c r="D228">
        <f>IF(B228=0,0,IF(ISNUMBER(MATCH(C228,$C$1:C227,0)),-1,COUNTIF($B$2:B228,B228)-COUNTIFS($D$1:D227,"&lt;0",$B$1:B227,B228)))</f>
        <v>-1</v>
      </c>
      <c r="E228">
        <f t="shared" si="96"/>
        <v>0</v>
      </c>
      <c r="F228" t="str">
        <f>IF(OR(COUNTIF(QuickFix!$D$2:D228,QuickFix!D228)&gt;1,QuickFix!D228=0),IF(ISBLANK('Unit Types - Emission Rates'!C237),F227,0),MAX(F$1:$F227)+1)</f>
        <v># if Monitoring</v>
      </c>
      <c r="G228" t="str">
        <f t="shared" si="80"/>
        <v># if Monitoring0</v>
      </c>
      <c r="H228">
        <f>IF(F228=0,0,IF(ISNUMBER(MATCH(G228,$G$1:G227,0)),-1,COUNTIF($F$2:F228,F228)-COUNTIFS($H$1:H227,"&lt;0",$F$1:F227,F228)))</f>
        <v>-1</v>
      </c>
      <c r="I228">
        <f t="shared" si="81"/>
        <v>0</v>
      </c>
      <c r="J228" s="3" t="str">
        <f>IF(OR(COUNTIF($L$2:L228,L228)&gt;1,L228=0),IF(ISBLANK('Unit Types - Emission Rates'!C237),J227,0),MAX($J$1:J227)+1)</f>
        <v>Unique FIN</v>
      </c>
      <c r="K228" s="3" t="str">
        <f>IF(OR(COUNTIF($M$2:M228,M228)&gt;1,M228=0),IF(ISBLANK('Unit Types - Emission Rates'!D237),K227,0),MAX($K$1:K227)+1)</f>
        <v>Unique EPN</v>
      </c>
      <c r="L228">
        <f>IF(ISBLANK('Unit Types - Emission Rates'!$C237),'Unit Types - Emission Rates'!D237,'Unit Types - Emission Rates'!C237)</f>
        <v>0</v>
      </c>
      <c r="M228" s="3">
        <f>IF(AND(ISBLANK('Unit Types - Emission Rates'!D237),N228&lt;&gt;0,L228&lt;&gt;N228),"FIN: "&amp;L228,IF(AND(ISBLANK('Unit Types - Emission Rates'!D237),N228&lt;&gt;0),L228,'Unit Types - Emission Rates'!D237))</f>
        <v>0</v>
      </c>
      <c r="N228" s="3">
        <f>'Unit Types - Emission Rates'!E237</f>
        <v>0</v>
      </c>
      <c r="O228" s="5" t="str">
        <f>IF(OR(COUNTIF($P$2:P228,P228&lt;&gt;0)&gt;1,P228=0),IF(ISBLANK('Unit Types - Emission Rates'!A237),O227,0),MAX($O$1:O227)+1)</f>
        <v>AR Numbering</v>
      </c>
      <c r="P228" s="5">
        <f>'Unit Types - Emission Rates'!A237</f>
        <v>0</v>
      </c>
      <c r="Q228" s="3">
        <f>IF(R228=0,0,IF(COUNTIF($R$2:R228,R228)&gt;1,0,MAX($Q$1:Q227)+1))</f>
        <v>0</v>
      </c>
      <c r="R228" s="3">
        <f>IF(ISBLANK('Unit Types - Emission Rates'!P237),'Unit Types - Emission Rates'!O237,'Unit Types - Emission Rates'!P237)</f>
        <v>0</v>
      </c>
      <c r="S228" t="str">
        <f t="shared" si="97"/>
        <v>00</v>
      </c>
      <c r="T228" t="str">
        <f t="shared" si="98"/>
        <v>00</v>
      </c>
      <c r="U228" s="3">
        <f>IF(OR('Unit Types - Emission Rates'!F237="PM 2.5",'Unit Types - Emission Rates'!F237="PM2.5",'Unit Types - Emission Rates'!F237="PM 10",'Unit Types - Emission Rates'!F237="PM10"),"PM",'Unit Types - Emission Rates'!F237)</f>
        <v>0</v>
      </c>
      <c r="V228" s="100">
        <f>IF(ISBLANK('Unit Types - Emission Rates'!F237),1,0)</f>
        <v>1</v>
      </c>
      <c r="AC228" s="99">
        <f>IF(AD228=-1,0,MAX($AC$1:AC227)+1)</f>
        <v>0</v>
      </c>
      <c r="AD228" s="3">
        <f t="shared" si="82"/>
        <v>-1</v>
      </c>
      <c r="AE228" s="3">
        <f t="shared" si="83"/>
        <v>-1</v>
      </c>
      <c r="AF228" s="280">
        <f t="shared" si="84"/>
        <v>-1</v>
      </c>
      <c r="AG228" s="280" t="str">
        <f t="shared" si="85"/>
        <v/>
      </c>
      <c r="AH228" s="280" t="str">
        <f t="shared" si="86"/>
        <v/>
      </c>
      <c r="AI228" s="3">
        <f t="shared" si="87"/>
        <v>-1</v>
      </c>
      <c r="AJ228" s="3" t="str">
        <f t="shared" si="88"/>
        <v/>
      </c>
      <c r="AK228" s="3" t="str">
        <f t="shared" si="89"/>
        <v/>
      </c>
      <c r="AL228" s="280">
        <f t="shared" si="90"/>
        <v>-1</v>
      </c>
      <c r="AM228" s="280" t="str">
        <f t="shared" si="91"/>
        <v/>
      </c>
      <c r="AN228" s="285" t="str">
        <f t="shared" si="92"/>
        <v/>
      </c>
      <c r="AO228" s="3">
        <f>IF(AP228=0,0,COUNTIF(AO$1:$AO227,"&lt;&gt;0"))</f>
        <v>0</v>
      </c>
      <c r="AP228" s="3">
        <f t="shared" si="93"/>
        <v>0</v>
      </c>
      <c r="AT228" s="99">
        <f>IF(AU228=0,0,COUNTIF($AT$1:AT227,"&lt;&gt;0"))</f>
        <v>0</v>
      </c>
      <c r="AU228" s="3">
        <f t="shared" si="94"/>
        <v>0</v>
      </c>
      <c r="AY228" s="3">
        <f>IF(ISNUMBER(IFERROR(MATCH(AZ228,$AZ$1:AZ227,0),"Else")),0,ROW(AZ228)-1)</f>
        <v>0</v>
      </c>
      <c r="AZ228">
        <f>IF(OR('Unit Types - Emission Rates'!F236="PM 2.5",'Unit Types - Emission Rates'!F236="PM 2.5 ",'Unit Types - Emission Rates'!F236="PM2.5"),"PM2.5",IF(OR('Unit Types - Emission Rates'!F236="PM 10",'Unit Types - Emission Rates'!F236="PM 10 ",'Unit Types - Emission Rates'!F236="PM10 "),"PM10",IF(RIGHT('Unit Types - Emission Rates'!F236,1)=" ",LEFT('Unit Types - Emission Rates'!F236,LEN('Unit Types - Emission Rates'!F236)-1),IF(RIGHT('Unit Types - Emission Rates'!F236,1)&lt;&gt;" ",'Unit Types - Emission Rates'!F236,'Unit Types - Emission Rates'!F236))))</f>
        <v>0</v>
      </c>
      <c r="BA228">
        <f>_xlfn.NUMBERVALUE(IF(OR('Unit Types - Emission Rates'!G236="-",'Unit Types - Emission Rates'!G236="--",'Unit Types - Emission Rates'!G236="---"),0,IF(OR('Unit Types - Emission Rates'!G236="&lt;0.01",'Unit Types - Emission Rates'!G236="&lt; 0.01"),0.01,'Unit Types - Emission Rates'!G236)))</f>
        <v>0</v>
      </c>
      <c r="BB228">
        <f>_xlfn.NUMBERVALUE(IF(OR('Unit Types - Emission Rates'!H236="-",'Unit Types - Emission Rates'!H236="--",'Unit Types - Emission Rates'!H236="---"),0,IF(OR('Unit Types - Emission Rates'!H236="&lt;0.01",'Unit Types - Emission Rates'!H236="&lt; 0.01"),0.01,'Unit Types - Emission Rates'!H236)))</f>
        <v>0</v>
      </c>
      <c r="BC228">
        <f>_xlfn.NUMBERVALUE(IF(OR('Unit Types - Emission Rates'!I236="-",'Unit Types - Emission Rates'!I236="--",'Unit Types - Emission Rates'!I236="---"),0,IF(OR('Unit Types - Emission Rates'!I236="&lt;0.01",'Unit Types - Emission Rates'!I236="&lt; 0.01"),0.01,'Unit Types - Emission Rates'!I236)))</f>
        <v>0</v>
      </c>
      <c r="BD228">
        <f>_xlfn.NUMBERVALUE(IF(OR('Unit Types - Emission Rates'!J236="-",'Unit Types - Emission Rates'!J236="--",'Unit Types - Emission Rates'!J236="---"),0,IF(OR('Unit Types - Emission Rates'!J236="&lt;0.01",'Unit Types - Emission Rates'!J236="&lt; 0.01"),0.01,'Unit Types - Emission Rates'!J236)))</f>
        <v>0</v>
      </c>
      <c r="BE228">
        <f>_xlfn.NUMBERVALUE(IF(OR('Unit Types - Emission Rates'!K236="-",'Unit Types - Emission Rates'!K236="--",'Unit Types - Emission Rates'!K236="---"),0,IF(OR('Unit Types - Emission Rates'!K236="&lt;0.01",'Unit Types - Emission Rates'!K236="&lt; 0.01"),0.01,'Unit Types - Emission Rates'!K236)))</f>
        <v>0</v>
      </c>
      <c r="BF228">
        <f>_xlfn.NUMBERVALUE(IF(OR('Unit Types - Emission Rates'!L236="-",'Unit Types - Emission Rates'!L236="--",'Unit Types - Emission Rates'!L236="---"),0,IF(OR('Unit Types - Emission Rates'!L236="&lt;0.01",'Unit Types - Emission Rates'!L236="&lt; 0.01"),0.01,'Unit Types - Emission Rates'!L236)))</f>
        <v>0</v>
      </c>
      <c r="BG228" t="b">
        <f>IF(AND(V227&lt;&gt;1),(QuickFix!G227="Yes"))</f>
        <v>0</v>
      </c>
      <c r="BH228" t="b">
        <f>OR('Unit Types - Emission Rates'!A236="Consolidate",AND(ISBLANK('Unit Types - Emission Rates'!A236),BH227=TRUE),BC228&gt;0,BD228&gt;0)</f>
        <v>0</v>
      </c>
      <c r="BI228" t="b">
        <f>OR('Unit Types - Emission Rates'!A236="Remove",AND(ISBLANK('Unit Types - Emission Rates'!A236),BI227=TRUE))</f>
        <v>0</v>
      </c>
      <c r="BJ228" t="b">
        <f>OR('Unit Types - Emission Rates'!A236="Consolidate",'Unit Types - Emission Rates'!A236="New/Modified",'Unit Types - Emission Rates'!A236="Change of location",AND(ISBLANK('Unit Types - Emission Rates'!A236),BJ227=TRUE))</f>
        <v>0</v>
      </c>
      <c r="BK228" t="b">
        <f>OR('Unit Types - Emission Rates'!A236="Renew",'Unit Types - Emission Rates'!A236="Renew only",AND(ISBLANK('Unit Types - Emission Rates'!A236),BK227=TRUE))</f>
        <v>0</v>
      </c>
      <c r="BL228">
        <f>IF(ISNUMBER(IFERROR(MATCH(BM228,$BM$1:BM227,0),"Else")),0,ROW(BM228)-1)</f>
        <v>0</v>
      </c>
      <c r="BM228" s="105">
        <f t="shared" si="101"/>
        <v>0</v>
      </c>
      <c r="BO228" s="3"/>
      <c r="BP228" s="3"/>
      <c r="BQ228" s="162" t="s">
        <v>1934</v>
      </c>
      <c r="BR228" s="160" t="s">
        <v>1228</v>
      </c>
      <c r="BS228" s="3"/>
      <c r="BT228" s="3"/>
      <c r="DA228" t="b">
        <f t="shared" si="99"/>
        <v>0</v>
      </c>
      <c r="DF228" s="333">
        <f t="shared" si="100"/>
        <v>0</v>
      </c>
    </row>
    <row r="229" spans="1:110" x14ac:dyDescent="0.2">
      <c r="A229" s="102">
        <f>IF(OR('Unit Types - Emission Rates'!A238="Not New/Modified",'Unit Types - Emission Rates'!A238="Remove",M229=0),0,IF(ISNUMBER(MATCH(M229,$M$1:M228,0)),0,MAX($A$1:A228)+1))</f>
        <v>0</v>
      </c>
      <c r="B229" t="str">
        <f>IF(OR(COUNTIF(QuickFix!$D$2:D229,QuickFix!D229)&gt;1,QuickFix!D229=0),IF(ISBLANK('Unit Types - Emission Rates'!C238),B228,0),MAX($B$1:B228)+1)</f>
        <v># if BACT</v>
      </c>
      <c r="C229" t="str">
        <f t="shared" si="79"/>
        <v># if BACT0</v>
      </c>
      <c r="D229">
        <f>IF(B229=0,0,IF(ISNUMBER(MATCH(C229,$C$1:C228,0)),-1,COUNTIF($B$2:B229,B229)-COUNTIFS($D$1:D228,"&lt;0",$B$1:B228,B229)))</f>
        <v>-1</v>
      </c>
      <c r="E229">
        <f t="shared" si="96"/>
        <v>0</v>
      </c>
      <c r="F229" t="str">
        <f>IF(OR(COUNTIF(QuickFix!$D$2:D229,QuickFix!D229)&gt;1,QuickFix!D229=0),IF(ISBLANK('Unit Types - Emission Rates'!C238),F228,0),MAX(F$1:$F228)+1)</f>
        <v># if Monitoring</v>
      </c>
      <c r="G229" t="str">
        <f t="shared" si="80"/>
        <v># if Monitoring0</v>
      </c>
      <c r="H229">
        <f>IF(F229=0,0,IF(ISNUMBER(MATCH(G229,$G$1:G228,0)),-1,COUNTIF($F$2:F229,F229)-COUNTIFS($H$1:H228,"&lt;0",$F$1:F228,F229)))</f>
        <v>-1</v>
      </c>
      <c r="I229">
        <f t="shared" si="81"/>
        <v>0</v>
      </c>
      <c r="J229" s="3" t="str">
        <f>IF(OR(COUNTIF($L$2:L229,L229)&gt;1,L229=0),IF(ISBLANK('Unit Types - Emission Rates'!C238),J228,0),MAX($J$1:J228)+1)</f>
        <v>Unique FIN</v>
      </c>
      <c r="K229" s="3" t="str">
        <f>IF(OR(COUNTIF($M$2:M229,M229)&gt;1,M229=0),IF(ISBLANK('Unit Types - Emission Rates'!D238),K228,0),MAX($K$1:K228)+1)</f>
        <v>Unique EPN</v>
      </c>
      <c r="L229">
        <f>IF(ISBLANK('Unit Types - Emission Rates'!$C238),'Unit Types - Emission Rates'!D238,'Unit Types - Emission Rates'!C238)</f>
        <v>0</v>
      </c>
      <c r="M229" s="3">
        <f>IF(AND(ISBLANK('Unit Types - Emission Rates'!D238),N229&lt;&gt;0,L229&lt;&gt;N229),"FIN: "&amp;L229,IF(AND(ISBLANK('Unit Types - Emission Rates'!D238),N229&lt;&gt;0),L229,'Unit Types - Emission Rates'!D238))</f>
        <v>0</v>
      </c>
      <c r="N229" s="3">
        <f>'Unit Types - Emission Rates'!E238</f>
        <v>0</v>
      </c>
      <c r="O229" s="5" t="str">
        <f>IF(OR(COUNTIF($P$2:P229,P229&lt;&gt;0)&gt;1,P229=0),IF(ISBLANK('Unit Types - Emission Rates'!A238),O228,0),MAX($O$1:O228)+1)</f>
        <v>AR Numbering</v>
      </c>
      <c r="P229" s="5">
        <f>'Unit Types - Emission Rates'!A238</f>
        <v>0</v>
      </c>
      <c r="Q229" s="3">
        <f>IF(R229=0,0,IF(COUNTIF($R$2:R229,R229)&gt;1,0,MAX($Q$1:Q228)+1))</f>
        <v>0</v>
      </c>
      <c r="R229" s="3">
        <f>IF(ISBLANK('Unit Types - Emission Rates'!P238),'Unit Types - Emission Rates'!O238,'Unit Types - Emission Rates'!P238)</f>
        <v>0</v>
      </c>
      <c r="S229" t="str">
        <f t="shared" si="97"/>
        <v>00</v>
      </c>
      <c r="T229" t="str">
        <f t="shared" si="98"/>
        <v>00</v>
      </c>
      <c r="U229" s="3">
        <f>IF(OR('Unit Types - Emission Rates'!F238="PM 2.5",'Unit Types - Emission Rates'!F238="PM2.5",'Unit Types - Emission Rates'!F238="PM 10",'Unit Types - Emission Rates'!F238="PM10"),"PM",'Unit Types - Emission Rates'!F238)</f>
        <v>0</v>
      </c>
      <c r="V229" s="100">
        <f>IF(ISBLANK('Unit Types - Emission Rates'!F238),1,0)</f>
        <v>1</v>
      </c>
      <c r="AC229" s="99">
        <f>IF(AD229=-1,0,MAX($AC$1:AC228)+1)</f>
        <v>0</v>
      </c>
      <c r="AD229" s="3">
        <f t="shared" si="82"/>
        <v>-1</v>
      </c>
      <c r="AE229" s="3">
        <f t="shared" si="83"/>
        <v>-1</v>
      </c>
      <c r="AF229" s="280">
        <f t="shared" si="84"/>
        <v>-1</v>
      </c>
      <c r="AG229" s="280" t="str">
        <f t="shared" si="85"/>
        <v/>
      </c>
      <c r="AH229" s="280" t="str">
        <f t="shared" si="86"/>
        <v/>
      </c>
      <c r="AI229" s="3">
        <f t="shared" si="87"/>
        <v>-1</v>
      </c>
      <c r="AJ229" s="3" t="str">
        <f t="shared" si="88"/>
        <v/>
      </c>
      <c r="AK229" s="3" t="str">
        <f t="shared" si="89"/>
        <v/>
      </c>
      <c r="AL229" s="280">
        <f t="shared" si="90"/>
        <v>-1</v>
      </c>
      <c r="AM229" s="280" t="str">
        <f t="shared" si="91"/>
        <v/>
      </c>
      <c r="AN229" s="285" t="str">
        <f t="shared" si="92"/>
        <v/>
      </c>
      <c r="AO229" s="3">
        <f>IF(AP229=0,0,COUNTIF(AO$1:$AO228,"&lt;&gt;0"))</f>
        <v>0</v>
      </c>
      <c r="AP229" s="3">
        <f t="shared" si="93"/>
        <v>0</v>
      </c>
      <c r="AT229" s="99">
        <f>IF(AU229=0,0,COUNTIF($AT$1:AT228,"&lt;&gt;0"))</f>
        <v>0</v>
      </c>
      <c r="AU229" s="3">
        <f t="shared" si="94"/>
        <v>0</v>
      </c>
      <c r="AY229" s="3">
        <f>IF(ISNUMBER(IFERROR(MATCH(AZ229,$AZ$1:AZ228,0),"Else")),0,ROW(AZ229)-1)</f>
        <v>0</v>
      </c>
      <c r="AZ229">
        <f>IF(OR('Unit Types - Emission Rates'!F237="PM 2.5",'Unit Types - Emission Rates'!F237="PM 2.5 ",'Unit Types - Emission Rates'!F237="PM2.5"),"PM2.5",IF(OR('Unit Types - Emission Rates'!F237="PM 10",'Unit Types - Emission Rates'!F237="PM 10 ",'Unit Types - Emission Rates'!F237="PM10 "),"PM10",IF(RIGHT('Unit Types - Emission Rates'!F237,1)=" ",LEFT('Unit Types - Emission Rates'!F237,LEN('Unit Types - Emission Rates'!F237)-1),IF(RIGHT('Unit Types - Emission Rates'!F237,1)&lt;&gt;" ",'Unit Types - Emission Rates'!F237,'Unit Types - Emission Rates'!F237))))</f>
        <v>0</v>
      </c>
      <c r="BA229">
        <f>_xlfn.NUMBERVALUE(IF(OR('Unit Types - Emission Rates'!G237="-",'Unit Types - Emission Rates'!G237="--",'Unit Types - Emission Rates'!G237="---"),0,IF(OR('Unit Types - Emission Rates'!G237="&lt;0.01",'Unit Types - Emission Rates'!G237="&lt; 0.01"),0.01,'Unit Types - Emission Rates'!G237)))</f>
        <v>0</v>
      </c>
      <c r="BB229">
        <f>_xlfn.NUMBERVALUE(IF(OR('Unit Types - Emission Rates'!H237="-",'Unit Types - Emission Rates'!H237="--",'Unit Types - Emission Rates'!H237="---"),0,IF(OR('Unit Types - Emission Rates'!H237="&lt;0.01",'Unit Types - Emission Rates'!H237="&lt; 0.01"),0.01,'Unit Types - Emission Rates'!H237)))</f>
        <v>0</v>
      </c>
      <c r="BC229">
        <f>_xlfn.NUMBERVALUE(IF(OR('Unit Types - Emission Rates'!I237="-",'Unit Types - Emission Rates'!I237="--",'Unit Types - Emission Rates'!I237="---"),0,IF(OR('Unit Types - Emission Rates'!I237="&lt;0.01",'Unit Types - Emission Rates'!I237="&lt; 0.01"),0.01,'Unit Types - Emission Rates'!I237)))</f>
        <v>0</v>
      </c>
      <c r="BD229">
        <f>_xlfn.NUMBERVALUE(IF(OR('Unit Types - Emission Rates'!J237="-",'Unit Types - Emission Rates'!J237="--",'Unit Types - Emission Rates'!J237="---"),0,IF(OR('Unit Types - Emission Rates'!J237="&lt;0.01",'Unit Types - Emission Rates'!J237="&lt; 0.01"),0.01,'Unit Types - Emission Rates'!J237)))</f>
        <v>0</v>
      </c>
      <c r="BE229">
        <f>_xlfn.NUMBERVALUE(IF(OR('Unit Types - Emission Rates'!K237="-",'Unit Types - Emission Rates'!K237="--",'Unit Types - Emission Rates'!K237="---"),0,IF(OR('Unit Types - Emission Rates'!K237="&lt;0.01",'Unit Types - Emission Rates'!K237="&lt; 0.01"),0.01,'Unit Types - Emission Rates'!K237)))</f>
        <v>0</v>
      </c>
      <c r="BF229">
        <f>_xlfn.NUMBERVALUE(IF(OR('Unit Types - Emission Rates'!L237="-",'Unit Types - Emission Rates'!L237="--",'Unit Types - Emission Rates'!L237="---"),0,IF(OR('Unit Types - Emission Rates'!L237="&lt;0.01",'Unit Types - Emission Rates'!L237="&lt; 0.01"),0.01,'Unit Types - Emission Rates'!L237)))</f>
        <v>0</v>
      </c>
      <c r="BG229" t="b">
        <f>IF(AND(V228&lt;&gt;1),(QuickFix!G228="Yes"))</f>
        <v>0</v>
      </c>
      <c r="BH229" t="b">
        <f>OR('Unit Types - Emission Rates'!A237="Consolidate",AND(ISBLANK('Unit Types - Emission Rates'!A237),BH228=TRUE),BC229&gt;0,BD229&gt;0)</f>
        <v>0</v>
      </c>
      <c r="BI229" t="b">
        <f>OR('Unit Types - Emission Rates'!A237="Remove",AND(ISBLANK('Unit Types - Emission Rates'!A237),BI228=TRUE))</f>
        <v>0</v>
      </c>
      <c r="BJ229" t="b">
        <f>OR('Unit Types - Emission Rates'!A237="Consolidate",'Unit Types - Emission Rates'!A237="New/Modified",'Unit Types - Emission Rates'!A237="Change of location",AND(ISBLANK('Unit Types - Emission Rates'!A237),BJ228=TRUE))</f>
        <v>0</v>
      </c>
      <c r="BK229" t="b">
        <f>OR('Unit Types - Emission Rates'!A237="Renew",'Unit Types - Emission Rates'!A237="Renew only",AND(ISBLANK('Unit Types - Emission Rates'!A237),BK228=TRUE))</f>
        <v>0</v>
      </c>
      <c r="BL229">
        <f>IF(ISNUMBER(IFERROR(MATCH(BM229,$BM$1:BM228,0),"Else")),0,ROW(BM229)-1)</f>
        <v>0</v>
      </c>
      <c r="BM229" s="105">
        <f t="shared" si="101"/>
        <v>0</v>
      </c>
      <c r="BO229" s="3"/>
      <c r="BP229" s="3"/>
      <c r="BQ229" s="162" t="s">
        <v>1935</v>
      </c>
      <c r="BR229" s="160" t="s">
        <v>1052</v>
      </c>
      <c r="BS229" s="3"/>
      <c r="BT229" s="3"/>
      <c r="DA229" t="b">
        <f t="shared" si="99"/>
        <v>0</v>
      </c>
      <c r="DF229" s="333">
        <f t="shared" si="100"/>
        <v>0</v>
      </c>
    </row>
    <row r="230" spans="1:110" x14ac:dyDescent="0.2">
      <c r="A230" s="102">
        <f>IF(OR('Unit Types - Emission Rates'!A239="Not New/Modified",'Unit Types - Emission Rates'!A239="Remove",M230=0),0,IF(ISNUMBER(MATCH(M230,$M$1:M229,0)),0,MAX($A$1:A229)+1))</f>
        <v>0</v>
      </c>
      <c r="B230" t="str">
        <f>IF(OR(COUNTIF(QuickFix!$D$2:D230,QuickFix!D230)&gt;1,QuickFix!D230=0),IF(ISBLANK('Unit Types - Emission Rates'!C239),B229,0),MAX($B$1:B229)+1)</f>
        <v># if BACT</v>
      </c>
      <c r="C230" t="str">
        <f t="shared" si="79"/>
        <v># if BACT0</v>
      </c>
      <c r="D230">
        <f>IF(B230=0,0,IF(ISNUMBER(MATCH(C230,$C$1:C229,0)),-1,COUNTIF($B$2:B230,B230)-COUNTIFS($D$1:D229,"&lt;0",$B$1:B229,B230)))</f>
        <v>-1</v>
      </c>
      <c r="E230">
        <f t="shared" si="96"/>
        <v>0</v>
      </c>
      <c r="F230" t="str">
        <f>IF(OR(COUNTIF(QuickFix!$D$2:D230,QuickFix!D230)&gt;1,QuickFix!D230=0),IF(ISBLANK('Unit Types - Emission Rates'!C239),F229,0),MAX(F$1:$F229)+1)</f>
        <v># if Monitoring</v>
      </c>
      <c r="G230" t="str">
        <f t="shared" si="80"/>
        <v># if Monitoring0</v>
      </c>
      <c r="H230">
        <f>IF(F230=0,0,IF(ISNUMBER(MATCH(G230,$G$1:G229,0)),-1,COUNTIF($F$2:F230,F230)-COUNTIFS($H$1:H229,"&lt;0",$F$1:F229,F230)))</f>
        <v>-1</v>
      </c>
      <c r="I230">
        <f t="shared" si="81"/>
        <v>0</v>
      </c>
      <c r="J230" s="3" t="str">
        <f>IF(OR(COUNTIF($L$2:L230,L230)&gt;1,L230=0),IF(ISBLANK('Unit Types - Emission Rates'!C239),J229,0),MAX($J$1:J229)+1)</f>
        <v>Unique FIN</v>
      </c>
      <c r="K230" s="3" t="str">
        <f>IF(OR(COUNTIF($M$2:M230,M230)&gt;1,M230=0),IF(ISBLANK('Unit Types - Emission Rates'!D239),K229,0),MAX($K$1:K229)+1)</f>
        <v>Unique EPN</v>
      </c>
      <c r="L230">
        <f>IF(ISBLANK('Unit Types - Emission Rates'!$C239),'Unit Types - Emission Rates'!D239,'Unit Types - Emission Rates'!C239)</f>
        <v>0</v>
      </c>
      <c r="M230" s="3">
        <f>IF(AND(ISBLANK('Unit Types - Emission Rates'!D239),N230&lt;&gt;0,L230&lt;&gt;N230),"FIN: "&amp;L230,IF(AND(ISBLANK('Unit Types - Emission Rates'!D239),N230&lt;&gt;0),L230,'Unit Types - Emission Rates'!D239))</f>
        <v>0</v>
      </c>
      <c r="N230" s="3">
        <f>'Unit Types - Emission Rates'!E239</f>
        <v>0</v>
      </c>
      <c r="O230" s="5" t="str">
        <f>IF(OR(COUNTIF($P$2:P230,P230&lt;&gt;0)&gt;1,P230=0),IF(ISBLANK('Unit Types - Emission Rates'!A239),O229,0),MAX($O$1:O229)+1)</f>
        <v>AR Numbering</v>
      </c>
      <c r="P230" s="5">
        <f>'Unit Types - Emission Rates'!A239</f>
        <v>0</v>
      </c>
      <c r="Q230" s="3">
        <f>IF(R230=0,0,IF(COUNTIF($R$2:R230,R230)&gt;1,0,MAX($Q$1:Q229)+1))</f>
        <v>0</v>
      </c>
      <c r="R230" s="3">
        <f>IF(ISBLANK('Unit Types - Emission Rates'!P239),'Unit Types - Emission Rates'!O239,'Unit Types - Emission Rates'!P239)</f>
        <v>0</v>
      </c>
      <c r="S230" t="str">
        <f t="shared" si="97"/>
        <v>00</v>
      </c>
      <c r="T230" t="str">
        <f t="shared" si="98"/>
        <v>00</v>
      </c>
      <c r="U230" s="3">
        <f>IF(OR('Unit Types - Emission Rates'!F239="PM 2.5",'Unit Types - Emission Rates'!F239="PM2.5",'Unit Types - Emission Rates'!F239="PM 10",'Unit Types - Emission Rates'!F239="PM10"),"PM",'Unit Types - Emission Rates'!F239)</f>
        <v>0</v>
      </c>
      <c r="V230" s="100">
        <f>IF(ISBLANK('Unit Types - Emission Rates'!F239),1,0)</f>
        <v>1</v>
      </c>
      <c r="AC230" s="99">
        <f>IF(AD230=-1,0,MAX($AC$1:AC229)+1)</f>
        <v>0</v>
      </c>
      <c r="AD230" s="3">
        <f t="shared" si="82"/>
        <v>-1</v>
      </c>
      <c r="AE230" s="3">
        <f t="shared" si="83"/>
        <v>-1</v>
      </c>
      <c r="AF230" s="280">
        <f t="shared" si="84"/>
        <v>-1</v>
      </c>
      <c r="AG230" s="280" t="str">
        <f t="shared" si="85"/>
        <v/>
      </c>
      <c r="AH230" s="280" t="str">
        <f t="shared" si="86"/>
        <v/>
      </c>
      <c r="AI230" s="3">
        <f t="shared" si="87"/>
        <v>-1</v>
      </c>
      <c r="AJ230" s="3" t="str">
        <f t="shared" si="88"/>
        <v/>
      </c>
      <c r="AK230" s="3" t="str">
        <f t="shared" si="89"/>
        <v/>
      </c>
      <c r="AL230" s="280">
        <f t="shared" si="90"/>
        <v>-1</v>
      </c>
      <c r="AM230" s="280" t="str">
        <f t="shared" si="91"/>
        <v/>
      </c>
      <c r="AN230" s="285" t="str">
        <f t="shared" si="92"/>
        <v/>
      </c>
      <c r="AO230" s="3">
        <f>IF(AP230=0,0,COUNTIF(AO$1:$AO229,"&lt;&gt;0"))</f>
        <v>0</v>
      </c>
      <c r="AP230" s="3">
        <f t="shared" si="93"/>
        <v>0</v>
      </c>
      <c r="AT230" s="99">
        <f>IF(AU230=0,0,COUNTIF($AT$1:AT229,"&lt;&gt;0"))</f>
        <v>0</v>
      </c>
      <c r="AU230" s="3">
        <f t="shared" si="94"/>
        <v>0</v>
      </c>
      <c r="AY230" s="3">
        <f>IF(ISNUMBER(IFERROR(MATCH(AZ230,$AZ$1:AZ229,0),"Else")),0,ROW(AZ230)-1)</f>
        <v>0</v>
      </c>
      <c r="AZ230">
        <f>IF(OR('Unit Types - Emission Rates'!F238="PM 2.5",'Unit Types - Emission Rates'!F238="PM 2.5 ",'Unit Types - Emission Rates'!F238="PM2.5"),"PM2.5",IF(OR('Unit Types - Emission Rates'!F238="PM 10",'Unit Types - Emission Rates'!F238="PM 10 ",'Unit Types - Emission Rates'!F238="PM10 "),"PM10",IF(RIGHT('Unit Types - Emission Rates'!F238,1)=" ",LEFT('Unit Types - Emission Rates'!F238,LEN('Unit Types - Emission Rates'!F238)-1),IF(RIGHT('Unit Types - Emission Rates'!F238,1)&lt;&gt;" ",'Unit Types - Emission Rates'!F238,'Unit Types - Emission Rates'!F238))))</f>
        <v>0</v>
      </c>
      <c r="BA230">
        <f>_xlfn.NUMBERVALUE(IF(OR('Unit Types - Emission Rates'!G238="-",'Unit Types - Emission Rates'!G238="--",'Unit Types - Emission Rates'!G238="---"),0,IF(OR('Unit Types - Emission Rates'!G238="&lt;0.01",'Unit Types - Emission Rates'!G238="&lt; 0.01"),0.01,'Unit Types - Emission Rates'!G238)))</f>
        <v>0</v>
      </c>
      <c r="BB230">
        <f>_xlfn.NUMBERVALUE(IF(OR('Unit Types - Emission Rates'!H238="-",'Unit Types - Emission Rates'!H238="--",'Unit Types - Emission Rates'!H238="---"),0,IF(OR('Unit Types - Emission Rates'!H238="&lt;0.01",'Unit Types - Emission Rates'!H238="&lt; 0.01"),0.01,'Unit Types - Emission Rates'!H238)))</f>
        <v>0</v>
      </c>
      <c r="BC230">
        <f>_xlfn.NUMBERVALUE(IF(OR('Unit Types - Emission Rates'!I238="-",'Unit Types - Emission Rates'!I238="--",'Unit Types - Emission Rates'!I238="---"),0,IF(OR('Unit Types - Emission Rates'!I238="&lt;0.01",'Unit Types - Emission Rates'!I238="&lt; 0.01"),0.01,'Unit Types - Emission Rates'!I238)))</f>
        <v>0</v>
      </c>
      <c r="BD230">
        <f>_xlfn.NUMBERVALUE(IF(OR('Unit Types - Emission Rates'!J238="-",'Unit Types - Emission Rates'!J238="--",'Unit Types - Emission Rates'!J238="---"),0,IF(OR('Unit Types - Emission Rates'!J238="&lt;0.01",'Unit Types - Emission Rates'!J238="&lt; 0.01"),0.01,'Unit Types - Emission Rates'!J238)))</f>
        <v>0</v>
      </c>
      <c r="BE230">
        <f>_xlfn.NUMBERVALUE(IF(OR('Unit Types - Emission Rates'!K238="-",'Unit Types - Emission Rates'!K238="--",'Unit Types - Emission Rates'!K238="---"),0,IF(OR('Unit Types - Emission Rates'!K238="&lt;0.01",'Unit Types - Emission Rates'!K238="&lt; 0.01"),0.01,'Unit Types - Emission Rates'!K238)))</f>
        <v>0</v>
      </c>
      <c r="BF230">
        <f>_xlfn.NUMBERVALUE(IF(OR('Unit Types - Emission Rates'!L238="-",'Unit Types - Emission Rates'!L238="--",'Unit Types - Emission Rates'!L238="---"),0,IF(OR('Unit Types - Emission Rates'!L238="&lt;0.01",'Unit Types - Emission Rates'!L238="&lt; 0.01"),0.01,'Unit Types - Emission Rates'!L238)))</f>
        <v>0</v>
      </c>
      <c r="BG230" t="b">
        <f>IF(AND(V229&lt;&gt;1),(QuickFix!G229="Yes"))</f>
        <v>0</v>
      </c>
      <c r="BH230" t="b">
        <f>OR('Unit Types - Emission Rates'!A238="Consolidate",AND(ISBLANK('Unit Types - Emission Rates'!A238),BH229=TRUE),BC230&gt;0,BD230&gt;0)</f>
        <v>0</v>
      </c>
      <c r="BI230" t="b">
        <f>OR('Unit Types - Emission Rates'!A238="Remove",AND(ISBLANK('Unit Types - Emission Rates'!A238),BI229=TRUE))</f>
        <v>0</v>
      </c>
      <c r="BJ230" t="b">
        <f>OR('Unit Types - Emission Rates'!A238="Consolidate",'Unit Types - Emission Rates'!A238="New/Modified",'Unit Types - Emission Rates'!A238="Change of location",AND(ISBLANK('Unit Types - Emission Rates'!A238),BJ229=TRUE))</f>
        <v>0</v>
      </c>
      <c r="BK230" t="b">
        <f>OR('Unit Types - Emission Rates'!A238="Renew",'Unit Types - Emission Rates'!A238="Renew only",AND(ISBLANK('Unit Types - Emission Rates'!A238),BK229=TRUE))</f>
        <v>0</v>
      </c>
      <c r="BL230">
        <f>IF(ISNUMBER(IFERROR(MATCH(BM230,$BM$1:BM229,0),"Else")),0,ROW(BM230)-1)</f>
        <v>0</v>
      </c>
      <c r="BM230" s="105">
        <f t="shared" si="101"/>
        <v>0</v>
      </c>
      <c r="BO230" s="3"/>
      <c r="BP230" s="3"/>
      <c r="BQ230" s="162" t="s">
        <v>1936</v>
      </c>
      <c r="BR230" s="160" t="s">
        <v>1029</v>
      </c>
      <c r="BS230" s="3"/>
      <c r="BT230" s="3"/>
      <c r="DA230" t="b">
        <f t="shared" si="99"/>
        <v>0</v>
      </c>
      <c r="DF230" s="333">
        <f t="shared" si="100"/>
        <v>0</v>
      </c>
    </row>
    <row r="231" spans="1:110" x14ac:dyDescent="0.2">
      <c r="A231" s="102">
        <f>IF(OR('Unit Types - Emission Rates'!A240="Not New/Modified",'Unit Types - Emission Rates'!A240="Remove",M231=0),0,IF(ISNUMBER(MATCH(M231,$M$1:M230,0)),0,MAX($A$1:A230)+1))</f>
        <v>0</v>
      </c>
      <c r="B231" t="str">
        <f>IF(OR(COUNTIF(QuickFix!$D$2:D231,QuickFix!D231)&gt;1,QuickFix!D231=0),IF(ISBLANK('Unit Types - Emission Rates'!C240),B230,0),MAX($B$1:B230)+1)</f>
        <v># if BACT</v>
      </c>
      <c r="C231" t="str">
        <f t="shared" si="79"/>
        <v># if BACT0</v>
      </c>
      <c r="D231">
        <f>IF(B231=0,0,IF(ISNUMBER(MATCH(C231,$C$1:C230,0)),-1,COUNTIF($B$2:B231,B231)-COUNTIFS($D$1:D230,"&lt;0",$B$1:B230,B231)))</f>
        <v>-1</v>
      </c>
      <c r="E231">
        <f t="shared" si="96"/>
        <v>0</v>
      </c>
      <c r="F231" t="str">
        <f>IF(OR(COUNTIF(QuickFix!$D$2:D231,QuickFix!D231)&gt;1,QuickFix!D231=0),IF(ISBLANK('Unit Types - Emission Rates'!C240),F230,0),MAX(F$1:$F230)+1)</f>
        <v># if Monitoring</v>
      </c>
      <c r="G231" t="str">
        <f t="shared" si="80"/>
        <v># if Monitoring0</v>
      </c>
      <c r="H231">
        <f>IF(F231=0,0,IF(ISNUMBER(MATCH(G231,$G$1:G230,0)),-1,COUNTIF($F$2:F231,F231)-COUNTIFS($H$1:H230,"&lt;0",$F$1:F230,F231)))</f>
        <v>-1</v>
      </c>
      <c r="I231">
        <f t="shared" si="81"/>
        <v>0</v>
      </c>
      <c r="J231" s="3" t="str">
        <f>IF(OR(COUNTIF($L$2:L231,L231)&gt;1,L231=0),IF(ISBLANK('Unit Types - Emission Rates'!C240),J230,0),MAX($J$1:J230)+1)</f>
        <v>Unique FIN</v>
      </c>
      <c r="K231" s="3" t="str">
        <f>IF(OR(COUNTIF($M$2:M231,M231)&gt;1,M231=0),IF(ISBLANK('Unit Types - Emission Rates'!D240),K230,0),MAX($K$1:K230)+1)</f>
        <v>Unique EPN</v>
      </c>
      <c r="L231">
        <f>IF(ISBLANK('Unit Types - Emission Rates'!$C240),'Unit Types - Emission Rates'!D240,'Unit Types - Emission Rates'!C240)</f>
        <v>0</v>
      </c>
      <c r="M231" s="3">
        <f>IF(AND(ISBLANK('Unit Types - Emission Rates'!D240),N231&lt;&gt;0,L231&lt;&gt;N231),"FIN: "&amp;L231,IF(AND(ISBLANK('Unit Types - Emission Rates'!D240),N231&lt;&gt;0),L231,'Unit Types - Emission Rates'!D240))</f>
        <v>0</v>
      </c>
      <c r="N231" s="3">
        <f>'Unit Types - Emission Rates'!E240</f>
        <v>0</v>
      </c>
      <c r="O231" s="5" t="str">
        <f>IF(OR(COUNTIF($P$2:P231,P231&lt;&gt;0)&gt;1,P231=0),IF(ISBLANK('Unit Types - Emission Rates'!A240),O230,0),MAX($O$1:O230)+1)</f>
        <v>AR Numbering</v>
      </c>
      <c r="P231" s="5">
        <f>'Unit Types - Emission Rates'!A240</f>
        <v>0</v>
      </c>
      <c r="Q231" s="3">
        <f>IF(R231=0,0,IF(COUNTIF($R$2:R231,R231)&gt;1,0,MAX($Q$1:Q230)+1))</f>
        <v>0</v>
      </c>
      <c r="R231" s="3">
        <f>IF(ISBLANK('Unit Types - Emission Rates'!P240),'Unit Types - Emission Rates'!O240,'Unit Types - Emission Rates'!P240)</f>
        <v>0</v>
      </c>
      <c r="S231" t="str">
        <f t="shared" si="97"/>
        <v>00</v>
      </c>
      <c r="T231" t="str">
        <f t="shared" si="98"/>
        <v>00</v>
      </c>
      <c r="U231" s="3">
        <f>IF(OR('Unit Types - Emission Rates'!F240="PM 2.5",'Unit Types - Emission Rates'!F240="PM2.5",'Unit Types - Emission Rates'!F240="PM 10",'Unit Types - Emission Rates'!F240="PM10"),"PM",'Unit Types - Emission Rates'!F240)</f>
        <v>0</v>
      </c>
      <c r="V231" s="100">
        <f>IF(ISBLANK('Unit Types - Emission Rates'!F240),1,0)</f>
        <v>1</v>
      </c>
      <c r="AC231" s="99">
        <f>IF(AD231=-1,0,MAX($AC$1:AC230)+1)</f>
        <v>0</v>
      </c>
      <c r="AD231" s="3">
        <f t="shared" si="82"/>
        <v>-1</v>
      </c>
      <c r="AE231" s="3">
        <f t="shared" si="83"/>
        <v>-1</v>
      </c>
      <c r="AF231" s="280">
        <f t="shared" si="84"/>
        <v>-1</v>
      </c>
      <c r="AG231" s="280" t="str">
        <f t="shared" si="85"/>
        <v/>
      </c>
      <c r="AH231" s="280" t="str">
        <f t="shared" si="86"/>
        <v/>
      </c>
      <c r="AI231" s="3">
        <f t="shared" si="87"/>
        <v>-1</v>
      </c>
      <c r="AJ231" s="3" t="str">
        <f t="shared" si="88"/>
        <v/>
      </c>
      <c r="AK231" s="3" t="str">
        <f t="shared" si="89"/>
        <v/>
      </c>
      <c r="AL231" s="280">
        <f t="shared" si="90"/>
        <v>-1</v>
      </c>
      <c r="AM231" s="280" t="str">
        <f t="shared" si="91"/>
        <v/>
      </c>
      <c r="AN231" s="285" t="str">
        <f t="shared" si="92"/>
        <v/>
      </c>
      <c r="AO231" s="3">
        <f>IF(AP231=0,0,COUNTIF(AO$1:$AO230,"&lt;&gt;0"))</f>
        <v>0</v>
      </c>
      <c r="AP231" s="3">
        <f t="shared" si="93"/>
        <v>0</v>
      </c>
      <c r="AT231" s="99">
        <f>IF(AU231=0,0,COUNTIF($AT$1:AT230,"&lt;&gt;0"))</f>
        <v>0</v>
      </c>
      <c r="AU231" s="3">
        <f t="shared" si="94"/>
        <v>0</v>
      </c>
      <c r="AY231" s="3">
        <f>IF(ISNUMBER(IFERROR(MATCH(AZ231,$AZ$1:AZ230,0),"Else")),0,ROW(AZ231)-1)</f>
        <v>0</v>
      </c>
      <c r="AZ231">
        <f>IF(OR('Unit Types - Emission Rates'!F239="PM 2.5",'Unit Types - Emission Rates'!F239="PM 2.5 ",'Unit Types - Emission Rates'!F239="PM2.5"),"PM2.5",IF(OR('Unit Types - Emission Rates'!F239="PM 10",'Unit Types - Emission Rates'!F239="PM 10 ",'Unit Types - Emission Rates'!F239="PM10 "),"PM10",IF(RIGHT('Unit Types - Emission Rates'!F239,1)=" ",LEFT('Unit Types - Emission Rates'!F239,LEN('Unit Types - Emission Rates'!F239)-1),IF(RIGHT('Unit Types - Emission Rates'!F239,1)&lt;&gt;" ",'Unit Types - Emission Rates'!F239,'Unit Types - Emission Rates'!F239))))</f>
        <v>0</v>
      </c>
      <c r="BA231">
        <f>_xlfn.NUMBERVALUE(IF(OR('Unit Types - Emission Rates'!G239="-",'Unit Types - Emission Rates'!G239="--",'Unit Types - Emission Rates'!G239="---"),0,IF(OR('Unit Types - Emission Rates'!G239="&lt;0.01",'Unit Types - Emission Rates'!G239="&lt; 0.01"),0.01,'Unit Types - Emission Rates'!G239)))</f>
        <v>0</v>
      </c>
      <c r="BB231">
        <f>_xlfn.NUMBERVALUE(IF(OR('Unit Types - Emission Rates'!H239="-",'Unit Types - Emission Rates'!H239="--",'Unit Types - Emission Rates'!H239="---"),0,IF(OR('Unit Types - Emission Rates'!H239="&lt;0.01",'Unit Types - Emission Rates'!H239="&lt; 0.01"),0.01,'Unit Types - Emission Rates'!H239)))</f>
        <v>0</v>
      </c>
      <c r="BC231">
        <f>_xlfn.NUMBERVALUE(IF(OR('Unit Types - Emission Rates'!I239="-",'Unit Types - Emission Rates'!I239="--",'Unit Types - Emission Rates'!I239="---"),0,IF(OR('Unit Types - Emission Rates'!I239="&lt;0.01",'Unit Types - Emission Rates'!I239="&lt; 0.01"),0.01,'Unit Types - Emission Rates'!I239)))</f>
        <v>0</v>
      </c>
      <c r="BD231">
        <f>_xlfn.NUMBERVALUE(IF(OR('Unit Types - Emission Rates'!J239="-",'Unit Types - Emission Rates'!J239="--",'Unit Types - Emission Rates'!J239="---"),0,IF(OR('Unit Types - Emission Rates'!J239="&lt;0.01",'Unit Types - Emission Rates'!J239="&lt; 0.01"),0.01,'Unit Types - Emission Rates'!J239)))</f>
        <v>0</v>
      </c>
      <c r="BE231">
        <f>_xlfn.NUMBERVALUE(IF(OR('Unit Types - Emission Rates'!K239="-",'Unit Types - Emission Rates'!K239="--",'Unit Types - Emission Rates'!K239="---"),0,IF(OR('Unit Types - Emission Rates'!K239="&lt;0.01",'Unit Types - Emission Rates'!K239="&lt; 0.01"),0.01,'Unit Types - Emission Rates'!K239)))</f>
        <v>0</v>
      </c>
      <c r="BF231">
        <f>_xlfn.NUMBERVALUE(IF(OR('Unit Types - Emission Rates'!L239="-",'Unit Types - Emission Rates'!L239="--",'Unit Types - Emission Rates'!L239="---"),0,IF(OR('Unit Types - Emission Rates'!L239="&lt;0.01",'Unit Types - Emission Rates'!L239="&lt; 0.01"),0.01,'Unit Types - Emission Rates'!L239)))</f>
        <v>0</v>
      </c>
      <c r="BG231" t="b">
        <f>IF(AND(V230&lt;&gt;1),(QuickFix!G230="Yes"))</f>
        <v>0</v>
      </c>
      <c r="BH231" t="b">
        <f>OR('Unit Types - Emission Rates'!A239="Consolidate",AND(ISBLANK('Unit Types - Emission Rates'!A239),BH230=TRUE),BC231&gt;0,BD231&gt;0)</f>
        <v>0</v>
      </c>
      <c r="BI231" t="b">
        <f>OR('Unit Types - Emission Rates'!A239="Remove",AND(ISBLANK('Unit Types - Emission Rates'!A239),BI230=TRUE))</f>
        <v>0</v>
      </c>
      <c r="BJ231" t="b">
        <f>OR('Unit Types - Emission Rates'!A239="Consolidate",'Unit Types - Emission Rates'!A239="New/Modified",'Unit Types - Emission Rates'!A239="Change of location",AND(ISBLANK('Unit Types - Emission Rates'!A239),BJ230=TRUE))</f>
        <v>0</v>
      </c>
      <c r="BK231" t="b">
        <f>OR('Unit Types - Emission Rates'!A239="Renew",'Unit Types - Emission Rates'!A239="Renew only",AND(ISBLANK('Unit Types - Emission Rates'!A239),BK230=TRUE))</f>
        <v>0</v>
      </c>
      <c r="BL231">
        <f>IF(ISNUMBER(IFERROR(MATCH(BM231,$BM$1:BM230,0),"Else")),0,ROW(BM231)-1)</f>
        <v>0</v>
      </c>
      <c r="BM231" s="105">
        <f t="shared" si="101"/>
        <v>0</v>
      </c>
      <c r="BO231" s="3"/>
      <c r="BP231" s="3"/>
      <c r="BQ231" s="162" t="s">
        <v>1937</v>
      </c>
      <c r="BR231" s="160" t="s">
        <v>1029</v>
      </c>
      <c r="BS231" s="3"/>
      <c r="BT231" s="3"/>
      <c r="DA231" t="b">
        <f t="shared" si="99"/>
        <v>0</v>
      </c>
      <c r="DF231" s="333">
        <f t="shared" si="100"/>
        <v>0</v>
      </c>
    </row>
    <row r="232" spans="1:110" x14ac:dyDescent="0.2">
      <c r="A232" s="102">
        <f>IF(OR('Unit Types - Emission Rates'!A241="Not New/Modified",'Unit Types - Emission Rates'!A241="Remove",M232=0),0,IF(ISNUMBER(MATCH(M232,$M$1:M231,0)),0,MAX($A$1:A231)+1))</f>
        <v>0</v>
      </c>
      <c r="B232" t="str">
        <f>IF(OR(COUNTIF(QuickFix!$D$2:D232,QuickFix!D232)&gt;1,QuickFix!D232=0),IF(ISBLANK('Unit Types - Emission Rates'!C241),B231,0),MAX($B$1:B231)+1)</f>
        <v># if BACT</v>
      </c>
      <c r="C232" t="str">
        <f t="shared" si="79"/>
        <v># if BACT0</v>
      </c>
      <c r="D232">
        <f>IF(B232=0,0,IF(ISNUMBER(MATCH(C232,$C$1:C231,0)),-1,COUNTIF($B$2:B232,B232)-COUNTIFS($D$1:D231,"&lt;0",$B$1:B231,B232)))</f>
        <v>-1</v>
      </c>
      <c r="E232">
        <f t="shared" si="96"/>
        <v>0</v>
      </c>
      <c r="F232" t="str">
        <f>IF(OR(COUNTIF(QuickFix!$D$2:D232,QuickFix!D232)&gt;1,QuickFix!D232=0),IF(ISBLANK('Unit Types - Emission Rates'!C241),F231,0),MAX(F$1:$F231)+1)</f>
        <v># if Monitoring</v>
      </c>
      <c r="G232" t="str">
        <f t="shared" si="80"/>
        <v># if Monitoring0</v>
      </c>
      <c r="H232">
        <f>IF(F232=0,0,IF(ISNUMBER(MATCH(G232,$G$1:G231,0)),-1,COUNTIF($F$2:F232,F232)-COUNTIFS($H$1:H231,"&lt;0",$F$1:F231,F232)))</f>
        <v>-1</v>
      </c>
      <c r="I232">
        <f t="shared" si="81"/>
        <v>0</v>
      </c>
      <c r="J232" s="3" t="str">
        <f>IF(OR(COUNTIF($L$2:L232,L232)&gt;1,L232=0),IF(ISBLANK('Unit Types - Emission Rates'!C241),J231,0),MAX($J$1:J231)+1)</f>
        <v>Unique FIN</v>
      </c>
      <c r="K232" s="3" t="str">
        <f>IF(OR(COUNTIF($M$2:M232,M232)&gt;1,M232=0),IF(ISBLANK('Unit Types - Emission Rates'!D241),K231,0),MAX($K$1:K231)+1)</f>
        <v>Unique EPN</v>
      </c>
      <c r="L232">
        <f>IF(ISBLANK('Unit Types - Emission Rates'!$C241),'Unit Types - Emission Rates'!D241,'Unit Types - Emission Rates'!C241)</f>
        <v>0</v>
      </c>
      <c r="M232" s="3">
        <f>IF(AND(ISBLANK('Unit Types - Emission Rates'!D241),N232&lt;&gt;0,L232&lt;&gt;N232),"FIN: "&amp;L232,IF(AND(ISBLANK('Unit Types - Emission Rates'!D241),N232&lt;&gt;0),L232,'Unit Types - Emission Rates'!D241))</f>
        <v>0</v>
      </c>
      <c r="N232" s="3">
        <f>'Unit Types - Emission Rates'!E241</f>
        <v>0</v>
      </c>
      <c r="O232" s="5" t="str">
        <f>IF(OR(COUNTIF($P$2:P232,P232&lt;&gt;0)&gt;1,P232=0),IF(ISBLANK('Unit Types - Emission Rates'!A241),O231,0),MAX($O$1:O231)+1)</f>
        <v>AR Numbering</v>
      </c>
      <c r="P232" s="5">
        <f>'Unit Types - Emission Rates'!A241</f>
        <v>0</v>
      </c>
      <c r="Q232" s="3">
        <f>IF(R232=0,0,IF(COUNTIF($R$2:R232,R232)&gt;1,0,MAX($Q$1:Q231)+1))</f>
        <v>0</v>
      </c>
      <c r="R232" s="3">
        <f>IF(ISBLANK('Unit Types - Emission Rates'!P241),'Unit Types - Emission Rates'!O241,'Unit Types - Emission Rates'!P241)</f>
        <v>0</v>
      </c>
      <c r="S232" t="str">
        <f t="shared" si="97"/>
        <v>00</v>
      </c>
      <c r="T232" t="str">
        <f t="shared" si="98"/>
        <v>00</v>
      </c>
      <c r="U232" s="3">
        <f>IF(OR('Unit Types - Emission Rates'!F241="PM 2.5",'Unit Types - Emission Rates'!F241="PM2.5",'Unit Types - Emission Rates'!F241="PM 10",'Unit Types - Emission Rates'!F241="PM10"),"PM",'Unit Types - Emission Rates'!F241)</f>
        <v>0</v>
      </c>
      <c r="V232" s="100">
        <f>IF(ISBLANK('Unit Types - Emission Rates'!F241),1,0)</f>
        <v>1</v>
      </c>
      <c r="AC232" s="99">
        <f>IF(AD232=-1,0,MAX($AC$1:AC231)+1)</f>
        <v>0</v>
      </c>
      <c r="AD232" s="3">
        <f t="shared" si="82"/>
        <v>-1</v>
      </c>
      <c r="AE232" s="3">
        <f t="shared" si="83"/>
        <v>-1</v>
      </c>
      <c r="AF232" s="280">
        <f t="shared" si="84"/>
        <v>-1</v>
      </c>
      <c r="AG232" s="280" t="str">
        <f t="shared" si="85"/>
        <v/>
      </c>
      <c r="AH232" s="280" t="str">
        <f t="shared" si="86"/>
        <v/>
      </c>
      <c r="AI232" s="3">
        <f t="shared" si="87"/>
        <v>-1</v>
      </c>
      <c r="AJ232" s="3" t="str">
        <f t="shared" si="88"/>
        <v/>
      </c>
      <c r="AK232" s="3" t="str">
        <f t="shared" si="89"/>
        <v/>
      </c>
      <c r="AL232" s="280">
        <f t="shared" si="90"/>
        <v>-1</v>
      </c>
      <c r="AM232" s="280" t="str">
        <f t="shared" si="91"/>
        <v/>
      </c>
      <c r="AN232" s="285" t="str">
        <f t="shared" si="92"/>
        <v/>
      </c>
      <c r="AO232" s="3">
        <f>IF(AP232=0,0,COUNTIF(AO$1:$AO231,"&lt;&gt;0"))</f>
        <v>0</v>
      </c>
      <c r="AP232" s="3">
        <f t="shared" si="93"/>
        <v>0</v>
      </c>
      <c r="AT232" s="99">
        <f>IF(AU232=0,0,COUNTIF($AT$1:AT231,"&lt;&gt;0"))</f>
        <v>0</v>
      </c>
      <c r="AU232" s="3">
        <f t="shared" si="94"/>
        <v>0</v>
      </c>
      <c r="AY232" s="3">
        <f>IF(ISNUMBER(IFERROR(MATCH(AZ232,$AZ$1:AZ231,0),"Else")),0,ROW(AZ232)-1)</f>
        <v>0</v>
      </c>
      <c r="AZ232">
        <f>IF(OR('Unit Types - Emission Rates'!F240="PM 2.5",'Unit Types - Emission Rates'!F240="PM 2.5 ",'Unit Types - Emission Rates'!F240="PM2.5"),"PM2.5",IF(OR('Unit Types - Emission Rates'!F240="PM 10",'Unit Types - Emission Rates'!F240="PM 10 ",'Unit Types - Emission Rates'!F240="PM10 "),"PM10",IF(RIGHT('Unit Types - Emission Rates'!F240,1)=" ",LEFT('Unit Types - Emission Rates'!F240,LEN('Unit Types - Emission Rates'!F240)-1),IF(RIGHT('Unit Types - Emission Rates'!F240,1)&lt;&gt;" ",'Unit Types - Emission Rates'!F240,'Unit Types - Emission Rates'!F240))))</f>
        <v>0</v>
      </c>
      <c r="BA232">
        <f>_xlfn.NUMBERVALUE(IF(OR('Unit Types - Emission Rates'!G240="-",'Unit Types - Emission Rates'!G240="--",'Unit Types - Emission Rates'!G240="---"),0,IF(OR('Unit Types - Emission Rates'!G240="&lt;0.01",'Unit Types - Emission Rates'!G240="&lt; 0.01"),0.01,'Unit Types - Emission Rates'!G240)))</f>
        <v>0</v>
      </c>
      <c r="BB232">
        <f>_xlfn.NUMBERVALUE(IF(OR('Unit Types - Emission Rates'!H240="-",'Unit Types - Emission Rates'!H240="--",'Unit Types - Emission Rates'!H240="---"),0,IF(OR('Unit Types - Emission Rates'!H240="&lt;0.01",'Unit Types - Emission Rates'!H240="&lt; 0.01"),0.01,'Unit Types - Emission Rates'!H240)))</f>
        <v>0</v>
      </c>
      <c r="BC232">
        <f>_xlfn.NUMBERVALUE(IF(OR('Unit Types - Emission Rates'!I240="-",'Unit Types - Emission Rates'!I240="--",'Unit Types - Emission Rates'!I240="---"),0,IF(OR('Unit Types - Emission Rates'!I240="&lt;0.01",'Unit Types - Emission Rates'!I240="&lt; 0.01"),0.01,'Unit Types - Emission Rates'!I240)))</f>
        <v>0</v>
      </c>
      <c r="BD232">
        <f>_xlfn.NUMBERVALUE(IF(OR('Unit Types - Emission Rates'!J240="-",'Unit Types - Emission Rates'!J240="--",'Unit Types - Emission Rates'!J240="---"),0,IF(OR('Unit Types - Emission Rates'!J240="&lt;0.01",'Unit Types - Emission Rates'!J240="&lt; 0.01"),0.01,'Unit Types - Emission Rates'!J240)))</f>
        <v>0</v>
      </c>
      <c r="BE232">
        <f>_xlfn.NUMBERVALUE(IF(OR('Unit Types - Emission Rates'!K240="-",'Unit Types - Emission Rates'!K240="--",'Unit Types - Emission Rates'!K240="---"),0,IF(OR('Unit Types - Emission Rates'!K240="&lt;0.01",'Unit Types - Emission Rates'!K240="&lt; 0.01"),0.01,'Unit Types - Emission Rates'!K240)))</f>
        <v>0</v>
      </c>
      <c r="BF232">
        <f>_xlfn.NUMBERVALUE(IF(OR('Unit Types - Emission Rates'!L240="-",'Unit Types - Emission Rates'!L240="--",'Unit Types - Emission Rates'!L240="---"),0,IF(OR('Unit Types - Emission Rates'!L240="&lt;0.01",'Unit Types - Emission Rates'!L240="&lt; 0.01"),0.01,'Unit Types - Emission Rates'!L240)))</f>
        <v>0</v>
      </c>
      <c r="BG232" t="b">
        <f>IF(AND(V231&lt;&gt;1),(QuickFix!G231="Yes"))</f>
        <v>0</v>
      </c>
      <c r="BH232" t="b">
        <f>OR('Unit Types - Emission Rates'!A240="Consolidate",AND(ISBLANK('Unit Types - Emission Rates'!A240),BH231=TRUE),BC232&gt;0,BD232&gt;0)</f>
        <v>0</v>
      </c>
      <c r="BI232" t="b">
        <f>OR('Unit Types - Emission Rates'!A240="Remove",AND(ISBLANK('Unit Types - Emission Rates'!A240),BI231=TRUE))</f>
        <v>0</v>
      </c>
      <c r="BJ232" t="b">
        <f>OR('Unit Types - Emission Rates'!A240="Consolidate",'Unit Types - Emission Rates'!A240="New/Modified",'Unit Types - Emission Rates'!A240="Change of location",AND(ISBLANK('Unit Types - Emission Rates'!A240),BJ231=TRUE))</f>
        <v>0</v>
      </c>
      <c r="BK232" t="b">
        <f>OR('Unit Types - Emission Rates'!A240="Renew",'Unit Types - Emission Rates'!A240="Renew only",AND(ISBLANK('Unit Types - Emission Rates'!A240),BK231=TRUE))</f>
        <v>0</v>
      </c>
      <c r="BL232">
        <f>IF(ISNUMBER(IFERROR(MATCH(BM232,$BM$1:BM231,0),"Else")),0,ROW(BM232)-1)</f>
        <v>0</v>
      </c>
      <c r="BM232" s="105">
        <f t="shared" si="101"/>
        <v>0</v>
      </c>
      <c r="BO232" s="3"/>
      <c r="BP232" s="3"/>
      <c r="BQ232" s="162" t="s">
        <v>1938</v>
      </c>
      <c r="BR232" s="160" t="s">
        <v>1012</v>
      </c>
      <c r="BS232" s="3"/>
      <c r="BT232" s="3"/>
      <c r="DA232" t="b">
        <f t="shared" si="99"/>
        <v>0</v>
      </c>
      <c r="DF232" s="333">
        <f t="shared" si="100"/>
        <v>0</v>
      </c>
    </row>
    <row r="233" spans="1:110" x14ac:dyDescent="0.2">
      <c r="A233" s="102">
        <f>IF(OR('Unit Types - Emission Rates'!A242="Not New/Modified",'Unit Types - Emission Rates'!A242="Remove",M233=0),0,IF(ISNUMBER(MATCH(M233,$M$1:M232,0)),0,MAX($A$1:A232)+1))</f>
        <v>0</v>
      </c>
      <c r="B233" t="str">
        <f>IF(OR(COUNTIF(QuickFix!$D$2:D233,QuickFix!D233)&gt;1,QuickFix!D233=0),IF(ISBLANK('Unit Types - Emission Rates'!C242),B232,0),MAX($B$1:B232)+1)</f>
        <v># if BACT</v>
      </c>
      <c r="C233" t="str">
        <f t="shared" si="79"/>
        <v># if BACT0</v>
      </c>
      <c r="D233">
        <f>IF(B233=0,0,IF(ISNUMBER(MATCH(C233,$C$1:C232,0)),-1,COUNTIF($B$2:B233,B233)-COUNTIFS($D$1:D232,"&lt;0",$B$1:B232,B233)))</f>
        <v>-1</v>
      </c>
      <c r="E233">
        <f t="shared" si="96"/>
        <v>0</v>
      </c>
      <c r="F233" t="str">
        <f>IF(OR(COUNTIF(QuickFix!$D$2:D233,QuickFix!D233)&gt;1,QuickFix!D233=0),IF(ISBLANK('Unit Types - Emission Rates'!C242),F232,0),MAX(F$1:$F232)+1)</f>
        <v># if Monitoring</v>
      </c>
      <c r="G233" t="str">
        <f t="shared" si="80"/>
        <v># if Monitoring0</v>
      </c>
      <c r="H233">
        <f>IF(F233=0,0,IF(ISNUMBER(MATCH(G233,$G$1:G232,0)),-1,COUNTIF($F$2:F233,F233)-COUNTIFS($H$1:H232,"&lt;0",$F$1:F232,F233)))</f>
        <v>-1</v>
      </c>
      <c r="I233">
        <f t="shared" si="81"/>
        <v>0</v>
      </c>
      <c r="J233" s="3" t="str">
        <f>IF(OR(COUNTIF($L$2:L233,L233)&gt;1,L233=0),IF(ISBLANK('Unit Types - Emission Rates'!C242),J232,0),MAX($J$1:J232)+1)</f>
        <v>Unique FIN</v>
      </c>
      <c r="K233" s="3" t="str">
        <f>IF(OR(COUNTIF($M$2:M233,M233)&gt;1,M233=0),IF(ISBLANK('Unit Types - Emission Rates'!D242),K232,0),MAX($K$1:K232)+1)</f>
        <v>Unique EPN</v>
      </c>
      <c r="L233">
        <f>IF(ISBLANK('Unit Types - Emission Rates'!$C242),'Unit Types - Emission Rates'!D242,'Unit Types - Emission Rates'!C242)</f>
        <v>0</v>
      </c>
      <c r="M233" s="3">
        <f>IF(AND(ISBLANK('Unit Types - Emission Rates'!D242),N233&lt;&gt;0,L233&lt;&gt;N233),"FIN: "&amp;L233,IF(AND(ISBLANK('Unit Types - Emission Rates'!D242),N233&lt;&gt;0),L233,'Unit Types - Emission Rates'!D242))</f>
        <v>0</v>
      </c>
      <c r="N233" s="3">
        <f>'Unit Types - Emission Rates'!E242</f>
        <v>0</v>
      </c>
      <c r="O233" s="5" t="str">
        <f>IF(OR(COUNTIF($P$2:P233,P233&lt;&gt;0)&gt;1,P233=0),IF(ISBLANK('Unit Types - Emission Rates'!A242),O232,0),MAX($O$1:O232)+1)</f>
        <v>AR Numbering</v>
      </c>
      <c r="P233" s="5">
        <f>'Unit Types - Emission Rates'!A242</f>
        <v>0</v>
      </c>
      <c r="Q233" s="3">
        <f>IF(R233=0,0,IF(COUNTIF($R$2:R233,R233)&gt;1,0,MAX($Q$1:Q232)+1))</f>
        <v>0</v>
      </c>
      <c r="R233" s="3">
        <f>IF(ISBLANK('Unit Types - Emission Rates'!P242),'Unit Types - Emission Rates'!O242,'Unit Types - Emission Rates'!P242)</f>
        <v>0</v>
      </c>
      <c r="S233" t="str">
        <f t="shared" si="97"/>
        <v>00</v>
      </c>
      <c r="T233" t="str">
        <f t="shared" si="98"/>
        <v>00</v>
      </c>
      <c r="U233" s="3">
        <f>IF(OR('Unit Types - Emission Rates'!F242="PM 2.5",'Unit Types - Emission Rates'!F242="PM2.5",'Unit Types - Emission Rates'!F242="PM 10",'Unit Types - Emission Rates'!F242="PM10"),"PM",'Unit Types - Emission Rates'!F242)</f>
        <v>0</v>
      </c>
      <c r="V233" s="100">
        <f>IF(ISBLANK('Unit Types - Emission Rates'!F242),1,0)</f>
        <v>1</v>
      </c>
      <c r="AC233" s="99">
        <f>IF(AD233=-1,0,MAX($AC$1:AC232)+1)</f>
        <v>0</v>
      </c>
      <c r="AD233" s="3">
        <f t="shared" si="82"/>
        <v>-1</v>
      </c>
      <c r="AE233" s="3">
        <f t="shared" si="83"/>
        <v>-1</v>
      </c>
      <c r="AF233" s="280">
        <f t="shared" si="84"/>
        <v>-1</v>
      </c>
      <c r="AG233" s="280" t="str">
        <f t="shared" si="85"/>
        <v/>
      </c>
      <c r="AH233" s="280" t="str">
        <f t="shared" si="86"/>
        <v/>
      </c>
      <c r="AI233" s="3">
        <f t="shared" si="87"/>
        <v>-1</v>
      </c>
      <c r="AJ233" s="3" t="str">
        <f t="shared" si="88"/>
        <v/>
      </c>
      <c r="AK233" s="3" t="str">
        <f t="shared" si="89"/>
        <v/>
      </c>
      <c r="AL233" s="280">
        <f t="shared" si="90"/>
        <v>-1</v>
      </c>
      <c r="AM233" s="280" t="str">
        <f t="shared" si="91"/>
        <v/>
      </c>
      <c r="AN233" s="285" t="str">
        <f t="shared" si="92"/>
        <v/>
      </c>
      <c r="AO233" s="3">
        <f>IF(AP233=0,0,COUNTIF(AO$1:$AO232,"&lt;&gt;0"))</f>
        <v>0</v>
      </c>
      <c r="AP233" s="3">
        <f t="shared" si="93"/>
        <v>0</v>
      </c>
      <c r="AT233" s="99">
        <f>IF(AU233=0,0,COUNTIF($AT$1:AT232,"&lt;&gt;0"))</f>
        <v>0</v>
      </c>
      <c r="AU233" s="3">
        <f t="shared" si="94"/>
        <v>0</v>
      </c>
      <c r="AY233" s="3">
        <f>IF(ISNUMBER(IFERROR(MATCH(AZ233,$AZ$1:AZ232,0),"Else")),0,ROW(AZ233)-1)</f>
        <v>0</v>
      </c>
      <c r="AZ233">
        <f>IF(OR('Unit Types - Emission Rates'!F241="PM 2.5",'Unit Types - Emission Rates'!F241="PM 2.5 ",'Unit Types - Emission Rates'!F241="PM2.5"),"PM2.5",IF(OR('Unit Types - Emission Rates'!F241="PM 10",'Unit Types - Emission Rates'!F241="PM 10 ",'Unit Types - Emission Rates'!F241="PM10 "),"PM10",IF(RIGHT('Unit Types - Emission Rates'!F241,1)=" ",LEFT('Unit Types - Emission Rates'!F241,LEN('Unit Types - Emission Rates'!F241)-1),IF(RIGHT('Unit Types - Emission Rates'!F241,1)&lt;&gt;" ",'Unit Types - Emission Rates'!F241,'Unit Types - Emission Rates'!F241))))</f>
        <v>0</v>
      </c>
      <c r="BA233">
        <f>_xlfn.NUMBERVALUE(IF(OR('Unit Types - Emission Rates'!G241="-",'Unit Types - Emission Rates'!G241="--",'Unit Types - Emission Rates'!G241="---"),0,IF(OR('Unit Types - Emission Rates'!G241="&lt;0.01",'Unit Types - Emission Rates'!G241="&lt; 0.01"),0.01,'Unit Types - Emission Rates'!G241)))</f>
        <v>0</v>
      </c>
      <c r="BB233">
        <f>_xlfn.NUMBERVALUE(IF(OR('Unit Types - Emission Rates'!H241="-",'Unit Types - Emission Rates'!H241="--",'Unit Types - Emission Rates'!H241="---"),0,IF(OR('Unit Types - Emission Rates'!H241="&lt;0.01",'Unit Types - Emission Rates'!H241="&lt; 0.01"),0.01,'Unit Types - Emission Rates'!H241)))</f>
        <v>0</v>
      </c>
      <c r="BC233">
        <f>_xlfn.NUMBERVALUE(IF(OR('Unit Types - Emission Rates'!I241="-",'Unit Types - Emission Rates'!I241="--",'Unit Types - Emission Rates'!I241="---"),0,IF(OR('Unit Types - Emission Rates'!I241="&lt;0.01",'Unit Types - Emission Rates'!I241="&lt; 0.01"),0.01,'Unit Types - Emission Rates'!I241)))</f>
        <v>0</v>
      </c>
      <c r="BD233">
        <f>_xlfn.NUMBERVALUE(IF(OR('Unit Types - Emission Rates'!J241="-",'Unit Types - Emission Rates'!J241="--",'Unit Types - Emission Rates'!J241="---"),0,IF(OR('Unit Types - Emission Rates'!J241="&lt;0.01",'Unit Types - Emission Rates'!J241="&lt; 0.01"),0.01,'Unit Types - Emission Rates'!J241)))</f>
        <v>0</v>
      </c>
      <c r="BE233">
        <f>_xlfn.NUMBERVALUE(IF(OR('Unit Types - Emission Rates'!K241="-",'Unit Types - Emission Rates'!K241="--",'Unit Types - Emission Rates'!K241="---"),0,IF(OR('Unit Types - Emission Rates'!K241="&lt;0.01",'Unit Types - Emission Rates'!K241="&lt; 0.01"),0.01,'Unit Types - Emission Rates'!K241)))</f>
        <v>0</v>
      </c>
      <c r="BF233">
        <f>_xlfn.NUMBERVALUE(IF(OR('Unit Types - Emission Rates'!L241="-",'Unit Types - Emission Rates'!L241="--",'Unit Types - Emission Rates'!L241="---"),0,IF(OR('Unit Types - Emission Rates'!L241="&lt;0.01",'Unit Types - Emission Rates'!L241="&lt; 0.01"),0.01,'Unit Types - Emission Rates'!L241)))</f>
        <v>0</v>
      </c>
      <c r="BG233" t="b">
        <f>IF(AND(V232&lt;&gt;1),(QuickFix!G232="Yes"))</f>
        <v>0</v>
      </c>
      <c r="BH233" t="b">
        <f>OR('Unit Types - Emission Rates'!A241="Consolidate",AND(ISBLANK('Unit Types - Emission Rates'!A241),BH232=TRUE),BC233&gt;0,BD233&gt;0)</f>
        <v>0</v>
      </c>
      <c r="BI233" t="b">
        <f>OR('Unit Types - Emission Rates'!A241="Remove",AND(ISBLANK('Unit Types - Emission Rates'!A241),BI232=TRUE))</f>
        <v>0</v>
      </c>
      <c r="BJ233" t="b">
        <f>OR('Unit Types - Emission Rates'!A241="Consolidate",'Unit Types - Emission Rates'!A241="New/Modified",'Unit Types - Emission Rates'!A241="Change of location",AND(ISBLANK('Unit Types - Emission Rates'!A241),BJ232=TRUE))</f>
        <v>0</v>
      </c>
      <c r="BK233" t="b">
        <f>OR('Unit Types - Emission Rates'!A241="Renew",'Unit Types - Emission Rates'!A241="Renew only",AND(ISBLANK('Unit Types - Emission Rates'!A241),BK232=TRUE))</f>
        <v>0</v>
      </c>
      <c r="BL233">
        <f>IF(ISNUMBER(IFERROR(MATCH(BM233,$BM$1:BM232,0),"Else")),0,ROW(BM233)-1)</f>
        <v>0</v>
      </c>
      <c r="BM233" s="105">
        <f t="shared" si="101"/>
        <v>0</v>
      </c>
      <c r="BO233" s="3"/>
      <c r="BP233" s="3"/>
      <c r="BQ233" s="162" t="s">
        <v>1939</v>
      </c>
      <c r="BR233" s="160" t="s">
        <v>1028</v>
      </c>
      <c r="BS233" s="3"/>
      <c r="BT233" s="3"/>
      <c r="DA233" t="b">
        <f t="shared" si="99"/>
        <v>0</v>
      </c>
      <c r="DF233" s="333">
        <f t="shared" si="100"/>
        <v>0</v>
      </c>
    </row>
    <row r="234" spans="1:110" x14ac:dyDescent="0.2">
      <c r="A234" s="102">
        <f>IF(OR('Unit Types - Emission Rates'!A243="Not New/Modified",'Unit Types - Emission Rates'!A243="Remove",M234=0),0,IF(ISNUMBER(MATCH(M234,$M$1:M233,0)),0,MAX($A$1:A233)+1))</f>
        <v>0</v>
      </c>
      <c r="B234" t="str">
        <f>IF(OR(COUNTIF(QuickFix!$D$2:D234,QuickFix!D234)&gt;1,QuickFix!D234=0),IF(ISBLANK('Unit Types - Emission Rates'!C243),B233,0),MAX($B$1:B233)+1)</f>
        <v># if BACT</v>
      </c>
      <c r="C234" t="str">
        <f t="shared" si="79"/>
        <v># if BACT0</v>
      </c>
      <c r="D234">
        <f>IF(B234=0,0,IF(ISNUMBER(MATCH(C234,$C$1:C233,0)),-1,COUNTIF($B$2:B234,B234)-COUNTIFS($D$1:D233,"&lt;0",$B$1:B233,B234)))</f>
        <v>-1</v>
      </c>
      <c r="E234">
        <f t="shared" si="96"/>
        <v>0</v>
      </c>
      <c r="F234" t="str">
        <f>IF(OR(COUNTIF(QuickFix!$D$2:D234,QuickFix!D234)&gt;1,QuickFix!D234=0),IF(ISBLANK('Unit Types - Emission Rates'!C243),F233,0),MAX(F$1:$F233)+1)</f>
        <v># if Monitoring</v>
      </c>
      <c r="G234" t="str">
        <f t="shared" si="80"/>
        <v># if Monitoring0</v>
      </c>
      <c r="H234">
        <f>IF(F234=0,0,IF(ISNUMBER(MATCH(G234,$G$1:G233,0)),-1,COUNTIF($F$2:F234,F234)-COUNTIFS($H$1:H233,"&lt;0",$F$1:F233,F234)))</f>
        <v>-1</v>
      </c>
      <c r="I234">
        <f t="shared" si="81"/>
        <v>0</v>
      </c>
      <c r="J234" s="3" t="str">
        <f>IF(OR(COUNTIF($L$2:L234,L234)&gt;1,L234=0),IF(ISBLANK('Unit Types - Emission Rates'!C243),J233,0),MAX($J$1:J233)+1)</f>
        <v>Unique FIN</v>
      </c>
      <c r="K234" s="3" t="str">
        <f>IF(OR(COUNTIF($M$2:M234,M234)&gt;1,M234=0),IF(ISBLANK('Unit Types - Emission Rates'!D243),K233,0),MAX($K$1:K233)+1)</f>
        <v>Unique EPN</v>
      </c>
      <c r="L234">
        <f>IF(ISBLANK('Unit Types - Emission Rates'!$C243),'Unit Types - Emission Rates'!D243,'Unit Types - Emission Rates'!C243)</f>
        <v>0</v>
      </c>
      <c r="M234" s="3">
        <f>IF(AND(ISBLANK('Unit Types - Emission Rates'!D243),N234&lt;&gt;0,L234&lt;&gt;N234),"FIN: "&amp;L234,IF(AND(ISBLANK('Unit Types - Emission Rates'!D243),N234&lt;&gt;0),L234,'Unit Types - Emission Rates'!D243))</f>
        <v>0</v>
      </c>
      <c r="N234" s="3">
        <f>'Unit Types - Emission Rates'!E243</f>
        <v>0</v>
      </c>
      <c r="O234" s="5" t="str">
        <f>IF(OR(COUNTIF($P$2:P234,P234&lt;&gt;0)&gt;1,P234=0),IF(ISBLANK('Unit Types - Emission Rates'!A243),O233,0),MAX($O$1:O233)+1)</f>
        <v>AR Numbering</v>
      </c>
      <c r="P234" s="5">
        <f>'Unit Types - Emission Rates'!A243</f>
        <v>0</v>
      </c>
      <c r="Q234" s="3">
        <f>IF(R234=0,0,IF(COUNTIF($R$2:R234,R234)&gt;1,0,MAX($Q$1:Q233)+1))</f>
        <v>0</v>
      </c>
      <c r="R234" s="3">
        <f>IF(ISBLANK('Unit Types - Emission Rates'!P243),'Unit Types - Emission Rates'!O243,'Unit Types - Emission Rates'!P243)</f>
        <v>0</v>
      </c>
      <c r="S234" t="str">
        <f t="shared" si="97"/>
        <v>00</v>
      </c>
      <c r="T234" t="str">
        <f t="shared" si="98"/>
        <v>00</v>
      </c>
      <c r="U234" s="3">
        <f>IF(OR('Unit Types - Emission Rates'!F243="PM 2.5",'Unit Types - Emission Rates'!F243="PM2.5",'Unit Types - Emission Rates'!F243="PM 10",'Unit Types - Emission Rates'!F243="PM10"),"PM",'Unit Types - Emission Rates'!F243)</f>
        <v>0</v>
      </c>
      <c r="V234" s="100">
        <f>IF(ISBLANK('Unit Types - Emission Rates'!F243),1,0)</f>
        <v>1</v>
      </c>
      <c r="AC234" s="99">
        <f>IF(AD234=-1,0,MAX($AC$1:AC233)+1)</f>
        <v>0</v>
      </c>
      <c r="AD234" s="3">
        <f t="shared" si="82"/>
        <v>-1</v>
      </c>
      <c r="AE234" s="3">
        <f t="shared" si="83"/>
        <v>-1</v>
      </c>
      <c r="AF234" s="280">
        <f t="shared" si="84"/>
        <v>-1</v>
      </c>
      <c r="AG234" s="280" t="str">
        <f t="shared" si="85"/>
        <v/>
      </c>
      <c r="AH234" s="280" t="str">
        <f t="shared" si="86"/>
        <v/>
      </c>
      <c r="AI234" s="3">
        <f t="shared" si="87"/>
        <v>-1</v>
      </c>
      <c r="AJ234" s="3" t="str">
        <f t="shared" si="88"/>
        <v/>
      </c>
      <c r="AK234" s="3" t="str">
        <f t="shared" si="89"/>
        <v/>
      </c>
      <c r="AL234" s="280">
        <f t="shared" si="90"/>
        <v>-1</v>
      </c>
      <c r="AM234" s="280" t="str">
        <f t="shared" si="91"/>
        <v/>
      </c>
      <c r="AN234" s="285" t="str">
        <f t="shared" si="92"/>
        <v/>
      </c>
      <c r="AO234" s="3">
        <f>IF(AP234=0,0,COUNTIF(AO$1:$AO233,"&lt;&gt;0"))</f>
        <v>0</v>
      </c>
      <c r="AP234" s="3">
        <f t="shared" si="93"/>
        <v>0</v>
      </c>
      <c r="AT234" s="99">
        <f>IF(AU234=0,0,COUNTIF($AT$1:AT233,"&lt;&gt;0"))</f>
        <v>0</v>
      </c>
      <c r="AU234" s="3">
        <f t="shared" si="94"/>
        <v>0</v>
      </c>
      <c r="AY234" s="3">
        <f>IF(ISNUMBER(IFERROR(MATCH(AZ234,$AZ$1:AZ233,0),"Else")),0,ROW(AZ234)-1)</f>
        <v>0</v>
      </c>
      <c r="AZ234">
        <f>IF(OR('Unit Types - Emission Rates'!F242="PM 2.5",'Unit Types - Emission Rates'!F242="PM 2.5 ",'Unit Types - Emission Rates'!F242="PM2.5"),"PM2.5",IF(OR('Unit Types - Emission Rates'!F242="PM 10",'Unit Types - Emission Rates'!F242="PM 10 ",'Unit Types - Emission Rates'!F242="PM10 "),"PM10",IF(RIGHT('Unit Types - Emission Rates'!F242,1)=" ",LEFT('Unit Types - Emission Rates'!F242,LEN('Unit Types - Emission Rates'!F242)-1),IF(RIGHT('Unit Types - Emission Rates'!F242,1)&lt;&gt;" ",'Unit Types - Emission Rates'!F242,'Unit Types - Emission Rates'!F242))))</f>
        <v>0</v>
      </c>
      <c r="BA234">
        <f>_xlfn.NUMBERVALUE(IF(OR('Unit Types - Emission Rates'!G242="-",'Unit Types - Emission Rates'!G242="--",'Unit Types - Emission Rates'!G242="---"),0,IF(OR('Unit Types - Emission Rates'!G242="&lt;0.01",'Unit Types - Emission Rates'!G242="&lt; 0.01"),0.01,'Unit Types - Emission Rates'!G242)))</f>
        <v>0</v>
      </c>
      <c r="BB234">
        <f>_xlfn.NUMBERVALUE(IF(OR('Unit Types - Emission Rates'!H242="-",'Unit Types - Emission Rates'!H242="--",'Unit Types - Emission Rates'!H242="---"),0,IF(OR('Unit Types - Emission Rates'!H242="&lt;0.01",'Unit Types - Emission Rates'!H242="&lt; 0.01"),0.01,'Unit Types - Emission Rates'!H242)))</f>
        <v>0</v>
      </c>
      <c r="BC234">
        <f>_xlfn.NUMBERVALUE(IF(OR('Unit Types - Emission Rates'!I242="-",'Unit Types - Emission Rates'!I242="--",'Unit Types - Emission Rates'!I242="---"),0,IF(OR('Unit Types - Emission Rates'!I242="&lt;0.01",'Unit Types - Emission Rates'!I242="&lt; 0.01"),0.01,'Unit Types - Emission Rates'!I242)))</f>
        <v>0</v>
      </c>
      <c r="BD234">
        <f>_xlfn.NUMBERVALUE(IF(OR('Unit Types - Emission Rates'!J242="-",'Unit Types - Emission Rates'!J242="--",'Unit Types - Emission Rates'!J242="---"),0,IF(OR('Unit Types - Emission Rates'!J242="&lt;0.01",'Unit Types - Emission Rates'!J242="&lt; 0.01"),0.01,'Unit Types - Emission Rates'!J242)))</f>
        <v>0</v>
      </c>
      <c r="BE234">
        <f>_xlfn.NUMBERVALUE(IF(OR('Unit Types - Emission Rates'!K242="-",'Unit Types - Emission Rates'!K242="--",'Unit Types - Emission Rates'!K242="---"),0,IF(OR('Unit Types - Emission Rates'!K242="&lt;0.01",'Unit Types - Emission Rates'!K242="&lt; 0.01"),0.01,'Unit Types - Emission Rates'!K242)))</f>
        <v>0</v>
      </c>
      <c r="BF234">
        <f>_xlfn.NUMBERVALUE(IF(OR('Unit Types - Emission Rates'!L242="-",'Unit Types - Emission Rates'!L242="--",'Unit Types - Emission Rates'!L242="---"),0,IF(OR('Unit Types - Emission Rates'!L242="&lt;0.01",'Unit Types - Emission Rates'!L242="&lt; 0.01"),0.01,'Unit Types - Emission Rates'!L242)))</f>
        <v>0</v>
      </c>
      <c r="BG234" t="b">
        <f>IF(AND(V233&lt;&gt;1),(QuickFix!G233="Yes"))</f>
        <v>0</v>
      </c>
      <c r="BH234" t="b">
        <f>OR('Unit Types - Emission Rates'!A242="Consolidate",AND(ISBLANK('Unit Types - Emission Rates'!A242),BH233=TRUE),BC234&gt;0,BD234&gt;0)</f>
        <v>0</v>
      </c>
      <c r="BI234" t="b">
        <f>OR('Unit Types - Emission Rates'!A242="Remove",AND(ISBLANK('Unit Types - Emission Rates'!A242),BI233=TRUE))</f>
        <v>0</v>
      </c>
      <c r="BJ234" t="b">
        <f>OR('Unit Types - Emission Rates'!A242="Consolidate",'Unit Types - Emission Rates'!A242="New/Modified",'Unit Types - Emission Rates'!A242="Change of location",AND(ISBLANK('Unit Types - Emission Rates'!A242),BJ233=TRUE))</f>
        <v>0</v>
      </c>
      <c r="BK234" t="b">
        <f>OR('Unit Types - Emission Rates'!A242="Renew",'Unit Types - Emission Rates'!A242="Renew only",AND(ISBLANK('Unit Types - Emission Rates'!A242),BK233=TRUE))</f>
        <v>0</v>
      </c>
      <c r="BL234">
        <f>IF(ISNUMBER(IFERROR(MATCH(BM234,$BM$1:BM233,0),"Else")),0,ROW(BM234)-1)</f>
        <v>0</v>
      </c>
      <c r="BM234" s="105">
        <f t="shared" si="101"/>
        <v>0</v>
      </c>
      <c r="BO234" s="3"/>
      <c r="BP234" s="3"/>
      <c r="BQ234" s="162" t="s">
        <v>1940</v>
      </c>
      <c r="BR234" s="160" t="s">
        <v>1100</v>
      </c>
      <c r="BS234" s="3"/>
      <c r="BT234" s="3"/>
      <c r="DA234" t="b">
        <f t="shared" si="99"/>
        <v>0</v>
      </c>
      <c r="DF234" s="333">
        <f t="shared" si="100"/>
        <v>0</v>
      </c>
    </row>
    <row r="235" spans="1:110" x14ac:dyDescent="0.2">
      <c r="A235" s="102">
        <f>IF(OR('Unit Types - Emission Rates'!A244="Not New/Modified",'Unit Types - Emission Rates'!A244="Remove",M235=0),0,IF(ISNUMBER(MATCH(M235,$M$1:M234,0)),0,MAX($A$1:A234)+1))</f>
        <v>0</v>
      </c>
      <c r="B235" t="str">
        <f>IF(OR(COUNTIF(QuickFix!$D$2:D235,QuickFix!D235)&gt;1,QuickFix!D235=0),IF(ISBLANK('Unit Types - Emission Rates'!C244),B234,0),MAX($B$1:B234)+1)</f>
        <v># if BACT</v>
      </c>
      <c r="C235" t="str">
        <f t="shared" si="79"/>
        <v># if BACT0</v>
      </c>
      <c r="D235">
        <f>IF(B235=0,0,IF(ISNUMBER(MATCH(C235,$C$1:C234,0)),-1,COUNTIF($B$2:B235,B235)-COUNTIFS($D$1:D234,"&lt;0",$B$1:B234,B235)))</f>
        <v>-1</v>
      </c>
      <c r="E235">
        <f t="shared" si="96"/>
        <v>0</v>
      </c>
      <c r="F235" t="str">
        <f>IF(OR(COUNTIF(QuickFix!$D$2:D235,QuickFix!D235)&gt;1,QuickFix!D235=0),IF(ISBLANK('Unit Types - Emission Rates'!C244),F234,0),MAX(F$1:$F234)+1)</f>
        <v># if Monitoring</v>
      </c>
      <c r="G235" t="str">
        <f t="shared" si="80"/>
        <v># if Monitoring0</v>
      </c>
      <c r="H235">
        <f>IF(F235=0,0,IF(ISNUMBER(MATCH(G235,$G$1:G234,0)),-1,COUNTIF($F$2:F235,F235)-COUNTIFS($H$1:H234,"&lt;0",$F$1:F234,F235)))</f>
        <v>-1</v>
      </c>
      <c r="I235">
        <f t="shared" si="81"/>
        <v>0</v>
      </c>
      <c r="J235" s="3" t="str">
        <f>IF(OR(COUNTIF($L$2:L235,L235)&gt;1,L235=0),IF(ISBLANK('Unit Types - Emission Rates'!C244),J234,0),MAX($J$1:J234)+1)</f>
        <v>Unique FIN</v>
      </c>
      <c r="K235" s="3" t="str">
        <f>IF(OR(COUNTIF($M$2:M235,M235)&gt;1,M235=0),IF(ISBLANK('Unit Types - Emission Rates'!D244),K234,0),MAX($K$1:K234)+1)</f>
        <v>Unique EPN</v>
      </c>
      <c r="L235">
        <f>IF(ISBLANK('Unit Types - Emission Rates'!$C244),'Unit Types - Emission Rates'!D244,'Unit Types - Emission Rates'!C244)</f>
        <v>0</v>
      </c>
      <c r="M235" s="3">
        <f>IF(AND(ISBLANK('Unit Types - Emission Rates'!D244),N235&lt;&gt;0,L235&lt;&gt;N235),"FIN: "&amp;L235,IF(AND(ISBLANK('Unit Types - Emission Rates'!D244),N235&lt;&gt;0),L235,'Unit Types - Emission Rates'!D244))</f>
        <v>0</v>
      </c>
      <c r="N235" s="3">
        <f>'Unit Types - Emission Rates'!E244</f>
        <v>0</v>
      </c>
      <c r="O235" s="5" t="str">
        <f>IF(OR(COUNTIF($P$2:P235,P235&lt;&gt;0)&gt;1,P235=0),IF(ISBLANK('Unit Types - Emission Rates'!A244),O234,0),MAX($O$1:O234)+1)</f>
        <v>AR Numbering</v>
      </c>
      <c r="P235" s="5">
        <f>'Unit Types - Emission Rates'!A244</f>
        <v>0</v>
      </c>
      <c r="Q235" s="3">
        <f>IF(R235=0,0,IF(COUNTIF($R$2:R235,R235)&gt;1,0,MAX($Q$1:Q234)+1))</f>
        <v>0</v>
      </c>
      <c r="R235" s="3">
        <f>IF(ISBLANK('Unit Types - Emission Rates'!P244),'Unit Types - Emission Rates'!O244,'Unit Types - Emission Rates'!P244)</f>
        <v>0</v>
      </c>
      <c r="S235" t="str">
        <f t="shared" si="97"/>
        <v>00</v>
      </c>
      <c r="T235" t="str">
        <f t="shared" si="98"/>
        <v>00</v>
      </c>
      <c r="U235" s="3">
        <f>IF(OR('Unit Types - Emission Rates'!F244="PM 2.5",'Unit Types - Emission Rates'!F244="PM2.5",'Unit Types - Emission Rates'!F244="PM 10",'Unit Types - Emission Rates'!F244="PM10"),"PM",'Unit Types - Emission Rates'!F244)</f>
        <v>0</v>
      </c>
      <c r="V235" s="100">
        <f>IF(ISBLANK('Unit Types - Emission Rates'!F244),1,0)</f>
        <v>1</v>
      </c>
      <c r="AC235" s="99">
        <f>IF(AD235=-1,0,MAX($AC$1:AC234)+1)</f>
        <v>0</v>
      </c>
      <c r="AD235" s="3">
        <f t="shared" si="82"/>
        <v>-1</v>
      </c>
      <c r="AE235" s="3">
        <f t="shared" si="83"/>
        <v>-1</v>
      </c>
      <c r="AF235" s="280">
        <f t="shared" si="84"/>
        <v>-1</v>
      </c>
      <c r="AG235" s="280" t="str">
        <f t="shared" si="85"/>
        <v/>
      </c>
      <c r="AH235" s="280" t="str">
        <f t="shared" si="86"/>
        <v/>
      </c>
      <c r="AI235" s="3">
        <f t="shared" si="87"/>
        <v>-1</v>
      </c>
      <c r="AJ235" s="3" t="str">
        <f t="shared" si="88"/>
        <v/>
      </c>
      <c r="AK235" s="3" t="str">
        <f t="shared" si="89"/>
        <v/>
      </c>
      <c r="AL235" s="280">
        <f t="shared" si="90"/>
        <v>-1</v>
      </c>
      <c r="AM235" s="280" t="str">
        <f t="shared" si="91"/>
        <v/>
      </c>
      <c r="AN235" s="285" t="str">
        <f t="shared" si="92"/>
        <v/>
      </c>
      <c r="AO235" s="3">
        <f>IF(AP235=0,0,COUNTIF(AO$1:$AO234,"&lt;&gt;0"))</f>
        <v>0</v>
      </c>
      <c r="AP235" s="3">
        <f t="shared" si="93"/>
        <v>0</v>
      </c>
      <c r="AT235" s="99">
        <f>IF(AU235=0,0,COUNTIF($AT$1:AT234,"&lt;&gt;0"))</f>
        <v>0</v>
      </c>
      <c r="AU235" s="3">
        <f t="shared" si="94"/>
        <v>0</v>
      </c>
      <c r="AY235" s="3">
        <f>IF(ISNUMBER(IFERROR(MATCH(AZ235,$AZ$1:AZ234,0),"Else")),0,ROW(AZ235)-1)</f>
        <v>0</v>
      </c>
      <c r="AZ235">
        <f>IF(OR('Unit Types - Emission Rates'!F243="PM 2.5",'Unit Types - Emission Rates'!F243="PM 2.5 ",'Unit Types - Emission Rates'!F243="PM2.5"),"PM2.5",IF(OR('Unit Types - Emission Rates'!F243="PM 10",'Unit Types - Emission Rates'!F243="PM 10 ",'Unit Types - Emission Rates'!F243="PM10 "),"PM10",IF(RIGHT('Unit Types - Emission Rates'!F243,1)=" ",LEFT('Unit Types - Emission Rates'!F243,LEN('Unit Types - Emission Rates'!F243)-1),IF(RIGHT('Unit Types - Emission Rates'!F243,1)&lt;&gt;" ",'Unit Types - Emission Rates'!F243,'Unit Types - Emission Rates'!F243))))</f>
        <v>0</v>
      </c>
      <c r="BA235">
        <f>_xlfn.NUMBERVALUE(IF(OR('Unit Types - Emission Rates'!G243="-",'Unit Types - Emission Rates'!G243="--",'Unit Types - Emission Rates'!G243="---"),0,IF(OR('Unit Types - Emission Rates'!G243="&lt;0.01",'Unit Types - Emission Rates'!G243="&lt; 0.01"),0.01,'Unit Types - Emission Rates'!G243)))</f>
        <v>0</v>
      </c>
      <c r="BB235">
        <f>_xlfn.NUMBERVALUE(IF(OR('Unit Types - Emission Rates'!H243="-",'Unit Types - Emission Rates'!H243="--",'Unit Types - Emission Rates'!H243="---"),0,IF(OR('Unit Types - Emission Rates'!H243="&lt;0.01",'Unit Types - Emission Rates'!H243="&lt; 0.01"),0.01,'Unit Types - Emission Rates'!H243)))</f>
        <v>0</v>
      </c>
      <c r="BC235">
        <f>_xlfn.NUMBERVALUE(IF(OR('Unit Types - Emission Rates'!I243="-",'Unit Types - Emission Rates'!I243="--",'Unit Types - Emission Rates'!I243="---"),0,IF(OR('Unit Types - Emission Rates'!I243="&lt;0.01",'Unit Types - Emission Rates'!I243="&lt; 0.01"),0.01,'Unit Types - Emission Rates'!I243)))</f>
        <v>0</v>
      </c>
      <c r="BD235">
        <f>_xlfn.NUMBERVALUE(IF(OR('Unit Types - Emission Rates'!J243="-",'Unit Types - Emission Rates'!J243="--",'Unit Types - Emission Rates'!J243="---"),0,IF(OR('Unit Types - Emission Rates'!J243="&lt;0.01",'Unit Types - Emission Rates'!J243="&lt; 0.01"),0.01,'Unit Types - Emission Rates'!J243)))</f>
        <v>0</v>
      </c>
      <c r="BE235">
        <f>_xlfn.NUMBERVALUE(IF(OR('Unit Types - Emission Rates'!K243="-",'Unit Types - Emission Rates'!K243="--",'Unit Types - Emission Rates'!K243="---"),0,IF(OR('Unit Types - Emission Rates'!K243="&lt;0.01",'Unit Types - Emission Rates'!K243="&lt; 0.01"),0.01,'Unit Types - Emission Rates'!K243)))</f>
        <v>0</v>
      </c>
      <c r="BF235">
        <f>_xlfn.NUMBERVALUE(IF(OR('Unit Types - Emission Rates'!L243="-",'Unit Types - Emission Rates'!L243="--",'Unit Types - Emission Rates'!L243="---"),0,IF(OR('Unit Types - Emission Rates'!L243="&lt;0.01",'Unit Types - Emission Rates'!L243="&lt; 0.01"),0.01,'Unit Types - Emission Rates'!L243)))</f>
        <v>0</v>
      </c>
      <c r="BG235" t="b">
        <f>IF(AND(V234&lt;&gt;1),(QuickFix!G234="Yes"))</f>
        <v>0</v>
      </c>
      <c r="BH235" t="b">
        <f>OR('Unit Types - Emission Rates'!A243="Consolidate",AND(ISBLANK('Unit Types - Emission Rates'!A243),BH234=TRUE),BC235&gt;0,BD235&gt;0)</f>
        <v>0</v>
      </c>
      <c r="BI235" t="b">
        <f>OR('Unit Types - Emission Rates'!A243="Remove",AND(ISBLANK('Unit Types - Emission Rates'!A243),BI234=TRUE))</f>
        <v>0</v>
      </c>
      <c r="BJ235" t="b">
        <f>OR('Unit Types - Emission Rates'!A243="Consolidate",'Unit Types - Emission Rates'!A243="New/Modified",'Unit Types - Emission Rates'!A243="Change of location",AND(ISBLANK('Unit Types - Emission Rates'!A243),BJ234=TRUE))</f>
        <v>0</v>
      </c>
      <c r="BK235" t="b">
        <f>OR('Unit Types - Emission Rates'!A243="Renew",'Unit Types - Emission Rates'!A243="Renew only",AND(ISBLANK('Unit Types - Emission Rates'!A243),BK234=TRUE))</f>
        <v>0</v>
      </c>
      <c r="BL235">
        <f>IF(ISNUMBER(IFERROR(MATCH(BM235,$BM$1:BM234,0),"Else")),0,ROW(BM235)-1)</f>
        <v>0</v>
      </c>
      <c r="BM235" s="105">
        <f t="shared" si="101"/>
        <v>0</v>
      </c>
      <c r="BO235" s="3"/>
      <c r="BP235" s="3"/>
      <c r="BQ235" s="162" t="s">
        <v>1941</v>
      </c>
      <c r="BR235" s="160" t="s">
        <v>1148</v>
      </c>
      <c r="BS235" s="3"/>
      <c r="BT235" s="3"/>
      <c r="DA235" t="b">
        <f t="shared" si="99"/>
        <v>0</v>
      </c>
      <c r="DF235" s="333">
        <f t="shared" si="100"/>
        <v>0</v>
      </c>
    </row>
    <row r="236" spans="1:110" x14ac:dyDescent="0.2">
      <c r="A236" s="102">
        <f>IF(OR('Unit Types - Emission Rates'!A245="Not New/Modified",'Unit Types - Emission Rates'!A245="Remove",M236=0),0,IF(ISNUMBER(MATCH(M236,$M$1:M235,0)),0,MAX($A$1:A235)+1))</f>
        <v>0</v>
      </c>
      <c r="B236" t="str">
        <f>IF(OR(COUNTIF(QuickFix!$D$2:D236,QuickFix!D236)&gt;1,QuickFix!D236=0),IF(ISBLANK('Unit Types - Emission Rates'!C245),B235,0),MAX($B$1:B235)+1)</f>
        <v># if BACT</v>
      </c>
      <c r="C236" t="str">
        <f t="shared" si="79"/>
        <v># if BACT0</v>
      </c>
      <c r="D236">
        <f>IF(B236=0,0,IF(ISNUMBER(MATCH(C236,$C$1:C235,0)),-1,COUNTIF($B$2:B236,B236)-COUNTIFS($D$1:D235,"&lt;0",$B$1:B235,B236)))</f>
        <v>-1</v>
      </c>
      <c r="E236">
        <f t="shared" si="96"/>
        <v>0</v>
      </c>
      <c r="F236" t="str">
        <f>IF(OR(COUNTIF(QuickFix!$D$2:D236,QuickFix!D236)&gt;1,QuickFix!D236=0),IF(ISBLANK('Unit Types - Emission Rates'!C245),F235,0),MAX(F$1:$F235)+1)</f>
        <v># if Monitoring</v>
      </c>
      <c r="G236" t="str">
        <f t="shared" si="80"/>
        <v># if Monitoring0</v>
      </c>
      <c r="H236">
        <f>IF(F236=0,0,IF(ISNUMBER(MATCH(G236,$G$1:G235,0)),-1,COUNTIF($F$2:F236,F236)-COUNTIFS($H$1:H235,"&lt;0",$F$1:F235,F236)))</f>
        <v>-1</v>
      </c>
      <c r="I236">
        <f t="shared" si="81"/>
        <v>0</v>
      </c>
      <c r="J236" s="3" t="str">
        <f>IF(OR(COUNTIF($L$2:L236,L236)&gt;1,L236=0),IF(ISBLANK('Unit Types - Emission Rates'!C245),J235,0),MAX($J$1:J235)+1)</f>
        <v>Unique FIN</v>
      </c>
      <c r="K236" s="3" t="str">
        <f>IF(OR(COUNTIF($M$2:M236,M236)&gt;1,M236=0),IF(ISBLANK('Unit Types - Emission Rates'!D245),K235,0),MAX($K$1:K235)+1)</f>
        <v>Unique EPN</v>
      </c>
      <c r="L236">
        <f>IF(ISBLANK('Unit Types - Emission Rates'!$C245),'Unit Types - Emission Rates'!D245,'Unit Types - Emission Rates'!C245)</f>
        <v>0</v>
      </c>
      <c r="M236" s="3">
        <f>IF(AND(ISBLANK('Unit Types - Emission Rates'!D245),N236&lt;&gt;0,L236&lt;&gt;N236),"FIN: "&amp;L236,IF(AND(ISBLANK('Unit Types - Emission Rates'!D245),N236&lt;&gt;0),L236,'Unit Types - Emission Rates'!D245))</f>
        <v>0</v>
      </c>
      <c r="N236" s="3">
        <f>'Unit Types - Emission Rates'!E245</f>
        <v>0</v>
      </c>
      <c r="O236" s="5" t="str">
        <f>IF(OR(COUNTIF($P$2:P236,P236&lt;&gt;0)&gt;1,P236=0),IF(ISBLANK('Unit Types - Emission Rates'!A245),O235,0),MAX($O$1:O235)+1)</f>
        <v>AR Numbering</v>
      </c>
      <c r="P236" s="5">
        <f>'Unit Types - Emission Rates'!A245</f>
        <v>0</v>
      </c>
      <c r="Q236" s="3">
        <f>IF(R236=0,0,IF(COUNTIF($R$2:R236,R236)&gt;1,0,MAX($Q$1:Q235)+1))</f>
        <v>0</v>
      </c>
      <c r="R236" s="3">
        <f>IF(ISBLANK('Unit Types - Emission Rates'!P245),'Unit Types - Emission Rates'!O245,'Unit Types - Emission Rates'!P245)</f>
        <v>0</v>
      </c>
      <c r="S236" t="str">
        <f t="shared" si="97"/>
        <v>00</v>
      </c>
      <c r="T236" t="str">
        <f t="shared" si="98"/>
        <v>00</v>
      </c>
      <c r="U236" s="3">
        <f>IF(OR('Unit Types - Emission Rates'!F245="PM 2.5",'Unit Types - Emission Rates'!F245="PM2.5",'Unit Types - Emission Rates'!F245="PM 10",'Unit Types - Emission Rates'!F245="PM10"),"PM",'Unit Types - Emission Rates'!F245)</f>
        <v>0</v>
      </c>
      <c r="V236" s="100">
        <f>IF(ISBLANK('Unit Types - Emission Rates'!F245),1,0)</f>
        <v>1</v>
      </c>
      <c r="AC236" s="99">
        <f>IF(AD236=-1,0,MAX($AC$1:AC235)+1)</f>
        <v>0</v>
      </c>
      <c r="AD236" s="3">
        <f t="shared" si="82"/>
        <v>-1</v>
      </c>
      <c r="AE236" s="3">
        <f t="shared" si="83"/>
        <v>-1</v>
      </c>
      <c r="AF236" s="280">
        <f t="shared" si="84"/>
        <v>-1</v>
      </c>
      <c r="AG236" s="280" t="str">
        <f t="shared" si="85"/>
        <v/>
      </c>
      <c r="AH236" s="280" t="str">
        <f t="shared" si="86"/>
        <v/>
      </c>
      <c r="AI236" s="3">
        <f t="shared" si="87"/>
        <v>-1</v>
      </c>
      <c r="AJ236" s="3" t="str">
        <f t="shared" si="88"/>
        <v/>
      </c>
      <c r="AK236" s="3" t="str">
        <f t="shared" si="89"/>
        <v/>
      </c>
      <c r="AL236" s="280">
        <f t="shared" si="90"/>
        <v>-1</v>
      </c>
      <c r="AM236" s="280" t="str">
        <f t="shared" si="91"/>
        <v/>
      </c>
      <c r="AN236" s="285" t="str">
        <f t="shared" si="92"/>
        <v/>
      </c>
      <c r="AO236" s="3">
        <f>IF(AP236=0,0,COUNTIF(AO$1:$AO235,"&lt;&gt;0"))</f>
        <v>0</v>
      </c>
      <c r="AP236" s="3">
        <f t="shared" si="93"/>
        <v>0</v>
      </c>
      <c r="AT236" s="99">
        <f>IF(AU236=0,0,COUNTIF($AT$1:AT235,"&lt;&gt;0"))</f>
        <v>0</v>
      </c>
      <c r="AU236" s="3">
        <f t="shared" si="94"/>
        <v>0</v>
      </c>
      <c r="AY236" s="3">
        <f>IF(ISNUMBER(IFERROR(MATCH(AZ236,$AZ$1:AZ235,0),"Else")),0,ROW(AZ236)-1)</f>
        <v>0</v>
      </c>
      <c r="AZ236">
        <f>IF(OR('Unit Types - Emission Rates'!F244="PM 2.5",'Unit Types - Emission Rates'!F244="PM 2.5 ",'Unit Types - Emission Rates'!F244="PM2.5"),"PM2.5",IF(OR('Unit Types - Emission Rates'!F244="PM 10",'Unit Types - Emission Rates'!F244="PM 10 ",'Unit Types - Emission Rates'!F244="PM10 "),"PM10",IF(RIGHT('Unit Types - Emission Rates'!F244,1)=" ",LEFT('Unit Types - Emission Rates'!F244,LEN('Unit Types - Emission Rates'!F244)-1),IF(RIGHT('Unit Types - Emission Rates'!F244,1)&lt;&gt;" ",'Unit Types - Emission Rates'!F244,'Unit Types - Emission Rates'!F244))))</f>
        <v>0</v>
      </c>
      <c r="BA236">
        <f>_xlfn.NUMBERVALUE(IF(OR('Unit Types - Emission Rates'!G244="-",'Unit Types - Emission Rates'!G244="--",'Unit Types - Emission Rates'!G244="---"),0,IF(OR('Unit Types - Emission Rates'!G244="&lt;0.01",'Unit Types - Emission Rates'!G244="&lt; 0.01"),0.01,'Unit Types - Emission Rates'!G244)))</f>
        <v>0</v>
      </c>
      <c r="BB236">
        <f>_xlfn.NUMBERVALUE(IF(OR('Unit Types - Emission Rates'!H244="-",'Unit Types - Emission Rates'!H244="--",'Unit Types - Emission Rates'!H244="---"),0,IF(OR('Unit Types - Emission Rates'!H244="&lt;0.01",'Unit Types - Emission Rates'!H244="&lt; 0.01"),0.01,'Unit Types - Emission Rates'!H244)))</f>
        <v>0</v>
      </c>
      <c r="BC236">
        <f>_xlfn.NUMBERVALUE(IF(OR('Unit Types - Emission Rates'!I244="-",'Unit Types - Emission Rates'!I244="--",'Unit Types - Emission Rates'!I244="---"),0,IF(OR('Unit Types - Emission Rates'!I244="&lt;0.01",'Unit Types - Emission Rates'!I244="&lt; 0.01"),0.01,'Unit Types - Emission Rates'!I244)))</f>
        <v>0</v>
      </c>
      <c r="BD236">
        <f>_xlfn.NUMBERVALUE(IF(OR('Unit Types - Emission Rates'!J244="-",'Unit Types - Emission Rates'!J244="--",'Unit Types - Emission Rates'!J244="---"),0,IF(OR('Unit Types - Emission Rates'!J244="&lt;0.01",'Unit Types - Emission Rates'!J244="&lt; 0.01"),0.01,'Unit Types - Emission Rates'!J244)))</f>
        <v>0</v>
      </c>
      <c r="BE236">
        <f>_xlfn.NUMBERVALUE(IF(OR('Unit Types - Emission Rates'!K244="-",'Unit Types - Emission Rates'!K244="--",'Unit Types - Emission Rates'!K244="---"),0,IF(OR('Unit Types - Emission Rates'!K244="&lt;0.01",'Unit Types - Emission Rates'!K244="&lt; 0.01"),0.01,'Unit Types - Emission Rates'!K244)))</f>
        <v>0</v>
      </c>
      <c r="BF236">
        <f>_xlfn.NUMBERVALUE(IF(OR('Unit Types - Emission Rates'!L244="-",'Unit Types - Emission Rates'!L244="--",'Unit Types - Emission Rates'!L244="---"),0,IF(OR('Unit Types - Emission Rates'!L244="&lt;0.01",'Unit Types - Emission Rates'!L244="&lt; 0.01"),0.01,'Unit Types - Emission Rates'!L244)))</f>
        <v>0</v>
      </c>
      <c r="BG236" t="b">
        <f>IF(AND(V235&lt;&gt;1),(QuickFix!G235="Yes"))</f>
        <v>0</v>
      </c>
      <c r="BH236" t="b">
        <f>OR('Unit Types - Emission Rates'!A244="Consolidate",AND(ISBLANK('Unit Types - Emission Rates'!A244),BH235=TRUE),BC236&gt;0,BD236&gt;0)</f>
        <v>0</v>
      </c>
      <c r="BI236" t="b">
        <f>OR('Unit Types - Emission Rates'!A244="Remove",AND(ISBLANK('Unit Types - Emission Rates'!A244),BI235=TRUE))</f>
        <v>0</v>
      </c>
      <c r="BJ236" t="b">
        <f>OR('Unit Types - Emission Rates'!A244="Consolidate",'Unit Types - Emission Rates'!A244="New/Modified",'Unit Types - Emission Rates'!A244="Change of location",AND(ISBLANK('Unit Types - Emission Rates'!A244),BJ235=TRUE))</f>
        <v>0</v>
      </c>
      <c r="BK236" t="b">
        <f>OR('Unit Types - Emission Rates'!A244="Renew",'Unit Types - Emission Rates'!A244="Renew only",AND(ISBLANK('Unit Types - Emission Rates'!A244),BK235=TRUE))</f>
        <v>0</v>
      </c>
      <c r="BL236">
        <f>IF(ISNUMBER(IFERROR(MATCH(BM236,$BM$1:BM235,0),"Else")),0,ROW(BM236)-1)</f>
        <v>0</v>
      </c>
      <c r="BM236" s="105">
        <f t="shared" si="101"/>
        <v>0</v>
      </c>
      <c r="BO236" s="3"/>
      <c r="BP236" s="3"/>
      <c r="BQ236" s="162" t="s">
        <v>1942</v>
      </c>
      <c r="BR236" s="160" t="s">
        <v>1012</v>
      </c>
      <c r="BS236" s="3"/>
      <c r="BT236" s="3"/>
      <c r="DA236" t="b">
        <f t="shared" si="99"/>
        <v>0</v>
      </c>
      <c r="DF236" s="333">
        <f t="shared" si="100"/>
        <v>0</v>
      </c>
    </row>
    <row r="237" spans="1:110" x14ac:dyDescent="0.2">
      <c r="A237" s="102">
        <f>IF(OR('Unit Types - Emission Rates'!A246="Not New/Modified",'Unit Types - Emission Rates'!A246="Remove",M237=0),0,IF(ISNUMBER(MATCH(M237,$M$1:M236,0)),0,MAX($A$1:A236)+1))</f>
        <v>0</v>
      </c>
      <c r="B237" t="str">
        <f>IF(OR(COUNTIF(QuickFix!$D$2:D237,QuickFix!D237)&gt;1,QuickFix!D237=0),IF(ISBLANK('Unit Types - Emission Rates'!C246),B236,0),MAX($B$1:B236)+1)</f>
        <v># if BACT</v>
      </c>
      <c r="C237" t="str">
        <f t="shared" si="79"/>
        <v># if BACT0</v>
      </c>
      <c r="D237">
        <f>IF(B237=0,0,IF(ISNUMBER(MATCH(C237,$C$1:C236,0)),-1,COUNTIF($B$2:B237,B237)-COUNTIFS($D$1:D236,"&lt;0",$B$1:B236,B237)))</f>
        <v>-1</v>
      </c>
      <c r="E237">
        <f t="shared" si="96"/>
        <v>0</v>
      </c>
      <c r="F237" t="str">
        <f>IF(OR(COUNTIF(QuickFix!$D$2:D237,QuickFix!D237)&gt;1,QuickFix!D237=0),IF(ISBLANK('Unit Types - Emission Rates'!C246),F236,0),MAX(F$1:$F236)+1)</f>
        <v># if Monitoring</v>
      </c>
      <c r="G237" t="str">
        <f t="shared" si="80"/>
        <v># if Monitoring0</v>
      </c>
      <c r="H237">
        <f>IF(F237=0,0,IF(ISNUMBER(MATCH(G237,$G$1:G236,0)),-1,COUNTIF($F$2:F237,F237)-COUNTIFS($H$1:H236,"&lt;0",$F$1:F236,F237)))</f>
        <v>-1</v>
      </c>
      <c r="I237">
        <f t="shared" si="81"/>
        <v>0</v>
      </c>
      <c r="J237" s="3" t="str">
        <f>IF(OR(COUNTIF($L$2:L237,L237)&gt;1,L237=0),IF(ISBLANK('Unit Types - Emission Rates'!C246),J236,0),MAX($J$1:J236)+1)</f>
        <v>Unique FIN</v>
      </c>
      <c r="K237" s="3" t="str">
        <f>IF(OR(COUNTIF($M$2:M237,M237)&gt;1,M237=0),IF(ISBLANK('Unit Types - Emission Rates'!D246),K236,0),MAX($K$1:K236)+1)</f>
        <v>Unique EPN</v>
      </c>
      <c r="L237">
        <f>IF(ISBLANK('Unit Types - Emission Rates'!$C246),'Unit Types - Emission Rates'!D246,'Unit Types - Emission Rates'!C246)</f>
        <v>0</v>
      </c>
      <c r="M237" s="3">
        <f>IF(AND(ISBLANK('Unit Types - Emission Rates'!D246),N237&lt;&gt;0,L237&lt;&gt;N237),"FIN: "&amp;L237,IF(AND(ISBLANK('Unit Types - Emission Rates'!D246),N237&lt;&gt;0),L237,'Unit Types - Emission Rates'!D246))</f>
        <v>0</v>
      </c>
      <c r="N237" s="3">
        <f>'Unit Types - Emission Rates'!E246</f>
        <v>0</v>
      </c>
      <c r="O237" s="5" t="str">
        <f>IF(OR(COUNTIF($P$2:P237,P237&lt;&gt;0)&gt;1,P237=0),IF(ISBLANK('Unit Types - Emission Rates'!A246),O236,0),MAX($O$1:O236)+1)</f>
        <v>AR Numbering</v>
      </c>
      <c r="P237" s="5">
        <f>'Unit Types - Emission Rates'!A246</f>
        <v>0</v>
      </c>
      <c r="Q237" s="3">
        <f>IF(R237=0,0,IF(COUNTIF($R$2:R237,R237)&gt;1,0,MAX($Q$1:Q236)+1))</f>
        <v>0</v>
      </c>
      <c r="R237" s="3">
        <f>IF(ISBLANK('Unit Types - Emission Rates'!P246),'Unit Types - Emission Rates'!O246,'Unit Types - Emission Rates'!P246)</f>
        <v>0</v>
      </c>
      <c r="S237" t="str">
        <f t="shared" si="97"/>
        <v>00</v>
      </c>
      <c r="T237" t="str">
        <f t="shared" si="98"/>
        <v>00</v>
      </c>
      <c r="U237" s="3">
        <f>IF(OR('Unit Types - Emission Rates'!F246="PM 2.5",'Unit Types - Emission Rates'!F246="PM2.5",'Unit Types - Emission Rates'!F246="PM 10",'Unit Types - Emission Rates'!F246="PM10"),"PM",'Unit Types - Emission Rates'!F246)</f>
        <v>0</v>
      </c>
      <c r="V237" s="100">
        <f>IF(ISBLANK('Unit Types - Emission Rates'!F246),1,0)</f>
        <v>1</v>
      </c>
      <c r="AC237" s="99">
        <f>IF(AD237=-1,0,MAX($AC$1:AC236)+1)</f>
        <v>0</v>
      </c>
      <c r="AD237" s="3">
        <f t="shared" si="82"/>
        <v>-1</v>
      </c>
      <c r="AE237" s="3">
        <f t="shared" si="83"/>
        <v>-1</v>
      </c>
      <c r="AF237" s="280">
        <f t="shared" si="84"/>
        <v>-1</v>
      </c>
      <c r="AG237" s="280" t="str">
        <f t="shared" si="85"/>
        <v/>
      </c>
      <c r="AH237" s="280" t="str">
        <f t="shared" si="86"/>
        <v/>
      </c>
      <c r="AI237" s="3">
        <f t="shared" si="87"/>
        <v>-1</v>
      </c>
      <c r="AJ237" s="3" t="str">
        <f t="shared" si="88"/>
        <v/>
      </c>
      <c r="AK237" s="3" t="str">
        <f t="shared" si="89"/>
        <v/>
      </c>
      <c r="AL237" s="280">
        <f t="shared" si="90"/>
        <v>-1</v>
      </c>
      <c r="AM237" s="280" t="str">
        <f t="shared" si="91"/>
        <v/>
      </c>
      <c r="AN237" s="285" t="str">
        <f t="shared" si="92"/>
        <v/>
      </c>
      <c r="AO237" s="3">
        <f>IF(AP237=0,0,COUNTIF(AO$1:$AO236,"&lt;&gt;0"))</f>
        <v>0</v>
      </c>
      <c r="AP237" s="3">
        <f t="shared" si="93"/>
        <v>0</v>
      </c>
      <c r="AT237" s="99">
        <f>IF(AU237=0,0,COUNTIF($AT$1:AT236,"&lt;&gt;0"))</f>
        <v>0</v>
      </c>
      <c r="AU237" s="3">
        <f t="shared" si="94"/>
        <v>0</v>
      </c>
      <c r="AY237" s="3">
        <f>IF(ISNUMBER(IFERROR(MATCH(AZ237,$AZ$1:AZ236,0),"Else")),0,ROW(AZ237)-1)</f>
        <v>0</v>
      </c>
      <c r="AZ237">
        <f>IF(OR('Unit Types - Emission Rates'!F245="PM 2.5",'Unit Types - Emission Rates'!F245="PM 2.5 ",'Unit Types - Emission Rates'!F245="PM2.5"),"PM2.5",IF(OR('Unit Types - Emission Rates'!F245="PM 10",'Unit Types - Emission Rates'!F245="PM 10 ",'Unit Types - Emission Rates'!F245="PM10 "),"PM10",IF(RIGHT('Unit Types - Emission Rates'!F245,1)=" ",LEFT('Unit Types - Emission Rates'!F245,LEN('Unit Types - Emission Rates'!F245)-1),IF(RIGHT('Unit Types - Emission Rates'!F245,1)&lt;&gt;" ",'Unit Types - Emission Rates'!F245,'Unit Types - Emission Rates'!F245))))</f>
        <v>0</v>
      </c>
      <c r="BA237">
        <f>_xlfn.NUMBERVALUE(IF(OR('Unit Types - Emission Rates'!G245="-",'Unit Types - Emission Rates'!G245="--",'Unit Types - Emission Rates'!G245="---"),0,IF(OR('Unit Types - Emission Rates'!G245="&lt;0.01",'Unit Types - Emission Rates'!G245="&lt; 0.01"),0.01,'Unit Types - Emission Rates'!G245)))</f>
        <v>0</v>
      </c>
      <c r="BB237">
        <f>_xlfn.NUMBERVALUE(IF(OR('Unit Types - Emission Rates'!H245="-",'Unit Types - Emission Rates'!H245="--",'Unit Types - Emission Rates'!H245="---"),0,IF(OR('Unit Types - Emission Rates'!H245="&lt;0.01",'Unit Types - Emission Rates'!H245="&lt; 0.01"),0.01,'Unit Types - Emission Rates'!H245)))</f>
        <v>0</v>
      </c>
      <c r="BC237">
        <f>_xlfn.NUMBERVALUE(IF(OR('Unit Types - Emission Rates'!I245="-",'Unit Types - Emission Rates'!I245="--",'Unit Types - Emission Rates'!I245="---"),0,IF(OR('Unit Types - Emission Rates'!I245="&lt;0.01",'Unit Types - Emission Rates'!I245="&lt; 0.01"),0.01,'Unit Types - Emission Rates'!I245)))</f>
        <v>0</v>
      </c>
      <c r="BD237">
        <f>_xlfn.NUMBERVALUE(IF(OR('Unit Types - Emission Rates'!J245="-",'Unit Types - Emission Rates'!J245="--",'Unit Types - Emission Rates'!J245="---"),0,IF(OR('Unit Types - Emission Rates'!J245="&lt;0.01",'Unit Types - Emission Rates'!J245="&lt; 0.01"),0.01,'Unit Types - Emission Rates'!J245)))</f>
        <v>0</v>
      </c>
      <c r="BE237">
        <f>_xlfn.NUMBERVALUE(IF(OR('Unit Types - Emission Rates'!K245="-",'Unit Types - Emission Rates'!K245="--",'Unit Types - Emission Rates'!K245="---"),0,IF(OR('Unit Types - Emission Rates'!K245="&lt;0.01",'Unit Types - Emission Rates'!K245="&lt; 0.01"),0.01,'Unit Types - Emission Rates'!K245)))</f>
        <v>0</v>
      </c>
      <c r="BF237">
        <f>_xlfn.NUMBERVALUE(IF(OR('Unit Types - Emission Rates'!L245="-",'Unit Types - Emission Rates'!L245="--",'Unit Types - Emission Rates'!L245="---"),0,IF(OR('Unit Types - Emission Rates'!L245="&lt;0.01",'Unit Types - Emission Rates'!L245="&lt; 0.01"),0.01,'Unit Types - Emission Rates'!L245)))</f>
        <v>0</v>
      </c>
      <c r="BG237" t="b">
        <f>IF(AND(V236&lt;&gt;1),(QuickFix!G236="Yes"))</f>
        <v>0</v>
      </c>
      <c r="BH237" t="b">
        <f>OR('Unit Types - Emission Rates'!A245="Consolidate",AND(ISBLANK('Unit Types - Emission Rates'!A245),BH236=TRUE),BC237&gt;0,BD237&gt;0)</f>
        <v>0</v>
      </c>
      <c r="BI237" t="b">
        <f>OR('Unit Types - Emission Rates'!A245="Remove",AND(ISBLANK('Unit Types - Emission Rates'!A245),BI236=TRUE))</f>
        <v>0</v>
      </c>
      <c r="BJ237" t="b">
        <f>OR('Unit Types - Emission Rates'!A245="Consolidate",'Unit Types - Emission Rates'!A245="New/Modified",'Unit Types - Emission Rates'!A245="Change of location",AND(ISBLANK('Unit Types - Emission Rates'!A245),BJ236=TRUE))</f>
        <v>0</v>
      </c>
      <c r="BK237" t="b">
        <f>OR('Unit Types - Emission Rates'!A245="Renew",'Unit Types - Emission Rates'!A245="Renew only",AND(ISBLANK('Unit Types - Emission Rates'!A245),BK236=TRUE))</f>
        <v>0</v>
      </c>
      <c r="BL237">
        <f>IF(ISNUMBER(IFERROR(MATCH(BM237,$BM$1:BM236,0),"Else")),0,ROW(BM237)-1)</f>
        <v>0</v>
      </c>
      <c r="BM237" s="105">
        <f t="shared" si="101"/>
        <v>0</v>
      </c>
      <c r="BO237" s="3"/>
      <c r="BP237" s="3"/>
      <c r="BQ237" s="162" t="s">
        <v>1682</v>
      </c>
      <c r="BR237" s="160" t="s">
        <v>1073</v>
      </c>
      <c r="BS237" s="3"/>
      <c r="BT237" s="3"/>
      <c r="DA237" t="b">
        <f t="shared" si="99"/>
        <v>0</v>
      </c>
      <c r="DF237" s="333">
        <f t="shared" si="100"/>
        <v>0</v>
      </c>
    </row>
    <row r="238" spans="1:110" x14ac:dyDescent="0.2">
      <c r="A238" s="102">
        <f>IF(OR('Unit Types - Emission Rates'!A247="Not New/Modified",'Unit Types - Emission Rates'!A247="Remove",M238=0),0,IF(ISNUMBER(MATCH(M238,$M$1:M237,0)),0,MAX($A$1:A237)+1))</f>
        <v>0</v>
      </c>
      <c r="B238" t="str">
        <f>IF(OR(COUNTIF(QuickFix!$D$2:D238,QuickFix!D238)&gt;1,QuickFix!D238=0),IF(ISBLANK('Unit Types - Emission Rates'!C247),B237,0),MAX($B$1:B237)+1)</f>
        <v># if BACT</v>
      </c>
      <c r="C238" t="str">
        <f t="shared" si="79"/>
        <v># if BACT0</v>
      </c>
      <c r="D238">
        <f>IF(B238=0,0,IF(ISNUMBER(MATCH(C238,$C$1:C237,0)),-1,COUNTIF($B$2:B238,B238)-COUNTIFS($D$1:D237,"&lt;0",$B$1:B237,B238)))</f>
        <v>-1</v>
      </c>
      <c r="E238">
        <f t="shared" si="96"/>
        <v>0</v>
      </c>
      <c r="F238" t="str">
        <f>IF(OR(COUNTIF(QuickFix!$D$2:D238,QuickFix!D238)&gt;1,QuickFix!D238=0),IF(ISBLANK('Unit Types - Emission Rates'!C247),F237,0),MAX(F$1:$F237)+1)</f>
        <v># if Monitoring</v>
      </c>
      <c r="G238" t="str">
        <f t="shared" si="80"/>
        <v># if Monitoring0</v>
      </c>
      <c r="H238">
        <f>IF(F238=0,0,IF(ISNUMBER(MATCH(G238,$G$1:G237,0)),-1,COUNTIF($F$2:F238,F238)-COUNTIFS($H$1:H237,"&lt;0",$F$1:F237,F238)))</f>
        <v>-1</v>
      </c>
      <c r="I238">
        <f t="shared" si="81"/>
        <v>0</v>
      </c>
      <c r="J238" s="3" t="str">
        <f>IF(OR(COUNTIF($L$2:L238,L238)&gt;1,L238=0),IF(ISBLANK('Unit Types - Emission Rates'!C247),J237,0),MAX($J$1:J237)+1)</f>
        <v>Unique FIN</v>
      </c>
      <c r="K238" s="3" t="str">
        <f>IF(OR(COUNTIF($M$2:M238,M238)&gt;1,M238=0),IF(ISBLANK('Unit Types - Emission Rates'!D247),K237,0),MAX($K$1:K237)+1)</f>
        <v>Unique EPN</v>
      </c>
      <c r="L238">
        <f>IF(ISBLANK('Unit Types - Emission Rates'!$C247),'Unit Types - Emission Rates'!D247,'Unit Types - Emission Rates'!C247)</f>
        <v>0</v>
      </c>
      <c r="M238" s="3">
        <f>IF(AND(ISBLANK('Unit Types - Emission Rates'!D247),N238&lt;&gt;0,L238&lt;&gt;N238),"FIN: "&amp;L238,IF(AND(ISBLANK('Unit Types - Emission Rates'!D247),N238&lt;&gt;0),L238,'Unit Types - Emission Rates'!D247))</f>
        <v>0</v>
      </c>
      <c r="N238" s="3">
        <f>'Unit Types - Emission Rates'!E247</f>
        <v>0</v>
      </c>
      <c r="O238" s="5" t="str">
        <f>IF(OR(COUNTIF($P$2:P238,P238&lt;&gt;0)&gt;1,P238=0),IF(ISBLANK('Unit Types - Emission Rates'!A247),O237,0),MAX($O$1:O237)+1)</f>
        <v>AR Numbering</v>
      </c>
      <c r="P238" s="5">
        <f>'Unit Types - Emission Rates'!A247</f>
        <v>0</v>
      </c>
      <c r="Q238" s="3">
        <f>IF(R238=0,0,IF(COUNTIF($R$2:R238,R238)&gt;1,0,MAX($Q$1:Q237)+1))</f>
        <v>0</v>
      </c>
      <c r="R238" s="3">
        <f>IF(ISBLANK('Unit Types - Emission Rates'!P247),'Unit Types - Emission Rates'!O247,'Unit Types - Emission Rates'!P247)</f>
        <v>0</v>
      </c>
      <c r="S238" t="str">
        <f t="shared" si="97"/>
        <v>00</v>
      </c>
      <c r="T238" t="str">
        <f t="shared" si="98"/>
        <v>00</v>
      </c>
      <c r="U238" s="3">
        <f>IF(OR('Unit Types - Emission Rates'!F247="PM 2.5",'Unit Types - Emission Rates'!F247="PM2.5",'Unit Types - Emission Rates'!F247="PM 10",'Unit Types - Emission Rates'!F247="PM10"),"PM",'Unit Types - Emission Rates'!F247)</f>
        <v>0</v>
      </c>
      <c r="V238" s="100">
        <f>IF(ISBLANK('Unit Types - Emission Rates'!F247),1,0)</f>
        <v>1</v>
      </c>
      <c r="AC238" s="99">
        <f>IF(AD238=-1,0,MAX($AC$1:AC237)+1)</f>
        <v>0</v>
      </c>
      <c r="AD238" s="3">
        <f t="shared" si="82"/>
        <v>-1</v>
      </c>
      <c r="AE238" s="3">
        <f t="shared" si="83"/>
        <v>-1</v>
      </c>
      <c r="AF238" s="280">
        <f t="shared" si="84"/>
        <v>-1</v>
      </c>
      <c r="AG238" s="280" t="str">
        <f t="shared" si="85"/>
        <v/>
      </c>
      <c r="AH238" s="280" t="str">
        <f t="shared" si="86"/>
        <v/>
      </c>
      <c r="AI238" s="3">
        <f t="shared" si="87"/>
        <v>-1</v>
      </c>
      <c r="AJ238" s="3" t="str">
        <f t="shared" si="88"/>
        <v/>
      </c>
      <c r="AK238" s="3" t="str">
        <f t="shared" si="89"/>
        <v/>
      </c>
      <c r="AL238" s="280">
        <f t="shared" si="90"/>
        <v>-1</v>
      </c>
      <c r="AM238" s="280" t="str">
        <f t="shared" si="91"/>
        <v/>
      </c>
      <c r="AN238" s="285" t="str">
        <f t="shared" si="92"/>
        <v/>
      </c>
      <c r="AO238" s="3">
        <f>IF(AP238=0,0,COUNTIF(AO$1:$AO237,"&lt;&gt;0"))</f>
        <v>0</v>
      </c>
      <c r="AP238" s="3">
        <f t="shared" si="93"/>
        <v>0</v>
      </c>
      <c r="AT238" s="99">
        <f>IF(AU238=0,0,COUNTIF($AT$1:AT237,"&lt;&gt;0"))</f>
        <v>0</v>
      </c>
      <c r="AU238" s="3">
        <f t="shared" si="94"/>
        <v>0</v>
      </c>
      <c r="AY238" s="3">
        <f>IF(ISNUMBER(IFERROR(MATCH(AZ238,$AZ$1:AZ237,0),"Else")),0,ROW(AZ238)-1)</f>
        <v>0</v>
      </c>
      <c r="AZ238">
        <f>IF(OR('Unit Types - Emission Rates'!F246="PM 2.5",'Unit Types - Emission Rates'!F246="PM 2.5 ",'Unit Types - Emission Rates'!F246="PM2.5"),"PM2.5",IF(OR('Unit Types - Emission Rates'!F246="PM 10",'Unit Types - Emission Rates'!F246="PM 10 ",'Unit Types - Emission Rates'!F246="PM10 "),"PM10",IF(RIGHT('Unit Types - Emission Rates'!F246,1)=" ",LEFT('Unit Types - Emission Rates'!F246,LEN('Unit Types - Emission Rates'!F246)-1),IF(RIGHT('Unit Types - Emission Rates'!F246,1)&lt;&gt;" ",'Unit Types - Emission Rates'!F246,'Unit Types - Emission Rates'!F246))))</f>
        <v>0</v>
      </c>
      <c r="BA238">
        <f>_xlfn.NUMBERVALUE(IF(OR('Unit Types - Emission Rates'!G246="-",'Unit Types - Emission Rates'!G246="--",'Unit Types - Emission Rates'!G246="---"),0,IF(OR('Unit Types - Emission Rates'!G246="&lt;0.01",'Unit Types - Emission Rates'!G246="&lt; 0.01"),0.01,'Unit Types - Emission Rates'!G246)))</f>
        <v>0</v>
      </c>
      <c r="BB238">
        <f>_xlfn.NUMBERVALUE(IF(OR('Unit Types - Emission Rates'!H246="-",'Unit Types - Emission Rates'!H246="--",'Unit Types - Emission Rates'!H246="---"),0,IF(OR('Unit Types - Emission Rates'!H246="&lt;0.01",'Unit Types - Emission Rates'!H246="&lt; 0.01"),0.01,'Unit Types - Emission Rates'!H246)))</f>
        <v>0</v>
      </c>
      <c r="BC238">
        <f>_xlfn.NUMBERVALUE(IF(OR('Unit Types - Emission Rates'!I246="-",'Unit Types - Emission Rates'!I246="--",'Unit Types - Emission Rates'!I246="---"),0,IF(OR('Unit Types - Emission Rates'!I246="&lt;0.01",'Unit Types - Emission Rates'!I246="&lt; 0.01"),0.01,'Unit Types - Emission Rates'!I246)))</f>
        <v>0</v>
      </c>
      <c r="BD238">
        <f>_xlfn.NUMBERVALUE(IF(OR('Unit Types - Emission Rates'!J246="-",'Unit Types - Emission Rates'!J246="--",'Unit Types - Emission Rates'!J246="---"),0,IF(OR('Unit Types - Emission Rates'!J246="&lt;0.01",'Unit Types - Emission Rates'!J246="&lt; 0.01"),0.01,'Unit Types - Emission Rates'!J246)))</f>
        <v>0</v>
      </c>
      <c r="BE238">
        <f>_xlfn.NUMBERVALUE(IF(OR('Unit Types - Emission Rates'!K246="-",'Unit Types - Emission Rates'!K246="--",'Unit Types - Emission Rates'!K246="---"),0,IF(OR('Unit Types - Emission Rates'!K246="&lt;0.01",'Unit Types - Emission Rates'!K246="&lt; 0.01"),0.01,'Unit Types - Emission Rates'!K246)))</f>
        <v>0</v>
      </c>
      <c r="BF238">
        <f>_xlfn.NUMBERVALUE(IF(OR('Unit Types - Emission Rates'!L246="-",'Unit Types - Emission Rates'!L246="--",'Unit Types - Emission Rates'!L246="---"),0,IF(OR('Unit Types - Emission Rates'!L246="&lt;0.01",'Unit Types - Emission Rates'!L246="&lt; 0.01"),0.01,'Unit Types - Emission Rates'!L246)))</f>
        <v>0</v>
      </c>
      <c r="BG238" t="b">
        <f>IF(AND(V237&lt;&gt;1),(QuickFix!G237="Yes"))</f>
        <v>0</v>
      </c>
      <c r="BH238" t="b">
        <f>OR('Unit Types - Emission Rates'!A246="Consolidate",AND(ISBLANK('Unit Types - Emission Rates'!A246),BH237=TRUE),BC238&gt;0,BD238&gt;0)</f>
        <v>0</v>
      </c>
      <c r="BI238" t="b">
        <f>OR('Unit Types - Emission Rates'!A246="Remove",AND(ISBLANK('Unit Types - Emission Rates'!A246),BI237=TRUE))</f>
        <v>0</v>
      </c>
      <c r="BJ238" t="b">
        <f>OR('Unit Types - Emission Rates'!A246="Consolidate",'Unit Types - Emission Rates'!A246="New/Modified",'Unit Types - Emission Rates'!A246="Change of location",AND(ISBLANK('Unit Types - Emission Rates'!A246),BJ237=TRUE))</f>
        <v>0</v>
      </c>
      <c r="BK238" t="b">
        <f>OR('Unit Types - Emission Rates'!A246="Renew",'Unit Types - Emission Rates'!A246="Renew only",AND(ISBLANK('Unit Types - Emission Rates'!A246),BK237=TRUE))</f>
        <v>0</v>
      </c>
      <c r="BL238">
        <f>IF(ISNUMBER(IFERROR(MATCH(BM238,$BM$1:BM237,0),"Else")),0,ROW(BM238)-1)</f>
        <v>0</v>
      </c>
      <c r="BM238" s="105">
        <f t="shared" si="101"/>
        <v>0</v>
      </c>
      <c r="BO238" s="3"/>
      <c r="BP238" s="3"/>
      <c r="BQ238" s="162" t="s">
        <v>1943</v>
      </c>
      <c r="BR238" s="160" t="s">
        <v>1074</v>
      </c>
      <c r="BS238" s="3"/>
      <c r="BT238" s="3"/>
      <c r="DA238" t="b">
        <f t="shared" si="99"/>
        <v>0</v>
      </c>
      <c r="DF238" s="333">
        <f t="shared" si="100"/>
        <v>0</v>
      </c>
    </row>
    <row r="239" spans="1:110" x14ac:dyDescent="0.2">
      <c r="A239" s="102">
        <f>IF(OR('Unit Types - Emission Rates'!A248="Not New/Modified",'Unit Types - Emission Rates'!A248="Remove",M239=0),0,IF(ISNUMBER(MATCH(M239,$M$1:M238,0)),0,MAX($A$1:A238)+1))</f>
        <v>0</v>
      </c>
      <c r="B239" t="str">
        <f>IF(OR(COUNTIF(QuickFix!$D$2:D239,QuickFix!D239)&gt;1,QuickFix!D239=0),IF(ISBLANK('Unit Types - Emission Rates'!C248),B238,0),MAX($B$1:B238)+1)</f>
        <v># if BACT</v>
      </c>
      <c r="C239" t="str">
        <f t="shared" si="79"/>
        <v># if BACT0</v>
      </c>
      <c r="D239">
        <f>IF(B239=0,0,IF(ISNUMBER(MATCH(C239,$C$1:C238,0)),-1,COUNTIF($B$2:B239,B239)-COUNTIFS($D$1:D238,"&lt;0",$B$1:B238,B239)))</f>
        <v>-1</v>
      </c>
      <c r="E239">
        <f t="shared" si="96"/>
        <v>0</v>
      </c>
      <c r="F239" t="str">
        <f>IF(OR(COUNTIF(QuickFix!$D$2:D239,QuickFix!D239)&gt;1,QuickFix!D239=0),IF(ISBLANK('Unit Types - Emission Rates'!C248),F238,0),MAX(F$1:$F238)+1)</f>
        <v># if Monitoring</v>
      </c>
      <c r="G239" t="str">
        <f t="shared" si="80"/>
        <v># if Monitoring0</v>
      </c>
      <c r="H239">
        <f>IF(F239=0,0,IF(ISNUMBER(MATCH(G239,$G$1:G238,0)),-1,COUNTIF($F$2:F239,F239)-COUNTIFS($H$1:H238,"&lt;0",$F$1:F238,F239)))</f>
        <v>-1</v>
      </c>
      <c r="I239">
        <f t="shared" si="81"/>
        <v>0</v>
      </c>
      <c r="J239" s="3" t="str">
        <f>IF(OR(COUNTIF($L$2:L239,L239)&gt;1,L239=0),IF(ISBLANK('Unit Types - Emission Rates'!C248),J238,0),MAX($J$1:J238)+1)</f>
        <v>Unique FIN</v>
      </c>
      <c r="K239" s="3" t="str">
        <f>IF(OR(COUNTIF($M$2:M239,M239)&gt;1,M239=0),IF(ISBLANK('Unit Types - Emission Rates'!D248),K238,0),MAX($K$1:K238)+1)</f>
        <v>Unique EPN</v>
      </c>
      <c r="L239">
        <f>IF(ISBLANK('Unit Types - Emission Rates'!$C248),'Unit Types - Emission Rates'!D248,'Unit Types - Emission Rates'!C248)</f>
        <v>0</v>
      </c>
      <c r="M239" s="3">
        <f>IF(AND(ISBLANK('Unit Types - Emission Rates'!D248),N239&lt;&gt;0,L239&lt;&gt;N239),"FIN: "&amp;L239,IF(AND(ISBLANK('Unit Types - Emission Rates'!D248),N239&lt;&gt;0),L239,'Unit Types - Emission Rates'!D248))</f>
        <v>0</v>
      </c>
      <c r="N239" s="3">
        <f>'Unit Types - Emission Rates'!E248</f>
        <v>0</v>
      </c>
      <c r="O239" s="5" t="str">
        <f>IF(OR(COUNTIF($P$2:P239,P239&lt;&gt;0)&gt;1,P239=0),IF(ISBLANK('Unit Types - Emission Rates'!A248),O238,0),MAX($O$1:O238)+1)</f>
        <v>AR Numbering</v>
      </c>
      <c r="P239" s="5">
        <f>'Unit Types - Emission Rates'!A248</f>
        <v>0</v>
      </c>
      <c r="Q239" s="3">
        <f>IF(R239=0,0,IF(COUNTIF($R$2:R239,R239)&gt;1,0,MAX($Q$1:Q238)+1))</f>
        <v>0</v>
      </c>
      <c r="R239" s="3">
        <f>IF(ISBLANK('Unit Types - Emission Rates'!P248),'Unit Types - Emission Rates'!O248,'Unit Types - Emission Rates'!P248)</f>
        <v>0</v>
      </c>
      <c r="S239" t="str">
        <f t="shared" si="97"/>
        <v>00</v>
      </c>
      <c r="T239" t="str">
        <f t="shared" si="98"/>
        <v>00</v>
      </c>
      <c r="U239" s="3">
        <f>IF(OR('Unit Types - Emission Rates'!F248="PM 2.5",'Unit Types - Emission Rates'!F248="PM2.5",'Unit Types - Emission Rates'!F248="PM 10",'Unit Types - Emission Rates'!F248="PM10"),"PM",'Unit Types - Emission Rates'!F248)</f>
        <v>0</v>
      </c>
      <c r="V239" s="100">
        <f>IF(ISBLANK('Unit Types - Emission Rates'!F248),1,0)</f>
        <v>1</v>
      </c>
      <c r="AC239" s="99">
        <f>IF(AD239=-1,0,MAX($AC$1:AC238)+1)</f>
        <v>0</v>
      </c>
      <c r="AD239" s="3">
        <f t="shared" si="82"/>
        <v>-1</v>
      </c>
      <c r="AE239" s="3">
        <f t="shared" si="83"/>
        <v>-1</v>
      </c>
      <c r="AF239" s="280">
        <f t="shared" si="84"/>
        <v>-1</v>
      </c>
      <c r="AG239" s="280" t="str">
        <f t="shared" si="85"/>
        <v/>
      </c>
      <c r="AH239" s="280" t="str">
        <f t="shared" si="86"/>
        <v/>
      </c>
      <c r="AI239" s="3">
        <f t="shared" si="87"/>
        <v>-1</v>
      </c>
      <c r="AJ239" s="3" t="str">
        <f t="shared" si="88"/>
        <v/>
      </c>
      <c r="AK239" s="3" t="str">
        <f t="shared" si="89"/>
        <v/>
      </c>
      <c r="AL239" s="280">
        <f t="shared" si="90"/>
        <v>-1</v>
      </c>
      <c r="AM239" s="280" t="str">
        <f t="shared" si="91"/>
        <v/>
      </c>
      <c r="AN239" s="285" t="str">
        <f t="shared" si="92"/>
        <v/>
      </c>
      <c r="AO239" s="3">
        <f>IF(AP239=0,0,COUNTIF(AO$1:$AO238,"&lt;&gt;0"))</f>
        <v>0</v>
      </c>
      <c r="AP239" s="3">
        <f t="shared" si="93"/>
        <v>0</v>
      </c>
      <c r="AT239" s="99">
        <f>IF(AU239=0,0,COUNTIF($AT$1:AT238,"&lt;&gt;0"))</f>
        <v>0</v>
      </c>
      <c r="AU239" s="3">
        <f t="shared" si="94"/>
        <v>0</v>
      </c>
      <c r="AY239" s="3">
        <f>IF(ISNUMBER(IFERROR(MATCH(AZ239,$AZ$1:AZ238,0),"Else")),0,ROW(AZ239)-1)</f>
        <v>0</v>
      </c>
      <c r="AZ239">
        <f>IF(OR('Unit Types - Emission Rates'!F247="PM 2.5",'Unit Types - Emission Rates'!F247="PM 2.5 ",'Unit Types - Emission Rates'!F247="PM2.5"),"PM2.5",IF(OR('Unit Types - Emission Rates'!F247="PM 10",'Unit Types - Emission Rates'!F247="PM 10 ",'Unit Types - Emission Rates'!F247="PM10 "),"PM10",IF(RIGHT('Unit Types - Emission Rates'!F247,1)=" ",LEFT('Unit Types - Emission Rates'!F247,LEN('Unit Types - Emission Rates'!F247)-1),IF(RIGHT('Unit Types - Emission Rates'!F247,1)&lt;&gt;" ",'Unit Types - Emission Rates'!F247,'Unit Types - Emission Rates'!F247))))</f>
        <v>0</v>
      </c>
      <c r="BA239">
        <f>_xlfn.NUMBERVALUE(IF(OR('Unit Types - Emission Rates'!G247="-",'Unit Types - Emission Rates'!G247="--",'Unit Types - Emission Rates'!G247="---"),0,IF(OR('Unit Types - Emission Rates'!G247="&lt;0.01",'Unit Types - Emission Rates'!G247="&lt; 0.01"),0.01,'Unit Types - Emission Rates'!G247)))</f>
        <v>0</v>
      </c>
      <c r="BB239">
        <f>_xlfn.NUMBERVALUE(IF(OR('Unit Types - Emission Rates'!H247="-",'Unit Types - Emission Rates'!H247="--",'Unit Types - Emission Rates'!H247="---"),0,IF(OR('Unit Types - Emission Rates'!H247="&lt;0.01",'Unit Types - Emission Rates'!H247="&lt; 0.01"),0.01,'Unit Types - Emission Rates'!H247)))</f>
        <v>0</v>
      </c>
      <c r="BC239">
        <f>_xlfn.NUMBERVALUE(IF(OR('Unit Types - Emission Rates'!I247="-",'Unit Types - Emission Rates'!I247="--",'Unit Types - Emission Rates'!I247="---"),0,IF(OR('Unit Types - Emission Rates'!I247="&lt;0.01",'Unit Types - Emission Rates'!I247="&lt; 0.01"),0.01,'Unit Types - Emission Rates'!I247)))</f>
        <v>0</v>
      </c>
      <c r="BD239">
        <f>_xlfn.NUMBERVALUE(IF(OR('Unit Types - Emission Rates'!J247="-",'Unit Types - Emission Rates'!J247="--",'Unit Types - Emission Rates'!J247="---"),0,IF(OR('Unit Types - Emission Rates'!J247="&lt;0.01",'Unit Types - Emission Rates'!J247="&lt; 0.01"),0.01,'Unit Types - Emission Rates'!J247)))</f>
        <v>0</v>
      </c>
      <c r="BE239">
        <f>_xlfn.NUMBERVALUE(IF(OR('Unit Types - Emission Rates'!K247="-",'Unit Types - Emission Rates'!K247="--",'Unit Types - Emission Rates'!K247="---"),0,IF(OR('Unit Types - Emission Rates'!K247="&lt;0.01",'Unit Types - Emission Rates'!K247="&lt; 0.01"),0.01,'Unit Types - Emission Rates'!K247)))</f>
        <v>0</v>
      </c>
      <c r="BF239">
        <f>_xlfn.NUMBERVALUE(IF(OR('Unit Types - Emission Rates'!L247="-",'Unit Types - Emission Rates'!L247="--",'Unit Types - Emission Rates'!L247="---"),0,IF(OR('Unit Types - Emission Rates'!L247="&lt;0.01",'Unit Types - Emission Rates'!L247="&lt; 0.01"),0.01,'Unit Types - Emission Rates'!L247)))</f>
        <v>0</v>
      </c>
      <c r="BG239" t="b">
        <f>IF(AND(V238&lt;&gt;1),(QuickFix!G238="Yes"))</f>
        <v>0</v>
      </c>
      <c r="BH239" t="b">
        <f>OR('Unit Types - Emission Rates'!A247="Consolidate",AND(ISBLANK('Unit Types - Emission Rates'!A247),BH238=TRUE),BC239&gt;0,BD239&gt;0)</f>
        <v>0</v>
      </c>
      <c r="BI239" t="b">
        <f>OR('Unit Types - Emission Rates'!A247="Remove",AND(ISBLANK('Unit Types - Emission Rates'!A247),BI238=TRUE))</f>
        <v>0</v>
      </c>
      <c r="BJ239" t="b">
        <f>OR('Unit Types - Emission Rates'!A247="Consolidate",'Unit Types - Emission Rates'!A247="New/Modified",'Unit Types - Emission Rates'!A247="Change of location",AND(ISBLANK('Unit Types - Emission Rates'!A247),BJ238=TRUE))</f>
        <v>0</v>
      </c>
      <c r="BK239" t="b">
        <f>OR('Unit Types - Emission Rates'!A247="Renew",'Unit Types - Emission Rates'!A247="Renew only",AND(ISBLANK('Unit Types - Emission Rates'!A247),BK238=TRUE))</f>
        <v>0</v>
      </c>
      <c r="BL239">
        <f>IF(ISNUMBER(IFERROR(MATCH(BM239,$BM$1:BM238,0),"Else")),0,ROW(BM239)-1)</f>
        <v>0</v>
      </c>
      <c r="BM239" s="105">
        <f t="shared" si="101"/>
        <v>0</v>
      </c>
      <c r="BO239" s="3"/>
      <c r="BP239" s="3"/>
      <c r="BQ239" s="162" t="s">
        <v>1155</v>
      </c>
      <c r="BR239" s="160" t="s">
        <v>1074</v>
      </c>
      <c r="BS239" s="3"/>
      <c r="BT239" s="3"/>
      <c r="DA239" t="b">
        <f t="shared" si="99"/>
        <v>0</v>
      </c>
      <c r="DF239" s="333">
        <f t="shared" si="100"/>
        <v>0</v>
      </c>
    </row>
    <row r="240" spans="1:110" x14ac:dyDescent="0.2">
      <c r="A240" s="102">
        <f>IF(OR('Unit Types - Emission Rates'!A249="Not New/Modified",'Unit Types - Emission Rates'!A249="Remove",M240=0),0,IF(ISNUMBER(MATCH(M240,$M$1:M239,0)),0,MAX($A$1:A239)+1))</f>
        <v>0</v>
      </c>
      <c r="B240" t="str">
        <f>IF(OR(COUNTIF(QuickFix!$D$2:D240,QuickFix!D240)&gt;1,QuickFix!D240=0),IF(ISBLANK('Unit Types - Emission Rates'!C249),B239,0),MAX($B$1:B239)+1)</f>
        <v># if BACT</v>
      </c>
      <c r="C240" t="str">
        <f t="shared" si="79"/>
        <v># if BACT0</v>
      </c>
      <c r="D240">
        <f>IF(B240=0,0,IF(ISNUMBER(MATCH(C240,$C$1:C239,0)),-1,COUNTIF($B$2:B240,B240)-COUNTIFS($D$1:D239,"&lt;0",$B$1:B239,B240)))</f>
        <v>-1</v>
      </c>
      <c r="E240">
        <f t="shared" si="96"/>
        <v>0</v>
      </c>
      <c r="F240" t="str">
        <f>IF(OR(COUNTIF(QuickFix!$D$2:D240,QuickFix!D240)&gt;1,QuickFix!D240=0),IF(ISBLANK('Unit Types - Emission Rates'!C249),F239,0),MAX(F$1:$F239)+1)</f>
        <v># if Monitoring</v>
      </c>
      <c r="G240" t="str">
        <f t="shared" si="80"/>
        <v># if Monitoring0</v>
      </c>
      <c r="H240">
        <f>IF(F240=0,0,IF(ISNUMBER(MATCH(G240,$G$1:G239,0)),-1,COUNTIF($F$2:F240,F240)-COUNTIFS($H$1:H239,"&lt;0",$F$1:F239,F240)))</f>
        <v>-1</v>
      </c>
      <c r="I240">
        <f t="shared" si="81"/>
        <v>0</v>
      </c>
      <c r="J240" s="3" t="str">
        <f>IF(OR(COUNTIF($L$2:L240,L240)&gt;1,L240=0),IF(ISBLANK('Unit Types - Emission Rates'!C249),J239,0),MAX($J$1:J239)+1)</f>
        <v>Unique FIN</v>
      </c>
      <c r="K240" s="3" t="str">
        <f>IF(OR(COUNTIF($M$2:M240,M240)&gt;1,M240=0),IF(ISBLANK('Unit Types - Emission Rates'!D249),K239,0),MAX($K$1:K239)+1)</f>
        <v>Unique EPN</v>
      </c>
      <c r="L240">
        <f>IF(ISBLANK('Unit Types - Emission Rates'!$C249),'Unit Types - Emission Rates'!D249,'Unit Types - Emission Rates'!C249)</f>
        <v>0</v>
      </c>
      <c r="M240" s="3">
        <f>IF(AND(ISBLANK('Unit Types - Emission Rates'!D249),N240&lt;&gt;0,L240&lt;&gt;N240),"FIN: "&amp;L240,IF(AND(ISBLANK('Unit Types - Emission Rates'!D249),N240&lt;&gt;0),L240,'Unit Types - Emission Rates'!D249))</f>
        <v>0</v>
      </c>
      <c r="N240" s="3">
        <f>'Unit Types - Emission Rates'!E249</f>
        <v>0</v>
      </c>
      <c r="O240" s="5" t="str">
        <f>IF(OR(COUNTIF($P$2:P240,P240&lt;&gt;0)&gt;1,P240=0),IF(ISBLANK('Unit Types - Emission Rates'!A249),O239,0),MAX($O$1:O239)+1)</f>
        <v>AR Numbering</v>
      </c>
      <c r="P240" s="5">
        <f>'Unit Types - Emission Rates'!A249</f>
        <v>0</v>
      </c>
      <c r="Q240" s="3">
        <f>IF(R240=0,0,IF(COUNTIF($R$2:R240,R240)&gt;1,0,MAX($Q$1:Q239)+1))</f>
        <v>0</v>
      </c>
      <c r="R240" s="3">
        <f>IF(ISBLANK('Unit Types - Emission Rates'!P249),'Unit Types - Emission Rates'!O249,'Unit Types - Emission Rates'!P249)</f>
        <v>0</v>
      </c>
      <c r="S240" t="str">
        <f t="shared" si="97"/>
        <v>00</v>
      </c>
      <c r="T240" t="str">
        <f t="shared" si="98"/>
        <v>00</v>
      </c>
      <c r="U240" s="3">
        <f>IF(OR('Unit Types - Emission Rates'!F249="PM 2.5",'Unit Types - Emission Rates'!F249="PM2.5",'Unit Types - Emission Rates'!F249="PM 10",'Unit Types - Emission Rates'!F249="PM10"),"PM",'Unit Types - Emission Rates'!F249)</f>
        <v>0</v>
      </c>
      <c r="V240" s="100">
        <f>IF(ISBLANK('Unit Types - Emission Rates'!F249),1,0)</f>
        <v>1</v>
      </c>
      <c r="AC240" s="99">
        <f>IF(AD240=-1,0,MAX($AC$1:AC239)+1)</f>
        <v>0</v>
      </c>
      <c r="AD240" s="3">
        <f t="shared" si="82"/>
        <v>-1</v>
      </c>
      <c r="AE240" s="3">
        <f t="shared" si="83"/>
        <v>-1</v>
      </c>
      <c r="AF240" s="280">
        <f t="shared" si="84"/>
        <v>-1</v>
      </c>
      <c r="AG240" s="280" t="str">
        <f t="shared" si="85"/>
        <v/>
      </c>
      <c r="AH240" s="280" t="str">
        <f t="shared" si="86"/>
        <v/>
      </c>
      <c r="AI240" s="3">
        <f t="shared" si="87"/>
        <v>-1</v>
      </c>
      <c r="AJ240" s="3" t="str">
        <f t="shared" si="88"/>
        <v/>
      </c>
      <c r="AK240" s="3" t="str">
        <f t="shared" si="89"/>
        <v/>
      </c>
      <c r="AL240" s="280">
        <f t="shared" si="90"/>
        <v>-1</v>
      </c>
      <c r="AM240" s="280" t="str">
        <f t="shared" si="91"/>
        <v/>
      </c>
      <c r="AN240" s="285" t="str">
        <f t="shared" si="92"/>
        <v/>
      </c>
      <c r="AO240" s="3">
        <f>IF(AP240=0,0,COUNTIF(AO$1:$AO239,"&lt;&gt;0"))</f>
        <v>0</v>
      </c>
      <c r="AP240" s="3">
        <f t="shared" si="93"/>
        <v>0</v>
      </c>
      <c r="AT240" s="99">
        <f>IF(AU240=0,0,COUNTIF($AT$1:AT239,"&lt;&gt;0"))</f>
        <v>0</v>
      </c>
      <c r="AU240" s="3">
        <f t="shared" si="94"/>
        <v>0</v>
      </c>
      <c r="AY240" s="3">
        <f>IF(ISNUMBER(IFERROR(MATCH(AZ240,$AZ$1:AZ239,0),"Else")),0,ROW(AZ240)-1)</f>
        <v>0</v>
      </c>
      <c r="AZ240">
        <f>IF(OR('Unit Types - Emission Rates'!F248="PM 2.5",'Unit Types - Emission Rates'!F248="PM 2.5 ",'Unit Types - Emission Rates'!F248="PM2.5"),"PM2.5",IF(OR('Unit Types - Emission Rates'!F248="PM 10",'Unit Types - Emission Rates'!F248="PM 10 ",'Unit Types - Emission Rates'!F248="PM10 "),"PM10",IF(RIGHT('Unit Types - Emission Rates'!F248,1)=" ",LEFT('Unit Types - Emission Rates'!F248,LEN('Unit Types - Emission Rates'!F248)-1),IF(RIGHT('Unit Types - Emission Rates'!F248,1)&lt;&gt;" ",'Unit Types - Emission Rates'!F248,'Unit Types - Emission Rates'!F248))))</f>
        <v>0</v>
      </c>
      <c r="BA240">
        <f>_xlfn.NUMBERVALUE(IF(OR('Unit Types - Emission Rates'!G248="-",'Unit Types - Emission Rates'!G248="--",'Unit Types - Emission Rates'!G248="---"),0,IF(OR('Unit Types - Emission Rates'!G248="&lt;0.01",'Unit Types - Emission Rates'!G248="&lt; 0.01"),0.01,'Unit Types - Emission Rates'!G248)))</f>
        <v>0</v>
      </c>
      <c r="BB240">
        <f>_xlfn.NUMBERVALUE(IF(OR('Unit Types - Emission Rates'!H248="-",'Unit Types - Emission Rates'!H248="--",'Unit Types - Emission Rates'!H248="---"),0,IF(OR('Unit Types - Emission Rates'!H248="&lt;0.01",'Unit Types - Emission Rates'!H248="&lt; 0.01"),0.01,'Unit Types - Emission Rates'!H248)))</f>
        <v>0</v>
      </c>
      <c r="BC240">
        <f>_xlfn.NUMBERVALUE(IF(OR('Unit Types - Emission Rates'!I248="-",'Unit Types - Emission Rates'!I248="--",'Unit Types - Emission Rates'!I248="---"),0,IF(OR('Unit Types - Emission Rates'!I248="&lt;0.01",'Unit Types - Emission Rates'!I248="&lt; 0.01"),0.01,'Unit Types - Emission Rates'!I248)))</f>
        <v>0</v>
      </c>
      <c r="BD240">
        <f>_xlfn.NUMBERVALUE(IF(OR('Unit Types - Emission Rates'!J248="-",'Unit Types - Emission Rates'!J248="--",'Unit Types - Emission Rates'!J248="---"),0,IF(OR('Unit Types - Emission Rates'!J248="&lt;0.01",'Unit Types - Emission Rates'!J248="&lt; 0.01"),0.01,'Unit Types - Emission Rates'!J248)))</f>
        <v>0</v>
      </c>
      <c r="BE240">
        <f>_xlfn.NUMBERVALUE(IF(OR('Unit Types - Emission Rates'!K248="-",'Unit Types - Emission Rates'!K248="--",'Unit Types - Emission Rates'!K248="---"),0,IF(OR('Unit Types - Emission Rates'!K248="&lt;0.01",'Unit Types - Emission Rates'!K248="&lt; 0.01"),0.01,'Unit Types - Emission Rates'!K248)))</f>
        <v>0</v>
      </c>
      <c r="BF240">
        <f>_xlfn.NUMBERVALUE(IF(OR('Unit Types - Emission Rates'!L248="-",'Unit Types - Emission Rates'!L248="--",'Unit Types - Emission Rates'!L248="---"),0,IF(OR('Unit Types - Emission Rates'!L248="&lt;0.01",'Unit Types - Emission Rates'!L248="&lt; 0.01"),0.01,'Unit Types - Emission Rates'!L248)))</f>
        <v>0</v>
      </c>
      <c r="BG240" t="b">
        <f>IF(AND(V239&lt;&gt;1),(QuickFix!G239="Yes"))</f>
        <v>0</v>
      </c>
      <c r="BH240" t="b">
        <f>OR('Unit Types - Emission Rates'!A248="Consolidate",AND(ISBLANK('Unit Types - Emission Rates'!A248),BH239=TRUE),BC240&gt;0,BD240&gt;0)</f>
        <v>0</v>
      </c>
      <c r="BI240" t="b">
        <f>OR('Unit Types - Emission Rates'!A248="Remove",AND(ISBLANK('Unit Types - Emission Rates'!A248),BI239=TRUE))</f>
        <v>0</v>
      </c>
      <c r="BJ240" t="b">
        <f>OR('Unit Types - Emission Rates'!A248="Consolidate",'Unit Types - Emission Rates'!A248="New/Modified",'Unit Types - Emission Rates'!A248="Change of location",AND(ISBLANK('Unit Types - Emission Rates'!A248),BJ239=TRUE))</f>
        <v>0</v>
      </c>
      <c r="BK240" t="b">
        <f>OR('Unit Types - Emission Rates'!A248="Renew",'Unit Types - Emission Rates'!A248="Renew only",AND(ISBLANK('Unit Types - Emission Rates'!A248),BK239=TRUE))</f>
        <v>0</v>
      </c>
      <c r="BL240">
        <f>IF(ISNUMBER(IFERROR(MATCH(BM240,$BM$1:BM239,0),"Else")),0,ROW(BM240)-1)</f>
        <v>0</v>
      </c>
      <c r="BM240" s="105">
        <f t="shared" si="101"/>
        <v>0</v>
      </c>
      <c r="BO240" s="3"/>
      <c r="BP240" s="3"/>
      <c r="BQ240" s="162" t="s">
        <v>1944</v>
      </c>
      <c r="BR240" s="160" t="s">
        <v>1028</v>
      </c>
      <c r="BS240" s="3"/>
      <c r="BT240" s="3"/>
      <c r="DA240" t="b">
        <f t="shared" si="99"/>
        <v>0</v>
      </c>
      <c r="DF240" s="333">
        <f t="shared" si="100"/>
        <v>0</v>
      </c>
    </row>
    <row r="241" spans="1:110" x14ac:dyDescent="0.2">
      <c r="A241" s="102">
        <f>IF(OR('Unit Types - Emission Rates'!A250="Not New/Modified",'Unit Types - Emission Rates'!A250="Remove",M241=0),0,IF(ISNUMBER(MATCH(M241,$M$1:M240,0)),0,MAX($A$1:A240)+1))</f>
        <v>0</v>
      </c>
      <c r="B241" t="str">
        <f>IF(OR(COUNTIF(QuickFix!$D$2:D241,QuickFix!D241)&gt;1,QuickFix!D241=0),IF(ISBLANK('Unit Types - Emission Rates'!C250),B240,0),MAX($B$1:B240)+1)</f>
        <v># if BACT</v>
      </c>
      <c r="C241" t="str">
        <f t="shared" si="79"/>
        <v># if BACT0</v>
      </c>
      <c r="D241">
        <f>IF(B241=0,0,IF(ISNUMBER(MATCH(C241,$C$1:C240,0)),-1,COUNTIF($B$2:B241,B241)-COUNTIFS($D$1:D240,"&lt;0",$B$1:B240,B241)))</f>
        <v>-1</v>
      </c>
      <c r="E241">
        <f t="shared" si="96"/>
        <v>0</v>
      </c>
      <c r="F241" t="str">
        <f>IF(OR(COUNTIF(QuickFix!$D$2:D241,QuickFix!D241)&gt;1,QuickFix!D241=0),IF(ISBLANK('Unit Types - Emission Rates'!C250),F240,0),MAX(F$1:$F240)+1)</f>
        <v># if Monitoring</v>
      </c>
      <c r="G241" t="str">
        <f t="shared" si="80"/>
        <v># if Monitoring0</v>
      </c>
      <c r="H241">
        <f>IF(F241=0,0,IF(ISNUMBER(MATCH(G241,$G$1:G240,0)),-1,COUNTIF($F$2:F241,F241)-COUNTIFS($H$1:H240,"&lt;0",$F$1:F240,F241)))</f>
        <v>-1</v>
      </c>
      <c r="I241">
        <f t="shared" si="81"/>
        <v>0</v>
      </c>
      <c r="J241" s="3" t="str">
        <f>IF(OR(COUNTIF($L$2:L241,L241)&gt;1,L241=0),IF(ISBLANK('Unit Types - Emission Rates'!C250),J240,0),MAX($J$1:J240)+1)</f>
        <v>Unique FIN</v>
      </c>
      <c r="K241" s="3" t="str">
        <f>IF(OR(COUNTIF($M$2:M241,M241)&gt;1,M241=0),IF(ISBLANK('Unit Types - Emission Rates'!D250),K240,0),MAX($K$1:K240)+1)</f>
        <v>Unique EPN</v>
      </c>
      <c r="L241">
        <f>IF(ISBLANK('Unit Types - Emission Rates'!$C250),'Unit Types - Emission Rates'!D250,'Unit Types - Emission Rates'!C250)</f>
        <v>0</v>
      </c>
      <c r="M241" s="3">
        <f>IF(AND(ISBLANK('Unit Types - Emission Rates'!D250),N241&lt;&gt;0,L241&lt;&gt;N241),"FIN: "&amp;L241,IF(AND(ISBLANK('Unit Types - Emission Rates'!D250),N241&lt;&gt;0),L241,'Unit Types - Emission Rates'!D250))</f>
        <v>0</v>
      </c>
      <c r="N241" s="3">
        <f>'Unit Types - Emission Rates'!E250</f>
        <v>0</v>
      </c>
      <c r="O241" s="5" t="str">
        <f>IF(OR(COUNTIF($P$2:P241,P241&lt;&gt;0)&gt;1,P241=0),IF(ISBLANK('Unit Types - Emission Rates'!A250),O240,0),MAX($O$1:O240)+1)</f>
        <v>AR Numbering</v>
      </c>
      <c r="P241" s="5">
        <f>'Unit Types - Emission Rates'!A250</f>
        <v>0</v>
      </c>
      <c r="Q241" s="3">
        <f>IF(R241=0,0,IF(COUNTIF($R$2:R241,R241)&gt;1,0,MAX($Q$1:Q240)+1))</f>
        <v>0</v>
      </c>
      <c r="R241" s="3">
        <f>IF(ISBLANK('Unit Types - Emission Rates'!P250),'Unit Types - Emission Rates'!O250,'Unit Types - Emission Rates'!P250)</f>
        <v>0</v>
      </c>
      <c r="S241" t="str">
        <f t="shared" si="97"/>
        <v>00</v>
      </c>
      <c r="T241" t="str">
        <f t="shared" si="98"/>
        <v>00</v>
      </c>
      <c r="U241" s="3">
        <f>IF(OR('Unit Types - Emission Rates'!F250="PM 2.5",'Unit Types - Emission Rates'!F250="PM2.5",'Unit Types - Emission Rates'!F250="PM 10",'Unit Types - Emission Rates'!F250="PM10"),"PM",'Unit Types - Emission Rates'!F250)</f>
        <v>0</v>
      </c>
      <c r="V241" s="100">
        <f>IF(ISBLANK('Unit Types - Emission Rates'!F250),1,0)</f>
        <v>1</v>
      </c>
      <c r="AC241" s="99">
        <f>IF(AD241=-1,0,MAX($AC$1:AC240)+1)</f>
        <v>0</v>
      </c>
      <c r="AD241" s="3">
        <f t="shared" si="82"/>
        <v>-1</v>
      </c>
      <c r="AE241" s="3">
        <f t="shared" si="83"/>
        <v>-1</v>
      </c>
      <c r="AF241" s="280">
        <f t="shared" si="84"/>
        <v>-1</v>
      </c>
      <c r="AG241" s="280" t="str">
        <f t="shared" si="85"/>
        <v/>
      </c>
      <c r="AH241" s="280" t="str">
        <f t="shared" si="86"/>
        <v/>
      </c>
      <c r="AI241" s="3">
        <f t="shared" si="87"/>
        <v>-1</v>
      </c>
      <c r="AJ241" s="3" t="str">
        <f t="shared" si="88"/>
        <v/>
      </c>
      <c r="AK241" s="3" t="str">
        <f t="shared" si="89"/>
        <v/>
      </c>
      <c r="AL241" s="280">
        <f t="shared" si="90"/>
        <v>-1</v>
      </c>
      <c r="AM241" s="280" t="str">
        <f t="shared" si="91"/>
        <v/>
      </c>
      <c r="AN241" s="285" t="str">
        <f t="shared" si="92"/>
        <v/>
      </c>
      <c r="AO241" s="3">
        <f>IF(AP241=0,0,COUNTIF(AO$1:$AO240,"&lt;&gt;0"))</f>
        <v>0</v>
      </c>
      <c r="AP241" s="3">
        <f t="shared" si="93"/>
        <v>0</v>
      </c>
      <c r="AT241" s="99">
        <f>IF(AU241=0,0,COUNTIF($AT$1:AT240,"&lt;&gt;0"))</f>
        <v>0</v>
      </c>
      <c r="AU241" s="3">
        <f t="shared" si="94"/>
        <v>0</v>
      </c>
      <c r="AY241" s="3">
        <f>IF(ISNUMBER(IFERROR(MATCH(AZ241,$AZ$1:AZ240,0),"Else")),0,ROW(AZ241)-1)</f>
        <v>0</v>
      </c>
      <c r="AZ241">
        <f>IF(OR('Unit Types - Emission Rates'!F249="PM 2.5",'Unit Types - Emission Rates'!F249="PM 2.5 ",'Unit Types - Emission Rates'!F249="PM2.5"),"PM2.5",IF(OR('Unit Types - Emission Rates'!F249="PM 10",'Unit Types - Emission Rates'!F249="PM 10 ",'Unit Types - Emission Rates'!F249="PM10 "),"PM10",IF(RIGHT('Unit Types - Emission Rates'!F249,1)=" ",LEFT('Unit Types - Emission Rates'!F249,LEN('Unit Types - Emission Rates'!F249)-1),IF(RIGHT('Unit Types - Emission Rates'!F249,1)&lt;&gt;" ",'Unit Types - Emission Rates'!F249,'Unit Types - Emission Rates'!F249))))</f>
        <v>0</v>
      </c>
      <c r="BA241">
        <f>_xlfn.NUMBERVALUE(IF(OR('Unit Types - Emission Rates'!G249="-",'Unit Types - Emission Rates'!G249="--",'Unit Types - Emission Rates'!G249="---"),0,IF(OR('Unit Types - Emission Rates'!G249="&lt;0.01",'Unit Types - Emission Rates'!G249="&lt; 0.01"),0.01,'Unit Types - Emission Rates'!G249)))</f>
        <v>0</v>
      </c>
      <c r="BB241">
        <f>_xlfn.NUMBERVALUE(IF(OR('Unit Types - Emission Rates'!H249="-",'Unit Types - Emission Rates'!H249="--",'Unit Types - Emission Rates'!H249="---"),0,IF(OR('Unit Types - Emission Rates'!H249="&lt;0.01",'Unit Types - Emission Rates'!H249="&lt; 0.01"),0.01,'Unit Types - Emission Rates'!H249)))</f>
        <v>0</v>
      </c>
      <c r="BC241">
        <f>_xlfn.NUMBERVALUE(IF(OR('Unit Types - Emission Rates'!I249="-",'Unit Types - Emission Rates'!I249="--",'Unit Types - Emission Rates'!I249="---"),0,IF(OR('Unit Types - Emission Rates'!I249="&lt;0.01",'Unit Types - Emission Rates'!I249="&lt; 0.01"),0.01,'Unit Types - Emission Rates'!I249)))</f>
        <v>0</v>
      </c>
      <c r="BD241">
        <f>_xlfn.NUMBERVALUE(IF(OR('Unit Types - Emission Rates'!J249="-",'Unit Types - Emission Rates'!J249="--",'Unit Types - Emission Rates'!J249="---"),0,IF(OR('Unit Types - Emission Rates'!J249="&lt;0.01",'Unit Types - Emission Rates'!J249="&lt; 0.01"),0.01,'Unit Types - Emission Rates'!J249)))</f>
        <v>0</v>
      </c>
      <c r="BE241">
        <f>_xlfn.NUMBERVALUE(IF(OR('Unit Types - Emission Rates'!K249="-",'Unit Types - Emission Rates'!K249="--",'Unit Types - Emission Rates'!K249="---"),0,IF(OR('Unit Types - Emission Rates'!K249="&lt;0.01",'Unit Types - Emission Rates'!K249="&lt; 0.01"),0.01,'Unit Types - Emission Rates'!K249)))</f>
        <v>0</v>
      </c>
      <c r="BF241">
        <f>_xlfn.NUMBERVALUE(IF(OR('Unit Types - Emission Rates'!L249="-",'Unit Types - Emission Rates'!L249="--",'Unit Types - Emission Rates'!L249="---"),0,IF(OR('Unit Types - Emission Rates'!L249="&lt;0.01",'Unit Types - Emission Rates'!L249="&lt; 0.01"),0.01,'Unit Types - Emission Rates'!L249)))</f>
        <v>0</v>
      </c>
      <c r="BG241" t="b">
        <f>IF(AND(V240&lt;&gt;1),(QuickFix!G240="Yes"))</f>
        <v>0</v>
      </c>
      <c r="BH241" t="b">
        <f>OR('Unit Types - Emission Rates'!A249="Consolidate",AND(ISBLANK('Unit Types - Emission Rates'!A249),BH240=TRUE),BC241&gt;0,BD241&gt;0)</f>
        <v>0</v>
      </c>
      <c r="BI241" t="b">
        <f>OR('Unit Types - Emission Rates'!A249="Remove",AND(ISBLANK('Unit Types - Emission Rates'!A249),BI240=TRUE))</f>
        <v>0</v>
      </c>
      <c r="BJ241" t="b">
        <f>OR('Unit Types - Emission Rates'!A249="Consolidate",'Unit Types - Emission Rates'!A249="New/Modified",'Unit Types - Emission Rates'!A249="Change of location",AND(ISBLANK('Unit Types - Emission Rates'!A249),BJ240=TRUE))</f>
        <v>0</v>
      </c>
      <c r="BK241" t="b">
        <f>OR('Unit Types - Emission Rates'!A249="Renew",'Unit Types - Emission Rates'!A249="Renew only",AND(ISBLANK('Unit Types - Emission Rates'!A249),BK240=TRUE))</f>
        <v>0</v>
      </c>
      <c r="BL241">
        <f>IF(ISNUMBER(IFERROR(MATCH(BM241,$BM$1:BM240,0),"Else")),0,ROW(BM241)-1)</f>
        <v>0</v>
      </c>
      <c r="BM241" s="105">
        <f t="shared" si="101"/>
        <v>0</v>
      </c>
      <c r="BO241" s="3"/>
      <c r="BP241" s="3"/>
      <c r="BQ241" s="162" t="s">
        <v>1945</v>
      </c>
      <c r="BR241" s="160" t="s">
        <v>1219</v>
      </c>
      <c r="BS241" s="3"/>
      <c r="BT241" s="3"/>
      <c r="DA241" t="b">
        <f t="shared" si="99"/>
        <v>0</v>
      </c>
      <c r="DF241" s="333">
        <f t="shared" si="100"/>
        <v>0</v>
      </c>
    </row>
    <row r="242" spans="1:110" x14ac:dyDescent="0.2">
      <c r="A242" s="102">
        <f>IF(OR('Unit Types - Emission Rates'!A251="Not New/Modified",'Unit Types - Emission Rates'!A251="Remove",M242=0),0,IF(ISNUMBER(MATCH(M242,$M$1:M241,0)),0,MAX($A$1:A241)+1))</f>
        <v>0</v>
      </c>
      <c r="B242" t="str">
        <f>IF(OR(COUNTIF(QuickFix!$D$2:D242,QuickFix!D242)&gt;1,QuickFix!D242=0),IF(ISBLANK('Unit Types - Emission Rates'!C251),B241,0),MAX($B$1:B241)+1)</f>
        <v># if BACT</v>
      </c>
      <c r="C242" t="str">
        <f t="shared" si="79"/>
        <v># if BACT0</v>
      </c>
      <c r="D242">
        <f>IF(B242=0,0,IF(ISNUMBER(MATCH(C242,$C$1:C241,0)),-1,COUNTIF($B$2:B242,B242)-COUNTIFS($D$1:D241,"&lt;0",$B$1:B241,B242)))</f>
        <v>-1</v>
      </c>
      <c r="E242">
        <f t="shared" si="96"/>
        <v>0</v>
      </c>
      <c r="F242" t="str">
        <f>IF(OR(COUNTIF(QuickFix!$D$2:D242,QuickFix!D242)&gt;1,QuickFix!D242=0),IF(ISBLANK('Unit Types - Emission Rates'!C251),F241,0),MAX(F$1:$F241)+1)</f>
        <v># if Monitoring</v>
      </c>
      <c r="G242" t="str">
        <f t="shared" si="80"/>
        <v># if Monitoring0</v>
      </c>
      <c r="H242">
        <f>IF(F242=0,0,IF(ISNUMBER(MATCH(G242,$G$1:G241,0)),-1,COUNTIF($F$2:F242,F242)-COUNTIFS($H$1:H241,"&lt;0",$F$1:F241,F242)))</f>
        <v>-1</v>
      </c>
      <c r="I242">
        <f t="shared" si="81"/>
        <v>0</v>
      </c>
      <c r="J242" s="3" t="str">
        <f>IF(OR(COUNTIF($L$2:L242,L242)&gt;1,L242=0),IF(ISBLANK('Unit Types - Emission Rates'!C251),J241,0),MAX($J$1:J241)+1)</f>
        <v>Unique FIN</v>
      </c>
      <c r="K242" s="3" t="str">
        <f>IF(OR(COUNTIF($M$2:M242,M242)&gt;1,M242=0),IF(ISBLANK('Unit Types - Emission Rates'!D251),K241,0),MAX($K$1:K241)+1)</f>
        <v>Unique EPN</v>
      </c>
      <c r="L242">
        <f>IF(ISBLANK('Unit Types - Emission Rates'!$C251),'Unit Types - Emission Rates'!D251,'Unit Types - Emission Rates'!C251)</f>
        <v>0</v>
      </c>
      <c r="M242" s="3">
        <f>IF(AND(ISBLANK('Unit Types - Emission Rates'!D251),N242&lt;&gt;0,L242&lt;&gt;N242),"FIN: "&amp;L242,IF(AND(ISBLANK('Unit Types - Emission Rates'!D251),N242&lt;&gt;0),L242,'Unit Types - Emission Rates'!D251))</f>
        <v>0</v>
      </c>
      <c r="N242" s="3">
        <f>'Unit Types - Emission Rates'!E251</f>
        <v>0</v>
      </c>
      <c r="O242" s="5" t="str">
        <f>IF(OR(COUNTIF($P$2:P242,P242&lt;&gt;0)&gt;1,P242=0),IF(ISBLANK('Unit Types - Emission Rates'!A251),O241,0),MAX($O$1:O241)+1)</f>
        <v>AR Numbering</v>
      </c>
      <c r="P242" s="5">
        <f>'Unit Types - Emission Rates'!A251</f>
        <v>0</v>
      </c>
      <c r="Q242" s="3">
        <f>IF(R242=0,0,IF(COUNTIF($R$2:R242,R242)&gt;1,0,MAX($Q$1:Q241)+1))</f>
        <v>0</v>
      </c>
      <c r="R242" s="3">
        <f>IF(ISBLANK('Unit Types - Emission Rates'!P251),'Unit Types - Emission Rates'!O251,'Unit Types - Emission Rates'!P251)</f>
        <v>0</v>
      </c>
      <c r="S242" t="str">
        <f t="shared" si="97"/>
        <v>00</v>
      </c>
      <c r="T242" t="str">
        <f t="shared" si="98"/>
        <v>00</v>
      </c>
      <c r="U242" s="3">
        <f>IF(OR('Unit Types - Emission Rates'!F251="PM 2.5",'Unit Types - Emission Rates'!F251="PM2.5",'Unit Types - Emission Rates'!F251="PM 10",'Unit Types - Emission Rates'!F251="PM10"),"PM",'Unit Types - Emission Rates'!F251)</f>
        <v>0</v>
      </c>
      <c r="V242" s="100">
        <f>IF(ISBLANK('Unit Types - Emission Rates'!F251),1,0)</f>
        <v>1</v>
      </c>
      <c r="AC242" s="99">
        <f>IF(AD242=-1,0,MAX($AC$1:AC241)+1)</f>
        <v>0</v>
      </c>
      <c r="AD242" s="3">
        <f t="shared" si="82"/>
        <v>-1</v>
      </c>
      <c r="AE242" s="3">
        <f t="shared" si="83"/>
        <v>-1</v>
      </c>
      <c r="AF242" s="280">
        <f t="shared" si="84"/>
        <v>-1</v>
      </c>
      <c r="AG242" s="280" t="str">
        <f t="shared" si="85"/>
        <v/>
      </c>
      <c r="AH242" s="280" t="str">
        <f t="shared" si="86"/>
        <v/>
      </c>
      <c r="AI242" s="3">
        <f t="shared" si="87"/>
        <v>-1</v>
      </c>
      <c r="AJ242" s="3" t="str">
        <f t="shared" si="88"/>
        <v/>
      </c>
      <c r="AK242" s="3" t="str">
        <f t="shared" si="89"/>
        <v/>
      </c>
      <c r="AL242" s="280">
        <f t="shared" si="90"/>
        <v>-1</v>
      </c>
      <c r="AM242" s="280" t="str">
        <f t="shared" si="91"/>
        <v/>
      </c>
      <c r="AN242" s="285" t="str">
        <f t="shared" si="92"/>
        <v/>
      </c>
      <c r="AO242" s="3">
        <f>IF(AP242=0,0,COUNTIF(AO$1:$AO241,"&lt;&gt;0"))</f>
        <v>0</v>
      </c>
      <c r="AP242" s="3">
        <f t="shared" si="93"/>
        <v>0</v>
      </c>
      <c r="AT242" s="99">
        <f>IF(AU242=0,0,COUNTIF($AT$1:AT241,"&lt;&gt;0"))</f>
        <v>0</v>
      </c>
      <c r="AU242" s="3">
        <f t="shared" si="94"/>
        <v>0</v>
      </c>
      <c r="AY242" s="3">
        <f>IF(ISNUMBER(IFERROR(MATCH(AZ242,$AZ$1:AZ241,0),"Else")),0,ROW(AZ242)-1)</f>
        <v>0</v>
      </c>
      <c r="AZ242">
        <f>IF(OR('Unit Types - Emission Rates'!F250="PM 2.5",'Unit Types - Emission Rates'!F250="PM 2.5 ",'Unit Types - Emission Rates'!F250="PM2.5"),"PM2.5",IF(OR('Unit Types - Emission Rates'!F250="PM 10",'Unit Types - Emission Rates'!F250="PM 10 ",'Unit Types - Emission Rates'!F250="PM10 "),"PM10",IF(RIGHT('Unit Types - Emission Rates'!F250,1)=" ",LEFT('Unit Types - Emission Rates'!F250,LEN('Unit Types - Emission Rates'!F250)-1),IF(RIGHT('Unit Types - Emission Rates'!F250,1)&lt;&gt;" ",'Unit Types - Emission Rates'!F250,'Unit Types - Emission Rates'!F250))))</f>
        <v>0</v>
      </c>
      <c r="BA242">
        <f>_xlfn.NUMBERVALUE(IF(OR('Unit Types - Emission Rates'!G250="-",'Unit Types - Emission Rates'!G250="--",'Unit Types - Emission Rates'!G250="---"),0,IF(OR('Unit Types - Emission Rates'!G250="&lt;0.01",'Unit Types - Emission Rates'!G250="&lt; 0.01"),0.01,'Unit Types - Emission Rates'!G250)))</f>
        <v>0</v>
      </c>
      <c r="BB242">
        <f>_xlfn.NUMBERVALUE(IF(OR('Unit Types - Emission Rates'!H250="-",'Unit Types - Emission Rates'!H250="--",'Unit Types - Emission Rates'!H250="---"),0,IF(OR('Unit Types - Emission Rates'!H250="&lt;0.01",'Unit Types - Emission Rates'!H250="&lt; 0.01"),0.01,'Unit Types - Emission Rates'!H250)))</f>
        <v>0</v>
      </c>
      <c r="BC242">
        <f>_xlfn.NUMBERVALUE(IF(OR('Unit Types - Emission Rates'!I250="-",'Unit Types - Emission Rates'!I250="--",'Unit Types - Emission Rates'!I250="---"),0,IF(OR('Unit Types - Emission Rates'!I250="&lt;0.01",'Unit Types - Emission Rates'!I250="&lt; 0.01"),0.01,'Unit Types - Emission Rates'!I250)))</f>
        <v>0</v>
      </c>
      <c r="BD242">
        <f>_xlfn.NUMBERVALUE(IF(OR('Unit Types - Emission Rates'!J250="-",'Unit Types - Emission Rates'!J250="--",'Unit Types - Emission Rates'!J250="---"),0,IF(OR('Unit Types - Emission Rates'!J250="&lt;0.01",'Unit Types - Emission Rates'!J250="&lt; 0.01"),0.01,'Unit Types - Emission Rates'!J250)))</f>
        <v>0</v>
      </c>
      <c r="BE242">
        <f>_xlfn.NUMBERVALUE(IF(OR('Unit Types - Emission Rates'!K250="-",'Unit Types - Emission Rates'!K250="--",'Unit Types - Emission Rates'!K250="---"),0,IF(OR('Unit Types - Emission Rates'!K250="&lt;0.01",'Unit Types - Emission Rates'!K250="&lt; 0.01"),0.01,'Unit Types - Emission Rates'!K250)))</f>
        <v>0</v>
      </c>
      <c r="BF242">
        <f>_xlfn.NUMBERVALUE(IF(OR('Unit Types - Emission Rates'!L250="-",'Unit Types - Emission Rates'!L250="--",'Unit Types - Emission Rates'!L250="---"),0,IF(OR('Unit Types - Emission Rates'!L250="&lt;0.01",'Unit Types - Emission Rates'!L250="&lt; 0.01"),0.01,'Unit Types - Emission Rates'!L250)))</f>
        <v>0</v>
      </c>
      <c r="BG242" t="b">
        <f>IF(AND(V241&lt;&gt;1),(QuickFix!G241="Yes"))</f>
        <v>0</v>
      </c>
      <c r="BH242" t="b">
        <f>OR('Unit Types - Emission Rates'!A250="Consolidate",AND(ISBLANK('Unit Types - Emission Rates'!A250),BH241=TRUE),BC242&gt;0,BD242&gt;0)</f>
        <v>0</v>
      </c>
      <c r="BI242" t="b">
        <f>OR('Unit Types - Emission Rates'!A250="Remove",AND(ISBLANK('Unit Types - Emission Rates'!A250),BI241=TRUE))</f>
        <v>0</v>
      </c>
      <c r="BJ242" t="b">
        <f>OR('Unit Types - Emission Rates'!A250="Consolidate",'Unit Types - Emission Rates'!A250="New/Modified",'Unit Types - Emission Rates'!A250="Change of location",AND(ISBLANK('Unit Types - Emission Rates'!A250),BJ241=TRUE))</f>
        <v>0</v>
      </c>
      <c r="BK242" t="b">
        <f>OR('Unit Types - Emission Rates'!A250="Renew",'Unit Types - Emission Rates'!A250="Renew only",AND(ISBLANK('Unit Types - Emission Rates'!A250),BK241=TRUE))</f>
        <v>0</v>
      </c>
      <c r="BL242">
        <f>IF(ISNUMBER(IFERROR(MATCH(BM242,$BM$1:BM241,0),"Else")),0,ROW(BM242)-1)</f>
        <v>0</v>
      </c>
      <c r="BM242" s="105">
        <f t="shared" si="101"/>
        <v>0</v>
      </c>
      <c r="BO242" s="3"/>
      <c r="BP242" s="3"/>
      <c r="BQ242" s="162" t="s">
        <v>1946</v>
      </c>
      <c r="BR242" s="160" t="s">
        <v>1148</v>
      </c>
      <c r="BS242" s="3"/>
      <c r="BT242" s="3"/>
      <c r="DA242" t="b">
        <f t="shared" si="99"/>
        <v>0</v>
      </c>
      <c r="DF242" s="333">
        <f t="shared" si="100"/>
        <v>0</v>
      </c>
    </row>
    <row r="243" spans="1:110" x14ac:dyDescent="0.2">
      <c r="A243" s="102">
        <f>IF(OR('Unit Types - Emission Rates'!A252="Not New/Modified",'Unit Types - Emission Rates'!A252="Remove",M243=0),0,IF(ISNUMBER(MATCH(M243,$M$1:M242,0)),0,MAX($A$1:A242)+1))</f>
        <v>0</v>
      </c>
      <c r="B243" t="str">
        <f>IF(OR(COUNTIF(QuickFix!$D$2:D243,QuickFix!D243)&gt;1,QuickFix!D243=0),IF(ISBLANK('Unit Types - Emission Rates'!C252),B242,0),MAX($B$1:B242)+1)</f>
        <v># if BACT</v>
      </c>
      <c r="C243" t="str">
        <f t="shared" si="79"/>
        <v># if BACT0</v>
      </c>
      <c r="D243">
        <f>IF(B243=0,0,IF(ISNUMBER(MATCH(C243,$C$1:C242,0)),-1,COUNTIF($B$2:B243,B243)-COUNTIFS($D$1:D242,"&lt;0",$B$1:B242,B243)))</f>
        <v>-1</v>
      </c>
      <c r="E243">
        <f t="shared" si="96"/>
        <v>0</v>
      </c>
      <c r="F243" t="str">
        <f>IF(OR(COUNTIF(QuickFix!$D$2:D243,QuickFix!D243)&gt;1,QuickFix!D243=0),IF(ISBLANK('Unit Types - Emission Rates'!C252),F242,0),MAX(F$1:$F242)+1)</f>
        <v># if Monitoring</v>
      </c>
      <c r="G243" t="str">
        <f t="shared" si="80"/>
        <v># if Monitoring0</v>
      </c>
      <c r="H243">
        <f>IF(F243=0,0,IF(ISNUMBER(MATCH(G243,$G$1:G242,0)),-1,COUNTIF($F$2:F243,F243)-COUNTIFS($H$1:H242,"&lt;0",$F$1:F242,F243)))</f>
        <v>-1</v>
      </c>
      <c r="I243">
        <f t="shared" si="81"/>
        <v>0</v>
      </c>
      <c r="J243" s="3" t="str">
        <f>IF(OR(COUNTIF($L$2:L243,L243)&gt;1,L243=0),IF(ISBLANK('Unit Types - Emission Rates'!C252),J242,0),MAX($J$1:J242)+1)</f>
        <v>Unique FIN</v>
      </c>
      <c r="K243" s="3" t="str">
        <f>IF(OR(COUNTIF($M$2:M243,M243)&gt;1,M243=0),IF(ISBLANK('Unit Types - Emission Rates'!D252),K242,0),MAX($K$1:K242)+1)</f>
        <v>Unique EPN</v>
      </c>
      <c r="L243">
        <f>IF(ISBLANK('Unit Types - Emission Rates'!$C252),'Unit Types - Emission Rates'!D252,'Unit Types - Emission Rates'!C252)</f>
        <v>0</v>
      </c>
      <c r="M243" s="3">
        <f>IF(AND(ISBLANK('Unit Types - Emission Rates'!D252),N243&lt;&gt;0,L243&lt;&gt;N243),"FIN: "&amp;L243,IF(AND(ISBLANK('Unit Types - Emission Rates'!D252),N243&lt;&gt;0),L243,'Unit Types - Emission Rates'!D252))</f>
        <v>0</v>
      </c>
      <c r="N243" s="3">
        <f>'Unit Types - Emission Rates'!E252</f>
        <v>0</v>
      </c>
      <c r="O243" s="5" t="str">
        <f>IF(OR(COUNTIF($P$2:P243,P243&lt;&gt;0)&gt;1,P243=0),IF(ISBLANK('Unit Types - Emission Rates'!A252),O242,0),MAX($O$1:O242)+1)</f>
        <v>AR Numbering</v>
      </c>
      <c r="P243" s="5">
        <f>'Unit Types - Emission Rates'!A252</f>
        <v>0</v>
      </c>
      <c r="Q243" s="3">
        <f>IF(R243=0,0,IF(COUNTIF($R$2:R243,R243)&gt;1,0,MAX($Q$1:Q242)+1))</f>
        <v>0</v>
      </c>
      <c r="R243" s="3">
        <f>IF(ISBLANK('Unit Types - Emission Rates'!P252),'Unit Types - Emission Rates'!O252,'Unit Types - Emission Rates'!P252)</f>
        <v>0</v>
      </c>
      <c r="S243" t="str">
        <f t="shared" si="97"/>
        <v>00</v>
      </c>
      <c r="T243" t="str">
        <f t="shared" si="98"/>
        <v>00</v>
      </c>
      <c r="U243" s="3">
        <f>IF(OR('Unit Types - Emission Rates'!F252="PM 2.5",'Unit Types - Emission Rates'!F252="PM2.5",'Unit Types - Emission Rates'!F252="PM 10",'Unit Types - Emission Rates'!F252="PM10"),"PM",'Unit Types - Emission Rates'!F252)</f>
        <v>0</v>
      </c>
      <c r="V243" s="100">
        <f>IF(ISBLANK('Unit Types - Emission Rates'!F252),1,0)</f>
        <v>1</v>
      </c>
      <c r="AC243" s="99">
        <f>IF(AD243=-1,0,MAX($AC$1:AC242)+1)</f>
        <v>0</v>
      </c>
      <c r="AD243" s="3">
        <f t="shared" si="82"/>
        <v>-1</v>
      </c>
      <c r="AE243" s="3">
        <f t="shared" si="83"/>
        <v>-1</v>
      </c>
      <c r="AF243" s="280">
        <f t="shared" si="84"/>
        <v>-1</v>
      </c>
      <c r="AG243" s="280" t="str">
        <f t="shared" si="85"/>
        <v/>
      </c>
      <c r="AH243" s="280" t="str">
        <f t="shared" si="86"/>
        <v/>
      </c>
      <c r="AI243" s="3">
        <f t="shared" si="87"/>
        <v>-1</v>
      </c>
      <c r="AJ243" s="3" t="str">
        <f t="shared" si="88"/>
        <v/>
      </c>
      <c r="AK243" s="3" t="str">
        <f t="shared" si="89"/>
        <v/>
      </c>
      <c r="AL243" s="280">
        <f t="shared" si="90"/>
        <v>-1</v>
      </c>
      <c r="AM243" s="280" t="str">
        <f t="shared" si="91"/>
        <v/>
      </c>
      <c r="AN243" s="285" t="str">
        <f t="shared" si="92"/>
        <v/>
      </c>
      <c r="AO243" s="3">
        <f>IF(AP243=0,0,COUNTIF(AO$1:$AO242,"&lt;&gt;0"))</f>
        <v>0</v>
      </c>
      <c r="AP243" s="3">
        <f t="shared" si="93"/>
        <v>0</v>
      </c>
      <c r="AT243" s="99">
        <f>IF(AU243=0,0,COUNTIF($AT$1:AT242,"&lt;&gt;0"))</f>
        <v>0</v>
      </c>
      <c r="AU243" s="3">
        <f t="shared" si="94"/>
        <v>0</v>
      </c>
      <c r="AY243" s="3">
        <f>IF(ISNUMBER(IFERROR(MATCH(AZ243,$AZ$1:AZ242,0),"Else")),0,ROW(AZ243)-1)</f>
        <v>0</v>
      </c>
      <c r="AZ243">
        <f>IF(OR('Unit Types - Emission Rates'!F251="PM 2.5",'Unit Types - Emission Rates'!F251="PM 2.5 ",'Unit Types - Emission Rates'!F251="PM2.5"),"PM2.5",IF(OR('Unit Types - Emission Rates'!F251="PM 10",'Unit Types - Emission Rates'!F251="PM 10 ",'Unit Types - Emission Rates'!F251="PM10 "),"PM10",IF(RIGHT('Unit Types - Emission Rates'!F251,1)=" ",LEFT('Unit Types - Emission Rates'!F251,LEN('Unit Types - Emission Rates'!F251)-1),IF(RIGHT('Unit Types - Emission Rates'!F251,1)&lt;&gt;" ",'Unit Types - Emission Rates'!F251,'Unit Types - Emission Rates'!F251))))</f>
        <v>0</v>
      </c>
      <c r="BA243">
        <f>_xlfn.NUMBERVALUE(IF(OR('Unit Types - Emission Rates'!G251="-",'Unit Types - Emission Rates'!G251="--",'Unit Types - Emission Rates'!G251="---"),0,IF(OR('Unit Types - Emission Rates'!G251="&lt;0.01",'Unit Types - Emission Rates'!G251="&lt; 0.01"),0.01,'Unit Types - Emission Rates'!G251)))</f>
        <v>0</v>
      </c>
      <c r="BB243">
        <f>_xlfn.NUMBERVALUE(IF(OR('Unit Types - Emission Rates'!H251="-",'Unit Types - Emission Rates'!H251="--",'Unit Types - Emission Rates'!H251="---"),0,IF(OR('Unit Types - Emission Rates'!H251="&lt;0.01",'Unit Types - Emission Rates'!H251="&lt; 0.01"),0.01,'Unit Types - Emission Rates'!H251)))</f>
        <v>0</v>
      </c>
      <c r="BC243">
        <f>_xlfn.NUMBERVALUE(IF(OR('Unit Types - Emission Rates'!I251="-",'Unit Types - Emission Rates'!I251="--",'Unit Types - Emission Rates'!I251="---"),0,IF(OR('Unit Types - Emission Rates'!I251="&lt;0.01",'Unit Types - Emission Rates'!I251="&lt; 0.01"),0.01,'Unit Types - Emission Rates'!I251)))</f>
        <v>0</v>
      </c>
      <c r="BD243">
        <f>_xlfn.NUMBERVALUE(IF(OR('Unit Types - Emission Rates'!J251="-",'Unit Types - Emission Rates'!J251="--",'Unit Types - Emission Rates'!J251="---"),0,IF(OR('Unit Types - Emission Rates'!J251="&lt;0.01",'Unit Types - Emission Rates'!J251="&lt; 0.01"),0.01,'Unit Types - Emission Rates'!J251)))</f>
        <v>0</v>
      </c>
      <c r="BE243">
        <f>_xlfn.NUMBERVALUE(IF(OR('Unit Types - Emission Rates'!K251="-",'Unit Types - Emission Rates'!K251="--",'Unit Types - Emission Rates'!K251="---"),0,IF(OR('Unit Types - Emission Rates'!K251="&lt;0.01",'Unit Types - Emission Rates'!K251="&lt; 0.01"),0.01,'Unit Types - Emission Rates'!K251)))</f>
        <v>0</v>
      </c>
      <c r="BF243">
        <f>_xlfn.NUMBERVALUE(IF(OR('Unit Types - Emission Rates'!L251="-",'Unit Types - Emission Rates'!L251="--",'Unit Types - Emission Rates'!L251="---"),0,IF(OR('Unit Types - Emission Rates'!L251="&lt;0.01",'Unit Types - Emission Rates'!L251="&lt; 0.01"),0.01,'Unit Types - Emission Rates'!L251)))</f>
        <v>0</v>
      </c>
      <c r="BG243" t="b">
        <f>IF(AND(V242&lt;&gt;1),(QuickFix!G242="Yes"))</f>
        <v>0</v>
      </c>
      <c r="BH243" t="b">
        <f>OR('Unit Types - Emission Rates'!A251="Consolidate",AND(ISBLANK('Unit Types - Emission Rates'!A251),BH242=TRUE),BC243&gt;0,BD243&gt;0)</f>
        <v>0</v>
      </c>
      <c r="BI243" t="b">
        <f>OR('Unit Types - Emission Rates'!A251="Remove",AND(ISBLANK('Unit Types - Emission Rates'!A251),BI242=TRUE))</f>
        <v>0</v>
      </c>
      <c r="BJ243" t="b">
        <f>OR('Unit Types - Emission Rates'!A251="Consolidate",'Unit Types - Emission Rates'!A251="New/Modified",'Unit Types - Emission Rates'!A251="Change of location",AND(ISBLANK('Unit Types - Emission Rates'!A251),BJ242=TRUE))</f>
        <v>0</v>
      </c>
      <c r="BK243" t="b">
        <f>OR('Unit Types - Emission Rates'!A251="Renew",'Unit Types - Emission Rates'!A251="Renew only",AND(ISBLANK('Unit Types - Emission Rates'!A251),BK242=TRUE))</f>
        <v>0</v>
      </c>
      <c r="BL243">
        <f>IF(ISNUMBER(IFERROR(MATCH(BM243,$BM$1:BM242,0),"Else")),0,ROW(BM243)-1)</f>
        <v>0</v>
      </c>
      <c r="BM243" s="105">
        <f t="shared" si="101"/>
        <v>0</v>
      </c>
      <c r="BO243" s="3"/>
      <c r="BP243" s="3"/>
      <c r="BQ243" s="162" t="s">
        <v>1947</v>
      </c>
      <c r="BR243" s="160" t="s">
        <v>1074</v>
      </c>
      <c r="BS243" s="3"/>
      <c r="BT243" s="3"/>
      <c r="DA243" t="b">
        <f t="shared" si="99"/>
        <v>0</v>
      </c>
      <c r="DF243" s="333">
        <f t="shared" si="100"/>
        <v>0</v>
      </c>
    </row>
    <row r="244" spans="1:110" x14ac:dyDescent="0.2">
      <c r="A244" s="102">
        <f>IF(OR('Unit Types - Emission Rates'!A253="Not New/Modified",'Unit Types - Emission Rates'!A253="Remove",M244=0),0,IF(ISNUMBER(MATCH(M244,$M$1:M243,0)),0,MAX($A$1:A243)+1))</f>
        <v>0</v>
      </c>
      <c r="B244" t="str">
        <f>IF(OR(COUNTIF(QuickFix!$D$2:D244,QuickFix!D244)&gt;1,QuickFix!D244=0),IF(ISBLANK('Unit Types - Emission Rates'!C253),B243,0),MAX($B$1:B243)+1)</f>
        <v># if BACT</v>
      </c>
      <c r="C244" t="str">
        <f t="shared" si="79"/>
        <v># if BACT0</v>
      </c>
      <c r="D244">
        <f>IF(B244=0,0,IF(ISNUMBER(MATCH(C244,$C$1:C243,0)),-1,COUNTIF($B$2:B244,B244)-COUNTIFS($D$1:D243,"&lt;0",$B$1:B243,B244)))</f>
        <v>-1</v>
      </c>
      <c r="E244">
        <f t="shared" si="96"/>
        <v>0</v>
      </c>
      <c r="F244" t="str">
        <f>IF(OR(COUNTIF(QuickFix!$D$2:D244,QuickFix!D244)&gt;1,QuickFix!D244=0),IF(ISBLANK('Unit Types - Emission Rates'!C253),F243,0),MAX(F$1:$F243)+1)</f>
        <v># if Monitoring</v>
      </c>
      <c r="G244" t="str">
        <f t="shared" si="80"/>
        <v># if Monitoring0</v>
      </c>
      <c r="H244">
        <f>IF(F244=0,0,IF(ISNUMBER(MATCH(G244,$G$1:G243,0)),-1,COUNTIF($F$2:F244,F244)-COUNTIFS($H$1:H243,"&lt;0",$F$1:F243,F244)))</f>
        <v>-1</v>
      </c>
      <c r="I244">
        <f t="shared" si="81"/>
        <v>0</v>
      </c>
      <c r="J244" s="3" t="str">
        <f>IF(OR(COUNTIF($L$2:L244,L244)&gt;1,L244=0),IF(ISBLANK('Unit Types - Emission Rates'!C253),J243,0),MAX($J$1:J243)+1)</f>
        <v>Unique FIN</v>
      </c>
      <c r="K244" s="3" t="str">
        <f>IF(OR(COUNTIF($M$2:M244,M244)&gt;1,M244=0),IF(ISBLANK('Unit Types - Emission Rates'!D253),K243,0),MAX($K$1:K243)+1)</f>
        <v>Unique EPN</v>
      </c>
      <c r="L244">
        <f>IF(ISBLANK('Unit Types - Emission Rates'!$C253),'Unit Types - Emission Rates'!D253,'Unit Types - Emission Rates'!C253)</f>
        <v>0</v>
      </c>
      <c r="M244" s="3">
        <f>IF(AND(ISBLANK('Unit Types - Emission Rates'!D253),N244&lt;&gt;0,L244&lt;&gt;N244),"FIN: "&amp;L244,IF(AND(ISBLANK('Unit Types - Emission Rates'!D253),N244&lt;&gt;0),L244,'Unit Types - Emission Rates'!D253))</f>
        <v>0</v>
      </c>
      <c r="N244" s="3">
        <f>'Unit Types - Emission Rates'!E253</f>
        <v>0</v>
      </c>
      <c r="O244" s="5" t="str">
        <f>IF(OR(COUNTIF($P$2:P244,P244&lt;&gt;0)&gt;1,P244=0),IF(ISBLANK('Unit Types - Emission Rates'!A253),O243,0),MAX($O$1:O243)+1)</f>
        <v>AR Numbering</v>
      </c>
      <c r="P244" s="5">
        <f>'Unit Types - Emission Rates'!A253</f>
        <v>0</v>
      </c>
      <c r="Q244" s="3">
        <f>IF(R244=0,0,IF(COUNTIF($R$2:R244,R244)&gt;1,0,MAX($Q$1:Q243)+1))</f>
        <v>0</v>
      </c>
      <c r="R244" s="3">
        <f>IF(ISBLANK('Unit Types - Emission Rates'!P253),'Unit Types - Emission Rates'!O253,'Unit Types - Emission Rates'!P253)</f>
        <v>0</v>
      </c>
      <c r="S244" t="str">
        <f t="shared" si="97"/>
        <v>00</v>
      </c>
      <c r="T244" t="str">
        <f t="shared" si="98"/>
        <v>00</v>
      </c>
      <c r="U244" s="3">
        <f>IF(OR('Unit Types - Emission Rates'!F253="PM 2.5",'Unit Types - Emission Rates'!F253="PM2.5",'Unit Types - Emission Rates'!F253="PM 10",'Unit Types - Emission Rates'!F253="PM10"),"PM",'Unit Types - Emission Rates'!F253)</f>
        <v>0</v>
      </c>
      <c r="V244" s="100">
        <f>IF(ISBLANK('Unit Types - Emission Rates'!F253),1,0)</f>
        <v>1</v>
      </c>
      <c r="AC244" s="99">
        <f>IF(AD244=-1,0,MAX($AC$1:AC243)+1)</f>
        <v>0</v>
      </c>
      <c r="AD244" s="3">
        <f t="shared" si="82"/>
        <v>-1</v>
      </c>
      <c r="AE244" s="3">
        <f t="shared" si="83"/>
        <v>-1</v>
      </c>
      <c r="AF244" s="280">
        <f t="shared" si="84"/>
        <v>-1</v>
      </c>
      <c r="AG244" s="280" t="str">
        <f t="shared" si="85"/>
        <v/>
      </c>
      <c r="AH244" s="280" t="str">
        <f t="shared" si="86"/>
        <v/>
      </c>
      <c r="AI244" s="3">
        <f t="shared" si="87"/>
        <v>-1</v>
      </c>
      <c r="AJ244" s="3" t="str">
        <f t="shared" si="88"/>
        <v/>
      </c>
      <c r="AK244" s="3" t="str">
        <f t="shared" si="89"/>
        <v/>
      </c>
      <c r="AL244" s="280">
        <f t="shared" si="90"/>
        <v>-1</v>
      </c>
      <c r="AM244" s="280" t="str">
        <f t="shared" si="91"/>
        <v/>
      </c>
      <c r="AN244" s="285" t="str">
        <f t="shared" si="92"/>
        <v/>
      </c>
      <c r="AO244" s="3">
        <f>IF(AP244=0,0,COUNTIF(AO$1:$AO243,"&lt;&gt;0"))</f>
        <v>0</v>
      </c>
      <c r="AP244" s="3">
        <f t="shared" si="93"/>
        <v>0</v>
      </c>
      <c r="AT244" s="99">
        <f>IF(AU244=0,0,COUNTIF($AT$1:AT243,"&lt;&gt;0"))</f>
        <v>0</v>
      </c>
      <c r="AU244" s="3">
        <f t="shared" si="94"/>
        <v>0</v>
      </c>
      <c r="AY244" s="3">
        <f>IF(ISNUMBER(IFERROR(MATCH(AZ244,$AZ$1:AZ243,0),"Else")),0,ROW(AZ244)-1)</f>
        <v>0</v>
      </c>
      <c r="AZ244">
        <f>IF(OR('Unit Types - Emission Rates'!F252="PM 2.5",'Unit Types - Emission Rates'!F252="PM 2.5 ",'Unit Types - Emission Rates'!F252="PM2.5"),"PM2.5",IF(OR('Unit Types - Emission Rates'!F252="PM 10",'Unit Types - Emission Rates'!F252="PM 10 ",'Unit Types - Emission Rates'!F252="PM10 "),"PM10",IF(RIGHT('Unit Types - Emission Rates'!F252,1)=" ",LEFT('Unit Types - Emission Rates'!F252,LEN('Unit Types - Emission Rates'!F252)-1),IF(RIGHT('Unit Types - Emission Rates'!F252,1)&lt;&gt;" ",'Unit Types - Emission Rates'!F252,'Unit Types - Emission Rates'!F252))))</f>
        <v>0</v>
      </c>
      <c r="BA244">
        <f>_xlfn.NUMBERVALUE(IF(OR('Unit Types - Emission Rates'!G252="-",'Unit Types - Emission Rates'!G252="--",'Unit Types - Emission Rates'!G252="---"),0,IF(OR('Unit Types - Emission Rates'!G252="&lt;0.01",'Unit Types - Emission Rates'!G252="&lt; 0.01"),0.01,'Unit Types - Emission Rates'!G252)))</f>
        <v>0</v>
      </c>
      <c r="BB244">
        <f>_xlfn.NUMBERVALUE(IF(OR('Unit Types - Emission Rates'!H252="-",'Unit Types - Emission Rates'!H252="--",'Unit Types - Emission Rates'!H252="---"),0,IF(OR('Unit Types - Emission Rates'!H252="&lt;0.01",'Unit Types - Emission Rates'!H252="&lt; 0.01"),0.01,'Unit Types - Emission Rates'!H252)))</f>
        <v>0</v>
      </c>
      <c r="BC244">
        <f>_xlfn.NUMBERVALUE(IF(OR('Unit Types - Emission Rates'!I252="-",'Unit Types - Emission Rates'!I252="--",'Unit Types - Emission Rates'!I252="---"),0,IF(OR('Unit Types - Emission Rates'!I252="&lt;0.01",'Unit Types - Emission Rates'!I252="&lt; 0.01"),0.01,'Unit Types - Emission Rates'!I252)))</f>
        <v>0</v>
      </c>
      <c r="BD244">
        <f>_xlfn.NUMBERVALUE(IF(OR('Unit Types - Emission Rates'!J252="-",'Unit Types - Emission Rates'!J252="--",'Unit Types - Emission Rates'!J252="---"),0,IF(OR('Unit Types - Emission Rates'!J252="&lt;0.01",'Unit Types - Emission Rates'!J252="&lt; 0.01"),0.01,'Unit Types - Emission Rates'!J252)))</f>
        <v>0</v>
      </c>
      <c r="BE244">
        <f>_xlfn.NUMBERVALUE(IF(OR('Unit Types - Emission Rates'!K252="-",'Unit Types - Emission Rates'!K252="--",'Unit Types - Emission Rates'!K252="---"),0,IF(OR('Unit Types - Emission Rates'!K252="&lt;0.01",'Unit Types - Emission Rates'!K252="&lt; 0.01"),0.01,'Unit Types - Emission Rates'!K252)))</f>
        <v>0</v>
      </c>
      <c r="BF244">
        <f>_xlfn.NUMBERVALUE(IF(OR('Unit Types - Emission Rates'!L252="-",'Unit Types - Emission Rates'!L252="--",'Unit Types - Emission Rates'!L252="---"),0,IF(OR('Unit Types - Emission Rates'!L252="&lt;0.01",'Unit Types - Emission Rates'!L252="&lt; 0.01"),0.01,'Unit Types - Emission Rates'!L252)))</f>
        <v>0</v>
      </c>
      <c r="BG244" t="b">
        <f>IF(AND(V243&lt;&gt;1),(QuickFix!G243="Yes"))</f>
        <v>0</v>
      </c>
      <c r="BH244" t="b">
        <f>OR('Unit Types - Emission Rates'!A252="Consolidate",AND(ISBLANK('Unit Types - Emission Rates'!A252),BH243=TRUE),BC244&gt;0,BD244&gt;0)</f>
        <v>0</v>
      </c>
      <c r="BI244" t="b">
        <f>OR('Unit Types - Emission Rates'!A252="Remove",AND(ISBLANK('Unit Types - Emission Rates'!A252),BI243=TRUE))</f>
        <v>0</v>
      </c>
      <c r="BJ244" t="b">
        <f>OR('Unit Types - Emission Rates'!A252="Consolidate",'Unit Types - Emission Rates'!A252="New/Modified",'Unit Types - Emission Rates'!A252="Change of location",AND(ISBLANK('Unit Types - Emission Rates'!A252),BJ243=TRUE))</f>
        <v>0</v>
      </c>
      <c r="BK244" t="b">
        <f>OR('Unit Types - Emission Rates'!A252="Renew",'Unit Types - Emission Rates'!A252="Renew only",AND(ISBLANK('Unit Types - Emission Rates'!A252),BK243=TRUE))</f>
        <v>0</v>
      </c>
      <c r="BL244">
        <f>IF(ISNUMBER(IFERROR(MATCH(BM244,$BM$1:BM243,0),"Else")),0,ROW(BM244)-1)</f>
        <v>0</v>
      </c>
      <c r="BM244" s="105">
        <f t="shared" si="101"/>
        <v>0</v>
      </c>
      <c r="BO244" s="3"/>
      <c r="BP244" s="3"/>
      <c r="BQ244" s="162" t="s">
        <v>1948</v>
      </c>
      <c r="BR244" s="160" t="s">
        <v>1013</v>
      </c>
      <c r="BS244" s="3"/>
      <c r="BT244" s="3"/>
      <c r="DA244" t="b">
        <f t="shared" si="99"/>
        <v>0</v>
      </c>
      <c r="DF244" s="333">
        <f t="shared" si="100"/>
        <v>0</v>
      </c>
    </row>
    <row r="245" spans="1:110" x14ac:dyDescent="0.2">
      <c r="A245" s="102">
        <f>IF(OR('Unit Types - Emission Rates'!A254="Not New/Modified",'Unit Types - Emission Rates'!A254="Remove",M245=0),0,IF(ISNUMBER(MATCH(M245,$M$1:M244,0)),0,MAX($A$1:A244)+1))</f>
        <v>0</v>
      </c>
      <c r="B245" t="str">
        <f>IF(OR(COUNTIF(QuickFix!$D$2:D245,QuickFix!D245)&gt;1,QuickFix!D245=0),IF(ISBLANK('Unit Types - Emission Rates'!C254),B244,0),MAX($B$1:B244)+1)</f>
        <v># if BACT</v>
      </c>
      <c r="C245" t="str">
        <f t="shared" si="79"/>
        <v># if BACT0</v>
      </c>
      <c r="D245">
        <f>IF(B245=0,0,IF(ISNUMBER(MATCH(C245,$C$1:C244,0)),-1,COUNTIF($B$2:B245,B245)-COUNTIFS($D$1:D244,"&lt;0",$B$1:B244,B245)))</f>
        <v>-1</v>
      </c>
      <c r="E245">
        <f t="shared" si="96"/>
        <v>0</v>
      </c>
      <c r="F245" t="str">
        <f>IF(OR(COUNTIF(QuickFix!$D$2:D245,QuickFix!D245)&gt;1,QuickFix!D245=0),IF(ISBLANK('Unit Types - Emission Rates'!C254),F244,0),MAX(F$1:$F244)+1)</f>
        <v># if Monitoring</v>
      </c>
      <c r="G245" t="str">
        <f t="shared" si="80"/>
        <v># if Monitoring0</v>
      </c>
      <c r="H245">
        <f>IF(F245=0,0,IF(ISNUMBER(MATCH(G245,$G$1:G244,0)),-1,COUNTIF($F$2:F245,F245)-COUNTIFS($H$1:H244,"&lt;0",$F$1:F244,F245)))</f>
        <v>-1</v>
      </c>
      <c r="I245">
        <f t="shared" si="81"/>
        <v>0</v>
      </c>
      <c r="J245" s="3" t="str">
        <f>IF(OR(COUNTIF($L$2:L245,L245)&gt;1,L245=0),IF(ISBLANK('Unit Types - Emission Rates'!C254),J244,0),MAX($J$1:J244)+1)</f>
        <v>Unique FIN</v>
      </c>
      <c r="K245" s="3" t="str">
        <f>IF(OR(COUNTIF($M$2:M245,M245)&gt;1,M245=0),IF(ISBLANK('Unit Types - Emission Rates'!D254),K244,0),MAX($K$1:K244)+1)</f>
        <v>Unique EPN</v>
      </c>
      <c r="L245">
        <f>IF(ISBLANK('Unit Types - Emission Rates'!$C254),'Unit Types - Emission Rates'!D254,'Unit Types - Emission Rates'!C254)</f>
        <v>0</v>
      </c>
      <c r="M245" s="3">
        <f>IF(AND(ISBLANK('Unit Types - Emission Rates'!D254),N245&lt;&gt;0,L245&lt;&gt;N245),"FIN: "&amp;L245,IF(AND(ISBLANK('Unit Types - Emission Rates'!D254),N245&lt;&gt;0),L245,'Unit Types - Emission Rates'!D254))</f>
        <v>0</v>
      </c>
      <c r="N245" s="3">
        <f>'Unit Types - Emission Rates'!E254</f>
        <v>0</v>
      </c>
      <c r="O245" s="5" t="str">
        <f>IF(OR(COUNTIF($P$2:P245,P245&lt;&gt;0)&gt;1,P245=0),IF(ISBLANK('Unit Types - Emission Rates'!A254),O244,0),MAX($O$1:O244)+1)</f>
        <v>AR Numbering</v>
      </c>
      <c r="P245" s="5">
        <f>'Unit Types - Emission Rates'!A254</f>
        <v>0</v>
      </c>
      <c r="Q245" s="3">
        <f>IF(R245=0,0,IF(COUNTIF($R$2:R245,R245)&gt;1,0,MAX($Q$1:Q244)+1))</f>
        <v>0</v>
      </c>
      <c r="R245" s="3">
        <f>IF(ISBLANK('Unit Types - Emission Rates'!P254),'Unit Types - Emission Rates'!O254,'Unit Types - Emission Rates'!P254)</f>
        <v>0</v>
      </c>
      <c r="S245" t="str">
        <f t="shared" si="97"/>
        <v>00</v>
      </c>
      <c r="T245" t="str">
        <f t="shared" si="98"/>
        <v>00</v>
      </c>
      <c r="U245" s="3">
        <f>IF(OR('Unit Types - Emission Rates'!F254="PM 2.5",'Unit Types - Emission Rates'!F254="PM2.5",'Unit Types - Emission Rates'!F254="PM 10",'Unit Types - Emission Rates'!F254="PM10"),"PM",'Unit Types - Emission Rates'!F254)</f>
        <v>0</v>
      </c>
      <c r="V245" s="100">
        <f>IF(ISBLANK('Unit Types - Emission Rates'!F254),1,0)</f>
        <v>1</v>
      </c>
      <c r="AC245" s="99">
        <f>IF(AD245=-1,0,MAX($AC$1:AC244)+1)</f>
        <v>0</v>
      </c>
      <c r="AD245" s="3">
        <f t="shared" si="82"/>
        <v>-1</v>
      </c>
      <c r="AE245" s="3">
        <f t="shared" si="83"/>
        <v>-1</v>
      </c>
      <c r="AF245" s="280">
        <f t="shared" si="84"/>
        <v>-1</v>
      </c>
      <c r="AG245" s="280" t="str">
        <f t="shared" si="85"/>
        <v/>
      </c>
      <c r="AH245" s="280" t="str">
        <f t="shared" si="86"/>
        <v/>
      </c>
      <c r="AI245" s="3">
        <f t="shared" si="87"/>
        <v>-1</v>
      </c>
      <c r="AJ245" s="3" t="str">
        <f t="shared" si="88"/>
        <v/>
      </c>
      <c r="AK245" s="3" t="str">
        <f t="shared" si="89"/>
        <v/>
      </c>
      <c r="AL245" s="280">
        <f t="shared" si="90"/>
        <v>-1</v>
      </c>
      <c r="AM245" s="280" t="str">
        <f t="shared" si="91"/>
        <v/>
      </c>
      <c r="AN245" s="285" t="str">
        <f t="shared" si="92"/>
        <v/>
      </c>
      <c r="AO245" s="3">
        <f>IF(AP245=0,0,COUNTIF(AO$1:$AO244,"&lt;&gt;0"))</f>
        <v>0</v>
      </c>
      <c r="AP245" s="3">
        <f t="shared" si="93"/>
        <v>0</v>
      </c>
      <c r="AT245" s="99">
        <f>IF(AU245=0,0,COUNTIF($AT$1:AT244,"&lt;&gt;0"))</f>
        <v>0</v>
      </c>
      <c r="AU245" s="3">
        <f t="shared" si="94"/>
        <v>0</v>
      </c>
      <c r="AY245" s="3">
        <f>IF(ISNUMBER(IFERROR(MATCH(AZ245,$AZ$1:AZ244,0),"Else")),0,ROW(AZ245)-1)</f>
        <v>0</v>
      </c>
      <c r="AZ245">
        <f>IF(OR('Unit Types - Emission Rates'!F253="PM 2.5",'Unit Types - Emission Rates'!F253="PM 2.5 ",'Unit Types - Emission Rates'!F253="PM2.5"),"PM2.5",IF(OR('Unit Types - Emission Rates'!F253="PM 10",'Unit Types - Emission Rates'!F253="PM 10 ",'Unit Types - Emission Rates'!F253="PM10 "),"PM10",IF(RIGHT('Unit Types - Emission Rates'!F253,1)=" ",LEFT('Unit Types - Emission Rates'!F253,LEN('Unit Types - Emission Rates'!F253)-1),IF(RIGHT('Unit Types - Emission Rates'!F253,1)&lt;&gt;" ",'Unit Types - Emission Rates'!F253,'Unit Types - Emission Rates'!F253))))</f>
        <v>0</v>
      </c>
      <c r="BA245">
        <f>_xlfn.NUMBERVALUE(IF(OR('Unit Types - Emission Rates'!G253="-",'Unit Types - Emission Rates'!G253="--",'Unit Types - Emission Rates'!G253="---"),0,IF(OR('Unit Types - Emission Rates'!G253="&lt;0.01",'Unit Types - Emission Rates'!G253="&lt; 0.01"),0.01,'Unit Types - Emission Rates'!G253)))</f>
        <v>0</v>
      </c>
      <c r="BB245">
        <f>_xlfn.NUMBERVALUE(IF(OR('Unit Types - Emission Rates'!H253="-",'Unit Types - Emission Rates'!H253="--",'Unit Types - Emission Rates'!H253="---"),0,IF(OR('Unit Types - Emission Rates'!H253="&lt;0.01",'Unit Types - Emission Rates'!H253="&lt; 0.01"),0.01,'Unit Types - Emission Rates'!H253)))</f>
        <v>0</v>
      </c>
      <c r="BC245">
        <f>_xlfn.NUMBERVALUE(IF(OR('Unit Types - Emission Rates'!I253="-",'Unit Types - Emission Rates'!I253="--",'Unit Types - Emission Rates'!I253="---"),0,IF(OR('Unit Types - Emission Rates'!I253="&lt;0.01",'Unit Types - Emission Rates'!I253="&lt; 0.01"),0.01,'Unit Types - Emission Rates'!I253)))</f>
        <v>0</v>
      </c>
      <c r="BD245">
        <f>_xlfn.NUMBERVALUE(IF(OR('Unit Types - Emission Rates'!J253="-",'Unit Types - Emission Rates'!J253="--",'Unit Types - Emission Rates'!J253="---"),0,IF(OR('Unit Types - Emission Rates'!J253="&lt;0.01",'Unit Types - Emission Rates'!J253="&lt; 0.01"),0.01,'Unit Types - Emission Rates'!J253)))</f>
        <v>0</v>
      </c>
      <c r="BE245">
        <f>_xlfn.NUMBERVALUE(IF(OR('Unit Types - Emission Rates'!K253="-",'Unit Types - Emission Rates'!K253="--",'Unit Types - Emission Rates'!K253="---"),0,IF(OR('Unit Types - Emission Rates'!K253="&lt;0.01",'Unit Types - Emission Rates'!K253="&lt; 0.01"),0.01,'Unit Types - Emission Rates'!K253)))</f>
        <v>0</v>
      </c>
      <c r="BF245">
        <f>_xlfn.NUMBERVALUE(IF(OR('Unit Types - Emission Rates'!L253="-",'Unit Types - Emission Rates'!L253="--",'Unit Types - Emission Rates'!L253="---"),0,IF(OR('Unit Types - Emission Rates'!L253="&lt;0.01",'Unit Types - Emission Rates'!L253="&lt; 0.01"),0.01,'Unit Types - Emission Rates'!L253)))</f>
        <v>0</v>
      </c>
      <c r="BG245" t="b">
        <f>IF(AND(V244&lt;&gt;1),(QuickFix!G244="Yes"))</f>
        <v>0</v>
      </c>
      <c r="BH245" t="b">
        <f>OR('Unit Types - Emission Rates'!A253="Consolidate",AND(ISBLANK('Unit Types - Emission Rates'!A253),BH244=TRUE),BC245&gt;0,BD245&gt;0)</f>
        <v>0</v>
      </c>
      <c r="BI245" t="b">
        <f>OR('Unit Types - Emission Rates'!A253="Remove",AND(ISBLANK('Unit Types - Emission Rates'!A253),BI244=TRUE))</f>
        <v>0</v>
      </c>
      <c r="BJ245" t="b">
        <f>OR('Unit Types - Emission Rates'!A253="Consolidate",'Unit Types - Emission Rates'!A253="New/Modified",'Unit Types - Emission Rates'!A253="Change of location",AND(ISBLANK('Unit Types - Emission Rates'!A253),BJ244=TRUE))</f>
        <v>0</v>
      </c>
      <c r="BK245" t="b">
        <f>OR('Unit Types - Emission Rates'!A253="Renew",'Unit Types - Emission Rates'!A253="Renew only",AND(ISBLANK('Unit Types - Emission Rates'!A253),BK244=TRUE))</f>
        <v>0</v>
      </c>
      <c r="BL245">
        <f>IF(ISNUMBER(IFERROR(MATCH(BM245,$BM$1:BM244,0),"Else")),0,ROW(BM245)-1)</f>
        <v>0</v>
      </c>
      <c r="BM245" s="105">
        <f t="shared" si="101"/>
        <v>0</v>
      </c>
      <c r="BO245" s="3"/>
      <c r="BP245" s="3"/>
      <c r="BQ245" s="162" t="s">
        <v>1949</v>
      </c>
      <c r="BR245" s="160" t="s">
        <v>1099</v>
      </c>
      <c r="BS245" s="3"/>
      <c r="BT245" s="3"/>
      <c r="DA245" t="b">
        <f t="shared" si="99"/>
        <v>0</v>
      </c>
      <c r="DF245" s="333">
        <f t="shared" si="100"/>
        <v>0</v>
      </c>
    </row>
    <row r="246" spans="1:110" x14ac:dyDescent="0.2">
      <c r="A246" s="102">
        <f>IF(OR('Unit Types - Emission Rates'!A255="Not New/Modified",'Unit Types - Emission Rates'!A255="Remove",M246=0),0,IF(ISNUMBER(MATCH(M246,$M$1:M245,0)),0,MAX($A$1:A245)+1))</f>
        <v>0</v>
      </c>
      <c r="B246" t="str">
        <f>IF(OR(COUNTIF(QuickFix!$D$2:D246,QuickFix!D246)&gt;1,QuickFix!D246=0),IF(ISBLANK('Unit Types - Emission Rates'!C255),B245,0),MAX($B$1:B245)+1)</f>
        <v># if BACT</v>
      </c>
      <c r="C246" t="str">
        <f t="shared" si="79"/>
        <v># if BACT0</v>
      </c>
      <c r="D246">
        <f>IF(B246=0,0,IF(ISNUMBER(MATCH(C246,$C$1:C245,0)),-1,COUNTIF($B$2:B246,B246)-COUNTIFS($D$1:D245,"&lt;0",$B$1:B245,B246)))</f>
        <v>-1</v>
      </c>
      <c r="E246">
        <f t="shared" si="96"/>
        <v>0</v>
      </c>
      <c r="F246" t="str">
        <f>IF(OR(COUNTIF(QuickFix!$D$2:D246,QuickFix!D246)&gt;1,QuickFix!D246=0),IF(ISBLANK('Unit Types - Emission Rates'!C255),F245,0),MAX(F$1:$F245)+1)</f>
        <v># if Monitoring</v>
      </c>
      <c r="G246" t="str">
        <f t="shared" si="80"/>
        <v># if Monitoring0</v>
      </c>
      <c r="H246">
        <f>IF(F246=0,0,IF(ISNUMBER(MATCH(G246,$G$1:G245,0)),-1,COUNTIF($F$2:F246,F246)-COUNTIFS($H$1:H245,"&lt;0",$F$1:F245,F246)))</f>
        <v>-1</v>
      </c>
      <c r="I246">
        <f t="shared" si="81"/>
        <v>0</v>
      </c>
      <c r="J246" s="3" t="str">
        <f>IF(OR(COUNTIF($L$2:L246,L246)&gt;1,L246=0),IF(ISBLANK('Unit Types - Emission Rates'!C255),J245,0),MAX($J$1:J245)+1)</f>
        <v>Unique FIN</v>
      </c>
      <c r="K246" s="3" t="str">
        <f>IF(OR(COUNTIF($M$2:M246,M246)&gt;1,M246=0),IF(ISBLANK('Unit Types - Emission Rates'!D255),K245,0),MAX($K$1:K245)+1)</f>
        <v>Unique EPN</v>
      </c>
      <c r="L246">
        <f>IF(ISBLANK('Unit Types - Emission Rates'!$C255),'Unit Types - Emission Rates'!D255,'Unit Types - Emission Rates'!C255)</f>
        <v>0</v>
      </c>
      <c r="M246" s="3">
        <f>IF(AND(ISBLANK('Unit Types - Emission Rates'!D255),N246&lt;&gt;0,L246&lt;&gt;N246),"FIN: "&amp;L246,IF(AND(ISBLANK('Unit Types - Emission Rates'!D255),N246&lt;&gt;0),L246,'Unit Types - Emission Rates'!D255))</f>
        <v>0</v>
      </c>
      <c r="N246" s="3">
        <f>'Unit Types - Emission Rates'!E255</f>
        <v>0</v>
      </c>
      <c r="O246" s="5" t="str">
        <f>IF(OR(COUNTIF($P$2:P246,P246&lt;&gt;0)&gt;1,P246=0),IF(ISBLANK('Unit Types - Emission Rates'!A255),O245,0),MAX($O$1:O245)+1)</f>
        <v>AR Numbering</v>
      </c>
      <c r="P246" s="5">
        <f>'Unit Types - Emission Rates'!A255</f>
        <v>0</v>
      </c>
      <c r="Q246" s="3">
        <f>IF(R246=0,0,IF(COUNTIF($R$2:R246,R246)&gt;1,0,MAX($Q$1:Q245)+1))</f>
        <v>0</v>
      </c>
      <c r="R246" s="3">
        <f>IF(ISBLANK('Unit Types - Emission Rates'!P255),'Unit Types - Emission Rates'!O255,'Unit Types - Emission Rates'!P255)</f>
        <v>0</v>
      </c>
      <c r="S246" t="str">
        <f t="shared" si="97"/>
        <v>00</v>
      </c>
      <c r="T246" t="str">
        <f t="shared" si="98"/>
        <v>00</v>
      </c>
      <c r="U246" s="3">
        <f>IF(OR('Unit Types - Emission Rates'!F255="PM 2.5",'Unit Types - Emission Rates'!F255="PM2.5",'Unit Types - Emission Rates'!F255="PM 10",'Unit Types - Emission Rates'!F255="PM10"),"PM",'Unit Types - Emission Rates'!F255)</f>
        <v>0</v>
      </c>
      <c r="V246" s="100">
        <f>IF(ISBLANK('Unit Types - Emission Rates'!F255),1,0)</f>
        <v>1</v>
      </c>
      <c r="AC246" s="99">
        <f>IF(AD246=-1,0,MAX($AC$1:AC245)+1)</f>
        <v>0</v>
      </c>
      <c r="AD246" s="3">
        <f t="shared" si="82"/>
        <v>-1</v>
      </c>
      <c r="AE246" s="3">
        <f t="shared" si="83"/>
        <v>-1</v>
      </c>
      <c r="AF246" s="280">
        <f t="shared" si="84"/>
        <v>-1</v>
      </c>
      <c r="AG246" s="280" t="str">
        <f t="shared" si="85"/>
        <v/>
      </c>
      <c r="AH246" s="280" t="str">
        <f t="shared" si="86"/>
        <v/>
      </c>
      <c r="AI246" s="3">
        <f t="shared" si="87"/>
        <v>-1</v>
      </c>
      <c r="AJ246" s="3" t="str">
        <f t="shared" si="88"/>
        <v/>
      </c>
      <c r="AK246" s="3" t="str">
        <f t="shared" si="89"/>
        <v/>
      </c>
      <c r="AL246" s="280">
        <f t="shared" si="90"/>
        <v>-1</v>
      </c>
      <c r="AM246" s="280" t="str">
        <f t="shared" si="91"/>
        <v/>
      </c>
      <c r="AN246" s="285" t="str">
        <f t="shared" si="92"/>
        <v/>
      </c>
      <c r="AO246" s="3">
        <f>IF(AP246=0,0,COUNTIF(AO$1:$AO245,"&lt;&gt;0"))</f>
        <v>0</v>
      </c>
      <c r="AP246" s="3">
        <f t="shared" si="93"/>
        <v>0</v>
      </c>
      <c r="AT246" s="99">
        <f>IF(AU246=0,0,COUNTIF($AT$1:AT245,"&lt;&gt;0"))</f>
        <v>0</v>
      </c>
      <c r="AU246" s="3">
        <f t="shared" si="94"/>
        <v>0</v>
      </c>
      <c r="AY246" s="3">
        <f>IF(ISNUMBER(IFERROR(MATCH(AZ246,$AZ$1:AZ245,0),"Else")),0,ROW(AZ246)-1)</f>
        <v>0</v>
      </c>
      <c r="AZ246">
        <f>IF(OR('Unit Types - Emission Rates'!F254="PM 2.5",'Unit Types - Emission Rates'!F254="PM 2.5 ",'Unit Types - Emission Rates'!F254="PM2.5"),"PM2.5",IF(OR('Unit Types - Emission Rates'!F254="PM 10",'Unit Types - Emission Rates'!F254="PM 10 ",'Unit Types - Emission Rates'!F254="PM10 "),"PM10",IF(RIGHT('Unit Types - Emission Rates'!F254,1)=" ",LEFT('Unit Types - Emission Rates'!F254,LEN('Unit Types - Emission Rates'!F254)-1),IF(RIGHT('Unit Types - Emission Rates'!F254,1)&lt;&gt;" ",'Unit Types - Emission Rates'!F254,'Unit Types - Emission Rates'!F254))))</f>
        <v>0</v>
      </c>
      <c r="BA246">
        <f>_xlfn.NUMBERVALUE(IF(OR('Unit Types - Emission Rates'!G254="-",'Unit Types - Emission Rates'!G254="--",'Unit Types - Emission Rates'!G254="---"),0,IF(OR('Unit Types - Emission Rates'!G254="&lt;0.01",'Unit Types - Emission Rates'!G254="&lt; 0.01"),0.01,'Unit Types - Emission Rates'!G254)))</f>
        <v>0</v>
      </c>
      <c r="BB246">
        <f>_xlfn.NUMBERVALUE(IF(OR('Unit Types - Emission Rates'!H254="-",'Unit Types - Emission Rates'!H254="--",'Unit Types - Emission Rates'!H254="---"),0,IF(OR('Unit Types - Emission Rates'!H254="&lt;0.01",'Unit Types - Emission Rates'!H254="&lt; 0.01"),0.01,'Unit Types - Emission Rates'!H254)))</f>
        <v>0</v>
      </c>
      <c r="BC246">
        <f>_xlfn.NUMBERVALUE(IF(OR('Unit Types - Emission Rates'!I254="-",'Unit Types - Emission Rates'!I254="--",'Unit Types - Emission Rates'!I254="---"),0,IF(OR('Unit Types - Emission Rates'!I254="&lt;0.01",'Unit Types - Emission Rates'!I254="&lt; 0.01"),0.01,'Unit Types - Emission Rates'!I254)))</f>
        <v>0</v>
      </c>
      <c r="BD246">
        <f>_xlfn.NUMBERVALUE(IF(OR('Unit Types - Emission Rates'!J254="-",'Unit Types - Emission Rates'!J254="--",'Unit Types - Emission Rates'!J254="---"),0,IF(OR('Unit Types - Emission Rates'!J254="&lt;0.01",'Unit Types - Emission Rates'!J254="&lt; 0.01"),0.01,'Unit Types - Emission Rates'!J254)))</f>
        <v>0</v>
      </c>
      <c r="BE246">
        <f>_xlfn.NUMBERVALUE(IF(OR('Unit Types - Emission Rates'!K254="-",'Unit Types - Emission Rates'!K254="--",'Unit Types - Emission Rates'!K254="---"),0,IF(OR('Unit Types - Emission Rates'!K254="&lt;0.01",'Unit Types - Emission Rates'!K254="&lt; 0.01"),0.01,'Unit Types - Emission Rates'!K254)))</f>
        <v>0</v>
      </c>
      <c r="BF246">
        <f>_xlfn.NUMBERVALUE(IF(OR('Unit Types - Emission Rates'!L254="-",'Unit Types - Emission Rates'!L254="--",'Unit Types - Emission Rates'!L254="---"),0,IF(OR('Unit Types - Emission Rates'!L254="&lt;0.01",'Unit Types - Emission Rates'!L254="&lt; 0.01"),0.01,'Unit Types - Emission Rates'!L254)))</f>
        <v>0</v>
      </c>
      <c r="BG246" t="b">
        <f>IF(AND(V245&lt;&gt;1),(QuickFix!G245="Yes"))</f>
        <v>0</v>
      </c>
      <c r="BH246" t="b">
        <f>OR('Unit Types - Emission Rates'!A254="Consolidate",AND(ISBLANK('Unit Types - Emission Rates'!A254),BH245=TRUE),BC246&gt;0,BD246&gt;0)</f>
        <v>0</v>
      </c>
      <c r="BI246" t="b">
        <f>OR('Unit Types - Emission Rates'!A254="Remove",AND(ISBLANK('Unit Types - Emission Rates'!A254),BI245=TRUE))</f>
        <v>0</v>
      </c>
      <c r="BJ246" t="b">
        <f>OR('Unit Types - Emission Rates'!A254="Consolidate",'Unit Types - Emission Rates'!A254="New/Modified",'Unit Types - Emission Rates'!A254="Change of location",AND(ISBLANK('Unit Types - Emission Rates'!A254),BJ245=TRUE))</f>
        <v>0</v>
      </c>
      <c r="BK246" t="b">
        <f>OR('Unit Types - Emission Rates'!A254="Renew",'Unit Types - Emission Rates'!A254="Renew only",AND(ISBLANK('Unit Types - Emission Rates'!A254),BK245=TRUE))</f>
        <v>0</v>
      </c>
      <c r="BL246">
        <f>IF(ISNUMBER(IFERROR(MATCH(BM246,$BM$1:BM245,0),"Else")),0,ROW(BM246)-1)</f>
        <v>0</v>
      </c>
      <c r="BM246" s="105">
        <f t="shared" si="101"/>
        <v>0</v>
      </c>
      <c r="BO246" s="3"/>
      <c r="BP246" s="3"/>
      <c r="BQ246" s="162" t="s">
        <v>1950</v>
      </c>
      <c r="BR246" s="160" t="s">
        <v>1099</v>
      </c>
      <c r="BS246" s="3"/>
      <c r="BT246" s="3"/>
      <c r="DA246" t="b">
        <f t="shared" si="99"/>
        <v>0</v>
      </c>
      <c r="DF246" s="333">
        <f t="shared" si="100"/>
        <v>0</v>
      </c>
    </row>
    <row r="247" spans="1:110" x14ac:dyDescent="0.2">
      <c r="A247" s="102">
        <f>IF(OR('Unit Types - Emission Rates'!A256="Not New/Modified",'Unit Types - Emission Rates'!A256="Remove",M247=0),0,IF(ISNUMBER(MATCH(M247,$M$1:M246,0)),0,MAX($A$1:A246)+1))</f>
        <v>0</v>
      </c>
      <c r="B247" t="str">
        <f>IF(OR(COUNTIF(QuickFix!$D$2:D247,QuickFix!D247)&gt;1,QuickFix!D247=0),IF(ISBLANK('Unit Types - Emission Rates'!C256),B246,0),MAX($B$1:B246)+1)</f>
        <v># if BACT</v>
      </c>
      <c r="C247" t="str">
        <f t="shared" si="79"/>
        <v># if BACT0</v>
      </c>
      <c r="D247">
        <f>IF(B247=0,0,IF(ISNUMBER(MATCH(C247,$C$1:C246,0)),-1,COUNTIF($B$2:B247,B247)-COUNTIFS($D$1:D246,"&lt;0",$B$1:B246,B247)))</f>
        <v>-1</v>
      </c>
      <c r="E247">
        <f t="shared" si="96"/>
        <v>0</v>
      </c>
      <c r="F247" t="str">
        <f>IF(OR(COUNTIF(QuickFix!$D$2:D247,QuickFix!D247)&gt;1,QuickFix!D247=0),IF(ISBLANK('Unit Types - Emission Rates'!C256),F246,0),MAX(F$1:$F246)+1)</f>
        <v># if Monitoring</v>
      </c>
      <c r="G247" t="str">
        <f t="shared" si="80"/>
        <v># if Monitoring0</v>
      </c>
      <c r="H247">
        <f>IF(F247=0,0,IF(ISNUMBER(MATCH(G247,$G$1:G246,0)),-1,COUNTIF($F$2:F247,F247)-COUNTIFS($H$1:H246,"&lt;0",$F$1:F246,F247)))</f>
        <v>-1</v>
      </c>
      <c r="I247">
        <f t="shared" si="81"/>
        <v>0</v>
      </c>
      <c r="J247" s="3" t="str">
        <f>IF(OR(COUNTIF($L$2:L247,L247)&gt;1,L247=0),IF(ISBLANK('Unit Types - Emission Rates'!C256),J246,0),MAX($J$1:J246)+1)</f>
        <v>Unique FIN</v>
      </c>
      <c r="K247" s="3" t="str">
        <f>IF(OR(COUNTIF($M$2:M247,M247)&gt;1,M247=0),IF(ISBLANK('Unit Types - Emission Rates'!D256),K246,0),MAX($K$1:K246)+1)</f>
        <v>Unique EPN</v>
      </c>
      <c r="L247">
        <f>IF(ISBLANK('Unit Types - Emission Rates'!$C256),'Unit Types - Emission Rates'!D256,'Unit Types - Emission Rates'!C256)</f>
        <v>0</v>
      </c>
      <c r="M247" s="3">
        <f>IF(AND(ISBLANK('Unit Types - Emission Rates'!D256),N247&lt;&gt;0,L247&lt;&gt;N247),"FIN: "&amp;L247,IF(AND(ISBLANK('Unit Types - Emission Rates'!D256),N247&lt;&gt;0),L247,'Unit Types - Emission Rates'!D256))</f>
        <v>0</v>
      </c>
      <c r="N247" s="3">
        <f>'Unit Types - Emission Rates'!E256</f>
        <v>0</v>
      </c>
      <c r="O247" s="5" t="str">
        <f>IF(OR(COUNTIF($P$2:P247,P247&lt;&gt;0)&gt;1,P247=0),IF(ISBLANK('Unit Types - Emission Rates'!A256),O246,0),MAX($O$1:O246)+1)</f>
        <v>AR Numbering</v>
      </c>
      <c r="P247" s="5">
        <f>'Unit Types - Emission Rates'!A256</f>
        <v>0</v>
      </c>
      <c r="Q247" s="3">
        <f>IF(R247=0,0,IF(COUNTIF($R$2:R247,R247)&gt;1,0,MAX($Q$1:Q246)+1))</f>
        <v>0</v>
      </c>
      <c r="R247" s="3">
        <f>IF(ISBLANK('Unit Types - Emission Rates'!P256),'Unit Types - Emission Rates'!O256,'Unit Types - Emission Rates'!P256)</f>
        <v>0</v>
      </c>
      <c r="S247" t="str">
        <f t="shared" si="97"/>
        <v>00</v>
      </c>
      <c r="T247" t="str">
        <f t="shared" si="98"/>
        <v>00</v>
      </c>
      <c r="U247" s="3">
        <f>IF(OR('Unit Types - Emission Rates'!F256="PM 2.5",'Unit Types - Emission Rates'!F256="PM2.5",'Unit Types - Emission Rates'!F256="PM 10",'Unit Types - Emission Rates'!F256="PM10"),"PM",'Unit Types - Emission Rates'!F256)</f>
        <v>0</v>
      </c>
      <c r="V247" s="100">
        <f>IF(ISBLANK('Unit Types - Emission Rates'!F256),1,0)</f>
        <v>1</v>
      </c>
      <c r="AC247" s="99">
        <f>IF(AD247=-1,0,MAX($AC$1:AC246)+1)</f>
        <v>0</v>
      </c>
      <c r="AD247" s="3">
        <f t="shared" si="82"/>
        <v>-1</v>
      </c>
      <c r="AE247" s="3">
        <f t="shared" si="83"/>
        <v>-1</v>
      </c>
      <c r="AF247" s="280">
        <f t="shared" si="84"/>
        <v>-1</v>
      </c>
      <c r="AG247" s="280" t="str">
        <f t="shared" si="85"/>
        <v/>
      </c>
      <c r="AH247" s="280" t="str">
        <f t="shared" si="86"/>
        <v/>
      </c>
      <c r="AI247" s="3">
        <f t="shared" si="87"/>
        <v>-1</v>
      </c>
      <c r="AJ247" s="3" t="str">
        <f t="shared" si="88"/>
        <v/>
      </c>
      <c r="AK247" s="3" t="str">
        <f t="shared" si="89"/>
        <v/>
      </c>
      <c r="AL247" s="280">
        <f t="shared" si="90"/>
        <v>-1</v>
      </c>
      <c r="AM247" s="280" t="str">
        <f t="shared" si="91"/>
        <v/>
      </c>
      <c r="AN247" s="285" t="str">
        <f t="shared" si="92"/>
        <v/>
      </c>
      <c r="AO247" s="3">
        <f>IF(AP247=0,0,COUNTIF(AO$1:$AO246,"&lt;&gt;0"))</f>
        <v>0</v>
      </c>
      <c r="AP247" s="3">
        <f t="shared" si="93"/>
        <v>0</v>
      </c>
      <c r="AT247" s="99">
        <f>IF(AU247=0,0,COUNTIF($AT$1:AT246,"&lt;&gt;0"))</f>
        <v>0</v>
      </c>
      <c r="AU247" s="3">
        <f t="shared" si="94"/>
        <v>0</v>
      </c>
      <c r="AY247" s="3">
        <f>IF(ISNUMBER(IFERROR(MATCH(AZ247,$AZ$1:AZ246,0),"Else")),0,ROW(AZ247)-1)</f>
        <v>0</v>
      </c>
      <c r="AZ247">
        <f>IF(OR('Unit Types - Emission Rates'!F255="PM 2.5",'Unit Types - Emission Rates'!F255="PM 2.5 ",'Unit Types - Emission Rates'!F255="PM2.5"),"PM2.5",IF(OR('Unit Types - Emission Rates'!F255="PM 10",'Unit Types - Emission Rates'!F255="PM 10 ",'Unit Types - Emission Rates'!F255="PM10 "),"PM10",IF(RIGHT('Unit Types - Emission Rates'!F255,1)=" ",LEFT('Unit Types - Emission Rates'!F255,LEN('Unit Types - Emission Rates'!F255)-1),IF(RIGHT('Unit Types - Emission Rates'!F255,1)&lt;&gt;" ",'Unit Types - Emission Rates'!F255,'Unit Types - Emission Rates'!F255))))</f>
        <v>0</v>
      </c>
      <c r="BA247">
        <f>_xlfn.NUMBERVALUE(IF(OR('Unit Types - Emission Rates'!G255="-",'Unit Types - Emission Rates'!G255="--",'Unit Types - Emission Rates'!G255="---"),0,IF(OR('Unit Types - Emission Rates'!G255="&lt;0.01",'Unit Types - Emission Rates'!G255="&lt; 0.01"),0.01,'Unit Types - Emission Rates'!G255)))</f>
        <v>0</v>
      </c>
      <c r="BB247">
        <f>_xlfn.NUMBERVALUE(IF(OR('Unit Types - Emission Rates'!H255="-",'Unit Types - Emission Rates'!H255="--",'Unit Types - Emission Rates'!H255="---"),0,IF(OR('Unit Types - Emission Rates'!H255="&lt;0.01",'Unit Types - Emission Rates'!H255="&lt; 0.01"),0.01,'Unit Types - Emission Rates'!H255)))</f>
        <v>0</v>
      </c>
      <c r="BC247">
        <f>_xlfn.NUMBERVALUE(IF(OR('Unit Types - Emission Rates'!I255="-",'Unit Types - Emission Rates'!I255="--",'Unit Types - Emission Rates'!I255="---"),0,IF(OR('Unit Types - Emission Rates'!I255="&lt;0.01",'Unit Types - Emission Rates'!I255="&lt; 0.01"),0.01,'Unit Types - Emission Rates'!I255)))</f>
        <v>0</v>
      </c>
      <c r="BD247">
        <f>_xlfn.NUMBERVALUE(IF(OR('Unit Types - Emission Rates'!J255="-",'Unit Types - Emission Rates'!J255="--",'Unit Types - Emission Rates'!J255="---"),0,IF(OR('Unit Types - Emission Rates'!J255="&lt;0.01",'Unit Types - Emission Rates'!J255="&lt; 0.01"),0.01,'Unit Types - Emission Rates'!J255)))</f>
        <v>0</v>
      </c>
      <c r="BE247">
        <f>_xlfn.NUMBERVALUE(IF(OR('Unit Types - Emission Rates'!K255="-",'Unit Types - Emission Rates'!K255="--",'Unit Types - Emission Rates'!K255="---"),0,IF(OR('Unit Types - Emission Rates'!K255="&lt;0.01",'Unit Types - Emission Rates'!K255="&lt; 0.01"),0.01,'Unit Types - Emission Rates'!K255)))</f>
        <v>0</v>
      </c>
      <c r="BF247">
        <f>_xlfn.NUMBERVALUE(IF(OR('Unit Types - Emission Rates'!L255="-",'Unit Types - Emission Rates'!L255="--",'Unit Types - Emission Rates'!L255="---"),0,IF(OR('Unit Types - Emission Rates'!L255="&lt;0.01",'Unit Types - Emission Rates'!L255="&lt; 0.01"),0.01,'Unit Types - Emission Rates'!L255)))</f>
        <v>0</v>
      </c>
      <c r="BG247" t="b">
        <f>IF(AND(V246&lt;&gt;1),(QuickFix!G246="Yes"))</f>
        <v>0</v>
      </c>
      <c r="BH247" t="b">
        <f>OR('Unit Types - Emission Rates'!A255="Consolidate",AND(ISBLANK('Unit Types - Emission Rates'!A255),BH246=TRUE),BC247&gt;0,BD247&gt;0)</f>
        <v>0</v>
      </c>
      <c r="BI247" t="b">
        <f>OR('Unit Types - Emission Rates'!A255="Remove",AND(ISBLANK('Unit Types - Emission Rates'!A255),BI246=TRUE))</f>
        <v>0</v>
      </c>
      <c r="BJ247" t="b">
        <f>OR('Unit Types - Emission Rates'!A255="Consolidate",'Unit Types - Emission Rates'!A255="New/Modified",'Unit Types - Emission Rates'!A255="Change of location",AND(ISBLANK('Unit Types - Emission Rates'!A255),BJ246=TRUE))</f>
        <v>0</v>
      </c>
      <c r="BK247" t="b">
        <f>OR('Unit Types - Emission Rates'!A255="Renew",'Unit Types - Emission Rates'!A255="Renew only",AND(ISBLANK('Unit Types - Emission Rates'!A255),BK246=TRUE))</f>
        <v>0</v>
      </c>
      <c r="BL247">
        <f>IF(ISNUMBER(IFERROR(MATCH(BM247,$BM$1:BM246,0),"Else")),0,ROW(BM247)-1)</f>
        <v>0</v>
      </c>
      <c r="BM247" s="105">
        <f t="shared" si="101"/>
        <v>0</v>
      </c>
      <c r="BO247" s="3"/>
      <c r="BP247" s="3"/>
      <c r="BQ247" s="162" t="s">
        <v>1951</v>
      </c>
      <c r="BR247" s="160" t="s">
        <v>1133</v>
      </c>
      <c r="BS247" s="3"/>
      <c r="BT247" s="3"/>
      <c r="DA247" t="b">
        <f t="shared" si="99"/>
        <v>0</v>
      </c>
      <c r="DF247" s="333">
        <f t="shared" si="100"/>
        <v>0</v>
      </c>
    </row>
    <row r="248" spans="1:110" x14ac:dyDescent="0.2">
      <c r="A248" s="102">
        <f>IF(OR('Unit Types - Emission Rates'!A257="Not New/Modified",'Unit Types - Emission Rates'!A257="Remove",M248=0),0,IF(ISNUMBER(MATCH(M248,$M$1:M247,0)),0,MAX($A$1:A247)+1))</f>
        <v>0</v>
      </c>
      <c r="B248" t="str">
        <f>IF(OR(COUNTIF(QuickFix!$D$2:D248,QuickFix!D248)&gt;1,QuickFix!D248=0),IF(ISBLANK('Unit Types - Emission Rates'!C257),B247,0),MAX($B$1:B247)+1)</f>
        <v># if BACT</v>
      </c>
      <c r="C248" t="str">
        <f t="shared" si="79"/>
        <v># if BACT0</v>
      </c>
      <c r="D248">
        <f>IF(B248=0,0,IF(ISNUMBER(MATCH(C248,$C$1:C247,0)),-1,COUNTIF($B$2:B248,B248)-COUNTIFS($D$1:D247,"&lt;0",$B$1:B247,B248)))</f>
        <v>-1</v>
      </c>
      <c r="E248">
        <f t="shared" si="96"/>
        <v>0</v>
      </c>
      <c r="F248" t="str">
        <f>IF(OR(COUNTIF(QuickFix!$D$2:D248,QuickFix!D248)&gt;1,QuickFix!D248=0),IF(ISBLANK('Unit Types - Emission Rates'!C257),F247,0),MAX(F$1:$F247)+1)</f>
        <v># if Monitoring</v>
      </c>
      <c r="G248" t="str">
        <f t="shared" si="80"/>
        <v># if Monitoring0</v>
      </c>
      <c r="H248">
        <f>IF(F248=0,0,IF(ISNUMBER(MATCH(G248,$G$1:G247,0)),-1,COUNTIF($F$2:F248,F248)-COUNTIFS($H$1:H247,"&lt;0",$F$1:F247,F248)))</f>
        <v>-1</v>
      </c>
      <c r="I248">
        <f t="shared" si="81"/>
        <v>0</v>
      </c>
      <c r="J248" s="3" t="str">
        <f>IF(OR(COUNTIF($L$2:L248,L248)&gt;1,L248=0),IF(ISBLANK('Unit Types - Emission Rates'!C257),J247,0),MAX($J$1:J247)+1)</f>
        <v>Unique FIN</v>
      </c>
      <c r="K248" s="3" t="str">
        <f>IF(OR(COUNTIF($M$2:M248,M248)&gt;1,M248=0),IF(ISBLANK('Unit Types - Emission Rates'!D257),K247,0),MAX($K$1:K247)+1)</f>
        <v>Unique EPN</v>
      </c>
      <c r="L248">
        <f>IF(ISBLANK('Unit Types - Emission Rates'!$C257),'Unit Types - Emission Rates'!D257,'Unit Types - Emission Rates'!C257)</f>
        <v>0</v>
      </c>
      <c r="M248" s="3">
        <f>IF(AND(ISBLANK('Unit Types - Emission Rates'!D257),N248&lt;&gt;0,L248&lt;&gt;N248),"FIN: "&amp;L248,IF(AND(ISBLANK('Unit Types - Emission Rates'!D257),N248&lt;&gt;0),L248,'Unit Types - Emission Rates'!D257))</f>
        <v>0</v>
      </c>
      <c r="N248" s="3">
        <f>'Unit Types - Emission Rates'!E257</f>
        <v>0</v>
      </c>
      <c r="O248" s="5" t="str">
        <f>IF(OR(COUNTIF($P$2:P248,P248&lt;&gt;0)&gt;1,P248=0),IF(ISBLANK('Unit Types - Emission Rates'!A257),O247,0),MAX($O$1:O247)+1)</f>
        <v>AR Numbering</v>
      </c>
      <c r="P248" s="5">
        <f>'Unit Types - Emission Rates'!A257</f>
        <v>0</v>
      </c>
      <c r="Q248" s="3">
        <f>IF(R248=0,0,IF(COUNTIF($R$2:R248,R248)&gt;1,0,MAX($Q$1:Q247)+1))</f>
        <v>0</v>
      </c>
      <c r="R248" s="3">
        <f>IF(ISBLANK('Unit Types - Emission Rates'!P257),'Unit Types - Emission Rates'!O257,'Unit Types - Emission Rates'!P257)</f>
        <v>0</v>
      </c>
      <c r="S248" t="str">
        <f t="shared" si="97"/>
        <v>00</v>
      </c>
      <c r="T248" t="str">
        <f t="shared" si="98"/>
        <v>00</v>
      </c>
      <c r="U248" s="3">
        <f>IF(OR('Unit Types - Emission Rates'!F257="PM 2.5",'Unit Types - Emission Rates'!F257="PM2.5",'Unit Types - Emission Rates'!F257="PM 10",'Unit Types - Emission Rates'!F257="PM10"),"PM",'Unit Types - Emission Rates'!F257)</f>
        <v>0</v>
      </c>
      <c r="V248" s="100">
        <f>IF(ISBLANK('Unit Types - Emission Rates'!F257),1,0)</f>
        <v>1</v>
      </c>
      <c r="AC248" s="99">
        <f>IF(AD248=-1,0,MAX($AC$1:AC247)+1)</f>
        <v>0</v>
      </c>
      <c r="AD248" s="3">
        <f t="shared" si="82"/>
        <v>-1</v>
      </c>
      <c r="AE248" s="3">
        <f t="shared" si="83"/>
        <v>-1</v>
      </c>
      <c r="AF248" s="280">
        <f t="shared" si="84"/>
        <v>-1</v>
      </c>
      <c r="AG248" s="280" t="str">
        <f t="shared" si="85"/>
        <v/>
      </c>
      <c r="AH248" s="280" t="str">
        <f t="shared" si="86"/>
        <v/>
      </c>
      <c r="AI248" s="3">
        <f t="shared" si="87"/>
        <v>-1</v>
      </c>
      <c r="AJ248" s="3" t="str">
        <f t="shared" si="88"/>
        <v/>
      </c>
      <c r="AK248" s="3" t="str">
        <f t="shared" si="89"/>
        <v/>
      </c>
      <c r="AL248" s="280">
        <f t="shared" si="90"/>
        <v>-1</v>
      </c>
      <c r="AM248" s="280" t="str">
        <f t="shared" si="91"/>
        <v/>
      </c>
      <c r="AN248" s="285" t="str">
        <f t="shared" si="92"/>
        <v/>
      </c>
      <c r="AO248" s="3">
        <f>IF(AP248=0,0,COUNTIF(AO$1:$AO247,"&lt;&gt;0"))</f>
        <v>0</v>
      </c>
      <c r="AP248" s="3">
        <f t="shared" si="93"/>
        <v>0</v>
      </c>
      <c r="AT248" s="99">
        <f>IF(AU248=0,0,COUNTIF($AT$1:AT247,"&lt;&gt;0"))</f>
        <v>0</v>
      </c>
      <c r="AU248" s="3">
        <f t="shared" si="94"/>
        <v>0</v>
      </c>
      <c r="AY248" s="3">
        <f>IF(ISNUMBER(IFERROR(MATCH(AZ248,$AZ$1:AZ247,0),"Else")),0,ROW(AZ248)-1)</f>
        <v>0</v>
      </c>
      <c r="AZ248">
        <f>IF(OR('Unit Types - Emission Rates'!F256="PM 2.5",'Unit Types - Emission Rates'!F256="PM 2.5 ",'Unit Types - Emission Rates'!F256="PM2.5"),"PM2.5",IF(OR('Unit Types - Emission Rates'!F256="PM 10",'Unit Types - Emission Rates'!F256="PM 10 ",'Unit Types - Emission Rates'!F256="PM10 "),"PM10",IF(RIGHT('Unit Types - Emission Rates'!F256,1)=" ",LEFT('Unit Types - Emission Rates'!F256,LEN('Unit Types - Emission Rates'!F256)-1),IF(RIGHT('Unit Types - Emission Rates'!F256,1)&lt;&gt;" ",'Unit Types - Emission Rates'!F256,'Unit Types - Emission Rates'!F256))))</f>
        <v>0</v>
      </c>
      <c r="BA248">
        <f>_xlfn.NUMBERVALUE(IF(OR('Unit Types - Emission Rates'!G256="-",'Unit Types - Emission Rates'!G256="--",'Unit Types - Emission Rates'!G256="---"),0,IF(OR('Unit Types - Emission Rates'!G256="&lt;0.01",'Unit Types - Emission Rates'!G256="&lt; 0.01"),0.01,'Unit Types - Emission Rates'!G256)))</f>
        <v>0</v>
      </c>
      <c r="BB248">
        <f>_xlfn.NUMBERVALUE(IF(OR('Unit Types - Emission Rates'!H256="-",'Unit Types - Emission Rates'!H256="--",'Unit Types - Emission Rates'!H256="---"),0,IF(OR('Unit Types - Emission Rates'!H256="&lt;0.01",'Unit Types - Emission Rates'!H256="&lt; 0.01"),0.01,'Unit Types - Emission Rates'!H256)))</f>
        <v>0</v>
      </c>
      <c r="BC248">
        <f>_xlfn.NUMBERVALUE(IF(OR('Unit Types - Emission Rates'!I256="-",'Unit Types - Emission Rates'!I256="--",'Unit Types - Emission Rates'!I256="---"),0,IF(OR('Unit Types - Emission Rates'!I256="&lt;0.01",'Unit Types - Emission Rates'!I256="&lt; 0.01"),0.01,'Unit Types - Emission Rates'!I256)))</f>
        <v>0</v>
      </c>
      <c r="BD248">
        <f>_xlfn.NUMBERVALUE(IF(OR('Unit Types - Emission Rates'!J256="-",'Unit Types - Emission Rates'!J256="--",'Unit Types - Emission Rates'!J256="---"),0,IF(OR('Unit Types - Emission Rates'!J256="&lt;0.01",'Unit Types - Emission Rates'!J256="&lt; 0.01"),0.01,'Unit Types - Emission Rates'!J256)))</f>
        <v>0</v>
      </c>
      <c r="BE248">
        <f>_xlfn.NUMBERVALUE(IF(OR('Unit Types - Emission Rates'!K256="-",'Unit Types - Emission Rates'!K256="--",'Unit Types - Emission Rates'!K256="---"),0,IF(OR('Unit Types - Emission Rates'!K256="&lt;0.01",'Unit Types - Emission Rates'!K256="&lt; 0.01"),0.01,'Unit Types - Emission Rates'!K256)))</f>
        <v>0</v>
      </c>
      <c r="BF248">
        <f>_xlfn.NUMBERVALUE(IF(OR('Unit Types - Emission Rates'!L256="-",'Unit Types - Emission Rates'!L256="--",'Unit Types - Emission Rates'!L256="---"),0,IF(OR('Unit Types - Emission Rates'!L256="&lt;0.01",'Unit Types - Emission Rates'!L256="&lt; 0.01"),0.01,'Unit Types - Emission Rates'!L256)))</f>
        <v>0</v>
      </c>
      <c r="BG248" t="b">
        <f>IF(AND(V247&lt;&gt;1),(QuickFix!G247="Yes"))</f>
        <v>0</v>
      </c>
      <c r="BH248" t="b">
        <f>OR('Unit Types - Emission Rates'!A256="Consolidate",AND(ISBLANK('Unit Types - Emission Rates'!A256),BH247=TRUE),BC248&gt;0,BD248&gt;0)</f>
        <v>0</v>
      </c>
      <c r="BI248" t="b">
        <f>OR('Unit Types - Emission Rates'!A256="Remove",AND(ISBLANK('Unit Types - Emission Rates'!A256),BI247=TRUE))</f>
        <v>0</v>
      </c>
      <c r="BJ248" t="b">
        <f>OR('Unit Types - Emission Rates'!A256="Consolidate",'Unit Types - Emission Rates'!A256="New/Modified",'Unit Types - Emission Rates'!A256="Change of location",AND(ISBLANK('Unit Types - Emission Rates'!A256),BJ247=TRUE))</f>
        <v>0</v>
      </c>
      <c r="BK248" t="b">
        <f>OR('Unit Types - Emission Rates'!A256="Renew",'Unit Types - Emission Rates'!A256="Renew only",AND(ISBLANK('Unit Types - Emission Rates'!A256),BK247=TRUE))</f>
        <v>0</v>
      </c>
      <c r="BL248">
        <f>IF(ISNUMBER(IFERROR(MATCH(BM248,$BM$1:BM247,0),"Else")),0,ROW(BM248)-1)</f>
        <v>0</v>
      </c>
      <c r="BM248" s="105">
        <f t="shared" si="101"/>
        <v>0</v>
      </c>
      <c r="BO248" s="3"/>
      <c r="BP248" s="3"/>
      <c r="BQ248" s="162" t="s">
        <v>1952</v>
      </c>
      <c r="BR248" s="160" t="s">
        <v>1052</v>
      </c>
      <c r="BS248" s="3"/>
      <c r="BT248" s="3"/>
      <c r="DA248" t="b">
        <f t="shared" si="99"/>
        <v>0</v>
      </c>
      <c r="DF248" s="333">
        <f t="shared" si="100"/>
        <v>0</v>
      </c>
    </row>
    <row r="249" spans="1:110" x14ac:dyDescent="0.2">
      <c r="A249" s="102">
        <f>IF(OR('Unit Types - Emission Rates'!A258="Not New/Modified",'Unit Types - Emission Rates'!A258="Remove",M249=0),0,IF(ISNUMBER(MATCH(M249,$M$1:M248,0)),0,MAX($A$1:A248)+1))</f>
        <v>0</v>
      </c>
      <c r="B249" t="str">
        <f>IF(OR(COUNTIF(QuickFix!$D$2:D249,QuickFix!D249)&gt;1,QuickFix!D249=0),IF(ISBLANK('Unit Types - Emission Rates'!C258),B248,0),MAX($B$1:B248)+1)</f>
        <v># if BACT</v>
      </c>
      <c r="C249" t="str">
        <f t="shared" si="79"/>
        <v># if BACT0</v>
      </c>
      <c r="D249">
        <f>IF(B249=0,0,IF(ISNUMBER(MATCH(C249,$C$1:C248,0)),-1,COUNTIF($B$2:B249,B249)-COUNTIFS($D$1:D248,"&lt;0",$B$1:B248,B249)))</f>
        <v>-1</v>
      </c>
      <c r="E249">
        <f t="shared" si="96"/>
        <v>0</v>
      </c>
      <c r="F249" t="str">
        <f>IF(OR(COUNTIF(QuickFix!$D$2:D249,QuickFix!D249)&gt;1,QuickFix!D249=0),IF(ISBLANK('Unit Types - Emission Rates'!C258),F248,0),MAX(F$1:$F248)+1)</f>
        <v># if Monitoring</v>
      </c>
      <c r="G249" t="str">
        <f t="shared" si="80"/>
        <v># if Monitoring0</v>
      </c>
      <c r="H249">
        <f>IF(F249=0,0,IF(ISNUMBER(MATCH(G249,$G$1:G248,0)),-1,COUNTIF($F$2:F249,F249)-COUNTIFS($H$1:H248,"&lt;0",$F$1:F248,F249)))</f>
        <v>-1</v>
      </c>
      <c r="I249">
        <f t="shared" si="81"/>
        <v>0</v>
      </c>
      <c r="J249" s="3" t="str">
        <f>IF(OR(COUNTIF($L$2:L249,L249)&gt;1,L249=0),IF(ISBLANK('Unit Types - Emission Rates'!C258),J248,0),MAX($J$1:J248)+1)</f>
        <v>Unique FIN</v>
      </c>
      <c r="K249" s="3" t="str">
        <f>IF(OR(COUNTIF($M$2:M249,M249)&gt;1,M249=0),IF(ISBLANK('Unit Types - Emission Rates'!D258),K248,0),MAX($K$1:K248)+1)</f>
        <v>Unique EPN</v>
      </c>
      <c r="L249">
        <f>IF(ISBLANK('Unit Types - Emission Rates'!$C258),'Unit Types - Emission Rates'!D258,'Unit Types - Emission Rates'!C258)</f>
        <v>0</v>
      </c>
      <c r="M249" s="3">
        <f>IF(AND(ISBLANK('Unit Types - Emission Rates'!D258),N249&lt;&gt;0,L249&lt;&gt;N249),"FIN: "&amp;L249,IF(AND(ISBLANK('Unit Types - Emission Rates'!D258),N249&lt;&gt;0),L249,'Unit Types - Emission Rates'!D258))</f>
        <v>0</v>
      </c>
      <c r="N249" s="3">
        <f>'Unit Types - Emission Rates'!E258</f>
        <v>0</v>
      </c>
      <c r="O249" s="5" t="str">
        <f>IF(OR(COUNTIF($P$2:P249,P249&lt;&gt;0)&gt;1,P249=0),IF(ISBLANK('Unit Types - Emission Rates'!A258),O248,0),MAX($O$1:O248)+1)</f>
        <v>AR Numbering</v>
      </c>
      <c r="P249" s="5">
        <f>'Unit Types - Emission Rates'!A258</f>
        <v>0</v>
      </c>
      <c r="Q249" s="3">
        <f>IF(R249=0,0,IF(COUNTIF($R$2:R249,R249)&gt;1,0,MAX($Q$1:Q248)+1))</f>
        <v>0</v>
      </c>
      <c r="R249" s="3">
        <f>IF(ISBLANK('Unit Types - Emission Rates'!P258),'Unit Types - Emission Rates'!O258,'Unit Types - Emission Rates'!P258)</f>
        <v>0</v>
      </c>
      <c r="S249" t="str">
        <f t="shared" si="97"/>
        <v>00</v>
      </c>
      <c r="T249" t="str">
        <f t="shared" si="98"/>
        <v>00</v>
      </c>
      <c r="U249" s="3">
        <f>IF(OR('Unit Types - Emission Rates'!F258="PM 2.5",'Unit Types - Emission Rates'!F258="PM2.5",'Unit Types - Emission Rates'!F258="PM 10",'Unit Types - Emission Rates'!F258="PM10"),"PM",'Unit Types - Emission Rates'!F258)</f>
        <v>0</v>
      </c>
      <c r="V249" s="100">
        <f>IF(ISBLANK('Unit Types - Emission Rates'!F258),1,0)</f>
        <v>1</v>
      </c>
      <c r="AC249" s="99">
        <f>IF(AD249=-1,0,MAX($AC$1:AC248)+1)</f>
        <v>0</v>
      </c>
      <c r="AD249" s="3">
        <f t="shared" si="82"/>
        <v>-1</v>
      </c>
      <c r="AE249" s="3">
        <f t="shared" si="83"/>
        <v>-1</v>
      </c>
      <c r="AF249" s="280">
        <f t="shared" si="84"/>
        <v>-1</v>
      </c>
      <c r="AG249" s="280" t="str">
        <f t="shared" si="85"/>
        <v/>
      </c>
      <c r="AH249" s="280" t="str">
        <f t="shared" si="86"/>
        <v/>
      </c>
      <c r="AI249" s="3">
        <f t="shared" si="87"/>
        <v>-1</v>
      </c>
      <c r="AJ249" s="3" t="str">
        <f t="shared" si="88"/>
        <v/>
      </c>
      <c r="AK249" s="3" t="str">
        <f t="shared" si="89"/>
        <v/>
      </c>
      <c r="AL249" s="280">
        <f t="shared" si="90"/>
        <v>-1</v>
      </c>
      <c r="AM249" s="280" t="str">
        <f t="shared" si="91"/>
        <v/>
      </c>
      <c r="AN249" s="285" t="str">
        <f t="shared" si="92"/>
        <v/>
      </c>
      <c r="AO249" s="3">
        <f>IF(AP249=0,0,COUNTIF(AO$1:$AO248,"&lt;&gt;0"))</f>
        <v>0</v>
      </c>
      <c r="AP249" s="3">
        <f t="shared" si="93"/>
        <v>0</v>
      </c>
      <c r="AT249" s="99">
        <f>IF(AU249=0,0,COUNTIF($AT$1:AT248,"&lt;&gt;0"))</f>
        <v>0</v>
      </c>
      <c r="AU249" s="3">
        <f t="shared" si="94"/>
        <v>0</v>
      </c>
      <c r="AY249" s="3">
        <f>IF(ISNUMBER(IFERROR(MATCH(AZ249,$AZ$1:AZ248,0),"Else")),0,ROW(AZ249)-1)</f>
        <v>0</v>
      </c>
      <c r="AZ249">
        <f>IF(OR('Unit Types - Emission Rates'!F257="PM 2.5",'Unit Types - Emission Rates'!F257="PM 2.5 ",'Unit Types - Emission Rates'!F257="PM2.5"),"PM2.5",IF(OR('Unit Types - Emission Rates'!F257="PM 10",'Unit Types - Emission Rates'!F257="PM 10 ",'Unit Types - Emission Rates'!F257="PM10 "),"PM10",IF(RIGHT('Unit Types - Emission Rates'!F257,1)=" ",LEFT('Unit Types - Emission Rates'!F257,LEN('Unit Types - Emission Rates'!F257)-1),IF(RIGHT('Unit Types - Emission Rates'!F257,1)&lt;&gt;" ",'Unit Types - Emission Rates'!F257,'Unit Types - Emission Rates'!F257))))</f>
        <v>0</v>
      </c>
      <c r="BA249">
        <f>_xlfn.NUMBERVALUE(IF(OR('Unit Types - Emission Rates'!G257="-",'Unit Types - Emission Rates'!G257="--",'Unit Types - Emission Rates'!G257="---"),0,IF(OR('Unit Types - Emission Rates'!G257="&lt;0.01",'Unit Types - Emission Rates'!G257="&lt; 0.01"),0.01,'Unit Types - Emission Rates'!G257)))</f>
        <v>0</v>
      </c>
      <c r="BB249">
        <f>_xlfn.NUMBERVALUE(IF(OR('Unit Types - Emission Rates'!H257="-",'Unit Types - Emission Rates'!H257="--",'Unit Types - Emission Rates'!H257="---"),0,IF(OR('Unit Types - Emission Rates'!H257="&lt;0.01",'Unit Types - Emission Rates'!H257="&lt; 0.01"),0.01,'Unit Types - Emission Rates'!H257)))</f>
        <v>0</v>
      </c>
      <c r="BC249">
        <f>_xlfn.NUMBERVALUE(IF(OR('Unit Types - Emission Rates'!I257="-",'Unit Types - Emission Rates'!I257="--",'Unit Types - Emission Rates'!I257="---"),0,IF(OR('Unit Types - Emission Rates'!I257="&lt;0.01",'Unit Types - Emission Rates'!I257="&lt; 0.01"),0.01,'Unit Types - Emission Rates'!I257)))</f>
        <v>0</v>
      </c>
      <c r="BD249">
        <f>_xlfn.NUMBERVALUE(IF(OR('Unit Types - Emission Rates'!J257="-",'Unit Types - Emission Rates'!J257="--",'Unit Types - Emission Rates'!J257="---"),0,IF(OR('Unit Types - Emission Rates'!J257="&lt;0.01",'Unit Types - Emission Rates'!J257="&lt; 0.01"),0.01,'Unit Types - Emission Rates'!J257)))</f>
        <v>0</v>
      </c>
      <c r="BE249">
        <f>_xlfn.NUMBERVALUE(IF(OR('Unit Types - Emission Rates'!K257="-",'Unit Types - Emission Rates'!K257="--",'Unit Types - Emission Rates'!K257="---"),0,IF(OR('Unit Types - Emission Rates'!K257="&lt;0.01",'Unit Types - Emission Rates'!K257="&lt; 0.01"),0.01,'Unit Types - Emission Rates'!K257)))</f>
        <v>0</v>
      </c>
      <c r="BF249">
        <f>_xlfn.NUMBERVALUE(IF(OR('Unit Types - Emission Rates'!L257="-",'Unit Types - Emission Rates'!L257="--",'Unit Types - Emission Rates'!L257="---"),0,IF(OR('Unit Types - Emission Rates'!L257="&lt;0.01",'Unit Types - Emission Rates'!L257="&lt; 0.01"),0.01,'Unit Types - Emission Rates'!L257)))</f>
        <v>0</v>
      </c>
      <c r="BG249" t="b">
        <f>IF(AND(V248&lt;&gt;1),(QuickFix!G248="Yes"))</f>
        <v>0</v>
      </c>
      <c r="BH249" t="b">
        <f>OR('Unit Types - Emission Rates'!A257="Consolidate",AND(ISBLANK('Unit Types - Emission Rates'!A257),BH248=TRUE),BC249&gt;0,BD249&gt;0)</f>
        <v>0</v>
      </c>
      <c r="BI249" t="b">
        <f>OR('Unit Types - Emission Rates'!A257="Remove",AND(ISBLANK('Unit Types - Emission Rates'!A257),BI248=TRUE))</f>
        <v>0</v>
      </c>
      <c r="BJ249" t="b">
        <f>OR('Unit Types - Emission Rates'!A257="Consolidate",'Unit Types - Emission Rates'!A257="New/Modified",'Unit Types - Emission Rates'!A257="Change of location",AND(ISBLANK('Unit Types - Emission Rates'!A257),BJ248=TRUE))</f>
        <v>0</v>
      </c>
      <c r="BK249" t="b">
        <f>OR('Unit Types - Emission Rates'!A257="Renew",'Unit Types - Emission Rates'!A257="Renew only",AND(ISBLANK('Unit Types - Emission Rates'!A257),BK248=TRUE))</f>
        <v>0</v>
      </c>
      <c r="BL249">
        <f>IF(ISNUMBER(IFERROR(MATCH(BM249,$BM$1:BM248,0),"Else")),0,ROW(BM249)-1)</f>
        <v>0</v>
      </c>
      <c r="BM249" s="105">
        <f t="shared" si="101"/>
        <v>0</v>
      </c>
      <c r="BO249" s="3"/>
      <c r="BP249" s="3"/>
      <c r="BQ249" s="162" t="s">
        <v>1953</v>
      </c>
      <c r="BR249" s="160" t="s">
        <v>1100</v>
      </c>
      <c r="BS249" s="3"/>
      <c r="BT249" s="3"/>
      <c r="DA249" t="b">
        <f t="shared" si="99"/>
        <v>0</v>
      </c>
      <c r="DF249" s="333">
        <f t="shared" si="100"/>
        <v>0</v>
      </c>
    </row>
    <row r="250" spans="1:110" x14ac:dyDescent="0.2">
      <c r="A250" s="102">
        <f>IF(OR('Unit Types - Emission Rates'!A259="Not New/Modified",'Unit Types - Emission Rates'!A259="Remove",M250=0),0,IF(ISNUMBER(MATCH(M250,$M$1:M249,0)),0,MAX($A$1:A249)+1))</f>
        <v>0</v>
      </c>
      <c r="B250" t="str">
        <f>IF(OR(COUNTIF(QuickFix!$D$2:D250,QuickFix!D250)&gt;1,QuickFix!D250=0),IF(ISBLANK('Unit Types - Emission Rates'!C259),B249,0),MAX($B$1:B249)+1)</f>
        <v># if BACT</v>
      </c>
      <c r="C250" t="str">
        <f t="shared" si="79"/>
        <v># if BACT0</v>
      </c>
      <c r="D250">
        <f>IF(B250=0,0,IF(ISNUMBER(MATCH(C250,$C$1:C249,0)),-1,COUNTIF($B$2:B250,B250)-COUNTIFS($D$1:D249,"&lt;0",$B$1:B249,B250)))</f>
        <v>-1</v>
      </c>
      <c r="E250">
        <f t="shared" si="96"/>
        <v>0</v>
      </c>
      <c r="F250" t="str">
        <f>IF(OR(COUNTIF(QuickFix!$D$2:D250,QuickFix!D250)&gt;1,QuickFix!D250=0),IF(ISBLANK('Unit Types - Emission Rates'!C259),F249,0),MAX(F$1:$F249)+1)</f>
        <v># if Monitoring</v>
      </c>
      <c r="G250" t="str">
        <f t="shared" si="80"/>
        <v># if Monitoring0</v>
      </c>
      <c r="H250">
        <f>IF(F250=0,0,IF(ISNUMBER(MATCH(G250,$G$1:G249,0)),-1,COUNTIF($F$2:F250,F250)-COUNTIFS($H$1:H249,"&lt;0",$F$1:F249,F250)))</f>
        <v>-1</v>
      </c>
      <c r="I250">
        <f t="shared" si="81"/>
        <v>0</v>
      </c>
      <c r="J250" s="3" t="str">
        <f>IF(OR(COUNTIF($L$2:L250,L250)&gt;1,L250=0),IF(ISBLANK('Unit Types - Emission Rates'!C259),J249,0),MAX($J$1:J249)+1)</f>
        <v>Unique FIN</v>
      </c>
      <c r="K250" s="3" t="str">
        <f>IF(OR(COUNTIF($M$2:M250,M250)&gt;1,M250=0),IF(ISBLANK('Unit Types - Emission Rates'!D259),K249,0),MAX($K$1:K249)+1)</f>
        <v>Unique EPN</v>
      </c>
      <c r="L250">
        <f>IF(ISBLANK('Unit Types - Emission Rates'!$C259),'Unit Types - Emission Rates'!D259,'Unit Types - Emission Rates'!C259)</f>
        <v>0</v>
      </c>
      <c r="M250" s="3">
        <f>IF(AND(ISBLANK('Unit Types - Emission Rates'!D259),N250&lt;&gt;0,L250&lt;&gt;N250),"FIN: "&amp;L250,IF(AND(ISBLANK('Unit Types - Emission Rates'!D259),N250&lt;&gt;0),L250,'Unit Types - Emission Rates'!D259))</f>
        <v>0</v>
      </c>
      <c r="N250" s="3">
        <f>'Unit Types - Emission Rates'!E259</f>
        <v>0</v>
      </c>
      <c r="O250" s="5" t="str">
        <f>IF(OR(COUNTIF($P$2:P250,P250&lt;&gt;0)&gt;1,P250=0),IF(ISBLANK('Unit Types - Emission Rates'!A259),O249,0),MAX($O$1:O249)+1)</f>
        <v>AR Numbering</v>
      </c>
      <c r="P250" s="5">
        <f>'Unit Types - Emission Rates'!A259</f>
        <v>0</v>
      </c>
      <c r="Q250" s="3">
        <f>IF(R250=0,0,IF(COUNTIF($R$2:R250,R250)&gt;1,0,MAX($Q$1:Q249)+1))</f>
        <v>0</v>
      </c>
      <c r="R250" s="3">
        <f>IF(ISBLANK('Unit Types - Emission Rates'!P259),'Unit Types - Emission Rates'!O259,'Unit Types - Emission Rates'!P259)</f>
        <v>0</v>
      </c>
      <c r="S250" t="str">
        <f t="shared" si="97"/>
        <v>00</v>
      </c>
      <c r="T250" t="str">
        <f t="shared" si="98"/>
        <v>00</v>
      </c>
      <c r="U250" s="3">
        <f>IF(OR('Unit Types - Emission Rates'!F259="PM 2.5",'Unit Types - Emission Rates'!F259="PM2.5",'Unit Types - Emission Rates'!F259="PM 10",'Unit Types - Emission Rates'!F259="PM10"),"PM",'Unit Types - Emission Rates'!F259)</f>
        <v>0</v>
      </c>
      <c r="V250" s="100">
        <f>IF(ISBLANK('Unit Types - Emission Rates'!F259),1,0)</f>
        <v>1</v>
      </c>
      <c r="AC250" s="99">
        <f>IF(AD250=-1,0,MAX($AC$1:AC249)+1)</f>
        <v>0</v>
      </c>
      <c r="AD250" s="3">
        <f t="shared" si="82"/>
        <v>-1</v>
      </c>
      <c r="AE250" s="3">
        <f t="shared" si="83"/>
        <v>-1</v>
      </c>
      <c r="AF250" s="280">
        <f t="shared" si="84"/>
        <v>-1</v>
      </c>
      <c r="AG250" s="280" t="str">
        <f t="shared" si="85"/>
        <v/>
      </c>
      <c r="AH250" s="280" t="str">
        <f t="shared" si="86"/>
        <v/>
      </c>
      <c r="AI250" s="3">
        <f t="shared" si="87"/>
        <v>-1</v>
      </c>
      <c r="AJ250" s="3" t="str">
        <f t="shared" si="88"/>
        <v/>
      </c>
      <c r="AK250" s="3" t="str">
        <f t="shared" si="89"/>
        <v/>
      </c>
      <c r="AL250" s="280">
        <f t="shared" si="90"/>
        <v>-1</v>
      </c>
      <c r="AM250" s="280" t="str">
        <f t="shared" si="91"/>
        <v/>
      </c>
      <c r="AN250" s="285" t="str">
        <f t="shared" si="92"/>
        <v/>
      </c>
      <c r="AO250" s="3">
        <f>IF(AP250=0,0,COUNTIF(AO$1:$AO249,"&lt;&gt;0"))</f>
        <v>0</v>
      </c>
      <c r="AP250" s="3">
        <f t="shared" si="93"/>
        <v>0</v>
      </c>
      <c r="AT250" s="99">
        <f>IF(AU250=0,0,COUNTIF($AT$1:AT249,"&lt;&gt;0"))</f>
        <v>0</v>
      </c>
      <c r="AU250" s="3">
        <f t="shared" si="94"/>
        <v>0</v>
      </c>
      <c r="AY250" s="3">
        <f>IF(ISNUMBER(IFERROR(MATCH(AZ250,$AZ$1:AZ249,0),"Else")),0,ROW(AZ250)-1)</f>
        <v>0</v>
      </c>
      <c r="AZ250">
        <f>IF(OR('Unit Types - Emission Rates'!F258="PM 2.5",'Unit Types - Emission Rates'!F258="PM 2.5 ",'Unit Types - Emission Rates'!F258="PM2.5"),"PM2.5",IF(OR('Unit Types - Emission Rates'!F258="PM 10",'Unit Types - Emission Rates'!F258="PM 10 ",'Unit Types - Emission Rates'!F258="PM10 "),"PM10",IF(RIGHT('Unit Types - Emission Rates'!F258,1)=" ",LEFT('Unit Types - Emission Rates'!F258,LEN('Unit Types - Emission Rates'!F258)-1),IF(RIGHT('Unit Types - Emission Rates'!F258,1)&lt;&gt;" ",'Unit Types - Emission Rates'!F258,'Unit Types - Emission Rates'!F258))))</f>
        <v>0</v>
      </c>
      <c r="BA250">
        <f>_xlfn.NUMBERVALUE(IF(OR('Unit Types - Emission Rates'!G258="-",'Unit Types - Emission Rates'!G258="--",'Unit Types - Emission Rates'!G258="---"),0,IF(OR('Unit Types - Emission Rates'!G258="&lt;0.01",'Unit Types - Emission Rates'!G258="&lt; 0.01"),0.01,'Unit Types - Emission Rates'!G258)))</f>
        <v>0</v>
      </c>
      <c r="BB250">
        <f>_xlfn.NUMBERVALUE(IF(OR('Unit Types - Emission Rates'!H258="-",'Unit Types - Emission Rates'!H258="--",'Unit Types - Emission Rates'!H258="---"),0,IF(OR('Unit Types - Emission Rates'!H258="&lt;0.01",'Unit Types - Emission Rates'!H258="&lt; 0.01"),0.01,'Unit Types - Emission Rates'!H258)))</f>
        <v>0</v>
      </c>
      <c r="BC250">
        <f>_xlfn.NUMBERVALUE(IF(OR('Unit Types - Emission Rates'!I258="-",'Unit Types - Emission Rates'!I258="--",'Unit Types - Emission Rates'!I258="---"),0,IF(OR('Unit Types - Emission Rates'!I258="&lt;0.01",'Unit Types - Emission Rates'!I258="&lt; 0.01"),0.01,'Unit Types - Emission Rates'!I258)))</f>
        <v>0</v>
      </c>
      <c r="BD250">
        <f>_xlfn.NUMBERVALUE(IF(OR('Unit Types - Emission Rates'!J258="-",'Unit Types - Emission Rates'!J258="--",'Unit Types - Emission Rates'!J258="---"),0,IF(OR('Unit Types - Emission Rates'!J258="&lt;0.01",'Unit Types - Emission Rates'!J258="&lt; 0.01"),0.01,'Unit Types - Emission Rates'!J258)))</f>
        <v>0</v>
      </c>
      <c r="BE250">
        <f>_xlfn.NUMBERVALUE(IF(OR('Unit Types - Emission Rates'!K258="-",'Unit Types - Emission Rates'!K258="--",'Unit Types - Emission Rates'!K258="---"),0,IF(OR('Unit Types - Emission Rates'!K258="&lt;0.01",'Unit Types - Emission Rates'!K258="&lt; 0.01"),0.01,'Unit Types - Emission Rates'!K258)))</f>
        <v>0</v>
      </c>
      <c r="BF250">
        <f>_xlfn.NUMBERVALUE(IF(OR('Unit Types - Emission Rates'!L258="-",'Unit Types - Emission Rates'!L258="--",'Unit Types - Emission Rates'!L258="---"),0,IF(OR('Unit Types - Emission Rates'!L258="&lt;0.01",'Unit Types - Emission Rates'!L258="&lt; 0.01"),0.01,'Unit Types - Emission Rates'!L258)))</f>
        <v>0</v>
      </c>
      <c r="BG250" t="b">
        <f>IF(AND(V249&lt;&gt;1),(QuickFix!G249="Yes"))</f>
        <v>0</v>
      </c>
      <c r="BH250" t="b">
        <f>OR('Unit Types - Emission Rates'!A258="Consolidate",AND(ISBLANK('Unit Types - Emission Rates'!A258),BH249=TRUE),BC250&gt;0,BD250&gt;0)</f>
        <v>0</v>
      </c>
      <c r="BI250" t="b">
        <f>OR('Unit Types - Emission Rates'!A258="Remove",AND(ISBLANK('Unit Types - Emission Rates'!A258),BI249=TRUE))</f>
        <v>0</v>
      </c>
      <c r="BJ250" t="b">
        <f>OR('Unit Types - Emission Rates'!A258="Consolidate",'Unit Types - Emission Rates'!A258="New/Modified",'Unit Types - Emission Rates'!A258="Change of location",AND(ISBLANK('Unit Types - Emission Rates'!A258),BJ249=TRUE))</f>
        <v>0</v>
      </c>
      <c r="BK250" t="b">
        <f>OR('Unit Types - Emission Rates'!A258="Renew",'Unit Types - Emission Rates'!A258="Renew only",AND(ISBLANK('Unit Types - Emission Rates'!A258),BK249=TRUE))</f>
        <v>0</v>
      </c>
      <c r="BL250">
        <f>IF(ISNUMBER(IFERROR(MATCH(BM250,$BM$1:BM249,0),"Else")),0,ROW(BM250)-1)</f>
        <v>0</v>
      </c>
      <c r="BM250" s="105">
        <f t="shared" si="101"/>
        <v>0</v>
      </c>
      <c r="BO250" s="3"/>
      <c r="BP250" s="3"/>
      <c r="BQ250" s="162" t="s">
        <v>1954</v>
      </c>
      <c r="BR250" s="160" t="s">
        <v>1028</v>
      </c>
      <c r="BS250" s="3"/>
      <c r="BT250" s="3"/>
      <c r="DA250" t="b">
        <f t="shared" si="99"/>
        <v>0</v>
      </c>
      <c r="DF250" s="333">
        <f t="shared" si="100"/>
        <v>0</v>
      </c>
    </row>
    <row r="251" spans="1:110" x14ac:dyDescent="0.2">
      <c r="A251" s="102">
        <f>IF(OR('Unit Types - Emission Rates'!A260="Not New/Modified",'Unit Types - Emission Rates'!A260="Remove",M251=0),0,IF(ISNUMBER(MATCH(M251,$M$1:M250,0)),0,MAX($A$1:A250)+1))</f>
        <v>0</v>
      </c>
      <c r="B251" t="str">
        <f>IF(OR(COUNTIF(QuickFix!$D$2:D251,QuickFix!D251)&gt;1,QuickFix!D251=0),IF(ISBLANK('Unit Types - Emission Rates'!C260),B250,0),MAX($B$1:B250)+1)</f>
        <v># if BACT</v>
      </c>
      <c r="C251" t="str">
        <f t="shared" si="79"/>
        <v># if BACT0</v>
      </c>
      <c r="D251">
        <f>IF(B251=0,0,IF(ISNUMBER(MATCH(C251,$C$1:C250,0)),-1,COUNTIF($B$2:B251,B251)-COUNTIFS($D$1:D250,"&lt;0",$B$1:B250,B251)))</f>
        <v>-1</v>
      </c>
      <c r="E251">
        <f t="shared" si="96"/>
        <v>0</v>
      </c>
      <c r="F251" t="str">
        <f>IF(OR(COUNTIF(QuickFix!$D$2:D251,QuickFix!D251)&gt;1,QuickFix!D251=0),IF(ISBLANK('Unit Types - Emission Rates'!C260),F250,0),MAX(F$1:$F250)+1)</f>
        <v># if Monitoring</v>
      </c>
      <c r="G251" t="str">
        <f t="shared" si="80"/>
        <v># if Monitoring0</v>
      </c>
      <c r="H251">
        <f>IF(F251=0,0,IF(ISNUMBER(MATCH(G251,$G$1:G250,0)),-1,COUNTIF($F$2:F251,F251)-COUNTIFS($H$1:H250,"&lt;0",$F$1:F250,F251)))</f>
        <v>-1</v>
      </c>
      <c r="I251">
        <f t="shared" si="81"/>
        <v>0</v>
      </c>
      <c r="J251" s="3" t="str">
        <f>IF(OR(COUNTIF($L$2:L251,L251)&gt;1,L251=0),IF(ISBLANK('Unit Types - Emission Rates'!C260),J250,0),MAX($J$1:J250)+1)</f>
        <v>Unique FIN</v>
      </c>
      <c r="K251" s="3" t="str">
        <f>IF(OR(COUNTIF($M$2:M251,M251)&gt;1,M251=0),IF(ISBLANK('Unit Types - Emission Rates'!D260),K250,0),MAX($K$1:K250)+1)</f>
        <v>Unique EPN</v>
      </c>
      <c r="L251">
        <f>IF(ISBLANK('Unit Types - Emission Rates'!$C260),'Unit Types - Emission Rates'!D260,'Unit Types - Emission Rates'!C260)</f>
        <v>0</v>
      </c>
      <c r="M251" s="3">
        <f>IF(AND(ISBLANK('Unit Types - Emission Rates'!D260),N251&lt;&gt;0,L251&lt;&gt;N251),"FIN: "&amp;L251,IF(AND(ISBLANK('Unit Types - Emission Rates'!D260),N251&lt;&gt;0),L251,'Unit Types - Emission Rates'!D260))</f>
        <v>0</v>
      </c>
      <c r="N251" s="3">
        <f>'Unit Types - Emission Rates'!E260</f>
        <v>0</v>
      </c>
      <c r="O251" s="5" t="str">
        <f>IF(OR(COUNTIF($P$2:P251,P251&lt;&gt;0)&gt;1,P251=0),IF(ISBLANK('Unit Types - Emission Rates'!A260),O250,0),MAX($O$1:O250)+1)</f>
        <v>AR Numbering</v>
      </c>
      <c r="P251" s="5">
        <f>'Unit Types - Emission Rates'!A260</f>
        <v>0</v>
      </c>
      <c r="Q251" s="3">
        <f>IF(R251=0,0,IF(COUNTIF($R$2:R251,R251)&gt;1,0,MAX($Q$1:Q250)+1))</f>
        <v>0</v>
      </c>
      <c r="R251" s="3">
        <f>IF(ISBLANK('Unit Types - Emission Rates'!P260),'Unit Types - Emission Rates'!O260,'Unit Types - Emission Rates'!P260)</f>
        <v>0</v>
      </c>
      <c r="S251" t="str">
        <f t="shared" si="97"/>
        <v>00</v>
      </c>
      <c r="T251" t="str">
        <f t="shared" si="98"/>
        <v>00</v>
      </c>
      <c r="U251" s="3">
        <f>IF(OR('Unit Types - Emission Rates'!F260="PM 2.5",'Unit Types - Emission Rates'!F260="PM2.5",'Unit Types - Emission Rates'!F260="PM 10",'Unit Types - Emission Rates'!F260="PM10"),"PM",'Unit Types - Emission Rates'!F260)</f>
        <v>0</v>
      </c>
      <c r="V251" s="100">
        <f>IF(ISBLANK('Unit Types - Emission Rates'!F260),1,0)</f>
        <v>1</v>
      </c>
      <c r="AC251" s="99">
        <f>IF(AD251=-1,0,MAX($AC$1:AC250)+1)</f>
        <v>0</v>
      </c>
      <c r="AD251" s="3">
        <f t="shared" si="82"/>
        <v>-1</v>
      </c>
      <c r="AE251" s="3">
        <f t="shared" si="83"/>
        <v>-1</v>
      </c>
      <c r="AF251" s="280">
        <f t="shared" si="84"/>
        <v>-1</v>
      </c>
      <c r="AG251" s="280" t="str">
        <f t="shared" si="85"/>
        <v/>
      </c>
      <c r="AH251" s="280" t="str">
        <f t="shared" si="86"/>
        <v/>
      </c>
      <c r="AI251" s="3">
        <f t="shared" si="87"/>
        <v>-1</v>
      </c>
      <c r="AJ251" s="3" t="str">
        <f t="shared" si="88"/>
        <v/>
      </c>
      <c r="AK251" s="3" t="str">
        <f t="shared" si="89"/>
        <v/>
      </c>
      <c r="AL251" s="280">
        <f t="shared" si="90"/>
        <v>-1</v>
      </c>
      <c r="AM251" s="280" t="str">
        <f t="shared" si="91"/>
        <v/>
      </c>
      <c r="AN251" s="285" t="str">
        <f t="shared" si="92"/>
        <v/>
      </c>
      <c r="AO251" s="3">
        <f>IF(AP251=0,0,COUNTIF(AO$1:$AO250,"&lt;&gt;0"))</f>
        <v>0</v>
      </c>
      <c r="AP251" s="3">
        <f t="shared" si="93"/>
        <v>0</v>
      </c>
      <c r="AT251" s="99">
        <f>IF(AU251=0,0,COUNTIF($AT$1:AT250,"&lt;&gt;0"))</f>
        <v>0</v>
      </c>
      <c r="AU251" s="3">
        <f t="shared" si="94"/>
        <v>0</v>
      </c>
      <c r="AY251" s="3">
        <f>IF(ISNUMBER(IFERROR(MATCH(AZ251,$AZ$1:AZ250,0),"Else")),0,ROW(AZ251)-1)</f>
        <v>0</v>
      </c>
      <c r="AZ251">
        <f>IF(OR('Unit Types - Emission Rates'!F259="PM 2.5",'Unit Types - Emission Rates'!F259="PM 2.5 ",'Unit Types - Emission Rates'!F259="PM2.5"),"PM2.5",IF(OR('Unit Types - Emission Rates'!F259="PM 10",'Unit Types - Emission Rates'!F259="PM 10 ",'Unit Types - Emission Rates'!F259="PM10 "),"PM10",IF(RIGHT('Unit Types - Emission Rates'!F259,1)=" ",LEFT('Unit Types - Emission Rates'!F259,LEN('Unit Types - Emission Rates'!F259)-1),IF(RIGHT('Unit Types - Emission Rates'!F259,1)&lt;&gt;" ",'Unit Types - Emission Rates'!F259,'Unit Types - Emission Rates'!F259))))</f>
        <v>0</v>
      </c>
      <c r="BA251">
        <f>_xlfn.NUMBERVALUE(IF(OR('Unit Types - Emission Rates'!G259="-",'Unit Types - Emission Rates'!G259="--",'Unit Types - Emission Rates'!G259="---"),0,IF(OR('Unit Types - Emission Rates'!G259="&lt;0.01",'Unit Types - Emission Rates'!G259="&lt; 0.01"),0.01,'Unit Types - Emission Rates'!G259)))</f>
        <v>0</v>
      </c>
      <c r="BB251">
        <f>_xlfn.NUMBERVALUE(IF(OR('Unit Types - Emission Rates'!H259="-",'Unit Types - Emission Rates'!H259="--",'Unit Types - Emission Rates'!H259="---"),0,IF(OR('Unit Types - Emission Rates'!H259="&lt;0.01",'Unit Types - Emission Rates'!H259="&lt; 0.01"),0.01,'Unit Types - Emission Rates'!H259)))</f>
        <v>0</v>
      </c>
      <c r="BC251">
        <f>_xlfn.NUMBERVALUE(IF(OR('Unit Types - Emission Rates'!I259="-",'Unit Types - Emission Rates'!I259="--",'Unit Types - Emission Rates'!I259="---"),0,IF(OR('Unit Types - Emission Rates'!I259="&lt;0.01",'Unit Types - Emission Rates'!I259="&lt; 0.01"),0.01,'Unit Types - Emission Rates'!I259)))</f>
        <v>0</v>
      </c>
      <c r="BD251">
        <f>_xlfn.NUMBERVALUE(IF(OR('Unit Types - Emission Rates'!J259="-",'Unit Types - Emission Rates'!J259="--",'Unit Types - Emission Rates'!J259="---"),0,IF(OR('Unit Types - Emission Rates'!J259="&lt;0.01",'Unit Types - Emission Rates'!J259="&lt; 0.01"),0.01,'Unit Types - Emission Rates'!J259)))</f>
        <v>0</v>
      </c>
      <c r="BE251">
        <f>_xlfn.NUMBERVALUE(IF(OR('Unit Types - Emission Rates'!K259="-",'Unit Types - Emission Rates'!K259="--",'Unit Types - Emission Rates'!K259="---"),0,IF(OR('Unit Types - Emission Rates'!K259="&lt;0.01",'Unit Types - Emission Rates'!K259="&lt; 0.01"),0.01,'Unit Types - Emission Rates'!K259)))</f>
        <v>0</v>
      </c>
      <c r="BF251">
        <f>_xlfn.NUMBERVALUE(IF(OR('Unit Types - Emission Rates'!L259="-",'Unit Types - Emission Rates'!L259="--",'Unit Types - Emission Rates'!L259="---"),0,IF(OR('Unit Types - Emission Rates'!L259="&lt;0.01",'Unit Types - Emission Rates'!L259="&lt; 0.01"),0.01,'Unit Types - Emission Rates'!L259)))</f>
        <v>0</v>
      </c>
      <c r="BG251" t="b">
        <f>IF(AND(V250&lt;&gt;1),(QuickFix!G250="Yes"))</f>
        <v>0</v>
      </c>
      <c r="BH251" t="b">
        <f>OR('Unit Types - Emission Rates'!A259="Consolidate",AND(ISBLANK('Unit Types - Emission Rates'!A259),BH250=TRUE),BC251&gt;0,BD251&gt;0)</f>
        <v>0</v>
      </c>
      <c r="BI251" t="b">
        <f>OR('Unit Types - Emission Rates'!A259="Remove",AND(ISBLANK('Unit Types - Emission Rates'!A259),BI250=TRUE))</f>
        <v>0</v>
      </c>
      <c r="BJ251" t="b">
        <f>OR('Unit Types - Emission Rates'!A259="Consolidate",'Unit Types - Emission Rates'!A259="New/Modified",'Unit Types - Emission Rates'!A259="Change of location",AND(ISBLANK('Unit Types - Emission Rates'!A259),BJ250=TRUE))</f>
        <v>0</v>
      </c>
      <c r="BK251" t="b">
        <f>OR('Unit Types - Emission Rates'!A259="Renew",'Unit Types - Emission Rates'!A259="Renew only",AND(ISBLANK('Unit Types - Emission Rates'!A259),BK250=TRUE))</f>
        <v>0</v>
      </c>
      <c r="BL251">
        <f>IF(ISNUMBER(IFERROR(MATCH(BM251,$BM$1:BM250,0),"Else")),0,ROW(BM251)-1)</f>
        <v>0</v>
      </c>
      <c r="BM251" s="105">
        <f t="shared" si="101"/>
        <v>0</v>
      </c>
      <c r="BO251" s="3"/>
      <c r="BP251" s="3"/>
      <c r="BQ251" s="162" t="s">
        <v>1687</v>
      </c>
      <c r="BR251" s="160" t="s">
        <v>1187</v>
      </c>
      <c r="BS251" s="3"/>
      <c r="BT251" s="3"/>
      <c r="DA251" t="b">
        <f t="shared" si="99"/>
        <v>0</v>
      </c>
      <c r="DF251" s="333">
        <f t="shared" si="100"/>
        <v>0</v>
      </c>
    </row>
    <row r="252" spans="1:110" x14ac:dyDescent="0.2">
      <c r="A252" s="102">
        <f>IF(OR('Unit Types - Emission Rates'!A261="Not New/Modified",'Unit Types - Emission Rates'!A261="Remove",M252=0),0,IF(ISNUMBER(MATCH(M252,$M$1:M251,0)),0,MAX($A$1:A251)+1))</f>
        <v>0</v>
      </c>
      <c r="B252" t="str">
        <f>IF(OR(COUNTIF(QuickFix!$D$2:D252,QuickFix!D252)&gt;1,QuickFix!D252=0),IF(ISBLANK('Unit Types - Emission Rates'!C261),B251,0),MAX($B$1:B251)+1)</f>
        <v># if BACT</v>
      </c>
      <c r="C252" t="str">
        <f t="shared" si="79"/>
        <v># if BACT0</v>
      </c>
      <c r="D252">
        <f>IF(B252=0,0,IF(ISNUMBER(MATCH(C252,$C$1:C251,0)),-1,COUNTIF($B$2:B252,B252)-COUNTIFS($D$1:D251,"&lt;0",$B$1:B251,B252)))</f>
        <v>-1</v>
      </c>
      <c r="E252">
        <f t="shared" si="96"/>
        <v>0</v>
      </c>
      <c r="F252" t="str">
        <f>IF(OR(COUNTIF(QuickFix!$D$2:D252,QuickFix!D252)&gt;1,QuickFix!D252=0),IF(ISBLANK('Unit Types - Emission Rates'!C261),F251,0),MAX(F$1:$F251)+1)</f>
        <v># if Monitoring</v>
      </c>
      <c r="G252" t="str">
        <f t="shared" si="80"/>
        <v># if Monitoring0</v>
      </c>
      <c r="H252">
        <f>IF(F252=0,0,IF(ISNUMBER(MATCH(G252,$G$1:G251,0)),-1,COUNTIF($F$2:F252,F252)-COUNTIFS($H$1:H251,"&lt;0",$F$1:F251,F252)))</f>
        <v>-1</v>
      </c>
      <c r="I252">
        <f t="shared" si="81"/>
        <v>0</v>
      </c>
      <c r="J252" s="3" t="str">
        <f>IF(OR(COUNTIF($L$2:L252,L252)&gt;1,L252=0),IF(ISBLANK('Unit Types - Emission Rates'!C261),J251,0),MAX($J$1:J251)+1)</f>
        <v>Unique FIN</v>
      </c>
      <c r="K252" s="3" t="str">
        <f>IF(OR(COUNTIF($M$2:M252,M252)&gt;1,M252=0),IF(ISBLANK('Unit Types - Emission Rates'!D261),K251,0),MAX($K$1:K251)+1)</f>
        <v>Unique EPN</v>
      </c>
      <c r="L252">
        <f>IF(ISBLANK('Unit Types - Emission Rates'!$C261),'Unit Types - Emission Rates'!D261,'Unit Types - Emission Rates'!C261)</f>
        <v>0</v>
      </c>
      <c r="M252" s="3">
        <f>IF(AND(ISBLANK('Unit Types - Emission Rates'!D261),N252&lt;&gt;0,L252&lt;&gt;N252),"FIN: "&amp;L252,IF(AND(ISBLANK('Unit Types - Emission Rates'!D261),N252&lt;&gt;0),L252,'Unit Types - Emission Rates'!D261))</f>
        <v>0</v>
      </c>
      <c r="N252" s="3">
        <f>'Unit Types - Emission Rates'!E261</f>
        <v>0</v>
      </c>
      <c r="O252" s="5" t="str">
        <f>IF(OR(COUNTIF($P$2:P252,P252&lt;&gt;0)&gt;1,P252=0),IF(ISBLANK('Unit Types - Emission Rates'!A261),O251,0),MAX($O$1:O251)+1)</f>
        <v>AR Numbering</v>
      </c>
      <c r="P252" s="5">
        <f>'Unit Types - Emission Rates'!A261</f>
        <v>0</v>
      </c>
      <c r="Q252" s="3">
        <f>IF(R252=0,0,IF(COUNTIF($R$2:R252,R252)&gt;1,0,MAX($Q$1:Q251)+1))</f>
        <v>0</v>
      </c>
      <c r="R252" s="3">
        <f>IF(ISBLANK('Unit Types - Emission Rates'!P261),'Unit Types - Emission Rates'!O261,'Unit Types - Emission Rates'!P261)</f>
        <v>0</v>
      </c>
      <c r="S252" t="str">
        <f t="shared" si="97"/>
        <v>00</v>
      </c>
      <c r="T252" t="str">
        <f t="shared" si="98"/>
        <v>00</v>
      </c>
      <c r="U252" s="3">
        <f>IF(OR('Unit Types - Emission Rates'!F261="PM 2.5",'Unit Types - Emission Rates'!F261="PM2.5",'Unit Types - Emission Rates'!F261="PM 10",'Unit Types - Emission Rates'!F261="PM10"),"PM",'Unit Types - Emission Rates'!F261)</f>
        <v>0</v>
      </c>
      <c r="V252" s="100">
        <f>IF(ISBLANK('Unit Types - Emission Rates'!F261),1,0)</f>
        <v>1</v>
      </c>
      <c r="AC252" s="99">
        <f>IF(AD252=-1,0,MAX($AC$1:AC251)+1)</f>
        <v>0</v>
      </c>
      <c r="AD252" s="3">
        <f t="shared" si="82"/>
        <v>-1</v>
      </c>
      <c r="AE252" s="3">
        <f t="shared" si="83"/>
        <v>-1</v>
      </c>
      <c r="AF252" s="280">
        <f t="shared" si="84"/>
        <v>-1</v>
      </c>
      <c r="AG252" s="280" t="str">
        <f t="shared" si="85"/>
        <v/>
      </c>
      <c r="AH252" s="280" t="str">
        <f t="shared" si="86"/>
        <v/>
      </c>
      <c r="AI252" s="3">
        <f t="shared" si="87"/>
        <v>-1</v>
      </c>
      <c r="AJ252" s="3" t="str">
        <f t="shared" si="88"/>
        <v/>
      </c>
      <c r="AK252" s="3" t="str">
        <f t="shared" si="89"/>
        <v/>
      </c>
      <c r="AL252" s="280">
        <f t="shared" si="90"/>
        <v>-1</v>
      </c>
      <c r="AM252" s="280" t="str">
        <f t="shared" si="91"/>
        <v/>
      </c>
      <c r="AN252" s="285" t="str">
        <f t="shared" si="92"/>
        <v/>
      </c>
      <c r="AO252" s="3">
        <f>IF(AP252=0,0,COUNTIF(AO$1:$AO251,"&lt;&gt;0"))</f>
        <v>0</v>
      </c>
      <c r="AP252" s="3">
        <f t="shared" si="93"/>
        <v>0</v>
      </c>
      <c r="AT252" s="99">
        <f>IF(AU252=0,0,COUNTIF($AT$1:AT251,"&lt;&gt;0"))</f>
        <v>0</v>
      </c>
      <c r="AU252" s="3">
        <f t="shared" si="94"/>
        <v>0</v>
      </c>
      <c r="AY252" s="3">
        <f>IF(ISNUMBER(IFERROR(MATCH(AZ252,$AZ$1:AZ251,0),"Else")),0,ROW(AZ252)-1)</f>
        <v>0</v>
      </c>
      <c r="AZ252">
        <f>IF(OR('Unit Types - Emission Rates'!F260="PM 2.5",'Unit Types - Emission Rates'!F260="PM 2.5 ",'Unit Types - Emission Rates'!F260="PM2.5"),"PM2.5",IF(OR('Unit Types - Emission Rates'!F260="PM 10",'Unit Types - Emission Rates'!F260="PM 10 ",'Unit Types - Emission Rates'!F260="PM10 "),"PM10",IF(RIGHT('Unit Types - Emission Rates'!F260,1)=" ",LEFT('Unit Types - Emission Rates'!F260,LEN('Unit Types - Emission Rates'!F260)-1),IF(RIGHT('Unit Types - Emission Rates'!F260,1)&lt;&gt;" ",'Unit Types - Emission Rates'!F260,'Unit Types - Emission Rates'!F260))))</f>
        <v>0</v>
      </c>
      <c r="BA252">
        <f>_xlfn.NUMBERVALUE(IF(OR('Unit Types - Emission Rates'!G260="-",'Unit Types - Emission Rates'!G260="--",'Unit Types - Emission Rates'!G260="---"),0,IF(OR('Unit Types - Emission Rates'!G260="&lt;0.01",'Unit Types - Emission Rates'!G260="&lt; 0.01"),0.01,'Unit Types - Emission Rates'!G260)))</f>
        <v>0</v>
      </c>
      <c r="BB252">
        <f>_xlfn.NUMBERVALUE(IF(OR('Unit Types - Emission Rates'!H260="-",'Unit Types - Emission Rates'!H260="--",'Unit Types - Emission Rates'!H260="---"),0,IF(OR('Unit Types - Emission Rates'!H260="&lt;0.01",'Unit Types - Emission Rates'!H260="&lt; 0.01"),0.01,'Unit Types - Emission Rates'!H260)))</f>
        <v>0</v>
      </c>
      <c r="BC252">
        <f>_xlfn.NUMBERVALUE(IF(OR('Unit Types - Emission Rates'!I260="-",'Unit Types - Emission Rates'!I260="--",'Unit Types - Emission Rates'!I260="---"),0,IF(OR('Unit Types - Emission Rates'!I260="&lt;0.01",'Unit Types - Emission Rates'!I260="&lt; 0.01"),0.01,'Unit Types - Emission Rates'!I260)))</f>
        <v>0</v>
      </c>
      <c r="BD252">
        <f>_xlfn.NUMBERVALUE(IF(OR('Unit Types - Emission Rates'!J260="-",'Unit Types - Emission Rates'!J260="--",'Unit Types - Emission Rates'!J260="---"),0,IF(OR('Unit Types - Emission Rates'!J260="&lt;0.01",'Unit Types - Emission Rates'!J260="&lt; 0.01"),0.01,'Unit Types - Emission Rates'!J260)))</f>
        <v>0</v>
      </c>
      <c r="BE252">
        <f>_xlfn.NUMBERVALUE(IF(OR('Unit Types - Emission Rates'!K260="-",'Unit Types - Emission Rates'!K260="--",'Unit Types - Emission Rates'!K260="---"),0,IF(OR('Unit Types - Emission Rates'!K260="&lt;0.01",'Unit Types - Emission Rates'!K260="&lt; 0.01"),0.01,'Unit Types - Emission Rates'!K260)))</f>
        <v>0</v>
      </c>
      <c r="BF252">
        <f>_xlfn.NUMBERVALUE(IF(OR('Unit Types - Emission Rates'!L260="-",'Unit Types - Emission Rates'!L260="--",'Unit Types - Emission Rates'!L260="---"),0,IF(OR('Unit Types - Emission Rates'!L260="&lt;0.01",'Unit Types - Emission Rates'!L260="&lt; 0.01"),0.01,'Unit Types - Emission Rates'!L260)))</f>
        <v>0</v>
      </c>
      <c r="BG252" t="b">
        <f>IF(AND(V251&lt;&gt;1),(QuickFix!G251="Yes"))</f>
        <v>0</v>
      </c>
      <c r="BH252" t="b">
        <f>OR('Unit Types - Emission Rates'!A260="Consolidate",AND(ISBLANK('Unit Types - Emission Rates'!A260),BH251=TRUE),BC252&gt;0,BD252&gt;0)</f>
        <v>0</v>
      </c>
      <c r="BI252" t="b">
        <f>OR('Unit Types - Emission Rates'!A260="Remove",AND(ISBLANK('Unit Types - Emission Rates'!A260),BI251=TRUE))</f>
        <v>0</v>
      </c>
      <c r="BJ252" t="b">
        <f>OR('Unit Types - Emission Rates'!A260="Consolidate",'Unit Types - Emission Rates'!A260="New/Modified",'Unit Types - Emission Rates'!A260="Change of location",AND(ISBLANK('Unit Types - Emission Rates'!A260),BJ251=TRUE))</f>
        <v>0</v>
      </c>
      <c r="BK252" t="b">
        <f>OR('Unit Types - Emission Rates'!A260="Renew",'Unit Types - Emission Rates'!A260="Renew only",AND(ISBLANK('Unit Types - Emission Rates'!A260),BK251=TRUE))</f>
        <v>0</v>
      </c>
      <c r="BL252">
        <f>IF(ISNUMBER(IFERROR(MATCH(BM252,$BM$1:BM251,0),"Else")),0,ROW(BM252)-1)</f>
        <v>0</v>
      </c>
      <c r="BM252" s="105">
        <f t="shared" si="101"/>
        <v>0</v>
      </c>
      <c r="BO252" s="3"/>
      <c r="BP252" s="3"/>
      <c r="BQ252" s="162" t="s">
        <v>1955</v>
      </c>
      <c r="BR252" s="160" t="s">
        <v>1012</v>
      </c>
      <c r="BS252" s="3"/>
      <c r="BT252" s="3"/>
      <c r="DA252" t="b">
        <f t="shared" si="99"/>
        <v>0</v>
      </c>
      <c r="DF252" s="333">
        <f t="shared" si="100"/>
        <v>0</v>
      </c>
    </row>
    <row r="253" spans="1:110" x14ac:dyDescent="0.2">
      <c r="A253" s="102">
        <f>IF(OR('Unit Types - Emission Rates'!A262="Not New/Modified",'Unit Types - Emission Rates'!A262="Remove",M253=0),0,IF(ISNUMBER(MATCH(M253,$M$1:M252,0)),0,MAX($A$1:A252)+1))</f>
        <v>0</v>
      </c>
      <c r="B253" t="str">
        <f>IF(OR(COUNTIF(QuickFix!$D$2:D253,QuickFix!D253)&gt;1,QuickFix!D253=0),IF(ISBLANK('Unit Types - Emission Rates'!C262),B252,0),MAX($B$1:B252)+1)</f>
        <v># if BACT</v>
      </c>
      <c r="C253" t="str">
        <f t="shared" si="79"/>
        <v># if BACT0</v>
      </c>
      <c r="D253">
        <f>IF(B253=0,0,IF(ISNUMBER(MATCH(C253,$C$1:C252,0)),-1,COUNTIF($B$2:B253,B253)-COUNTIFS($D$1:D252,"&lt;0",$B$1:B252,B253)))</f>
        <v>-1</v>
      </c>
      <c r="E253">
        <f t="shared" si="96"/>
        <v>0</v>
      </c>
      <c r="F253" t="str">
        <f>IF(OR(COUNTIF(QuickFix!$D$2:D253,QuickFix!D253)&gt;1,QuickFix!D253=0),IF(ISBLANK('Unit Types - Emission Rates'!C262),F252,0),MAX(F$1:$F252)+1)</f>
        <v># if Monitoring</v>
      </c>
      <c r="G253" t="str">
        <f t="shared" si="80"/>
        <v># if Monitoring0</v>
      </c>
      <c r="H253">
        <f>IF(F253=0,0,IF(ISNUMBER(MATCH(G253,$G$1:G252,0)),-1,COUNTIF($F$2:F253,F253)-COUNTIFS($H$1:H252,"&lt;0",$F$1:F252,F253)))</f>
        <v>-1</v>
      </c>
      <c r="I253">
        <f t="shared" si="81"/>
        <v>0</v>
      </c>
      <c r="J253" s="3" t="str">
        <f>IF(OR(COUNTIF($L$2:L253,L253)&gt;1,L253=0),IF(ISBLANK('Unit Types - Emission Rates'!C262),J252,0),MAX($J$1:J252)+1)</f>
        <v>Unique FIN</v>
      </c>
      <c r="K253" s="3" t="str">
        <f>IF(OR(COUNTIF($M$2:M253,M253)&gt;1,M253=0),IF(ISBLANK('Unit Types - Emission Rates'!D262),K252,0),MAX($K$1:K252)+1)</f>
        <v>Unique EPN</v>
      </c>
      <c r="L253">
        <f>IF(ISBLANK('Unit Types - Emission Rates'!$C262),'Unit Types - Emission Rates'!D262,'Unit Types - Emission Rates'!C262)</f>
        <v>0</v>
      </c>
      <c r="M253" s="3">
        <f>IF(AND(ISBLANK('Unit Types - Emission Rates'!D262),N253&lt;&gt;0,L253&lt;&gt;N253),"FIN: "&amp;L253,IF(AND(ISBLANK('Unit Types - Emission Rates'!D262),N253&lt;&gt;0),L253,'Unit Types - Emission Rates'!D262))</f>
        <v>0</v>
      </c>
      <c r="N253" s="3">
        <f>'Unit Types - Emission Rates'!E262</f>
        <v>0</v>
      </c>
      <c r="O253" s="5" t="str">
        <f>IF(OR(COUNTIF($P$2:P253,P253&lt;&gt;0)&gt;1,P253=0),IF(ISBLANK('Unit Types - Emission Rates'!A262),O252,0),MAX($O$1:O252)+1)</f>
        <v>AR Numbering</v>
      </c>
      <c r="P253" s="5">
        <f>'Unit Types - Emission Rates'!A262</f>
        <v>0</v>
      </c>
      <c r="Q253" s="3">
        <f>IF(R253=0,0,IF(COUNTIF($R$2:R253,R253)&gt;1,0,MAX($Q$1:Q252)+1))</f>
        <v>0</v>
      </c>
      <c r="R253" s="3">
        <f>IF(ISBLANK('Unit Types - Emission Rates'!P262),'Unit Types - Emission Rates'!O262,'Unit Types - Emission Rates'!P262)</f>
        <v>0</v>
      </c>
      <c r="S253" t="str">
        <f t="shared" si="97"/>
        <v>00</v>
      </c>
      <c r="T253" t="str">
        <f t="shared" si="98"/>
        <v>00</v>
      </c>
      <c r="U253" s="3">
        <f>IF(OR('Unit Types - Emission Rates'!F262="PM 2.5",'Unit Types - Emission Rates'!F262="PM2.5",'Unit Types - Emission Rates'!F262="PM 10",'Unit Types - Emission Rates'!F262="PM10"),"PM",'Unit Types - Emission Rates'!F262)</f>
        <v>0</v>
      </c>
      <c r="V253" s="100">
        <f>IF(ISBLANK('Unit Types - Emission Rates'!F262),1,0)</f>
        <v>1</v>
      </c>
      <c r="AC253" s="99">
        <f>IF(AD253=-1,0,MAX($AC$1:AC252)+1)</f>
        <v>0</v>
      </c>
      <c r="AD253" s="3">
        <f t="shared" si="82"/>
        <v>-1</v>
      </c>
      <c r="AE253" s="3">
        <f t="shared" si="83"/>
        <v>-1</v>
      </c>
      <c r="AF253" s="280">
        <f t="shared" si="84"/>
        <v>-1</v>
      </c>
      <c r="AG253" s="280" t="str">
        <f t="shared" si="85"/>
        <v/>
      </c>
      <c r="AH253" s="280" t="str">
        <f t="shared" si="86"/>
        <v/>
      </c>
      <c r="AI253" s="3">
        <f t="shared" si="87"/>
        <v>-1</v>
      </c>
      <c r="AJ253" s="3" t="str">
        <f t="shared" si="88"/>
        <v/>
      </c>
      <c r="AK253" s="3" t="str">
        <f t="shared" si="89"/>
        <v/>
      </c>
      <c r="AL253" s="280">
        <f t="shared" si="90"/>
        <v>-1</v>
      </c>
      <c r="AM253" s="280" t="str">
        <f t="shared" si="91"/>
        <v/>
      </c>
      <c r="AN253" s="285" t="str">
        <f t="shared" si="92"/>
        <v/>
      </c>
      <c r="AO253" s="3">
        <f>IF(AP253=0,0,COUNTIF(AO$1:$AO252,"&lt;&gt;0"))</f>
        <v>0</v>
      </c>
      <c r="AP253" s="3">
        <f t="shared" si="93"/>
        <v>0</v>
      </c>
      <c r="AT253" s="99">
        <f>IF(AU253=0,0,COUNTIF($AT$1:AT252,"&lt;&gt;0"))</f>
        <v>0</v>
      </c>
      <c r="AU253" s="3">
        <f t="shared" si="94"/>
        <v>0</v>
      </c>
      <c r="AY253" s="3">
        <f>IF(ISNUMBER(IFERROR(MATCH(AZ253,$AZ$1:AZ252,0),"Else")),0,ROW(AZ253)-1)</f>
        <v>0</v>
      </c>
      <c r="AZ253">
        <f>IF(OR('Unit Types - Emission Rates'!F261="PM 2.5",'Unit Types - Emission Rates'!F261="PM 2.5 ",'Unit Types - Emission Rates'!F261="PM2.5"),"PM2.5",IF(OR('Unit Types - Emission Rates'!F261="PM 10",'Unit Types - Emission Rates'!F261="PM 10 ",'Unit Types - Emission Rates'!F261="PM10 "),"PM10",IF(RIGHT('Unit Types - Emission Rates'!F261,1)=" ",LEFT('Unit Types - Emission Rates'!F261,LEN('Unit Types - Emission Rates'!F261)-1),IF(RIGHT('Unit Types - Emission Rates'!F261,1)&lt;&gt;" ",'Unit Types - Emission Rates'!F261,'Unit Types - Emission Rates'!F261))))</f>
        <v>0</v>
      </c>
      <c r="BA253">
        <f>_xlfn.NUMBERVALUE(IF(OR('Unit Types - Emission Rates'!G261="-",'Unit Types - Emission Rates'!G261="--",'Unit Types - Emission Rates'!G261="---"),0,IF(OR('Unit Types - Emission Rates'!G261="&lt;0.01",'Unit Types - Emission Rates'!G261="&lt; 0.01"),0.01,'Unit Types - Emission Rates'!G261)))</f>
        <v>0</v>
      </c>
      <c r="BB253">
        <f>_xlfn.NUMBERVALUE(IF(OR('Unit Types - Emission Rates'!H261="-",'Unit Types - Emission Rates'!H261="--",'Unit Types - Emission Rates'!H261="---"),0,IF(OR('Unit Types - Emission Rates'!H261="&lt;0.01",'Unit Types - Emission Rates'!H261="&lt; 0.01"),0.01,'Unit Types - Emission Rates'!H261)))</f>
        <v>0</v>
      </c>
      <c r="BC253">
        <f>_xlfn.NUMBERVALUE(IF(OR('Unit Types - Emission Rates'!I261="-",'Unit Types - Emission Rates'!I261="--",'Unit Types - Emission Rates'!I261="---"),0,IF(OR('Unit Types - Emission Rates'!I261="&lt;0.01",'Unit Types - Emission Rates'!I261="&lt; 0.01"),0.01,'Unit Types - Emission Rates'!I261)))</f>
        <v>0</v>
      </c>
      <c r="BD253">
        <f>_xlfn.NUMBERVALUE(IF(OR('Unit Types - Emission Rates'!J261="-",'Unit Types - Emission Rates'!J261="--",'Unit Types - Emission Rates'!J261="---"),0,IF(OR('Unit Types - Emission Rates'!J261="&lt;0.01",'Unit Types - Emission Rates'!J261="&lt; 0.01"),0.01,'Unit Types - Emission Rates'!J261)))</f>
        <v>0</v>
      </c>
      <c r="BE253">
        <f>_xlfn.NUMBERVALUE(IF(OR('Unit Types - Emission Rates'!K261="-",'Unit Types - Emission Rates'!K261="--",'Unit Types - Emission Rates'!K261="---"),0,IF(OR('Unit Types - Emission Rates'!K261="&lt;0.01",'Unit Types - Emission Rates'!K261="&lt; 0.01"),0.01,'Unit Types - Emission Rates'!K261)))</f>
        <v>0</v>
      </c>
      <c r="BF253">
        <f>_xlfn.NUMBERVALUE(IF(OR('Unit Types - Emission Rates'!L261="-",'Unit Types - Emission Rates'!L261="--",'Unit Types - Emission Rates'!L261="---"),0,IF(OR('Unit Types - Emission Rates'!L261="&lt;0.01",'Unit Types - Emission Rates'!L261="&lt; 0.01"),0.01,'Unit Types - Emission Rates'!L261)))</f>
        <v>0</v>
      </c>
      <c r="BG253" t="b">
        <f>IF(AND(V252&lt;&gt;1),(QuickFix!G252="Yes"))</f>
        <v>0</v>
      </c>
      <c r="BH253" t="b">
        <f>OR('Unit Types - Emission Rates'!A261="Consolidate",AND(ISBLANK('Unit Types - Emission Rates'!A261),BH252=TRUE),BC253&gt;0,BD253&gt;0)</f>
        <v>0</v>
      </c>
      <c r="BI253" t="b">
        <f>OR('Unit Types - Emission Rates'!A261="Remove",AND(ISBLANK('Unit Types - Emission Rates'!A261),BI252=TRUE))</f>
        <v>0</v>
      </c>
      <c r="BJ253" t="b">
        <f>OR('Unit Types - Emission Rates'!A261="Consolidate",'Unit Types - Emission Rates'!A261="New/Modified",'Unit Types - Emission Rates'!A261="Change of location",AND(ISBLANK('Unit Types - Emission Rates'!A261),BJ252=TRUE))</f>
        <v>0</v>
      </c>
      <c r="BK253" t="b">
        <f>OR('Unit Types - Emission Rates'!A261="Renew",'Unit Types - Emission Rates'!A261="Renew only",AND(ISBLANK('Unit Types - Emission Rates'!A261),BK252=TRUE))</f>
        <v>0</v>
      </c>
      <c r="BL253">
        <f>IF(ISNUMBER(IFERROR(MATCH(BM253,$BM$1:BM252,0),"Else")),0,ROW(BM253)-1)</f>
        <v>0</v>
      </c>
      <c r="BM253" s="105">
        <f t="shared" si="101"/>
        <v>0</v>
      </c>
      <c r="BO253" s="3"/>
      <c r="BP253" s="3"/>
      <c r="BQ253" s="162" t="s">
        <v>1956</v>
      </c>
      <c r="BR253" s="160" t="s">
        <v>1163</v>
      </c>
      <c r="BS253" s="3"/>
      <c r="BT253" s="3"/>
      <c r="DA253" t="b">
        <f t="shared" si="99"/>
        <v>0</v>
      </c>
      <c r="DF253" s="333">
        <f t="shared" si="100"/>
        <v>0</v>
      </c>
    </row>
    <row r="254" spans="1:110" x14ac:dyDescent="0.2">
      <c r="A254" s="102">
        <f>IF(OR('Unit Types - Emission Rates'!A263="Not New/Modified",'Unit Types - Emission Rates'!A263="Remove",M254=0),0,IF(ISNUMBER(MATCH(M254,$M$1:M253,0)),0,MAX($A$1:A253)+1))</f>
        <v>0</v>
      </c>
      <c r="B254" t="str">
        <f>IF(OR(COUNTIF(QuickFix!$D$2:D254,QuickFix!D254)&gt;1,QuickFix!D254=0),IF(ISBLANK('Unit Types - Emission Rates'!C263),B253,0),MAX($B$1:B253)+1)</f>
        <v># if BACT</v>
      </c>
      <c r="C254" t="str">
        <f t="shared" si="79"/>
        <v># if BACT0</v>
      </c>
      <c r="D254">
        <f>IF(B254=0,0,IF(ISNUMBER(MATCH(C254,$C$1:C253,0)),-1,COUNTIF($B$2:B254,B254)-COUNTIFS($D$1:D253,"&lt;0",$B$1:B253,B254)))</f>
        <v>-1</v>
      </c>
      <c r="E254">
        <f t="shared" si="96"/>
        <v>0</v>
      </c>
      <c r="F254" t="str">
        <f>IF(OR(COUNTIF(QuickFix!$D$2:D254,QuickFix!D254)&gt;1,QuickFix!D254=0),IF(ISBLANK('Unit Types - Emission Rates'!C263),F253,0),MAX(F$1:$F253)+1)</f>
        <v># if Monitoring</v>
      </c>
      <c r="G254" t="str">
        <f t="shared" si="80"/>
        <v># if Monitoring0</v>
      </c>
      <c r="H254">
        <f>IF(F254=0,0,IF(ISNUMBER(MATCH(G254,$G$1:G253,0)),-1,COUNTIF($F$2:F254,F254)-COUNTIFS($H$1:H253,"&lt;0",$F$1:F253,F254)))</f>
        <v>-1</v>
      </c>
      <c r="I254">
        <f t="shared" si="81"/>
        <v>0</v>
      </c>
      <c r="J254" s="3" t="str">
        <f>IF(OR(COUNTIF($L$2:L254,L254)&gt;1,L254=0),IF(ISBLANK('Unit Types - Emission Rates'!C263),J253,0),MAX($J$1:J253)+1)</f>
        <v>Unique FIN</v>
      </c>
      <c r="K254" s="3" t="str">
        <f>IF(OR(COUNTIF($M$2:M254,M254)&gt;1,M254=0),IF(ISBLANK('Unit Types - Emission Rates'!D263),K253,0),MAX($K$1:K253)+1)</f>
        <v>Unique EPN</v>
      </c>
      <c r="L254">
        <f>IF(ISBLANK('Unit Types - Emission Rates'!$C263),'Unit Types - Emission Rates'!D263,'Unit Types - Emission Rates'!C263)</f>
        <v>0</v>
      </c>
      <c r="M254" s="3">
        <f>IF(AND(ISBLANK('Unit Types - Emission Rates'!D263),N254&lt;&gt;0,L254&lt;&gt;N254),"FIN: "&amp;L254,IF(AND(ISBLANK('Unit Types - Emission Rates'!D263),N254&lt;&gt;0),L254,'Unit Types - Emission Rates'!D263))</f>
        <v>0</v>
      </c>
      <c r="N254" s="3">
        <f>'Unit Types - Emission Rates'!E263</f>
        <v>0</v>
      </c>
      <c r="O254" s="5" t="str">
        <f>IF(OR(COUNTIF($P$2:P254,P254&lt;&gt;0)&gt;1,P254=0),IF(ISBLANK('Unit Types - Emission Rates'!A263),O253,0),MAX($O$1:O253)+1)</f>
        <v>AR Numbering</v>
      </c>
      <c r="P254" s="5">
        <f>'Unit Types - Emission Rates'!A263</f>
        <v>0</v>
      </c>
      <c r="Q254" s="3">
        <f>IF(R254=0,0,IF(COUNTIF($R$2:R254,R254)&gt;1,0,MAX($Q$1:Q253)+1))</f>
        <v>0</v>
      </c>
      <c r="R254" s="3">
        <f>IF(ISBLANK('Unit Types - Emission Rates'!P263),'Unit Types - Emission Rates'!O263,'Unit Types - Emission Rates'!P263)</f>
        <v>0</v>
      </c>
      <c r="S254" t="str">
        <f t="shared" si="97"/>
        <v>00</v>
      </c>
      <c r="T254" t="str">
        <f t="shared" si="98"/>
        <v>00</v>
      </c>
      <c r="U254" s="3">
        <f>IF(OR('Unit Types - Emission Rates'!F263="PM 2.5",'Unit Types - Emission Rates'!F263="PM2.5",'Unit Types - Emission Rates'!F263="PM 10",'Unit Types - Emission Rates'!F263="PM10"),"PM",'Unit Types - Emission Rates'!F263)</f>
        <v>0</v>
      </c>
      <c r="V254" s="100">
        <f>IF(ISBLANK('Unit Types - Emission Rates'!F263),1,0)</f>
        <v>1</v>
      </c>
      <c r="AC254" s="99">
        <f>IF(AD254=-1,0,MAX($AC$1:AC253)+1)</f>
        <v>0</v>
      </c>
      <c r="AD254" s="3">
        <f t="shared" si="82"/>
        <v>-1</v>
      </c>
      <c r="AE254" s="3">
        <f t="shared" si="83"/>
        <v>-1</v>
      </c>
      <c r="AF254" s="280">
        <f t="shared" si="84"/>
        <v>-1</v>
      </c>
      <c r="AG254" s="280" t="str">
        <f t="shared" si="85"/>
        <v/>
      </c>
      <c r="AH254" s="280" t="str">
        <f t="shared" si="86"/>
        <v/>
      </c>
      <c r="AI254" s="3">
        <f t="shared" si="87"/>
        <v>-1</v>
      </c>
      <c r="AJ254" s="3" t="str">
        <f t="shared" si="88"/>
        <v/>
      </c>
      <c r="AK254" s="3" t="str">
        <f t="shared" si="89"/>
        <v/>
      </c>
      <c r="AL254" s="280">
        <f t="shared" si="90"/>
        <v>-1</v>
      </c>
      <c r="AM254" s="280" t="str">
        <f t="shared" si="91"/>
        <v/>
      </c>
      <c r="AN254" s="285" t="str">
        <f t="shared" si="92"/>
        <v/>
      </c>
      <c r="AO254" s="3">
        <f>IF(AP254=0,0,COUNTIF(AO$1:$AO253,"&lt;&gt;0"))</f>
        <v>0</v>
      </c>
      <c r="AP254" s="3">
        <f t="shared" si="93"/>
        <v>0</v>
      </c>
      <c r="AT254" s="99">
        <f>IF(AU254=0,0,COUNTIF($AT$1:AT253,"&lt;&gt;0"))</f>
        <v>0</v>
      </c>
      <c r="AU254" s="3">
        <f t="shared" si="94"/>
        <v>0</v>
      </c>
      <c r="AY254" s="3">
        <f>IF(ISNUMBER(IFERROR(MATCH(AZ254,$AZ$1:AZ253,0),"Else")),0,ROW(AZ254)-1)</f>
        <v>0</v>
      </c>
      <c r="AZ254">
        <f>IF(OR('Unit Types - Emission Rates'!F262="PM 2.5",'Unit Types - Emission Rates'!F262="PM 2.5 ",'Unit Types - Emission Rates'!F262="PM2.5"),"PM2.5",IF(OR('Unit Types - Emission Rates'!F262="PM 10",'Unit Types - Emission Rates'!F262="PM 10 ",'Unit Types - Emission Rates'!F262="PM10 "),"PM10",IF(RIGHT('Unit Types - Emission Rates'!F262,1)=" ",LEFT('Unit Types - Emission Rates'!F262,LEN('Unit Types - Emission Rates'!F262)-1),IF(RIGHT('Unit Types - Emission Rates'!F262,1)&lt;&gt;" ",'Unit Types - Emission Rates'!F262,'Unit Types - Emission Rates'!F262))))</f>
        <v>0</v>
      </c>
      <c r="BA254">
        <f>_xlfn.NUMBERVALUE(IF(OR('Unit Types - Emission Rates'!G262="-",'Unit Types - Emission Rates'!G262="--",'Unit Types - Emission Rates'!G262="---"),0,IF(OR('Unit Types - Emission Rates'!G262="&lt;0.01",'Unit Types - Emission Rates'!G262="&lt; 0.01"),0.01,'Unit Types - Emission Rates'!G262)))</f>
        <v>0</v>
      </c>
      <c r="BB254">
        <f>_xlfn.NUMBERVALUE(IF(OR('Unit Types - Emission Rates'!H262="-",'Unit Types - Emission Rates'!H262="--",'Unit Types - Emission Rates'!H262="---"),0,IF(OR('Unit Types - Emission Rates'!H262="&lt;0.01",'Unit Types - Emission Rates'!H262="&lt; 0.01"),0.01,'Unit Types - Emission Rates'!H262)))</f>
        <v>0</v>
      </c>
      <c r="BC254">
        <f>_xlfn.NUMBERVALUE(IF(OR('Unit Types - Emission Rates'!I262="-",'Unit Types - Emission Rates'!I262="--",'Unit Types - Emission Rates'!I262="---"),0,IF(OR('Unit Types - Emission Rates'!I262="&lt;0.01",'Unit Types - Emission Rates'!I262="&lt; 0.01"),0.01,'Unit Types - Emission Rates'!I262)))</f>
        <v>0</v>
      </c>
      <c r="BD254">
        <f>_xlfn.NUMBERVALUE(IF(OR('Unit Types - Emission Rates'!J262="-",'Unit Types - Emission Rates'!J262="--",'Unit Types - Emission Rates'!J262="---"),0,IF(OR('Unit Types - Emission Rates'!J262="&lt;0.01",'Unit Types - Emission Rates'!J262="&lt; 0.01"),0.01,'Unit Types - Emission Rates'!J262)))</f>
        <v>0</v>
      </c>
      <c r="BE254">
        <f>_xlfn.NUMBERVALUE(IF(OR('Unit Types - Emission Rates'!K262="-",'Unit Types - Emission Rates'!K262="--",'Unit Types - Emission Rates'!K262="---"),0,IF(OR('Unit Types - Emission Rates'!K262="&lt;0.01",'Unit Types - Emission Rates'!K262="&lt; 0.01"),0.01,'Unit Types - Emission Rates'!K262)))</f>
        <v>0</v>
      </c>
      <c r="BF254">
        <f>_xlfn.NUMBERVALUE(IF(OR('Unit Types - Emission Rates'!L262="-",'Unit Types - Emission Rates'!L262="--",'Unit Types - Emission Rates'!L262="---"),0,IF(OR('Unit Types - Emission Rates'!L262="&lt;0.01",'Unit Types - Emission Rates'!L262="&lt; 0.01"),0.01,'Unit Types - Emission Rates'!L262)))</f>
        <v>0</v>
      </c>
      <c r="BG254" t="b">
        <f>IF(AND(V253&lt;&gt;1),(QuickFix!G253="Yes"))</f>
        <v>0</v>
      </c>
      <c r="BH254" t="b">
        <f>OR('Unit Types - Emission Rates'!A262="Consolidate",AND(ISBLANK('Unit Types - Emission Rates'!A262),BH253=TRUE),BC254&gt;0,BD254&gt;0)</f>
        <v>0</v>
      </c>
      <c r="BI254" t="b">
        <f>OR('Unit Types - Emission Rates'!A262="Remove",AND(ISBLANK('Unit Types - Emission Rates'!A262),BI253=TRUE))</f>
        <v>0</v>
      </c>
      <c r="BJ254" t="b">
        <f>OR('Unit Types - Emission Rates'!A262="Consolidate",'Unit Types - Emission Rates'!A262="New/Modified",'Unit Types - Emission Rates'!A262="Change of location",AND(ISBLANK('Unit Types - Emission Rates'!A262),BJ253=TRUE))</f>
        <v>0</v>
      </c>
      <c r="BK254" t="b">
        <f>OR('Unit Types - Emission Rates'!A262="Renew",'Unit Types - Emission Rates'!A262="Renew only",AND(ISBLANK('Unit Types - Emission Rates'!A262),BK253=TRUE))</f>
        <v>0</v>
      </c>
      <c r="BL254">
        <f>IF(ISNUMBER(IFERROR(MATCH(BM254,$BM$1:BM253,0),"Else")),0,ROW(BM254)-1)</f>
        <v>0</v>
      </c>
      <c r="BM254" s="105">
        <f t="shared" si="101"/>
        <v>0</v>
      </c>
      <c r="BO254" s="3"/>
      <c r="BP254" s="3"/>
      <c r="BQ254" s="162" t="s">
        <v>1957</v>
      </c>
      <c r="BR254" s="160" t="s">
        <v>1099</v>
      </c>
      <c r="BS254" s="3"/>
      <c r="BT254" s="3"/>
      <c r="DA254" t="b">
        <f t="shared" si="99"/>
        <v>0</v>
      </c>
      <c r="DF254" s="333">
        <f t="shared" si="100"/>
        <v>0</v>
      </c>
    </row>
    <row r="255" spans="1:110" x14ac:dyDescent="0.2">
      <c r="A255" s="102">
        <f>IF(OR('Unit Types - Emission Rates'!A264="Not New/Modified",'Unit Types - Emission Rates'!A264="Remove",M255=0),0,IF(ISNUMBER(MATCH(M255,$M$1:M254,0)),0,MAX($A$1:A254)+1))</f>
        <v>0</v>
      </c>
      <c r="B255" t="str">
        <f>IF(OR(COUNTIF(QuickFix!$D$2:D255,QuickFix!D255)&gt;1,QuickFix!D255=0),IF(ISBLANK('Unit Types - Emission Rates'!C264),B254,0),MAX($B$1:B254)+1)</f>
        <v># if BACT</v>
      </c>
      <c r="C255" t="str">
        <f t="shared" si="79"/>
        <v># if BACT0</v>
      </c>
      <c r="D255">
        <f>IF(B255=0,0,IF(ISNUMBER(MATCH(C255,$C$1:C254,0)),-1,COUNTIF($B$2:B255,B255)-COUNTIFS($D$1:D254,"&lt;0",$B$1:B254,B255)))</f>
        <v>-1</v>
      </c>
      <c r="E255">
        <f t="shared" si="96"/>
        <v>0</v>
      </c>
      <c r="F255" t="str">
        <f>IF(OR(COUNTIF(QuickFix!$D$2:D255,QuickFix!D255)&gt;1,QuickFix!D255=0),IF(ISBLANK('Unit Types - Emission Rates'!C264),F254,0),MAX(F$1:$F254)+1)</f>
        <v># if Monitoring</v>
      </c>
      <c r="G255" t="str">
        <f t="shared" si="80"/>
        <v># if Monitoring0</v>
      </c>
      <c r="H255">
        <f>IF(F255=0,0,IF(ISNUMBER(MATCH(G255,$G$1:G254,0)),-1,COUNTIF($F$2:F255,F255)-COUNTIFS($H$1:H254,"&lt;0",$F$1:F254,F255)))</f>
        <v>-1</v>
      </c>
      <c r="I255">
        <f t="shared" si="81"/>
        <v>0</v>
      </c>
      <c r="J255" s="3" t="str">
        <f>IF(OR(COUNTIF($L$2:L255,L255)&gt;1,L255=0),IF(ISBLANK('Unit Types - Emission Rates'!C264),J254,0),MAX($J$1:J254)+1)</f>
        <v>Unique FIN</v>
      </c>
      <c r="K255" s="3" t="str">
        <f>IF(OR(COUNTIF($M$2:M255,M255)&gt;1,M255=0),IF(ISBLANK('Unit Types - Emission Rates'!D264),K254,0),MAX($K$1:K254)+1)</f>
        <v>Unique EPN</v>
      </c>
      <c r="L255">
        <f>IF(ISBLANK('Unit Types - Emission Rates'!$C264),'Unit Types - Emission Rates'!D264,'Unit Types - Emission Rates'!C264)</f>
        <v>0</v>
      </c>
      <c r="M255" s="3">
        <f>IF(AND(ISBLANK('Unit Types - Emission Rates'!D264),N255&lt;&gt;0,L255&lt;&gt;N255),"FIN: "&amp;L255,IF(AND(ISBLANK('Unit Types - Emission Rates'!D264),N255&lt;&gt;0),L255,'Unit Types - Emission Rates'!D264))</f>
        <v>0</v>
      </c>
      <c r="N255" s="3">
        <f>'Unit Types - Emission Rates'!E264</f>
        <v>0</v>
      </c>
      <c r="O255" s="5" t="str">
        <f>IF(OR(COUNTIF($P$2:P255,P255&lt;&gt;0)&gt;1,P255=0),IF(ISBLANK('Unit Types - Emission Rates'!A264),O254,0),MAX($O$1:O254)+1)</f>
        <v>AR Numbering</v>
      </c>
      <c r="P255" s="5">
        <f>'Unit Types - Emission Rates'!A264</f>
        <v>0</v>
      </c>
      <c r="Q255" s="3">
        <f>IF(R255=0,0,IF(COUNTIF($R$2:R255,R255)&gt;1,0,MAX($Q$1:Q254)+1))</f>
        <v>0</v>
      </c>
      <c r="R255" s="3">
        <f>IF(ISBLANK('Unit Types - Emission Rates'!P264),'Unit Types - Emission Rates'!O264,'Unit Types - Emission Rates'!P264)</f>
        <v>0</v>
      </c>
      <c r="S255" t="str">
        <f t="shared" si="97"/>
        <v>00</v>
      </c>
      <c r="T255" t="str">
        <f t="shared" si="98"/>
        <v>00</v>
      </c>
      <c r="U255" s="3">
        <f>IF(OR('Unit Types - Emission Rates'!F264="PM 2.5",'Unit Types - Emission Rates'!F264="PM2.5",'Unit Types - Emission Rates'!F264="PM 10",'Unit Types - Emission Rates'!F264="PM10"),"PM",'Unit Types - Emission Rates'!F264)</f>
        <v>0</v>
      </c>
      <c r="V255" s="100">
        <f>IF(ISBLANK('Unit Types - Emission Rates'!F264),1,0)</f>
        <v>1</v>
      </c>
      <c r="AC255" s="99">
        <f>IF(AD255=-1,0,MAX($AC$1:AC254)+1)</f>
        <v>0</v>
      </c>
      <c r="AD255" s="3">
        <f t="shared" si="82"/>
        <v>-1</v>
      </c>
      <c r="AE255" s="3">
        <f t="shared" si="83"/>
        <v>-1</v>
      </c>
      <c r="AF255" s="280">
        <f t="shared" si="84"/>
        <v>-1</v>
      </c>
      <c r="AG255" s="280" t="str">
        <f t="shared" si="85"/>
        <v/>
      </c>
      <c r="AH255" s="280" t="str">
        <f t="shared" si="86"/>
        <v/>
      </c>
      <c r="AI255" s="3">
        <f t="shared" si="87"/>
        <v>-1</v>
      </c>
      <c r="AJ255" s="3" t="str">
        <f t="shared" si="88"/>
        <v/>
      </c>
      <c r="AK255" s="3" t="str">
        <f t="shared" si="89"/>
        <v/>
      </c>
      <c r="AL255" s="280">
        <f t="shared" si="90"/>
        <v>-1</v>
      </c>
      <c r="AM255" s="280" t="str">
        <f t="shared" si="91"/>
        <v/>
      </c>
      <c r="AN255" s="285" t="str">
        <f t="shared" si="92"/>
        <v/>
      </c>
      <c r="AO255" s="3">
        <f>IF(AP255=0,0,COUNTIF(AO$1:$AO254,"&lt;&gt;0"))</f>
        <v>0</v>
      </c>
      <c r="AP255" s="3">
        <f t="shared" si="93"/>
        <v>0</v>
      </c>
      <c r="AT255" s="99">
        <f>IF(AU255=0,0,COUNTIF($AT$1:AT254,"&lt;&gt;0"))</f>
        <v>0</v>
      </c>
      <c r="AU255" s="3">
        <f t="shared" si="94"/>
        <v>0</v>
      </c>
      <c r="AY255" s="3">
        <f>IF(ISNUMBER(IFERROR(MATCH(AZ255,$AZ$1:AZ254,0),"Else")),0,ROW(AZ255)-1)</f>
        <v>0</v>
      </c>
      <c r="AZ255">
        <f>IF(OR('Unit Types - Emission Rates'!F263="PM 2.5",'Unit Types - Emission Rates'!F263="PM 2.5 ",'Unit Types - Emission Rates'!F263="PM2.5"),"PM2.5",IF(OR('Unit Types - Emission Rates'!F263="PM 10",'Unit Types - Emission Rates'!F263="PM 10 ",'Unit Types - Emission Rates'!F263="PM10 "),"PM10",IF(RIGHT('Unit Types - Emission Rates'!F263,1)=" ",LEFT('Unit Types - Emission Rates'!F263,LEN('Unit Types - Emission Rates'!F263)-1),IF(RIGHT('Unit Types - Emission Rates'!F263,1)&lt;&gt;" ",'Unit Types - Emission Rates'!F263,'Unit Types - Emission Rates'!F263))))</f>
        <v>0</v>
      </c>
      <c r="BA255">
        <f>_xlfn.NUMBERVALUE(IF(OR('Unit Types - Emission Rates'!G263="-",'Unit Types - Emission Rates'!G263="--",'Unit Types - Emission Rates'!G263="---"),0,IF(OR('Unit Types - Emission Rates'!G263="&lt;0.01",'Unit Types - Emission Rates'!G263="&lt; 0.01"),0.01,'Unit Types - Emission Rates'!G263)))</f>
        <v>0</v>
      </c>
      <c r="BB255">
        <f>_xlfn.NUMBERVALUE(IF(OR('Unit Types - Emission Rates'!H263="-",'Unit Types - Emission Rates'!H263="--",'Unit Types - Emission Rates'!H263="---"),0,IF(OR('Unit Types - Emission Rates'!H263="&lt;0.01",'Unit Types - Emission Rates'!H263="&lt; 0.01"),0.01,'Unit Types - Emission Rates'!H263)))</f>
        <v>0</v>
      </c>
      <c r="BC255">
        <f>_xlfn.NUMBERVALUE(IF(OR('Unit Types - Emission Rates'!I263="-",'Unit Types - Emission Rates'!I263="--",'Unit Types - Emission Rates'!I263="---"),0,IF(OR('Unit Types - Emission Rates'!I263="&lt;0.01",'Unit Types - Emission Rates'!I263="&lt; 0.01"),0.01,'Unit Types - Emission Rates'!I263)))</f>
        <v>0</v>
      </c>
      <c r="BD255">
        <f>_xlfn.NUMBERVALUE(IF(OR('Unit Types - Emission Rates'!J263="-",'Unit Types - Emission Rates'!J263="--",'Unit Types - Emission Rates'!J263="---"),0,IF(OR('Unit Types - Emission Rates'!J263="&lt;0.01",'Unit Types - Emission Rates'!J263="&lt; 0.01"),0.01,'Unit Types - Emission Rates'!J263)))</f>
        <v>0</v>
      </c>
      <c r="BE255">
        <f>_xlfn.NUMBERVALUE(IF(OR('Unit Types - Emission Rates'!K263="-",'Unit Types - Emission Rates'!K263="--",'Unit Types - Emission Rates'!K263="---"),0,IF(OR('Unit Types - Emission Rates'!K263="&lt;0.01",'Unit Types - Emission Rates'!K263="&lt; 0.01"),0.01,'Unit Types - Emission Rates'!K263)))</f>
        <v>0</v>
      </c>
      <c r="BF255">
        <f>_xlfn.NUMBERVALUE(IF(OR('Unit Types - Emission Rates'!L263="-",'Unit Types - Emission Rates'!L263="--",'Unit Types - Emission Rates'!L263="---"),0,IF(OR('Unit Types - Emission Rates'!L263="&lt;0.01",'Unit Types - Emission Rates'!L263="&lt; 0.01"),0.01,'Unit Types - Emission Rates'!L263)))</f>
        <v>0</v>
      </c>
      <c r="BG255" t="b">
        <f>IF(AND(V254&lt;&gt;1),(QuickFix!G254="Yes"))</f>
        <v>0</v>
      </c>
      <c r="BH255" t="b">
        <f>OR('Unit Types - Emission Rates'!A263="Consolidate",AND(ISBLANK('Unit Types - Emission Rates'!A263),BH254=TRUE),BC255&gt;0,BD255&gt;0)</f>
        <v>0</v>
      </c>
      <c r="BI255" t="b">
        <f>OR('Unit Types - Emission Rates'!A263="Remove",AND(ISBLANK('Unit Types - Emission Rates'!A263),BI254=TRUE))</f>
        <v>0</v>
      </c>
      <c r="BJ255" t="b">
        <f>OR('Unit Types - Emission Rates'!A263="Consolidate",'Unit Types - Emission Rates'!A263="New/Modified",'Unit Types - Emission Rates'!A263="Change of location",AND(ISBLANK('Unit Types - Emission Rates'!A263),BJ254=TRUE))</f>
        <v>0</v>
      </c>
      <c r="BK255" t="b">
        <f>OR('Unit Types - Emission Rates'!A263="Renew",'Unit Types - Emission Rates'!A263="Renew only",AND(ISBLANK('Unit Types - Emission Rates'!A263),BK254=TRUE))</f>
        <v>0</v>
      </c>
      <c r="BL255">
        <f>IF(ISNUMBER(IFERROR(MATCH(BM255,$BM$1:BM254,0),"Else")),0,ROW(BM255)-1)</f>
        <v>0</v>
      </c>
      <c r="BM255" s="105">
        <f t="shared" si="101"/>
        <v>0</v>
      </c>
      <c r="BO255" s="3"/>
      <c r="BP255" s="3"/>
      <c r="BQ255" s="162" t="s">
        <v>1958</v>
      </c>
      <c r="BR255" s="160" t="s">
        <v>1148</v>
      </c>
      <c r="BS255" s="3"/>
      <c r="BT255" s="3"/>
      <c r="DA255" t="b">
        <f t="shared" si="99"/>
        <v>0</v>
      </c>
      <c r="DF255" s="333">
        <f t="shared" si="100"/>
        <v>0</v>
      </c>
    </row>
    <row r="256" spans="1:110" x14ac:dyDescent="0.2">
      <c r="A256" s="102">
        <f>IF(OR('Unit Types - Emission Rates'!A265="Not New/Modified",'Unit Types - Emission Rates'!A265="Remove",M256=0),0,IF(ISNUMBER(MATCH(M256,$M$1:M255,0)),0,MAX($A$1:A255)+1))</f>
        <v>0</v>
      </c>
      <c r="B256" t="str">
        <f>IF(OR(COUNTIF(QuickFix!$D$2:D256,QuickFix!D256)&gt;1,QuickFix!D256=0),IF(ISBLANK('Unit Types - Emission Rates'!C265),B255,0),MAX($B$1:B255)+1)</f>
        <v># if BACT</v>
      </c>
      <c r="C256" t="str">
        <f t="shared" si="79"/>
        <v># if BACT0</v>
      </c>
      <c r="D256">
        <f>IF(B256=0,0,IF(ISNUMBER(MATCH(C256,$C$1:C255,0)),-1,COUNTIF($B$2:B256,B256)-COUNTIFS($D$1:D255,"&lt;0",$B$1:B255,B256)))</f>
        <v>-1</v>
      </c>
      <c r="E256">
        <f t="shared" si="96"/>
        <v>0</v>
      </c>
      <c r="F256" t="str">
        <f>IF(OR(COUNTIF(QuickFix!$D$2:D256,QuickFix!D256)&gt;1,QuickFix!D256=0),IF(ISBLANK('Unit Types - Emission Rates'!C265),F255,0),MAX(F$1:$F255)+1)</f>
        <v># if Monitoring</v>
      </c>
      <c r="G256" t="str">
        <f t="shared" si="80"/>
        <v># if Monitoring0</v>
      </c>
      <c r="H256">
        <f>IF(F256=0,0,IF(ISNUMBER(MATCH(G256,$G$1:G255,0)),-1,COUNTIF($F$2:F256,F256)-COUNTIFS($H$1:H255,"&lt;0",$F$1:F255,F256)))</f>
        <v>-1</v>
      </c>
      <c r="I256">
        <f t="shared" si="81"/>
        <v>0</v>
      </c>
      <c r="J256" s="3" t="str">
        <f>IF(OR(COUNTIF($L$2:L256,L256)&gt;1,L256=0),IF(ISBLANK('Unit Types - Emission Rates'!C265),J255,0),MAX($J$1:J255)+1)</f>
        <v>Unique FIN</v>
      </c>
      <c r="K256" s="3" t="str">
        <f>IF(OR(COUNTIF($M$2:M256,M256)&gt;1,M256=0),IF(ISBLANK('Unit Types - Emission Rates'!D265),K255,0),MAX($K$1:K255)+1)</f>
        <v>Unique EPN</v>
      </c>
      <c r="L256">
        <f>IF(ISBLANK('Unit Types - Emission Rates'!$C265),'Unit Types - Emission Rates'!D265,'Unit Types - Emission Rates'!C265)</f>
        <v>0</v>
      </c>
      <c r="M256" s="3">
        <f>IF(AND(ISBLANK('Unit Types - Emission Rates'!D265),N256&lt;&gt;0,L256&lt;&gt;N256),"FIN: "&amp;L256,IF(AND(ISBLANK('Unit Types - Emission Rates'!D265),N256&lt;&gt;0),L256,'Unit Types - Emission Rates'!D265))</f>
        <v>0</v>
      </c>
      <c r="N256" s="3">
        <f>'Unit Types - Emission Rates'!E265</f>
        <v>0</v>
      </c>
      <c r="O256" s="5" t="str">
        <f>IF(OR(COUNTIF($P$2:P256,P256&lt;&gt;0)&gt;1,P256=0),IF(ISBLANK('Unit Types - Emission Rates'!A265),O255,0),MAX($O$1:O255)+1)</f>
        <v>AR Numbering</v>
      </c>
      <c r="P256" s="5">
        <f>'Unit Types - Emission Rates'!A265</f>
        <v>0</v>
      </c>
      <c r="Q256" s="3">
        <f>IF(R256=0,0,IF(COUNTIF($R$2:R256,R256)&gt;1,0,MAX($Q$1:Q255)+1))</f>
        <v>0</v>
      </c>
      <c r="R256" s="3">
        <f>IF(ISBLANK('Unit Types - Emission Rates'!P265),'Unit Types - Emission Rates'!O265,'Unit Types - Emission Rates'!P265)</f>
        <v>0</v>
      </c>
      <c r="S256" t="str">
        <f t="shared" si="97"/>
        <v>00</v>
      </c>
      <c r="T256" t="str">
        <f t="shared" si="98"/>
        <v>00</v>
      </c>
      <c r="U256" s="3">
        <f>IF(OR('Unit Types - Emission Rates'!F265="PM 2.5",'Unit Types - Emission Rates'!F265="PM2.5",'Unit Types - Emission Rates'!F265="PM 10",'Unit Types - Emission Rates'!F265="PM10"),"PM",'Unit Types - Emission Rates'!F265)</f>
        <v>0</v>
      </c>
      <c r="V256" s="100">
        <f>IF(ISBLANK('Unit Types - Emission Rates'!F265),1,0)</f>
        <v>1</v>
      </c>
      <c r="AC256" s="99">
        <f>IF(AD256=-1,0,MAX($AC$1:AC255)+1)</f>
        <v>0</v>
      </c>
      <c r="AD256" s="3">
        <f t="shared" si="82"/>
        <v>-1</v>
      </c>
      <c r="AE256" s="3">
        <f t="shared" si="83"/>
        <v>-1</v>
      </c>
      <c r="AF256" s="280">
        <f t="shared" si="84"/>
        <v>-1</v>
      </c>
      <c r="AG256" s="280" t="str">
        <f t="shared" si="85"/>
        <v/>
      </c>
      <c r="AH256" s="280" t="str">
        <f t="shared" si="86"/>
        <v/>
      </c>
      <c r="AI256" s="3">
        <f t="shared" si="87"/>
        <v>-1</v>
      </c>
      <c r="AJ256" s="3" t="str">
        <f t="shared" si="88"/>
        <v/>
      </c>
      <c r="AK256" s="3" t="str">
        <f t="shared" si="89"/>
        <v/>
      </c>
      <c r="AL256" s="280">
        <f t="shared" si="90"/>
        <v>-1</v>
      </c>
      <c r="AM256" s="280" t="str">
        <f t="shared" si="91"/>
        <v/>
      </c>
      <c r="AN256" s="285" t="str">
        <f t="shared" si="92"/>
        <v/>
      </c>
      <c r="AO256" s="3">
        <f>IF(AP256=0,0,COUNTIF(AO$1:$AO255,"&lt;&gt;0"))</f>
        <v>0</v>
      </c>
      <c r="AP256" s="3">
        <f t="shared" si="93"/>
        <v>0</v>
      </c>
      <c r="AT256" s="99">
        <f>IF(AU256=0,0,COUNTIF($AT$1:AT255,"&lt;&gt;0"))</f>
        <v>0</v>
      </c>
      <c r="AU256" s="3">
        <f t="shared" si="94"/>
        <v>0</v>
      </c>
      <c r="AY256" s="3">
        <f>IF(ISNUMBER(IFERROR(MATCH(AZ256,$AZ$1:AZ255,0),"Else")),0,ROW(AZ256)-1)</f>
        <v>0</v>
      </c>
      <c r="AZ256">
        <f>IF(OR('Unit Types - Emission Rates'!F264="PM 2.5",'Unit Types - Emission Rates'!F264="PM 2.5 ",'Unit Types - Emission Rates'!F264="PM2.5"),"PM2.5",IF(OR('Unit Types - Emission Rates'!F264="PM 10",'Unit Types - Emission Rates'!F264="PM 10 ",'Unit Types - Emission Rates'!F264="PM10 "),"PM10",IF(RIGHT('Unit Types - Emission Rates'!F264,1)=" ",LEFT('Unit Types - Emission Rates'!F264,LEN('Unit Types - Emission Rates'!F264)-1),IF(RIGHT('Unit Types - Emission Rates'!F264,1)&lt;&gt;" ",'Unit Types - Emission Rates'!F264,'Unit Types - Emission Rates'!F264))))</f>
        <v>0</v>
      </c>
      <c r="BA256">
        <f>_xlfn.NUMBERVALUE(IF(OR('Unit Types - Emission Rates'!G264="-",'Unit Types - Emission Rates'!G264="--",'Unit Types - Emission Rates'!G264="---"),0,IF(OR('Unit Types - Emission Rates'!G264="&lt;0.01",'Unit Types - Emission Rates'!G264="&lt; 0.01"),0.01,'Unit Types - Emission Rates'!G264)))</f>
        <v>0</v>
      </c>
      <c r="BB256">
        <f>_xlfn.NUMBERVALUE(IF(OR('Unit Types - Emission Rates'!H264="-",'Unit Types - Emission Rates'!H264="--",'Unit Types - Emission Rates'!H264="---"),0,IF(OR('Unit Types - Emission Rates'!H264="&lt;0.01",'Unit Types - Emission Rates'!H264="&lt; 0.01"),0.01,'Unit Types - Emission Rates'!H264)))</f>
        <v>0</v>
      </c>
      <c r="BC256">
        <f>_xlfn.NUMBERVALUE(IF(OR('Unit Types - Emission Rates'!I264="-",'Unit Types - Emission Rates'!I264="--",'Unit Types - Emission Rates'!I264="---"),0,IF(OR('Unit Types - Emission Rates'!I264="&lt;0.01",'Unit Types - Emission Rates'!I264="&lt; 0.01"),0.01,'Unit Types - Emission Rates'!I264)))</f>
        <v>0</v>
      </c>
      <c r="BD256">
        <f>_xlfn.NUMBERVALUE(IF(OR('Unit Types - Emission Rates'!J264="-",'Unit Types - Emission Rates'!J264="--",'Unit Types - Emission Rates'!J264="---"),0,IF(OR('Unit Types - Emission Rates'!J264="&lt;0.01",'Unit Types - Emission Rates'!J264="&lt; 0.01"),0.01,'Unit Types - Emission Rates'!J264)))</f>
        <v>0</v>
      </c>
      <c r="BE256">
        <f>_xlfn.NUMBERVALUE(IF(OR('Unit Types - Emission Rates'!K264="-",'Unit Types - Emission Rates'!K264="--",'Unit Types - Emission Rates'!K264="---"),0,IF(OR('Unit Types - Emission Rates'!K264="&lt;0.01",'Unit Types - Emission Rates'!K264="&lt; 0.01"),0.01,'Unit Types - Emission Rates'!K264)))</f>
        <v>0</v>
      </c>
      <c r="BF256">
        <f>_xlfn.NUMBERVALUE(IF(OR('Unit Types - Emission Rates'!L264="-",'Unit Types - Emission Rates'!L264="--",'Unit Types - Emission Rates'!L264="---"),0,IF(OR('Unit Types - Emission Rates'!L264="&lt;0.01",'Unit Types - Emission Rates'!L264="&lt; 0.01"),0.01,'Unit Types - Emission Rates'!L264)))</f>
        <v>0</v>
      </c>
      <c r="BG256" t="b">
        <f>IF(AND(V255&lt;&gt;1),(QuickFix!G255="Yes"))</f>
        <v>0</v>
      </c>
      <c r="BH256" t="b">
        <f>OR('Unit Types - Emission Rates'!A264="Consolidate",AND(ISBLANK('Unit Types - Emission Rates'!A264),BH255=TRUE),BC256&gt;0,BD256&gt;0)</f>
        <v>0</v>
      </c>
      <c r="BI256" t="b">
        <f>OR('Unit Types - Emission Rates'!A264="Remove",AND(ISBLANK('Unit Types - Emission Rates'!A264),BI255=TRUE))</f>
        <v>0</v>
      </c>
      <c r="BJ256" t="b">
        <f>OR('Unit Types - Emission Rates'!A264="Consolidate",'Unit Types - Emission Rates'!A264="New/Modified",'Unit Types - Emission Rates'!A264="Change of location",AND(ISBLANK('Unit Types - Emission Rates'!A264),BJ255=TRUE))</f>
        <v>0</v>
      </c>
      <c r="BK256" t="b">
        <f>OR('Unit Types - Emission Rates'!A264="Renew",'Unit Types - Emission Rates'!A264="Renew only",AND(ISBLANK('Unit Types - Emission Rates'!A264),BK255=TRUE))</f>
        <v>0</v>
      </c>
      <c r="BL256">
        <f>IF(ISNUMBER(IFERROR(MATCH(BM256,$BM$1:BM255,0),"Else")),0,ROW(BM256)-1)</f>
        <v>0</v>
      </c>
      <c r="BM256" s="105">
        <f t="shared" si="101"/>
        <v>0</v>
      </c>
      <c r="BO256" s="3"/>
      <c r="BP256" s="3"/>
      <c r="BQ256" s="163" t="s">
        <v>1959</v>
      </c>
      <c r="BR256" s="164" t="s">
        <v>1148</v>
      </c>
      <c r="BS256" s="3"/>
      <c r="BT256" s="3"/>
      <c r="DA256" t="b">
        <f t="shared" si="99"/>
        <v>0</v>
      </c>
      <c r="DF256" s="333">
        <f t="shared" si="100"/>
        <v>0</v>
      </c>
    </row>
    <row r="257" spans="1:110" x14ac:dyDescent="0.2">
      <c r="A257" s="102">
        <f>IF(OR('Unit Types - Emission Rates'!A266="Not New/Modified",'Unit Types - Emission Rates'!A266="Remove",M257=0),0,IF(ISNUMBER(MATCH(M257,$M$1:M256,0)),0,MAX($A$1:A256)+1))</f>
        <v>0</v>
      </c>
      <c r="B257" t="str">
        <f>IF(OR(COUNTIF(QuickFix!$D$2:D257,QuickFix!D257)&gt;1,QuickFix!D257=0),IF(ISBLANK('Unit Types - Emission Rates'!C266),B256,0),MAX($B$1:B256)+1)</f>
        <v># if BACT</v>
      </c>
      <c r="C257" t="str">
        <f t="shared" si="79"/>
        <v># if BACT0</v>
      </c>
      <c r="D257">
        <f>IF(B257=0,0,IF(ISNUMBER(MATCH(C257,$C$1:C256,0)),-1,COUNTIF($B$2:B257,B257)-COUNTIFS($D$1:D256,"&lt;0",$B$1:B256,B257)))</f>
        <v>-1</v>
      </c>
      <c r="E257">
        <f t="shared" si="96"/>
        <v>0</v>
      </c>
      <c r="F257" t="str">
        <f>IF(OR(COUNTIF(QuickFix!$D$2:D257,QuickFix!D257)&gt;1,QuickFix!D257=0),IF(ISBLANK('Unit Types - Emission Rates'!C266),F256,0),MAX(F$1:$F256)+1)</f>
        <v># if Monitoring</v>
      </c>
      <c r="G257" t="str">
        <f t="shared" si="80"/>
        <v># if Monitoring0</v>
      </c>
      <c r="H257">
        <f>IF(F257=0,0,IF(ISNUMBER(MATCH(G257,$G$1:G256,0)),-1,COUNTIF($F$2:F257,F257)-COUNTIFS($H$1:H256,"&lt;0",$F$1:F256,F257)))</f>
        <v>-1</v>
      </c>
      <c r="I257">
        <f t="shared" si="81"/>
        <v>0</v>
      </c>
      <c r="J257" s="3" t="str">
        <f>IF(OR(COUNTIF($L$2:L257,L257)&gt;1,L257=0),IF(ISBLANK('Unit Types - Emission Rates'!C266),J256,0),MAX($J$1:J256)+1)</f>
        <v>Unique FIN</v>
      </c>
      <c r="K257" s="3" t="str">
        <f>IF(OR(COUNTIF($M$2:M257,M257)&gt;1,M257=0),IF(ISBLANK('Unit Types - Emission Rates'!D266),K256,0),MAX($K$1:K256)+1)</f>
        <v>Unique EPN</v>
      </c>
      <c r="L257">
        <f>IF(ISBLANK('Unit Types - Emission Rates'!$C266),'Unit Types - Emission Rates'!D266,'Unit Types - Emission Rates'!C266)</f>
        <v>0</v>
      </c>
      <c r="M257" s="3">
        <f>IF(AND(ISBLANK('Unit Types - Emission Rates'!D266),N257&lt;&gt;0,L257&lt;&gt;N257),"FIN: "&amp;L257,IF(AND(ISBLANK('Unit Types - Emission Rates'!D266),N257&lt;&gt;0),L257,'Unit Types - Emission Rates'!D266))</f>
        <v>0</v>
      </c>
      <c r="N257" s="3">
        <f>'Unit Types - Emission Rates'!E266</f>
        <v>0</v>
      </c>
      <c r="O257" s="5" t="str">
        <f>IF(OR(COUNTIF($P$2:P257,P257&lt;&gt;0)&gt;1,P257=0),IF(ISBLANK('Unit Types - Emission Rates'!A266),O256,0),MAX($O$1:O256)+1)</f>
        <v>AR Numbering</v>
      </c>
      <c r="P257" s="5">
        <f>'Unit Types - Emission Rates'!A266</f>
        <v>0</v>
      </c>
      <c r="Q257" s="3">
        <f>IF(R257=0,0,IF(COUNTIF($R$2:R257,R257)&gt;1,0,MAX($Q$1:Q256)+1))</f>
        <v>0</v>
      </c>
      <c r="R257" s="3">
        <f>IF(ISBLANK('Unit Types - Emission Rates'!P266),'Unit Types - Emission Rates'!O266,'Unit Types - Emission Rates'!P266)</f>
        <v>0</v>
      </c>
      <c r="S257" t="str">
        <f t="shared" si="97"/>
        <v>00</v>
      </c>
      <c r="T257" t="str">
        <f t="shared" si="98"/>
        <v>00</v>
      </c>
      <c r="U257" s="3">
        <f>IF(OR('Unit Types - Emission Rates'!F266="PM 2.5",'Unit Types - Emission Rates'!F266="PM2.5",'Unit Types - Emission Rates'!F266="PM 10",'Unit Types - Emission Rates'!F266="PM10"),"PM",'Unit Types - Emission Rates'!F266)</f>
        <v>0</v>
      </c>
      <c r="V257" s="100">
        <f>IF(ISBLANK('Unit Types - Emission Rates'!F266),1,0)</f>
        <v>1</v>
      </c>
      <c r="AC257" s="99">
        <f>IF(AD257=-1,0,MAX($AC$1:AC256)+1)</f>
        <v>0</v>
      </c>
      <c r="AD257" s="3">
        <f t="shared" si="82"/>
        <v>-1</v>
      </c>
      <c r="AE257" s="3">
        <f t="shared" si="83"/>
        <v>-1</v>
      </c>
      <c r="AF257" s="280">
        <f t="shared" si="84"/>
        <v>-1</v>
      </c>
      <c r="AG257" s="280" t="str">
        <f t="shared" si="85"/>
        <v/>
      </c>
      <c r="AH257" s="280" t="str">
        <f t="shared" si="86"/>
        <v/>
      </c>
      <c r="AI257" s="3">
        <f t="shared" si="87"/>
        <v>-1</v>
      </c>
      <c r="AJ257" s="3" t="str">
        <f t="shared" si="88"/>
        <v/>
      </c>
      <c r="AK257" s="3" t="str">
        <f t="shared" si="89"/>
        <v/>
      </c>
      <c r="AL257" s="280">
        <f t="shared" si="90"/>
        <v>-1</v>
      </c>
      <c r="AM257" s="280" t="str">
        <f t="shared" si="91"/>
        <v/>
      </c>
      <c r="AN257" s="285" t="str">
        <f t="shared" si="92"/>
        <v/>
      </c>
      <c r="AO257" s="3">
        <f>IF(AP257=0,0,COUNTIF(AO$1:$AO256,"&lt;&gt;0"))</f>
        <v>0</v>
      </c>
      <c r="AP257" s="3">
        <f t="shared" si="93"/>
        <v>0</v>
      </c>
      <c r="AT257" s="99">
        <f>IF(AU257=0,0,COUNTIF($AT$1:AT256,"&lt;&gt;0"))</f>
        <v>0</v>
      </c>
      <c r="AU257" s="3">
        <f t="shared" si="94"/>
        <v>0</v>
      </c>
      <c r="AY257" s="3">
        <f>IF(ISNUMBER(IFERROR(MATCH(AZ257,$AZ$1:AZ256,0),"Else")),0,ROW(AZ257)-1)</f>
        <v>0</v>
      </c>
      <c r="AZ257">
        <f>IF(OR('Unit Types - Emission Rates'!F265="PM 2.5",'Unit Types - Emission Rates'!F265="PM 2.5 ",'Unit Types - Emission Rates'!F265="PM2.5"),"PM2.5",IF(OR('Unit Types - Emission Rates'!F265="PM 10",'Unit Types - Emission Rates'!F265="PM 10 ",'Unit Types - Emission Rates'!F265="PM10 "),"PM10",IF(RIGHT('Unit Types - Emission Rates'!F265,1)=" ",LEFT('Unit Types - Emission Rates'!F265,LEN('Unit Types - Emission Rates'!F265)-1),IF(RIGHT('Unit Types - Emission Rates'!F265,1)&lt;&gt;" ",'Unit Types - Emission Rates'!F265,'Unit Types - Emission Rates'!F265))))</f>
        <v>0</v>
      </c>
      <c r="BA257">
        <f>_xlfn.NUMBERVALUE(IF(OR('Unit Types - Emission Rates'!G265="-",'Unit Types - Emission Rates'!G265="--",'Unit Types - Emission Rates'!G265="---"),0,IF(OR('Unit Types - Emission Rates'!G265="&lt;0.01",'Unit Types - Emission Rates'!G265="&lt; 0.01"),0.01,'Unit Types - Emission Rates'!G265)))</f>
        <v>0</v>
      </c>
      <c r="BB257">
        <f>_xlfn.NUMBERVALUE(IF(OR('Unit Types - Emission Rates'!H265="-",'Unit Types - Emission Rates'!H265="--",'Unit Types - Emission Rates'!H265="---"),0,IF(OR('Unit Types - Emission Rates'!H265="&lt;0.01",'Unit Types - Emission Rates'!H265="&lt; 0.01"),0.01,'Unit Types - Emission Rates'!H265)))</f>
        <v>0</v>
      </c>
      <c r="BC257">
        <f>_xlfn.NUMBERVALUE(IF(OR('Unit Types - Emission Rates'!I265="-",'Unit Types - Emission Rates'!I265="--",'Unit Types - Emission Rates'!I265="---"),0,IF(OR('Unit Types - Emission Rates'!I265="&lt;0.01",'Unit Types - Emission Rates'!I265="&lt; 0.01"),0.01,'Unit Types - Emission Rates'!I265)))</f>
        <v>0</v>
      </c>
      <c r="BD257">
        <f>_xlfn.NUMBERVALUE(IF(OR('Unit Types - Emission Rates'!J265="-",'Unit Types - Emission Rates'!J265="--",'Unit Types - Emission Rates'!J265="---"),0,IF(OR('Unit Types - Emission Rates'!J265="&lt;0.01",'Unit Types - Emission Rates'!J265="&lt; 0.01"),0.01,'Unit Types - Emission Rates'!J265)))</f>
        <v>0</v>
      </c>
      <c r="BE257">
        <f>_xlfn.NUMBERVALUE(IF(OR('Unit Types - Emission Rates'!K265="-",'Unit Types - Emission Rates'!K265="--",'Unit Types - Emission Rates'!K265="---"),0,IF(OR('Unit Types - Emission Rates'!K265="&lt;0.01",'Unit Types - Emission Rates'!K265="&lt; 0.01"),0.01,'Unit Types - Emission Rates'!K265)))</f>
        <v>0</v>
      </c>
      <c r="BF257">
        <f>_xlfn.NUMBERVALUE(IF(OR('Unit Types - Emission Rates'!L265="-",'Unit Types - Emission Rates'!L265="--",'Unit Types - Emission Rates'!L265="---"),0,IF(OR('Unit Types - Emission Rates'!L265="&lt;0.01",'Unit Types - Emission Rates'!L265="&lt; 0.01"),0.01,'Unit Types - Emission Rates'!L265)))</f>
        <v>0</v>
      </c>
      <c r="BG257" t="b">
        <f>IF(AND(V256&lt;&gt;1),(QuickFix!G256="Yes"))</f>
        <v>0</v>
      </c>
      <c r="BH257" t="b">
        <f>OR('Unit Types - Emission Rates'!A265="Consolidate",AND(ISBLANK('Unit Types - Emission Rates'!A265),BH256=TRUE),BC257&gt;0,BD257&gt;0)</f>
        <v>0</v>
      </c>
      <c r="BI257" t="b">
        <f>OR('Unit Types - Emission Rates'!A265="Remove",AND(ISBLANK('Unit Types - Emission Rates'!A265),BI256=TRUE))</f>
        <v>0</v>
      </c>
      <c r="BJ257" t="b">
        <f>OR('Unit Types - Emission Rates'!A265="Consolidate",'Unit Types - Emission Rates'!A265="New/Modified",'Unit Types - Emission Rates'!A265="Change of location",AND(ISBLANK('Unit Types - Emission Rates'!A265),BJ256=TRUE))</f>
        <v>0</v>
      </c>
      <c r="BK257" t="b">
        <f>OR('Unit Types - Emission Rates'!A265="Renew",'Unit Types - Emission Rates'!A265="Renew only",AND(ISBLANK('Unit Types - Emission Rates'!A265),BK256=TRUE))</f>
        <v>0</v>
      </c>
      <c r="BL257">
        <f>IF(ISNUMBER(IFERROR(MATCH(BM257,$BM$1:BM256,0),"Else")),0,ROW(BM257)-1)</f>
        <v>0</v>
      </c>
      <c r="BM257" s="105">
        <f t="shared" si="101"/>
        <v>0</v>
      </c>
      <c r="BO257" s="3"/>
      <c r="BP257" s="3"/>
      <c r="DA257" t="b">
        <f t="shared" si="99"/>
        <v>0</v>
      </c>
      <c r="DF257" s="333">
        <f t="shared" si="100"/>
        <v>0</v>
      </c>
    </row>
    <row r="258" spans="1:110" x14ac:dyDescent="0.2">
      <c r="A258" s="102">
        <f>IF(OR('Unit Types - Emission Rates'!A267="Not New/Modified",'Unit Types - Emission Rates'!A267="Remove",M258=0),0,IF(ISNUMBER(MATCH(M258,$M$1:M257,0)),0,MAX($A$1:A257)+1))</f>
        <v>0</v>
      </c>
      <c r="B258" t="str">
        <f>IF(OR(COUNTIF(QuickFix!$D$2:D258,QuickFix!D258)&gt;1,QuickFix!D258=0),IF(ISBLANK('Unit Types - Emission Rates'!C267),B257,0),MAX($B$1:B257)+1)</f>
        <v># if BACT</v>
      </c>
      <c r="C258" t="str">
        <f t="shared" ref="C258:C321" si="102">B258&amp;U258</f>
        <v># if BACT0</v>
      </c>
      <c r="D258">
        <f>IF(B258=0,0,IF(ISNUMBER(MATCH(C258,$C$1:C257,0)),-1,COUNTIF($B$2:B258,B258)-COUNTIFS($D$1:D257,"&lt;0",$B$1:B257,B258)))</f>
        <v>-1</v>
      </c>
      <c r="E258">
        <f t="shared" si="96"/>
        <v>0</v>
      </c>
      <c r="F258" t="str">
        <f>IF(OR(COUNTIF(QuickFix!$D$2:D258,QuickFix!D258)&gt;1,QuickFix!D258=0),IF(ISBLANK('Unit Types - Emission Rates'!C267),F257,0),MAX(F$1:$F257)+1)</f>
        <v># if Monitoring</v>
      </c>
      <c r="G258" t="str">
        <f t="shared" ref="G258:G321" si="103">F258&amp;U258</f>
        <v># if Monitoring0</v>
      </c>
      <c r="H258">
        <f>IF(F258=0,0,IF(ISNUMBER(MATCH(G258,$G$1:G257,0)),-1,COUNTIF($F$2:F258,F258)-COUNTIFS($H$1:H257,"&lt;0",$F$1:F257,F258)))</f>
        <v>-1</v>
      </c>
      <c r="I258">
        <f t="shared" ref="I258:I321" si="104">IF(OR(V258=1,U258="PM10",U258="PM2.5"),0,F258&amp;"-"&amp;H258)</f>
        <v>0</v>
      </c>
      <c r="J258" s="3" t="str">
        <f>IF(OR(COUNTIF($L$2:L258,L258)&gt;1,L258=0),IF(ISBLANK('Unit Types - Emission Rates'!C267),J257,0),MAX($J$1:J257)+1)</f>
        <v>Unique FIN</v>
      </c>
      <c r="K258" s="3" t="str">
        <f>IF(OR(COUNTIF($M$2:M258,M258)&gt;1,M258=0),IF(ISBLANK('Unit Types - Emission Rates'!D267),K257,0),MAX($K$1:K257)+1)</f>
        <v>Unique EPN</v>
      </c>
      <c r="L258">
        <f>IF(ISBLANK('Unit Types - Emission Rates'!$C267),'Unit Types - Emission Rates'!D267,'Unit Types - Emission Rates'!C267)</f>
        <v>0</v>
      </c>
      <c r="M258" s="3">
        <f>IF(AND(ISBLANK('Unit Types - Emission Rates'!D267),N258&lt;&gt;0,L258&lt;&gt;N258),"FIN: "&amp;L258,IF(AND(ISBLANK('Unit Types - Emission Rates'!D267),N258&lt;&gt;0),L258,'Unit Types - Emission Rates'!D267))</f>
        <v>0</v>
      </c>
      <c r="N258" s="3">
        <f>'Unit Types - Emission Rates'!E267</f>
        <v>0</v>
      </c>
      <c r="O258" s="5" t="str">
        <f>IF(OR(COUNTIF($P$2:P258,P258&lt;&gt;0)&gt;1,P258=0),IF(ISBLANK('Unit Types - Emission Rates'!A267),O257,0),MAX($O$1:O257)+1)</f>
        <v>AR Numbering</v>
      </c>
      <c r="P258" s="5">
        <f>'Unit Types - Emission Rates'!A267</f>
        <v>0</v>
      </c>
      <c r="Q258" s="3">
        <f>IF(R258=0,0,IF(COUNTIF($R$2:R258,R258)&gt;1,0,MAX($Q$1:Q257)+1))</f>
        <v>0</v>
      </c>
      <c r="R258" s="3">
        <f>IF(ISBLANK('Unit Types - Emission Rates'!P267),'Unit Types - Emission Rates'!O267,'Unit Types - Emission Rates'!P267)</f>
        <v>0</v>
      </c>
      <c r="S258" t="str">
        <f t="shared" si="97"/>
        <v>00</v>
      </c>
      <c r="T258" t="str">
        <f t="shared" si="98"/>
        <v>00</v>
      </c>
      <c r="U258" s="3">
        <f>IF(OR('Unit Types - Emission Rates'!F267="PM 2.5",'Unit Types - Emission Rates'!F267="PM2.5",'Unit Types - Emission Rates'!F267="PM 10",'Unit Types - Emission Rates'!F267="PM10"),"PM",'Unit Types - Emission Rates'!F267)</f>
        <v>0</v>
      </c>
      <c r="V258" s="100">
        <f>IF(ISBLANK('Unit Types - Emission Rates'!F267),1,0)</f>
        <v>1</v>
      </c>
      <c r="AC258" s="99">
        <f>IF(AD258=-1,0,MAX($AC$1:AC257)+1)</f>
        <v>0</v>
      </c>
      <c r="AD258" s="3">
        <f t="shared" ref="AD258:AD321" si="105">IFERROR(VLOOKUP(ROW($AD257),$B$2:$P$326,15,FALSE),-1)</f>
        <v>-1</v>
      </c>
      <c r="AE258" s="3">
        <f t="shared" ref="AE258:AE321" si="106">IFERROR(HLOOKUP($AD$1,$AD$1:$AD$351,1+ROUNDUP(ROW($AE257)/14,0),FALSE),-1)</f>
        <v>-1</v>
      </c>
      <c r="AF258" s="280">
        <f t="shared" ref="AF258:AF321" si="107">IFERROR(HLOOKUP($Y$1,$Y$1:$Y$26,1+ROUNDUP(ROW($AF257)/14,0),FALSE),-1)</f>
        <v>-1</v>
      </c>
      <c r="AG258" s="280" t="str">
        <f t="shared" ref="AG258:AG321" si="108">IF(AF258=-1,"",IFERROR(VLOOKUP((ROUNDDOWN((ROW(AG257)-1)/14,0)+1),$B$2:$R$326,17,FALSE),""))</f>
        <v/>
      </c>
      <c r="AH258" s="280" t="str">
        <f t="shared" ref="AH258:AH321" si="109">IF(AF258=-1,"",IF(MOD(ROW(AH257),14)=0,"MSS",IFERROR(VLOOKUP(ROUNDUP(ROW(AH257)/14,0)&amp;"-"&amp;MOD(ROW(AH257),14),$E$2:$U$326,17,FALSE),"")))</f>
        <v/>
      </c>
      <c r="AI258" s="3">
        <f t="shared" ref="AI258:AI326" si="110">IFERROR(HLOOKUP($Y$1,$Y$1:$Y$26,1+ROUNDUP(ROW($AI257)/13,0),FALSE),-1)</f>
        <v>-1</v>
      </c>
      <c r="AJ258" s="3" t="str">
        <f t="shared" ref="AJ258:AJ321" si="111">IF(AI258=-1,"",IFERROR(VLOOKUP((ROUNDDOWN((ROW(AJ257)-1)/13,0)+1),$B$2:$R$326,15,FALSE),""))</f>
        <v/>
      </c>
      <c r="AK258" s="3" t="str">
        <f t="shared" ref="AK258:AK326" si="112">IF(AI258=-1,"",IFERROR(VLOOKUP((ROUNDDOWN((ROW(AK257)-1)/13,0)+1)&amp;"-"&amp;(MOD((ROW(AK257)-1),13)+1),$I$2:$U$326,11,FALSE),""))</f>
        <v/>
      </c>
      <c r="AL258" s="280">
        <f t="shared" ref="AL258:AL326" si="113">IFERROR(HLOOKUP($AA$1,$AA$1:$AA$26,1+ROUNDUP(ROW($AL257)/13,0),FALSE),-1)</f>
        <v>-1</v>
      </c>
      <c r="AM258" s="280" t="str">
        <f t="shared" ref="AM258:AM321" si="114">IF(AL258=-1,"",IFERROR(VLOOKUP((ROUNDDOWN((ROW(AM257)-1)/13,0)+1),$F$2:$R$326,13,FALSE),""))</f>
        <v/>
      </c>
      <c r="AN258" s="285" t="str">
        <f t="shared" ref="AN258:AN326" si="115">IF(AL258=-1,"",IFERROR(VLOOKUP((ROUNDDOWN((ROW(AN257)-1)/13,0)+1)&amp;"-"&amp;(MOD((ROW(AN257)-1),13)+1),$I$2:$U$326,13,FALSE),""))</f>
        <v/>
      </c>
      <c r="AO258" s="3">
        <f>IF(AP258=0,0,COUNTIF(AO$1:$AO257,"&lt;&gt;0"))</f>
        <v>0</v>
      </c>
      <c r="AP258" s="3">
        <f t="shared" ref="AP258:AP326" si="116">IFERROR(INDEX($AZ$3:$AZ$327,MATCH(ROW(AP257),$AY$3:$AY$327,0)),0)</f>
        <v>0</v>
      </c>
      <c r="AT258" s="99">
        <f>IF(AU258=0,0,COUNTIF($AT$1:AT257,"&lt;&gt;0"))</f>
        <v>0</v>
      </c>
      <c r="AU258" s="3">
        <f t="shared" ref="AU258:AU326" si="117">IFERROR(INDEX($BM$3:$BM$327,MATCH(ROW(AU257),$BL$3:$BL$327,0)),0)</f>
        <v>0</v>
      </c>
      <c r="AY258" s="3">
        <f>IF(ISNUMBER(IFERROR(MATCH(AZ258,$AZ$1:AZ257,0),"Else")),0,ROW(AZ258)-1)</f>
        <v>0</v>
      </c>
      <c r="AZ258">
        <f>IF(OR('Unit Types - Emission Rates'!F266="PM 2.5",'Unit Types - Emission Rates'!F266="PM 2.5 ",'Unit Types - Emission Rates'!F266="PM2.5"),"PM2.5",IF(OR('Unit Types - Emission Rates'!F266="PM 10",'Unit Types - Emission Rates'!F266="PM 10 ",'Unit Types - Emission Rates'!F266="PM10 "),"PM10",IF(RIGHT('Unit Types - Emission Rates'!F266,1)=" ",LEFT('Unit Types - Emission Rates'!F266,LEN('Unit Types - Emission Rates'!F266)-1),IF(RIGHT('Unit Types - Emission Rates'!F266,1)&lt;&gt;" ",'Unit Types - Emission Rates'!F266,'Unit Types - Emission Rates'!F266))))</f>
        <v>0</v>
      </c>
      <c r="BA258">
        <f>_xlfn.NUMBERVALUE(IF(OR('Unit Types - Emission Rates'!G266="-",'Unit Types - Emission Rates'!G266="--",'Unit Types - Emission Rates'!G266="---"),0,IF(OR('Unit Types - Emission Rates'!G266="&lt;0.01",'Unit Types - Emission Rates'!G266="&lt; 0.01"),0.01,'Unit Types - Emission Rates'!G266)))</f>
        <v>0</v>
      </c>
      <c r="BB258">
        <f>_xlfn.NUMBERVALUE(IF(OR('Unit Types - Emission Rates'!H266="-",'Unit Types - Emission Rates'!H266="--",'Unit Types - Emission Rates'!H266="---"),0,IF(OR('Unit Types - Emission Rates'!H266="&lt;0.01",'Unit Types - Emission Rates'!H266="&lt; 0.01"),0.01,'Unit Types - Emission Rates'!H266)))</f>
        <v>0</v>
      </c>
      <c r="BC258">
        <f>_xlfn.NUMBERVALUE(IF(OR('Unit Types - Emission Rates'!I266="-",'Unit Types - Emission Rates'!I266="--",'Unit Types - Emission Rates'!I266="---"),0,IF(OR('Unit Types - Emission Rates'!I266="&lt;0.01",'Unit Types - Emission Rates'!I266="&lt; 0.01"),0.01,'Unit Types - Emission Rates'!I266)))</f>
        <v>0</v>
      </c>
      <c r="BD258">
        <f>_xlfn.NUMBERVALUE(IF(OR('Unit Types - Emission Rates'!J266="-",'Unit Types - Emission Rates'!J266="--",'Unit Types - Emission Rates'!J266="---"),0,IF(OR('Unit Types - Emission Rates'!J266="&lt;0.01",'Unit Types - Emission Rates'!J266="&lt; 0.01"),0.01,'Unit Types - Emission Rates'!J266)))</f>
        <v>0</v>
      </c>
      <c r="BE258">
        <f>_xlfn.NUMBERVALUE(IF(OR('Unit Types - Emission Rates'!K266="-",'Unit Types - Emission Rates'!K266="--",'Unit Types - Emission Rates'!K266="---"),0,IF(OR('Unit Types - Emission Rates'!K266="&lt;0.01",'Unit Types - Emission Rates'!K266="&lt; 0.01"),0.01,'Unit Types - Emission Rates'!K266)))</f>
        <v>0</v>
      </c>
      <c r="BF258">
        <f>_xlfn.NUMBERVALUE(IF(OR('Unit Types - Emission Rates'!L266="-",'Unit Types - Emission Rates'!L266="--",'Unit Types - Emission Rates'!L266="---"),0,IF(OR('Unit Types - Emission Rates'!L266="&lt;0.01",'Unit Types - Emission Rates'!L266="&lt; 0.01"),0.01,'Unit Types - Emission Rates'!L266)))</f>
        <v>0</v>
      </c>
      <c r="BG258" t="b">
        <f>IF(AND(V257&lt;&gt;1),(QuickFix!G257="Yes"))</f>
        <v>0</v>
      </c>
      <c r="BH258" t="b">
        <f>OR('Unit Types - Emission Rates'!A266="Consolidate",AND(ISBLANK('Unit Types - Emission Rates'!A266),BH257=TRUE),BC258&gt;0,BD258&gt;0)</f>
        <v>0</v>
      </c>
      <c r="BI258" t="b">
        <f>OR('Unit Types - Emission Rates'!A266="Remove",AND(ISBLANK('Unit Types - Emission Rates'!A266),BI257=TRUE))</f>
        <v>0</v>
      </c>
      <c r="BJ258" t="b">
        <f>OR('Unit Types - Emission Rates'!A266="Consolidate",'Unit Types - Emission Rates'!A266="New/Modified",'Unit Types - Emission Rates'!A266="Change of location",AND(ISBLANK('Unit Types - Emission Rates'!A266),BJ257=TRUE))</f>
        <v>0</v>
      </c>
      <c r="BK258" t="b">
        <f>OR('Unit Types - Emission Rates'!A266="Renew",'Unit Types - Emission Rates'!A266="Renew only",AND(ISBLANK('Unit Types - Emission Rates'!A266),BK257=TRUE))</f>
        <v>0</v>
      </c>
      <c r="BL258">
        <f>IF(ISNUMBER(IFERROR(MATCH(BM258,$BM$1:BM257,0),"Else")),0,ROW(BM258)-1)</f>
        <v>0</v>
      </c>
      <c r="BM258" s="105">
        <f t="shared" si="101"/>
        <v>0</v>
      </c>
      <c r="DA258" t="b">
        <f t="shared" si="99"/>
        <v>0</v>
      </c>
      <c r="DF258" s="333">
        <f t="shared" si="100"/>
        <v>0</v>
      </c>
    </row>
    <row r="259" spans="1:110" x14ac:dyDescent="0.2">
      <c r="A259" s="102">
        <f>IF(OR('Unit Types - Emission Rates'!A268="Not New/Modified",'Unit Types - Emission Rates'!A268="Remove",M259=0),0,IF(ISNUMBER(MATCH(M259,$M$1:M258,0)),0,MAX($A$1:A258)+1))</f>
        <v>0</v>
      </c>
      <c r="B259" t="str">
        <f>IF(OR(COUNTIF(QuickFix!$D$2:D259,QuickFix!D259)&gt;1,QuickFix!D259=0),IF(ISBLANK('Unit Types - Emission Rates'!C268),B258,0),MAX($B$1:B258)+1)</f>
        <v># if BACT</v>
      </c>
      <c r="C259" t="str">
        <f t="shared" si="102"/>
        <v># if BACT0</v>
      </c>
      <c r="D259">
        <f>IF(B259=0,0,IF(ISNUMBER(MATCH(C259,$C$1:C258,0)),-1,COUNTIF($B$2:B259,B259)-COUNTIFS($D$1:D258,"&lt;0",$B$1:B258,B259)))</f>
        <v>-1</v>
      </c>
      <c r="E259">
        <f t="shared" ref="E259:E322" si="118">IF(V259=1,0,B259&amp;"-"&amp;D259)</f>
        <v>0</v>
      </c>
      <c r="F259" t="str">
        <f>IF(OR(COUNTIF(QuickFix!$D$2:D259,QuickFix!D259)&gt;1,QuickFix!D259=0),IF(ISBLANK('Unit Types - Emission Rates'!C268),F258,0),MAX(F$1:$F258)+1)</f>
        <v># if Monitoring</v>
      </c>
      <c r="G259" t="str">
        <f t="shared" si="103"/>
        <v># if Monitoring0</v>
      </c>
      <c r="H259">
        <f>IF(F259=0,0,IF(ISNUMBER(MATCH(G259,$G$1:G258,0)),-1,COUNTIF($F$2:F259,F259)-COUNTIFS($H$1:H258,"&lt;0",$F$1:F258,F259)))</f>
        <v>-1</v>
      </c>
      <c r="I259">
        <f t="shared" si="104"/>
        <v>0</v>
      </c>
      <c r="J259" s="3" t="str">
        <f>IF(OR(COUNTIF($L$2:L259,L259)&gt;1,L259=0),IF(ISBLANK('Unit Types - Emission Rates'!C268),J258,0),MAX($J$1:J258)+1)</f>
        <v>Unique FIN</v>
      </c>
      <c r="K259" s="3" t="str">
        <f>IF(OR(COUNTIF($M$2:M259,M259)&gt;1,M259=0),IF(ISBLANK('Unit Types - Emission Rates'!D268),K258,0),MAX($K$1:K258)+1)</f>
        <v>Unique EPN</v>
      </c>
      <c r="L259">
        <f>IF(ISBLANK('Unit Types - Emission Rates'!$C268),'Unit Types - Emission Rates'!D268,'Unit Types - Emission Rates'!C268)</f>
        <v>0</v>
      </c>
      <c r="M259" s="3">
        <f>IF(AND(ISBLANK('Unit Types - Emission Rates'!D268),N259&lt;&gt;0,L259&lt;&gt;N259),"FIN: "&amp;L259,IF(AND(ISBLANK('Unit Types - Emission Rates'!D268),N259&lt;&gt;0),L259,'Unit Types - Emission Rates'!D268))</f>
        <v>0</v>
      </c>
      <c r="N259" s="3">
        <f>'Unit Types - Emission Rates'!E268</f>
        <v>0</v>
      </c>
      <c r="O259" s="5" t="str">
        <f>IF(OR(COUNTIF($P$2:P259,P259&lt;&gt;0)&gt;1,P259=0),IF(ISBLANK('Unit Types - Emission Rates'!A268),O258,0),MAX($O$1:O258)+1)</f>
        <v>AR Numbering</v>
      </c>
      <c r="P259" s="5">
        <f>'Unit Types - Emission Rates'!A268</f>
        <v>0</v>
      </c>
      <c r="Q259" s="3">
        <f>IF(R259=0,0,IF(COUNTIF($R$2:R259,R259)&gt;1,0,MAX($Q$1:Q258)+1))</f>
        <v>0</v>
      </c>
      <c r="R259" s="3">
        <f>IF(ISBLANK('Unit Types - Emission Rates'!P268),'Unit Types - Emission Rates'!O268,'Unit Types - Emission Rates'!P268)</f>
        <v>0</v>
      </c>
      <c r="S259" t="str">
        <f t="shared" ref="S259:S322" si="119">L259&amp;R259</f>
        <v>00</v>
      </c>
      <c r="T259" t="str">
        <f t="shared" ref="T259:T322" si="120">M259&amp;R259</f>
        <v>00</v>
      </c>
      <c r="U259" s="3">
        <f>IF(OR('Unit Types - Emission Rates'!F268="PM 2.5",'Unit Types - Emission Rates'!F268="PM2.5",'Unit Types - Emission Rates'!F268="PM 10",'Unit Types - Emission Rates'!F268="PM10"),"PM",'Unit Types - Emission Rates'!F268)</f>
        <v>0</v>
      </c>
      <c r="V259" s="100">
        <f>IF(ISBLANK('Unit Types - Emission Rates'!F268),1,0)</f>
        <v>1</v>
      </c>
      <c r="AC259" s="99">
        <f>IF(AD259=-1,0,MAX($AC$1:AC258)+1)</f>
        <v>0</v>
      </c>
      <c r="AD259" s="3">
        <f t="shared" si="105"/>
        <v>-1</v>
      </c>
      <c r="AE259" s="3">
        <f t="shared" si="106"/>
        <v>-1</v>
      </c>
      <c r="AF259" s="280">
        <f t="shared" si="107"/>
        <v>-1</v>
      </c>
      <c r="AG259" s="280" t="str">
        <f t="shared" si="108"/>
        <v/>
      </c>
      <c r="AH259" s="280" t="str">
        <f t="shared" si="109"/>
        <v/>
      </c>
      <c r="AI259" s="3">
        <f t="shared" si="110"/>
        <v>-1</v>
      </c>
      <c r="AJ259" s="3" t="str">
        <f t="shared" si="111"/>
        <v/>
      </c>
      <c r="AK259" s="3" t="str">
        <f t="shared" si="112"/>
        <v/>
      </c>
      <c r="AL259" s="280">
        <f t="shared" si="113"/>
        <v>-1</v>
      </c>
      <c r="AM259" s="280" t="str">
        <f t="shared" si="114"/>
        <v/>
      </c>
      <c r="AN259" s="285" t="str">
        <f t="shared" si="115"/>
        <v/>
      </c>
      <c r="AO259" s="3">
        <f>IF(AP259=0,0,COUNTIF(AO$1:$AO258,"&lt;&gt;0"))</f>
        <v>0</v>
      </c>
      <c r="AP259" s="3">
        <f t="shared" si="116"/>
        <v>0</v>
      </c>
      <c r="AT259" s="99">
        <f>IF(AU259=0,0,COUNTIF($AT$1:AT258,"&lt;&gt;0"))</f>
        <v>0</v>
      </c>
      <c r="AU259" s="3">
        <f t="shared" si="117"/>
        <v>0</v>
      </c>
      <c r="AY259" s="3">
        <f>IF(ISNUMBER(IFERROR(MATCH(AZ259,$AZ$1:AZ258,0),"Else")),0,ROW(AZ259)-1)</f>
        <v>0</v>
      </c>
      <c r="AZ259">
        <f>IF(OR('Unit Types - Emission Rates'!F267="PM 2.5",'Unit Types - Emission Rates'!F267="PM 2.5 ",'Unit Types - Emission Rates'!F267="PM2.5"),"PM2.5",IF(OR('Unit Types - Emission Rates'!F267="PM 10",'Unit Types - Emission Rates'!F267="PM 10 ",'Unit Types - Emission Rates'!F267="PM10 "),"PM10",IF(RIGHT('Unit Types - Emission Rates'!F267,1)=" ",LEFT('Unit Types - Emission Rates'!F267,LEN('Unit Types - Emission Rates'!F267)-1),IF(RIGHT('Unit Types - Emission Rates'!F267,1)&lt;&gt;" ",'Unit Types - Emission Rates'!F267,'Unit Types - Emission Rates'!F267))))</f>
        <v>0</v>
      </c>
      <c r="BA259">
        <f>_xlfn.NUMBERVALUE(IF(OR('Unit Types - Emission Rates'!G267="-",'Unit Types - Emission Rates'!G267="--",'Unit Types - Emission Rates'!G267="---"),0,IF(OR('Unit Types - Emission Rates'!G267="&lt;0.01",'Unit Types - Emission Rates'!G267="&lt; 0.01"),0.01,'Unit Types - Emission Rates'!G267)))</f>
        <v>0</v>
      </c>
      <c r="BB259">
        <f>_xlfn.NUMBERVALUE(IF(OR('Unit Types - Emission Rates'!H267="-",'Unit Types - Emission Rates'!H267="--",'Unit Types - Emission Rates'!H267="---"),0,IF(OR('Unit Types - Emission Rates'!H267="&lt;0.01",'Unit Types - Emission Rates'!H267="&lt; 0.01"),0.01,'Unit Types - Emission Rates'!H267)))</f>
        <v>0</v>
      </c>
      <c r="BC259">
        <f>_xlfn.NUMBERVALUE(IF(OR('Unit Types - Emission Rates'!I267="-",'Unit Types - Emission Rates'!I267="--",'Unit Types - Emission Rates'!I267="---"),0,IF(OR('Unit Types - Emission Rates'!I267="&lt;0.01",'Unit Types - Emission Rates'!I267="&lt; 0.01"),0.01,'Unit Types - Emission Rates'!I267)))</f>
        <v>0</v>
      </c>
      <c r="BD259">
        <f>_xlfn.NUMBERVALUE(IF(OR('Unit Types - Emission Rates'!J267="-",'Unit Types - Emission Rates'!J267="--",'Unit Types - Emission Rates'!J267="---"),0,IF(OR('Unit Types - Emission Rates'!J267="&lt;0.01",'Unit Types - Emission Rates'!J267="&lt; 0.01"),0.01,'Unit Types - Emission Rates'!J267)))</f>
        <v>0</v>
      </c>
      <c r="BE259">
        <f>_xlfn.NUMBERVALUE(IF(OR('Unit Types - Emission Rates'!K267="-",'Unit Types - Emission Rates'!K267="--",'Unit Types - Emission Rates'!K267="---"),0,IF(OR('Unit Types - Emission Rates'!K267="&lt;0.01",'Unit Types - Emission Rates'!K267="&lt; 0.01"),0.01,'Unit Types - Emission Rates'!K267)))</f>
        <v>0</v>
      </c>
      <c r="BF259">
        <f>_xlfn.NUMBERVALUE(IF(OR('Unit Types - Emission Rates'!L267="-",'Unit Types - Emission Rates'!L267="--",'Unit Types - Emission Rates'!L267="---"),0,IF(OR('Unit Types - Emission Rates'!L267="&lt;0.01",'Unit Types - Emission Rates'!L267="&lt; 0.01"),0.01,'Unit Types - Emission Rates'!L267)))</f>
        <v>0</v>
      </c>
      <c r="BG259" t="b">
        <f>IF(AND(V258&lt;&gt;1),(QuickFix!G258="Yes"))</f>
        <v>0</v>
      </c>
      <c r="BH259" t="b">
        <f>OR('Unit Types - Emission Rates'!A267="Consolidate",AND(ISBLANK('Unit Types - Emission Rates'!A267),BH258=TRUE),BC259&gt;0,BD259&gt;0)</f>
        <v>0</v>
      </c>
      <c r="BI259" t="b">
        <f>OR('Unit Types - Emission Rates'!A267="Remove",AND(ISBLANK('Unit Types - Emission Rates'!A267),BI258=TRUE))</f>
        <v>0</v>
      </c>
      <c r="BJ259" t="b">
        <f>OR('Unit Types - Emission Rates'!A267="Consolidate",'Unit Types - Emission Rates'!A267="New/Modified",'Unit Types - Emission Rates'!A267="Change of location",AND(ISBLANK('Unit Types - Emission Rates'!A267),BJ258=TRUE))</f>
        <v>0</v>
      </c>
      <c r="BK259" t="b">
        <f>OR('Unit Types - Emission Rates'!A267="Renew",'Unit Types - Emission Rates'!A267="Renew only",AND(ISBLANK('Unit Types - Emission Rates'!A267),BK258=TRUE))</f>
        <v>0</v>
      </c>
      <c r="BL259">
        <f>IF(ISNUMBER(IFERROR(MATCH(BM259,$BM$1:BM258,0),"Else")),0,ROW(BM259)-1)</f>
        <v>0</v>
      </c>
      <c r="BM259" s="105">
        <f t="shared" si="101"/>
        <v>0</v>
      </c>
      <c r="DA259" t="b">
        <f t="shared" ref="DA259:DA322" si="121">ISNUMBER(MATCH(AZ259,$CZ$2:$CZ$17,0))</f>
        <v>0</v>
      </c>
      <c r="DF259" s="333">
        <f t="shared" ref="DF259:DF322" si="122">IF(AND($BF260&gt;0,$BF260&lt;0.01),0.01,$BF260)</f>
        <v>0</v>
      </c>
    </row>
    <row r="260" spans="1:110" x14ac:dyDescent="0.2">
      <c r="A260" s="102">
        <f>IF(OR('Unit Types - Emission Rates'!A269="Not New/Modified",'Unit Types - Emission Rates'!A269="Remove",M260=0),0,IF(ISNUMBER(MATCH(M260,$M$1:M259,0)),0,MAX($A$1:A259)+1))</f>
        <v>0</v>
      </c>
      <c r="B260" t="str">
        <f>IF(OR(COUNTIF(QuickFix!$D$2:D260,QuickFix!D260)&gt;1,QuickFix!D260=0),IF(ISBLANK('Unit Types - Emission Rates'!C269),B259,0),MAX($B$1:B259)+1)</f>
        <v># if BACT</v>
      </c>
      <c r="C260" t="str">
        <f t="shared" si="102"/>
        <v># if BACT0</v>
      </c>
      <c r="D260">
        <f>IF(B260=0,0,IF(ISNUMBER(MATCH(C260,$C$1:C259,0)),-1,COUNTIF($B$2:B260,B260)-COUNTIFS($D$1:D259,"&lt;0",$B$1:B259,B260)))</f>
        <v>-1</v>
      </c>
      <c r="E260">
        <f t="shared" si="118"/>
        <v>0</v>
      </c>
      <c r="F260" t="str">
        <f>IF(OR(COUNTIF(QuickFix!$D$2:D260,QuickFix!D260)&gt;1,QuickFix!D260=0),IF(ISBLANK('Unit Types - Emission Rates'!C269),F259,0),MAX(F$1:$F259)+1)</f>
        <v># if Monitoring</v>
      </c>
      <c r="G260" t="str">
        <f t="shared" si="103"/>
        <v># if Monitoring0</v>
      </c>
      <c r="H260">
        <f>IF(F260=0,0,IF(ISNUMBER(MATCH(G260,$G$1:G259,0)),-1,COUNTIF($F$2:F260,F260)-COUNTIFS($H$1:H259,"&lt;0",$F$1:F259,F260)))</f>
        <v>-1</v>
      </c>
      <c r="I260">
        <f t="shared" si="104"/>
        <v>0</v>
      </c>
      <c r="J260" s="3" t="str">
        <f>IF(OR(COUNTIF($L$2:L260,L260)&gt;1,L260=0),IF(ISBLANK('Unit Types - Emission Rates'!C269),J259,0),MAX($J$1:J259)+1)</f>
        <v>Unique FIN</v>
      </c>
      <c r="K260" s="3" t="str">
        <f>IF(OR(COUNTIF($M$2:M260,M260)&gt;1,M260=0),IF(ISBLANK('Unit Types - Emission Rates'!D269),K259,0),MAX($K$1:K259)+1)</f>
        <v>Unique EPN</v>
      </c>
      <c r="L260">
        <f>IF(ISBLANK('Unit Types - Emission Rates'!$C269),'Unit Types - Emission Rates'!D269,'Unit Types - Emission Rates'!C269)</f>
        <v>0</v>
      </c>
      <c r="M260" s="3">
        <f>IF(AND(ISBLANK('Unit Types - Emission Rates'!D269),N260&lt;&gt;0,L260&lt;&gt;N260),"FIN: "&amp;L260,IF(AND(ISBLANK('Unit Types - Emission Rates'!D269),N260&lt;&gt;0),L260,'Unit Types - Emission Rates'!D269))</f>
        <v>0</v>
      </c>
      <c r="N260" s="3">
        <f>'Unit Types - Emission Rates'!E269</f>
        <v>0</v>
      </c>
      <c r="O260" s="5" t="str">
        <f>IF(OR(COUNTIF($P$2:P260,P260&lt;&gt;0)&gt;1,P260=0),IF(ISBLANK('Unit Types - Emission Rates'!A269),O259,0),MAX($O$1:O259)+1)</f>
        <v>AR Numbering</v>
      </c>
      <c r="P260" s="5">
        <f>'Unit Types - Emission Rates'!A269</f>
        <v>0</v>
      </c>
      <c r="Q260" s="3">
        <f>IF(R260=0,0,IF(COUNTIF($R$2:R260,R260)&gt;1,0,MAX($Q$1:Q259)+1))</f>
        <v>0</v>
      </c>
      <c r="R260" s="3">
        <f>IF(ISBLANK('Unit Types - Emission Rates'!P269),'Unit Types - Emission Rates'!O269,'Unit Types - Emission Rates'!P269)</f>
        <v>0</v>
      </c>
      <c r="S260" t="str">
        <f t="shared" si="119"/>
        <v>00</v>
      </c>
      <c r="T260" t="str">
        <f t="shared" si="120"/>
        <v>00</v>
      </c>
      <c r="U260" s="3">
        <f>IF(OR('Unit Types - Emission Rates'!F269="PM 2.5",'Unit Types - Emission Rates'!F269="PM2.5",'Unit Types - Emission Rates'!F269="PM 10",'Unit Types - Emission Rates'!F269="PM10"),"PM",'Unit Types - Emission Rates'!F269)</f>
        <v>0</v>
      </c>
      <c r="V260" s="100">
        <f>IF(ISBLANK('Unit Types - Emission Rates'!F269),1,0)</f>
        <v>1</v>
      </c>
      <c r="AC260" s="99">
        <f>IF(AD260=-1,0,MAX($AC$1:AC259)+1)</f>
        <v>0</v>
      </c>
      <c r="AD260" s="3">
        <f t="shared" si="105"/>
        <v>-1</v>
      </c>
      <c r="AE260" s="3">
        <f t="shared" si="106"/>
        <v>-1</v>
      </c>
      <c r="AF260" s="280">
        <f t="shared" si="107"/>
        <v>-1</v>
      </c>
      <c r="AG260" s="280" t="str">
        <f t="shared" si="108"/>
        <v/>
      </c>
      <c r="AH260" s="280" t="str">
        <f t="shared" si="109"/>
        <v/>
      </c>
      <c r="AI260" s="3">
        <f t="shared" si="110"/>
        <v>-1</v>
      </c>
      <c r="AJ260" s="3" t="str">
        <f t="shared" si="111"/>
        <v/>
      </c>
      <c r="AK260" s="3" t="str">
        <f t="shared" si="112"/>
        <v/>
      </c>
      <c r="AL260" s="280">
        <f t="shared" si="113"/>
        <v>-1</v>
      </c>
      <c r="AM260" s="280" t="str">
        <f t="shared" si="114"/>
        <v/>
      </c>
      <c r="AN260" s="285" t="str">
        <f t="shared" si="115"/>
        <v/>
      </c>
      <c r="AO260" s="3">
        <f>IF(AP260=0,0,COUNTIF(AO$1:$AO259,"&lt;&gt;0"))</f>
        <v>0</v>
      </c>
      <c r="AP260" s="3">
        <f t="shared" si="116"/>
        <v>0</v>
      </c>
      <c r="AT260" s="99">
        <f>IF(AU260=0,0,COUNTIF($AT$1:AT259,"&lt;&gt;0"))</f>
        <v>0</v>
      </c>
      <c r="AU260" s="3">
        <f t="shared" si="117"/>
        <v>0</v>
      </c>
      <c r="AY260" s="3">
        <f>IF(ISNUMBER(IFERROR(MATCH(AZ260,$AZ$1:AZ259,0),"Else")),0,ROW(AZ260)-1)</f>
        <v>0</v>
      </c>
      <c r="AZ260">
        <f>IF(OR('Unit Types - Emission Rates'!F268="PM 2.5",'Unit Types - Emission Rates'!F268="PM 2.5 ",'Unit Types - Emission Rates'!F268="PM2.5"),"PM2.5",IF(OR('Unit Types - Emission Rates'!F268="PM 10",'Unit Types - Emission Rates'!F268="PM 10 ",'Unit Types - Emission Rates'!F268="PM10 "),"PM10",IF(RIGHT('Unit Types - Emission Rates'!F268,1)=" ",LEFT('Unit Types - Emission Rates'!F268,LEN('Unit Types - Emission Rates'!F268)-1),IF(RIGHT('Unit Types - Emission Rates'!F268,1)&lt;&gt;" ",'Unit Types - Emission Rates'!F268,'Unit Types - Emission Rates'!F268))))</f>
        <v>0</v>
      </c>
      <c r="BA260">
        <f>_xlfn.NUMBERVALUE(IF(OR('Unit Types - Emission Rates'!G268="-",'Unit Types - Emission Rates'!G268="--",'Unit Types - Emission Rates'!G268="---"),0,IF(OR('Unit Types - Emission Rates'!G268="&lt;0.01",'Unit Types - Emission Rates'!G268="&lt; 0.01"),0.01,'Unit Types - Emission Rates'!G268)))</f>
        <v>0</v>
      </c>
      <c r="BB260">
        <f>_xlfn.NUMBERVALUE(IF(OR('Unit Types - Emission Rates'!H268="-",'Unit Types - Emission Rates'!H268="--",'Unit Types - Emission Rates'!H268="---"),0,IF(OR('Unit Types - Emission Rates'!H268="&lt;0.01",'Unit Types - Emission Rates'!H268="&lt; 0.01"),0.01,'Unit Types - Emission Rates'!H268)))</f>
        <v>0</v>
      </c>
      <c r="BC260">
        <f>_xlfn.NUMBERVALUE(IF(OR('Unit Types - Emission Rates'!I268="-",'Unit Types - Emission Rates'!I268="--",'Unit Types - Emission Rates'!I268="---"),0,IF(OR('Unit Types - Emission Rates'!I268="&lt;0.01",'Unit Types - Emission Rates'!I268="&lt; 0.01"),0.01,'Unit Types - Emission Rates'!I268)))</f>
        <v>0</v>
      </c>
      <c r="BD260">
        <f>_xlfn.NUMBERVALUE(IF(OR('Unit Types - Emission Rates'!J268="-",'Unit Types - Emission Rates'!J268="--",'Unit Types - Emission Rates'!J268="---"),0,IF(OR('Unit Types - Emission Rates'!J268="&lt;0.01",'Unit Types - Emission Rates'!J268="&lt; 0.01"),0.01,'Unit Types - Emission Rates'!J268)))</f>
        <v>0</v>
      </c>
      <c r="BE260">
        <f>_xlfn.NUMBERVALUE(IF(OR('Unit Types - Emission Rates'!K268="-",'Unit Types - Emission Rates'!K268="--",'Unit Types - Emission Rates'!K268="---"),0,IF(OR('Unit Types - Emission Rates'!K268="&lt;0.01",'Unit Types - Emission Rates'!K268="&lt; 0.01"),0.01,'Unit Types - Emission Rates'!K268)))</f>
        <v>0</v>
      </c>
      <c r="BF260">
        <f>_xlfn.NUMBERVALUE(IF(OR('Unit Types - Emission Rates'!L268="-",'Unit Types - Emission Rates'!L268="--",'Unit Types - Emission Rates'!L268="---"),0,IF(OR('Unit Types - Emission Rates'!L268="&lt;0.01",'Unit Types - Emission Rates'!L268="&lt; 0.01"),0.01,'Unit Types - Emission Rates'!L268)))</f>
        <v>0</v>
      </c>
      <c r="BG260" t="b">
        <f>IF(AND(V259&lt;&gt;1),(QuickFix!G259="Yes"))</f>
        <v>0</v>
      </c>
      <c r="BH260" t="b">
        <f>OR('Unit Types - Emission Rates'!A268="Consolidate",AND(ISBLANK('Unit Types - Emission Rates'!A268),BH259=TRUE),BC260&gt;0,BD260&gt;0)</f>
        <v>0</v>
      </c>
      <c r="BI260" t="b">
        <f>OR('Unit Types - Emission Rates'!A268="Remove",AND(ISBLANK('Unit Types - Emission Rates'!A268),BI259=TRUE))</f>
        <v>0</v>
      </c>
      <c r="BJ260" t="b">
        <f>OR('Unit Types - Emission Rates'!A268="Consolidate",'Unit Types - Emission Rates'!A268="New/Modified",'Unit Types - Emission Rates'!A268="Change of location",AND(ISBLANK('Unit Types - Emission Rates'!A268),BJ259=TRUE))</f>
        <v>0</v>
      </c>
      <c r="BK260" t="b">
        <f>OR('Unit Types - Emission Rates'!A268="Renew",'Unit Types - Emission Rates'!A268="Renew only",AND(ISBLANK('Unit Types - Emission Rates'!A268),BK259=TRUE))</f>
        <v>0</v>
      </c>
      <c r="BL260">
        <f>IF(ISNUMBER(IFERROR(MATCH(BM260,$BM$1:BM259,0),"Else")),0,ROW(BM260)-1)</f>
        <v>0</v>
      </c>
      <c r="BM260" s="105">
        <f t="shared" ref="BM260:BM323" si="123">IF(BJ260,AZ260,0)</f>
        <v>0</v>
      </c>
      <c r="DA260" t="b">
        <f t="shared" si="121"/>
        <v>0</v>
      </c>
      <c r="DF260" s="333">
        <f t="shared" si="122"/>
        <v>0</v>
      </c>
    </row>
    <row r="261" spans="1:110" x14ac:dyDescent="0.2">
      <c r="A261" s="102">
        <f>IF(OR('Unit Types - Emission Rates'!A270="Not New/Modified",'Unit Types - Emission Rates'!A270="Remove",M261=0),0,IF(ISNUMBER(MATCH(M261,$M$1:M260,0)),0,MAX($A$1:A260)+1))</f>
        <v>0</v>
      </c>
      <c r="B261" t="str">
        <f>IF(OR(COUNTIF(QuickFix!$D$2:D261,QuickFix!D261)&gt;1,QuickFix!D261=0),IF(ISBLANK('Unit Types - Emission Rates'!C270),B260,0),MAX($B$1:B260)+1)</f>
        <v># if BACT</v>
      </c>
      <c r="C261" t="str">
        <f t="shared" si="102"/>
        <v># if BACT0</v>
      </c>
      <c r="D261">
        <f>IF(B261=0,0,IF(ISNUMBER(MATCH(C261,$C$1:C260,0)),-1,COUNTIF($B$2:B261,B261)-COUNTIFS($D$1:D260,"&lt;0",$B$1:B260,B261)))</f>
        <v>-1</v>
      </c>
      <c r="E261">
        <f t="shared" si="118"/>
        <v>0</v>
      </c>
      <c r="F261" t="str">
        <f>IF(OR(COUNTIF(QuickFix!$D$2:D261,QuickFix!D261)&gt;1,QuickFix!D261=0),IF(ISBLANK('Unit Types - Emission Rates'!C270),F260,0),MAX(F$1:$F260)+1)</f>
        <v># if Monitoring</v>
      </c>
      <c r="G261" t="str">
        <f t="shared" si="103"/>
        <v># if Monitoring0</v>
      </c>
      <c r="H261">
        <f>IF(F261=0,0,IF(ISNUMBER(MATCH(G261,$G$1:G260,0)),-1,COUNTIF($F$2:F261,F261)-COUNTIFS($H$1:H260,"&lt;0",$F$1:F260,F261)))</f>
        <v>-1</v>
      </c>
      <c r="I261">
        <f t="shared" si="104"/>
        <v>0</v>
      </c>
      <c r="J261" s="3" t="str">
        <f>IF(OR(COUNTIF($L$2:L261,L261)&gt;1,L261=0),IF(ISBLANK('Unit Types - Emission Rates'!C270),J260,0),MAX($J$1:J260)+1)</f>
        <v>Unique FIN</v>
      </c>
      <c r="K261" s="3" t="str">
        <f>IF(OR(COUNTIF($M$2:M261,M261)&gt;1,M261=0),IF(ISBLANK('Unit Types - Emission Rates'!D270),K260,0),MAX($K$1:K260)+1)</f>
        <v>Unique EPN</v>
      </c>
      <c r="L261">
        <f>IF(ISBLANK('Unit Types - Emission Rates'!$C270),'Unit Types - Emission Rates'!D270,'Unit Types - Emission Rates'!C270)</f>
        <v>0</v>
      </c>
      <c r="M261" s="3">
        <f>IF(AND(ISBLANK('Unit Types - Emission Rates'!D270),N261&lt;&gt;0,L261&lt;&gt;N261),"FIN: "&amp;L261,IF(AND(ISBLANK('Unit Types - Emission Rates'!D270),N261&lt;&gt;0),L261,'Unit Types - Emission Rates'!D270))</f>
        <v>0</v>
      </c>
      <c r="N261" s="3">
        <f>'Unit Types - Emission Rates'!E270</f>
        <v>0</v>
      </c>
      <c r="O261" s="5" t="str">
        <f>IF(OR(COUNTIF($P$2:P261,P261&lt;&gt;0)&gt;1,P261=0),IF(ISBLANK('Unit Types - Emission Rates'!A270),O260,0),MAX($O$1:O260)+1)</f>
        <v>AR Numbering</v>
      </c>
      <c r="P261" s="5">
        <f>'Unit Types - Emission Rates'!A270</f>
        <v>0</v>
      </c>
      <c r="Q261" s="3">
        <f>IF(R261=0,0,IF(COUNTIF($R$2:R261,R261)&gt;1,0,MAX($Q$1:Q260)+1))</f>
        <v>0</v>
      </c>
      <c r="R261" s="3">
        <f>IF(ISBLANK('Unit Types - Emission Rates'!P270),'Unit Types - Emission Rates'!O270,'Unit Types - Emission Rates'!P270)</f>
        <v>0</v>
      </c>
      <c r="S261" t="str">
        <f t="shared" si="119"/>
        <v>00</v>
      </c>
      <c r="T261" t="str">
        <f t="shared" si="120"/>
        <v>00</v>
      </c>
      <c r="U261" s="3">
        <f>IF(OR('Unit Types - Emission Rates'!F270="PM 2.5",'Unit Types - Emission Rates'!F270="PM2.5",'Unit Types - Emission Rates'!F270="PM 10",'Unit Types - Emission Rates'!F270="PM10"),"PM",'Unit Types - Emission Rates'!F270)</f>
        <v>0</v>
      </c>
      <c r="V261" s="100">
        <f>IF(ISBLANK('Unit Types - Emission Rates'!F270),1,0)</f>
        <v>1</v>
      </c>
      <c r="AC261" s="99">
        <f>IF(AD261=-1,0,MAX($AC$1:AC260)+1)</f>
        <v>0</v>
      </c>
      <c r="AD261" s="3">
        <f t="shared" si="105"/>
        <v>-1</v>
      </c>
      <c r="AE261" s="3">
        <f t="shared" si="106"/>
        <v>-1</v>
      </c>
      <c r="AF261" s="280">
        <f t="shared" si="107"/>
        <v>-1</v>
      </c>
      <c r="AG261" s="280" t="str">
        <f t="shared" si="108"/>
        <v/>
      </c>
      <c r="AH261" s="280" t="str">
        <f t="shared" si="109"/>
        <v/>
      </c>
      <c r="AI261" s="3">
        <f t="shared" si="110"/>
        <v>-1</v>
      </c>
      <c r="AJ261" s="3" t="str">
        <f t="shared" si="111"/>
        <v/>
      </c>
      <c r="AK261" s="3" t="str">
        <f t="shared" si="112"/>
        <v/>
      </c>
      <c r="AL261" s="280">
        <f t="shared" si="113"/>
        <v>-1</v>
      </c>
      <c r="AM261" s="280" t="str">
        <f t="shared" si="114"/>
        <v/>
      </c>
      <c r="AN261" s="285" t="str">
        <f t="shared" si="115"/>
        <v/>
      </c>
      <c r="AO261" s="3">
        <f>IF(AP261=0,0,COUNTIF(AO$1:$AO260,"&lt;&gt;0"))</f>
        <v>0</v>
      </c>
      <c r="AP261" s="3">
        <f t="shared" si="116"/>
        <v>0</v>
      </c>
      <c r="AT261" s="99">
        <f>IF(AU261=0,0,COUNTIF($AT$1:AT260,"&lt;&gt;0"))</f>
        <v>0</v>
      </c>
      <c r="AU261" s="3">
        <f t="shared" si="117"/>
        <v>0</v>
      </c>
      <c r="AY261" s="3">
        <f>IF(ISNUMBER(IFERROR(MATCH(AZ261,$AZ$1:AZ260,0),"Else")),0,ROW(AZ261)-1)</f>
        <v>0</v>
      </c>
      <c r="AZ261">
        <f>IF(OR('Unit Types - Emission Rates'!F269="PM 2.5",'Unit Types - Emission Rates'!F269="PM 2.5 ",'Unit Types - Emission Rates'!F269="PM2.5"),"PM2.5",IF(OR('Unit Types - Emission Rates'!F269="PM 10",'Unit Types - Emission Rates'!F269="PM 10 ",'Unit Types - Emission Rates'!F269="PM10 "),"PM10",IF(RIGHT('Unit Types - Emission Rates'!F269,1)=" ",LEFT('Unit Types - Emission Rates'!F269,LEN('Unit Types - Emission Rates'!F269)-1),IF(RIGHT('Unit Types - Emission Rates'!F269,1)&lt;&gt;" ",'Unit Types - Emission Rates'!F269,'Unit Types - Emission Rates'!F269))))</f>
        <v>0</v>
      </c>
      <c r="BA261">
        <f>_xlfn.NUMBERVALUE(IF(OR('Unit Types - Emission Rates'!G269="-",'Unit Types - Emission Rates'!G269="--",'Unit Types - Emission Rates'!G269="---"),0,IF(OR('Unit Types - Emission Rates'!G269="&lt;0.01",'Unit Types - Emission Rates'!G269="&lt; 0.01"),0.01,'Unit Types - Emission Rates'!G269)))</f>
        <v>0</v>
      </c>
      <c r="BB261">
        <f>_xlfn.NUMBERVALUE(IF(OR('Unit Types - Emission Rates'!H269="-",'Unit Types - Emission Rates'!H269="--",'Unit Types - Emission Rates'!H269="---"),0,IF(OR('Unit Types - Emission Rates'!H269="&lt;0.01",'Unit Types - Emission Rates'!H269="&lt; 0.01"),0.01,'Unit Types - Emission Rates'!H269)))</f>
        <v>0</v>
      </c>
      <c r="BC261">
        <f>_xlfn.NUMBERVALUE(IF(OR('Unit Types - Emission Rates'!I269="-",'Unit Types - Emission Rates'!I269="--",'Unit Types - Emission Rates'!I269="---"),0,IF(OR('Unit Types - Emission Rates'!I269="&lt;0.01",'Unit Types - Emission Rates'!I269="&lt; 0.01"),0.01,'Unit Types - Emission Rates'!I269)))</f>
        <v>0</v>
      </c>
      <c r="BD261">
        <f>_xlfn.NUMBERVALUE(IF(OR('Unit Types - Emission Rates'!J269="-",'Unit Types - Emission Rates'!J269="--",'Unit Types - Emission Rates'!J269="---"),0,IF(OR('Unit Types - Emission Rates'!J269="&lt;0.01",'Unit Types - Emission Rates'!J269="&lt; 0.01"),0.01,'Unit Types - Emission Rates'!J269)))</f>
        <v>0</v>
      </c>
      <c r="BE261">
        <f>_xlfn.NUMBERVALUE(IF(OR('Unit Types - Emission Rates'!K269="-",'Unit Types - Emission Rates'!K269="--",'Unit Types - Emission Rates'!K269="---"),0,IF(OR('Unit Types - Emission Rates'!K269="&lt;0.01",'Unit Types - Emission Rates'!K269="&lt; 0.01"),0.01,'Unit Types - Emission Rates'!K269)))</f>
        <v>0</v>
      </c>
      <c r="BF261">
        <f>_xlfn.NUMBERVALUE(IF(OR('Unit Types - Emission Rates'!L269="-",'Unit Types - Emission Rates'!L269="--",'Unit Types - Emission Rates'!L269="---"),0,IF(OR('Unit Types - Emission Rates'!L269="&lt;0.01",'Unit Types - Emission Rates'!L269="&lt; 0.01"),0.01,'Unit Types - Emission Rates'!L269)))</f>
        <v>0</v>
      </c>
      <c r="BG261" t="b">
        <f>IF(AND(V260&lt;&gt;1),(QuickFix!G260="Yes"))</f>
        <v>0</v>
      </c>
      <c r="BH261" t="b">
        <f>OR('Unit Types - Emission Rates'!A269="Consolidate",AND(ISBLANK('Unit Types - Emission Rates'!A269),BH260=TRUE),BC261&gt;0,BD261&gt;0)</f>
        <v>0</v>
      </c>
      <c r="BI261" t="b">
        <f>OR('Unit Types - Emission Rates'!A269="Remove",AND(ISBLANK('Unit Types - Emission Rates'!A269),BI260=TRUE))</f>
        <v>0</v>
      </c>
      <c r="BJ261" t="b">
        <f>OR('Unit Types - Emission Rates'!A269="Consolidate",'Unit Types - Emission Rates'!A269="New/Modified",'Unit Types - Emission Rates'!A269="Change of location",AND(ISBLANK('Unit Types - Emission Rates'!A269),BJ260=TRUE))</f>
        <v>0</v>
      </c>
      <c r="BK261" t="b">
        <f>OR('Unit Types - Emission Rates'!A269="Renew",'Unit Types - Emission Rates'!A269="Renew only",AND(ISBLANK('Unit Types - Emission Rates'!A269),BK260=TRUE))</f>
        <v>0</v>
      </c>
      <c r="BL261">
        <f>IF(ISNUMBER(IFERROR(MATCH(BM261,$BM$1:BM260,0),"Else")),0,ROW(BM261)-1)</f>
        <v>0</v>
      </c>
      <c r="BM261" s="105">
        <f t="shared" si="123"/>
        <v>0</v>
      </c>
      <c r="DA261" t="b">
        <f t="shared" si="121"/>
        <v>0</v>
      </c>
      <c r="DF261" s="333">
        <f t="shared" si="122"/>
        <v>0</v>
      </c>
    </row>
    <row r="262" spans="1:110" x14ac:dyDescent="0.2">
      <c r="A262" s="102">
        <f>IF(OR('Unit Types - Emission Rates'!A271="Not New/Modified",'Unit Types - Emission Rates'!A271="Remove",M262=0),0,IF(ISNUMBER(MATCH(M262,$M$1:M261,0)),0,MAX($A$1:A261)+1))</f>
        <v>0</v>
      </c>
      <c r="B262" t="str">
        <f>IF(OR(COUNTIF(QuickFix!$D$2:D262,QuickFix!D262)&gt;1,QuickFix!D262=0),IF(ISBLANK('Unit Types - Emission Rates'!C271),B261,0),MAX($B$1:B261)+1)</f>
        <v># if BACT</v>
      </c>
      <c r="C262" t="str">
        <f t="shared" si="102"/>
        <v># if BACT0</v>
      </c>
      <c r="D262">
        <f>IF(B262=0,0,IF(ISNUMBER(MATCH(C262,$C$1:C261,0)),-1,COUNTIF($B$2:B262,B262)-COUNTIFS($D$1:D261,"&lt;0",$B$1:B261,B262)))</f>
        <v>-1</v>
      </c>
      <c r="E262">
        <f t="shared" si="118"/>
        <v>0</v>
      </c>
      <c r="F262" t="str">
        <f>IF(OR(COUNTIF(QuickFix!$D$2:D262,QuickFix!D262)&gt;1,QuickFix!D262=0),IF(ISBLANK('Unit Types - Emission Rates'!C271),F261,0),MAX(F$1:$F261)+1)</f>
        <v># if Monitoring</v>
      </c>
      <c r="G262" t="str">
        <f t="shared" si="103"/>
        <v># if Monitoring0</v>
      </c>
      <c r="H262">
        <f>IF(F262=0,0,IF(ISNUMBER(MATCH(G262,$G$1:G261,0)),-1,COUNTIF($F$2:F262,F262)-COUNTIFS($H$1:H261,"&lt;0",$F$1:F261,F262)))</f>
        <v>-1</v>
      </c>
      <c r="I262">
        <f t="shared" si="104"/>
        <v>0</v>
      </c>
      <c r="J262" s="3" t="str">
        <f>IF(OR(COUNTIF($L$2:L262,L262)&gt;1,L262=0),IF(ISBLANK('Unit Types - Emission Rates'!C271),J261,0),MAX($J$1:J261)+1)</f>
        <v>Unique FIN</v>
      </c>
      <c r="K262" s="3" t="str">
        <f>IF(OR(COUNTIF($M$2:M262,M262)&gt;1,M262=0),IF(ISBLANK('Unit Types - Emission Rates'!D271),K261,0),MAX($K$1:K261)+1)</f>
        <v>Unique EPN</v>
      </c>
      <c r="L262">
        <f>IF(ISBLANK('Unit Types - Emission Rates'!$C271),'Unit Types - Emission Rates'!D271,'Unit Types - Emission Rates'!C271)</f>
        <v>0</v>
      </c>
      <c r="M262" s="3">
        <f>IF(AND(ISBLANK('Unit Types - Emission Rates'!D271),N262&lt;&gt;0,L262&lt;&gt;N262),"FIN: "&amp;L262,IF(AND(ISBLANK('Unit Types - Emission Rates'!D271),N262&lt;&gt;0),L262,'Unit Types - Emission Rates'!D271))</f>
        <v>0</v>
      </c>
      <c r="N262" s="3">
        <f>'Unit Types - Emission Rates'!E271</f>
        <v>0</v>
      </c>
      <c r="O262" s="5" t="str">
        <f>IF(OR(COUNTIF($P$2:P262,P262&lt;&gt;0)&gt;1,P262=0),IF(ISBLANK('Unit Types - Emission Rates'!A271),O261,0),MAX($O$1:O261)+1)</f>
        <v>AR Numbering</v>
      </c>
      <c r="P262" s="5">
        <f>'Unit Types - Emission Rates'!A271</f>
        <v>0</v>
      </c>
      <c r="Q262" s="3">
        <f>IF(R262=0,0,IF(COUNTIF($R$2:R262,R262)&gt;1,0,MAX($Q$1:Q261)+1))</f>
        <v>0</v>
      </c>
      <c r="R262" s="3">
        <f>IF(ISBLANK('Unit Types - Emission Rates'!P271),'Unit Types - Emission Rates'!O271,'Unit Types - Emission Rates'!P271)</f>
        <v>0</v>
      </c>
      <c r="S262" t="str">
        <f t="shared" si="119"/>
        <v>00</v>
      </c>
      <c r="T262" t="str">
        <f t="shared" si="120"/>
        <v>00</v>
      </c>
      <c r="U262" s="3">
        <f>IF(OR('Unit Types - Emission Rates'!F271="PM 2.5",'Unit Types - Emission Rates'!F271="PM2.5",'Unit Types - Emission Rates'!F271="PM 10",'Unit Types - Emission Rates'!F271="PM10"),"PM",'Unit Types - Emission Rates'!F271)</f>
        <v>0</v>
      </c>
      <c r="V262" s="100">
        <f>IF(ISBLANK('Unit Types - Emission Rates'!F271),1,0)</f>
        <v>1</v>
      </c>
      <c r="AC262" s="99">
        <f>IF(AD262=-1,0,MAX($AC$1:AC261)+1)</f>
        <v>0</v>
      </c>
      <c r="AD262" s="3">
        <f t="shared" si="105"/>
        <v>-1</v>
      </c>
      <c r="AE262" s="3">
        <f t="shared" si="106"/>
        <v>-1</v>
      </c>
      <c r="AF262" s="280">
        <f t="shared" si="107"/>
        <v>-1</v>
      </c>
      <c r="AG262" s="280" t="str">
        <f t="shared" si="108"/>
        <v/>
      </c>
      <c r="AH262" s="280" t="str">
        <f t="shared" si="109"/>
        <v/>
      </c>
      <c r="AI262" s="3">
        <f t="shared" si="110"/>
        <v>-1</v>
      </c>
      <c r="AJ262" s="3" t="str">
        <f t="shared" si="111"/>
        <v/>
      </c>
      <c r="AK262" s="3" t="str">
        <f t="shared" si="112"/>
        <v/>
      </c>
      <c r="AL262" s="280">
        <f t="shared" si="113"/>
        <v>-1</v>
      </c>
      <c r="AM262" s="280" t="str">
        <f t="shared" si="114"/>
        <v/>
      </c>
      <c r="AN262" s="285" t="str">
        <f t="shared" si="115"/>
        <v/>
      </c>
      <c r="AO262" s="3">
        <f>IF(AP262=0,0,COUNTIF(AO$1:$AO261,"&lt;&gt;0"))</f>
        <v>0</v>
      </c>
      <c r="AP262" s="3">
        <f t="shared" si="116"/>
        <v>0</v>
      </c>
      <c r="AT262" s="99">
        <f>IF(AU262=0,0,COUNTIF($AT$1:AT261,"&lt;&gt;0"))</f>
        <v>0</v>
      </c>
      <c r="AU262" s="3">
        <f t="shared" si="117"/>
        <v>0</v>
      </c>
      <c r="AY262" s="3">
        <f>IF(ISNUMBER(IFERROR(MATCH(AZ262,$AZ$1:AZ261,0),"Else")),0,ROW(AZ262)-1)</f>
        <v>0</v>
      </c>
      <c r="AZ262">
        <f>IF(OR('Unit Types - Emission Rates'!F270="PM 2.5",'Unit Types - Emission Rates'!F270="PM 2.5 ",'Unit Types - Emission Rates'!F270="PM2.5"),"PM2.5",IF(OR('Unit Types - Emission Rates'!F270="PM 10",'Unit Types - Emission Rates'!F270="PM 10 ",'Unit Types - Emission Rates'!F270="PM10 "),"PM10",IF(RIGHT('Unit Types - Emission Rates'!F270,1)=" ",LEFT('Unit Types - Emission Rates'!F270,LEN('Unit Types - Emission Rates'!F270)-1),IF(RIGHT('Unit Types - Emission Rates'!F270,1)&lt;&gt;" ",'Unit Types - Emission Rates'!F270,'Unit Types - Emission Rates'!F270))))</f>
        <v>0</v>
      </c>
      <c r="BA262">
        <f>_xlfn.NUMBERVALUE(IF(OR('Unit Types - Emission Rates'!G270="-",'Unit Types - Emission Rates'!G270="--",'Unit Types - Emission Rates'!G270="---"),0,IF(OR('Unit Types - Emission Rates'!G270="&lt;0.01",'Unit Types - Emission Rates'!G270="&lt; 0.01"),0.01,'Unit Types - Emission Rates'!G270)))</f>
        <v>0</v>
      </c>
      <c r="BB262">
        <f>_xlfn.NUMBERVALUE(IF(OR('Unit Types - Emission Rates'!H270="-",'Unit Types - Emission Rates'!H270="--",'Unit Types - Emission Rates'!H270="---"),0,IF(OR('Unit Types - Emission Rates'!H270="&lt;0.01",'Unit Types - Emission Rates'!H270="&lt; 0.01"),0.01,'Unit Types - Emission Rates'!H270)))</f>
        <v>0</v>
      </c>
      <c r="BC262">
        <f>_xlfn.NUMBERVALUE(IF(OR('Unit Types - Emission Rates'!I270="-",'Unit Types - Emission Rates'!I270="--",'Unit Types - Emission Rates'!I270="---"),0,IF(OR('Unit Types - Emission Rates'!I270="&lt;0.01",'Unit Types - Emission Rates'!I270="&lt; 0.01"),0.01,'Unit Types - Emission Rates'!I270)))</f>
        <v>0</v>
      </c>
      <c r="BD262">
        <f>_xlfn.NUMBERVALUE(IF(OR('Unit Types - Emission Rates'!J270="-",'Unit Types - Emission Rates'!J270="--",'Unit Types - Emission Rates'!J270="---"),0,IF(OR('Unit Types - Emission Rates'!J270="&lt;0.01",'Unit Types - Emission Rates'!J270="&lt; 0.01"),0.01,'Unit Types - Emission Rates'!J270)))</f>
        <v>0</v>
      </c>
      <c r="BE262">
        <f>_xlfn.NUMBERVALUE(IF(OR('Unit Types - Emission Rates'!K270="-",'Unit Types - Emission Rates'!K270="--",'Unit Types - Emission Rates'!K270="---"),0,IF(OR('Unit Types - Emission Rates'!K270="&lt;0.01",'Unit Types - Emission Rates'!K270="&lt; 0.01"),0.01,'Unit Types - Emission Rates'!K270)))</f>
        <v>0</v>
      </c>
      <c r="BF262">
        <f>_xlfn.NUMBERVALUE(IF(OR('Unit Types - Emission Rates'!L270="-",'Unit Types - Emission Rates'!L270="--",'Unit Types - Emission Rates'!L270="---"),0,IF(OR('Unit Types - Emission Rates'!L270="&lt;0.01",'Unit Types - Emission Rates'!L270="&lt; 0.01"),0.01,'Unit Types - Emission Rates'!L270)))</f>
        <v>0</v>
      </c>
      <c r="BG262" t="b">
        <f>IF(AND(V261&lt;&gt;1),(QuickFix!G261="Yes"))</f>
        <v>0</v>
      </c>
      <c r="BH262" t="b">
        <f>OR('Unit Types - Emission Rates'!A270="Consolidate",AND(ISBLANK('Unit Types - Emission Rates'!A270),BH261=TRUE),BC262&gt;0,BD262&gt;0)</f>
        <v>0</v>
      </c>
      <c r="BI262" t="b">
        <f>OR('Unit Types - Emission Rates'!A270="Remove",AND(ISBLANK('Unit Types - Emission Rates'!A270),BI261=TRUE))</f>
        <v>0</v>
      </c>
      <c r="BJ262" t="b">
        <f>OR('Unit Types - Emission Rates'!A270="Consolidate",'Unit Types - Emission Rates'!A270="New/Modified",'Unit Types - Emission Rates'!A270="Change of location",AND(ISBLANK('Unit Types - Emission Rates'!A270),BJ261=TRUE))</f>
        <v>0</v>
      </c>
      <c r="BK262" t="b">
        <f>OR('Unit Types - Emission Rates'!A270="Renew",'Unit Types - Emission Rates'!A270="Renew only",AND(ISBLANK('Unit Types - Emission Rates'!A270),BK261=TRUE))</f>
        <v>0</v>
      </c>
      <c r="BL262">
        <f>IF(ISNUMBER(IFERROR(MATCH(BM262,$BM$1:BM261,0),"Else")),0,ROW(BM262)-1)</f>
        <v>0</v>
      </c>
      <c r="BM262" s="105">
        <f t="shared" si="123"/>
        <v>0</v>
      </c>
      <c r="DA262" t="b">
        <f t="shared" si="121"/>
        <v>0</v>
      </c>
      <c r="DF262" s="333">
        <f t="shared" si="122"/>
        <v>0</v>
      </c>
    </row>
    <row r="263" spans="1:110" x14ac:dyDescent="0.2">
      <c r="A263" s="102">
        <f>IF(OR('Unit Types - Emission Rates'!A272="Not New/Modified",'Unit Types - Emission Rates'!A272="Remove",M263=0),0,IF(ISNUMBER(MATCH(M263,$M$1:M262,0)),0,MAX($A$1:A262)+1))</f>
        <v>0</v>
      </c>
      <c r="B263" t="str">
        <f>IF(OR(COUNTIF(QuickFix!$D$2:D263,QuickFix!D263)&gt;1,QuickFix!D263=0),IF(ISBLANK('Unit Types - Emission Rates'!C272),B262,0),MAX($B$1:B262)+1)</f>
        <v># if BACT</v>
      </c>
      <c r="C263" t="str">
        <f t="shared" si="102"/>
        <v># if BACT0</v>
      </c>
      <c r="D263">
        <f>IF(B263=0,0,IF(ISNUMBER(MATCH(C263,$C$1:C262,0)),-1,COUNTIF($B$2:B263,B263)-COUNTIFS($D$1:D262,"&lt;0",$B$1:B262,B263)))</f>
        <v>-1</v>
      </c>
      <c r="E263">
        <f t="shared" si="118"/>
        <v>0</v>
      </c>
      <c r="F263" t="str">
        <f>IF(OR(COUNTIF(QuickFix!$D$2:D263,QuickFix!D263)&gt;1,QuickFix!D263=0),IF(ISBLANK('Unit Types - Emission Rates'!C272),F262,0),MAX(F$1:$F262)+1)</f>
        <v># if Monitoring</v>
      </c>
      <c r="G263" t="str">
        <f t="shared" si="103"/>
        <v># if Monitoring0</v>
      </c>
      <c r="H263">
        <f>IF(F263=0,0,IF(ISNUMBER(MATCH(G263,$G$1:G262,0)),-1,COUNTIF($F$2:F263,F263)-COUNTIFS($H$1:H262,"&lt;0",$F$1:F262,F263)))</f>
        <v>-1</v>
      </c>
      <c r="I263">
        <f t="shared" si="104"/>
        <v>0</v>
      </c>
      <c r="J263" s="3" t="str">
        <f>IF(OR(COUNTIF($L$2:L263,L263)&gt;1,L263=0),IF(ISBLANK('Unit Types - Emission Rates'!C272),J262,0),MAX($J$1:J262)+1)</f>
        <v>Unique FIN</v>
      </c>
      <c r="K263" s="3" t="str">
        <f>IF(OR(COUNTIF($M$2:M263,M263)&gt;1,M263=0),IF(ISBLANK('Unit Types - Emission Rates'!D272),K262,0),MAX($K$1:K262)+1)</f>
        <v>Unique EPN</v>
      </c>
      <c r="L263">
        <f>IF(ISBLANK('Unit Types - Emission Rates'!$C272),'Unit Types - Emission Rates'!D272,'Unit Types - Emission Rates'!C272)</f>
        <v>0</v>
      </c>
      <c r="M263" s="3">
        <f>IF(AND(ISBLANK('Unit Types - Emission Rates'!D272),N263&lt;&gt;0,L263&lt;&gt;N263),"FIN: "&amp;L263,IF(AND(ISBLANK('Unit Types - Emission Rates'!D272),N263&lt;&gt;0),L263,'Unit Types - Emission Rates'!D272))</f>
        <v>0</v>
      </c>
      <c r="N263" s="3">
        <f>'Unit Types - Emission Rates'!E272</f>
        <v>0</v>
      </c>
      <c r="O263" s="5" t="str">
        <f>IF(OR(COUNTIF($P$2:P263,P263&lt;&gt;0)&gt;1,P263=0),IF(ISBLANK('Unit Types - Emission Rates'!A272),O262,0),MAX($O$1:O262)+1)</f>
        <v>AR Numbering</v>
      </c>
      <c r="P263" s="5">
        <f>'Unit Types - Emission Rates'!A272</f>
        <v>0</v>
      </c>
      <c r="Q263" s="3">
        <f>IF(R263=0,0,IF(COUNTIF($R$2:R263,R263)&gt;1,0,MAX($Q$1:Q262)+1))</f>
        <v>0</v>
      </c>
      <c r="R263" s="3">
        <f>IF(ISBLANK('Unit Types - Emission Rates'!P272),'Unit Types - Emission Rates'!O272,'Unit Types - Emission Rates'!P272)</f>
        <v>0</v>
      </c>
      <c r="S263" t="str">
        <f t="shared" si="119"/>
        <v>00</v>
      </c>
      <c r="T263" t="str">
        <f t="shared" si="120"/>
        <v>00</v>
      </c>
      <c r="U263" s="3">
        <f>IF(OR('Unit Types - Emission Rates'!F272="PM 2.5",'Unit Types - Emission Rates'!F272="PM2.5",'Unit Types - Emission Rates'!F272="PM 10",'Unit Types - Emission Rates'!F272="PM10"),"PM",'Unit Types - Emission Rates'!F272)</f>
        <v>0</v>
      </c>
      <c r="V263" s="100">
        <f>IF(ISBLANK('Unit Types - Emission Rates'!F272),1,0)</f>
        <v>1</v>
      </c>
      <c r="AC263" s="99">
        <f>IF(AD263=-1,0,MAX($AC$1:AC262)+1)</f>
        <v>0</v>
      </c>
      <c r="AD263" s="3">
        <f t="shared" si="105"/>
        <v>-1</v>
      </c>
      <c r="AE263" s="3">
        <f t="shared" si="106"/>
        <v>-1</v>
      </c>
      <c r="AF263" s="280">
        <f t="shared" si="107"/>
        <v>-1</v>
      </c>
      <c r="AG263" s="280" t="str">
        <f t="shared" si="108"/>
        <v/>
      </c>
      <c r="AH263" s="280" t="str">
        <f t="shared" si="109"/>
        <v/>
      </c>
      <c r="AI263" s="3">
        <f t="shared" si="110"/>
        <v>-1</v>
      </c>
      <c r="AJ263" s="3" t="str">
        <f t="shared" si="111"/>
        <v/>
      </c>
      <c r="AK263" s="3" t="str">
        <f t="shared" si="112"/>
        <v/>
      </c>
      <c r="AL263" s="280">
        <f t="shared" si="113"/>
        <v>-1</v>
      </c>
      <c r="AM263" s="280" t="str">
        <f t="shared" si="114"/>
        <v/>
      </c>
      <c r="AN263" s="285" t="str">
        <f t="shared" si="115"/>
        <v/>
      </c>
      <c r="AO263" s="3">
        <f>IF(AP263=0,0,COUNTIF(AO$1:$AO262,"&lt;&gt;0"))</f>
        <v>0</v>
      </c>
      <c r="AP263" s="3">
        <f t="shared" si="116"/>
        <v>0</v>
      </c>
      <c r="AT263" s="99">
        <f>IF(AU263=0,0,COUNTIF($AT$1:AT262,"&lt;&gt;0"))</f>
        <v>0</v>
      </c>
      <c r="AU263" s="3">
        <f t="shared" si="117"/>
        <v>0</v>
      </c>
      <c r="AY263" s="3">
        <f>IF(ISNUMBER(IFERROR(MATCH(AZ263,$AZ$1:AZ262,0),"Else")),0,ROW(AZ263)-1)</f>
        <v>0</v>
      </c>
      <c r="AZ263">
        <f>IF(OR('Unit Types - Emission Rates'!F271="PM 2.5",'Unit Types - Emission Rates'!F271="PM 2.5 ",'Unit Types - Emission Rates'!F271="PM2.5"),"PM2.5",IF(OR('Unit Types - Emission Rates'!F271="PM 10",'Unit Types - Emission Rates'!F271="PM 10 ",'Unit Types - Emission Rates'!F271="PM10 "),"PM10",IF(RIGHT('Unit Types - Emission Rates'!F271,1)=" ",LEFT('Unit Types - Emission Rates'!F271,LEN('Unit Types - Emission Rates'!F271)-1),IF(RIGHT('Unit Types - Emission Rates'!F271,1)&lt;&gt;" ",'Unit Types - Emission Rates'!F271,'Unit Types - Emission Rates'!F271))))</f>
        <v>0</v>
      </c>
      <c r="BA263">
        <f>_xlfn.NUMBERVALUE(IF(OR('Unit Types - Emission Rates'!G271="-",'Unit Types - Emission Rates'!G271="--",'Unit Types - Emission Rates'!G271="---"),0,IF(OR('Unit Types - Emission Rates'!G271="&lt;0.01",'Unit Types - Emission Rates'!G271="&lt; 0.01"),0.01,'Unit Types - Emission Rates'!G271)))</f>
        <v>0</v>
      </c>
      <c r="BB263">
        <f>_xlfn.NUMBERVALUE(IF(OR('Unit Types - Emission Rates'!H271="-",'Unit Types - Emission Rates'!H271="--",'Unit Types - Emission Rates'!H271="---"),0,IF(OR('Unit Types - Emission Rates'!H271="&lt;0.01",'Unit Types - Emission Rates'!H271="&lt; 0.01"),0.01,'Unit Types - Emission Rates'!H271)))</f>
        <v>0</v>
      </c>
      <c r="BC263">
        <f>_xlfn.NUMBERVALUE(IF(OR('Unit Types - Emission Rates'!I271="-",'Unit Types - Emission Rates'!I271="--",'Unit Types - Emission Rates'!I271="---"),0,IF(OR('Unit Types - Emission Rates'!I271="&lt;0.01",'Unit Types - Emission Rates'!I271="&lt; 0.01"),0.01,'Unit Types - Emission Rates'!I271)))</f>
        <v>0</v>
      </c>
      <c r="BD263">
        <f>_xlfn.NUMBERVALUE(IF(OR('Unit Types - Emission Rates'!J271="-",'Unit Types - Emission Rates'!J271="--",'Unit Types - Emission Rates'!J271="---"),0,IF(OR('Unit Types - Emission Rates'!J271="&lt;0.01",'Unit Types - Emission Rates'!J271="&lt; 0.01"),0.01,'Unit Types - Emission Rates'!J271)))</f>
        <v>0</v>
      </c>
      <c r="BE263">
        <f>_xlfn.NUMBERVALUE(IF(OR('Unit Types - Emission Rates'!K271="-",'Unit Types - Emission Rates'!K271="--",'Unit Types - Emission Rates'!K271="---"),0,IF(OR('Unit Types - Emission Rates'!K271="&lt;0.01",'Unit Types - Emission Rates'!K271="&lt; 0.01"),0.01,'Unit Types - Emission Rates'!K271)))</f>
        <v>0</v>
      </c>
      <c r="BF263">
        <f>_xlfn.NUMBERVALUE(IF(OR('Unit Types - Emission Rates'!L271="-",'Unit Types - Emission Rates'!L271="--",'Unit Types - Emission Rates'!L271="---"),0,IF(OR('Unit Types - Emission Rates'!L271="&lt;0.01",'Unit Types - Emission Rates'!L271="&lt; 0.01"),0.01,'Unit Types - Emission Rates'!L271)))</f>
        <v>0</v>
      </c>
      <c r="BG263" t="b">
        <f>IF(AND(V262&lt;&gt;1),(QuickFix!G262="Yes"))</f>
        <v>0</v>
      </c>
      <c r="BH263" t="b">
        <f>OR('Unit Types - Emission Rates'!A271="Consolidate",AND(ISBLANK('Unit Types - Emission Rates'!A271),BH262=TRUE),BC263&gt;0,BD263&gt;0)</f>
        <v>0</v>
      </c>
      <c r="BI263" t="b">
        <f>OR('Unit Types - Emission Rates'!A271="Remove",AND(ISBLANK('Unit Types - Emission Rates'!A271),BI262=TRUE))</f>
        <v>0</v>
      </c>
      <c r="BJ263" t="b">
        <f>OR('Unit Types - Emission Rates'!A271="Consolidate",'Unit Types - Emission Rates'!A271="New/Modified",'Unit Types - Emission Rates'!A271="Change of location",AND(ISBLANK('Unit Types - Emission Rates'!A271),BJ262=TRUE))</f>
        <v>0</v>
      </c>
      <c r="BK263" t="b">
        <f>OR('Unit Types - Emission Rates'!A271="Renew",'Unit Types - Emission Rates'!A271="Renew only",AND(ISBLANK('Unit Types - Emission Rates'!A271),BK262=TRUE))</f>
        <v>0</v>
      </c>
      <c r="BL263">
        <f>IF(ISNUMBER(IFERROR(MATCH(BM263,$BM$1:BM262,0),"Else")),0,ROW(BM263)-1)</f>
        <v>0</v>
      </c>
      <c r="BM263" s="105">
        <f t="shared" si="123"/>
        <v>0</v>
      </c>
      <c r="DA263" t="b">
        <f t="shared" si="121"/>
        <v>0</v>
      </c>
      <c r="DF263" s="333">
        <f t="shared" si="122"/>
        <v>0</v>
      </c>
    </row>
    <row r="264" spans="1:110" x14ac:dyDescent="0.2">
      <c r="A264" s="102">
        <f>IF(OR('Unit Types - Emission Rates'!A273="Not New/Modified",'Unit Types - Emission Rates'!A273="Remove",M264=0),0,IF(ISNUMBER(MATCH(M264,$M$1:M263,0)),0,MAX($A$1:A263)+1))</f>
        <v>0</v>
      </c>
      <c r="B264" t="str">
        <f>IF(OR(COUNTIF(QuickFix!$D$2:D264,QuickFix!D264)&gt;1,QuickFix!D264=0),IF(ISBLANK('Unit Types - Emission Rates'!C273),B263,0),MAX($B$1:B263)+1)</f>
        <v># if BACT</v>
      </c>
      <c r="C264" t="str">
        <f t="shared" si="102"/>
        <v># if BACT0</v>
      </c>
      <c r="D264">
        <f>IF(B264=0,0,IF(ISNUMBER(MATCH(C264,$C$1:C263,0)),-1,COUNTIF($B$2:B264,B264)-COUNTIFS($D$1:D263,"&lt;0",$B$1:B263,B264)))</f>
        <v>-1</v>
      </c>
      <c r="E264">
        <f t="shared" si="118"/>
        <v>0</v>
      </c>
      <c r="F264" t="str">
        <f>IF(OR(COUNTIF(QuickFix!$D$2:D264,QuickFix!D264)&gt;1,QuickFix!D264=0),IF(ISBLANK('Unit Types - Emission Rates'!C273),F263,0),MAX(F$1:$F263)+1)</f>
        <v># if Monitoring</v>
      </c>
      <c r="G264" t="str">
        <f t="shared" si="103"/>
        <v># if Monitoring0</v>
      </c>
      <c r="H264">
        <f>IF(F264=0,0,IF(ISNUMBER(MATCH(G264,$G$1:G263,0)),-1,COUNTIF($F$2:F264,F264)-COUNTIFS($H$1:H263,"&lt;0",$F$1:F263,F264)))</f>
        <v>-1</v>
      </c>
      <c r="I264">
        <f t="shared" si="104"/>
        <v>0</v>
      </c>
      <c r="J264" s="3" t="str">
        <f>IF(OR(COUNTIF($L$2:L264,L264)&gt;1,L264=0),IF(ISBLANK('Unit Types - Emission Rates'!C273),J263,0),MAX($J$1:J263)+1)</f>
        <v>Unique FIN</v>
      </c>
      <c r="K264" s="3" t="str">
        <f>IF(OR(COUNTIF($M$2:M264,M264)&gt;1,M264=0),IF(ISBLANK('Unit Types - Emission Rates'!D273),K263,0),MAX($K$1:K263)+1)</f>
        <v>Unique EPN</v>
      </c>
      <c r="L264">
        <f>IF(ISBLANK('Unit Types - Emission Rates'!$C273),'Unit Types - Emission Rates'!D273,'Unit Types - Emission Rates'!C273)</f>
        <v>0</v>
      </c>
      <c r="M264" s="3">
        <f>IF(AND(ISBLANK('Unit Types - Emission Rates'!D273),N264&lt;&gt;0,L264&lt;&gt;N264),"FIN: "&amp;L264,IF(AND(ISBLANK('Unit Types - Emission Rates'!D273),N264&lt;&gt;0),L264,'Unit Types - Emission Rates'!D273))</f>
        <v>0</v>
      </c>
      <c r="N264" s="3">
        <f>'Unit Types - Emission Rates'!E273</f>
        <v>0</v>
      </c>
      <c r="O264" s="5" t="str">
        <f>IF(OR(COUNTIF($P$2:P264,P264&lt;&gt;0)&gt;1,P264=0),IF(ISBLANK('Unit Types - Emission Rates'!A273),O263,0),MAX($O$1:O263)+1)</f>
        <v>AR Numbering</v>
      </c>
      <c r="P264" s="5">
        <f>'Unit Types - Emission Rates'!A273</f>
        <v>0</v>
      </c>
      <c r="Q264" s="3">
        <f>IF(R264=0,0,IF(COUNTIF($R$2:R264,R264)&gt;1,0,MAX($Q$1:Q263)+1))</f>
        <v>0</v>
      </c>
      <c r="R264" s="3">
        <f>IF(ISBLANK('Unit Types - Emission Rates'!P273),'Unit Types - Emission Rates'!O273,'Unit Types - Emission Rates'!P273)</f>
        <v>0</v>
      </c>
      <c r="S264" t="str">
        <f t="shared" si="119"/>
        <v>00</v>
      </c>
      <c r="T264" t="str">
        <f t="shared" si="120"/>
        <v>00</v>
      </c>
      <c r="U264" s="3">
        <f>IF(OR('Unit Types - Emission Rates'!F273="PM 2.5",'Unit Types - Emission Rates'!F273="PM2.5",'Unit Types - Emission Rates'!F273="PM 10",'Unit Types - Emission Rates'!F273="PM10"),"PM",'Unit Types - Emission Rates'!F273)</f>
        <v>0</v>
      </c>
      <c r="V264" s="100">
        <f>IF(ISBLANK('Unit Types - Emission Rates'!F273),1,0)</f>
        <v>1</v>
      </c>
      <c r="AC264" s="99">
        <f>IF(AD264=-1,0,MAX($AC$1:AC263)+1)</f>
        <v>0</v>
      </c>
      <c r="AD264" s="3">
        <f t="shared" si="105"/>
        <v>-1</v>
      </c>
      <c r="AE264" s="3">
        <f t="shared" si="106"/>
        <v>-1</v>
      </c>
      <c r="AF264" s="280">
        <f t="shared" si="107"/>
        <v>-1</v>
      </c>
      <c r="AG264" s="280" t="str">
        <f t="shared" si="108"/>
        <v/>
      </c>
      <c r="AH264" s="280" t="str">
        <f t="shared" si="109"/>
        <v/>
      </c>
      <c r="AI264" s="3">
        <f t="shared" si="110"/>
        <v>-1</v>
      </c>
      <c r="AJ264" s="3" t="str">
        <f t="shared" si="111"/>
        <v/>
      </c>
      <c r="AK264" s="3" t="str">
        <f t="shared" si="112"/>
        <v/>
      </c>
      <c r="AL264" s="280">
        <f t="shared" si="113"/>
        <v>-1</v>
      </c>
      <c r="AM264" s="280" t="str">
        <f t="shared" si="114"/>
        <v/>
      </c>
      <c r="AN264" s="285" t="str">
        <f t="shared" si="115"/>
        <v/>
      </c>
      <c r="AO264" s="3">
        <f>IF(AP264=0,0,COUNTIF(AO$1:$AO263,"&lt;&gt;0"))</f>
        <v>0</v>
      </c>
      <c r="AP264" s="3">
        <f t="shared" si="116"/>
        <v>0</v>
      </c>
      <c r="AT264" s="99">
        <f>IF(AU264=0,0,COUNTIF($AT$1:AT263,"&lt;&gt;0"))</f>
        <v>0</v>
      </c>
      <c r="AU264" s="3">
        <f t="shared" si="117"/>
        <v>0</v>
      </c>
      <c r="AY264" s="3">
        <f>IF(ISNUMBER(IFERROR(MATCH(AZ264,$AZ$1:AZ263,0),"Else")),0,ROW(AZ264)-1)</f>
        <v>0</v>
      </c>
      <c r="AZ264">
        <f>IF(OR('Unit Types - Emission Rates'!F272="PM 2.5",'Unit Types - Emission Rates'!F272="PM 2.5 ",'Unit Types - Emission Rates'!F272="PM2.5"),"PM2.5",IF(OR('Unit Types - Emission Rates'!F272="PM 10",'Unit Types - Emission Rates'!F272="PM 10 ",'Unit Types - Emission Rates'!F272="PM10 "),"PM10",IF(RIGHT('Unit Types - Emission Rates'!F272,1)=" ",LEFT('Unit Types - Emission Rates'!F272,LEN('Unit Types - Emission Rates'!F272)-1),IF(RIGHT('Unit Types - Emission Rates'!F272,1)&lt;&gt;" ",'Unit Types - Emission Rates'!F272,'Unit Types - Emission Rates'!F272))))</f>
        <v>0</v>
      </c>
      <c r="BA264">
        <f>_xlfn.NUMBERVALUE(IF(OR('Unit Types - Emission Rates'!G272="-",'Unit Types - Emission Rates'!G272="--",'Unit Types - Emission Rates'!G272="---"),0,IF(OR('Unit Types - Emission Rates'!G272="&lt;0.01",'Unit Types - Emission Rates'!G272="&lt; 0.01"),0.01,'Unit Types - Emission Rates'!G272)))</f>
        <v>0</v>
      </c>
      <c r="BB264">
        <f>_xlfn.NUMBERVALUE(IF(OR('Unit Types - Emission Rates'!H272="-",'Unit Types - Emission Rates'!H272="--",'Unit Types - Emission Rates'!H272="---"),0,IF(OR('Unit Types - Emission Rates'!H272="&lt;0.01",'Unit Types - Emission Rates'!H272="&lt; 0.01"),0.01,'Unit Types - Emission Rates'!H272)))</f>
        <v>0</v>
      </c>
      <c r="BC264">
        <f>_xlfn.NUMBERVALUE(IF(OR('Unit Types - Emission Rates'!I272="-",'Unit Types - Emission Rates'!I272="--",'Unit Types - Emission Rates'!I272="---"),0,IF(OR('Unit Types - Emission Rates'!I272="&lt;0.01",'Unit Types - Emission Rates'!I272="&lt; 0.01"),0.01,'Unit Types - Emission Rates'!I272)))</f>
        <v>0</v>
      </c>
      <c r="BD264">
        <f>_xlfn.NUMBERVALUE(IF(OR('Unit Types - Emission Rates'!J272="-",'Unit Types - Emission Rates'!J272="--",'Unit Types - Emission Rates'!J272="---"),0,IF(OR('Unit Types - Emission Rates'!J272="&lt;0.01",'Unit Types - Emission Rates'!J272="&lt; 0.01"),0.01,'Unit Types - Emission Rates'!J272)))</f>
        <v>0</v>
      </c>
      <c r="BE264">
        <f>_xlfn.NUMBERVALUE(IF(OR('Unit Types - Emission Rates'!K272="-",'Unit Types - Emission Rates'!K272="--",'Unit Types - Emission Rates'!K272="---"),0,IF(OR('Unit Types - Emission Rates'!K272="&lt;0.01",'Unit Types - Emission Rates'!K272="&lt; 0.01"),0.01,'Unit Types - Emission Rates'!K272)))</f>
        <v>0</v>
      </c>
      <c r="BF264">
        <f>_xlfn.NUMBERVALUE(IF(OR('Unit Types - Emission Rates'!L272="-",'Unit Types - Emission Rates'!L272="--",'Unit Types - Emission Rates'!L272="---"),0,IF(OR('Unit Types - Emission Rates'!L272="&lt;0.01",'Unit Types - Emission Rates'!L272="&lt; 0.01"),0.01,'Unit Types - Emission Rates'!L272)))</f>
        <v>0</v>
      </c>
      <c r="BG264" t="b">
        <f>IF(AND(V263&lt;&gt;1),(QuickFix!G263="Yes"))</f>
        <v>0</v>
      </c>
      <c r="BH264" t="b">
        <f>OR('Unit Types - Emission Rates'!A272="Consolidate",AND(ISBLANK('Unit Types - Emission Rates'!A272),BH263=TRUE),BC264&gt;0,BD264&gt;0)</f>
        <v>0</v>
      </c>
      <c r="BI264" t="b">
        <f>OR('Unit Types - Emission Rates'!A272="Remove",AND(ISBLANK('Unit Types - Emission Rates'!A272),BI263=TRUE))</f>
        <v>0</v>
      </c>
      <c r="BJ264" t="b">
        <f>OR('Unit Types - Emission Rates'!A272="Consolidate",'Unit Types - Emission Rates'!A272="New/Modified",'Unit Types - Emission Rates'!A272="Change of location",AND(ISBLANK('Unit Types - Emission Rates'!A272),BJ263=TRUE))</f>
        <v>0</v>
      </c>
      <c r="BK264" t="b">
        <f>OR('Unit Types - Emission Rates'!A272="Renew",'Unit Types - Emission Rates'!A272="Renew only",AND(ISBLANK('Unit Types - Emission Rates'!A272),BK263=TRUE))</f>
        <v>0</v>
      </c>
      <c r="BL264">
        <f>IF(ISNUMBER(IFERROR(MATCH(BM264,$BM$1:BM263,0),"Else")),0,ROW(BM264)-1)</f>
        <v>0</v>
      </c>
      <c r="BM264" s="105">
        <f t="shared" si="123"/>
        <v>0</v>
      </c>
      <c r="DA264" t="b">
        <f t="shared" si="121"/>
        <v>0</v>
      </c>
      <c r="DF264" s="333">
        <f t="shared" si="122"/>
        <v>0</v>
      </c>
    </row>
    <row r="265" spans="1:110" x14ac:dyDescent="0.2">
      <c r="A265" s="102">
        <f>IF(OR('Unit Types - Emission Rates'!A274="Not New/Modified",'Unit Types - Emission Rates'!A274="Remove",M265=0),0,IF(ISNUMBER(MATCH(M265,$M$1:M264,0)),0,MAX($A$1:A264)+1))</f>
        <v>0</v>
      </c>
      <c r="B265" t="str">
        <f>IF(OR(COUNTIF(QuickFix!$D$2:D265,QuickFix!D265)&gt;1,QuickFix!D265=0),IF(ISBLANK('Unit Types - Emission Rates'!C274),B264,0),MAX($B$1:B264)+1)</f>
        <v># if BACT</v>
      </c>
      <c r="C265" t="str">
        <f t="shared" si="102"/>
        <v># if BACT0</v>
      </c>
      <c r="D265">
        <f>IF(B265=0,0,IF(ISNUMBER(MATCH(C265,$C$1:C264,0)),-1,COUNTIF($B$2:B265,B265)-COUNTIFS($D$1:D264,"&lt;0",$B$1:B264,B265)))</f>
        <v>-1</v>
      </c>
      <c r="E265">
        <f t="shared" si="118"/>
        <v>0</v>
      </c>
      <c r="F265" t="str">
        <f>IF(OR(COUNTIF(QuickFix!$D$2:D265,QuickFix!D265)&gt;1,QuickFix!D265=0),IF(ISBLANK('Unit Types - Emission Rates'!C274),F264,0),MAX(F$1:$F264)+1)</f>
        <v># if Monitoring</v>
      </c>
      <c r="G265" t="str">
        <f t="shared" si="103"/>
        <v># if Monitoring0</v>
      </c>
      <c r="H265">
        <f>IF(F265=0,0,IF(ISNUMBER(MATCH(G265,$G$1:G264,0)),-1,COUNTIF($F$2:F265,F265)-COUNTIFS($H$1:H264,"&lt;0",$F$1:F264,F265)))</f>
        <v>-1</v>
      </c>
      <c r="I265">
        <f t="shared" si="104"/>
        <v>0</v>
      </c>
      <c r="J265" s="3" t="str">
        <f>IF(OR(COUNTIF($L$2:L265,L265)&gt;1,L265=0),IF(ISBLANK('Unit Types - Emission Rates'!C274),J264,0),MAX($J$1:J264)+1)</f>
        <v>Unique FIN</v>
      </c>
      <c r="K265" s="3" t="str">
        <f>IF(OR(COUNTIF($M$2:M265,M265)&gt;1,M265=0),IF(ISBLANK('Unit Types - Emission Rates'!D274),K264,0),MAX($K$1:K264)+1)</f>
        <v>Unique EPN</v>
      </c>
      <c r="L265">
        <f>IF(ISBLANK('Unit Types - Emission Rates'!$C274),'Unit Types - Emission Rates'!D274,'Unit Types - Emission Rates'!C274)</f>
        <v>0</v>
      </c>
      <c r="M265" s="3">
        <f>IF(AND(ISBLANK('Unit Types - Emission Rates'!D274),N265&lt;&gt;0,L265&lt;&gt;N265),"FIN: "&amp;L265,IF(AND(ISBLANK('Unit Types - Emission Rates'!D274),N265&lt;&gt;0),L265,'Unit Types - Emission Rates'!D274))</f>
        <v>0</v>
      </c>
      <c r="N265" s="3">
        <f>'Unit Types - Emission Rates'!E274</f>
        <v>0</v>
      </c>
      <c r="O265" s="5" t="str">
        <f>IF(OR(COUNTIF($P$2:P265,P265&lt;&gt;0)&gt;1,P265=0),IF(ISBLANK('Unit Types - Emission Rates'!A274),O264,0),MAX($O$1:O264)+1)</f>
        <v>AR Numbering</v>
      </c>
      <c r="P265" s="5">
        <f>'Unit Types - Emission Rates'!A274</f>
        <v>0</v>
      </c>
      <c r="Q265" s="3">
        <f>IF(R265=0,0,IF(COUNTIF($R$2:R265,R265)&gt;1,0,MAX($Q$1:Q264)+1))</f>
        <v>0</v>
      </c>
      <c r="R265" s="3">
        <f>IF(ISBLANK('Unit Types - Emission Rates'!P274),'Unit Types - Emission Rates'!O274,'Unit Types - Emission Rates'!P274)</f>
        <v>0</v>
      </c>
      <c r="S265" t="str">
        <f t="shared" si="119"/>
        <v>00</v>
      </c>
      <c r="T265" t="str">
        <f t="shared" si="120"/>
        <v>00</v>
      </c>
      <c r="U265" s="3">
        <f>IF(OR('Unit Types - Emission Rates'!F274="PM 2.5",'Unit Types - Emission Rates'!F274="PM2.5",'Unit Types - Emission Rates'!F274="PM 10",'Unit Types - Emission Rates'!F274="PM10"),"PM",'Unit Types - Emission Rates'!F274)</f>
        <v>0</v>
      </c>
      <c r="V265" s="100">
        <f>IF(ISBLANK('Unit Types - Emission Rates'!F274),1,0)</f>
        <v>1</v>
      </c>
      <c r="AC265" s="99">
        <f>IF(AD265=-1,0,MAX($AC$1:AC264)+1)</f>
        <v>0</v>
      </c>
      <c r="AD265" s="3">
        <f t="shared" si="105"/>
        <v>-1</v>
      </c>
      <c r="AE265" s="3">
        <f t="shared" si="106"/>
        <v>-1</v>
      </c>
      <c r="AF265" s="280">
        <f t="shared" si="107"/>
        <v>-1</v>
      </c>
      <c r="AG265" s="280" t="str">
        <f t="shared" si="108"/>
        <v/>
      </c>
      <c r="AH265" s="280" t="str">
        <f t="shared" si="109"/>
        <v/>
      </c>
      <c r="AI265" s="3">
        <f t="shared" si="110"/>
        <v>-1</v>
      </c>
      <c r="AJ265" s="3" t="str">
        <f t="shared" si="111"/>
        <v/>
      </c>
      <c r="AK265" s="3" t="str">
        <f t="shared" si="112"/>
        <v/>
      </c>
      <c r="AL265" s="280">
        <f t="shared" si="113"/>
        <v>-1</v>
      </c>
      <c r="AM265" s="280" t="str">
        <f t="shared" si="114"/>
        <v/>
      </c>
      <c r="AN265" s="285" t="str">
        <f t="shared" si="115"/>
        <v/>
      </c>
      <c r="AO265" s="3">
        <f>IF(AP265=0,0,COUNTIF(AO$1:$AO264,"&lt;&gt;0"))</f>
        <v>0</v>
      </c>
      <c r="AP265" s="3">
        <f t="shared" si="116"/>
        <v>0</v>
      </c>
      <c r="AT265" s="99">
        <f>IF(AU265=0,0,COUNTIF($AT$1:AT264,"&lt;&gt;0"))</f>
        <v>0</v>
      </c>
      <c r="AU265" s="3">
        <f t="shared" si="117"/>
        <v>0</v>
      </c>
      <c r="AY265" s="3">
        <f>IF(ISNUMBER(IFERROR(MATCH(AZ265,$AZ$1:AZ264,0),"Else")),0,ROW(AZ265)-1)</f>
        <v>0</v>
      </c>
      <c r="AZ265">
        <f>IF(OR('Unit Types - Emission Rates'!F273="PM 2.5",'Unit Types - Emission Rates'!F273="PM 2.5 ",'Unit Types - Emission Rates'!F273="PM2.5"),"PM2.5",IF(OR('Unit Types - Emission Rates'!F273="PM 10",'Unit Types - Emission Rates'!F273="PM 10 ",'Unit Types - Emission Rates'!F273="PM10 "),"PM10",IF(RIGHT('Unit Types - Emission Rates'!F273,1)=" ",LEFT('Unit Types - Emission Rates'!F273,LEN('Unit Types - Emission Rates'!F273)-1),IF(RIGHT('Unit Types - Emission Rates'!F273,1)&lt;&gt;" ",'Unit Types - Emission Rates'!F273,'Unit Types - Emission Rates'!F273))))</f>
        <v>0</v>
      </c>
      <c r="BA265">
        <f>_xlfn.NUMBERVALUE(IF(OR('Unit Types - Emission Rates'!G273="-",'Unit Types - Emission Rates'!G273="--",'Unit Types - Emission Rates'!G273="---"),0,IF(OR('Unit Types - Emission Rates'!G273="&lt;0.01",'Unit Types - Emission Rates'!G273="&lt; 0.01"),0.01,'Unit Types - Emission Rates'!G273)))</f>
        <v>0</v>
      </c>
      <c r="BB265">
        <f>_xlfn.NUMBERVALUE(IF(OR('Unit Types - Emission Rates'!H273="-",'Unit Types - Emission Rates'!H273="--",'Unit Types - Emission Rates'!H273="---"),0,IF(OR('Unit Types - Emission Rates'!H273="&lt;0.01",'Unit Types - Emission Rates'!H273="&lt; 0.01"),0.01,'Unit Types - Emission Rates'!H273)))</f>
        <v>0</v>
      </c>
      <c r="BC265">
        <f>_xlfn.NUMBERVALUE(IF(OR('Unit Types - Emission Rates'!I273="-",'Unit Types - Emission Rates'!I273="--",'Unit Types - Emission Rates'!I273="---"),0,IF(OR('Unit Types - Emission Rates'!I273="&lt;0.01",'Unit Types - Emission Rates'!I273="&lt; 0.01"),0.01,'Unit Types - Emission Rates'!I273)))</f>
        <v>0</v>
      </c>
      <c r="BD265">
        <f>_xlfn.NUMBERVALUE(IF(OR('Unit Types - Emission Rates'!J273="-",'Unit Types - Emission Rates'!J273="--",'Unit Types - Emission Rates'!J273="---"),0,IF(OR('Unit Types - Emission Rates'!J273="&lt;0.01",'Unit Types - Emission Rates'!J273="&lt; 0.01"),0.01,'Unit Types - Emission Rates'!J273)))</f>
        <v>0</v>
      </c>
      <c r="BE265">
        <f>_xlfn.NUMBERVALUE(IF(OR('Unit Types - Emission Rates'!K273="-",'Unit Types - Emission Rates'!K273="--",'Unit Types - Emission Rates'!K273="---"),0,IF(OR('Unit Types - Emission Rates'!K273="&lt;0.01",'Unit Types - Emission Rates'!K273="&lt; 0.01"),0.01,'Unit Types - Emission Rates'!K273)))</f>
        <v>0</v>
      </c>
      <c r="BF265">
        <f>_xlfn.NUMBERVALUE(IF(OR('Unit Types - Emission Rates'!L273="-",'Unit Types - Emission Rates'!L273="--",'Unit Types - Emission Rates'!L273="---"),0,IF(OR('Unit Types - Emission Rates'!L273="&lt;0.01",'Unit Types - Emission Rates'!L273="&lt; 0.01"),0.01,'Unit Types - Emission Rates'!L273)))</f>
        <v>0</v>
      </c>
      <c r="BG265" t="b">
        <f>IF(AND(V264&lt;&gt;1),(QuickFix!G264="Yes"))</f>
        <v>0</v>
      </c>
      <c r="BH265" t="b">
        <f>OR('Unit Types - Emission Rates'!A273="Consolidate",AND(ISBLANK('Unit Types - Emission Rates'!A273),BH264=TRUE),BC265&gt;0,BD265&gt;0)</f>
        <v>0</v>
      </c>
      <c r="BI265" t="b">
        <f>OR('Unit Types - Emission Rates'!A273="Remove",AND(ISBLANK('Unit Types - Emission Rates'!A273),BI264=TRUE))</f>
        <v>0</v>
      </c>
      <c r="BJ265" t="b">
        <f>OR('Unit Types - Emission Rates'!A273="Consolidate",'Unit Types - Emission Rates'!A273="New/Modified",'Unit Types - Emission Rates'!A273="Change of location",AND(ISBLANK('Unit Types - Emission Rates'!A273),BJ264=TRUE))</f>
        <v>0</v>
      </c>
      <c r="BK265" t="b">
        <f>OR('Unit Types - Emission Rates'!A273="Renew",'Unit Types - Emission Rates'!A273="Renew only",AND(ISBLANK('Unit Types - Emission Rates'!A273),BK264=TRUE))</f>
        <v>0</v>
      </c>
      <c r="BL265">
        <f>IF(ISNUMBER(IFERROR(MATCH(BM265,$BM$1:BM264,0),"Else")),0,ROW(BM265)-1)</f>
        <v>0</v>
      </c>
      <c r="BM265" s="105">
        <f t="shared" si="123"/>
        <v>0</v>
      </c>
      <c r="DA265" t="b">
        <f t="shared" si="121"/>
        <v>0</v>
      </c>
      <c r="DF265" s="333">
        <f t="shared" si="122"/>
        <v>0</v>
      </c>
    </row>
    <row r="266" spans="1:110" x14ac:dyDescent="0.2">
      <c r="A266" s="102">
        <f>IF(OR('Unit Types - Emission Rates'!A275="Not New/Modified",'Unit Types - Emission Rates'!A275="Remove",M266=0),0,IF(ISNUMBER(MATCH(M266,$M$1:M265,0)),0,MAX($A$1:A265)+1))</f>
        <v>0</v>
      </c>
      <c r="B266" t="str">
        <f>IF(OR(COUNTIF(QuickFix!$D$2:D266,QuickFix!D266)&gt;1,QuickFix!D266=0),IF(ISBLANK('Unit Types - Emission Rates'!C275),B265,0),MAX($B$1:B265)+1)</f>
        <v># if BACT</v>
      </c>
      <c r="C266" t="str">
        <f t="shared" si="102"/>
        <v># if BACT0</v>
      </c>
      <c r="D266">
        <f>IF(B266=0,0,IF(ISNUMBER(MATCH(C266,$C$1:C265,0)),-1,COUNTIF($B$2:B266,B266)-COUNTIFS($D$1:D265,"&lt;0",$B$1:B265,B266)))</f>
        <v>-1</v>
      </c>
      <c r="E266">
        <f t="shared" si="118"/>
        <v>0</v>
      </c>
      <c r="F266" t="str">
        <f>IF(OR(COUNTIF(QuickFix!$D$2:D266,QuickFix!D266)&gt;1,QuickFix!D266=0),IF(ISBLANK('Unit Types - Emission Rates'!C275),F265,0),MAX(F$1:$F265)+1)</f>
        <v># if Monitoring</v>
      </c>
      <c r="G266" t="str">
        <f t="shared" si="103"/>
        <v># if Monitoring0</v>
      </c>
      <c r="H266">
        <f>IF(F266=0,0,IF(ISNUMBER(MATCH(G266,$G$1:G265,0)),-1,COUNTIF($F$2:F266,F266)-COUNTIFS($H$1:H265,"&lt;0",$F$1:F265,F266)))</f>
        <v>-1</v>
      </c>
      <c r="I266">
        <f t="shared" si="104"/>
        <v>0</v>
      </c>
      <c r="J266" s="3" t="str">
        <f>IF(OR(COUNTIF($L$2:L266,L266)&gt;1,L266=0),IF(ISBLANK('Unit Types - Emission Rates'!C275),J265,0),MAX($J$1:J265)+1)</f>
        <v>Unique FIN</v>
      </c>
      <c r="K266" s="3" t="str">
        <f>IF(OR(COUNTIF($M$2:M266,M266)&gt;1,M266=0),IF(ISBLANK('Unit Types - Emission Rates'!D275),K265,0),MAX($K$1:K265)+1)</f>
        <v>Unique EPN</v>
      </c>
      <c r="L266">
        <f>IF(ISBLANK('Unit Types - Emission Rates'!$C275),'Unit Types - Emission Rates'!D275,'Unit Types - Emission Rates'!C275)</f>
        <v>0</v>
      </c>
      <c r="M266" s="3">
        <f>IF(AND(ISBLANK('Unit Types - Emission Rates'!D275),N266&lt;&gt;0,L266&lt;&gt;N266),"FIN: "&amp;L266,IF(AND(ISBLANK('Unit Types - Emission Rates'!D275),N266&lt;&gt;0),L266,'Unit Types - Emission Rates'!D275))</f>
        <v>0</v>
      </c>
      <c r="N266" s="3">
        <f>'Unit Types - Emission Rates'!E275</f>
        <v>0</v>
      </c>
      <c r="O266" s="5" t="str">
        <f>IF(OR(COUNTIF($P$2:P266,P266&lt;&gt;0)&gt;1,P266=0),IF(ISBLANK('Unit Types - Emission Rates'!A275),O265,0),MAX($O$1:O265)+1)</f>
        <v>AR Numbering</v>
      </c>
      <c r="P266" s="5">
        <f>'Unit Types - Emission Rates'!A275</f>
        <v>0</v>
      </c>
      <c r="Q266" s="3">
        <f>IF(R266=0,0,IF(COUNTIF($R$2:R266,R266)&gt;1,0,MAX($Q$1:Q265)+1))</f>
        <v>0</v>
      </c>
      <c r="R266" s="3">
        <f>IF(ISBLANK('Unit Types - Emission Rates'!P275),'Unit Types - Emission Rates'!O275,'Unit Types - Emission Rates'!P275)</f>
        <v>0</v>
      </c>
      <c r="S266" t="str">
        <f t="shared" si="119"/>
        <v>00</v>
      </c>
      <c r="T266" t="str">
        <f t="shared" si="120"/>
        <v>00</v>
      </c>
      <c r="U266" s="3">
        <f>IF(OR('Unit Types - Emission Rates'!F275="PM 2.5",'Unit Types - Emission Rates'!F275="PM2.5",'Unit Types - Emission Rates'!F275="PM 10",'Unit Types - Emission Rates'!F275="PM10"),"PM",'Unit Types - Emission Rates'!F275)</f>
        <v>0</v>
      </c>
      <c r="V266" s="100">
        <f>IF(ISBLANK('Unit Types - Emission Rates'!F275),1,0)</f>
        <v>1</v>
      </c>
      <c r="AC266" s="99">
        <f>IF(AD266=-1,0,MAX($AC$1:AC265)+1)</f>
        <v>0</v>
      </c>
      <c r="AD266" s="3">
        <f t="shared" si="105"/>
        <v>-1</v>
      </c>
      <c r="AE266" s="3">
        <f t="shared" si="106"/>
        <v>-1</v>
      </c>
      <c r="AF266" s="280">
        <f t="shared" si="107"/>
        <v>-1</v>
      </c>
      <c r="AG266" s="280" t="str">
        <f t="shared" si="108"/>
        <v/>
      </c>
      <c r="AH266" s="280" t="str">
        <f t="shared" si="109"/>
        <v/>
      </c>
      <c r="AI266" s="3">
        <f t="shared" si="110"/>
        <v>-1</v>
      </c>
      <c r="AJ266" s="3" t="str">
        <f t="shared" si="111"/>
        <v/>
      </c>
      <c r="AK266" s="3" t="str">
        <f t="shared" si="112"/>
        <v/>
      </c>
      <c r="AL266" s="280">
        <f t="shared" si="113"/>
        <v>-1</v>
      </c>
      <c r="AM266" s="280" t="str">
        <f t="shared" si="114"/>
        <v/>
      </c>
      <c r="AN266" s="285" t="str">
        <f t="shared" si="115"/>
        <v/>
      </c>
      <c r="AO266" s="3">
        <f>IF(AP266=0,0,COUNTIF(AO$1:$AO265,"&lt;&gt;0"))</f>
        <v>0</v>
      </c>
      <c r="AP266" s="3">
        <f t="shared" si="116"/>
        <v>0</v>
      </c>
      <c r="AT266" s="99">
        <f>IF(AU266=0,0,COUNTIF($AT$1:AT265,"&lt;&gt;0"))</f>
        <v>0</v>
      </c>
      <c r="AU266" s="3">
        <f t="shared" si="117"/>
        <v>0</v>
      </c>
      <c r="AY266" s="3">
        <f>IF(ISNUMBER(IFERROR(MATCH(AZ266,$AZ$1:AZ265,0),"Else")),0,ROW(AZ266)-1)</f>
        <v>0</v>
      </c>
      <c r="AZ266">
        <f>IF(OR('Unit Types - Emission Rates'!F274="PM 2.5",'Unit Types - Emission Rates'!F274="PM 2.5 ",'Unit Types - Emission Rates'!F274="PM2.5"),"PM2.5",IF(OR('Unit Types - Emission Rates'!F274="PM 10",'Unit Types - Emission Rates'!F274="PM 10 ",'Unit Types - Emission Rates'!F274="PM10 "),"PM10",IF(RIGHT('Unit Types - Emission Rates'!F274,1)=" ",LEFT('Unit Types - Emission Rates'!F274,LEN('Unit Types - Emission Rates'!F274)-1),IF(RIGHT('Unit Types - Emission Rates'!F274,1)&lt;&gt;" ",'Unit Types - Emission Rates'!F274,'Unit Types - Emission Rates'!F274))))</f>
        <v>0</v>
      </c>
      <c r="BA266">
        <f>_xlfn.NUMBERVALUE(IF(OR('Unit Types - Emission Rates'!G274="-",'Unit Types - Emission Rates'!G274="--",'Unit Types - Emission Rates'!G274="---"),0,IF(OR('Unit Types - Emission Rates'!G274="&lt;0.01",'Unit Types - Emission Rates'!G274="&lt; 0.01"),0.01,'Unit Types - Emission Rates'!G274)))</f>
        <v>0</v>
      </c>
      <c r="BB266">
        <f>_xlfn.NUMBERVALUE(IF(OR('Unit Types - Emission Rates'!H274="-",'Unit Types - Emission Rates'!H274="--",'Unit Types - Emission Rates'!H274="---"),0,IF(OR('Unit Types - Emission Rates'!H274="&lt;0.01",'Unit Types - Emission Rates'!H274="&lt; 0.01"),0.01,'Unit Types - Emission Rates'!H274)))</f>
        <v>0</v>
      </c>
      <c r="BC266">
        <f>_xlfn.NUMBERVALUE(IF(OR('Unit Types - Emission Rates'!I274="-",'Unit Types - Emission Rates'!I274="--",'Unit Types - Emission Rates'!I274="---"),0,IF(OR('Unit Types - Emission Rates'!I274="&lt;0.01",'Unit Types - Emission Rates'!I274="&lt; 0.01"),0.01,'Unit Types - Emission Rates'!I274)))</f>
        <v>0</v>
      </c>
      <c r="BD266">
        <f>_xlfn.NUMBERVALUE(IF(OR('Unit Types - Emission Rates'!J274="-",'Unit Types - Emission Rates'!J274="--",'Unit Types - Emission Rates'!J274="---"),0,IF(OR('Unit Types - Emission Rates'!J274="&lt;0.01",'Unit Types - Emission Rates'!J274="&lt; 0.01"),0.01,'Unit Types - Emission Rates'!J274)))</f>
        <v>0</v>
      </c>
      <c r="BE266">
        <f>_xlfn.NUMBERVALUE(IF(OR('Unit Types - Emission Rates'!K274="-",'Unit Types - Emission Rates'!K274="--",'Unit Types - Emission Rates'!K274="---"),0,IF(OR('Unit Types - Emission Rates'!K274="&lt;0.01",'Unit Types - Emission Rates'!K274="&lt; 0.01"),0.01,'Unit Types - Emission Rates'!K274)))</f>
        <v>0</v>
      </c>
      <c r="BF266">
        <f>_xlfn.NUMBERVALUE(IF(OR('Unit Types - Emission Rates'!L274="-",'Unit Types - Emission Rates'!L274="--",'Unit Types - Emission Rates'!L274="---"),0,IF(OR('Unit Types - Emission Rates'!L274="&lt;0.01",'Unit Types - Emission Rates'!L274="&lt; 0.01"),0.01,'Unit Types - Emission Rates'!L274)))</f>
        <v>0</v>
      </c>
      <c r="BG266" t="b">
        <f>IF(AND(V265&lt;&gt;1),(QuickFix!G265="Yes"))</f>
        <v>0</v>
      </c>
      <c r="BH266" t="b">
        <f>OR('Unit Types - Emission Rates'!A274="Consolidate",AND(ISBLANK('Unit Types - Emission Rates'!A274),BH265=TRUE),BC266&gt;0,BD266&gt;0)</f>
        <v>0</v>
      </c>
      <c r="BI266" t="b">
        <f>OR('Unit Types - Emission Rates'!A274="Remove",AND(ISBLANK('Unit Types - Emission Rates'!A274),BI265=TRUE))</f>
        <v>0</v>
      </c>
      <c r="BJ266" t="b">
        <f>OR('Unit Types - Emission Rates'!A274="Consolidate",'Unit Types - Emission Rates'!A274="New/Modified",'Unit Types - Emission Rates'!A274="Change of location",AND(ISBLANK('Unit Types - Emission Rates'!A274),BJ265=TRUE))</f>
        <v>0</v>
      </c>
      <c r="BK266" t="b">
        <f>OR('Unit Types - Emission Rates'!A274="Renew",'Unit Types - Emission Rates'!A274="Renew only",AND(ISBLANK('Unit Types - Emission Rates'!A274),BK265=TRUE))</f>
        <v>0</v>
      </c>
      <c r="BL266">
        <f>IF(ISNUMBER(IFERROR(MATCH(BM266,$BM$1:BM265,0),"Else")),0,ROW(BM266)-1)</f>
        <v>0</v>
      </c>
      <c r="BM266" s="105">
        <f t="shared" si="123"/>
        <v>0</v>
      </c>
      <c r="DA266" t="b">
        <f t="shared" si="121"/>
        <v>0</v>
      </c>
      <c r="DF266" s="333">
        <f t="shared" si="122"/>
        <v>0</v>
      </c>
    </row>
    <row r="267" spans="1:110" x14ac:dyDescent="0.2">
      <c r="A267" s="102">
        <f>IF(OR('Unit Types - Emission Rates'!A276="Not New/Modified",'Unit Types - Emission Rates'!A276="Remove",M267=0),0,IF(ISNUMBER(MATCH(M267,$M$1:M266,0)),0,MAX($A$1:A266)+1))</f>
        <v>0</v>
      </c>
      <c r="B267" t="str">
        <f>IF(OR(COUNTIF(QuickFix!$D$2:D267,QuickFix!D267)&gt;1,QuickFix!D267=0),IF(ISBLANK('Unit Types - Emission Rates'!C276),B266,0),MAX($B$1:B266)+1)</f>
        <v># if BACT</v>
      </c>
      <c r="C267" t="str">
        <f t="shared" si="102"/>
        <v># if BACT0</v>
      </c>
      <c r="D267">
        <f>IF(B267=0,0,IF(ISNUMBER(MATCH(C267,$C$1:C266,0)),-1,COUNTIF($B$2:B267,B267)-COUNTIFS($D$1:D266,"&lt;0",$B$1:B266,B267)))</f>
        <v>-1</v>
      </c>
      <c r="E267">
        <f t="shared" si="118"/>
        <v>0</v>
      </c>
      <c r="F267" t="str">
        <f>IF(OR(COUNTIF(QuickFix!$D$2:D267,QuickFix!D267)&gt;1,QuickFix!D267=0),IF(ISBLANK('Unit Types - Emission Rates'!C276),F266,0),MAX(F$1:$F266)+1)</f>
        <v># if Monitoring</v>
      </c>
      <c r="G267" t="str">
        <f t="shared" si="103"/>
        <v># if Monitoring0</v>
      </c>
      <c r="H267">
        <f>IF(F267=0,0,IF(ISNUMBER(MATCH(G267,$G$1:G266,0)),-1,COUNTIF($F$2:F267,F267)-COUNTIFS($H$1:H266,"&lt;0",$F$1:F266,F267)))</f>
        <v>-1</v>
      </c>
      <c r="I267">
        <f t="shared" si="104"/>
        <v>0</v>
      </c>
      <c r="J267" s="3" t="str">
        <f>IF(OR(COUNTIF($L$2:L267,L267)&gt;1,L267=0),IF(ISBLANK('Unit Types - Emission Rates'!C276),J266,0),MAX($J$1:J266)+1)</f>
        <v>Unique FIN</v>
      </c>
      <c r="K267" s="3" t="str">
        <f>IF(OR(COUNTIF($M$2:M267,M267)&gt;1,M267=0),IF(ISBLANK('Unit Types - Emission Rates'!D276),K266,0),MAX($K$1:K266)+1)</f>
        <v>Unique EPN</v>
      </c>
      <c r="L267">
        <f>IF(ISBLANK('Unit Types - Emission Rates'!$C276),'Unit Types - Emission Rates'!D276,'Unit Types - Emission Rates'!C276)</f>
        <v>0</v>
      </c>
      <c r="M267" s="3">
        <f>IF(AND(ISBLANK('Unit Types - Emission Rates'!D276),N267&lt;&gt;0,L267&lt;&gt;N267),"FIN: "&amp;L267,IF(AND(ISBLANK('Unit Types - Emission Rates'!D276),N267&lt;&gt;0),L267,'Unit Types - Emission Rates'!D276))</f>
        <v>0</v>
      </c>
      <c r="N267" s="3">
        <f>'Unit Types - Emission Rates'!E276</f>
        <v>0</v>
      </c>
      <c r="O267" s="5" t="str">
        <f>IF(OR(COUNTIF($P$2:P267,P267&lt;&gt;0)&gt;1,P267=0),IF(ISBLANK('Unit Types - Emission Rates'!A276),O266,0),MAX($O$1:O266)+1)</f>
        <v>AR Numbering</v>
      </c>
      <c r="P267" s="5">
        <f>'Unit Types - Emission Rates'!A276</f>
        <v>0</v>
      </c>
      <c r="Q267" s="3">
        <f>IF(R267=0,0,IF(COUNTIF($R$2:R267,R267)&gt;1,0,MAX($Q$1:Q266)+1))</f>
        <v>0</v>
      </c>
      <c r="R267" s="3">
        <f>IF(ISBLANK('Unit Types - Emission Rates'!P276),'Unit Types - Emission Rates'!O276,'Unit Types - Emission Rates'!P276)</f>
        <v>0</v>
      </c>
      <c r="S267" t="str">
        <f t="shared" si="119"/>
        <v>00</v>
      </c>
      <c r="T267" t="str">
        <f t="shared" si="120"/>
        <v>00</v>
      </c>
      <c r="U267" s="3">
        <f>IF(OR('Unit Types - Emission Rates'!F276="PM 2.5",'Unit Types - Emission Rates'!F276="PM2.5",'Unit Types - Emission Rates'!F276="PM 10",'Unit Types - Emission Rates'!F276="PM10"),"PM",'Unit Types - Emission Rates'!F276)</f>
        <v>0</v>
      </c>
      <c r="V267" s="100">
        <f>IF(ISBLANK('Unit Types - Emission Rates'!F276),1,0)</f>
        <v>1</v>
      </c>
      <c r="AC267" s="99">
        <f>IF(AD267=-1,0,MAX($AC$1:AC266)+1)</f>
        <v>0</v>
      </c>
      <c r="AD267" s="3">
        <f t="shared" si="105"/>
        <v>-1</v>
      </c>
      <c r="AE267" s="3">
        <f t="shared" si="106"/>
        <v>-1</v>
      </c>
      <c r="AF267" s="280">
        <f t="shared" si="107"/>
        <v>-1</v>
      </c>
      <c r="AG267" s="280" t="str">
        <f t="shared" si="108"/>
        <v/>
      </c>
      <c r="AH267" s="280" t="str">
        <f t="shared" si="109"/>
        <v/>
      </c>
      <c r="AI267" s="3">
        <f t="shared" si="110"/>
        <v>-1</v>
      </c>
      <c r="AJ267" s="3" t="str">
        <f t="shared" si="111"/>
        <v/>
      </c>
      <c r="AK267" s="3" t="str">
        <f t="shared" si="112"/>
        <v/>
      </c>
      <c r="AL267" s="280">
        <f t="shared" si="113"/>
        <v>-1</v>
      </c>
      <c r="AM267" s="280" t="str">
        <f t="shared" si="114"/>
        <v/>
      </c>
      <c r="AN267" s="285" t="str">
        <f t="shared" si="115"/>
        <v/>
      </c>
      <c r="AO267" s="3">
        <f>IF(AP267=0,0,COUNTIF(AO$1:$AO266,"&lt;&gt;0"))</f>
        <v>0</v>
      </c>
      <c r="AP267" s="3">
        <f t="shared" si="116"/>
        <v>0</v>
      </c>
      <c r="AT267" s="99">
        <f>IF(AU267=0,0,COUNTIF($AT$1:AT266,"&lt;&gt;0"))</f>
        <v>0</v>
      </c>
      <c r="AU267" s="3">
        <f t="shared" si="117"/>
        <v>0</v>
      </c>
      <c r="AY267" s="3">
        <f>IF(ISNUMBER(IFERROR(MATCH(AZ267,$AZ$1:AZ266,0),"Else")),0,ROW(AZ267)-1)</f>
        <v>0</v>
      </c>
      <c r="AZ267">
        <f>IF(OR('Unit Types - Emission Rates'!F275="PM 2.5",'Unit Types - Emission Rates'!F275="PM 2.5 ",'Unit Types - Emission Rates'!F275="PM2.5"),"PM2.5",IF(OR('Unit Types - Emission Rates'!F275="PM 10",'Unit Types - Emission Rates'!F275="PM 10 ",'Unit Types - Emission Rates'!F275="PM10 "),"PM10",IF(RIGHT('Unit Types - Emission Rates'!F275,1)=" ",LEFT('Unit Types - Emission Rates'!F275,LEN('Unit Types - Emission Rates'!F275)-1),IF(RIGHT('Unit Types - Emission Rates'!F275,1)&lt;&gt;" ",'Unit Types - Emission Rates'!F275,'Unit Types - Emission Rates'!F275))))</f>
        <v>0</v>
      </c>
      <c r="BA267">
        <f>_xlfn.NUMBERVALUE(IF(OR('Unit Types - Emission Rates'!G275="-",'Unit Types - Emission Rates'!G275="--",'Unit Types - Emission Rates'!G275="---"),0,IF(OR('Unit Types - Emission Rates'!G275="&lt;0.01",'Unit Types - Emission Rates'!G275="&lt; 0.01"),0.01,'Unit Types - Emission Rates'!G275)))</f>
        <v>0</v>
      </c>
      <c r="BB267">
        <f>_xlfn.NUMBERVALUE(IF(OR('Unit Types - Emission Rates'!H275="-",'Unit Types - Emission Rates'!H275="--",'Unit Types - Emission Rates'!H275="---"),0,IF(OR('Unit Types - Emission Rates'!H275="&lt;0.01",'Unit Types - Emission Rates'!H275="&lt; 0.01"),0.01,'Unit Types - Emission Rates'!H275)))</f>
        <v>0</v>
      </c>
      <c r="BC267">
        <f>_xlfn.NUMBERVALUE(IF(OR('Unit Types - Emission Rates'!I275="-",'Unit Types - Emission Rates'!I275="--",'Unit Types - Emission Rates'!I275="---"),0,IF(OR('Unit Types - Emission Rates'!I275="&lt;0.01",'Unit Types - Emission Rates'!I275="&lt; 0.01"),0.01,'Unit Types - Emission Rates'!I275)))</f>
        <v>0</v>
      </c>
      <c r="BD267">
        <f>_xlfn.NUMBERVALUE(IF(OR('Unit Types - Emission Rates'!J275="-",'Unit Types - Emission Rates'!J275="--",'Unit Types - Emission Rates'!J275="---"),0,IF(OR('Unit Types - Emission Rates'!J275="&lt;0.01",'Unit Types - Emission Rates'!J275="&lt; 0.01"),0.01,'Unit Types - Emission Rates'!J275)))</f>
        <v>0</v>
      </c>
      <c r="BE267">
        <f>_xlfn.NUMBERVALUE(IF(OR('Unit Types - Emission Rates'!K275="-",'Unit Types - Emission Rates'!K275="--",'Unit Types - Emission Rates'!K275="---"),0,IF(OR('Unit Types - Emission Rates'!K275="&lt;0.01",'Unit Types - Emission Rates'!K275="&lt; 0.01"),0.01,'Unit Types - Emission Rates'!K275)))</f>
        <v>0</v>
      </c>
      <c r="BF267">
        <f>_xlfn.NUMBERVALUE(IF(OR('Unit Types - Emission Rates'!L275="-",'Unit Types - Emission Rates'!L275="--",'Unit Types - Emission Rates'!L275="---"),0,IF(OR('Unit Types - Emission Rates'!L275="&lt;0.01",'Unit Types - Emission Rates'!L275="&lt; 0.01"),0.01,'Unit Types - Emission Rates'!L275)))</f>
        <v>0</v>
      </c>
      <c r="BG267" t="b">
        <f>IF(AND(V266&lt;&gt;1),(QuickFix!G266="Yes"))</f>
        <v>0</v>
      </c>
      <c r="BH267" t="b">
        <f>OR('Unit Types - Emission Rates'!A275="Consolidate",AND(ISBLANK('Unit Types - Emission Rates'!A275),BH266=TRUE),BC267&gt;0,BD267&gt;0)</f>
        <v>0</v>
      </c>
      <c r="BI267" t="b">
        <f>OR('Unit Types - Emission Rates'!A275="Remove",AND(ISBLANK('Unit Types - Emission Rates'!A275),BI266=TRUE))</f>
        <v>0</v>
      </c>
      <c r="BJ267" t="b">
        <f>OR('Unit Types - Emission Rates'!A275="Consolidate",'Unit Types - Emission Rates'!A275="New/Modified",'Unit Types - Emission Rates'!A275="Change of location",AND(ISBLANK('Unit Types - Emission Rates'!A275),BJ266=TRUE))</f>
        <v>0</v>
      </c>
      <c r="BK267" t="b">
        <f>OR('Unit Types - Emission Rates'!A275="Renew",'Unit Types - Emission Rates'!A275="Renew only",AND(ISBLANK('Unit Types - Emission Rates'!A275),BK266=TRUE))</f>
        <v>0</v>
      </c>
      <c r="BL267">
        <f>IF(ISNUMBER(IFERROR(MATCH(BM267,$BM$1:BM266,0),"Else")),0,ROW(BM267)-1)</f>
        <v>0</v>
      </c>
      <c r="BM267" s="105">
        <f t="shared" si="123"/>
        <v>0</v>
      </c>
      <c r="DA267" t="b">
        <f t="shared" si="121"/>
        <v>0</v>
      </c>
      <c r="DF267" s="333">
        <f t="shared" si="122"/>
        <v>0</v>
      </c>
    </row>
    <row r="268" spans="1:110" x14ac:dyDescent="0.2">
      <c r="A268" s="102">
        <f>IF(OR('Unit Types - Emission Rates'!A277="Not New/Modified",'Unit Types - Emission Rates'!A277="Remove",M268=0),0,IF(ISNUMBER(MATCH(M268,$M$1:M267,0)),0,MAX($A$1:A267)+1))</f>
        <v>0</v>
      </c>
      <c r="B268" t="str">
        <f>IF(OR(COUNTIF(QuickFix!$D$2:D268,QuickFix!D268)&gt;1,QuickFix!D268=0),IF(ISBLANK('Unit Types - Emission Rates'!C277),B267,0),MAX($B$1:B267)+1)</f>
        <v># if BACT</v>
      </c>
      <c r="C268" t="str">
        <f t="shared" si="102"/>
        <v># if BACT0</v>
      </c>
      <c r="D268">
        <f>IF(B268=0,0,IF(ISNUMBER(MATCH(C268,$C$1:C267,0)),-1,COUNTIF($B$2:B268,B268)-COUNTIFS($D$1:D267,"&lt;0",$B$1:B267,B268)))</f>
        <v>-1</v>
      </c>
      <c r="E268">
        <f t="shared" si="118"/>
        <v>0</v>
      </c>
      <c r="F268" t="str">
        <f>IF(OR(COUNTIF(QuickFix!$D$2:D268,QuickFix!D268)&gt;1,QuickFix!D268=0),IF(ISBLANK('Unit Types - Emission Rates'!C277),F267,0),MAX(F$1:$F267)+1)</f>
        <v># if Monitoring</v>
      </c>
      <c r="G268" t="str">
        <f t="shared" si="103"/>
        <v># if Monitoring0</v>
      </c>
      <c r="H268">
        <f>IF(F268=0,0,IF(ISNUMBER(MATCH(G268,$G$1:G267,0)),-1,COUNTIF($F$2:F268,F268)-COUNTIFS($H$1:H267,"&lt;0",$F$1:F267,F268)))</f>
        <v>-1</v>
      </c>
      <c r="I268">
        <f t="shared" si="104"/>
        <v>0</v>
      </c>
      <c r="J268" s="3" t="str">
        <f>IF(OR(COUNTIF($L$2:L268,L268)&gt;1,L268=0),IF(ISBLANK('Unit Types - Emission Rates'!C277),J267,0),MAX($J$1:J267)+1)</f>
        <v>Unique FIN</v>
      </c>
      <c r="K268" s="3" t="str">
        <f>IF(OR(COUNTIF($M$2:M268,M268)&gt;1,M268=0),IF(ISBLANK('Unit Types - Emission Rates'!D277),K267,0),MAX($K$1:K267)+1)</f>
        <v>Unique EPN</v>
      </c>
      <c r="L268">
        <f>IF(ISBLANK('Unit Types - Emission Rates'!$C277),'Unit Types - Emission Rates'!D277,'Unit Types - Emission Rates'!C277)</f>
        <v>0</v>
      </c>
      <c r="M268" s="3">
        <f>IF(AND(ISBLANK('Unit Types - Emission Rates'!D277),N268&lt;&gt;0,L268&lt;&gt;N268),"FIN: "&amp;L268,IF(AND(ISBLANK('Unit Types - Emission Rates'!D277),N268&lt;&gt;0),L268,'Unit Types - Emission Rates'!D277))</f>
        <v>0</v>
      </c>
      <c r="N268" s="3">
        <f>'Unit Types - Emission Rates'!E277</f>
        <v>0</v>
      </c>
      <c r="O268" s="5" t="str">
        <f>IF(OR(COUNTIF($P$2:P268,P268&lt;&gt;0)&gt;1,P268=0),IF(ISBLANK('Unit Types - Emission Rates'!A277),O267,0),MAX($O$1:O267)+1)</f>
        <v>AR Numbering</v>
      </c>
      <c r="P268" s="5">
        <f>'Unit Types - Emission Rates'!A277</f>
        <v>0</v>
      </c>
      <c r="Q268" s="3">
        <f>IF(R268=0,0,IF(COUNTIF($R$2:R268,R268)&gt;1,0,MAX($Q$1:Q267)+1))</f>
        <v>0</v>
      </c>
      <c r="R268" s="3">
        <f>IF(ISBLANK('Unit Types - Emission Rates'!P277),'Unit Types - Emission Rates'!O277,'Unit Types - Emission Rates'!P277)</f>
        <v>0</v>
      </c>
      <c r="S268" t="str">
        <f t="shared" si="119"/>
        <v>00</v>
      </c>
      <c r="T268" t="str">
        <f t="shared" si="120"/>
        <v>00</v>
      </c>
      <c r="U268" s="3">
        <f>IF(OR('Unit Types - Emission Rates'!F277="PM 2.5",'Unit Types - Emission Rates'!F277="PM2.5",'Unit Types - Emission Rates'!F277="PM 10",'Unit Types - Emission Rates'!F277="PM10"),"PM",'Unit Types - Emission Rates'!F277)</f>
        <v>0</v>
      </c>
      <c r="V268" s="100">
        <f>IF(ISBLANK('Unit Types - Emission Rates'!F277),1,0)</f>
        <v>1</v>
      </c>
      <c r="AC268" s="99">
        <f>IF(AD268=-1,0,MAX($AC$1:AC267)+1)</f>
        <v>0</v>
      </c>
      <c r="AD268" s="3">
        <f t="shared" si="105"/>
        <v>-1</v>
      </c>
      <c r="AE268" s="3">
        <f t="shared" si="106"/>
        <v>-1</v>
      </c>
      <c r="AF268" s="280">
        <f t="shared" si="107"/>
        <v>-1</v>
      </c>
      <c r="AG268" s="280" t="str">
        <f t="shared" si="108"/>
        <v/>
      </c>
      <c r="AH268" s="280" t="str">
        <f t="shared" si="109"/>
        <v/>
      </c>
      <c r="AI268" s="3">
        <f t="shared" si="110"/>
        <v>-1</v>
      </c>
      <c r="AJ268" s="3" t="str">
        <f t="shared" si="111"/>
        <v/>
      </c>
      <c r="AK268" s="3" t="str">
        <f t="shared" si="112"/>
        <v/>
      </c>
      <c r="AL268" s="280">
        <f t="shared" si="113"/>
        <v>-1</v>
      </c>
      <c r="AM268" s="280" t="str">
        <f t="shared" si="114"/>
        <v/>
      </c>
      <c r="AN268" s="285" t="str">
        <f t="shared" si="115"/>
        <v/>
      </c>
      <c r="AO268" s="3">
        <f>IF(AP268=0,0,COUNTIF(AO$1:$AO267,"&lt;&gt;0"))</f>
        <v>0</v>
      </c>
      <c r="AP268" s="3">
        <f t="shared" si="116"/>
        <v>0</v>
      </c>
      <c r="AT268" s="99">
        <f>IF(AU268=0,0,COUNTIF($AT$1:AT267,"&lt;&gt;0"))</f>
        <v>0</v>
      </c>
      <c r="AU268" s="3">
        <f t="shared" si="117"/>
        <v>0</v>
      </c>
      <c r="AY268" s="3">
        <f>IF(ISNUMBER(IFERROR(MATCH(AZ268,$AZ$1:AZ267,0),"Else")),0,ROW(AZ268)-1)</f>
        <v>0</v>
      </c>
      <c r="AZ268">
        <f>IF(OR('Unit Types - Emission Rates'!F276="PM 2.5",'Unit Types - Emission Rates'!F276="PM 2.5 ",'Unit Types - Emission Rates'!F276="PM2.5"),"PM2.5",IF(OR('Unit Types - Emission Rates'!F276="PM 10",'Unit Types - Emission Rates'!F276="PM 10 ",'Unit Types - Emission Rates'!F276="PM10 "),"PM10",IF(RIGHT('Unit Types - Emission Rates'!F276,1)=" ",LEFT('Unit Types - Emission Rates'!F276,LEN('Unit Types - Emission Rates'!F276)-1),IF(RIGHT('Unit Types - Emission Rates'!F276,1)&lt;&gt;" ",'Unit Types - Emission Rates'!F276,'Unit Types - Emission Rates'!F276))))</f>
        <v>0</v>
      </c>
      <c r="BA268">
        <f>_xlfn.NUMBERVALUE(IF(OR('Unit Types - Emission Rates'!G276="-",'Unit Types - Emission Rates'!G276="--",'Unit Types - Emission Rates'!G276="---"),0,IF(OR('Unit Types - Emission Rates'!G276="&lt;0.01",'Unit Types - Emission Rates'!G276="&lt; 0.01"),0.01,'Unit Types - Emission Rates'!G276)))</f>
        <v>0</v>
      </c>
      <c r="BB268">
        <f>_xlfn.NUMBERVALUE(IF(OR('Unit Types - Emission Rates'!H276="-",'Unit Types - Emission Rates'!H276="--",'Unit Types - Emission Rates'!H276="---"),0,IF(OR('Unit Types - Emission Rates'!H276="&lt;0.01",'Unit Types - Emission Rates'!H276="&lt; 0.01"),0.01,'Unit Types - Emission Rates'!H276)))</f>
        <v>0</v>
      </c>
      <c r="BC268">
        <f>_xlfn.NUMBERVALUE(IF(OR('Unit Types - Emission Rates'!I276="-",'Unit Types - Emission Rates'!I276="--",'Unit Types - Emission Rates'!I276="---"),0,IF(OR('Unit Types - Emission Rates'!I276="&lt;0.01",'Unit Types - Emission Rates'!I276="&lt; 0.01"),0.01,'Unit Types - Emission Rates'!I276)))</f>
        <v>0</v>
      </c>
      <c r="BD268">
        <f>_xlfn.NUMBERVALUE(IF(OR('Unit Types - Emission Rates'!J276="-",'Unit Types - Emission Rates'!J276="--",'Unit Types - Emission Rates'!J276="---"),0,IF(OR('Unit Types - Emission Rates'!J276="&lt;0.01",'Unit Types - Emission Rates'!J276="&lt; 0.01"),0.01,'Unit Types - Emission Rates'!J276)))</f>
        <v>0</v>
      </c>
      <c r="BE268">
        <f>_xlfn.NUMBERVALUE(IF(OR('Unit Types - Emission Rates'!K276="-",'Unit Types - Emission Rates'!K276="--",'Unit Types - Emission Rates'!K276="---"),0,IF(OR('Unit Types - Emission Rates'!K276="&lt;0.01",'Unit Types - Emission Rates'!K276="&lt; 0.01"),0.01,'Unit Types - Emission Rates'!K276)))</f>
        <v>0</v>
      </c>
      <c r="BF268">
        <f>_xlfn.NUMBERVALUE(IF(OR('Unit Types - Emission Rates'!L276="-",'Unit Types - Emission Rates'!L276="--",'Unit Types - Emission Rates'!L276="---"),0,IF(OR('Unit Types - Emission Rates'!L276="&lt;0.01",'Unit Types - Emission Rates'!L276="&lt; 0.01"),0.01,'Unit Types - Emission Rates'!L276)))</f>
        <v>0</v>
      </c>
      <c r="BG268" t="b">
        <f>IF(AND(V267&lt;&gt;1),(QuickFix!G267="Yes"))</f>
        <v>0</v>
      </c>
      <c r="BH268" t="b">
        <f>OR('Unit Types - Emission Rates'!A276="Consolidate",AND(ISBLANK('Unit Types - Emission Rates'!A276),BH267=TRUE),BC268&gt;0,BD268&gt;0)</f>
        <v>0</v>
      </c>
      <c r="BI268" t="b">
        <f>OR('Unit Types - Emission Rates'!A276="Remove",AND(ISBLANK('Unit Types - Emission Rates'!A276),BI267=TRUE))</f>
        <v>0</v>
      </c>
      <c r="BJ268" t="b">
        <f>OR('Unit Types - Emission Rates'!A276="Consolidate",'Unit Types - Emission Rates'!A276="New/Modified",'Unit Types - Emission Rates'!A276="Change of location",AND(ISBLANK('Unit Types - Emission Rates'!A276),BJ267=TRUE))</f>
        <v>0</v>
      </c>
      <c r="BK268" t="b">
        <f>OR('Unit Types - Emission Rates'!A276="Renew",'Unit Types - Emission Rates'!A276="Renew only",AND(ISBLANK('Unit Types - Emission Rates'!A276),BK267=TRUE))</f>
        <v>0</v>
      </c>
      <c r="BL268">
        <f>IF(ISNUMBER(IFERROR(MATCH(BM268,$BM$1:BM267,0),"Else")),0,ROW(BM268)-1)</f>
        <v>0</v>
      </c>
      <c r="BM268" s="105">
        <f t="shared" si="123"/>
        <v>0</v>
      </c>
      <c r="DA268" t="b">
        <f t="shared" si="121"/>
        <v>0</v>
      </c>
      <c r="DF268" s="333">
        <f t="shared" si="122"/>
        <v>0</v>
      </c>
    </row>
    <row r="269" spans="1:110" x14ac:dyDescent="0.2">
      <c r="A269" s="102">
        <f>IF(OR('Unit Types - Emission Rates'!A278="Not New/Modified",'Unit Types - Emission Rates'!A278="Remove",M269=0),0,IF(ISNUMBER(MATCH(M269,$M$1:M268,0)),0,MAX($A$1:A268)+1))</f>
        <v>0</v>
      </c>
      <c r="B269" t="str">
        <f>IF(OR(COUNTIF(QuickFix!$D$2:D269,QuickFix!D269)&gt;1,QuickFix!D269=0),IF(ISBLANK('Unit Types - Emission Rates'!C278),B268,0),MAX($B$1:B268)+1)</f>
        <v># if BACT</v>
      </c>
      <c r="C269" t="str">
        <f t="shared" si="102"/>
        <v># if BACT0</v>
      </c>
      <c r="D269">
        <f>IF(B269=0,0,IF(ISNUMBER(MATCH(C269,$C$1:C268,0)),-1,COUNTIF($B$2:B269,B269)-COUNTIFS($D$1:D268,"&lt;0",$B$1:B268,B269)))</f>
        <v>-1</v>
      </c>
      <c r="E269">
        <f t="shared" si="118"/>
        <v>0</v>
      </c>
      <c r="F269" t="str">
        <f>IF(OR(COUNTIF(QuickFix!$D$2:D269,QuickFix!D269)&gt;1,QuickFix!D269=0),IF(ISBLANK('Unit Types - Emission Rates'!C278),F268,0),MAX(F$1:$F268)+1)</f>
        <v># if Monitoring</v>
      </c>
      <c r="G269" t="str">
        <f t="shared" si="103"/>
        <v># if Monitoring0</v>
      </c>
      <c r="H269">
        <f>IF(F269=0,0,IF(ISNUMBER(MATCH(G269,$G$1:G268,0)),-1,COUNTIF($F$2:F269,F269)-COUNTIFS($H$1:H268,"&lt;0",$F$1:F268,F269)))</f>
        <v>-1</v>
      </c>
      <c r="I269">
        <f t="shared" si="104"/>
        <v>0</v>
      </c>
      <c r="J269" s="3" t="str">
        <f>IF(OR(COUNTIF($L$2:L269,L269)&gt;1,L269=0),IF(ISBLANK('Unit Types - Emission Rates'!C278),J268,0),MAX($J$1:J268)+1)</f>
        <v>Unique FIN</v>
      </c>
      <c r="K269" s="3" t="str">
        <f>IF(OR(COUNTIF($M$2:M269,M269)&gt;1,M269=0),IF(ISBLANK('Unit Types - Emission Rates'!D278),K268,0),MAX($K$1:K268)+1)</f>
        <v>Unique EPN</v>
      </c>
      <c r="L269">
        <f>IF(ISBLANK('Unit Types - Emission Rates'!$C278),'Unit Types - Emission Rates'!D278,'Unit Types - Emission Rates'!C278)</f>
        <v>0</v>
      </c>
      <c r="M269" s="3">
        <f>IF(AND(ISBLANK('Unit Types - Emission Rates'!D278),N269&lt;&gt;0,L269&lt;&gt;N269),"FIN: "&amp;L269,IF(AND(ISBLANK('Unit Types - Emission Rates'!D278),N269&lt;&gt;0),L269,'Unit Types - Emission Rates'!D278))</f>
        <v>0</v>
      </c>
      <c r="N269" s="3">
        <f>'Unit Types - Emission Rates'!E278</f>
        <v>0</v>
      </c>
      <c r="O269" s="5" t="str">
        <f>IF(OR(COUNTIF($P$2:P269,P269&lt;&gt;0)&gt;1,P269=0),IF(ISBLANK('Unit Types - Emission Rates'!A278),O268,0),MAX($O$1:O268)+1)</f>
        <v>AR Numbering</v>
      </c>
      <c r="P269" s="5">
        <f>'Unit Types - Emission Rates'!A278</f>
        <v>0</v>
      </c>
      <c r="Q269" s="3">
        <f>IF(R269=0,0,IF(COUNTIF($R$2:R269,R269)&gt;1,0,MAX($Q$1:Q268)+1))</f>
        <v>0</v>
      </c>
      <c r="R269" s="3">
        <f>IF(ISBLANK('Unit Types - Emission Rates'!P278),'Unit Types - Emission Rates'!O278,'Unit Types - Emission Rates'!P278)</f>
        <v>0</v>
      </c>
      <c r="S269" t="str">
        <f t="shared" si="119"/>
        <v>00</v>
      </c>
      <c r="T269" t="str">
        <f t="shared" si="120"/>
        <v>00</v>
      </c>
      <c r="U269" s="3">
        <f>IF(OR('Unit Types - Emission Rates'!F278="PM 2.5",'Unit Types - Emission Rates'!F278="PM2.5",'Unit Types - Emission Rates'!F278="PM 10",'Unit Types - Emission Rates'!F278="PM10"),"PM",'Unit Types - Emission Rates'!F278)</f>
        <v>0</v>
      </c>
      <c r="V269" s="100">
        <f>IF(ISBLANK('Unit Types - Emission Rates'!F278),1,0)</f>
        <v>1</v>
      </c>
      <c r="AC269" s="99">
        <f>IF(AD269=-1,0,MAX($AC$1:AC268)+1)</f>
        <v>0</v>
      </c>
      <c r="AD269" s="3">
        <f t="shared" si="105"/>
        <v>-1</v>
      </c>
      <c r="AE269" s="3">
        <f t="shared" si="106"/>
        <v>-1</v>
      </c>
      <c r="AF269" s="280">
        <f t="shared" si="107"/>
        <v>-1</v>
      </c>
      <c r="AG269" s="280" t="str">
        <f t="shared" si="108"/>
        <v/>
      </c>
      <c r="AH269" s="280" t="str">
        <f t="shared" si="109"/>
        <v/>
      </c>
      <c r="AI269" s="3">
        <f t="shared" si="110"/>
        <v>-1</v>
      </c>
      <c r="AJ269" s="3" t="str">
        <f t="shared" si="111"/>
        <v/>
      </c>
      <c r="AK269" s="3" t="str">
        <f t="shared" si="112"/>
        <v/>
      </c>
      <c r="AL269" s="280">
        <f t="shared" si="113"/>
        <v>-1</v>
      </c>
      <c r="AM269" s="280" t="str">
        <f t="shared" si="114"/>
        <v/>
      </c>
      <c r="AN269" s="285" t="str">
        <f t="shared" si="115"/>
        <v/>
      </c>
      <c r="AO269" s="3">
        <f>IF(AP269=0,0,COUNTIF(AO$1:$AO268,"&lt;&gt;0"))</f>
        <v>0</v>
      </c>
      <c r="AP269" s="3">
        <f t="shared" si="116"/>
        <v>0</v>
      </c>
      <c r="AT269" s="99">
        <f>IF(AU269=0,0,COUNTIF($AT$1:AT268,"&lt;&gt;0"))</f>
        <v>0</v>
      </c>
      <c r="AU269" s="3">
        <f t="shared" si="117"/>
        <v>0</v>
      </c>
      <c r="AY269" s="3">
        <f>IF(ISNUMBER(IFERROR(MATCH(AZ269,$AZ$1:AZ268,0),"Else")),0,ROW(AZ269)-1)</f>
        <v>0</v>
      </c>
      <c r="AZ269">
        <f>IF(OR('Unit Types - Emission Rates'!F277="PM 2.5",'Unit Types - Emission Rates'!F277="PM 2.5 ",'Unit Types - Emission Rates'!F277="PM2.5"),"PM2.5",IF(OR('Unit Types - Emission Rates'!F277="PM 10",'Unit Types - Emission Rates'!F277="PM 10 ",'Unit Types - Emission Rates'!F277="PM10 "),"PM10",IF(RIGHT('Unit Types - Emission Rates'!F277,1)=" ",LEFT('Unit Types - Emission Rates'!F277,LEN('Unit Types - Emission Rates'!F277)-1),IF(RIGHT('Unit Types - Emission Rates'!F277,1)&lt;&gt;" ",'Unit Types - Emission Rates'!F277,'Unit Types - Emission Rates'!F277))))</f>
        <v>0</v>
      </c>
      <c r="BA269">
        <f>_xlfn.NUMBERVALUE(IF(OR('Unit Types - Emission Rates'!G277="-",'Unit Types - Emission Rates'!G277="--",'Unit Types - Emission Rates'!G277="---"),0,IF(OR('Unit Types - Emission Rates'!G277="&lt;0.01",'Unit Types - Emission Rates'!G277="&lt; 0.01"),0.01,'Unit Types - Emission Rates'!G277)))</f>
        <v>0</v>
      </c>
      <c r="BB269">
        <f>_xlfn.NUMBERVALUE(IF(OR('Unit Types - Emission Rates'!H277="-",'Unit Types - Emission Rates'!H277="--",'Unit Types - Emission Rates'!H277="---"),0,IF(OR('Unit Types - Emission Rates'!H277="&lt;0.01",'Unit Types - Emission Rates'!H277="&lt; 0.01"),0.01,'Unit Types - Emission Rates'!H277)))</f>
        <v>0</v>
      </c>
      <c r="BC269">
        <f>_xlfn.NUMBERVALUE(IF(OR('Unit Types - Emission Rates'!I277="-",'Unit Types - Emission Rates'!I277="--",'Unit Types - Emission Rates'!I277="---"),0,IF(OR('Unit Types - Emission Rates'!I277="&lt;0.01",'Unit Types - Emission Rates'!I277="&lt; 0.01"),0.01,'Unit Types - Emission Rates'!I277)))</f>
        <v>0</v>
      </c>
      <c r="BD269">
        <f>_xlfn.NUMBERVALUE(IF(OR('Unit Types - Emission Rates'!J277="-",'Unit Types - Emission Rates'!J277="--",'Unit Types - Emission Rates'!J277="---"),0,IF(OR('Unit Types - Emission Rates'!J277="&lt;0.01",'Unit Types - Emission Rates'!J277="&lt; 0.01"),0.01,'Unit Types - Emission Rates'!J277)))</f>
        <v>0</v>
      </c>
      <c r="BE269">
        <f>_xlfn.NUMBERVALUE(IF(OR('Unit Types - Emission Rates'!K277="-",'Unit Types - Emission Rates'!K277="--",'Unit Types - Emission Rates'!K277="---"),0,IF(OR('Unit Types - Emission Rates'!K277="&lt;0.01",'Unit Types - Emission Rates'!K277="&lt; 0.01"),0.01,'Unit Types - Emission Rates'!K277)))</f>
        <v>0</v>
      </c>
      <c r="BF269">
        <f>_xlfn.NUMBERVALUE(IF(OR('Unit Types - Emission Rates'!L277="-",'Unit Types - Emission Rates'!L277="--",'Unit Types - Emission Rates'!L277="---"),0,IF(OR('Unit Types - Emission Rates'!L277="&lt;0.01",'Unit Types - Emission Rates'!L277="&lt; 0.01"),0.01,'Unit Types - Emission Rates'!L277)))</f>
        <v>0</v>
      </c>
      <c r="BG269" t="b">
        <f>IF(AND(V268&lt;&gt;1),(QuickFix!G268="Yes"))</f>
        <v>0</v>
      </c>
      <c r="BH269" t="b">
        <f>OR('Unit Types - Emission Rates'!A277="Consolidate",AND(ISBLANK('Unit Types - Emission Rates'!A277),BH268=TRUE),BC269&gt;0,BD269&gt;0)</f>
        <v>0</v>
      </c>
      <c r="BI269" t="b">
        <f>OR('Unit Types - Emission Rates'!A277="Remove",AND(ISBLANK('Unit Types - Emission Rates'!A277),BI268=TRUE))</f>
        <v>0</v>
      </c>
      <c r="BJ269" t="b">
        <f>OR('Unit Types - Emission Rates'!A277="Consolidate",'Unit Types - Emission Rates'!A277="New/Modified",'Unit Types - Emission Rates'!A277="Change of location",AND(ISBLANK('Unit Types - Emission Rates'!A277),BJ268=TRUE))</f>
        <v>0</v>
      </c>
      <c r="BK269" t="b">
        <f>OR('Unit Types - Emission Rates'!A277="Renew",'Unit Types - Emission Rates'!A277="Renew only",AND(ISBLANK('Unit Types - Emission Rates'!A277),BK268=TRUE))</f>
        <v>0</v>
      </c>
      <c r="BL269">
        <f>IF(ISNUMBER(IFERROR(MATCH(BM269,$BM$1:BM268,0),"Else")),0,ROW(BM269)-1)</f>
        <v>0</v>
      </c>
      <c r="BM269" s="105">
        <f t="shared" si="123"/>
        <v>0</v>
      </c>
      <c r="DA269" t="b">
        <f t="shared" si="121"/>
        <v>0</v>
      </c>
      <c r="DF269" s="333">
        <f t="shared" si="122"/>
        <v>0</v>
      </c>
    </row>
    <row r="270" spans="1:110" x14ac:dyDescent="0.2">
      <c r="A270" s="102">
        <f>IF(OR('Unit Types - Emission Rates'!A279="Not New/Modified",'Unit Types - Emission Rates'!A279="Remove",M270=0),0,IF(ISNUMBER(MATCH(M270,$M$1:M269,0)),0,MAX($A$1:A269)+1))</f>
        <v>0</v>
      </c>
      <c r="B270" t="str">
        <f>IF(OR(COUNTIF(QuickFix!$D$2:D270,QuickFix!D270)&gt;1,QuickFix!D270=0),IF(ISBLANK('Unit Types - Emission Rates'!C279),B269,0),MAX($B$1:B269)+1)</f>
        <v># if BACT</v>
      </c>
      <c r="C270" t="str">
        <f t="shared" si="102"/>
        <v># if BACT0</v>
      </c>
      <c r="D270">
        <f>IF(B270=0,0,IF(ISNUMBER(MATCH(C270,$C$1:C269,0)),-1,COUNTIF($B$2:B270,B270)-COUNTIFS($D$1:D269,"&lt;0",$B$1:B269,B270)))</f>
        <v>-1</v>
      </c>
      <c r="E270">
        <f t="shared" si="118"/>
        <v>0</v>
      </c>
      <c r="F270" t="str">
        <f>IF(OR(COUNTIF(QuickFix!$D$2:D270,QuickFix!D270)&gt;1,QuickFix!D270=0),IF(ISBLANK('Unit Types - Emission Rates'!C279),F269,0),MAX(F$1:$F269)+1)</f>
        <v># if Monitoring</v>
      </c>
      <c r="G270" t="str">
        <f t="shared" si="103"/>
        <v># if Monitoring0</v>
      </c>
      <c r="H270">
        <f>IF(F270=0,0,IF(ISNUMBER(MATCH(G270,$G$1:G269,0)),-1,COUNTIF($F$2:F270,F270)-COUNTIFS($H$1:H269,"&lt;0",$F$1:F269,F270)))</f>
        <v>-1</v>
      </c>
      <c r="I270">
        <f t="shared" si="104"/>
        <v>0</v>
      </c>
      <c r="J270" s="3" t="str">
        <f>IF(OR(COUNTIF($L$2:L270,L270)&gt;1,L270=0),IF(ISBLANK('Unit Types - Emission Rates'!C279),J269,0),MAX($J$1:J269)+1)</f>
        <v>Unique FIN</v>
      </c>
      <c r="K270" s="3" t="str">
        <f>IF(OR(COUNTIF($M$2:M270,M270)&gt;1,M270=0),IF(ISBLANK('Unit Types - Emission Rates'!D279),K269,0),MAX($K$1:K269)+1)</f>
        <v>Unique EPN</v>
      </c>
      <c r="L270">
        <f>IF(ISBLANK('Unit Types - Emission Rates'!$C279),'Unit Types - Emission Rates'!D279,'Unit Types - Emission Rates'!C279)</f>
        <v>0</v>
      </c>
      <c r="M270" s="3">
        <f>IF(AND(ISBLANK('Unit Types - Emission Rates'!D279),N270&lt;&gt;0,L270&lt;&gt;N270),"FIN: "&amp;L270,IF(AND(ISBLANK('Unit Types - Emission Rates'!D279),N270&lt;&gt;0),L270,'Unit Types - Emission Rates'!D279))</f>
        <v>0</v>
      </c>
      <c r="N270" s="3">
        <f>'Unit Types - Emission Rates'!E279</f>
        <v>0</v>
      </c>
      <c r="O270" s="5" t="str">
        <f>IF(OR(COUNTIF($P$2:P270,P270&lt;&gt;0)&gt;1,P270=0),IF(ISBLANK('Unit Types - Emission Rates'!A279),O269,0),MAX($O$1:O269)+1)</f>
        <v>AR Numbering</v>
      </c>
      <c r="P270" s="5">
        <f>'Unit Types - Emission Rates'!A279</f>
        <v>0</v>
      </c>
      <c r="Q270" s="3">
        <f>IF(R270=0,0,IF(COUNTIF($R$2:R270,R270)&gt;1,0,MAX($Q$1:Q269)+1))</f>
        <v>0</v>
      </c>
      <c r="R270" s="3">
        <f>IF(ISBLANK('Unit Types - Emission Rates'!P279),'Unit Types - Emission Rates'!O279,'Unit Types - Emission Rates'!P279)</f>
        <v>0</v>
      </c>
      <c r="S270" t="str">
        <f t="shared" si="119"/>
        <v>00</v>
      </c>
      <c r="T270" t="str">
        <f t="shared" si="120"/>
        <v>00</v>
      </c>
      <c r="U270" s="3">
        <f>IF(OR('Unit Types - Emission Rates'!F279="PM 2.5",'Unit Types - Emission Rates'!F279="PM2.5",'Unit Types - Emission Rates'!F279="PM 10",'Unit Types - Emission Rates'!F279="PM10"),"PM",'Unit Types - Emission Rates'!F279)</f>
        <v>0</v>
      </c>
      <c r="V270" s="100">
        <f>IF(ISBLANK('Unit Types - Emission Rates'!F279),1,0)</f>
        <v>1</v>
      </c>
      <c r="AC270" s="99">
        <f>IF(AD270=-1,0,MAX($AC$1:AC269)+1)</f>
        <v>0</v>
      </c>
      <c r="AD270" s="3">
        <f t="shared" si="105"/>
        <v>-1</v>
      </c>
      <c r="AE270" s="3">
        <f t="shared" si="106"/>
        <v>-1</v>
      </c>
      <c r="AF270" s="280">
        <f t="shared" si="107"/>
        <v>-1</v>
      </c>
      <c r="AG270" s="280" t="str">
        <f t="shared" si="108"/>
        <v/>
      </c>
      <c r="AH270" s="280" t="str">
        <f t="shared" si="109"/>
        <v/>
      </c>
      <c r="AI270" s="3">
        <f t="shared" si="110"/>
        <v>-1</v>
      </c>
      <c r="AJ270" s="3" t="str">
        <f t="shared" si="111"/>
        <v/>
      </c>
      <c r="AK270" s="3" t="str">
        <f t="shared" si="112"/>
        <v/>
      </c>
      <c r="AL270" s="280">
        <f t="shared" si="113"/>
        <v>-1</v>
      </c>
      <c r="AM270" s="280" t="str">
        <f t="shared" si="114"/>
        <v/>
      </c>
      <c r="AN270" s="285" t="str">
        <f t="shared" si="115"/>
        <v/>
      </c>
      <c r="AO270" s="3">
        <f>IF(AP270=0,0,COUNTIF(AO$1:$AO269,"&lt;&gt;0"))</f>
        <v>0</v>
      </c>
      <c r="AP270" s="3">
        <f t="shared" si="116"/>
        <v>0</v>
      </c>
      <c r="AT270" s="99">
        <f>IF(AU270=0,0,COUNTIF($AT$1:AT269,"&lt;&gt;0"))</f>
        <v>0</v>
      </c>
      <c r="AU270" s="3">
        <f t="shared" si="117"/>
        <v>0</v>
      </c>
      <c r="AY270" s="3">
        <f>IF(ISNUMBER(IFERROR(MATCH(AZ270,$AZ$1:AZ269,0),"Else")),0,ROW(AZ270)-1)</f>
        <v>0</v>
      </c>
      <c r="AZ270">
        <f>IF(OR('Unit Types - Emission Rates'!F278="PM 2.5",'Unit Types - Emission Rates'!F278="PM 2.5 ",'Unit Types - Emission Rates'!F278="PM2.5"),"PM2.5",IF(OR('Unit Types - Emission Rates'!F278="PM 10",'Unit Types - Emission Rates'!F278="PM 10 ",'Unit Types - Emission Rates'!F278="PM10 "),"PM10",IF(RIGHT('Unit Types - Emission Rates'!F278,1)=" ",LEFT('Unit Types - Emission Rates'!F278,LEN('Unit Types - Emission Rates'!F278)-1),IF(RIGHT('Unit Types - Emission Rates'!F278,1)&lt;&gt;" ",'Unit Types - Emission Rates'!F278,'Unit Types - Emission Rates'!F278))))</f>
        <v>0</v>
      </c>
      <c r="BA270">
        <f>_xlfn.NUMBERVALUE(IF(OR('Unit Types - Emission Rates'!G278="-",'Unit Types - Emission Rates'!G278="--",'Unit Types - Emission Rates'!G278="---"),0,IF(OR('Unit Types - Emission Rates'!G278="&lt;0.01",'Unit Types - Emission Rates'!G278="&lt; 0.01"),0.01,'Unit Types - Emission Rates'!G278)))</f>
        <v>0</v>
      </c>
      <c r="BB270">
        <f>_xlfn.NUMBERVALUE(IF(OR('Unit Types - Emission Rates'!H278="-",'Unit Types - Emission Rates'!H278="--",'Unit Types - Emission Rates'!H278="---"),0,IF(OR('Unit Types - Emission Rates'!H278="&lt;0.01",'Unit Types - Emission Rates'!H278="&lt; 0.01"),0.01,'Unit Types - Emission Rates'!H278)))</f>
        <v>0</v>
      </c>
      <c r="BC270">
        <f>_xlfn.NUMBERVALUE(IF(OR('Unit Types - Emission Rates'!I278="-",'Unit Types - Emission Rates'!I278="--",'Unit Types - Emission Rates'!I278="---"),0,IF(OR('Unit Types - Emission Rates'!I278="&lt;0.01",'Unit Types - Emission Rates'!I278="&lt; 0.01"),0.01,'Unit Types - Emission Rates'!I278)))</f>
        <v>0</v>
      </c>
      <c r="BD270">
        <f>_xlfn.NUMBERVALUE(IF(OR('Unit Types - Emission Rates'!J278="-",'Unit Types - Emission Rates'!J278="--",'Unit Types - Emission Rates'!J278="---"),0,IF(OR('Unit Types - Emission Rates'!J278="&lt;0.01",'Unit Types - Emission Rates'!J278="&lt; 0.01"),0.01,'Unit Types - Emission Rates'!J278)))</f>
        <v>0</v>
      </c>
      <c r="BE270">
        <f>_xlfn.NUMBERVALUE(IF(OR('Unit Types - Emission Rates'!K278="-",'Unit Types - Emission Rates'!K278="--",'Unit Types - Emission Rates'!K278="---"),0,IF(OR('Unit Types - Emission Rates'!K278="&lt;0.01",'Unit Types - Emission Rates'!K278="&lt; 0.01"),0.01,'Unit Types - Emission Rates'!K278)))</f>
        <v>0</v>
      </c>
      <c r="BF270">
        <f>_xlfn.NUMBERVALUE(IF(OR('Unit Types - Emission Rates'!L278="-",'Unit Types - Emission Rates'!L278="--",'Unit Types - Emission Rates'!L278="---"),0,IF(OR('Unit Types - Emission Rates'!L278="&lt;0.01",'Unit Types - Emission Rates'!L278="&lt; 0.01"),0.01,'Unit Types - Emission Rates'!L278)))</f>
        <v>0</v>
      </c>
      <c r="BG270" t="b">
        <f>IF(AND(V269&lt;&gt;1),(QuickFix!G269="Yes"))</f>
        <v>0</v>
      </c>
      <c r="BH270" t="b">
        <f>OR('Unit Types - Emission Rates'!A278="Consolidate",AND(ISBLANK('Unit Types - Emission Rates'!A278),BH269=TRUE),BC270&gt;0,BD270&gt;0)</f>
        <v>0</v>
      </c>
      <c r="BI270" t="b">
        <f>OR('Unit Types - Emission Rates'!A278="Remove",AND(ISBLANK('Unit Types - Emission Rates'!A278),BI269=TRUE))</f>
        <v>0</v>
      </c>
      <c r="BJ270" t="b">
        <f>OR('Unit Types - Emission Rates'!A278="Consolidate",'Unit Types - Emission Rates'!A278="New/Modified",'Unit Types - Emission Rates'!A278="Change of location",AND(ISBLANK('Unit Types - Emission Rates'!A278),BJ269=TRUE))</f>
        <v>0</v>
      </c>
      <c r="BK270" t="b">
        <f>OR('Unit Types - Emission Rates'!A278="Renew",'Unit Types - Emission Rates'!A278="Renew only",AND(ISBLANK('Unit Types - Emission Rates'!A278),BK269=TRUE))</f>
        <v>0</v>
      </c>
      <c r="BL270">
        <f>IF(ISNUMBER(IFERROR(MATCH(BM270,$BM$1:BM269,0),"Else")),0,ROW(BM270)-1)</f>
        <v>0</v>
      </c>
      <c r="BM270" s="105">
        <f t="shared" si="123"/>
        <v>0</v>
      </c>
      <c r="DA270" t="b">
        <f t="shared" si="121"/>
        <v>0</v>
      </c>
      <c r="DF270" s="333">
        <f t="shared" si="122"/>
        <v>0</v>
      </c>
    </row>
    <row r="271" spans="1:110" x14ac:dyDescent="0.2">
      <c r="A271" s="102">
        <f>IF(OR('Unit Types - Emission Rates'!A280="Not New/Modified",'Unit Types - Emission Rates'!A280="Remove",M271=0),0,IF(ISNUMBER(MATCH(M271,$M$1:M270,0)),0,MAX($A$1:A270)+1))</f>
        <v>0</v>
      </c>
      <c r="B271" t="str">
        <f>IF(OR(COUNTIF(QuickFix!$D$2:D271,QuickFix!D271)&gt;1,QuickFix!D271=0),IF(ISBLANK('Unit Types - Emission Rates'!C280),B270,0),MAX($B$1:B270)+1)</f>
        <v># if BACT</v>
      </c>
      <c r="C271" t="str">
        <f t="shared" si="102"/>
        <v># if BACT0</v>
      </c>
      <c r="D271">
        <f>IF(B271=0,0,IF(ISNUMBER(MATCH(C271,$C$1:C270,0)),-1,COUNTIF($B$2:B271,B271)-COUNTIFS($D$1:D270,"&lt;0",$B$1:B270,B271)))</f>
        <v>-1</v>
      </c>
      <c r="E271">
        <f t="shared" si="118"/>
        <v>0</v>
      </c>
      <c r="F271" t="str">
        <f>IF(OR(COUNTIF(QuickFix!$D$2:D271,QuickFix!D271)&gt;1,QuickFix!D271=0),IF(ISBLANK('Unit Types - Emission Rates'!C280),F270,0),MAX(F$1:$F270)+1)</f>
        <v># if Monitoring</v>
      </c>
      <c r="G271" t="str">
        <f t="shared" si="103"/>
        <v># if Monitoring0</v>
      </c>
      <c r="H271">
        <f>IF(F271=0,0,IF(ISNUMBER(MATCH(G271,$G$1:G270,0)),-1,COUNTIF($F$2:F271,F271)-COUNTIFS($H$1:H270,"&lt;0",$F$1:F270,F271)))</f>
        <v>-1</v>
      </c>
      <c r="I271">
        <f t="shared" si="104"/>
        <v>0</v>
      </c>
      <c r="J271" s="3" t="str">
        <f>IF(OR(COUNTIF($L$2:L271,L271)&gt;1,L271=0),IF(ISBLANK('Unit Types - Emission Rates'!C280),J270,0),MAX($J$1:J270)+1)</f>
        <v>Unique FIN</v>
      </c>
      <c r="K271" s="3" t="str">
        <f>IF(OR(COUNTIF($M$2:M271,M271)&gt;1,M271=0),IF(ISBLANK('Unit Types - Emission Rates'!D280),K270,0),MAX($K$1:K270)+1)</f>
        <v>Unique EPN</v>
      </c>
      <c r="L271">
        <f>IF(ISBLANK('Unit Types - Emission Rates'!$C280),'Unit Types - Emission Rates'!D280,'Unit Types - Emission Rates'!C280)</f>
        <v>0</v>
      </c>
      <c r="M271" s="3">
        <f>IF(AND(ISBLANK('Unit Types - Emission Rates'!D280),N271&lt;&gt;0,L271&lt;&gt;N271),"FIN: "&amp;L271,IF(AND(ISBLANK('Unit Types - Emission Rates'!D280),N271&lt;&gt;0),L271,'Unit Types - Emission Rates'!D280))</f>
        <v>0</v>
      </c>
      <c r="N271" s="3">
        <f>'Unit Types - Emission Rates'!E280</f>
        <v>0</v>
      </c>
      <c r="O271" s="5" t="str">
        <f>IF(OR(COUNTIF($P$2:P271,P271&lt;&gt;0)&gt;1,P271=0),IF(ISBLANK('Unit Types - Emission Rates'!A280),O270,0),MAX($O$1:O270)+1)</f>
        <v>AR Numbering</v>
      </c>
      <c r="P271" s="5">
        <f>'Unit Types - Emission Rates'!A280</f>
        <v>0</v>
      </c>
      <c r="Q271" s="3">
        <f>IF(R271=0,0,IF(COUNTIF($R$2:R271,R271)&gt;1,0,MAX($Q$1:Q270)+1))</f>
        <v>0</v>
      </c>
      <c r="R271" s="3">
        <f>IF(ISBLANK('Unit Types - Emission Rates'!P280),'Unit Types - Emission Rates'!O280,'Unit Types - Emission Rates'!P280)</f>
        <v>0</v>
      </c>
      <c r="S271" t="str">
        <f t="shared" si="119"/>
        <v>00</v>
      </c>
      <c r="T271" t="str">
        <f t="shared" si="120"/>
        <v>00</v>
      </c>
      <c r="U271" s="3">
        <f>IF(OR('Unit Types - Emission Rates'!F280="PM 2.5",'Unit Types - Emission Rates'!F280="PM2.5",'Unit Types - Emission Rates'!F280="PM 10",'Unit Types - Emission Rates'!F280="PM10"),"PM",'Unit Types - Emission Rates'!F280)</f>
        <v>0</v>
      </c>
      <c r="V271" s="100">
        <f>IF(ISBLANK('Unit Types - Emission Rates'!F280),1,0)</f>
        <v>1</v>
      </c>
      <c r="AC271" s="99">
        <f>IF(AD271=-1,0,MAX($AC$1:AC270)+1)</f>
        <v>0</v>
      </c>
      <c r="AD271" s="3">
        <f t="shared" si="105"/>
        <v>-1</v>
      </c>
      <c r="AE271" s="3">
        <f t="shared" si="106"/>
        <v>-1</v>
      </c>
      <c r="AF271" s="280">
        <f t="shared" si="107"/>
        <v>-1</v>
      </c>
      <c r="AG271" s="280" t="str">
        <f t="shared" si="108"/>
        <v/>
      </c>
      <c r="AH271" s="280" t="str">
        <f t="shared" si="109"/>
        <v/>
      </c>
      <c r="AI271" s="3">
        <f t="shared" si="110"/>
        <v>-1</v>
      </c>
      <c r="AJ271" s="3" t="str">
        <f t="shared" si="111"/>
        <v/>
      </c>
      <c r="AK271" s="3" t="str">
        <f t="shared" si="112"/>
        <v/>
      </c>
      <c r="AL271" s="280">
        <f t="shared" si="113"/>
        <v>-1</v>
      </c>
      <c r="AM271" s="280" t="str">
        <f t="shared" si="114"/>
        <v/>
      </c>
      <c r="AN271" s="285" t="str">
        <f t="shared" si="115"/>
        <v/>
      </c>
      <c r="AO271" s="3">
        <f>IF(AP271=0,0,COUNTIF(AO$1:$AO270,"&lt;&gt;0"))</f>
        <v>0</v>
      </c>
      <c r="AP271" s="3">
        <f t="shared" si="116"/>
        <v>0</v>
      </c>
      <c r="AT271" s="99">
        <f>IF(AU271=0,0,COUNTIF($AT$1:AT270,"&lt;&gt;0"))</f>
        <v>0</v>
      </c>
      <c r="AU271" s="3">
        <f t="shared" si="117"/>
        <v>0</v>
      </c>
      <c r="AY271" s="3">
        <f>IF(ISNUMBER(IFERROR(MATCH(AZ271,$AZ$1:AZ270,0),"Else")),0,ROW(AZ271)-1)</f>
        <v>0</v>
      </c>
      <c r="AZ271">
        <f>IF(OR('Unit Types - Emission Rates'!F279="PM 2.5",'Unit Types - Emission Rates'!F279="PM 2.5 ",'Unit Types - Emission Rates'!F279="PM2.5"),"PM2.5",IF(OR('Unit Types - Emission Rates'!F279="PM 10",'Unit Types - Emission Rates'!F279="PM 10 ",'Unit Types - Emission Rates'!F279="PM10 "),"PM10",IF(RIGHT('Unit Types - Emission Rates'!F279,1)=" ",LEFT('Unit Types - Emission Rates'!F279,LEN('Unit Types - Emission Rates'!F279)-1),IF(RIGHT('Unit Types - Emission Rates'!F279,1)&lt;&gt;" ",'Unit Types - Emission Rates'!F279,'Unit Types - Emission Rates'!F279))))</f>
        <v>0</v>
      </c>
      <c r="BA271">
        <f>_xlfn.NUMBERVALUE(IF(OR('Unit Types - Emission Rates'!G279="-",'Unit Types - Emission Rates'!G279="--",'Unit Types - Emission Rates'!G279="---"),0,IF(OR('Unit Types - Emission Rates'!G279="&lt;0.01",'Unit Types - Emission Rates'!G279="&lt; 0.01"),0.01,'Unit Types - Emission Rates'!G279)))</f>
        <v>0</v>
      </c>
      <c r="BB271">
        <f>_xlfn.NUMBERVALUE(IF(OR('Unit Types - Emission Rates'!H279="-",'Unit Types - Emission Rates'!H279="--",'Unit Types - Emission Rates'!H279="---"),0,IF(OR('Unit Types - Emission Rates'!H279="&lt;0.01",'Unit Types - Emission Rates'!H279="&lt; 0.01"),0.01,'Unit Types - Emission Rates'!H279)))</f>
        <v>0</v>
      </c>
      <c r="BC271">
        <f>_xlfn.NUMBERVALUE(IF(OR('Unit Types - Emission Rates'!I279="-",'Unit Types - Emission Rates'!I279="--",'Unit Types - Emission Rates'!I279="---"),0,IF(OR('Unit Types - Emission Rates'!I279="&lt;0.01",'Unit Types - Emission Rates'!I279="&lt; 0.01"),0.01,'Unit Types - Emission Rates'!I279)))</f>
        <v>0</v>
      </c>
      <c r="BD271">
        <f>_xlfn.NUMBERVALUE(IF(OR('Unit Types - Emission Rates'!J279="-",'Unit Types - Emission Rates'!J279="--",'Unit Types - Emission Rates'!J279="---"),0,IF(OR('Unit Types - Emission Rates'!J279="&lt;0.01",'Unit Types - Emission Rates'!J279="&lt; 0.01"),0.01,'Unit Types - Emission Rates'!J279)))</f>
        <v>0</v>
      </c>
      <c r="BE271">
        <f>_xlfn.NUMBERVALUE(IF(OR('Unit Types - Emission Rates'!K279="-",'Unit Types - Emission Rates'!K279="--",'Unit Types - Emission Rates'!K279="---"),0,IF(OR('Unit Types - Emission Rates'!K279="&lt;0.01",'Unit Types - Emission Rates'!K279="&lt; 0.01"),0.01,'Unit Types - Emission Rates'!K279)))</f>
        <v>0</v>
      </c>
      <c r="BF271">
        <f>_xlfn.NUMBERVALUE(IF(OR('Unit Types - Emission Rates'!L279="-",'Unit Types - Emission Rates'!L279="--",'Unit Types - Emission Rates'!L279="---"),0,IF(OR('Unit Types - Emission Rates'!L279="&lt;0.01",'Unit Types - Emission Rates'!L279="&lt; 0.01"),0.01,'Unit Types - Emission Rates'!L279)))</f>
        <v>0</v>
      </c>
      <c r="BG271" t="b">
        <f>IF(AND(V270&lt;&gt;1),(QuickFix!G270="Yes"))</f>
        <v>0</v>
      </c>
      <c r="BH271" t="b">
        <f>OR('Unit Types - Emission Rates'!A279="Consolidate",AND(ISBLANK('Unit Types - Emission Rates'!A279),BH270=TRUE),BC271&gt;0,BD271&gt;0)</f>
        <v>0</v>
      </c>
      <c r="BI271" t="b">
        <f>OR('Unit Types - Emission Rates'!A279="Remove",AND(ISBLANK('Unit Types - Emission Rates'!A279),BI270=TRUE))</f>
        <v>0</v>
      </c>
      <c r="BJ271" t="b">
        <f>OR('Unit Types - Emission Rates'!A279="Consolidate",'Unit Types - Emission Rates'!A279="New/Modified",'Unit Types - Emission Rates'!A279="Change of location",AND(ISBLANK('Unit Types - Emission Rates'!A279),BJ270=TRUE))</f>
        <v>0</v>
      </c>
      <c r="BK271" t="b">
        <f>OR('Unit Types - Emission Rates'!A279="Renew",'Unit Types - Emission Rates'!A279="Renew only",AND(ISBLANK('Unit Types - Emission Rates'!A279),BK270=TRUE))</f>
        <v>0</v>
      </c>
      <c r="BL271">
        <f>IF(ISNUMBER(IFERROR(MATCH(BM271,$BM$1:BM270,0),"Else")),0,ROW(BM271)-1)</f>
        <v>0</v>
      </c>
      <c r="BM271" s="105">
        <f t="shared" si="123"/>
        <v>0</v>
      </c>
      <c r="DA271" t="b">
        <f t="shared" si="121"/>
        <v>0</v>
      </c>
      <c r="DF271" s="333">
        <f t="shared" si="122"/>
        <v>0</v>
      </c>
    </row>
    <row r="272" spans="1:110" x14ac:dyDescent="0.2">
      <c r="A272" s="102">
        <f>IF(OR('Unit Types - Emission Rates'!A281="Not New/Modified",'Unit Types - Emission Rates'!A281="Remove",M272=0),0,IF(ISNUMBER(MATCH(M272,$M$1:M271,0)),0,MAX($A$1:A271)+1))</f>
        <v>0</v>
      </c>
      <c r="B272" t="str">
        <f>IF(OR(COUNTIF(QuickFix!$D$2:D272,QuickFix!D272)&gt;1,QuickFix!D272=0),IF(ISBLANK('Unit Types - Emission Rates'!C281),B271,0),MAX($B$1:B271)+1)</f>
        <v># if BACT</v>
      </c>
      <c r="C272" t="str">
        <f t="shared" si="102"/>
        <v># if BACT0</v>
      </c>
      <c r="D272">
        <f>IF(B272=0,0,IF(ISNUMBER(MATCH(C272,$C$1:C271,0)),-1,COUNTIF($B$2:B272,B272)-COUNTIFS($D$1:D271,"&lt;0",$B$1:B271,B272)))</f>
        <v>-1</v>
      </c>
      <c r="E272">
        <f t="shared" si="118"/>
        <v>0</v>
      </c>
      <c r="F272" t="str">
        <f>IF(OR(COUNTIF(QuickFix!$D$2:D272,QuickFix!D272)&gt;1,QuickFix!D272=0),IF(ISBLANK('Unit Types - Emission Rates'!C281),F271,0),MAX(F$1:$F271)+1)</f>
        <v># if Monitoring</v>
      </c>
      <c r="G272" t="str">
        <f t="shared" si="103"/>
        <v># if Monitoring0</v>
      </c>
      <c r="H272">
        <f>IF(F272=0,0,IF(ISNUMBER(MATCH(G272,$G$1:G271,0)),-1,COUNTIF($F$2:F272,F272)-COUNTIFS($H$1:H271,"&lt;0",$F$1:F271,F272)))</f>
        <v>-1</v>
      </c>
      <c r="I272">
        <f t="shared" si="104"/>
        <v>0</v>
      </c>
      <c r="J272" s="3" t="str">
        <f>IF(OR(COUNTIF($L$2:L272,L272)&gt;1,L272=0),IF(ISBLANK('Unit Types - Emission Rates'!C281),J271,0),MAX($J$1:J271)+1)</f>
        <v>Unique FIN</v>
      </c>
      <c r="K272" s="3" t="str">
        <f>IF(OR(COUNTIF($M$2:M272,M272)&gt;1,M272=0),IF(ISBLANK('Unit Types - Emission Rates'!D281),K271,0),MAX($K$1:K271)+1)</f>
        <v>Unique EPN</v>
      </c>
      <c r="L272">
        <f>IF(ISBLANK('Unit Types - Emission Rates'!$C281),'Unit Types - Emission Rates'!D281,'Unit Types - Emission Rates'!C281)</f>
        <v>0</v>
      </c>
      <c r="M272" s="3">
        <f>IF(AND(ISBLANK('Unit Types - Emission Rates'!D281),N272&lt;&gt;0,L272&lt;&gt;N272),"FIN: "&amp;L272,IF(AND(ISBLANK('Unit Types - Emission Rates'!D281),N272&lt;&gt;0),L272,'Unit Types - Emission Rates'!D281))</f>
        <v>0</v>
      </c>
      <c r="N272" s="3">
        <f>'Unit Types - Emission Rates'!E281</f>
        <v>0</v>
      </c>
      <c r="O272" s="5" t="str">
        <f>IF(OR(COUNTIF($P$2:P272,P272&lt;&gt;0)&gt;1,P272=0),IF(ISBLANK('Unit Types - Emission Rates'!A281),O271,0),MAX($O$1:O271)+1)</f>
        <v>AR Numbering</v>
      </c>
      <c r="P272" s="5">
        <f>'Unit Types - Emission Rates'!A281</f>
        <v>0</v>
      </c>
      <c r="Q272" s="3">
        <f>IF(R272=0,0,IF(COUNTIF($R$2:R272,R272)&gt;1,0,MAX($Q$1:Q271)+1))</f>
        <v>0</v>
      </c>
      <c r="R272" s="3">
        <f>IF(ISBLANK('Unit Types - Emission Rates'!P281),'Unit Types - Emission Rates'!O281,'Unit Types - Emission Rates'!P281)</f>
        <v>0</v>
      </c>
      <c r="S272" t="str">
        <f t="shared" si="119"/>
        <v>00</v>
      </c>
      <c r="T272" t="str">
        <f t="shared" si="120"/>
        <v>00</v>
      </c>
      <c r="U272" s="3">
        <f>IF(OR('Unit Types - Emission Rates'!F281="PM 2.5",'Unit Types - Emission Rates'!F281="PM2.5",'Unit Types - Emission Rates'!F281="PM 10",'Unit Types - Emission Rates'!F281="PM10"),"PM",'Unit Types - Emission Rates'!F281)</f>
        <v>0</v>
      </c>
      <c r="V272" s="100">
        <f>IF(ISBLANK('Unit Types - Emission Rates'!F281),1,0)</f>
        <v>1</v>
      </c>
      <c r="AC272" s="99">
        <f>IF(AD272=-1,0,MAX($AC$1:AC271)+1)</f>
        <v>0</v>
      </c>
      <c r="AD272" s="3">
        <f t="shared" si="105"/>
        <v>-1</v>
      </c>
      <c r="AE272" s="3">
        <f t="shared" si="106"/>
        <v>-1</v>
      </c>
      <c r="AF272" s="280">
        <f t="shared" si="107"/>
        <v>-1</v>
      </c>
      <c r="AG272" s="280" t="str">
        <f t="shared" si="108"/>
        <v/>
      </c>
      <c r="AH272" s="280" t="str">
        <f t="shared" si="109"/>
        <v/>
      </c>
      <c r="AI272" s="3">
        <f t="shared" si="110"/>
        <v>-1</v>
      </c>
      <c r="AJ272" s="3" t="str">
        <f t="shared" si="111"/>
        <v/>
      </c>
      <c r="AK272" s="3" t="str">
        <f t="shared" si="112"/>
        <v/>
      </c>
      <c r="AL272" s="280">
        <f t="shared" si="113"/>
        <v>-1</v>
      </c>
      <c r="AM272" s="280" t="str">
        <f t="shared" si="114"/>
        <v/>
      </c>
      <c r="AN272" s="285" t="str">
        <f t="shared" si="115"/>
        <v/>
      </c>
      <c r="AO272" s="3">
        <f>IF(AP272=0,0,COUNTIF(AO$1:$AO271,"&lt;&gt;0"))</f>
        <v>0</v>
      </c>
      <c r="AP272" s="3">
        <f t="shared" si="116"/>
        <v>0</v>
      </c>
      <c r="AT272" s="99">
        <f>IF(AU272=0,0,COUNTIF($AT$1:AT271,"&lt;&gt;0"))</f>
        <v>0</v>
      </c>
      <c r="AU272" s="3">
        <f t="shared" si="117"/>
        <v>0</v>
      </c>
      <c r="AY272" s="3">
        <f>IF(ISNUMBER(IFERROR(MATCH(AZ272,$AZ$1:AZ271,0),"Else")),0,ROW(AZ272)-1)</f>
        <v>0</v>
      </c>
      <c r="AZ272">
        <f>IF(OR('Unit Types - Emission Rates'!F280="PM 2.5",'Unit Types - Emission Rates'!F280="PM 2.5 ",'Unit Types - Emission Rates'!F280="PM2.5"),"PM2.5",IF(OR('Unit Types - Emission Rates'!F280="PM 10",'Unit Types - Emission Rates'!F280="PM 10 ",'Unit Types - Emission Rates'!F280="PM10 "),"PM10",IF(RIGHT('Unit Types - Emission Rates'!F280,1)=" ",LEFT('Unit Types - Emission Rates'!F280,LEN('Unit Types - Emission Rates'!F280)-1),IF(RIGHT('Unit Types - Emission Rates'!F280,1)&lt;&gt;" ",'Unit Types - Emission Rates'!F280,'Unit Types - Emission Rates'!F280))))</f>
        <v>0</v>
      </c>
      <c r="BA272">
        <f>_xlfn.NUMBERVALUE(IF(OR('Unit Types - Emission Rates'!G280="-",'Unit Types - Emission Rates'!G280="--",'Unit Types - Emission Rates'!G280="---"),0,IF(OR('Unit Types - Emission Rates'!G280="&lt;0.01",'Unit Types - Emission Rates'!G280="&lt; 0.01"),0.01,'Unit Types - Emission Rates'!G280)))</f>
        <v>0</v>
      </c>
      <c r="BB272">
        <f>_xlfn.NUMBERVALUE(IF(OR('Unit Types - Emission Rates'!H280="-",'Unit Types - Emission Rates'!H280="--",'Unit Types - Emission Rates'!H280="---"),0,IF(OR('Unit Types - Emission Rates'!H280="&lt;0.01",'Unit Types - Emission Rates'!H280="&lt; 0.01"),0.01,'Unit Types - Emission Rates'!H280)))</f>
        <v>0</v>
      </c>
      <c r="BC272">
        <f>_xlfn.NUMBERVALUE(IF(OR('Unit Types - Emission Rates'!I280="-",'Unit Types - Emission Rates'!I280="--",'Unit Types - Emission Rates'!I280="---"),0,IF(OR('Unit Types - Emission Rates'!I280="&lt;0.01",'Unit Types - Emission Rates'!I280="&lt; 0.01"),0.01,'Unit Types - Emission Rates'!I280)))</f>
        <v>0</v>
      </c>
      <c r="BD272">
        <f>_xlfn.NUMBERVALUE(IF(OR('Unit Types - Emission Rates'!J280="-",'Unit Types - Emission Rates'!J280="--",'Unit Types - Emission Rates'!J280="---"),0,IF(OR('Unit Types - Emission Rates'!J280="&lt;0.01",'Unit Types - Emission Rates'!J280="&lt; 0.01"),0.01,'Unit Types - Emission Rates'!J280)))</f>
        <v>0</v>
      </c>
      <c r="BE272">
        <f>_xlfn.NUMBERVALUE(IF(OR('Unit Types - Emission Rates'!K280="-",'Unit Types - Emission Rates'!K280="--",'Unit Types - Emission Rates'!K280="---"),0,IF(OR('Unit Types - Emission Rates'!K280="&lt;0.01",'Unit Types - Emission Rates'!K280="&lt; 0.01"),0.01,'Unit Types - Emission Rates'!K280)))</f>
        <v>0</v>
      </c>
      <c r="BF272">
        <f>_xlfn.NUMBERVALUE(IF(OR('Unit Types - Emission Rates'!L280="-",'Unit Types - Emission Rates'!L280="--",'Unit Types - Emission Rates'!L280="---"),0,IF(OR('Unit Types - Emission Rates'!L280="&lt;0.01",'Unit Types - Emission Rates'!L280="&lt; 0.01"),0.01,'Unit Types - Emission Rates'!L280)))</f>
        <v>0</v>
      </c>
      <c r="BG272" t="b">
        <f>IF(AND(V271&lt;&gt;1),(QuickFix!G271="Yes"))</f>
        <v>0</v>
      </c>
      <c r="BH272" t="b">
        <f>OR('Unit Types - Emission Rates'!A280="Consolidate",AND(ISBLANK('Unit Types - Emission Rates'!A280),BH271=TRUE),BC272&gt;0,BD272&gt;0)</f>
        <v>0</v>
      </c>
      <c r="BI272" t="b">
        <f>OR('Unit Types - Emission Rates'!A280="Remove",AND(ISBLANK('Unit Types - Emission Rates'!A280),BI271=TRUE))</f>
        <v>0</v>
      </c>
      <c r="BJ272" t="b">
        <f>OR('Unit Types - Emission Rates'!A280="Consolidate",'Unit Types - Emission Rates'!A280="New/Modified",'Unit Types - Emission Rates'!A280="Change of location",AND(ISBLANK('Unit Types - Emission Rates'!A280),BJ271=TRUE))</f>
        <v>0</v>
      </c>
      <c r="BK272" t="b">
        <f>OR('Unit Types - Emission Rates'!A280="Renew",'Unit Types - Emission Rates'!A280="Renew only",AND(ISBLANK('Unit Types - Emission Rates'!A280),BK271=TRUE))</f>
        <v>0</v>
      </c>
      <c r="BL272">
        <f>IF(ISNUMBER(IFERROR(MATCH(BM272,$BM$1:BM271,0),"Else")),0,ROW(BM272)-1)</f>
        <v>0</v>
      </c>
      <c r="BM272" s="105">
        <f t="shared" si="123"/>
        <v>0</v>
      </c>
      <c r="DA272" t="b">
        <f t="shared" si="121"/>
        <v>0</v>
      </c>
      <c r="DF272" s="333">
        <f t="shared" si="122"/>
        <v>0</v>
      </c>
    </row>
    <row r="273" spans="1:110" x14ac:dyDescent="0.2">
      <c r="A273" s="102">
        <f>IF(OR('Unit Types - Emission Rates'!A282="Not New/Modified",'Unit Types - Emission Rates'!A282="Remove",M273=0),0,IF(ISNUMBER(MATCH(M273,$M$1:M272,0)),0,MAX($A$1:A272)+1))</f>
        <v>0</v>
      </c>
      <c r="B273" t="str">
        <f>IF(OR(COUNTIF(QuickFix!$D$2:D273,QuickFix!D273)&gt;1,QuickFix!D273=0),IF(ISBLANK('Unit Types - Emission Rates'!C282),B272,0),MAX($B$1:B272)+1)</f>
        <v># if BACT</v>
      </c>
      <c r="C273" t="str">
        <f t="shared" si="102"/>
        <v># if BACT0</v>
      </c>
      <c r="D273">
        <f>IF(B273=0,0,IF(ISNUMBER(MATCH(C273,$C$1:C272,0)),-1,COUNTIF($B$2:B273,B273)-COUNTIFS($D$1:D272,"&lt;0",$B$1:B272,B273)))</f>
        <v>-1</v>
      </c>
      <c r="E273">
        <f t="shared" si="118"/>
        <v>0</v>
      </c>
      <c r="F273" t="str">
        <f>IF(OR(COUNTIF(QuickFix!$D$2:D273,QuickFix!D273)&gt;1,QuickFix!D273=0),IF(ISBLANK('Unit Types - Emission Rates'!C282),F272,0),MAX(F$1:$F272)+1)</f>
        <v># if Monitoring</v>
      </c>
      <c r="G273" t="str">
        <f t="shared" si="103"/>
        <v># if Monitoring0</v>
      </c>
      <c r="H273">
        <f>IF(F273=0,0,IF(ISNUMBER(MATCH(G273,$G$1:G272,0)),-1,COUNTIF($F$2:F273,F273)-COUNTIFS($H$1:H272,"&lt;0",$F$1:F272,F273)))</f>
        <v>-1</v>
      </c>
      <c r="I273">
        <f t="shared" si="104"/>
        <v>0</v>
      </c>
      <c r="J273" s="3" t="str">
        <f>IF(OR(COUNTIF($L$2:L273,L273)&gt;1,L273=0),IF(ISBLANK('Unit Types - Emission Rates'!C282),J272,0),MAX($J$1:J272)+1)</f>
        <v>Unique FIN</v>
      </c>
      <c r="K273" s="3" t="str">
        <f>IF(OR(COUNTIF($M$2:M273,M273)&gt;1,M273=0),IF(ISBLANK('Unit Types - Emission Rates'!D282),K272,0),MAX($K$1:K272)+1)</f>
        <v>Unique EPN</v>
      </c>
      <c r="L273">
        <f>IF(ISBLANK('Unit Types - Emission Rates'!$C282),'Unit Types - Emission Rates'!D282,'Unit Types - Emission Rates'!C282)</f>
        <v>0</v>
      </c>
      <c r="M273" s="3">
        <f>IF(AND(ISBLANK('Unit Types - Emission Rates'!D282),N273&lt;&gt;0,L273&lt;&gt;N273),"FIN: "&amp;L273,IF(AND(ISBLANK('Unit Types - Emission Rates'!D282),N273&lt;&gt;0),L273,'Unit Types - Emission Rates'!D282))</f>
        <v>0</v>
      </c>
      <c r="N273" s="3">
        <f>'Unit Types - Emission Rates'!E282</f>
        <v>0</v>
      </c>
      <c r="O273" s="5" t="str">
        <f>IF(OR(COUNTIF($P$2:P273,P273&lt;&gt;0)&gt;1,P273=0),IF(ISBLANK('Unit Types - Emission Rates'!A282),O272,0),MAX($O$1:O272)+1)</f>
        <v>AR Numbering</v>
      </c>
      <c r="P273" s="5">
        <f>'Unit Types - Emission Rates'!A282</f>
        <v>0</v>
      </c>
      <c r="Q273" s="3">
        <f>IF(R273=0,0,IF(COUNTIF($R$2:R273,R273)&gt;1,0,MAX($Q$1:Q272)+1))</f>
        <v>0</v>
      </c>
      <c r="R273" s="3">
        <f>IF(ISBLANK('Unit Types - Emission Rates'!P282),'Unit Types - Emission Rates'!O282,'Unit Types - Emission Rates'!P282)</f>
        <v>0</v>
      </c>
      <c r="S273" t="str">
        <f t="shared" si="119"/>
        <v>00</v>
      </c>
      <c r="T273" t="str">
        <f t="shared" si="120"/>
        <v>00</v>
      </c>
      <c r="U273" s="3">
        <f>IF(OR('Unit Types - Emission Rates'!F282="PM 2.5",'Unit Types - Emission Rates'!F282="PM2.5",'Unit Types - Emission Rates'!F282="PM 10",'Unit Types - Emission Rates'!F282="PM10"),"PM",'Unit Types - Emission Rates'!F282)</f>
        <v>0</v>
      </c>
      <c r="V273" s="100">
        <f>IF(ISBLANK('Unit Types - Emission Rates'!F282),1,0)</f>
        <v>1</v>
      </c>
      <c r="AC273" s="99">
        <f>IF(AD273=-1,0,MAX($AC$1:AC272)+1)</f>
        <v>0</v>
      </c>
      <c r="AD273" s="3">
        <f t="shared" si="105"/>
        <v>-1</v>
      </c>
      <c r="AE273" s="3">
        <f t="shared" si="106"/>
        <v>-1</v>
      </c>
      <c r="AF273" s="280">
        <f t="shared" si="107"/>
        <v>-1</v>
      </c>
      <c r="AG273" s="280" t="str">
        <f t="shared" si="108"/>
        <v/>
      </c>
      <c r="AH273" s="280" t="str">
        <f t="shared" si="109"/>
        <v/>
      </c>
      <c r="AI273" s="3">
        <f t="shared" si="110"/>
        <v>-1</v>
      </c>
      <c r="AJ273" s="3" t="str">
        <f t="shared" si="111"/>
        <v/>
      </c>
      <c r="AK273" s="3" t="str">
        <f t="shared" si="112"/>
        <v/>
      </c>
      <c r="AL273" s="280">
        <f t="shared" si="113"/>
        <v>-1</v>
      </c>
      <c r="AM273" s="280" t="str">
        <f t="shared" si="114"/>
        <v/>
      </c>
      <c r="AN273" s="285" t="str">
        <f t="shared" si="115"/>
        <v/>
      </c>
      <c r="AO273" s="3">
        <f>IF(AP273=0,0,COUNTIF(AO$1:$AO272,"&lt;&gt;0"))</f>
        <v>0</v>
      </c>
      <c r="AP273" s="3">
        <f t="shared" si="116"/>
        <v>0</v>
      </c>
      <c r="AT273" s="99">
        <f>IF(AU273=0,0,COUNTIF($AT$1:AT272,"&lt;&gt;0"))</f>
        <v>0</v>
      </c>
      <c r="AU273" s="3">
        <f t="shared" si="117"/>
        <v>0</v>
      </c>
      <c r="AY273" s="3">
        <f>IF(ISNUMBER(IFERROR(MATCH(AZ273,$AZ$1:AZ272,0),"Else")),0,ROW(AZ273)-1)</f>
        <v>0</v>
      </c>
      <c r="AZ273">
        <f>IF(OR('Unit Types - Emission Rates'!F281="PM 2.5",'Unit Types - Emission Rates'!F281="PM 2.5 ",'Unit Types - Emission Rates'!F281="PM2.5"),"PM2.5",IF(OR('Unit Types - Emission Rates'!F281="PM 10",'Unit Types - Emission Rates'!F281="PM 10 ",'Unit Types - Emission Rates'!F281="PM10 "),"PM10",IF(RIGHT('Unit Types - Emission Rates'!F281,1)=" ",LEFT('Unit Types - Emission Rates'!F281,LEN('Unit Types - Emission Rates'!F281)-1),IF(RIGHT('Unit Types - Emission Rates'!F281,1)&lt;&gt;" ",'Unit Types - Emission Rates'!F281,'Unit Types - Emission Rates'!F281))))</f>
        <v>0</v>
      </c>
      <c r="BA273">
        <f>_xlfn.NUMBERVALUE(IF(OR('Unit Types - Emission Rates'!G281="-",'Unit Types - Emission Rates'!G281="--",'Unit Types - Emission Rates'!G281="---"),0,IF(OR('Unit Types - Emission Rates'!G281="&lt;0.01",'Unit Types - Emission Rates'!G281="&lt; 0.01"),0.01,'Unit Types - Emission Rates'!G281)))</f>
        <v>0</v>
      </c>
      <c r="BB273">
        <f>_xlfn.NUMBERVALUE(IF(OR('Unit Types - Emission Rates'!H281="-",'Unit Types - Emission Rates'!H281="--",'Unit Types - Emission Rates'!H281="---"),0,IF(OR('Unit Types - Emission Rates'!H281="&lt;0.01",'Unit Types - Emission Rates'!H281="&lt; 0.01"),0.01,'Unit Types - Emission Rates'!H281)))</f>
        <v>0</v>
      </c>
      <c r="BC273">
        <f>_xlfn.NUMBERVALUE(IF(OR('Unit Types - Emission Rates'!I281="-",'Unit Types - Emission Rates'!I281="--",'Unit Types - Emission Rates'!I281="---"),0,IF(OR('Unit Types - Emission Rates'!I281="&lt;0.01",'Unit Types - Emission Rates'!I281="&lt; 0.01"),0.01,'Unit Types - Emission Rates'!I281)))</f>
        <v>0</v>
      </c>
      <c r="BD273">
        <f>_xlfn.NUMBERVALUE(IF(OR('Unit Types - Emission Rates'!J281="-",'Unit Types - Emission Rates'!J281="--",'Unit Types - Emission Rates'!J281="---"),0,IF(OR('Unit Types - Emission Rates'!J281="&lt;0.01",'Unit Types - Emission Rates'!J281="&lt; 0.01"),0.01,'Unit Types - Emission Rates'!J281)))</f>
        <v>0</v>
      </c>
      <c r="BE273">
        <f>_xlfn.NUMBERVALUE(IF(OR('Unit Types - Emission Rates'!K281="-",'Unit Types - Emission Rates'!K281="--",'Unit Types - Emission Rates'!K281="---"),0,IF(OR('Unit Types - Emission Rates'!K281="&lt;0.01",'Unit Types - Emission Rates'!K281="&lt; 0.01"),0.01,'Unit Types - Emission Rates'!K281)))</f>
        <v>0</v>
      </c>
      <c r="BF273">
        <f>_xlfn.NUMBERVALUE(IF(OR('Unit Types - Emission Rates'!L281="-",'Unit Types - Emission Rates'!L281="--",'Unit Types - Emission Rates'!L281="---"),0,IF(OR('Unit Types - Emission Rates'!L281="&lt;0.01",'Unit Types - Emission Rates'!L281="&lt; 0.01"),0.01,'Unit Types - Emission Rates'!L281)))</f>
        <v>0</v>
      </c>
      <c r="BG273" t="b">
        <f>IF(AND(V272&lt;&gt;1),(QuickFix!G272="Yes"))</f>
        <v>0</v>
      </c>
      <c r="BH273" t="b">
        <f>OR('Unit Types - Emission Rates'!A281="Consolidate",AND(ISBLANK('Unit Types - Emission Rates'!A281),BH272=TRUE),BC273&gt;0,BD273&gt;0)</f>
        <v>0</v>
      </c>
      <c r="BI273" t="b">
        <f>OR('Unit Types - Emission Rates'!A281="Remove",AND(ISBLANK('Unit Types - Emission Rates'!A281),BI272=TRUE))</f>
        <v>0</v>
      </c>
      <c r="BJ273" t="b">
        <f>OR('Unit Types - Emission Rates'!A281="Consolidate",'Unit Types - Emission Rates'!A281="New/Modified",'Unit Types - Emission Rates'!A281="Change of location",AND(ISBLANK('Unit Types - Emission Rates'!A281),BJ272=TRUE))</f>
        <v>0</v>
      </c>
      <c r="BK273" t="b">
        <f>OR('Unit Types - Emission Rates'!A281="Renew",'Unit Types - Emission Rates'!A281="Renew only",AND(ISBLANK('Unit Types - Emission Rates'!A281),BK272=TRUE))</f>
        <v>0</v>
      </c>
      <c r="BL273">
        <f>IF(ISNUMBER(IFERROR(MATCH(BM273,$BM$1:BM272,0),"Else")),0,ROW(BM273)-1)</f>
        <v>0</v>
      </c>
      <c r="BM273" s="105">
        <f t="shared" si="123"/>
        <v>0</v>
      </c>
      <c r="DA273" t="b">
        <f t="shared" si="121"/>
        <v>0</v>
      </c>
      <c r="DF273" s="333">
        <f t="shared" si="122"/>
        <v>0</v>
      </c>
    </row>
    <row r="274" spans="1:110" x14ac:dyDescent="0.2">
      <c r="A274" s="102">
        <f>IF(OR('Unit Types - Emission Rates'!A283="Not New/Modified",'Unit Types - Emission Rates'!A283="Remove",M274=0),0,IF(ISNUMBER(MATCH(M274,$M$1:M273,0)),0,MAX($A$1:A273)+1))</f>
        <v>0</v>
      </c>
      <c r="B274" t="str">
        <f>IF(OR(COUNTIF(QuickFix!$D$2:D274,QuickFix!D274)&gt;1,QuickFix!D274=0),IF(ISBLANK('Unit Types - Emission Rates'!C283),B273,0),MAX($B$1:B273)+1)</f>
        <v># if BACT</v>
      </c>
      <c r="C274" t="str">
        <f t="shared" si="102"/>
        <v># if BACT0</v>
      </c>
      <c r="D274">
        <f>IF(B274=0,0,IF(ISNUMBER(MATCH(C274,$C$1:C273,0)),-1,COUNTIF($B$2:B274,B274)-COUNTIFS($D$1:D273,"&lt;0",$B$1:B273,B274)))</f>
        <v>-1</v>
      </c>
      <c r="E274">
        <f t="shared" si="118"/>
        <v>0</v>
      </c>
      <c r="F274" t="str">
        <f>IF(OR(COUNTIF(QuickFix!$D$2:D274,QuickFix!D274)&gt;1,QuickFix!D274=0),IF(ISBLANK('Unit Types - Emission Rates'!C283),F273,0),MAX(F$1:$F273)+1)</f>
        <v># if Monitoring</v>
      </c>
      <c r="G274" t="str">
        <f t="shared" si="103"/>
        <v># if Monitoring0</v>
      </c>
      <c r="H274">
        <f>IF(F274=0,0,IF(ISNUMBER(MATCH(G274,$G$1:G273,0)),-1,COUNTIF($F$2:F274,F274)-COUNTIFS($H$1:H273,"&lt;0",$F$1:F273,F274)))</f>
        <v>-1</v>
      </c>
      <c r="I274">
        <f t="shared" si="104"/>
        <v>0</v>
      </c>
      <c r="J274" s="3" t="str">
        <f>IF(OR(COUNTIF($L$2:L274,L274)&gt;1,L274=0),IF(ISBLANK('Unit Types - Emission Rates'!C283),J273,0),MAX($J$1:J273)+1)</f>
        <v>Unique FIN</v>
      </c>
      <c r="K274" s="3" t="str">
        <f>IF(OR(COUNTIF($M$2:M274,M274)&gt;1,M274=0),IF(ISBLANK('Unit Types - Emission Rates'!D283),K273,0),MAX($K$1:K273)+1)</f>
        <v>Unique EPN</v>
      </c>
      <c r="L274">
        <f>IF(ISBLANK('Unit Types - Emission Rates'!$C283),'Unit Types - Emission Rates'!D283,'Unit Types - Emission Rates'!C283)</f>
        <v>0</v>
      </c>
      <c r="M274" s="3">
        <f>IF(AND(ISBLANK('Unit Types - Emission Rates'!D283),N274&lt;&gt;0,L274&lt;&gt;N274),"FIN: "&amp;L274,IF(AND(ISBLANK('Unit Types - Emission Rates'!D283),N274&lt;&gt;0),L274,'Unit Types - Emission Rates'!D283))</f>
        <v>0</v>
      </c>
      <c r="N274" s="3">
        <f>'Unit Types - Emission Rates'!E283</f>
        <v>0</v>
      </c>
      <c r="O274" s="5" t="str">
        <f>IF(OR(COUNTIF($P$2:P274,P274&lt;&gt;0)&gt;1,P274=0),IF(ISBLANK('Unit Types - Emission Rates'!A283),O273,0),MAX($O$1:O273)+1)</f>
        <v>AR Numbering</v>
      </c>
      <c r="P274" s="5">
        <f>'Unit Types - Emission Rates'!A283</f>
        <v>0</v>
      </c>
      <c r="Q274" s="3">
        <f>IF(R274=0,0,IF(COUNTIF($R$2:R274,R274)&gt;1,0,MAX($Q$1:Q273)+1))</f>
        <v>0</v>
      </c>
      <c r="R274" s="3">
        <f>IF(ISBLANK('Unit Types - Emission Rates'!P283),'Unit Types - Emission Rates'!O283,'Unit Types - Emission Rates'!P283)</f>
        <v>0</v>
      </c>
      <c r="S274" t="str">
        <f t="shared" si="119"/>
        <v>00</v>
      </c>
      <c r="T274" t="str">
        <f t="shared" si="120"/>
        <v>00</v>
      </c>
      <c r="U274" s="3">
        <f>IF(OR('Unit Types - Emission Rates'!F283="PM 2.5",'Unit Types - Emission Rates'!F283="PM2.5",'Unit Types - Emission Rates'!F283="PM 10",'Unit Types - Emission Rates'!F283="PM10"),"PM",'Unit Types - Emission Rates'!F283)</f>
        <v>0</v>
      </c>
      <c r="V274" s="100">
        <f>IF(ISBLANK('Unit Types - Emission Rates'!F283),1,0)</f>
        <v>1</v>
      </c>
      <c r="AC274" s="99">
        <f>IF(AD274=-1,0,MAX($AC$1:AC273)+1)</f>
        <v>0</v>
      </c>
      <c r="AD274" s="3">
        <f t="shared" si="105"/>
        <v>-1</v>
      </c>
      <c r="AE274" s="3">
        <f t="shared" si="106"/>
        <v>-1</v>
      </c>
      <c r="AF274" s="280">
        <f t="shared" si="107"/>
        <v>-1</v>
      </c>
      <c r="AG274" s="280" t="str">
        <f t="shared" si="108"/>
        <v/>
      </c>
      <c r="AH274" s="280" t="str">
        <f t="shared" si="109"/>
        <v/>
      </c>
      <c r="AI274" s="3">
        <f t="shared" si="110"/>
        <v>-1</v>
      </c>
      <c r="AJ274" s="3" t="str">
        <f t="shared" si="111"/>
        <v/>
      </c>
      <c r="AK274" s="3" t="str">
        <f t="shared" si="112"/>
        <v/>
      </c>
      <c r="AL274" s="280">
        <f t="shared" si="113"/>
        <v>-1</v>
      </c>
      <c r="AM274" s="280" t="str">
        <f t="shared" si="114"/>
        <v/>
      </c>
      <c r="AN274" s="285" t="str">
        <f t="shared" si="115"/>
        <v/>
      </c>
      <c r="AO274" s="3">
        <f>IF(AP274=0,0,COUNTIF(AO$1:$AO273,"&lt;&gt;0"))</f>
        <v>0</v>
      </c>
      <c r="AP274" s="3">
        <f t="shared" si="116"/>
        <v>0</v>
      </c>
      <c r="AT274" s="99">
        <f>IF(AU274=0,0,COUNTIF($AT$1:AT273,"&lt;&gt;0"))</f>
        <v>0</v>
      </c>
      <c r="AU274" s="3">
        <f t="shared" si="117"/>
        <v>0</v>
      </c>
      <c r="AY274" s="3">
        <f>IF(ISNUMBER(IFERROR(MATCH(AZ274,$AZ$1:AZ273,0),"Else")),0,ROW(AZ274)-1)</f>
        <v>0</v>
      </c>
      <c r="AZ274">
        <f>IF(OR('Unit Types - Emission Rates'!F282="PM 2.5",'Unit Types - Emission Rates'!F282="PM 2.5 ",'Unit Types - Emission Rates'!F282="PM2.5"),"PM2.5",IF(OR('Unit Types - Emission Rates'!F282="PM 10",'Unit Types - Emission Rates'!F282="PM 10 ",'Unit Types - Emission Rates'!F282="PM10 "),"PM10",IF(RIGHT('Unit Types - Emission Rates'!F282,1)=" ",LEFT('Unit Types - Emission Rates'!F282,LEN('Unit Types - Emission Rates'!F282)-1),IF(RIGHT('Unit Types - Emission Rates'!F282,1)&lt;&gt;" ",'Unit Types - Emission Rates'!F282,'Unit Types - Emission Rates'!F282))))</f>
        <v>0</v>
      </c>
      <c r="BA274">
        <f>_xlfn.NUMBERVALUE(IF(OR('Unit Types - Emission Rates'!G282="-",'Unit Types - Emission Rates'!G282="--",'Unit Types - Emission Rates'!G282="---"),0,IF(OR('Unit Types - Emission Rates'!G282="&lt;0.01",'Unit Types - Emission Rates'!G282="&lt; 0.01"),0.01,'Unit Types - Emission Rates'!G282)))</f>
        <v>0</v>
      </c>
      <c r="BB274">
        <f>_xlfn.NUMBERVALUE(IF(OR('Unit Types - Emission Rates'!H282="-",'Unit Types - Emission Rates'!H282="--",'Unit Types - Emission Rates'!H282="---"),0,IF(OR('Unit Types - Emission Rates'!H282="&lt;0.01",'Unit Types - Emission Rates'!H282="&lt; 0.01"),0.01,'Unit Types - Emission Rates'!H282)))</f>
        <v>0</v>
      </c>
      <c r="BC274">
        <f>_xlfn.NUMBERVALUE(IF(OR('Unit Types - Emission Rates'!I282="-",'Unit Types - Emission Rates'!I282="--",'Unit Types - Emission Rates'!I282="---"),0,IF(OR('Unit Types - Emission Rates'!I282="&lt;0.01",'Unit Types - Emission Rates'!I282="&lt; 0.01"),0.01,'Unit Types - Emission Rates'!I282)))</f>
        <v>0</v>
      </c>
      <c r="BD274">
        <f>_xlfn.NUMBERVALUE(IF(OR('Unit Types - Emission Rates'!J282="-",'Unit Types - Emission Rates'!J282="--",'Unit Types - Emission Rates'!J282="---"),0,IF(OR('Unit Types - Emission Rates'!J282="&lt;0.01",'Unit Types - Emission Rates'!J282="&lt; 0.01"),0.01,'Unit Types - Emission Rates'!J282)))</f>
        <v>0</v>
      </c>
      <c r="BE274">
        <f>_xlfn.NUMBERVALUE(IF(OR('Unit Types - Emission Rates'!K282="-",'Unit Types - Emission Rates'!K282="--",'Unit Types - Emission Rates'!K282="---"),0,IF(OR('Unit Types - Emission Rates'!K282="&lt;0.01",'Unit Types - Emission Rates'!K282="&lt; 0.01"),0.01,'Unit Types - Emission Rates'!K282)))</f>
        <v>0</v>
      </c>
      <c r="BF274">
        <f>_xlfn.NUMBERVALUE(IF(OR('Unit Types - Emission Rates'!L282="-",'Unit Types - Emission Rates'!L282="--",'Unit Types - Emission Rates'!L282="---"),0,IF(OR('Unit Types - Emission Rates'!L282="&lt;0.01",'Unit Types - Emission Rates'!L282="&lt; 0.01"),0.01,'Unit Types - Emission Rates'!L282)))</f>
        <v>0</v>
      </c>
      <c r="BG274" t="b">
        <f>IF(AND(V273&lt;&gt;1),(QuickFix!G273="Yes"))</f>
        <v>0</v>
      </c>
      <c r="BH274" t="b">
        <f>OR('Unit Types - Emission Rates'!A282="Consolidate",AND(ISBLANK('Unit Types - Emission Rates'!A282),BH273=TRUE),BC274&gt;0,BD274&gt;0)</f>
        <v>0</v>
      </c>
      <c r="BI274" t="b">
        <f>OR('Unit Types - Emission Rates'!A282="Remove",AND(ISBLANK('Unit Types - Emission Rates'!A282),BI273=TRUE))</f>
        <v>0</v>
      </c>
      <c r="BJ274" t="b">
        <f>OR('Unit Types - Emission Rates'!A282="Consolidate",'Unit Types - Emission Rates'!A282="New/Modified",'Unit Types - Emission Rates'!A282="Change of location",AND(ISBLANK('Unit Types - Emission Rates'!A282),BJ273=TRUE))</f>
        <v>0</v>
      </c>
      <c r="BK274" t="b">
        <f>OR('Unit Types - Emission Rates'!A282="Renew",'Unit Types - Emission Rates'!A282="Renew only",AND(ISBLANK('Unit Types - Emission Rates'!A282),BK273=TRUE))</f>
        <v>0</v>
      </c>
      <c r="BL274">
        <f>IF(ISNUMBER(IFERROR(MATCH(BM274,$BM$1:BM273,0),"Else")),0,ROW(BM274)-1)</f>
        <v>0</v>
      </c>
      <c r="BM274" s="105">
        <f t="shared" si="123"/>
        <v>0</v>
      </c>
      <c r="DA274" t="b">
        <f t="shared" si="121"/>
        <v>0</v>
      </c>
      <c r="DF274" s="333">
        <f t="shared" si="122"/>
        <v>0</v>
      </c>
    </row>
    <row r="275" spans="1:110" x14ac:dyDescent="0.2">
      <c r="A275" s="102">
        <f>IF(OR('Unit Types - Emission Rates'!A284="Not New/Modified",'Unit Types - Emission Rates'!A284="Remove",M275=0),0,IF(ISNUMBER(MATCH(M275,$M$1:M274,0)),0,MAX($A$1:A274)+1))</f>
        <v>0</v>
      </c>
      <c r="B275" t="str">
        <f>IF(OR(COUNTIF(QuickFix!$D$2:D275,QuickFix!D275)&gt;1,QuickFix!D275=0),IF(ISBLANK('Unit Types - Emission Rates'!C284),B274,0),MAX($B$1:B274)+1)</f>
        <v># if BACT</v>
      </c>
      <c r="C275" t="str">
        <f t="shared" si="102"/>
        <v># if BACT0</v>
      </c>
      <c r="D275">
        <f>IF(B275=0,0,IF(ISNUMBER(MATCH(C275,$C$1:C274,0)),-1,COUNTIF($B$2:B275,B275)-COUNTIFS($D$1:D274,"&lt;0",$B$1:B274,B275)))</f>
        <v>-1</v>
      </c>
      <c r="E275">
        <f t="shared" si="118"/>
        <v>0</v>
      </c>
      <c r="F275" t="str">
        <f>IF(OR(COUNTIF(QuickFix!$D$2:D275,QuickFix!D275)&gt;1,QuickFix!D275=0),IF(ISBLANK('Unit Types - Emission Rates'!C284),F274,0),MAX(F$1:$F274)+1)</f>
        <v># if Monitoring</v>
      </c>
      <c r="G275" t="str">
        <f t="shared" si="103"/>
        <v># if Monitoring0</v>
      </c>
      <c r="H275">
        <f>IF(F275=0,0,IF(ISNUMBER(MATCH(G275,$G$1:G274,0)),-1,COUNTIF($F$2:F275,F275)-COUNTIFS($H$1:H274,"&lt;0",$F$1:F274,F275)))</f>
        <v>-1</v>
      </c>
      <c r="I275">
        <f t="shared" si="104"/>
        <v>0</v>
      </c>
      <c r="J275" s="3" t="str">
        <f>IF(OR(COUNTIF($L$2:L275,L275)&gt;1,L275=0),IF(ISBLANK('Unit Types - Emission Rates'!C284),J274,0),MAX($J$1:J274)+1)</f>
        <v>Unique FIN</v>
      </c>
      <c r="K275" s="3" t="str">
        <f>IF(OR(COUNTIF($M$2:M275,M275)&gt;1,M275=0),IF(ISBLANK('Unit Types - Emission Rates'!D284),K274,0),MAX($K$1:K274)+1)</f>
        <v>Unique EPN</v>
      </c>
      <c r="L275">
        <f>IF(ISBLANK('Unit Types - Emission Rates'!$C284),'Unit Types - Emission Rates'!D284,'Unit Types - Emission Rates'!C284)</f>
        <v>0</v>
      </c>
      <c r="M275" s="3">
        <f>IF(AND(ISBLANK('Unit Types - Emission Rates'!D284),N275&lt;&gt;0,L275&lt;&gt;N275),"FIN: "&amp;L275,IF(AND(ISBLANK('Unit Types - Emission Rates'!D284),N275&lt;&gt;0),L275,'Unit Types - Emission Rates'!D284))</f>
        <v>0</v>
      </c>
      <c r="N275" s="3">
        <f>'Unit Types - Emission Rates'!E284</f>
        <v>0</v>
      </c>
      <c r="O275" s="5" t="str">
        <f>IF(OR(COUNTIF($P$2:P275,P275&lt;&gt;0)&gt;1,P275=0),IF(ISBLANK('Unit Types - Emission Rates'!A284),O274,0),MAX($O$1:O274)+1)</f>
        <v>AR Numbering</v>
      </c>
      <c r="P275" s="5">
        <f>'Unit Types - Emission Rates'!A284</f>
        <v>0</v>
      </c>
      <c r="Q275" s="3">
        <f>IF(R275=0,0,IF(COUNTIF($R$2:R275,R275)&gt;1,0,MAX($Q$1:Q274)+1))</f>
        <v>0</v>
      </c>
      <c r="R275" s="3">
        <f>IF(ISBLANK('Unit Types - Emission Rates'!P284),'Unit Types - Emission Rates'!O284,'Unit Types - Emission Rates'!P284)</f>
        <v>0</v>
      </c>
      <c r="S275" t="str">
        <f t="shared" si="119"/>
        <v>00</v>
      </c>
      <c r="T275" t="str">
        <f t="shared" si="120"/>
        <v>00</v>
      </c>
      <c r="U275" s="3">
        <f>IF(OR('Unit Types - Emission Rates'!F284="PM 2.5",'Unit Types - Emission Rates'!F284="PM2.5",'Unit Types - Emission Rates'!F284="PM 10",'Unit Types - Emission Rates'!F284="PM10"),"PM",'Unit Types - Emission Rates'!F284)</f>
        <v>0</v>
      </c>
      <c r="V275" s="100">
        <f>IF(ISBLANK('Unit Types - Emission Rates'!F284),1,0)</f>
        <v>1</v>
      </c>
      <c r="AC275" s="99">
        <f>IF(AD275=-1,0,MAX($AC$1:AC274)+1)</f>
        <v>0</v>
      </c>
      <c r="AD275" s="3">
        <f t="shared" si="105"/>
        <v>-1</v>
      </c>
      <c r="AE275" s="3">
        <f t="shared" si="106"/>
        <v>-1</v>
      </c>
      <c r="AF275" s="280">
        <f t="shared" si="107"/>
        <v>-1</v>
      </c>
      <c r="AG275" s="280" t="str">
        <f t="shared" si="108"/>
        <v/>
      </c>
      <c r="AH275" s="280" t="str">
        <f t="shared" si="109"/>
        <v/>
      </c>
      <c r="AI275" s="3">
        <f t="shared" si="110"/>
        <v>-1</v>
      </c>
      <c r="AJ275" s="3" t="str">
        <f t="shared" si="111"/>
        <v/>
      </c>
      <c r="AK275" s="3" t="str">
        <f t="shared" si="112"/>
        <v/>
      </c>
      <c r="AL275" s="280">
        <f t="shared" si="113"/>
        <v>-1</v>
      </c>
      <c r="AM275" s="280" t="str">
        <f t="shared" si="114"/>
        <v/>
      </c>
      <c r="AN275" s="285" t="str">
        <f t="shared" si="115"/>
        <v/>
      </c>
      <c r="AO275" s="3">
        <f>IF(AP275=0,0,COUNTIF(AO$1:$AO274,"&lt;&gt;0"))</f>
        <v>0</v>
      </c>
      <c r="AP275" s="3">
        <f t="shared" si="116"/>
        <v>0</v>
      </c>
      <c r="AT275" s="99">
        <f>IF(AU275=0,0,COUNTIF($AT$1:AT274,"&lt;&gt;0"))</f>
        <v>0</v>
      </c>
      <c r="AU275" s="3">
        <f t="shared" si="117"/>
        <v>0</v>
      </c>
      <c r="AY275" s="3">
        <f>IF(ISNUMBER(IFERROR(MATCH(AZ275,$AZ$1:AZ274,0),"Else")),0,ROW(AZ275)-1)</f>
        <v>0</v>
      </c>
      <c r="AZ275">
        <f>IF(OR('Unit Types - Emission Rates'!F283="PM 2.5",'Unit Types - Emission Rates'!F283="PM 2.5 ",'Unit Types - Emission Rates'!F283="PM2.5"),"PM2.5",IF(OR('Unit Types - Emission Rates'!F283="PM 10",'Unit Types - Emission Rates'!F283="PM 10 ",'Unit Types - Emission Rates'!F283="PM10 "),"PM10",IF(RIGHT('Unit Types - Emission Rates'!F283,1)=" ",LEFT('Unit Types - Emission Rates'!F283,LEN('Unit Types - Emission Rates'!F283)-1),IF(RIGHT('Unit Types - Emission Rates'!F283,1)&lt;&gt;" ",'Unit Types - Emission Rates'!F283,'Unit Types - Emission Rates'!F283))))</f>
        <v>0</v>
      </c>
      <c r="BA275">
        <f>_xlfn.NUMBERVALUE(IF(OR('Unit Types - Emission Rates'!G283="-",'Unit Types - Emission Rates'!G283="--",'Unit Types - Emission Rates'!G283="---"),0,IF(OR('Unit Types - Emission Rates'!G283="&lt;0.01",'Unit Types - Emission Rates'!G283="&lt; 0.01"),0.01,'Unit Types - Emission Rates'!G283)))</f>
        <v>0</v>
      </c>
      <c r="BB275">
        <f>_xlfn.NUMBERVALUE(IF(OR('Unit Types - Emission Rates'!H283="-",'Unit Types - Emission Rates'!H283="--",'Unit Types - Emission Rates'!H283="---"),0,IF(OR('Unit Types - Emission Rates'!H283="&lt;0.01",'Unit Types - Emission Rates'!H283="&lt; 0.01"),0.01,'Unit Types - Emission Rates'!H283)))</f>
        <v>0</v>
      </c>
      <c r="BC275">
        <f>_xlfn.NUMBERVALUE(IF(OR('Unit Types - Emission Rates'!I283="-",'Unit Types - Emission Rates'!I283="--",'Unit Types - Emission Rates'!I283="---"),0,IF(OR('Unit Types - Emission Rates'!I283="&lt;0.01",'Unit Types - Emission Rates'!I283="&lt; 0.01"),0.01,'Unit Types - Emission Rates'!I283)))</f>
        <v>0</v>
      </c>
      <c r="BD275">
        <f>_xlfn.NUMBERVALUE(IF(OR('Unit Types - Emission Rates'!J283="-",'Unit Types - Emission Rates'!J283="--",'Unit Types - Emission Rates'!J283="---"),0,IF(OR('Unit Types - Emission Rates'!J283="&lt;0.01",'Unit Types - Emission Rates'!J283="&lt; 0.01"),0.01,'Unit Types - Emission Rates'!J283)))</f>
        <v>0</v>
      </c>
      <c r="BE275">
        <f>_xlfn.NUMBERVALUE(IF(OR('Unit Types - Emission Rates'!K283="-",'Unit Types - Emission Rates'!K283="--",'Unit Types - Emission Rates'!K283="---"),0,IF(OR('Unit Types - Emission Rates'!K283="&lt;0.01",'Unit Types - Emission Rates'!K283="&lt; 0.01"),0.01,'Unit Types - Emission Rates'!K283)))</f>
        <v>0</v>
      </c>
      <c r="BF275">
        <f>_xlfn.NUMBERVALUE(IF(OR('Unit Types - Emission Rates'!L283="-",'Unit Types - Emission Rates'!L283="--",'Unit Types - Emission Rates'!L283="---"),0,IF(OR('Unit Types - Emission Rates'!L283="&lt;0.01",'Unit Types - Emission Rates'!L283="&lt; 0.01"),0.01,'Unit Types - Emission Rates'!L283)))</f>
        <v>0</v>
      </c>
      <c r="BG275" t="b">
        <f>IF(AND(V274&lt;&gt;1),(QuickFix!G274="Yes"))</f>
        <v>0</v>
      </c>
      <c r="BH275" t="b">
        <f>OR('Unit Types - Emission Rates'!A283="Consolidate",AND(ISBLANK('Unit Types - Emission Rates'!A283),BH274=TRUE),BC275&gt;0,BD275&gt;0)</f>
        <v>0</v>
      </c>
      <c r="BI275" t="b">
        <f>OR('Unit Types - Emission Rates'!A283="Remove",AND(ISBLANK('Unit Types - Emission Rates'!A283),BI274=TRUE))</f>
        <v>0</v>
      </c>
      <c r="BJ275" t="b">
        <f>OR('Unit Types - Emission Rates'!A283="Consolidate",'Unit Types - Emission Rates'!A283="New/Modified",'Unit Types - Emission Rates'!A283="Change of location",AND(ISBLANK('Unit Types - Emission Rates'!A283),BJ274=TRUE))</f>
        <v>0</v>
      </c>
      <c r="BK275" t="b">
        <f>OR('Unit Types - Emission Rates'!A283="Renew",'Unit Types - Emission Rates'!A283="Renew only",AND(ISBLANK('Unit Types - Emission Rates'!A283),BK274=TRUE))</f>
        <v>0</v>
      </c>
      <c r="BL275">
        <f>IF(ISNUMBER(IFERROR(MATCH(BM275,$BM$1:BM274,0),"Else")),0,ROW(BM275)-1)</f>
        <v>0</v>
      </c>
      <c r="BM275" s="105">
        <f t="shared" si="123"/>
        <v>0</v>
      </c>
      <c r="DA275" t="b">
        <f t="shared" si="121"/>
        <v>0</v>
      </c>
      <c r="DF275" s="333">
        <f t="shared" si="122"/>
        <v>0</v>
      </c>
    </row>
    <row r="276" spans="1:110" x14ac:dyDescent="0.2">
      <c r="A276" s="102">
        <f>IF(OR('Unit Types - Emission Rates'!A285="Not New/Modified",'Unit Types - Emission Rates'!A285="Remove",M276=0),0,IF(ISNUMBER(MATCH(M276,$M$1:M275,0)),0,MAX($A$1:A275)+1))</f>
        <v>0</v>
      </c>
      <c r="B276" t="str">
        <f>IF(OR(COUNTIF(QuickFix!$D$2:D276,QuickFix!D276)&gt;1,QuickFix!D276=0),IF(ISBLANK('Unit Types - Emission Rates'!C285),B275,0),MAX($B$1:B275)+1)</f>
        <v># if BACT</v>
      </c>
      <c r="C276" t="str">
        <f t="shared" si="102"/>
        <v># if BACT0</v>
      </c>
      <c r="D276">
        <f>IF(B276=0,0,IF(ISNUMBER(MATCH(C276,$C$1:C275,0)),-1,COUNTIF($B$2:B276,B276)-COUNTIFS($D$1:D275,"&lt;0",$B$1:B275,B276)))</f>
        <v>-1</v>
      </c>
      <c r="E276">
        <f t="shared" si="118"/>
        <v>0</v>
      </c>
      <c r="F276" t="str">
        <f>IF(OR(COUNTIF(QuickFix!$D$2:D276,QuickFix!D276)&gt;1,QuickFix!D276=0),IF(ISBLANK('Unit Types - Emission Rates'!C285),F275,0),MAX(F$1:$F275)+1)</f>
        <v># if Monitoring</v>
      </c>
      <c r="G276" t="str">
        <f t="shared" si="103"/>
        <v># if Monitoring0</v>
      </c>
      <c r="H276">
        <f>IF(F276=0,0,IF(ISNUMBER(MATCH(G276,$G$1:G275,0)),-1,COUNTIF($F$2:F276,F276)-COUNTIFS($H$1:H275,"&lt;0",$F$1:F275,F276)))</f>
        <v>-1</v>
      </c>
      <c r="I276">
        <f t="shared" si="104"/>
        <v>0</v>
      </c>
      <c r="J276" s="3" t="str">
        <f>IF(OR(COUNTIF($L$2:L276,L276)&gt;1,L276=0),IF(ISBLANK('Unit Types - Emission Rates'!C285),J275,0),MAX($J$1:J275)+1)</f>
        <v>Unique FIN</v>
      </c>
      <c r="K276" s="3" t="str">
        <f>IF(OR(COUNTIF($M$2:M276,M276)&gt;1,M276=0),IF(ISBLANK('Unit Types - Emission Rates'!D285),K275,0),MAX($K$1:K275)+1)</f>
        <v>Unique EPN</v>
      </c>
      <c r="L276">
        <f>IF(ISBLANK('Unit Types - Emission Rates'!$C285),'Unit Types - Emission Rates'!D285,'Unit Types - Emission Rates'!C285)</f>
        <v>0</v>
      </c>
      <c r="M276" s="3">
        <f>IF(AND(ISBLANK('Unit Types - Emission Rates'!D285),N276&lt;&gt;0,L276&lt;&gt;N276),"FIN: "&amp;L276,IF(AND(ISBLANK('Unit Types - Emission Rates'!D285),N276&lt;&gt;0),L276,'Unit Types - Emission Rates'!D285))</f>
        <v>0</v>
      </c>
      <c r="N276" s="3">
        <f>'Unit Types - Emission Rates'!E285</f>
        <v>0</v>
      </c>
      <c r="O276" s="5" t="str">
        <f>IF(OR(COUNTIF($P$2:P276,P276&lt;&gt;0)&gt;1,P276=0),IF(ISBLANK('Unit Types - Emission Rates'!A285),O275,0),MAX($O$1:O275)+1)</f>
        <v>AR Numbering</v>
      </c>
      <c r="P276" s="5">
        <f>'Unit Types - Emission Rates'!A285</f>
        <v>0</v>
      </c>
      <c r="Q276" s="3">
        <f>IF(R276=0,0,IF(COUNTIF($R$2:R276,R276)&gt;1,0,MAX($Q$1:Q275)+1))</f>
        <v>0</v>
      </c>
      <c r="R276" s="3">
        <f>IF(ISBLANK('Unit Types - Emission Rates'!P285),'Unit Types - Emission Rates'!O285,'Unit Types - Emission Rates'!P285)</f>
        <v>0</v>
      </c>
      <c r="S276" t="str">
        <f t="shared" si="119"/>
        <v>00</v>
      </c>
      <c r="T276" t="str">
        <f t="shared" si="120"/>
        <v>00</v>
      </c>
      <c r="U276" s="3">
        <f>IF(OR('Unit Types - Emission Rates'!F285="PM 2.5",'Unit Types - Emission Rates'!F285="PM2.5",'Unit Types - Emission Rates'!F285="PM 10",'Unit Types - Emission Rates'!F285="PM10"),"PM",'Unit Types - Emission Rates'!F285)</f>
        <v>0</v>
      </c>
      <c r="V276" s="100">
        <f>IF(ISBLANK('Unit Types - Emission Rates'!F285),1,0)</f>
        <v>1</v>
      </c>
      <c r="AC276" s="99">
        <f>IF(AD276=-1,0,MAX($AC$1:AC275)+1)</f>
        <v>0</v>
      </c>
      <c r="AD276" s="3">
        <f t="shared" si="105"/>
        <v>-1</v>
      </c>
      <c r="AE276" s="3">
        <f t="shared" si="106"/>
        <v>-1</v>
      </c>
      <c r="AF276" s="280">
        <f t="shared" si="107"/>
        <v>-1</v>
      </c>
      <c r="AG276" s="280" t="str">
        <f t="shared" si="108"/>
        <v/>
      </c>
      <c r="AH276" s="280" t="str">
        <f t="shared" si="109"/>
        <v/>
      </c>
      <c r="AI276" s="3">
        <f t="shared" si="110"/>
        <v>-1</v>
      </c>
      <c r="AJ276" s="3" t="str">
        <f t="shared" si="111"/>
        <v/>
      </c>
      <c r="AK276" s="3" t="str">
        <f t="shared" si="112"/>
        <v/>
      </c>
      <c r="AL276" s="280">
        <f t="shared" si="113"/>
        <v>-1</v>
      </c>
      <c r="AM276" s="280" t="str">
        <f t="shared" si="114"/>
        <v/>
      </c>
      <c r="AN276" s="285" t="str">
        <f t="shared" si="115"/>
        <v/>
      </c>
      <c r="AO276" s="3">
        <f>IF(AP276=0,0,COUNTIF(AO$1:$AO275,"&lt;&gt;0"))</f>
        <v>0</v>
      </c>
      <c r="AP276" s="3">
        <f t="shared" si="116"/>
        <v>0</v>
      </c>
      <c r="AT276" s="99">
        <f>IF(AU276=0,0,COUNTIF($AT$1:AT275,"&lt;&gt;0"))</f>
        <v>0</v>
      </c>
      <c r="AU276" s="3">
        <f t="shared" si="117"/>
        <v>0</v>
      </c>
      <c r="AY276" s="3">
        <f>IF(ISNUMBER(IFERROR(MATCH(AZ276,$AZ$1:AZ275,0),"Else")),0,ROW(AZ276)-1)</f>
        <v>0</v>
      </c>
      <c r="AZ276">
        <f>IF(OR('Unit Types - Emission Rates'!F284="PM 2.5",'Unit Types - Emission Rates'!F284="PM 2.5 ",'Unit Types - Emission Rates'!F284="PM2.5"),"PM2.5",IF(OR('Unit Types - Emission Rates'!F284="PM 10",'Unit Types - Emission Rates'!F284="PM 10 ",'Unit Types - Emission Rates'!F284="PM10 "),"PM10",IF(RIGHT('Unit Types - Emission Rates'!F284,1)=" ",LEFT('Unit Types - Emission Rates'!F284,LEN('Unit Types - Emission Rates'!F284)-1),IF(RIGHT('Unit Types - Emission Rates'!F284,1)&lt;&gt;" ",'Unit Types - Emission Rates'!F284,'Unit Types - Emission Rates'!F284))))</f>
        <v>0</v>
      </c>
      <c r="BA276">
        <f>_xlfn.NUMBERVALUE(IF(OR('Unit Types - Emission Rates'!G284="-",'Unit Types - Emission Rates'!G284="--",'Unit Types - Emission Rates'!G284="---"),0,IF(OR('Unit Types - Emission Rates'!G284="&lt;0.01",'Unit Types - Emission Rates'!G284="&lt; 0.01"),0.01,'Unit Types - Emission Rates'!G284)))</f>
        <v>0</v>
      </c>
      <c r="BB276">
        <f>_xlfn.NUMBERVALUE(IF(OR('Unit Types - Emission Rates'!H284="-",'Unit Types - Emission Rates'!H284="--",'Unit Types - Emission Rates'!H284="---"),0,IF(OR('Unit Types - Emission Rates'!H284="&lt;0.01",'Unit Types - Emission Rates'!H284="&lt; 0.01"),0.01,'Unit Types - Emission Rates'!H284)))</f>
        <v>0</v>
      </c>
      <c r="BC276">
        <f>_xlfn.NUMBERVALUE(IF(OR('Unit Types - Emission Rates'!I284="-",'Unit Types - Emission Rates'!I284="--",'Unit Types - Emission Rates'!I284="---"),0,IF(OR('Unit Types - Emission Rates'!I284="&lt;0.01",'Unit Types - Emission Rates'!I284="&lt; 0.01"),0.01,'Unit Types - Emission Rates'!I284)))</f>
        <v>0</v>
      </c>
      <c r="BD276">
        <f>_xlfn.NUMBERVALUE(IF(OR('Unit Types - Emission Rates'!J284="-",'Unit Types - Emission Rates'!J284="--",'Unit Types - Emission Rates'!J284="---"),0,IF(OR('Unit Types - Emission Rates'!J284="&lt;0.01",'Unit Types - Emission Rates'!J284="&lt; 0.01"),0.01,'Unit Types - Emission Rates'!J284)))</f>
        <v>0</v>
      </c>
      <c r="BE276">
        <f>_xlfn.NUMBERVALUE(IF(OR('Unit Types - Emission Rates'!K284="-",'Unit Types - Emission Rates'!K284="--",'Unit Types - Emission Rates'!K284="---"),0,IF(OR('Unit Types - Emission Rates'!K284="&lt;0.01",'Unit Types - Emission Rates'!K284="&lt; 0.01"),0.01,'Unit Types - Emission Rates'!K284)))</f>
        <v>0</v>
      </c>
      <c r="BF276">
        <f>_xlfn.NUMBERVALUE(IF(OR('Unit Types - Emission Rates'!L284="-",'Unit Types - Emission Rates'!L284="--",'Unit Types - Emission Rates'!L284="---"),0,IF(OR('Unit Types - Emission Rates'!L284="&lt;0.01",'Unit Types - Emission Rates'!L284="&lt; 0.01"),0.01,'Unit Types - Emission Rates'!L284)))</f>
        <v>0</v>
      </c>
      <c r="BG276" t="b">
        <f>IF(AND(V275&lt;&gt;1),(QuickFix!G275="Yes"))</f>
        <v>0</v>
      </c>
      <c r="BH276" t="b">
        <f>OR('Unit Types - Emission Rates'!A284="Consolidate",AND(ISBLANK('Unit Types - Emission Rates'!A284),BH275=TRUE),BC276&gt;0,BD276&gt;0)</f>
        <v>0</v>
      </c>
      <c r="BI276" t="b">
        <f>OR('Unit Types - Emission Rates'!A284="Remove",AND(ISBLANK('Unit Types - Emission Rates'!A284),BI275=TRUE))</f>
        <v>0</v>
      </c>
      <c r="BJ276" t="b">
        <f>OR('Unit Types - Emission Rates'!A284="Consolidate",'Unit Types - Emission Rates'!A284="New/Modified",'Unit Types - Emission Rates'!A284="Change of location",AND(ISBLANK('Unit Types - Emission Rates'!A284),BJ275=TRUE))</f>
        <v>0</v>
      </c>
      <c r="BK276" t="b">
        <f>OR('Unit Types - Emission Rates'!A284="Renew",'Unit Types - Emission Rates'!A284="Renew only",AND(ISBLANK('Unit Types - Emission Rates'!A284),BK275=TRUE))</f>
        <v>0</v>
      </c>
      <c r="BL276">
        <f>IF(ISNUMBER(IFERROR(MATCH(BM276,$BM$1:BM275,0),"Else")),0,ROW(BM276)-1)</f>
        <v>0</v>
      </c>
      <c r="BM276" s="105">
        <f t="shared" si="123"/>
        <v>0</v>
      </c>
      <c r="DA276" t="b">
        <f t="shared" si="121"/>
        <v>0</v>
      </c>
      <c r="DF276" s="333">
        <f t="shared" si="122"/>
        <v>0</v>
      </c>
    </row>
    <row r="277" spans="1:110" x14ac:dyDescent="0.2">
      <c r="A277" s="102">
        <f>IF(OR('Unit Types - Emission Rates'!A286="Not New/Modified",'Unit Types - Emission Rates'!A286="Remove",M277=0),0,IF(ISNUMBER(MATCH(M277,$M$1:M276,0)),0,MAX($A$1:A276)+1))</f>
        <v>0</v>
      </c>
      <c r="B277" t="str">
        <f>IF(OR(COUNTIF(QuickFix!$D$2:D277,QuickFix!D277)&gt;1,QuickFix!D277=0),IF(ISBLANK('Unit Types - Emission Rates'!C286),B276,0),MAX($B$1:B276)+1)</f>
        <v># if BACT</v>
      </c>
      <c r="C277" t="str">
        <f t="shared" si="102"/>
        <v># if BACT0</v>
      </c>
      <c r="D277">
        <f>IF(B277=0,0,IF(ISNUMBER(MATCH(C277,$C$1:C276,0)),-1,COUNTIF($B$2:B277,B277)-COUNTIFS($D$1:D276,"&lt;0",$B$1:B276,B277)))</f>
        <v>-1</v>
      </c>
      <c r="E277">
        <f t="shared" si="118"/>
        <v>0</v>
      </c>
      <c r="F277" t="str">
        <f>IF(OR(COUNTIF(QuickFix!$D$2:D277,QuickFix!D277)&gt;1,QuickFix!D277=0),IF(ISBLANK('Unit Types - Emission Rates'!C286),F276,0),MAX(F$1:$F276)+1)</f>
        <v># if Monitoring</v>
      </c>
      <c r="G277" t="str">
        <f t="shared" si="103"/>
        <v># if Monitoring0</v>
      </c>
      <c r="H277">
        <f>IF(F277=0,0,IF(ISNUMBER(MATCH(G277,$G$1:G276,0)),-1,COUNTIF($F$2:F277,F277)-COUNTIFS($H$1:H276,"&lt;0",$F$1:F276,F277)))</f>
        <v>-1</v>
      </c>
      <c r="I277">
        <f t="shared" si="104"/>
        <v>0</v>
      </c>
      <c r="J277" s="3" t="str">
        <f>IF(OR(COUNTIF($L$2:L277,L277)&gt;1,L277=0),IF(ISBLANK('Unit Types - Emission Rates'!C286),J276,0),MAX($J$1:J276)+1)</f>
        <v>Unique FIN</v>
      </c>
      <c r="K277" s="3" t="str">
        <f>IF(OR(COUNTIF($M$2:M277,M277)&gt;1,M277=0),IF(ISBLANK('Unit Types - Emission Rates'!D286),K276,0),MAX($K$1:K276)+1)</f>
        <v>Unique EPN</v>
      </c>
      <c r="L277">
        <f>IF(ISBLANK('Unit Types - Emission Rates'!$C286),'Unit Types - Emission Rates'!D286,'Unit Types - Emission Rates'!C286)</f>
        <v>0</v>
      </c>
      <c r="M277" s="3">
        <f>IF(AND(ISBLANK('Unit Types - Emission Rates'!D286),N277&lt;&gt;0,L277&lt;&gt;N277),"FIN: "&amp;L277,IF(AND(ISBLANK('Unit Types - Emission Rates'!D286),N277&lt;&gt;0),L277,'Unit Types - Emission Rates'!D286))</f>
        <v>0</v>
      </c>
      <c r="N277" s="3">
        <f>'Unit Types - Emission Rates'!E286</f>
        <v>0</v>
      </c>
      <c r="O277" s="5" t="str">
        <f>IF(OR(COUNTIF($P$2:P277,P277&lt;&gt;0)&gt;1,P277=0),IF(ISBLANK('Unit Types - Emission Rates'!A286),O276,0),MAX($O$1:O276)+1)</f>
        <v>AR Numbering</v>
      </c>
      <c r="P277" s="5">
        <f>'Unit Types - Emission Rates'!A286</f>
        <v>0</v>
      </c>
      <c r="Q277" s="3">
        <f>IF(R277=0,0,IF(COUNTIF($R$2:R277,R277)&gt;1,0,MAX($Q$1:Q276)+1))</f>
        <v>0</v>
      </c>
      <c r="R277" s="3">
        <f>IF(ISBLANK('Unit Types - Emission Rates'!P286),'Unit Types - Emission Rates'!O286,'Unit Types - Emission Rates'!P286)</f>
        <v>0</v>
      </c>
      <c r="S277" t="str">
        <f t="shared" si="119"/>
        <v>00</v>
      </c>
      <c r="T277" t="str">
        <f t="shared" si="120"/>
        <v>00</v>
      </c>
      <c r="U277" s="3">
        <f>IF(OR('Unit Types - Emission Rates'!F286="PM 2.5",'Unit Types - Emission Rates'!F286="PM2.5",'Unit Types - Emission Rates'!F286="PM 10",'Unit Types - Emission Rates'!F286="PM10"),"PM",'Unit Types - Emission Rates'!F286)</f>
        <v>0</v>
      </c>
      <c r="V277" s="100">
        <f>IF(ISBLANK('Unit Types - Emission Rates'!F286),1,0)</f>
        <v>1</v>
      </c>
      <c r="AC277" s="99">
        <f>IF(AD277=-1,0,MAX($AC$1:AC276)+1)</f>
        <v>0</v>
      </c>
      <c r="AD277" s="3">
        <f t="shared" si="105"/>
        <v>-1</v>
      </c>
      <c r="AE277" s="3">
        <f t="shared" si="106"/>
        <v>-1</v>
      </c>
      <c r="AF277" s="280">
        <f t="shared" si="107"/>
        <v>-1</v>
      </c>
      <c r="AG277" s="280" t="str">
        <f t="shared" si="108"/>
        <v/>
      </c>
      <c r="AH277" s="280" t="str">
        <f t="shared" si="109"/>
        <v/>
      </c>
      <c r="AI277" s="3">
        <f t="shared" si="110"/>
        <v>-1</v>
      </c>
      <c r="AJ277" s="3" t="str">
        <f t="shared" si="111"/>
        <v/>
      </c>
      <c r="AK277" s="3" t="str">
        <f t="shared" si="112"/>
        <v/>
      </c>
      <c r="AL277" s="280">
        <f t="shared" si="113"/>
        <v>-1</v>
      </c>
      <c r="AM277" s="280" t="str">
        <f t="shared" si="114"/>
        <v/>
      </c>
      <c r="AN277" s="285" t="str">
        <f t="shared" si="115"/>
        <v/>
      </c>
      <c r="AO277" s="3">
        <f>IF(AP277=0,0,COUNTIF(AO$1:$AO276,"&lt;&gt;0"))</f>
        <v>0</v>
      </c>
      <c r="AP277" s="3">
        <f t="shared" si="116"/>
        <v>0</v>
      </c>
      <c r="AT277" s="99">
        <f>IF(AU277=0,0,COUNTIF($AT$1:AT276,"&lt;&gt;0"))</f>
        <v>0</v>
      </c>
      <c r="AU277" s="3">
        <f t="shared" si="117"/>
        <v>0</v>
      </c>
      <c r="AY277" s="3">
        <f>IF(ISNUMBER(IFERROR(MATCH(AZ277,$AZ$1:AZ276,0),"Else")),0,ROW(AZ277)-1)</f>
        <v>0</v>
      </c>
      <c r="AZ277">
        <f>IF(OR('Unit Types - Emission Rates'!F285="PM 2.5",'Unit Types - Emission Rates'!F285="PM 2.5 ",'Unit Types - Emission Rates'!F285="PM2.5"),"PM2.5",IF(OR('Unit Types - Emission Rates'!F285="PM 10",'Unit Types - Emission Rates'!F285="PM 10 ",'Unit Types - Emission Rates'!F285="PM10 "),"PM10",IF(RIGHT('Unit Types - Emission Rates'!F285,1)=" ",LEFT('Unit Types - Emission Rates'!F285,LEN('Unit Types - Emission Rates'!F285)-1),IF(RIGHT('Unit Types - Emission Rates'!F285,1)&lt;&gt;" ",'Unit Types - Emission Rates'!F285,'Unit Types - Emission Rates'!F285))))</f>
        <v>0</v>
      </c>
      <c r="BA277">
        <f>_xlfn.NUMBERVALUE(IF(OR('Unit Types - Emission Rates'!G285="-",'Unit Types - Emission Rates'!G285="--",'Unit Types - Emission Rates'!G285="---"),0,IF(OR('Unit Types - Emission Rates'!G285="&lt;0.01",'Unit Types - Emission Rates'!G285="&lt; 0.01"),0.01,'Unit Types - Emission Rates'!G285)))</f>
        <v>0</v>
      </c>
      <c r="BB277">
        <f>_xlfn.NUMBERVALUE(IF(OR('Unit Types - Emission Rates'!H285="-",'Unit Types - Emission Rates'!H285="--",'Unit Types - Emission Rates'!H285="---"),0,IF(OR('Unit Types - Emission Rates'!H285="&lt;0.01",'Unit Types - Emission Rates'!H285="&lt; 0.01"),0.01,'Unit Types - Emission Rates'!H285)))</f>
        <v>0</v>
      </c>
      <c r="BC277">
        <f>_xlfn.NUMBERVALUE(IF(OR('Unit Types - Emission Rates'!I285="-",'Unit Types - Emission Rates'!I285="--",'Unit Types - Emission Rates'!I285="---"),0,IF(OR('Unit Types - Emission Rates'!I285="&lt;0.01",'Unit Types - Emission Rates'!I285="&lt; 0.01"),0.01,'Unit Types - Emission Rates'!I285)))</f>
        <v>0</v>
      </c>
      <c r="BD277">
        <f>_xlfn.NUMBERVALUE(IF(OR('Unit Types - Emission Rates'!J285="-",'Unit Types - Emission Rates'!J285="--",'Unit Types - Emission Rates'!J285="---"),0,IF(OR('Unit Types - Emission Rates'!J285="&lt;0.01",'Unit Types - Emission Rates'!J285="&lt; 0.01"),0.01,'Unit Types - Emission Rates'!J285)))</f>
        <v>0</v>
      </c>
      <c r="BE277">
        <f>_xlfn.NUMBERVALUE(IF(OR('Unit Types - Emission Rates'!K285="-",'Unit Types - Emission Rates'!K285="--",'Unit Types - Emission Rates'!K285="---"),0,IF(OR('Unit Types - Emission Rates'!K285="&lt;0.01",'Unit Types - Emission Rates'!K285="&lt; 0.01"),0.01,'Unit Types - Emission Rates'!K285)))</f>
        <v>0</v>
      </c>
      <c r="BF277">
        <f>_xlfn.NUMBERVALUE(IF(OR('Unit Types - Emission Rates'!L285="-",'Unit Types - Emission Rates'!L285="--",'Unit Types - Emission Rates'!L285="---"),0,IF(OR('Unit Types - Emission Rates'!L285="&lt;0.01",'Unit Types - Emission Rates'!L285="&lt; 0.01"),0.01,'Unit Types - Emission Rates'!L285)))</f>
        <v>0</v>
      </c>
      <c r="BG277" t="b">
        <f>IF(AND(V276&lt;&gt;1),(QuickFix!G276="Yes"))</f>
        <v>0</v>
      </c>
      <c r="BH277" t="b">
        <f>OR('Unit Types - Emission Rates'!A285="Consolidate",AND(ISBLANK('Unit Types - Emission Rates'!A285),BH276=TRUE),BC277&gt;0,BD277&gt;0)</f>
        <v>0</v>
      </c>
      <c r="BI277" t="b">
        <f>OR('Unit Types - Emission Rates'!A285="Remove",AND(ISBLANK('Unit Types - Emission Rates'!A285),BI276=TRUE))</f>
        <v>0</v>
      </c>
      <c r="BJ277" t="b">
        <f>OR('Unit Types - Emission Rates'!A285="Consolidate",'Unit Types - Emission Rates'!A285="New/Modified",'Unit Types - Emission Rates'!A285="Change of location",AND(ISBLANK('Unit Types - Emission Rates'!A285),BJ276=TRUE))</f>
        <v>0</v>
      </c>
      <c r="BK277" t="b">
        <f>OR('Unit Types - Emission Rates'!A285="Renew",'Unit Types - Emission Rates'!A285="Renew only",AND(ISBLANK('Unit Types - Emission Rates'!A285),BK276=TRUE))</f>
        <v>0</v>
      </c>
      <c r="BL277">
        <f>IF(ISNUMBER(IFERROR(MATCH(BM277,$BM$1:BM276,0),"Else")),0,ROW(BM277)-1)</f>
        <v>0</v>
      </c>
      <c r="BM277" s="105">
        <f t="shared" si="123"/>
        <v>0</v>
      </c>
      <c r="DA277" t="b">
        <f t="shared" si="121"/>
        <v>0</v>
      </c>
      <c r="DF277" s="333">
        <f t="shared" si="122"/>
        <v>0</v>
      </c>
    </row>
    <row r="278" spans="1:110" x14ac:dyDescent="0.2">
      <c r="A278" s="102">
        <f>IF(OR('Unit Types - Emission Rates'!A287="Not New/Modified",'Unit Types - Emission Rates'!A287="Remove",M278=0),0,IF(ISNUMBER(MATCH(M278,$M$1:M277,0)),0,MAX($A$1:A277)+1))</f>
        <v>0</v>
      </c>
      <c r="B278" t="str">
        <f>IF(OR(COUNTIF(QuickFix!$D$2:D278,QuickFix!D278)&gt;1,QuickFix!D278=0),IF(ISBLANK('Unit Types - Emission Rates'!C287),B277,0),MAX($B$1:B277)+1)</f>
        <v># if BACT</v>
      </c>
      <c r="C278" t="str">
        <f t="shared" si="102"/>
        <v># if BACT0</v>
      </c>
      <c r="D278">
        <f>IF(B278=0,0,IF(ISNUMBER(MATCH(C278,$C$1:C277,0)),-1,COUNTIF($B$2:B278,B278)-COUNTIFS($D$1:D277,"&lt;0",$B$1:B277,B278)))</f>
        <v>-1</v>
      </c>
      <c r="E278">
        <f t="shared" si="118"/>
        <v>0</v>
      </c>
      <c r="F278" t="str">
        <f>IF(OR(COUNTIF(QuickFix!$D$2:D278,QuickFix!D278)&gt;1,QuickFix!D278=0),IF(ISBLANK('Unit Types - Emission Rates'!C287),F277,0),MAX(F$1:$F277)+1)</f>
        <v># if Monitoring</v>
      </c>
      <c r="G278" t="str">
        <f t="shared" si="103"/>
        <v># if Monitoring0</v>
      </c>
      <c r="H278">
        <f>IF(F278=0,0,IF(ISNUMBER(MATCH(G278,$G$1:G277,0)),-1,COUNTIF($F$2:F278,F278)-COUNTIFS($H$1:H277,"&lt;0",$F$1:F277,F278)))</f>
        <v>-1</v>
      </c>
      <c r="I278">
        <f t="shared" si="104"/>
        <v>0</v>
      </c>
      <c r="J278" s="3" t="str">
        <f>IF(OR(COUNTIF($L$2:L278,L278)&gt;1,L278=0),IF(ISBLANK('Unit Types - Emission Rates'!C287),J277,0),MAX($J$1:J277)+1)</f>
        <v>Unique FIN</v>
      </c>
      <c r="K278" s="3" t="str">
        <f>IF(OR(COUNTIF($M$2:M278,M278)&gt;1,M278=0),IF(ISBLANK('Unit Types - Emission Rates'!D287),K277,0),MAX($K$1:K277)+1)</f>
        <v>Unique EPN</v>
      </c>
      <c r="L278">
        <f>IF(ISBLANK('Unit Types - Emission Rates'!$C287),'Unit Types - Emission Rates'!D287,'Unit Types - Emission Rates'!C287)</f>
        <v>0</v>
      </c>
      <c r="M278" s="3">
        <f>IF(AND(ISBLANK('Unit Types - Emission Rates'!D287),N278&lt;&gt;0,L278&lt;&gt;N278),"FIN: "&amp;L278,IF(AND(ISBLANK('Unit Types - Emission Rates'!D287),N278&lt;&gt;0),L278,'Unit Types - Emission Rates'!D287))</f>
        <v>0</v>
      </c>
      <c r="N278" s="3">
        <f>'Unit Types - Emission Rates'!E287</f>
        <v>0</v>
      </c>
      <c r="O278" s="5" t="str">
        <f>IF(OR(COUNTIF($P$2:P278,P278&lt;&gt;0)&gt;1,P278=0),IF(ISBLANK('Unit Types - Emission Rates'!A287),O277,0),MAX($O$1:O277)+1)</f>
        <v>AR Numbering</v>
      </c>
      <c r="P278" s="5">
        <f>'Unit Types - Emission Rates'!A287</f>
        <v>0</v>
      </c>
      <c r="Q278" s="3">
        <f>IF(R278=0,0,IF(COUNTIF($R$2:R278,R278)&gt;1,0,MAX($Q$1:Q277)+1))</f>
        <v>0</v>
      </c>
      <c r="R278" s="3">
        <f>IF(ISBLANK('Unit Types - Emission Rates'!P287),'Unit Types - Emission Rates'!O287,'Unit Types - Emission Rates'!P287)</f>
        <v>0</v>
      </c>
      <c r="S278" t="str">
        <f t="shared" si="119"/>
        <v>00</v>
      </c>
      <c r="T278" t="str">
        <f t="shared" si="120"/>
        <v>00</v>
      </c>
      <c r="U278" s="3">
        <f>IF(OR('Unit Types - Emission Rates'!F287="PM 2.5",'Unit Types - Emission Rates'!F287="PM2.5",'Unit Types - Emission Rates'!F287="PM 10",'Unit Types - Emission Rates'!F287="PM10"),"PM",'Unit Types - Emission Rates'!F287)</f>
        <v>0</v>
      </c>
      <c r="V278" s="100">
        <f>IF(ISBLANK('Unit Types - Emission Rates'!F287),1,0)</f>
        <v>1</v>
      </c>
      <c r="AC278" s="99">
        <f>IF(AD278=-1,0,MAX($AC$1:AC277)+1)</f>
        <v>0</v>
      </c>
      <c r="AD278" s="3">
        <f t="shared" si="105"/>
        <v>-1</v>
      </c>
      <c r="AE278" s="3">
        <f t="shared" si="106"/>
        <v>-1</v>
      </c>
      <c r="AF278" s="280">
        <f t="shared" si="107"/>
        <v>-1</v>
      </c>
      <c r="AG278" s="280" t="str">
        <f t="shared" si="108"/>
        <v/>
      </c>
      <c r="AH278" s="280" t="str">
        <f t="shared" si="109"/>
        <v/>
      </c>
      <c r="AI278" s="3">
        <f t="shared" si="110"/>
        <v>-1</v>
      </c>
      <c r="AJ278" s="3" t="str">
        <f t="shared" si="111"/>
        <v/>
      </c>
      <c r="AK278" s="3" t="str">
        <f t="shared" si="112"/>
        <v/>
      </c>
      <c r="AL278" s="280">
        <f t="shared" si="113"/>
        <v>-1</v>
      </c>
      <c r="AM278" s="280" t="str">
        <f t="shared" si="114"/>
        <v/>
      </c>
      <c r="AN278" s="285" t="str">
        <f t="shared" si="115"/>
        <v/>
      </c>
      <c r="AO278" s="3">
        <f>IF(AP278=0,0,COUNTIF(AO$1:$AO277,"&lt;&gt;0"))</f>
        <v>0</v>
      </c>
      <c r="AP278" s="3">
        <f t="shared" si="116"/>
        <v>0</v>
      </c>
      <c r="AT278" s="99">
        <f>IF(AU278=0,0,COUNTIF($AT$1:AT277,"&lt;&gt;0"))</f>
        <v>0</v>
      </c>
      <c r="AU278" s="3">
        <f t="shared" si="117"/>
        <v>0</v>
      </c>
      <c r="AY278" s="3">
        <f>IF(ISNUMBER(IFERROR(MATCH(AZ278,$AZ$1:AZ277,0),"Else")),0,ROW(AZ278)-1)</f>
        <v>0</v>
      </c>
      <c r="AZ278">
        <f>IF(OR('Unit Types - Emission Rates'!F286="PM 2.5",'Unit Types - Emission Rates'!F286="PM 2.5 ",'Unit Types - Emission Rates'!F286="PM2.5"),"PM2.5",IF(OR('Unit Types - Emission Rates'!F286="PM 10",'Unit Types - Emission Rates'!F286="PM 10 ",'Unit Types - Emission Rates'!F286="PM10 "),"PM10",IF(RIGHT('Unit Types - Emission Rates'!F286,1)=" ",LEFT('Unit Types - Emission Rates'!F286,LEN('Unit Types - Emission Rates'!F286)-1),IF(RIGHT('Unit Types - Emission Rates'!F286,1)&lt;&gt;" ",'Unit Types - Emission Rates'!F286,'Unit Types - Emission Rates'!F286))))</f>
        <v>0</v>
      </c>
      <c r="BA278">
        <f>_xlfn.NUMBERVALUE(IF(OR('Unit Types - Emission Rates'!G286="-",'Unit Types - Emission Rates'!G286="--",'Unit Types - Emission Rates'!G286="---"),0,IF(OR('Unit Types - Emission Rates'!G286="&lt;0.01",'Unit Types - Emission Rates'!G286="&lt; 0.01"),0.01,'Unit Types - Emission Rates'!G286)))</f>
        <v>0</v>
      </c>
      <c r="BB278">
        <f>_xlfn.NUMBERVALUE(IF(OR('Unit Types - Emission Rates'!H286="-",'Unit Types - Emission Rates'!H286="--",'Unit Types - Emission Rates'!H286="---"),0,IF(OR('Unit Types - Emission Rates'!H286="&lt;0.01",'Unit Types - Emission Rates'!H286="&lt; 0.01"),0.01,'Unit Types - Emission Rates'!H286)))</f>
        <v>0</v>
      </c>
      <c r="BC278">
        <f>_xlfn.NUMBERVALUE(IF(OR('Unit Types - Emission Rates'!I286="-",'Unit Types - Emission Rates'!I286="--",'Unit Types - Emission Rates'!I286="---"),0,IF(OR('Unit Types - Emission Rates'!I286="&lt;0.01",'Unit Types - Emission Rates'!I286="&lt; 0.01"),0.01,'Unit Types - Emission Rates'!I286)))</f>
        <v>0</v>
      </c>
      <c r="BD278">
        <f>_xlfn.NUMBERVALUE(IF(OR('Unit Types - Emission Rates'!J286="-",'Unit Types - Emission Rates'!J286="--",'Unit Types - Emission Rates'!J286="---"),0,IF(OR('Unit Types - Emission Rates'!J286="&lt;0.01",'Unit Types - Emission Rates'!J286="&lt; 0.01"),0.01,'Unit Types - Emission Rates'!J286)))</f>
        <v>0</v>
      </c>
      <c r="BE278">
        <f>_xlfn.NUMBERVALUE(IF(OR('Unit Types - Emission Rates'!K286="-",'Unit Types - Emission Rates'!K286="--",'Unit Types - Emission Rates'!K286="---"),0,IF(OR('Unit Types - Emission Rates'!K286="&lt;0.01",'Unit Types - Emission Rates'!K286="&lt; 0.01"),0.01,'Unit Types - Emission Rates'!K286)))</f>
        <v>0</v>
      </c>
      <c r="BF278">
        <f>_xlfn.NUMBERVALUE(IF(OR('Unit Types - Emission Rates'!L286="-",'Unit Types - Emission Rates'!L286="--",'Unit Types - Emission Rates'!L286="---"),0,IF(OR('Unit Types - Emission Rates'!L286="&lt;0.01",'Unit Types - Emission Rates'!L286="&lt; 0.01"),0.01,'Unit Types - Emission Rates'!L286)))</f>
        <v>0</v>
      </c>
      <c r="BG278" t="b">
        <f>IF(AND(V277&lt;&gt;1),(QuickFix!G277="Yes"))</f>
        <v>0</v>
      </c>
      <c r="BH278" t="b">
        <f>OR('Unit Types - Emission Rates'!A286="Consolidate",AND(ISBLANK('Unit Types - Emission Rates'!A286),BH277=TRUE),BC278&gt;0,BD278&gt;0)</f>
        <v>0</v>
      </c>
      <c r="BI278" t="b">
        <f>OR('Unit Types - Emission Rates'!A286="Remove",AND(ISBLANK('Unit Types - Emission Rates'!A286),BI277=TRUE))</f>
        <v>0</v>
      </c>
      <c r="BJ278" t="b">
        <f>OR('Unit Types - Emission Rates'!A286="Consolidate",'Unit Types - Emission Rates'!A286="New/Modified",'Unit Types - Emission Rates'!A286="Change of location",AND(ISBLANK('Unit Types - Emission Rates'!A286),BJ277=TRUE))</f>
        <v>0</v>
      </c>
      <c r="BK278" t="b">
        <f>OR('Unit Types - Emission Rates'!A286="Renew",'Unit Types - Emission Rates'!A286="Renew only",AND(ISBLANK('Unit Types - Emission Rates'!A286),BK277=TRUE))</f>
        <v>0</v>
      </c>
      <c r="BL278">
        <f>IF(ISNUMBER(IFERROR(MATCH(BM278,$BM$1:BM277,0),"Else")),0,ROW(BM278)-1)</f>
        <v>0</v>
      </c>
      <c r="BM278" s="105">
        <f t="shared" si="123"/>
        <v>0</v>
      </c>
      <c r="DA278" t="b">
        <f t="shared" si="121"/>
        <v>0</v>
      </c>
      <c r="DF278" s="333">
        <f t="shared" si="122"/>
        <v>0</v>
      </c>
    </row>
    <row r="279" spans="1:110" x14ac:dyDescent="0.2">
      <c r="A279" s="102">
        <f>IF(OR('Unit Types - Emission Rates'!A288="Not New/Modified",'Unit Types - Emission Rates'!A288="Remove",M279=0),0,IF(ISNUMBER(MATCH(M279,$M$1:M278,0)),0,MAX($A$1:A278)+1))</f>
        <v>0</v>
      </c>
      <c r="B279" t="str">
        <f>IF(OR(COUNTIF(QuickFix!$D$2:D279,QuickFix!D279)&gt;1,QuickFix!D279=0),IF(ISBLANK('Unit Types - Emission Rates'!C288),B278,0),MAX($B$1:B278)+1)</f>
        <v># if BACT</v>
      </c>
      <c r="C279" t="str">
        <f t="shared" si="102"/>
        <v># if BACT0</v>
      </c>
      <c r="D279">
        <f>IF(B279=0,0,IF(ISNUMBER(MATCH(C279,$C$1:C278,0)),-1,COUNTIF($B$2:B279,B279)-COUNTIFS($D$1:D278,"&lt;0",$B$1:B278,B279)))</f>
        <v>-1</v>
      </c>
      <c r="E279">
        <f t="shared" si="118"/>
        <v>0</v>
      </c>
      <c r="F279" t="str">
        <f>IF(OR(COUNTIF(QuickFix!$D$2:D279,QuickFix!D279)&gt;1,QuickFix!D279=0),IF(ISBLANK('Unit Types - Emission Rates'!C288),F278,0),MAX(F$1:$F278)+1)</f>
        <v># if Monitoring</v>
      </c>
      <c r="G279" t="str">
        <f t="shared" si="103"/>
        <v># if Monitoring0</v>
      </c>
      <c r="H279">
        <f>IF(F279=0,0,IF(ISNUMBER(MATCH(G279,$G$1:G278,0)),-1,COUNTIF($F$2:F279,F279)-COUNTIFS($H$1:H278,"&lt;0",$F$1:F278,F279)))</f>
        <v>-1</v>
      </c>
      <c r="I279">
        <f t="shared" si="104"/>
        <v>0</v>
      </c>
      <c r="J279" s="3" t="str">
        <f>IF(OR(COUNTIF($L$2:L279,L279)&gt;1,L279=0),IF(ISBLANK('Unit Types - Emission Rates'!C288),J278,0),MAX($J$1:J278)+1)</f>
        <v>Unique FIN</v>
      </c>
      <c r="K279" s="3" t="str">
        <f>IF(OR(COUNTIF($M$2:M279,M279)&gt;1,M279=0),IF(ISBLANK('Unit Types - Emission Rates'!D288),K278,0),MAX($K$1:K278)+1)</f>
        <v>Unique EPN</v>
      </c>
      <c r="L279">
        <f>IF(ISBLANK('Unit Types - Emission Rates'!$C288),'Unit Types - Emission Rates'!D288,'Unit Types - Emission Rates'!C288)</f>
        <v>0</v>
      </c>
      <c r="M279" s="3">
        <f>IF(AND(ISBLANK('Unit Types - Emission Rates'!D288),N279&lt;&gt;0,L279&lt;&gt;N279),"FIN: "&amp;L279,IF(AND(ISBLANK('Unit Types - Emission Rates'!D288),N279&lt;&gt;0),L279,'Unit Types - Emission Rates'!D288))</f>
        <v>0</v>
      </c>
      <c r="N279" s="3">
        <f>'Unit Types - Emission Rates'!E288</f>
        <v>0</v>
      </c>
      <c r="O279" s="5" t="str">
        <f>IF(OR(COUNTIF($P$2:P279,P279&lt;&gt;0)&gt;1,P279=0),IF(ISBLANK('Unit Types - Emission Rates'!A288),O278,0),MAX($O$1:O278)+1)</f>
        <v>AR Numbering</v>
      </c>
      <c r="P279" s="5">
        <f>'Unit Types - Emission Rates'!A288</f>
        <v>0</v>
      </c>
      <c r="Q279" s="3">
        <f>IF(R279=0,0,IF(COUNTIF($R$2:R279,R279)&gt;1,0,MAX($Q$1:Q278)+1))</f>
        <v>0</v>
      </c>
      <c r="R279" s="3">
        <f>IF(ISBLANK('Unit Types - Emission Rates'!P288),'Unit Types - Emission Rates'!O288,'Unit Types - Emission Rates'!P288)</f>
        <v>0</v>
      </c>
      <c r="S279" t="str">
        <f t="shared" si="119"/>
        <v>00</v>
      </c>
      <c r="T279" t="str">
        <f t="shared" si="120"/>
        <v>00</v>
      </c>
      <c r="U279" s="3">
        <f>IF(OR('Unit Types - Emission Rates'!F288="PM 2.5",'Unit Types - Emission Rates'!F288="PM2.5",'Unit Types - Emission Rates'!F288="PM 10",'Unit Types - Emission Rates'!F288="PM10"),"PM",'Unit Types - Emission Rates'!F288)</f>
        <v>0</v>
      </c>
      <c r="V279" s="100">
        <f>IF(ISBLANK('Unit Types - Emission Rates'!F288),1,0)</f>
        <v>1</v>
      </c>
      <c r="AC279" s="99">
        <f>IF(AD279=-1,0,MAX($AC$1:AC278)+1)</f>
        <v>0</v>
      </c>
      <c r="AD279" s="3">
        <f t="shared" si="105"/>
        <v>-1</v>
      </c>
      <c r="AE279" s="3">
        <f t="shared" si="106"/>
        <v>-1</v>
      </c>
      <c r="AF279" s="280">
        <f t="shared" si="107"/>
        <v>-1</v>
      </c>
      <c r="AG279" s="280" t="str">
        <f t="shared" si="108"/>
        <v/>
      </c>
      <c r="AH279" s="280" t="str">
        <f t="shared" si="109"/>
        <v/>
      </c>
      <c r="AI279" s="3">
        <f t="shared" si="110"/>
        <v>-1</v>
      </c>
      <c r="AJ279" s="3" t="str">
        <f t="shared" si="111"/>
        <v/>
      </c>
      <c r="AK279" s="3" t="str">
        <f t="shared" si="112"/>
        <v/>
      </c>
      <c r="AL279" s="280">
        <f t="shared" si="113"/>
        <v>-1</v>
      </c>
      <c r="AM279" s="280" t="str">
        <f t="shared" si="114"/>
        <v/>
      </c>
      <c r="AN279" s="285" t="str">
        <f t="shared" si="115"/>
        <v/>
      </c>
      <c r="AO279" s="3">
        <f>IF(AP279=0,0,COUNTIF(AO$1:$AO278,"&lt;&gt;0"))</f>
        <v>0</v>
      </c>
      <c r="AP279" s="3">
        <f t="shared" si="116"/>
        <v>0</v>
      </c>
      <c r="AT279" s="99">
        <f>IF(AU279=0,0,COUNTIF($AT$1:AT278,"&lt;&gt;0"))</f>
        <v>0</v>
      </c>
      <c r="AU279" s="3">
        <f t="shared" si="117"/>
        <v>0</v>
      </c>
      <c r="AY279" s="3">
        <f>IF(ISNUMBER(IFERROR(MATCH(AZ279,$AZ$1:AZ278,0),"Else")),0,ROW(AZ279)-1)</f>
        <v>0</v>
      </c>
      <c r="AZ279">
        <f>IF(OR('Unit Types - Emission Rates'!F287="PM 2.5",'Unit Types - Emission Rates'!F287="PM 2.5 ",'Unit Types - Emission Rates'!F287="PM2.5"),"PM2.5",IF(OR('Unit Types - Emission Rates'!F287="PM 10",'Unit Types - Emission Rates'!F287="PM 10 ",'Unit Types - Emission Rates'!F287="PM10 "),"PM10",IF(RIGHT('Unit Types - Emission Rates'!F287,1)=" ",LEFT('Unit Types - Emission Rates'!F287,LEN('Unit Types - Emission Rates'!F287)-1),IF(RIGHT('Unit Types - Emission Rates'!F287,1)&lt;&gt;" ",'Unit Types - Emission Rates'!F287,'Unit Types - Emission Rates'!F287))))</f>
        <v>0</v>
      </c>
      <c r="BA279">
        <f>_xlfn.NUMBERVALUE(IF(OR('Unit Types - Emission Rates'!G287="-",'Unit Types - Emission Rates'!G287="--",'Unit Types - Emission Rates'!G287="---"),0,IF(OR('Unit Types - Emission Rates'!G287="&lt;0.01",'Unit Types - Emission Rates'!G287="&lt; 0.01"),0.01,'Unit Types - Emission Rates'!G287)))</f>
        <v>0</v>
      </c>
      <c r="BB279">
        <f>_xlfn.NUMBERVALUE(IF(OR('Unit Types - Emission Rates'!H287="-",'Unit Types - Emission Rates'!H287="--",'Unit Types - Emission Rates'!H287="---"),0,IF(OR('Unit Types - Emission Rates'!H287="&lt;0.01",'Unit Types - Emission Rates'!H287="&lt; 0.01"),0.01,'Unit Types - Emission Rates'!H287)))</f>
        <v>0</v>
      </c>
      <c r="BC279">
        <f>_xlfn.NUMBERVALUE(IF(OR('Unit Types - Emission Rates'!I287="-",'Unit Types - Emission Rates'!I287="--",'Unit Types - Emission Rates'!I287="---"),0,IF(OR('Unit Types - Emission Rates'!I287="&lt;0.01",'Unit Types - Emission Rates'!I287="&lt; 0.01"),0.01,'Unit Types - Emission Rates'!I287)))</f>
        <v>0</v>
      </c>
      <c r="BD279">
        <f>_xlfn.NUMBERVALUE(IF(OR('Unit Types - Emission Rates'!J287="-",'Unit Types - Emission Rates'!J287="--",'Unit Types - Emission Rates'!J287="---"),0,IF(OR('Unit Types - Emission Rates'!J287="&lt;0.01",'Unit Types - Emission Rates'!J287="&lt; 0.01"),0.01,'Unit Types - Emission Rates'!J287)))</f>
        <v>0</v>
      </c>
      <c r="BE279">
        <f>_xlfn.NUMBERVALUE(IF(OR('Unit Types - Emission Rates'!K287="-",'Unit Types - Emission Rates'!K287="--",'Unit Types - Emission Rates'!K287="---"),0,IF(OR('Unit Types - Emission Rates'!K287="&lt;0.01",'Unit Types - Emission Rates'!K287="&lt; 0.01"),0.01,'Unit Types - Emission Rates'!K287)))</f>
        <v>0</v>
      </c>
      <c r="BF279">
        <f>_xlfn.NUMBERVALUE(IF(OR('Unit Types - Emission Rates'!L287="-",'Unit Types - Emission Rates'!L287="--",'Unit Types - Emission Rates'!L287="---"),0,IF(OR('Unit Types - Emission Rates'!L287="&lt;0.01",'Unit Types - Emission Rates'!L287="&lt; 0.01"),0.01,'Unit Types - Emission Rates'!L287)))</f>
        <v>0</v>
      </c>
      <c r="BG279" t="b">
        <f>IF(AND(V278&lt;&gt;1),(QuickFix!G278="Yes"))</f>
        <v>0</v>
      </c>
      <c r="BH279" t="b">
        <f>OR('Unit Types - Emission Rates'!A287="Consolidate",AND(ISBLANK('Unit Types - Emission Rates'!A287),BH278=TRUE),BC279&gt;0,BD279&gt;0)</f>
        <v>0</v>
      </c>
      <c r="BI279" t="b">
        <f>OR('Unit Types - Emission Rates'!A287="Remove",AND(ISBLANK('Unit Types - Emission Rates'!A287),BI278=TRUE))</f>
        <v>0</v>
      </c>
      <c r="BJ279" t="b">
        <f>OR('Unit Types - Emission Rates'!A287="Consolidate",'Unit Types - Emission Rates'!A287="New/Modified",'Unit Types - Emission Rates'!A287="Change of location",AND(ISBLANK('Unit Types - Emission Rates'!A287),BJ278=TRUE))</f>
        <v>0</v>
      </c>
      <c r="BK279" t="b">
        <f>OR('Unit Types - Emission Rates'!A287="Renew",'Unit Types - Emission Rates'!A287="Renew only",AND(ISBLANK('Unit Types - Emission Rates'!A287),BK278=TRUE))</f>
        <v>0</v>
      </c>
      <c r="BL279">
        <f>IF(ISNUMBER(IFERROR(MATCH(BM279,$BM$1:BM278,0),"Else")),0,ROW(BM279)-1)</f>
        <v>0</v>
      </c>
      <c r="BM279" s="105">
        <f t="shared" si="123"/>
        <v>0</v>
      </c>
      <c r="DA279" t="b">
        <f t="shared" si="121"/>
        <v>0</v>
      </c>
      <c r="DF279" s="333">
        <f t="shared" si="122"/>
        <v>0</v>
      </c>
    </row>
    <row r="280" spans="1:110" x14ac:dyDescent="0.2">
      <c r="A280" s="102">
        <f>IF(OR('Unit Types - Emission Rates'!A289="Not New/Modified",'Unit Types - Emission Rates'!A289="Remove",M280=0),0,IF(ISNUMBER(MATCH(M280,$M$1:M279,0)),0,MAX($A$1:A279)+1))</f>
        <v>0</v>
      </c>
      <c r="B280" t="str">
        <f>IF(OR(COUNTIF(QuickFix!$D$2:D280,QuickFix!D280)&gt;1,QuickFix!D280=0),IF(ISBLANK('Unit Types - Emission Rates'!C289),B279,0),MAX($B$1:B279)+1)</f>
        <v># if BACT</v>
      </c>
      <c r="C280" t="str">
        <f t="shared" si="102"/>
        <v># if BACT0</v>
      </c>
      <c r="D280">
        <f>IF(B280=0,0,IF(ISNUMBER(MATCH(C280,$C$1:C279,0)),-1,COUNTIF($B$2:B280,B280)-COUNTIFS($D$1:D279,"&lt;0",$B$1:B279,B280)))</f>
        <v>-1</v>
      </c>
      <c r="E280">
        <f t="shared" si="118"/>
        <v>0</v>
      </c>
      <c r="F280" t="str">
        <f>IF(OR(COUNTIF(QuickFix!$D$2:D280,QuickFix!D280)&gt;1,QuickFix!D280=0),IF(ISBLANK('Unit Types - Emission Rates'!C289),F279,0),MAX(F$1:$F279)+1)</f>
        <v># if Monitoring</v>
      </c>
      <c r="G280" t="str">
        <f t="shared" si="103"/>
        <v># if Monitoring0</v>
      </c>
      <c r="H280">
        <f>IF(F280=0,0,IF(ISNUMBER(MATCH(G280,$G$1:G279,0)),-1,COUNTIF($F$2:F280,F280)-COUNTIFS($H$1:H279,"&lt;0",$F$1:F279,F280)))</f>
        <v>-1</v>
      </c>
      <c r="I280">
        <f t="shared" si="104"/>
        <v>0</v>
      </c>
      <c r="J280" s="3" t="str">
        <f>IF(OR(COUNTIF($L$2:L280,L280)&gt;1,L280=0),IF(ISBLANK('Unit Types - Emission Rates'!C289),J279,0),MAX($J$1:J279)+1)</f>
        <v>Unique FIN</v>
      </c>
      <c r="K280" s="3" t="str">
        <f>IF(OR(COUNTIF($M$2:M280,M280)&gt;1,M280=0),IF(ISBLANK('Unit Types - Emission Rates'!D289),K279,0),MAX($K$1:K279)+1)</f>
        <v>Unique EPN</v>
      </c>
      <c r="L280">
        <f>IF(ISBLANK('Unit Types - Emission Rates'!$C289),'Unit Types - Emission Rates'!D289,'Unit Types - Emission Rates'!C289)</f>
        <v>0</v>
      </c>
      <c r="M280" s="3">
        <f>IF(AND(ISBLANK('Unit Types - Emission Rates'!D289),N280&lt;&gt;0,L280&lt;&gt;N280),"FIN: "&amp;L280,IF(AND(ISBLANK('Unit Types - Emission Rates'!D289),N280&lt;&gt;0),L280,'Unit Types - Emission Rates'!D289))</f>
        <v>0</v>
      </c>
      <c r="N280" s="3">
        <f>'Unit Types - Emission Rates'!E289</f>
        <v>0</v>
      </c>
      <c r="O280" s="5" t="str">
        <f>IF(OR(COUNTIF($P$2:P280,P280&lt;&gt;0)&gt;1,P280=0),IF(ISBLANK('Unit Types - Emission Rates'!A289),O279,0),MAX($O$1:O279)+1)</f>
        <v>AR Numbering</v>
      </c>
      <c r="P280" s="5">
        <f>'Unit Types - Emission Rates'!A289</f>
        <v>0</v>
      </c>
      <c r="Q280" s="3">
        <f>IF(R280=0,0,IF(COUNTIF($R$2:R280,R280)&gt;1,0,MAX($Q$1:Q279)+1))</f>
        <v>0</v>
      </c>
      <c r="R280" s="3">
        <f>IF(ISBLANK('Unit Types - Emission Rates'!P289),'Unit Types - Emission Rates'!O289,'Unit Types - Emission Rates'!P289)</f>
        <v>0</v>
      </c>
      <c r="S280" t="str">
        <f t="shared" si="119"/>
        <v>00</v>
      </c>
      <c r="T280" t="str">
        <f t="shared" si="120"/>
        <v>00</v>
      </c>
      <c r="U280" s="3">
        <f>IF(OR('Unit Types - Emission Rates'!F289="PM 2.5",'Unit Types - Emission Rates'!F289="PM2.5",'Unit Types - Emission Rates'!F289="PM 10",'Unit Types - Emission Rates'!F289="PM10"),"PM",'Unit Types - Emission Rates'!F289)</f>
        <v>0</v>
      </c>
      <c r="V280" s="100">
        <f>IF(ISBLANK('Unit Types - Emission Rates'!F289),1,0)</f>
        <v>1</v>
      </c>
      <c r="AC280" s="99">
        <f>IF(AD280=-1,0,MAX($AC$1:AC279)+1)</f>
        <v>0</v>
      </c>
      <c r="AD280" s="3">
        <f t="shared" si="105"/>
        <v>-1</v>
      </c>
      <c r="AE280" s="3">
        <f t="shared" si="106"/>
        <v>-1</v>
      </c>
      <c r="AF280" s="280">
        <f t="shared" si="107"/>
        <v>-1</v>
      </c>
      <c r="AG280" s="280" t="str">
        <f t="shared" si="108"/>
        <v/>
      </c>
      <c r="AH280" s="280" t="str">
        <f t="shared" si="109"/>
        <v/>
      </c>
      <c r="AI280" s="3">
        <f t="shared" si="110"/>
        <v>-1</v>
      </c>
      <c r="AJ280" s="3" t="str">
        <f t="shared" si="111"/>
        <v/>
      </c>
      <c r="AK280" s="3" t="str">
        <f t="shared" si="112"/>
        <v/>
      </c>
      <c r="AL280" s="280">
        <f t="shared" si="113"/>
        <v>-1</v>
      </c>
      <c r="AM280" s="280" t="str">
        <f t="shared" si="114"/>
        <v/>
      </c>
      <c r="AN280" s="285" t="str">
        <f t="shared" si="115"/>
        <v/>
      </c>
      <c r="AO280" s="3">
        <f>IF(AP280=0,0,COUNTIF(AO$1:$AO279,"&lt;&gt;0"))</f>
        <v>0</v>
      </c>
      <c r="AP280" s="3">
        <f t="shared" si="116"/>
        <v>0</v>
      </c>
      <c r="AT280" s="99">
        <f>IF(AU280=0,0,COUNTIF($AT$1:AT279,"&lt;&gt;0"))</f>
        <v>0</v>
      </c>
      <c r="AU280" s="3">
        <f t="shared" si="117"/>
        <v>0</v>
      </c>
      <c r="AY280" s="3">
        <f>IF(ISNUMBER(IFERROR(MATCH(AZ280,$AZ$1:AZ279,0),"Else")),0,ROW(AZ280)-1)</f>
        <v>0</v>
      </c>
      <c r="AZ280">
        <f>IF(OR('Unit Types - Emission Rates'!F288="PM 2.5",'Unit Types - Emission Rates'!F288="PM 2.5 ",'Unit Types - Emission Rates'!F288="PM2.5"),"PM2.5",IF(OR('Unit Types - Emission Rates'!F288="PM 10",'Unit Types - Emission Rates'!F288="PM 10 ",'Unit Types - Emission Rates'!F288="PM10 "),"PM10",IF(RIGHT('Unit Types - Emission Rates'!F288,1)=" ",LEFT('Unit Types - Emission Rates'!F288,LEN('Unit Types - Emission Rates'!F288)-1),IF(RIGHT('Unit Types - Emission Rates'!F288,1)&lt;&gt;" ",'Unit Types - Emission Rates'!F288,'Unit Types - Emission Rates'!F288))))</f>
        <v>0</v>
      </c>
      <c r="BA280">
        <f>_xlfn.NUMBERVALUE(IF(OR('Unit Types - Emission Rates'!G288="-",'Unit Types - Emission Rates'!G288="--",'Unit Types - Emission Rates'!G288="---"),0,IF(OR('Unit Types - Emission Rates'!G288="&lt;0.01",'Unit Types - Emission Rates'!G288="&lt; 0.01"),0.01,'Unit Types - Emission Rates'!G288)))</f>
        <v>0</v>
      </c>
      <c r="BB280">
        <f>_xlfn.NUMBERVALUE(IF(OR('Unit Types - Emission Rates'!H288="-",'Unit Types - Emission Rates'!H288="--",'Unit Types - Emission Rates'!H288="---"),0,IF(OR('Unit Types - Emission Rates'!H288="&lt;0.01",'Unit Types - Emission Rates'!H288="&lt; 0.01"),0.01,'Unit Types - Emission Rates'!H288)))</f>
        <v>0</v>
      </c>
      <c r="BC280">
        <f>_xlfn.NUMBERVALUE(IF(OR('Unit Types - Emission Rates'!I288="-",'Unit Types - Emission Rates'!I288="--",'Unit Types - Emission Rates'!I288="---"),0,IF(OR('Unit Types - Emission Rates'!I288="&lt;0.01",'Unit Types - Emission Rates'!I288="&lt; 0.01"),0.01,'Unit Types - Emission Rates'!I288)))</f>
        <v>0</v>
      </c>
      <c r="BD280">
        <f>_xlfn.NUMBERVALUE(IF(OR('Unit Types - Emission Rates'!J288="-",'Unit Types - Emission Rates'!J288="--",'Unit Types - Emission Rates'!J288="---"),0,IF(OR('Unit Types - Emission Rates'!J288="&lt;0.01",'Unit Types - Emission Rates'!J288="&lt; 0.01"),0.01,'Unit Types - Emission Rates'!J288)))</f>
        <v>0</v>
      </c>
      <c r="BE280">
        <f>_xlfn.NUMBERVALUE(IF(OR('Unit Types - Emission Rates'!K288="-",'Unit Types - Emission Rates'!K288="--",'Unit Types - Emission Rates'!K288="---"),0,IF(OR('Unit Types - Emission Rates'!K288="&lt;0.01",'Unit Types - Emission Rates'!K288="&lt; 0.01"),0.01,'Unit Types - Emission Rates'!K288)))</f>
        <v>0</v>
      </c>
      <c r="BF280">
        <f>_xlfn.NUMBERVALUE(IF(OR('Unit Types - Emission Rates'!L288="-",'Unit Types - Emission Rates'!L288="--",'Unit Types - Emission Rates'!L288="---"),0,IF(OR('Unit Types - Emission Rates'!L288="&lt;0.01",'Unit Types - Emission Rates'!L288="&lt; 0.01"),0.01,'Unit Types - Emission Rates'!L288)))</f>
        <v>0</v>
      </c>
      <c r="BG280" t="b">
        <f>IF(AND(V279&lt;&gt;1),(QuickFix!G279="Yes"))</f>
        <v>0</v>
      </c>
      <c r="BH280" t="b">
        <f>OR('Unit Types - Emission Rates'!A288="Consolidate",AND(ISBLANK('Unit Types - Emission Rates'!A288),BH279=TRUE),BC280&gt;0,BD280&gt;0)</f>
        <v>0</v>
      </c>
      <c r="BI280" t="b">
        <f>OR('Unit Types - Emission Rates'!A288="Remove",AND(ISBLANK('Unit Types - Emission Rates'!A288),BI279=TRUE))</f>
        <v>0</v>
      </c>
      <c r="BJ280" t="b">
        <f>OR('Unit Types - Emission Rates'!A288="Consolidate",'Unit Types - Emission Rates'!A288="New/Modified",'Unit Types - Emission Rates'!A288="Change of location",AND(ISBLANK('Unit Types - Emission Rates'!A288),BJ279=TRUE))</f>
        <v>0</v>
      </c>
      <c r="BK280" t="b">
        <f>OR('Unit Types - Emission Rates'!A288="Renew",'Unit Types - Emission Rates'!A288="Renew only",AND(ISBLANK('Unit Types - Emission Rates'!A288),BK279=TRUE))</f>
        <v>0</v>
      </c>
      <c r="BL280">
        <f>IF(ISNUMBER(IFERROR(MATCH(BM280,$BM$1:BM279,0),"Else")),0,ROW(BM280)-1)</f>
        <v>0</v>
      </c>
      <c r="BM280" s="105">
        <f t="shared" si="123"/>
        <v>0</v>
      </c>
      <c r="DA280" t="b">
        <f t="shared" si="121"/>
        <v>0</v>
      </c>
      <c r="DF280" s="333">
        <f t="shared" si="122"/>
        <v>0</v>
      </c>
    </row>
    <row r="281" spans="1:110" x14ac:dyDescent="0.2">
      <c r="A281" s="102">
        <f>IF(OR('Unit Types - Emission Rates'!A290="Not New/Modified",'Unit Types - Emission Rates'!A290="Remove",M281=0),0,IF(ISNUMBER(MATCH(M281,$M$1:M280,0)),0,MAX($A$1:A280)+1))</f>
        <v>0</v>
      </c>
      <c r="B281" t="str">
        <f>IF(OR(COUNTIF(QuickFix!$D$2:D281,QuickFix!D281)&gt;1,QuickFix!D281=0),IF(ISBLANK('Unit Types - Emission Rates'!C290),B280,0),MAX($B$1:B280)+1)</f>
        <v># if BACT</v>
      </c>
      <c r="C281" t="str">
        <f t="shared" si="102"/>
        <v># if BACT0</v>
      </c>
      <c r="D281">
        <f>IF(B281=0,0,IF(ISNUMBER(MATCH(C281,$C$1:C280,0)),-1,COUNTIF($B$2:B281,B281)-COUNTIFS($D$1:D280,"&lt;0",$B$1:B280,B281)))</f>
        <v>-1</v>
      </c>
      <c r="E281">
        <f t="shared" si="118"/>
        <v>0</v>
      </c>
      <c r="F281" t="str">
        <f>IF(OR(COUNTIF(QuickFix!$D$2:D281,QuickFix!D281)&gt;1,QuickFix!D281=0),IF(ISBLANK('Unit Types - Emission Rates'!C290),F280,0),MAX(F$1:$F280)+1)</f>
        <v># if Monitoring</v>
      </c>
      <c r="G281" t="str">
        <f t="shared" si="103"/>
        <v># if Monitoring0</v>
      </c>
      <c r="H281">
        <f>IF(F281=0,0,IF(ISNUMBER(MATCH(G281,$G$1:G280,0)),-1,COUNTIF($F$2:F281,F281)-COUNTIFS($H$1:H280,"&lt;0",$F$1:F280,F281)))</f>
        <v>-1</v>
      </c>
      <c r="I281">
        <f t="shared" si="104"/>
        <v>0</v>
      </c>
      <c r="J281" s="3" t="str">
        <f>IF(OR(COUNTIF($L$2:L281,L281)&gt;1,L281=0),IF(ISBLANK('Unit Types - Emission Rates'!C290),J280,0),MAX($J$1:J280)+1)</f>
        <v>Unique FIN</v>
      </c>
      <c r="K281" s="3" t="str">
        <f>IF(OR(COUNTIF($M$2:M281,M281)&gt;1,M281=0),IF(ISBLANK('Unit Types - Emission Rates'!D290),K280,0),MAX($K$1:K280)+1)</f>
        <v>Unique EPN</v>
      </c>
      <c r="L281">
        <f>IF(ISBLANK('Unit Types - Emission Rates'!$C290),'Unit Types - Emission Rates'!D290,'Unit Types - Emission Rates'!C290)</f>
        <v>0</v>
      </c>
      <c r="M281" s="3">
        <f>IF(AND(ISBLANK('Unit Types - Emission Rates'!D290),N281&lt;&gt;0,L281&lt;&gt;N281),"FIN: "&amp;L281,IF(AND(ISBLANK('Unit Types - Emission Rates'!D290),N281&lt;&gt;0),L281,'Unit Types - Emission Rates'!D290))</f>
        <v>0</v>
      </c>
      <c r="N281" s="3">
        <f>'Unit Types - Emission Rates'!E290</f>
        <v>0</v>
      </c>
      <c r="O281" s="5" t="str">
        <f>IF(OR(COUNTIF($P$2:P281,P281&lt;&gt;0)&gt;1,P281=0),IF(ISBLANK('Unit Types - Emission Rates'!A290),O280,0),MAX($O$1:O280)+1)</f>
        <v>AR Numbering</v>
      </c>
      <c r="P281" s="5">
        <f>'Unit Types - Emission Rates'!A290</f>
        <v>0</v>
      </c>
      <c r="Q281" s="3">
        <f>IF(R281=0,0,IF(COUNTIF($R$2:R281,R281)&gt;1,0,MAX($Q$1:Q280)+1))</f>
        <v>0</v>
      </c>
      <c r="R281" s="3">
        <f>IF(ISBLANK('Unit Types - Emission Rates'!P290),'Unit Types - Emission Rates'!O290,'Unit Types - Emission Rates'!P290)</f>
        <v>0</v>
      </c>
      <c r="S281" t="str">
        <f t="shared" si="119"/>
        <v>00</v>
      </c>
      <c r="T281" t="str">
        <f t="shared" si="120"/>
        <v>00</v>
      </c>
      <c r="U281" s="3">
        <f>IF(OR('Unit Types - Emission Rates'!F290="PM 2.5",'Unit Types - Emission Rates'!F290="PM2.5",'Unit Types - Emission Rates'!F290="PM 10",'Unit Types - Emission Rates'!F290="PM10"),"PM",'Unit Types - Emission Rates'!F290)</f>
        <v>0</v>
      </c>
      <c r="V281" s="100">
        <f>IF(ISBLANK('Unit Types - Emission Rates'!F290),1,0)</f>
        <v>1</v>
      </c>
      <c r="AC281" s="99">
        <f>IF(AD281=-1,0,MAX($AC$1:AC280)+1)</f>
        <v>0</v>
      </c>
      <c r="AD281" s="3">
        <f t="shared" si="105"/>
        <v>-1</v>
      </c>
      <c r="AE281" s="3">
        <f t="shared" si="106"/>
        <v>-1</v>
      </c>
      <c r="AF281" s="280">
        <f t="shared" si="107"/>
        <v>-1</v>
      </c>
      <c r="AG281" s="280" t="str">
        <f t="shared" si="108"/>
        <v/>
      </c>
      <c r="AH281" s="280" t="str">
        <f t="shared" si="109"/>
        <v/>
      </c>
      <c r="AI281" s="3">
        <f t="shared" si="110"/>
        <v>-1</v>
      </c>
      <c r="AJ281" s="3" t="str">
        <f t="shared" si="111"/>
        <v/>
      </c>
      <c r="AK281" s="3" t="str">
        <f t="shared" si="112"/>
        <v/>
      </c>
      <c r="AL281" s="280">
        <f t="shared" si="113"/>
        <v>-1</v>
      </c>
      <c r="AM281" s="280" t="str">
        <f t="shared" si="114"/>
        <v/>
      </c>
      <c r="AN281" s="285" t="str">
        <f t="shared" si="115"/>
        <v/>
      </c>
      <c r="AO281" s="3">
        <f>IF(AP281=0,0,COUNTIF(AO$1:$AO280,"&lt;&gt;0"))</f>
        <v>0</v>
      </c>
      <c r="AP281" s="3">
        <f t="shared" si="116"/>
        <v>0</v>
      </c>
      <c r="AT281" s="99">
        <f>IF(AU281=0,0,COUNTIF($AT$1:AT280,"&lt;&gt;0"))</f>
        <v>0</v>
      </c>
      <c r="AU281" s="3">
        <f t="shared" si="117"/>
        <v>0</v>
      </c>
      <c r="AY281" s="3">
        <f>IF(ISNUMBER(IFERROR(MATCH(AZ281,$AZ$1:AZ280,0),"Else")),0,ROW(AZ281)-1)</f>
        <v>0</v>
      </c>
      <c r="AZ281">
        <f>IF(OR('Unit Types - Emission Rates'!F289="PM 2.5",'Unit Types - Emission Rates'!F289="PM 2.5 ",'Unit Types - Emission Rates'!F289="PM2.5"),"PM2.5",IF(OR('Unit Types - Emission Rates'!F289="PM 10",'Unit Types - Emission Rates'!F289="PM 10 ",'Unit Types - Emission Rates'!F289="PM10 "),"PM10",IF(RIGHT('Unit Types - Emission Rates'!F289,1)=" ",LEFT('Unit Types - Emission Rates'!F289,LEN('Unit Types - Emission Rates'!F289)-1),IF(RIGHT('Unit Types - Emission Rates'!F289,1)&lt;&gt;" ",'Unit Types - Emission Rates'!F289,'Unit Types - Emission Rates'!F289))))</f>
        <v>0</v>
      </c>
      <c r="BA281">
        <f>_xlfn.NUMBERVALUE(IF(OR('Unit Types - Emission Rates'!G289="-",'Unit Types - Emission Rates'!G289="--",'Unit Types - Emission Rates'!G289="---"),0,IF(OR('Unit Types - Emission Rates'!G289="&lt;0.01",'Unit Types - Emission Rates'!G289="&lt; 0.01"),0.01,'Unit Types - Emission Rates'!G289)))</f>
        <v>0</v>
      </c>
      <c r="BB281">
        <f>_xlfn.NUMBERVALUE(IF(OR('Unit Types - Emission Rates'!H289="-",'Unit Types - Emission Rates'!H289="--",'Unit Types - Emission Rates'!H289="---"),0,IF(OR('Unit Types - Emission Rates'!H289="&lt;0.01",'Unit Types - Emission Rates'!H289="&lt; 0.01"),0.01,'Unit Types - Emission Rates'!H289)))</f>
        <v>0</v>
      </c>
      <c r="BC281">
        <f>_xlfn.NUMBERVALUE(IF(OR('Unit Types - Emission Rates'!I289="-",'Unit Types - Emission Rates'!I289="--",'Unit Types - Emission Rates'!I289="---"),0,IF(OR('Unit Types - Emission Rates'!I289="&lt;0.01",'Unit Types - Emission Rates'!I289="&lt; 0.01"),0.01,'Unit Types - Emission Rates'!I289)))</f>
        <v>0</v>
      </c>
      <c r="BD281">
        <f>_xlfn.NUMBERVALUE(IF(OR('Unit Types - Emission Rates'!J289="-",'Unit Types - Emission Rates'!J289="--",'Unit Types - Emission Rates'!J289="---"),0,IF(OR('Unit Types - Emission Rates'!J289="&lt;0.01",'Unit Types - Emission Rates'!J289="&lt; 0.01"),0.01,'Unit Types - Emission Rates'!J289)))</f>
        <v>0</v>
      </c>
      <c r="BE281">
        <f>_xlfn.NUMBERVALUE(IF(OR('Unit Types - Emission Rates'!K289="-",'Unit Types - Emission Rates'!K289="--",'Unit Types - Emission Rates'!K289="---"),0,IF(OR('Unit Types - Emission Rates'!K289="&lt;0.01",'Unit Types - Emission Rates'!K289="&lt; 0.01"),0.01,'Unit Types - Emission Rates'!K289)))</f>
        <v>0</v>
      </c>
      <c r="BF281">
        <f>_xlfn.NUMBERVALUE(IF(OR('Unit Types - Emission Rates'!L289="-",'Unit Types - Emission Rates'!L289="--",'Unit Types - Emission Rates'!L289="---"),0,IF(OR('Unit Types - Emission Rates'!L289="&lt;0.01",'Unit Types - Emission Rates'!L289="&lt; 0.01"),0.01,'Unit Types - Emission Rates'!L289)))</f>
        <v>0</v>
      </c>
      <c r="BG281" t="b">
        <f>IF(AND(V280&lt;&gt;1),(QuickFix!G280="Yes"))</f>
        <v>0</v>
      </c>
      <c r="BH281" t="b">
        <f>OR('Unit Types - Emission Rates'!A289="Consolidate",AND(ISBLANK('Unit Types - Emission Rates'!A289),BH280=TRUE),BC281&gt;0,BD281&gt;0)</f>
        <v>0</v>
      </c>
      <c r="BI281" t="b">
        <f>OR('Unit Types - Emission Rates'!A289="Remove",AND(ISBLANK('Unit Types - Emission Rates'!A289),BI280=TRUE))</f>
        <v>0</v>
      </c>
      <c r="BJ281" t="b">
        <f>OR('Unit Types - Emission Rates'!A289="Consolidate",'Unit Types - Emission Rates'!A289="New/Modified",'Unit Types - Emission Rates'!A289="Change of location",AND(ISBLANK('Unit Types - Emission Rates'!A289),BJ280=TRUE))</f>
        <v>0</v>
      </c>
      <c r="BK281" t="b">
        <f>OR('Unit Types - Emission Rates'!A289="Renew",'Unit Types - Emission Rates'!A289="Renew only",AND(ISBLANK('Unit Types - Emission Rates'!A289),BK280=TRUE))</f>
        <v>0</v>
      </c>
      <c r="BL281">
        <f>IF(ISNUMBER(IFERROR(MATCH(BM281,$BM$1:BM280,0),"Else")),0,ROW(BM281)-1)</f>
        <v>0</v>
      </c>
      <c r="BM281" s="105">
        <f t="shared" si="123"/>
        <v>0</v>
      </c>
      <c r="DA281" t="b">
        <f t="shared" si="121"/>
        <v>0</v>
      </c>
      <c r="DF281" s="333">
        <f t="shared" si="122"/>
        <v>0</v>
      </c>
    </row>
    <row r="282" spans="1:110" x14ac:dyDescent="0.2">
      <c r="A282" s="102">
        <f>IF(OR('Unit Types - Emission Rates'!A291="Not New/Modified",'Unit Types - Emission Rates'!A291="Remove",M282=0),0,IF(ISNUMBER(MATCH(M282,$M$1:M281,0)),0,MAX($A$1:A281)+1))</f>
        <v>0</v>
      </c>
      <c r="B282" t="str">
        <f>IF(OR(COUNTIF(QuickFix!$D$2:D282,QuickFix!D282)&gt;1,QuickFix!D282=0),IF(ISBLANK('Unit Types - Emission Rates'!C291),B281,0),MAX($B$1:B281)+1)</f>
        <v># if BACT</v>
      </c>
      <c r="C282" t="str">
        <f t="shared" si="102"/>
        <v># if BACT0</v>
      </c>
      <c r="D282">
        <f>IF(B282=0,0,IF(ISNUMBER(MATCH(C282,$C$1:C281,0)),-1,COUNTIF($B$2:B282,B282)-COUNTIFS($D$1:D281,"&lt;0",$B$1:B281,B282)))</f>
        <v>-1</v>
      </c>
      <c r="E282">
        <f t="shared" si="118"/>
        <v>0</v>
      </c>
      <c r="F282" t="str">
        <f>IF(OR(COUNTIF(QuickFix!$D$2:D282,QuickFix!D282)&gt;1,QuickFix!D282=0),IF(ISBLANK('Unit Types - Emission Rates'!C291),F281,0),MAX(F$1:$F281)+1)</f>
        <v># if Monitoring</v>
      </c>
      <c r="G282" t="str">
        <f t="shared" si="103"/>
        <v># if Monitoring0</v>
      </c>
      <c r="H282">
        <f>IF(F282=0,0,IF(ISNUMBER(MATCH(G282,$G$1:G281,0)),-1,COUNTIF($F$2:F282,F282)-COUNTIFS($H$1:H281,"&lt;0",$F$1:F281,F282)))</f>
        <v>-1</v>
      </c>
      <c r="I282">
        <f t="shared" si="104"/>
        <v>0</v>
      </c>
      <c r="J282" s="3" t="str">
        <f>IF(OR(COUNTIF($L$2:L282,L282)&gt;1,L282=0),IF(ISBLANK('Unit Types - Emission Rates'!C291),J281,0),MAX($J$1:J281)+1)</f>
        <v>Unique FIN</v>
      </c>
      <c r="K282" s="3" t="str">
        <f>IF(OR(COUNTIF($M$2:M282,M282)&gt;1,M282=0),IF(ISBLANK('Unit Types - Emission Rates'!D291),K281,0),MAX($K$1:K281)+1)</f>
        <v>Unique EPN</v>
      </c>
      <c r="L282">
        <f>IF(ISBLANK('Unit Types - Emission Rates'!$C291),'Unit Types - Emission Rates'!D291,'Unit Types - Emission Rates'!C291)</f>
        <v>0</v>
      </c>
      <c r="M282" s="3">
        <f>IF(AND(ISBLANK('Unit Types - Emission Rates'!D291),N282&lt;&gt;0,L282&lt;&gt;N282),"FIN: "&amp;L282,IF(AND(ISBLANK('Unit Types - Emission Rates'!D291),N282&lt;&gt;0),L282,'Unit Types - Emission Rates'!D291))</f>
        <v>0</v>
      </c>
      <c r="N282" s="3">
        <f>'Unit Types - Emission Rates'!E291</f>
        <v>0</v>
      </c>
      <c r="O282" s="5" t="str">
        <f>IF(OR(COUNTIF($P$2:P282,P282&lt;&gt;0)&gt;1,P282=0),IF(ISBLANK('Unit Types - Emission Rates'!A291),O281,0),MAX($O$1:O281)+1)</f>
        <v>AR Numbering</v>
      </c>
      <c r="P282" s="5">
        <f>'Unit Types - Emission Rates'!A291</f>
        <v>0</v>
      </c>
      <c r="Q282" s="3">
        <f>IF(R282=0,0,IF(COUNTIF($R$2:R282,R282)&gt;1,0,MAX($Q$1:Q281)+1))</f>
        <v>0</v>
      </c>
      <c r="R282" s="3">
        <f>IF(ISBLANK('Unit Types - Emission Rates'!P291),'Unit Types - Emission Rates'!O291,'Unit Types - Emission Rates'!P291)</f>
        <v>0</v>
      </c>
      <c r="S282" t="str">
        <f t="shared" si="119"/>
        <v>00</v>
      </c>
      <c r="T282" t="str">
        <f t="shared" si="120"/>
        <v>00</v>
      </c>
      <c r="U282" s="3">
        <f>IF(OR('Unit Types - Emission Rates'!F291="PM 2.5",'Unit Types - Emission Rates'!F291="PM2.5",'Unit Types - Emission Rates'!F291="PM 10",'Unit Types - Emission Rates'!F291="PM10"),"PM",'Unit Types - Emission Rates'!F291)</f>
        <v>0</v>
      </c>
      <c r="V282" s="100">
        <f>IF(ISBLANK('Unit Types - Emission Rates'!F291),1,0)</f>
        <v>1</v>
      </c>
      <c r="AC282" s="99">
        <f>IF(AD282=-1,0,MAX($AC$1:AC281)+1)</f>
        <v>0</v>
      </c>
      <c r="AD282" s="3">
        <f t="shared" si="105"/>
        <v>-1</v>
      </c>
      <c r="AE282" s="3">
        <f t="shared" si="106"/>
        <v>-1</v>
      </c>
      <c r="AF282" s="280">
        <f t="shared" si="107"/>
        <v>-1</v>
      </c>
      <c r="AG282" s="280" t="str">
        <f t="shared" si="108"/>
        <v/>
      </c>
      <c r="AH282" s="280" t="str">
        <f t="shared" si="109"/>
        <v/>
      </c>
      <c r="AI282" s="3">
        <f t="shared" si="110"/>
        <v>-1</v>
      </c>
      <c r="AJ282" s="3" t="str">
        <f t="shared" si="111"/>
        <v/>
      </c>
      <c r="AK282" s="3" t="str">
        <f t="shared" si="112"/>
        <v/>
      </c>
      <c r="AL282" s="280">
        <f t="shared" si="113"/>
        <v>-1</v>
      </c>
      <c r="AM282" s="280" t="str">
        <f t="shared" si="114"/>
        <v/>
      </c>
      <c r="AN282" s="285" t="str">
        <f t="shared" si="115"/>
        <v/>
      </c>
      <c r="AO282" s="3">
        <f>IF(AP282=0,0,COUNTIF(AO$1:$AO281,"&lt;&gt;0"))</f>
        <v>0</v>
      </c>
      <c r="AP282" s="3">
        <f t="shared" si="116"/>
        <v>0</v>
      </c>
      <c r="AT282" s="99">
        <f>IF(AU282=0,0,COUNTIF($AT$1:AT281,"&lt;&gt;0"))</f>
        <v>0</v>
      </c>
      <c r="AU282" s="3">
        <f t="shared" si="117"/>
        <v>0</v>
      </c>
      <c r="AY282" s="3">
        <f>IF(ISNUMBER(IFERROR(MATCH(AZ282,$AZ$1:AZ281,0),"Else")),0,ROW(AZ282)-1)</f>
        <v>0</v>
      </c>
      <c r="AZ282">
        <f>IF(OR('Unit Types - Emission Rates'!F290="PM 2.5",'Unit Types - Emission Rates'!F290="PM 2.5 ",'Unit Types - Emission Rates'!F290="PM2.5"),"PM2.5",IF(OR('Unit Types - Emission Rates'!F290="PM 10",'Unit Types - Emission Rates'!F290="PM 10 ",'Unit Types - Emission Rates'!F290="PM10 "),"PM10",IF(RIGHT('Unit Types - Emission Rates'!F290,1)=" ",LEFT('Unit Types - Emission Rates'!F290,LEN('Unit Types - Emission Rates'!F290)-1),IF(RIGHT('Unit Types - Emission Rates'!F290,1)&lt;&gt;" ",'Unit Types - Emission Rates'!F290,'Unit Types - Emission Rates'!F290))))</f>
        <v>0</v>
      </c>
      <c r="BA282">
        <f>_xlfn.NUMBERVALUE(IF(OR('Unit Types - Emission Rates'!G290="-",'Unit Types - Emission Rates'!G290="--",'Unit Types - Emission Rates'!G290="---"),0,IF(OR('Unit Types - Emission Rates'!G290="&lt;0.01",'Unit Types - Emission Rates'!G290="&lt; 0.01"),0.01,'Unit Types - Emission Rates'!G290)))</f>
        <v>0</v>
      </c>
      <c r="BB282">
        <f>_xlfn.NUMBERVALUE(IF(OR('Unit Types - Emission Rates'!H290="-",'Unit Types - Emission Rates'!H290="--",'Unit Types - Emission Rates'!H290="---"),0,IF(OR('Unit Types - Emission Rates'!H290="&lt;0.01",'Unit Types - Emission Rates'!H290="&lt; 0.01"),0.01,'Unit Types - Emission Rates'!H290)))</f>
        <v>0</v>
      </c>
      <c r="BC282">
        <f>_xlfn.NUMBERVALUE(IF(OR('Unit Types - Emission Rates'!I290="-",'Unit Types - Emission Rates'!I290="--",'Unit Types - Emission Rates'!I290="---"),0,IF(OR('Unit Types - Emission Rates'!I290="&lt;0.01",'Unit Types - Emission Rates'!I290="&lt; 0.01"),0.01,'Unit Types - Emission Rates'!I290)))</f>
        <v>0</v>
      </c>
      <c r="BD282">
        <f>_xlfn.NUMBERVALUE(IF(OR('Unit Types - Emission Rates'!J290="-",'Unit Types - Emission Rates'!J290="--",'Unit Types - Emission Rates'!J290="---"),0,IF(OR('Unit Types - Emission Rates'!J290="&lt;0.01",'Unit Types - Emission Rates'!J290="&lt; 0.01"),0.01,'Unit Types - Emission Rates'!J290)))</f>
        <v>0</v>
      </c>
      <c r="BE282">
        <f>_xlfn.NUMBERVALUE(IF(OR('Unit Types - Emission Rates'!K290="-",'Unit Types - Emission Rates'!K290="--",'Unit Types - Emission Rates'!K290="---"),0,IF(OR('Unit Types - Emission Rates'!K290="&lt;0.01",'Unit Types - Emission Rates'!K290="&lt; 0.01"),0.01,'Unit Types - Emission Rates'!K290)))</f>
        <v>0</v>
      </c>
      <c r="BF282">
        <f>_xlfn.NUMBERVALUE(IF(OR('Unit Types - Emission Rates'!L290="-",'Unit Types - Emission Rates'!L290="--",'Unit Types - Emission Rates'!L290="---"),0,IF(OR('Unit Types - Emission Rates'!L290="&lt;0.01",'Unit Types - Emission Rates'!L290="&lt; 0.01"),0.01,'Unit Types - Emission Rates'!L290)))</f>
        <v>0</v>
      </c>
      <c r="BG282" t="b">
        <f>IF(AND(V281&lt;&gt;1),(QuickFix!G281="Yes"))</f>
        <v>0</v>
      </c>
      <c r="BH282" t="b">
        <f>OR('Unit Types - Emission Rates'!A290="Consolidate",AND(ISBLANK('Unit Types - Emission Rates'!A290),BH281=TRUE),BC282&gt;0,BD282&gt;0)</f>
        <v>0</v>
      </c>
      <c r="BI282" t="b">
        <f>OR('Unit Types - Emission Rates'!A290="Remove",AND(ISBLANK('Unit Types - Emission Rates'!A290),BI281=TRUE))</f>
        <v>0</v>
      </c>
      <c r="BJ282" t="b">
        <f>OR('Unit Types - Emission Rates'!A290="Consolidate",'Unit Types - Emission Rates'!A290="New/Modified",'Unit Types - Emission Rates'!A290="Change of location",AND(ISBLANK('Unit Types - Emission Rates'!A290),BJ281=TRUE))</f>
        <v>0</v>
      </c>
      <c r="BK282" t="b">
        <f>OR('Unit Types - Emission Rates'!A290="Renew",'Unit Types - Emission Rates'!A290="Renew only",AND(ISBLANK('Unit Types - Emission Rates'!A290),BK281=TRUE))</f>
        <v>0</v>
      </c>
      <c r="BL282">
        <f>IF(ISNUMBER(IFERROR(MATCH(BM282,$BM$1:BM281,0),"Else")),0,ROW(BM282)-1)</f>
        <v>0</v>
      </c>
      <c r="BM282" s="105">
        <f t="shared" si="123"/>
        <v>0</v>
      </c>
      <c r="DA282" t="b">
        <f t="shared" si="121"/>
        <v>0</v>
      </c>
      <c r="DF282" s="333">
        <f t="shared" si="122"/>
        <v>0</v>
      </c>
    </row>
    <row r="283" spans="1:110" x14ac:dyDescent="0.2">
      <c r="A283" s="102">
        <f>IF(OR('Unit Types - Emission Rates'!A292="Not New/Modified",'Unit Types - Emission Rates'!A292="Remove",M283=0),0,IF(ISNUMBER(MATCH(M283,$M$1:M282,0)),0,MAX($A$1:A282)+1))</f>
        <v>0</v>
      </c>
      <c r="B283" t="str">
        <f>IF(OR(COUNTIF(QuickFix!$D$2:D283,QuickFix!D283)&gt;1,QuickFix!D283=0),IF(ISBLANK('Unit Types - Emission Rates'!C292),B282,0),MAX($B$1:B282)+1)</f>
        <v># if BACT</v>
      </c>
      <c r="C283" t="str">
        <f t="shared" si="102"/>
        <v># if BACT0</v>
      </c>
      <c r="D283">
        <f>IF(B283=0,0,IF(ISNUMBER(MATCH(C283,$C$1:C282,0)),-1,COUNTIF($B$2:B283,B283)-COUNTIFS($D$1:D282,"&lt;0",$B$1:B282,B283)))</f>
        <v>-1</v>
      </c>
      <c r="E283">
        <f t="shared" si="118"/>
        <v>0</v>
      </c>
      <c r="F283" t="str">
        <f>IF(OR(COUNTIF(QuickFix!$D$2:D283,QuickFix!D283)&gt;1,QuickFix!D283=0),IF(ISBLANK('Unit Types - Emission Rates'!C292),F282,0),MAX(F$1:$F282)+1)</f>
        <v># if Monitoring</v>
      </c>
      <c r="G283" t="str">
        <f t="shared" si="103"/>
        <v># if Monitoring0</v>
      </c>
      <c r="H283">
        <f>IF(F283=0,0,IF(ISNUMBER(MATCH(G283,$G$1:G282,0)),-1,COUNTIF($F$2:F283,F283)-COUNTIFS($H$1:H282,"&lt;0",$F$1:F282,F283)))</f>
        <v>-1</v>
      </c>
      <c r="I283">
        <f t="shared" si="104"/>
        <v>0</v>
      </c>
      <c r="J283" s="3" t="str">
        <f>IF(OR(COUNTIF($L$2:L283,L283)&gt;1,L283=0),IF(ISBLANK('Unit Types - Emission Rates'!C292),J282,0),MAX($J$1:J282)+1)</f>
        <v>Unique FIN</v>
      </c>
      <c r="K283" s="3" t="str">
        <f>IF(OR(COUNTIF($M$2:M283,M283)&gt;1,M283=0),IF(ISBLANK('Unit Types - Emission Rates'!D292),K282,0),MAX($K$1:K282)+1)</f>
        <v>Unique EPN</v>
      </c>
      <c r="L283">
        <f>IF(ISBLANK('Unit Types - Emission Rates'!$C292),'Unit Types - Emission Rates'!D292,'Unit Types - Emission Rates'!C292)</f>
        <v>0</v>
      </c>
      <c r="M283" s="3">
        <f>IF(AND(ISBLANK('Unit Types - Emission Rates'!D292),N283&lt;&gt;0,L283&lt;&gt;N283),"FIN: "&amp;L283,IF(AND(ISBLANK('Unit Types - Emission Rates'!D292),N283&lt;&gt;0),L283,'Unit Types - Emission Rates'!D292))</f>
        <v>0</v>
      </c>
      <c r="N283" s="3">
        <f>'Unit Types - Emission Rates'!E292</f>
        <v>0</v>
      </c>
      <c r="O283" s="5" t="str">
        <f>IF(OR(COUNTIF($P$2:P283,P283&lt;&gt;0)&gt;1,P283=0),IF(ISBLANK('Unit Types - Emission Rates'!A292),O282,0),MAX($O$1:O282)+1)</f>
        <v>AR Numbering</v>
      </c>
      <c r="P283" s="5">
        <f>'Unit Types - Emission Rates'!A292</f>
        <v>0</v>
      </c>
      <c r="Q283" s="3">
        <f>IF(R283=0,0,IF(COUNTIF($R$2:R283,R283)&gt;1,0,MAX($Q$1:Q282)+1))</f>
        <v>0</v>
      </c>
      <c r="R283" s="3">
        <f>IF(ISBLANK('Unit Types - Emission Rates'!P292),'Unit Types - Emission Rates'!O292,'Unit Types - Emission Rates'!P292)</f>
        <v>0</v>
      </c>
      <c r="S283" t="str">
        <f t="shared" si="119"/>
        <v>00</v>
      </c>
      <c r="T283" t="str">
        <f t="shared" si="120"/>
        <v>00</v>
      </c>
      <c r="U283" s="3">
        <f>IF(OR('Unit Types - Emission Rates'!F292="PM 2.5",'Unit Types - Emission Rates'!F292="PM2.5",'Unit Types - Emission Rates'!F292="PM 10",'Unit Types - Emission Rates'!F292="PM10"),"PM",'Unit Types - Emission Rates'!F292)</f>
        <v>0</v>
      </c>
      <c r="V283" s="100">
        <f>IF(ISBLANK('Unit Types - Emission Rates'!F292),1,0)</f>
        <v>1</v>
      </c>
      <c r="AC283" s="99">
        <f>IF(AD283=-1,0,MAX($AC$1:AC282)+1)</f>
        <v>0</v>
      </c>
      <c r="AD283" s="3">
        <f t="shared" si="105"/>
        <v>-1</v>
      </c>
      <c r="AE283" s="3">
        <f t="shared" si="106"/>
        <v>-1</v>
      </c>
      <c r="AF283" s="280">
        <f t="shared" si="107"/>
        <v>-1</v>
      </c>
      <c r="AG283" s="280" t="str">
        <f t="shared" si="108"/>
        <v/>
      </c>
      <c r="AH283" s="280" t="str">
        <f t="shared" si="109"/>
        <v/>
      </c>
      <c r="AI283" s="3">
        <f t="shared" si="110"/>
        <v>-1</v>
      </c>
      <c r="AJ283" s="3" t="str">
        <f t="shared" si="111"/>
        <v/>
      </c>
      <c r="AK283" s="3" t="str">
        <f t="shared" si="112"/>
        <v/>
      </c>
      <c r="AL283" s="280">
        <f t="shared" si="113"/>
        <v>-1</v>
      </c>
      <c r="AM283" s="280" t="str">
        <f t="shared" si="114"/>
        <v/>
      </c>
      <c r="AN283" s="285" t="str">
        <f t="shared" si="115"/>
        <v/>
      </c>
      <c r="AO283" s="3">
        <f>IF(AP283=0,0,COUNTIF(AO$1:$AO282,"&lt;&gt;0"))</f>
        <v>0</v>
      </c>
      <c r="AP283" s="3">
        <f t="shared" si="116"/>
        <v>0</v>
      </c>
      <c r="AT283" s="99">
        <f>IF(AU283=0,0,COUNTIF($AT$1:AT282,"&lt;&gt;0"))</f>
        <v>0</v>
      </c>
      <c r="AU283" s="3">
        <f t="shared" si="117"/>
        <v>0</v>
      </c>
      <c r="AY283" s="3">
        <f>IF(ISNUMBER(IFERROR(MATCH(AZ283,$AZ$1:AZ282,0),"Else")),0,ROW(AZ283)-1)</f>
        <v>0</v>
      </c>
      <c r="AZ283">
        <f>IF(OR('Unit Types - Emission Rates'!F291="PM 2.5",'Unit Types - Emission Rates'!F291="PM 2.5 ",'Unit Types - Emission Rates'!F291="PM2.5"),"PM2.5",IF(OR('Unit Types - Emission Rates'!F291="PM 10",'Unit Types - Emission Rates'!F291="PM 10 ",'Unit Types - Emission Rates'!F291="PM10 "),"PM10",IF(RIGHT('Unit Types - Emission Rates'!F291,1)=" ",LEFT('Unit Types - Emission Rates'!F291,LEN('Unit Types - Emission Rates'!F291)-1),IF(RIGHT('Unit Types - Emission Rates'!F291,1)&lt;&gt;" ",'Unit Types - Emission Rates'!F291,'Unit Types - Emission Rates'!F291))))</f>
        <v>0</v>
      </c>
      <c r="BA283">
        <f>_xlfn.NUMBERVALUE(IF(OR('Unit Types - Emission Rates'!G291="-",'Unit Types - Emission Rates'!G291="--",'Unit Types - Emission Rates'!G291="---"),0,IF(OR('Unit Types - Emission Rates'!G291="&lt;0.01",'Unit Types - Emission Rates'!G291="&lt; 0.01"),0.01,'Unit Types - Emission Rates'!G291)))</f>
        <v>0</v>
      </c>
      <c r="BB283">
        <f>_xlfn.NUMBERVALUE(IF(OR('Unit Types - Emission Rates'!H291="-",'Unit Types - Emission Rates'!H291="--",'Unit Types - Emission Rates'!H291="---"),0,IF(OR('Unit Types - Emission Rates'!H291="&lt;0.01",'Unit Types - Emission Rates'!H291="&lt; 0.01"),0.01,'Unit Types - Emission Rates'!H291)))</f>
        <v>0</v>
      </c>
      <c r="BC283">
        <f>_xlfn.NUMBERVALUE(IF(OR('Unit Types - Emission Rates'!I291="-",'Unit Types - Emission Rates'!I291="--",'Unit Types - Emission Rates'!I291="---"),0,IF(OR('Unit Types - Emission Rates'!I291="&lt;0.01",'Unit Types - Emission Rates'!I291="&lt; 0.01"),0.01,'Unit Types - Emission Rates'!I291)))</f>
        <v>0</v>
      </c>
      <c r="BD283">
        <f>_xlfn.NUMBERVALUE(IF(OR('Unit Types - Emission Rates'!J291="-",'Unit Types - Emission Rates'!J291="--",'Unit Types - Emission Rates'!J291="---"),0,IF(OR('Unit Types - Emission Rates'!J291="&lt;0.01",'Unit Types - Emission Rates'!J291="&lt; 0.01"),0.01,'Unit Types - Emission Rates'!J291)))</f>
        <v>0</v>
      </c>
      <c r="BE283">
        <f>_xlfn.NUMBERVALUE(IF(OR('Unit Types - Emission Rates'!K291="-",'Unit Types - Emission Rates'!K291="--",'Unit Types - Emission Rates'!K291="---"),0,IF(OR('Unit Types - Emission Rates'!K291="&lt;0.01",'Unit Types - Emission Rates'!K291="&lt; 0.01"),0.01,'Unit Types - Emission Rates'!K291)))</f>
        <v>0</v>
      </c>
      <c r="BF283">
        <f>_xlfn.NUMBERVALUE(IF(OR('Unit Types - Emission Rates'!L291="-",'Unit Types - Emission Rates'!L291="--",'Unit Types - Emission Rates'!L291="---"),0,IF(OR('Unit Types - Emission Rates'!L291="&lt;0.01",'Unit Types - Emission Rates'!L291="&lt; 0.01"),0.01,'Unit Types - Emission Rates'!L291)))</f>
        <v>0</v>
      </c>
      <c r="BG283" t="b">
        <f>IF(AND(V282&lt;&gt;1),(QuickFix!G282="Yes"))</f>
        <v>0</v>
      </c>
      <c r="BH283" t="b">
        <f>OR('Unit Types - Emission Rates'!A291="Consolidate",AND(ISBLANK('Unit Types - Emission Rates'!A291),BH282=TRUE),BC283&gt;0,BD283&gt;0)</f>
        <v>0</v>
      </c>
      <c r="BI283" t="b">
        <f>OR('Unit Types - Emission Rates'!A291="Remove",AND(ISBLANK('Unit Types - Emission Rates'!A291),BI282=TRUE))</f>
        <v>0</v>
      </c>
      <c r="BJ283" t="b">
        <f>OR('Unit Types - Emission Rates'!A291="Consolidate",'Unit Types - Emission Rates'!A291="New/Modified",'Unit Types - Emission Rates'!A291="Change of location",AND(ISBLANK('Unit Types - Emission Rates'!A291),BJ282=TRUE))</f>
        <v>0</v>
      </c>
      <c r="BK283" t="b">
        <f>OR('Unit Types - Emission Rates'!A291="Renew",'Unit Types - Emission Rates'!A291="Renew only",AND(ISBLANK('Unit Types - Emission Rates'!A291),BK282=TRUE))</f>
        <v>0</v>
      </c>
      <c r="BL283">
        <f>IF(ISNUMBER(IFERROR(MATCH(BM283,$BM$1:BM282,0),"Else")),0,ROW(BM283)-1)</f>
        <v>0</v>
      </c>
      <c r="BM283" s="105">
        <f t="shared" si="123"/>
        <v>0</v>
      </c>
      <c r="DA283" t="b">
        <f t="shared" si="121"/>
        <v>0</v>
      </c>
      <c r="DF283" s="333">
        <f t="shared" si="122"/>
        <v>0</v>
      </c>
    </row>
    <row r="284" spans="1:110" x14ac:dyDescent="0.2">
      <c r="A284" s="102">
        <f>IF(OR('Unit Types - Emission Rates'!A293="Not New/Modified",'Unit Types - Emission Rates'!A293="Remove",M284=0),0,IF(ISNUMBER(MATCH(M284,$M$1:M283,0)),0,MAX($A$1:A283)+1))</f>
        <v>0</v>
      </c>
      <c r="B284" t="str">
        <f>IF(OR(COUNTIF(QuickFix!$D$2:D284,QuickFix!D284)&gt;1,QuickFix!D284=0),IF(ISBLANK('Unit Types - Emission Rates'!C293),B283,0),MAX($B$1:B283)+1)</f>
        <v># if BACT</v>
      </c>
      <c r="C284" t="str">
        <f t="shared" si="102"/>
        <v># if BACT0</v>
      </c>
      <c r="D284">
        <f>IF(B284=0,0,IF(ISNUMBER(MATCH(C284,$C$1:C283,0)),-1,COUNTIF($B$2:B284,B284)-COUNTIFS($D$1:D283,"&lt;0",$B$1:B283,B284)))</f>
        <v>-1</v>
      </c>
      <c r="E284">
        <f t="shared" si="118"/>
        <v>0</v>
      </c>
      <c r="F284" t="str">
        <f>IF(OR(COUNTIF(QuickFix!$D$2:D284,QuickFix!D284)&gt;1,QuickFix!D284=0),IF(ISBLANK('Unit Types - Emission Rates'!C293),F283,0),MAX(F$1:$F283)+1)</f>
        <v># if Monitoring</v>
      </c>
      <c r="G284" t="str">
        <f t="shared" si="103"/>
        <v># if Monitoring0</v>
      </c>
      <c r="H284">
        <f>IF(F284=0,0,IF(ISNUMBER(MATCH(G284,$G$1:G283,0)),-1,COUNTIF($F$2:F284,F284)-COUNTIFS($H$1:H283,"&lt;0",$F$1:F283,F284)))</f>
        <v>-1</v>
      </c>
      <c r="I284">
        <f t="shared" si="104"/>
        <v>0</v>
      </c>
      <c r="J284" s="3" t="str">
        <f>IF(OR(COUNTIF($L$2:L284,L284)&gt;1,L284=0),IF(ISBLANK('Unit Types - Emission Rates'!C293),J283,0),MAX($J$1:J283)+1)</f>
        <v>Unique FIN</v>
      </c>
      <c r="K284" s="3" t="str">
        <f>IF(OR(COUNTIF($M$2:M284,M284)&gt;1,M284=0),IF(ISBLANK('Unit Types - Emission Rates'!D293),K283,0),MAX($K$1:K283)+1)</f>
        <v>Unique EPN</v>
      </c>
      <c r="L284">
        <f>IF(ISBLANK('Unit Types - Emission Rates'!$C293),'Unit Types - Emission Rates'!D293,'Unit Types - Emission Rates'!C293)</f>
        <v>0</v>
      </c>
      <c r="M284" s="3">
        <f>IF(AND(ISBLANK('Unit Types - Emission Rates'!D293),N284&lt;&gt;0,L284&lt;&gt;N284),"FIN: "&amp;L284,IF(AND(ISBLANK('Unit Types - Emission Rates'!D293),N284&lt;&gt;0),L284,'Unit Types - Emission Rates'!D293))</f>
        <v>0</v>
      </c>
      <c r="N284" s="3">
        <f>'Unit Types - Emission Rates'!E293</f>
        <v>0</v>
      </c>
      <c r="O284" s="5" t="str">
        <f>IF(OR(COUNTIF($P$2:P284,P284&lt;&gt;0)&gt;1,P284=0),IF(ISBLANK('Unit Types - Emission Rates'!A293),O283,0),MAX($O$1:O283)+1)</f>
        <v>AR Numbering</v>
      </c>
      <c r="P284" s="5">
        <f>'Unit Types - Emission Rates'!A293</f>
        <v>0</v>
      </c>
      <c r="Q284" s="3">
        <f>IF(R284=0,0,IF(COUNTIF($R$2:R284,R284)&gt;1,0,MAX($Q$1:Q283)+1))</f>
        <v>0</v>
      </c>
      <c r="R284" s="3">
        <f>IF(ISBLANK('Unit Types - Emission Rates'!P293),'Unit Types - Emission Rates'!O293,'Unit Types - Emission Rates'!P293)</f>
        <v>0</v>
      </c>
      <c r="S284" t="str">
        <f t="shared" si="119"/>
        <v>00</v>
      </c>
      <c r="T284" t="str">
        <f t="shared" si="120"/>
        <v>00</v>
      </c>
      <c r="U284" s="3">
        <f>IF(OR('Unit Types - Emission Rates'!F293="PM 2.5",'Unit Types - Emission Rates'!F293="PM2.5",'Unit Types - Emission Rates'!F293="PM 10",'Unit Types - Emission Rates'!F293="PM10"),"PM",'Unit Types - Emission Rates'!F293)</f>
        <v>0</v>
      </c>
      <c r="V284" s="100">
        <f>IF(ISBLANK('Unit Types - Emission Rates'!F293),1,0)</f>
        <v>1</v>
      </c>
      <c r="AC284" s="99">
        <f>IF(AD284=-1,0,MAX($AC$1:AC283)+1)</f>
        <v>0</v>
      </c>
      <c r="AD284" s="3">
        <f t="shared" si="105"/>
        <v>-1</v>
      </c>
      <c r="AE284" s="3">
        <f t="shared" si="106"/>
        <v>-1</v>
      </c>
      <c r="AF284" s="280">
        <f t="shared" si="107"/>
        <v>-1</v>
      </c>
      <c r="AG284" s="280" t="str">
        <f t="shared" si="108"/>
        <v/>
      </c>
      <c r="AH284" s="280" t="str">
        <f t="shared" si="109"/>
        <v/>
      </c>
      <c r="AI284" s="3">
        <f t="shared" si="110"/>
        <v>-1</v>
      </c>
      <c r="AJ284" s="3" t="str">
        <f t="shared" si="111"/>
        <v/>
      </c>
      <c r="AK284" s="3" t="str">
        <f t="shared" si="112"/>
        <v/>
      </c>
      <c r="AL284" s="280">
        <f t="shared" si="113"/>
        <v>-1</v>
      </c>
      <c r="AM284" s="280" t="str">
        <f t="shared" si="114"/>
        <v/>
      </c>
      <c r="AN284" s="285" t="str">
        <f t="shared" si="115"/>
        <v/>
      </c>
      <c r="AO284" s="3">
        <f>IF(AP284=0,0,COUNTIF(AO$1:$AO283,"&lt;&gt;0"))</f>
        <v>0</v>
      </c>
      <c r="AP284" s="3">
        <f t="shared" si="116"/>
        <v>0</v>
      </c>
      <c r="AT284" s="99">
        <f>IF(AU284=0,0,COUNTIF($AT$1:AT283,"&lt;&gt;0"))</f>
        <v>0</v>
      </c>
      <c r="AU284" s="3">
        <f t="shared" si="117"/>
        <v>0</v>
      </c>
      <c r="AY284" s="3">
        <f>IF(ISNUMBER(IFERROR(MATCH(AZ284,$AZ$1:AZ283,0),"Else")),0,ROW(AZ284)-1)</f>
        <v>0</v>
      </c>
      <c r="AZ284">
        <f>IF(OR('Unit Types - Emission Rates'!F292="PM 2.5",'Unit Types - Emission Rates'!F292="PM 2.5 ",'Unit Types - Emission Rates'!F292="PM2.5"),"PM2.5",IF(OR('Unit Types - Emission Rates'!F292="PM 10",'Unit Types - Emission Rates'!F292="PM 10 ",'Unit Types - Emission Rates'!F292="PM10 "),"PM10",IF(RIGHT('Unit Types - Emission Rates'!F292,1)=" ",LEFT('Unit Types - Emission Rates'!F292,LEN('Unit Types - Emission Rates'!F292)-1),IF(RIGHT('Unit Types - Emission Rates'!F292,1)&lt;&gt;" ",'Unit Types - Emission Rates'!F292,'Unit Types - Emission Rates'!F292))))</f>
        <v>0</v>
      </c>
      <c r="BA284">
        <f>_xlfn.NUMBERVALUE(IF(OR('Unit Types - Emission Rates'!G292="-",'Unit Types - Emission Rates'!G292="--",'Unit Types - Emission Rates'!G292="---"),0,IF(OR('Unit Types - Emission Rates'!G292="&lt;0.01",'Unit Types - Emission Rates'!G292="&lt; 0.01"),0.01,'Unit Types - Emission Rates'!G292)))</f>
        <v>0</v>
      </c>
      <c r="BB284">
        <f>_xlfn.NUMBERVALUE(IF(OR('Unit Types - Emission Rates'!H292="-",'Unit Types - Emission Rates'!H292="--",'Unit Types - Emission Rates'!H292="---"),0,IF(OR('Unit Types - Emission Rates'!H292="&lt;0.01",'Unit Types - Emission Rates'!H292="&lt; 0.01"),0.01,'Unit Types - Emission Rates'!H292)))</f>
        <v>0</v>
      </c>
      <c r="BC284">
        <f>_xlfn.NUMBERVALUE(IF(OR('Unit Types - Emission Rates'!I292="-",'Unit Types - Emission Rates'!I292="--",'Unit Types - Emission Rates'!I292="---"),0,IF(OR('Unit Types - Emission Rates'!I292="&lt;0.01",'Unit Types - Emission Rates'!I292="&lt; 0.01"),0.01,'Unit Types - Emission Rates'!I292)))</f>
        <v>0</v>
      </c>
      <c r="BD284">
        <f>_xlfn.NUMBERVALUE(IF(OR('Unit Types - Emission Rates'!J292="-",'Unit Types - Emission Rates'!J292="--",'Unit Types - Emission Rates'!J292="---"),0,IF(OR('Unit Types - Emission Rates'!J292="&lt;0.01",'Unit Types - Emission Rates'!J292="&lt; 0.01"),0.01,'Unit Types - Emission Rates'!J292)))</f>
        <v>0</v>
      </c>
      <c r="BE284">
        <f>_xlfn.NUMBERVALUE(IF(OR('Unit Types - Emission Rates'!K292="-",'Unit Types - Emission Rates'!K292="--",'Unit Types - Emission Rates'!K292="---"),0,IF(OR('Unit Types - Emission Rates'!K292="&lt;0.01",'Unit Types - Emission Rates'!K292="&lt; 0.01"),0.01,'Unit Types - Emission Rates'!K292)))</f>
        <v>0</v>
      </c>
      <c r="BF284">
        <f>_xlfn.NUMBERVALUE(IF(OR('Unit Types - Emission Rates'!L292="-",'Unit Types - Emission Rates'!L292="--",'Unit Types - Emission Rates'!L292="---"),0,IF(OR('Unit Types - Emission Rates'!L292="&lt;0.01",'Unit Types - Emission Rates'!L292="&lt; 0.01"),0.01,'Unit Types - Emission Rates'!L292)))</f>
        <v>0</v>
      </c>
      <c r="BG284" t="b">
        <f>IF(AND(V283&lt;&gt;1),(QuickFix!G283="Yes"))</f>
        <v>0</v>
      </c>
      <c r="BH284" t="b">
        <f>OR('Unit Types - Emission Rates'!A292="Consolidate",AND(ISBLANK('Unit Types - Emission Rates'!A292),BH283=TRUE),BC284&gt;0,BD284&gt;0)</f>
        <v>0</v>
      </c>
      <c r="BI284" t="b">
        <f>OR('Unit Types - Emission Rates'!A292="Remove",AND(ISBLANK('Unit Types - Emission Rates'!A292),BI283=TRUE))</f>
        <v>0</v>
      </c>
      <c r="BJ284" t="b">
        <f>OR('Unit Types - Emission Rates'!A292="Consolidate",'Unit Types - Emission Rates'!A292="New/Modified",'Unit Types - Emission Rates'!A292="Change of location",AND(ISBLANK('Unit Types - Emission Rates'!A292),BJ283=TRUE))</f>
        <v>0</v>
      </c>
      <c r="BK284" t="b">
        <f>OR('Unit Types - Emission Rates'!A292="Renew",'Unit Types - Emission Rates'!A292="Renew only",AND(ISBLANK('Unit Types - Emission Rates'!A292),BK283=TRUE))</f>
        <v>0</v>
      </c>
      <c r="BL284">
        <f>IF(ISNUMBER(IFERROR(MATCH(BM284,$BM$1:BM283,0),"Else")),0,ROW(BM284)-1)</f>
        <v>0</v>
      </c>
      <c r="BM284" s="105">
        <f t="shared" si="123"/>
        <v>0</v>
      </c>
      <c r="DA284" t="b">
        <f t="shared" si="121"/>
        <v>0</v>
      </c>
      <c r="DF284" s="333">
        <f t="shared" si="122"/>
        <v>0</v>
      </c>
    </row>
    <row r="285" spans="1:110" x14ac:dyDescent="0.2">
      <c r="A285" s="102">
        <f>IF(OR('Unit Types - Emission Rates'!A294="Not New/Modified",'Unit Types - Emission Rates'!A294="Remove",M285=0),0,IF(ISNUMBER(MATCH(M285,$M$1:M284,0)),0,MAX($A$1:A284)+1))</f>
        <v>0</v>
      </c>
      <c r="B285" t="str">
        <f>IF(OR(COUNTIF(QuickFix!$D$2:D285,QuickFix!D285)&gt;1,QuickFix!D285=0),IF(ISBLANK('Unit Types - Emission Rates'!C294),B284,0),MAX($B$1:B284)+1)</f>
        <v># if BACT</v>
      </c>
      <c r="C285" t="str">
        <f t="shared" si="102"/>
        <v># if BACT0</v>
      </c>
      <c r="D285">
        <f>IF(B285=0,0,IF(ISNUMBER(MATCH(C285,$C$1:C284,0)),-1,COUNTIF($B$2:B285,B285)-COUNTIFS($D$1:D284,"&lt;0",$B$1:B284,B285)))</f>
        <v>-1</v>
      </c>
      <c r="E285">
        <f t="shared" si="118"/>
        <v>0</v>
      </c>
      <c r="F285" t="str">
        <f>IF(OR(COUNTIF(QuickFix!$D$2:D285,QuickFix!D285)&gt;1,QuickFix!D285=0),IF(ISBLANK('Unit Types - Emission Rates'!C294),F284,0),MAX(F$1:$F284)+1)</f>
        <v># if Monitoring</v>
      </c>
      <c r="G285" t="str">
        <f t="shared" si="103"/>
        <v># if Monitoring0</v>
      </c>
      <c r="H285">
        <f>IF(F285=0,0,IF(ISNUMBER(MATCH(G285,$G$1:G284,0)),-1,COUNTIF($F$2:F285,F285)-COUNTIFS($H$1:H284,"&lt;0",$F$1:F284,F285)))</f>
        <v>-1</v>
      </c>
      <c r="I285">
        <f t="shared" si="104"/>
        <v>0</v>
      </c>
      <c r="J285" s="3" t="str">
        <f>IF(OR(COUNTIF($L$2:L285,L285)&gt;1,L285=0),IF(ISBLANK('Unit Types - Emission Rates'!C294),J284,0),MAX($J$1:J284)+1)</f>
        <v>Unique FIN</v>
      </c>
      <c r="K285" s="3" t="str">
        <f>IF(OR(COUNTIF($M$2:M285,M285)&gt;1,M285=0),IF(ISBLANK('Unit Types - Emission Rates'!D294),K284,0),MAX($K$1:K284)+1)</f>
        <v>Unique EPN</v>
      </c>
      <c r="L285">
        <f>IF(ISBLANK('Unit Types - Emission Rates'!$C294),'Unit Types - Emission Rates'!D294,'Unit Types - Emission Rates'!C294)</f>
        <v>0</v>
      </c>
      <c r="M285" s="3">
        <f>IF(AND(ISBLANK('Unit Types - Emission Rates'!D294),N285&lt;&gt;0,L285&lt;&gt;N285),"FIN: "&amp;L285,IF(AND(ISBLANK('Unit Types - Emission Rates'!D294),N285&lt;&gt;0),L285,'Unit Types - Emission Rates'!D294))</f>
        <v>0</v>
      </c>
      <c r="N285" s="3">
        <f>'Unit Types - Emission Rates'!E294</f>
        <v>0</v>
      </c>
      <c r="O285" s="5" t="str">
        <f>IF(OR(COUNTIF($P$2:P285,P285&lt;&gt;0)&gt;1,P285=0),IF(ISBLANK('Unit Types - Emission Rates'!A294),O284,0),MAX($O$1:O284)+1)</f>
        <v>AR Numbering</v>
      </c>
      <c r="P285" s="5">
        <f>'Unit Types - Emission Rates'!A294</f>
        <v>0</v>
      </c>
      <c r="Q285" s="3">
        <f>IF(R285=0,0,IF(COUNTIF($R$2:R285,R285)&gt;1,0,MAX($Q$1:Q284)+1))</f>
        <v>0</v>
      </c>
      <c r="R285" s="3">
        <f>IF(ISBLANK('Unit Types - Emission Rates'!P294),'Unit Types - Emission Rates'!O294,'Unit Types - Emission Rates'!P294)</f>
        <v>0</v>
      </c>
      <c r="S285" t="str">
        <f t="shared" si="119"/>
        <v>00</v>
      </c>
      <c r="T285" t="str">
        <f t="shared" si="120"/>
        <v>00</v>
      </c>
      <c r="U285" s="3">
        <f>IF(OR('Unit Types - Emission Rates'!F294="PM 2.5",'Unit Types - Emission Rates'!F294="PM2.5",'Unit Types - Emission Rates'!F294="PM 10",'Unit Types - Emission Rates'!F294="PM10"),"PM",'Unit Types - Emission Rates'!F294)</f>
        <v>0</v>
      </c>
      <c r="V285" s="100">
        <f>IF(ISBLANK('Unit Types - Emission Rates'!F294),1,0)</f>
        <v>1</v>
      </c>
      <c r="AC285" s="99">
        <f>IF(AD285=-1,0,MAX($AC$1:AC284)+1)</f>
        <v>0</v>
      </c>
      <c r="AD285" s="3">
        <f t="shared" si="105"/>
        <v>-1</v>
      </c>
      <c r="AE285" s="3">
        <f t="shared" si="106"/>
        <v>-1</v>
      </c>
      <c r="AF285" s="280">
        <f t="shared" si="107"/>
        <v>-1</v>
      </c>
      <c r="AG285" s="280" t="str">
        <f t="shared" si="108"/>
        <v/>
      </c>
      <c r="AH285" s="280" t="str">
        <f t="shared" si="109"/>
        <v/>
      </c>
      <c r="AI285" s="3">
        <f t="shared" si="110"/>
        <v>-1</v>
      </c>
      <c r="AJ285" s="3" t="str">
        <f t="shared" si="111"/>
        <v/>
      </c>
      <c r="AK285" s="3" t="str">
        <f t="shared" si="112"/>
        <v/>
      </c>
      <c r="AL285" s="280">
        <f t="shared" si="113"/>
        <v>-1</v>
      </c>
      <c r="AM285" s="280" t="str">
        <f t="shared" si="114"/>
        <v/>
      </c>
      <c r="AN285" s="285" t="str">
        <f t="shared" si="115"/>
        <v/>
      </c>
      <c r="AO285" s="3">
        <f>IF(AP285=0,0,COUNTIF(AO$1:$AO284,"&lt;&gt;0"))</f>
        <v>0</v>
      </c>
      <c r="AP285" s="3">
        <f t="shared" si="116"/>
        <v>0</v>
      </c>
      <c r="AT285" s="99">
        <f>IF(AU285=0,0,COUNTIF($AT$1:AT284,"&lt;&gt;0"))</f>
        <v>0</v>
      </c>
      <c r="AU285" s="3">
        <f t="shared" si="117"/>
        <v>0</v>
      </c>
      <c r="AY285" s="3">
        <f>IF(ISNUMBER(IFERROR(MATCH(AZ285,$AZ$1:AZ284,0),"Else")),0,ROW(AZ285)-1)</f>
        <v>0</v>
      </c>
      <c r="AZ285">
        <f>IF(OR('Unit Types - Emission Rates'!F293="PM 2.5",'Unit Types - Emission Rates'!F293="PM 2.5 ",'Unit Types - Emission Rates'!F293="PM2.5"),"PM2.5",IF(OR('Unit Types - Emission Rates'!F293="PM 10",'Unit Types - Emission Rates'!F293="PM 10 ",'Unit Types - Emission Rates'!F293="PM10 "),"PM10",IF(RIGHT('Unit Types - Emission Rates'!F293,1)=" ",LEFT('Unit Types - Emission Rates'!F293,LEN('Unit Types - Emission Rates'!F293)-1),IF(RIGHT('Unit Types - Emission Rates'!F293,1)&lt;&gt;" ",'Unit Types - Emission Rates'!F293,'Unit Types - Emission Rates'!F293))))</f>
        <v>0</v>
      </c>
      <c r="BA285">
        <f>_xlfn.NUMBERVALUE(IF(OR('Unit Types - Emission Rates'!G293="-",'Unit Types - Emission Rates'!G293="--",'Unit Types - Emission Rates'!G293="---"),0,IF(OR('Unit Types - Emission Rates'!G293="&lt;0.01",'Unit Types - Emission Rates'!G293="&lt; 0.01"),0.01,'Unit Types - Emission Rates'!G293)))</f>
        <v>0</v>
      </c>
      <c r="BB285">
        <f>_xlfn.NUMBERVALUE(IF(OR('Unit Types - Emission Rates'!H293="-",'Unit Types - Emission Rates'!H293="--",'Unit Types - Emission Rates'!H293="---"),0,IF(OR('Unit Types - Emission Rates'!H293="&lt;0.01",'Unit Types - Emission Rates'!H293="&lt; 0.01"),0.01,'Unit Types - Emission Rates'!H293)))</f>
        <v>0</v>
      </c>
      <c r="BC285">
        <f>_xlfn.NUMBERVALUE(IF(OR('Unit Types - Emission Rates'!I293="-",'Unit Types - Emission Rates'!I293="--",'Unit Types - Emission Rates'!I293="---"),0,IF(OR('Unit Types - Emission Rates'!I293="&lt;0.01",'Unit Types - Emission Rates'!I293="&lt; 0.01"),0.01,'Unit Types - Emission Rates'!I293)))</f>
        <v>0</v>
      </c>
      <c r="BD285">
        <f>_xlfn.NUMBERVALUE(IF(OR('Unit Types - Emission Rates'!J293="-",'Unit Types - Emission Rates'!J293="--",'Unit Types - Emission Rates'!J293="---"),0,IF(OR('Unit Types - Emission Rates'!J293="&lt;0.01",'Unit Types - Emission Rates'!J293="&lt; 0.01"),0.01,'Unit Types - Emission Rates'!J293)))</f>
        <v>0</v>
      </c>
      <c r="BE285">
        <f>_xlfn.NUMBERVALUE(IF(OR('Unit Types - Emission Rates'!K293="-",'Unit Types - Emission Rates'!K293="--",'Unit Types - Emission Rates'!K293="---"),0,IF(OR('Unit Types - Emission Rates'!K293="&lt;0.01",'Unit Types - Emission Rates'!K293="&lt; 0.01"),0.01,'Unit Types - Emission Rates'!K293)))</f>
        <v>0</v>
      </c>
      <c r="BF285">
        <f>_xlfn.NUMBERVALUE(IF(OR('Unit Types - Emission Rates'!L293="-",'Unit Types - Emission Rates'!L293="--",'Unit Types - Emission Rates'!L293="---"),0,IF(OR('Unit Types - Emission Rates'!L293="&lt;0.01",'Unit Types - Emission Rates'!L293="&lt; 0.01"),0.01,'Unit Types - Emission Rates'!L293)))</f>
        <v>0</v>
      </c>
      <c r="BG285" t="b">
        <f>IF(AND(V284&lt;&gt;1),(QuickFix!G284="Yes"))</f>
        <v>0</v>
      </c>
      <c r="BH285" t="b">
        <f>OR('Unit Types - Emission Rates'!A293="Consolidate",AND(ISBLANK('Unit Types - Emission Rates'!A293),BH284=TRUE),BC285&gt;0,BD285&gt;0)</f>
        <v>0</v>
      </c>
      <c r="BI285" t="b">
        <f>OR('Unit Types - Emission Rates'!A293="Remove",AND(ISBLANK('Unit Types - Emission Rates'!A293),BI284=TRUE))</f>
        <v>0</v>
      </c>
      <c r="BJ285" t="b">
        <f>OR('Unit Types - Emission Rates'!A293="Consolidate",'Unit Types - Emission Rates'!A293="New/Modified",'Unit Types - Emission Rates'!A293="Change of location",AND(ISBLANK('Unit Types - Emission Rates'!A293),BJ284=TRUE))</f>
        <v>0</v>
      </c>
      <c r="BK285" t="b">
        <f>OR('Unit Types - Emission Rates'!A293="Renew",'Unit Types - Emission Rates'!A293="Renew only",AND(ISBLANK('Unit Types - Emission Rates'!A293),BK284=TRUE))</f>
        <v>0</v>
      </c>
      <c r="BL285">
        <f>IF(ISNUMBER(IFERROR(MATCH(BM285,$BM$1:BM284,0),"Else")),0,ROW(BM285)-1)</f>
        <v>0</v>
      </c>
      <c r="BM285" s="105">
        <f t="shared" si="123"/>
        <v>0</v>
      </c>
      <c r="DA285" t="b">
        <f t="shared" si="121"/>
        <v>0</v>
      </c>
      <c r="DF285" s="333">
        <f t="shared" si="122"/>
        <v>0</v>
      </c>
    </row>
    <row r="286" spans="1:110" x14ac:dyDescent="0.2">
      <c r="A286" s="102">
        <f>IF(OR('Unit Types - Emission Rates'!A295="Not New/Modified",'Unit Types - Emission Rates'!A295="Remove",M286=0),0,IF(ISNUMBER(MATCH(M286,$M$1:M285,0)),0,MAX($A$1:A285)+1))</f>
        <v>0</v>
      </c>
      <c r="B286" t="str">
        <f>IF(OR(COUNTIF(QuickFix!$D$2:D286,QuickFix!D286)&gt;1,QuickFix!D286=0),IF(ISBLANK('Unit Types - Emission Rates'!C295),B285,0),MAX($B$1:B285)+1)</f>
        <v># if BACT</v>
      </c>
      <c r="C286" t="str">
        <f t="shared" si="102"/>
        <v># if BACT0</v>
      </c>
      <c r="D286">
        <f>IF(B286=0,0,IF(ISNUMBER(MATCH(C286,$C$1:C285,0)),-1,COUNTIF($B$2:B286,B286)-COUNTIFS($D$1:D285,"&lt;0",$B$1:B285,B286)))</f>
        <v>-1</v>
      </c>
      <c r="E286">
        <f t="shared" si="118"/>
        <v>0</v>
      </c>
      <c r="F286" t="str">
        <f>IF(OR(COUNTIF(QuickFix!$D$2:D286,QuickFix!D286)&gt;1,QuickFix!D286=0),IF(ISBLANK('Unit Types - Emission Rates'!C295),F285,0),MAX(F$1:$F285)+1)</f>
        <v># if Monitoring</v>
      </c>
      <c r="G286" t="str">
        <f t="shared" si="103"/>
        <v># if Monitoring0</v>
      </c>
      <c r="H286">
        <f>IF(F286=0,0,IF(ISNUMBER(MATCH(G286,$G$1:G285,0)),-1,COUNTIF($F$2:F286,F286)-COUNTIFS($H$1:H285,"&lt;0",$F$1:F285,F286)))</f>
        <v>-1</v>
      </c>
      <c r="I286">
        <f t="shared" si="104"/>
        <v>0</v>
      </c>
      <c r="J286" s="3" t="str">
        <f>IF(OR(COUNTIF($L$2:L286,L286)&gt;1,L286=0),IF(ISBLANK('Unit Types - Emission Rates'!C295),J285,0),MAX($J$1:J285)+1)</f>
        <v>Unique FIN</v>
      </c>
      <c r="K286" s="3" t="str">
        <f>IF(OR(COUNTIF($M$2:M286,M286)&gt;1,M286=0),IF(ISBLANK('Unit Types - Emission Rates'!D295),K285,0),MAX($K$1:K285)+1)</f>
        <v>Unique EPN</v>
      </c>
      <c r="L286">
        <f>IF(ISBLANK('Unit Types - Emission Rates'!$C295),'Unit Types - Emission Rates'!D295,'Unit Types - Emission Rates'!C295)</f>
        <v>0</v>
      </c>
      <c r="M286" s="3">
        <f>IF(AND(ISBLANK('Unit Types - Emission Rates'!D295),N286&lt;&gt;0,L286&lt;&gt;N286),"FIN: "&amp;L286,IF(AND(ISBLANK('Unit Types - Emission Rates'!D295),N286&lt;&gt;0),L286,'Unit Types - Emission Rates'!D295))</f>
        <v>0</v>
      </c>
      <c r="N286" s="3">
        <f>'Unit Types - Emission Rates'!E295</f>
        <v>0</v>
      </c>
      <c r="O286" s="5" t="str">
        <f>IF(OR(COUNTIF($P$2:P286,P286&lt;&gt;0)&gt;1,P286=0),IF(ISBLANK('Unit Types - Emission Rates'!A295),O285,0),MAX($O$1:O285)+1)</f>
        <v>AR Numbering</v>
      </c>
      <c r="P286" s="5">
        <f>'Unit Types - Emission Rates'!A295</f>
        <v>0</v>
      </c>
      <c r="Q286" s="3">
        <f>IF(R286=0,0,IF(COUNTIF($R$2:R286,R286)&gt;1,0,MAX($Q$1:Q285)+1))</f>
        <v>0</v>
      </c>
      <c r="R286" s="3">
        <f>IF(ISBLANK('Unit Types - Emission Rates'!P295),'Unit Types - Emission Rates'!O295,'Unit Types - Emission Rates'!P295)</f>
        <v>0</v>
      </c>
      <c r="S286" t="str">
        <f t="shared" si="119"/>
        <v>00</v>
      </c>
      <c r="T286" t="str">
        <f t="shared" si="120"/>
        <v>00</v>
      </c>
      <c r="U286" s="3">
        <f>IF(OR('Unit Types - Emission Rates'!F295="PM 2.5",'Unit Types - Emission Rates'!F295="PM2.5",'Unit Types - Emission Rates'!F295="PM 10",'Unit Types - Emission Rates'!F295="PM10"),"PM",'Unit Types - Emission Rates'!F295)</f>
        <v>0</v>
      </c>
      <c r="V286" s="100">
        <f>IF(ISBLANK('Unit Types - Emission Rates'!F295),1,0)</f>
        <v>1</v>
      </c>
      <c r="AC286" s="99">
        <f>IF(AD286=-1,0,MAX($AC$1:AC285)+1)</f>
        <v>0</v>
      </c>
      <c r="AD286" s="3">
        <f t="shared" si="105"/>
        <v>-1</v>
      </c>
      <c r="AE286" s="3">
        <f t="shared" si="106"/>
        <v>-1</v>
      </c>
      <c r="AF286" s="280">
        <f t="shared" si="107"/>
        <v>-1</v>
      </c>
      <c r="AG286" s="280" t="str">
        <f t="shared" si="108"/>
        <v/>
      </c>
      <c r="AH286" s="280" t="str">
        <f t="shared" si="109"/>
        <v/>
      </c>
      <c r="AI286" s="3">
        <f t="shared" si="110"/>
        <v>-1</v>
      </c>
      <c r="AJ286" s="3" t="str">
        <f t="shared" si="111"/>
        <v/>
      </c>
      <c r="AK286" s="3" t="str">
        <f t="shared" si="112"/>
        <v/>
      </c>
      <c r="AL286" s="280">
        <f t="shared" si="113"/>
        <v>-1</v>
      </c>
      <c r="AM286" s="280" t="str">
        <f t="shared" si="114"/>
        <v/>
      </c>
      <c r="AN286" s="285" t="str">
        <f t="shared" si="115"/>
        <v/>
      </c>
      <c r="AO286" s="3">
        <f>IF(AP286=0,0,COUNTIF(AO$1:$AO285,"&lt;&gt;0"))</f>
        <v>0</v>
      </c>
      <c r="AP286" s="3">
        <f t="shared" si="116"/>
        <v>0</v>
      </c>
      <c r="AT286" s="99">
        <f>IF(AU286=0,0,COUNTIF($AT$1:AT285,"&lt;&gt;0"))</f>
        <v>0</v>
      </c>
      <c r="AU286" s="3">
        <f t="shared" si="117"/>
        <v>0</v>
      </c>
      <c r="AY286" s="3">
        <f>IF(ISNUMBER(IFERROR(MATCH(AZ286,$AZ$1:AZ285,0),"Else")),0,ROW(AZ286)-1)</f>
        <v>0</v>
      </c>
      <c r="AZ286">
        <f>IF(OR('Unit Types - Emission Rates'!F294="PM 2.5",'Unit Types - Emission Rates'!F294="PM 2.5 ",'Unit Types - Emission Rates'!F294="PM2.5"),"PM2.5",IF(OR('Unit Types - Emission Rates'!F294="PM 10",'Unit Types - Emission Rates'!F294="PM 10 ",'Unit Types - Emission Rates'!F294="PM10 "),"PM10",IF(RIGHT('Unit Types - Emission Rates'!F294,1)=" ",LEFT('Unit Types - Emission Rates'!F294,LEN('Unit Types - Emission Rates'!F294)-1),IF(RIGHT('Unit Types - Emission Rates'!F294,1)&lt;&gt;" ",'Unit Types - Emission Rates'!F294,'Unit Types - Emission Rates'!F294))))</f>
        <v>0</v>
      </c>
      <c r="BA286">
        <f>_xlfn.NUMBERVALUE(IF(OR('Unit Types - Emission Rates'!G294="-",'Unit Types - Emission Rates'!G294="--",'Unit Types - Emission Rates'!G294="---"),0,IF(OR('Unit Types - Emission Rates'!G294="&lt;0.01",'Unit Types - Emission Rates'!G294="&lt; 0.01"),0.01,'Unit Types - Emission Rates'!G294)))</f>
        <v>0</v>
      </c>
      <c r="BB286">
        <f>_xlfn.NUMBERVALUE(IF(OR('Unit Types - Emission Rates'!H294="-",'Unit Types - Emission Rates'!H294="--",'Unit Types - Emission Rates'!H294="---"),0,IF(OR('Unit Types - Emission Rates'!H294="&lt;0.01",'Unit Types - Emission Rates'!H294="&lt; 0.01"),0.01,'Unit Types - Emission Rates'!H294)))</f>
        <v>0</v>
      </c>
      <c r="BC286">
        <f>_xlfn.NUMBERVALUE(IF(OR('Unit Types - Emission Rates'!I294="-",'Unit Types - Emission Rates'!I294="--",'Unit Types - Emission Rates'!I294="---"),0,IF(OR('Unit Types - Emission Rates'!I294="&lt;0.01",'Unit Types - Emission Rates'!I294="&lt; 0.01"),0.01,'Unit Types - Emission Rates'!I294)))</f>
        <v>0</v>
      </c>
      <c r="BD286">
        <f>_xlfn.NUMBERVALUE(IF(OR('Unit Types - Emission Rates'!J294="-",'Unit Types - Emission Rates'!J294="--",'Unit Types - Emission Rates'!J294="---"),0,IF(OR('Unit Types - Emission Rates'!J294="&lt;0.01",'Unit Types - Emission Rates'!J294="&lt; 0.01"),0.01,'Unit Types - Emission Rates'!J294)))</f>
        <v>0</v>
      </c>
      <c r="BE286">
        <f>_xlfn.NUMBERVALUE(IF(OR('Unit Types - Emission Rates'!K294="-",'Unit Types - Emission Rates'!K294="--",'Unit Types - Emission Rates'!K294="---"),0,IF(OR('Unit Types - Emission Rates'!K294="&lt;0.01",'Unit Types - Emission Rates'!K294="&lt; 0.01"),0.01,'Unit Types - Emission Rates'!K294)))</f>
        <v>0</v>
      </c>
      <c r="BF286">
        <f>_xlfn.NUMBERVALUE(IF(OR('Unit Types - Emission Rates'!L294="-",'Unit Types - Emission Rates'!L294="--",'Unit Types - Emission Rates'!L294="---"),0,IF(OR('Unit Types - Emission Rates'!L294="&lt;0.01",'Unit Types - Emission Rates'!L294="&lt; 0.01"),0.01,'Unit Types - Emission Rates'!L294)))</f>
        <v>0</v>
      </c>
      <c r="BG286" t="b">
        <f>IF(AND(V285&lt;&gt;1),(QuickFix!G285="Yes"))</f>
        <v>0</v>
      </c>
      <c r="BH286" t="b">
        <f>OR('Unit Types - Emission Rates'!A294="Consolidate",AND(ISBLANK('Unit Types - Emission Rates'!A294),BH285=TRUE),BC286&gt;0,BD286&gt;0)</f>
        <v>0</v>
      </c>
      <c r="BI286" t="b">
        <f>OR('Unit Types - Emission Rates'!A294="Remove",AND(ISBLANK('Unit Types - Emission Rates'!A294),BI285=TRUE))</f>
        <v>0</v>
      </c>
      <c r="BJ286" t="b">
        <f>OR('Unit Types - Emission Rates'!A294="Consolidate",'Unit Types - Emission Rates'!A294="New/Modified",'Unit Types - Emission Rates'!A294="Change of location",AND(ISBLANK('Unit Types - Emission Rates'!A294),BJ285=TRUE))</f>
        <v>0</v>
      </c>
      <c r="BK286" t="b">
        <f>OR('Unit Types - Emission Rates'!A294="Renew",'Unit Types - Emission Rates'!A294="Renew only",AND(ISBLANK('Unit Types - Emission Rates'!A294),BK285=TRUE))</f>
        <v>0</v>
      </c>
      <c r="BL286">
        <f>IF(ISNUMBER(IFERROR(MATCH(BM286,$BM$1:BM285,0),"Else")),0,ROW(BM286)-1)</f>
        <v>0</v>
      </c>
      <c r="BM286" s="105">
        <f t="shared" si="123"/>
        <v>0</v>
      </c>
      <c r="DA286" t="b">
        <f t="shared" si="121"/>
        <v>0</v>
      </c>
      <c r="DF286" s="333">
        <f t="shared" si="122"/>
        <v>0</v>
      </c>
    </row>
    <row r="287" spans="1:110" x14ac:dyDescent="0.2">
      <c r="A287" s="102">
        <f>IF(OR('Unit Types - Emission Rates'!A296="Not New/Modified",'Unit Types - Emission Rates'!A296="Remove",M287=0),0,IF(ISNUMBER(MATCH(M287,$M$1:M286,0)),0,MAX($A$1:A286)+1))</f>
        <v>0</v>
      </c>
      <c r="B287" t="str">
        <f>IF(OR(COUNTIF(QuickFix!$D$2:D287,QuickFix!D287)&gt;1,QuickFix!D287=0),IF(ISBLANK('Unit Types - Emission Rates'!C296),B286,0),MAX($B$1:B286)+1)</f>
        <v># if BACT</v>
      </c>
      <c r="C287" t="str">
        <f t="shared" si="102"/>
        <v># if BACT0</v>
      </c>
      <c r="D287">
        <f>IF(B287=0,0,IF(ISNUMBER(MATCH(C287,$C$1:C286,0)),-1,COUNTIF($B$2:B287,B287)-COUNTIFS($D$1:D286,"&lt;0",$B$1:B286,B287)))</f>
        <v>-1</v>
      </c>
      <c r="E287">
        <f t="shared" si="118"/>
        <v>0</v>
      </c>
      <c r="F287" t="str">
        <f>IF(OR(COUNTIF(QuickFix!$D$2:D287,QuickFix!D287)&gt;1,QuickFix!D287=0),IF(ISBLANK('Unit Types - Emission Rates'!C296),F286,0),MAX(F$1:$F286)+1)</f>
        <v># if Monitoring</v>
      </c>
      <c r="G287" t="str">
        <f t="shared" si="103"/>
        <v># if Monitoring0</v>
      </c>
      <c r="H287">
        <f>IF(F287=0,0,IF(ISNUMBER(MATCH(G287,$G$1:G286,0)),-1,COUNTIF($F$2:F287,F287)-COUNTIFS($H$1:H286,"&lt;0",$F$1:F286,F287)))</f>
        <v>-1</v>
      </c>
      <c r="I287">
        <f t="shared" si="104"/>
        <v>0</v>
      </c>
      <c r="J287" s="3" t="str">
        <f>IF(OR(COUNTIF($L$2:L287,L287)&gt;1,L287=0),IF(ISBLANK('Unit Types - Emission Rates'!C296),J286,0),MAX($J$1:J286)+1)</f>
        <v>Unique FIN</v>
      </c>
      <c r="K287" s="3" t="str">
        <f>IF(OR(COUNTIF($M$2:M287,M287)&gt;1,M287=0),IF(ISBLANK('Unit Types - Emission Rates'!D296),K286,0),MAX($K$1:K286)+1)</f>
        <v>Unique EPN</v>
      </c>
      <c r="L287">
        <f>IF(ISBLANK('Unit Types - Emission Rates'!$C296),'Unit Types - Emission Rates'!D296,'Unit Types - Emission Rates'!C296)</f>
        <v>0</v>
      </c>
      <c r="M287" s="3">
        <f>IF(AND(ISBLANK('Unit Types - Emission Rates'!D296),N287&lt;&gt;0,L287&lt;&gt;N287),"FIN: "&amp;L287,IF(AND(ISBLANK('Unit Types - Emission Rates'!D296),N287&lt;&gt;0),L287,'Unit Types - Emission Rates'!D296))</f>
        <v>0</v>
      </c>
      <c r="N287" s="3">
        <f>'Unit Types - Emission Rates'!E296</f>
        <v>0</v>
      </c>
      <c r="O287" s="5" t="str">
        <f>IF(OR(COUNTIF($P$2:P287,P287&lt;&gt;0)&gt;1,P287=0),IF(ISBLANK('Unit Types - Emission Rates'!A296),O286,0),MAX($O$1:O286)+1)</f>
        <v>AR Numbering</v>
      </c>
      <c r="P287" s="5">
        <f>'Unit Types - Emission Rates'!A296</f>
        <v>0</v>
      </c>
      <c r="Q287" s="3">
        <f>IF(R287=0,0,IF(COUNTIF($R$2:R287,R287)&gt;1,0,MAX($Q$1:Q286)+1))</f>
        <v>0</v>
      </c>
      <c r="R287" s="3">
        <f>IF(ISBLANK('Unit Types - Emission Rates'!P296),'Unit Types - Emission Rates'!O296,'Unit Types - Emission Rates'!P296)</f>
        <v>0</v>
      </c>
      <c r="S287" t="str">
        <f t="shared" si="119"/>
        <v>00</v>
      </c>
      <c r="T287" t="str">
        <f t="shared" si="120"/>
        <v>00</v>
      </c>
      <c r="U287" s="3">
        <f>IF(OR('Unit Types - Emission Rates'!F296="PM 2.5",'Unit Types - Emission Rates'!F296="PM2.5",'Unit Types - Emission Rates'!F296="PM 10",'Unit Types - Emission Rates'!F296="PM10"),"PM",'Unit Types - Emission Rates'!F296)</f>
        <v>0</v>
      </c>
      <c r="V287" s="100">
        <f>IF(ISBLANK('Unit Types - Emission Rates'!F296),1,0)</f>
        <v>1</v>
      </c>
      <c r="AC287" s="99">
        <f>IF(AD287=-1,0,MAX($AC$1:AC286)+1)</f>
        <v>0</v>
      </c>
      <c r="AD287" s="3">
        <f t="shared" si="105"/>
        <v>-1</v>
      </c>
      <c r="AE287" s="3">
        <f t="shared" si="106"/>
        <v>-1</v>
      </c>
      <c r="AF287" s="280">
        <f t="shared" si="107"/>
        <v>-1</v>
      </c>
      <c r="AG287" s="280" t="str">
        <f t="shared" si="108"/>
        <v/>
      </c>
      <c r="AH287" s="280" t="str">
        <f t="shared" si="109"/>
        <v/>
      </c>
      <c r="AI287" s="3">
        <f t="shared" si="110"/>
        <v>-1</v>
      </c>
      <c r="AJ287" s="3" t="str">
        <f t="shared" si="111"/>
        <v/>
      </c>
      <c r="AK287" s="3" t="str">
        <f t="shared" si="112"/>
        <v/>
      </c>
      <c r="AL287" s="280">
        <f t="shared" si="113"/>
        <v>-1</v>
      </c>
      <c r="AM287" s="280" t="str">
        <f t="shared" si="114"/>
        <v/>
      </c>
      <c r="AN287" s="285" t="str">
        <f t="shared" si="115"/>
        <v/>
      </c>
      <c r="AO287" s="3">
        <f>IF(AP287=0,0,COUNTIF(AO$1:$AO286,"&lt;&gt;0"))</f>
        <v>0</v>
      </c>
      <c r="AP287" s="3">
        <f t="shared" si="116"/>
        <v>0</v>
      </c>
      <c r="AT287" s="99">
        <f>IF(AU287=0,0,COUNTIF($AT$1:AT286,"&lt;&gt;0"))</f>
        <v>0</v>
      </c>
      <c r="AU287" s="3">
        <f t="shared" si="117"/>
        <v>0</v>
      </c>
      <c r="AY287" s="3">
        <f>IF(ISNUMBER(IFERROR(MATCH(AZ287,$AZ$1:AZ286,0),"Else")),0,ROW(AZ287)-1)</f>
        <v>0</v>
      </c>
      <c r="AZ287">
        <f>IF(OR('Unit Types - Emission Rates'!F295="PM 2.5",'Unit Types - Emission Rates'!F295="PM 2.5 ",'Unit Types - Emission Rates'!F295="PM2.5"),"PM2.5",IF(OR('Unit Types - Emission Rates'!F295="PM 10",'Unit Types - Emission Rates'!F295="PM 10 ",'Unit Types - Emission Rates'!F295="PM10 "),"PM10",IF(RIGHT('Unit Types - Emission Rates'!F295,1)=" ",LEFT('Unit Types - Emission Rates'!F295,LEN('Unit Types - Emission Rates'!F295)-1),IF(RIGHT('Unit Types - Emission Rates'!F295,1)&lt;&gt;" ",'Unit Types - Emission Rates'!F295,'Unit Types - Emission Rates'!F295))))</f>
        <v>0</v>
      </c>
      <c r="BA287">
        <f>_xlfn.NUMBERVALUE(IF(OR('Unit Types - Emission Rates'!G295="-",'Unit Types - Emission Rates'!G295="--",'Unit Types - Emission Rates'!G295="---"),0,IF(OR('Unit Types - Emission Rates'!G295="&lt;0.01",'Unit Types - Emission Rates'!G295="&lt; 0.01"),0.01,'Unit Types - Emission Rates'!G295)))</f>
        <v>0</v>
      </c>
      <c r="BB287">
        <f>_xlfn.NUMBERVALUE(IF(OR('Unit Types - Emission Rates'!H295="-",'Unit Types - Emission Rates'!H295="--",'Unit Types - Emission Rates'!H295="---"),0,IF(OR('Unit Types - Emission Rates'!H295="&lt;0.01",'Unit Types - Emission Rates'!H295="&lt; 0.01"),0.01,'Unit Types - Emission Rates'!H295)))</f>
        <v>0</v>
      </c>
      <c r="BC287">
        <f>_xlfn.NUMBERVALUE(IF(OR('Unit Types - Emission Rates'!I295="-",'Unit Types - Emission Rates'!I295="--",'Unit Types - Emission Rates'!I295="---"),0,IF(OR('Unit Types - Emission Rates'!I295="&lt;0.01",'Unit Types - Emission Rates'!I295="&lt; 0.01"),0.01,'Unit Types - Emission Rates'!I295)))</f>
        <v>0</v>
      </c>
      <c r="BD287">
        <f>_xlfn.NUMBERVALUE(IF(OR('Unit Types - Emission Rates'!J295="-",'Unit Types - Emission Rates'!J295="--",'Unit Types - Emission Rates'!J295="---"),0,IF(OR('Unit Types - Emission Rates'!J295="&lt;0.01",'Unit Types - Emission Rates'!J295="&lt; 0.01"),0.01,'Unit Types - Emission Rates'!J295)))</f>
        <v>0</v>
      </c>
      <c r="BE287">
        <f>_xlfn.NUMBERVALUE(IF(OR('Unit Types - Emission Rates'!K295="-",'Unit Types - Emission Rates'!K295="--",'Unit Types - Emission Rates'!K295="---"),0,IF(OR('Unit Types - Emission Rates'!K295="&lt;0.01",'Unit Types - Emission Rates'!K295="&lt; 0.01"),0.01,'Unit Types - Emission Rates'!K295)))</f>
        <v>0</v>
      </c>
      <c r="BF287">
        <f>_xlfn.NUMBERVALUE(IF(OR('Unit Types - Emission Rates'!L295="-",'Unit Types - Emission Rates'!L295="--",'Unit Types - Emission Rates'!L295="---"),0,IF(OR('Unit Types - Emission Rates'!L295="&lt;0.01",'Unit Types - Emission Rates'!L295="&lt; 0.01"),0.01,'Unit Types - Emission Rates'!L295)))</f>
        <v>0</v>
      </c>
      <c r="BG287" t="b">
        <f>IF(AND(V286&lt;&gt;1),(QuickFix!G286="Yes"))</f>
        <v>0</v>
      </c>
      <c r="BH287" t="b">
        <f>OR('Unit Types - Emission Rates'!A295="Consolidate",AND(ISBLANK('Unit Types - Emission Rates'!A295),BH286=TRUE),BC287&gt;0,BD287&gt;0)</f>
        <v>0</v>
      </c>
      <c r="BI287" t="b">
        <f>OR('Unit Types - Emission Rates'!A295="Remove",AND(ISBLANK('Unit Types - Emission Rates'!A295),BI286=TRUE))</f>
        <v>0</v>
      </c>
      <c r="BJ287" t="b">
        <f>OR('Unit Types - Emission Rates'!A295="Consolidate",'Unit Types - Emission Rates'!A295="New/Modified",'Unit Types - Emission Rates'!A295="Change of location",AND(ISBLANK('Unit Types - Emission Rates'!A295),BJ286=TRUE))</f>
        <v>0</v>
      </c>
      <c r="BK287" t="b">
        <f>OR('Unit Types - Emission Rates'!A295="Renew",'Unit Types - Emission Rates'!A295="Renew only",AND(ISBLANK('Unit Types - Emission Rates'!A295),BK286=TRUE))</f>
        <v>0</v>
      </c>
      <c r="BL287">
        <f>IF(ISNUMBER(IFERROR(MATCH(BM287,$BM$1:BM286,0),"Else")),0,ROW(BM287)-1)</f>
        <v>0</v>
      </c>
      <c r="BM287" s="105">
        <f t="shared" si="123"/>
        <v>0</v>
      </c>
      <c r="DA287" t="b">
        <f t="shared" si="121"/>
        <v>0</v>
      </c>
      <c r="DF287" s="333">
        <f t="shared" si="122"/>
        <v>0</v>
      </c>
    </row>
    <row r="288" spans="1:110" x14ac:dyDescent="0.2">
      <c r="A288" s="102">
        <f>IF(OR('Unit Types - Emission Rates'!A297="Not New/Modified",'Unit Types - Emission Rates'!A297="Remove",M288=0),0,IF(ISNUMBER(MATCH(M288,$M$1:M287,0)),0,MAX($A$1:A287)+1))</f>
        <v>0</v>
      </c>
      <c r="B288" t="str">
        <f>IF(OR(COUNTIF(QuickFix!$D$2:D288,QuickFix!D288)&gt;1,QuickFix!D288=0),IF(ISBLANK('Unit Types - Emission Rates'!C297),B287,0),MAX($B$1:B287)+1)</f>
        <v># if BACT</v>
      </c>
      <c r="C288" t="str">
        <f t="shared" si="102"/>
        <v># if BACT0</v>
      </c>
      <c r="D288">
        <f>IF(B288=0,0,IF(ISNUMBER(MATCH(C288,$C$1:C287,0)),-1,COUNTIF($B$2:B288,B288)-COUNTIFS($D$1:D287,"&lt;0",$B$1:B287,B288)))</f>
        <v>-1</v>
      </c>
      <c r="E288">
        <f t="shared" si="118"/>
        <v>0</v>
      </c>
      <c r="F288" t="str">
        <f>IF(OR(COUNTIF(QuickFix!$D$2:D288,QuickFix!D288)&gt;1,QuickFix!D288=0),IF(ISBLANK('Unit Types - Emission Rates'!C297),F287,0),MAX(F$1:$F287)+1)</f>
        <v># if Monitoring</v>
      </c>
      <c r="G288" t="str">
        <f t="shared" si="103"/>
        <v># if Monitoring0</v>
      </c>
      <c r="H288">
        <f>IF(F288=0,0,IF(ISNUMBER(MATCH(G288,$G$1:G287,0)),-1,COUNTIF($F$2:F288,F288)-COUNTIFS($H$1:H287,"&lt;0",$F$1:F287,F288)))</f>
        <v>-1</v>
      </c>
      <c r="I288">
        <f t="shared" si="104"/>
        <v>0</v>
      </c>
      <c r="J288" s="3" t="str">
        <f>IF(OR(COUNTIF($L$2:L288,L288)&gt;1,L288=0),IF(ISBLANK('Unit Types - Emission Rates'!C297),J287,0),MAX($J$1:J287)+1)</f>
        <v>Unique FIN</v>
      </c>
      <c r="K288" s="3" t="str">
        <f>IF(OR(COUNTIF($M$2:M288,M288)&gt;1,M288=0),IF(ISBLANK('Unit Types - Emission Rates'!D297),K287,0),MAX($K$1:K287)+1)</f>
        <v>Unique EPN</v>
      </c>
      <c r="L288">
        <f>IF(ISBLANK('Unit Types - Emission Rates'!$C297),'Unit Types - Emission Rates'!D297,'Unit Types - Emission Rates'!C297)</f>
        <v>0</v>
      </c>
      <c r="M288" s="3">
        <f>IF(AND(ISBLANK('Unit Types - Emission Rates'!D297),N288&lt;&gt;0,L288&lt;&gt;N288),"FIN: "&amp;L288,IF(AND(ISBLANK('Unit Types - Emission Rates'!D297),N288&lt;&gt;0),L288,'Unit Types - Emission Rates'!D297))</f>
        <v>0</v>
      </c>
      <c r="N288" s="3">
        <f>'Unit Types - Emission Rates'!E297</f>
        <v>0</v>
      </c>
      <c r="O288" s="5" t="str">
        <f>IF(OR(COUNTIF($P$2:P288,P288&lt;&gt;0)&gt;1,P288=0),IF(ISBLANK('Unit Types - Emission Rates'!A297),O287,0),MAX($O$1:O287)+1)</f>
        <v>AR Numbering</v>
      </c>
      <c r="P288" s="5">
        <f>'Unit Types - Emission Rates'!A297</f>
        <v>0</v>
      </c>
      <c r="Q288" s="3">
        <f>IF(R288=0,0,IF(COUNTIF($R$2:R288,R288)&gt;1,0,MAX($Q$1:Q287)+1))</f>
        <v>0</v>
      </c>
      <c r="R288" s="3">
        <f>IF(ISBLANK('Unit Types - Emission Rates'!P297),'Unit Types - Emission Rates'!O297,'Unit Types - Emission Rates'!P297)</f>
        <v>0</v>
      </c>
      <c r="S288" t="str">
        <f t="shared" si="119"/>
        <v>00</v>
      </c>
      <c r="T288" t="str">
        <f t="shared" si="120"/>
        <v>00</v>
      </c>
      <c r="U288" s="3">
        <f>IF(OR('Unit Types - Emission Rates'!F297="PM 2.5",'Unit Types - Emission Rates'!F297="PM2.5",'Unit Types - Emission Rates'!F297="PM 10",'Unit Types - Emission Rates'!F297="PM10"),"PM",'Unit Types - Emission Rates'!F297)</f>
        <v>0</v>
      </c>
      <c r="V288" s="100">
        <f>IF(ISBLANK('Unit Types - Emission Rates'!F297),1,0)</f>
        <v>1</v>
      </c>
      <c r="AC288" s="99">
        <f>IF(AD288=-1,0,MAX($AC$1:AC287)+1)</f>
        <v>0</v>
      </c>
      <c r="AD288" s="3">
        <f t="shared" si="105"/>
        <v>-1</v>
      </c>
      <c r="AE288" s="3">
        <f t="shared" si="106"/>
        <v>-1</v>
      </c>
      <c r="AF288" s="280">
        <f t="shared" si="107"/>
        <v>-1</v>
      </c>
      <c r="AG288" s="280" t="str">
        <f t="shared" si="108"/>
        <v/>
      </c>
      <c r="AH288" s="280" t="str">
        <f t="shared" si="109"/>
        <v/>
      </c>
      <c r="AI288" s="3">
        <f t="shared" si="110"/>
        <v>-1</v>
      </c>
      <c r="AJ288" s="3" t="str">
        <f t="shared" si="111"/>
        <v/>
      </c>
      <c r="AK288" s="3" t="str">
        <f t="shared" si="112"/>
        <v/>
      </c>
      <c r="AL288" s="280">
        <f t="shared" si="113"/>
        <v>-1</v>
      </c>
      <c r="AM288" s="280" t="str">
        <f t="shared" si="114"/>
        <v/>
      </c>
      <c r="AN288" s="285" t="str">
        <f t="shared" si="115"/>
        <v/>
      </c>
      <c r="AO288" s="3">
        <f>IF(AP288=0,0,COUNTIF(AO$1:$AO287,"&lt;&gt;0"))</f>
        <v>0</v>
      </c>
      <c r="AP288" s="3">
        <f t="shared" si="116"/>
        <v>0</v>
      </c>
      <c r="AT288" s="99">
        <f>IF(AU288=0,0,COUNTIF($AT$1:AT287,"&lt;&gt;0"))</f>
        <v>0</v>
      </c>
      <c r="AU288" s="3">
        <f t="shared" si="117"/>
        <v>0</v>
      </c>
      <c r="AY288" s="3">
        <f>IF(ISNUMBER(IFERROR(MATCH(AZ288,$AZ$1:AZ287,0),"Else")),0,ROW(AZ288)-1)</f>
        <v>0</v>
      </c>
      <c r="AZ288">
        <f>IF(OR('Unit Types - Emission Rates'!F296="PM 2.5",'Unit Types - Emission Rates'!F296="PM 2.5 ",'Unit Types - Emission Rates'!F296="PM2.5"),"PM2.5",IF(OR('Unit Types - Emission Rates'!F296="PM 10",'Unit Types - Emission Rates'!F296="PM 10 ",'Unit Types - Emission Rates'!F296="PM10 "),"PM10",IF(RIGHT('Unit Types - Emission Rates'!F296,1)=" ",LEFT('Unit Types - Emission Rates'!F296,LEN('Unit Types - Emission Rates'!F296)-1),IF(RIGHT('Unit Types - Emission Rates'!F296,1)&lt;&gt;" ",'Unit Types - Emission Rates'!F296,'Unit Types - Emission Rates'!F296))))</f>
        <v>0</v>
      </c>
      <c r="BA288">
        <f>_xlfn.NUMBERVALUE(IF(OR('Unit Types - Emission Rates'!G296="-",'Unit Types - Emission Rates'!G296="--",'Unit Types - Emission Rates'!G296="---"),0,IF(OR('Unit Types - Emission Rates'!G296="&lt;0.01",'Unit Types - Emission Rates'!G296="&lt; 0.01"),0.01,'Unit Types - Emission Rates'!G296)))</f>
        <v>0</v>
      </c>
      <c r="BB288">
        <f>_xlfn.NUMBERVALUE(IF(OR('Unit Types - Emission Rates'!H296="-",'Unit Types - Emission Rates'!H296="--",'Unit Types - Emission Rates'!H296="---"),0,IF(OR('Unit Types - Emission Rates'!H296="&lt;0.01",'Unit Types - Emission Rates'!H296="&lt; 0.01"),0.01,'Unit Types - Emission Rates'!H296)))</f>
        <v>0</v>
      </c>
      <c r="BC288">
        <f>_xlfn.NUMBERVALUE(IF(OR('Unit Types - Emission Rates'!I296="-",'Unit Types - Emission Rates'!I296="--",'Unit Types - Emission Rates'!I296="---"),0,IF(OR('Unit Types - Emission Rates'!I296="&lt;0.01",'Unit Types - Emission Rates'!I296="&lt; 0.01"),0.01,'Unit Types - Emission Rates'!I296)))</f>
        <v>0</v>
      </c>
      <c r="BD288">
        <f>_xlfn.NUMBERVALUE(IF(OR('Unit Types - Emission Rates'!J296="-",'Unit Types - Emission Rates'!J296="--",'Unit Types - Emission Rates'!J296="---"),0,IF(OR('Unit Types - Emission Rates'!J296="&lt;0.01",'Unit Types - Emission Rates'!J296="&lt; 0.01"),0.01,'Unit Types - Emission Rates'!J296)))</f>
        <v>0</v>
      </c>
      <c r="BE288">
        <f>_xlfn.NUMBERVALUE(IF(OR('Unit Types - Emission Rates'!K296="-",'Unit Types - Emission Rates'!K296="--",'Unit Types - Emission Rates'!K296="---"),0,IF(OR('Unit Types - Emission Rates'!K296="&lt;0.01",'Unit Types - Emission Rates'!K296="&lt; 0.01"),0.01,'Unit Types - Emission Rates'!K296)))</f>
        <v>0</v>
      </c>
      <c r="BF288">
        <f>_xlfn.NUMBERVALUE(IF(OR('Unit Types - Emission Rates'!L296="-",'Unit Types - Emission Rates'!L296="--",'Unit Types - Emission Rates'!L296="---"),0,IF(OR('Unit Types - Emission Rates'!L296="&lt;0.01",'Unit Types - Emission Rates'!L296="&lt; 0.01"),0.01,'Unit Types - Emission Rates'!L296)))</f>
        <v>0</v>
      </c>
      <c r="BG288" t="b">
        <f>IF(AND(V287&lt;&gt;1),(QuickFix!G287="Yes"))</f>
        <v>0</v>
      </c>
      <c r="BH288" t="b">
        <f>OR('Unit Types - Emission Rates'!A296="Consolidate",AND(ISBLANK('Unit Types - Emission Rates'!A296),BH287=TRUE),BC288&gt;0,BD288&gt;0)</f>
        <v>0</v>
      </c>
      <c r="BI288" t="b">
        <f>OR('Unit Types - Emission Rates'!A296="Remove",AND(ISBLANK('Unit Types - Emission Rates'!A296),BI287=TRUE))</f>
        <v>0</v>
      </c>
      <c r="BJ288" t="b">
        <f>OR('Unit Types - Emission Rates'!A296="Consolidate",'Unit Types - Emission Rates'!A296="New/Modified",'Unit Types - Emission Rates'!A296="Change of location",AND(ISBLANK('Unit Types - Emission Rates'!A296),BJ287=TRUE))</f>
        <v>0</v>
      </c>
      <c r="BK288" t="b">
        <f>OR('Unit Types - Emission Rates'!A296="Renew",'Unit Types - Emission Rates'!A296="Renew only",AND(ISBLANK('Unit Types - Emission Rates'!A296),BK287=TRUE))</f>
        <v>0</v>
      </c>
      <c r="BL288">
        <f>IF(ISNUMBER(IFERROR(MATCH(BM288,$BM$1:BM287,0),"Else")),0,ROW(BM288)-1)</f>
        <v>0</v>
      </c>
      <c r="BM288" s="105">
        <f t="shared" si="123"/>
        <v>0</v>
      </c>
      <c r="DA288" t="b">
        <f t="shared" si="121"/>
        <v>0</v>
      </c>
      <c r="DF288" s="333">
        <f t="shared" si="122"/>
        <v>0</v>
      </c>
    </row>
    <row r="289" spans="1:110" x14ac:dyDescent="0.2">
      <c r="A289" s="102">
        <f>IF(OR('Unit Types - Emission Rates'!A298="Not New/Modified",'Unit Types - Emission Rates'!A298="Remove",M289=0),0,IF(ISNUMBER(MATCH(M289,$M$1:M288,0)),0,MAX($A$1:A288)+1))</f>
        <v>0</v>
      </c>
      <c r="B289" t="str">
        <f>IF(OR(COUNTIF(QuickFix!$D$2:D289,QuickFix!D289)&gt;1,QuickFix!D289=0),IF(ISBLANK('Unit Types - Emission Rates'!C298),B288,0),MAX($B$1:B288)+1)</f>
        <v># if BACT</v>
      </c>
      <c r="C289" t="str">
        <f t="shared" si="102"/>
        <v># if BACT0</v>
      </c>
      <c r="D289">
        <f>IF(B289=0,0,IF(ISNUMBER(MATCH(C289,$C$1:C288,0)),-1,COUNTIF($B$2:B289,B289)-COUNTIFS($D$1:D288,"&lt;0",$B$1:B288,B289)))</f>
        <v>-1</v>
      </c>
      <c r="E289">
        <f t="shared" si="118"/>
        <v>0</v>
      </c>
      <c r="F289" t="str">
        <f>IF(OR(COUNTIF(QuickFix!$D$2:D289,QuickFix!D289)&gt;1,QuickFix!D289=0),IF(ISBLANK('Unit Types - Emission Rates'!C298),F288,0),MAX(F$1:$F288)+1)</f>
        <v># if Monitoring</v>
      </c>
      <c r="G289" t="str">
        <f t="shared" si="103"/>
        <v># if Monitoring0</v>
      </c>
      <c r="H289">
        <f>IF(F289=0,0,IF(ISNUMBER(MATCH(G289,$G$1:G288,0)),-1,COUNTIF($F$2:F289,F289)-COUNTIFS($H$1:H288,"&lt;0",$F$1:F288,F289)))</f>
        <v>-1</v>
      </c>
      <c r="I289">
        <f t="shared" si="104"/>
        <v>0</v>
      </c>
      <c r="J289" s="3" t="str">
        <f>IF(OR(COUNTIF($L$2:L289,L289)&gt;1,L289=0),IF(ISBLANK('Unit Types - Emission Rates'!C298),J288,0),MAX($J$1:J288)+1)</f>
        <v>Unique FIN</v>
      </c>
      <c r="K289" s="3" t="str">
        <f>IF(OR(COUNTIF($M$2:M289,M289)&gt;1,M289=0),IF(ISBLANK('Unit Types - Emission Rates'!D298),K288,0),MAX($K$1:K288)+1)</f>
        <v>Unique EPN</v>
      </c>
      <c r="L289">
        <f>IF(ISBLANK('Unit Types - Emission Rates'!$C298),'Unit Types - Emission Rates'!D298,'Unit Types - Emission Rates'!C298)</f>
        <v>0</v>
      </c>
      <c r="M289" s="3">
        <f>IF(AND(ISBLANK('Unit Types - Emission Rates'!D298),N289&lt;&gt;0,L289&lt;&gt;N289),"FIN: "&amp;L289,IF(AND(ISBLANK('Unit Types - Emission Rates'!D298),N289&lt;&gt;0),L289,'Unit Types - Emission Rates'!D298))</f>
        <v>0</v>
      </c>
      <c r="N289" s="3">
        <f>'Unit Types - Emission Rates'!E298</f>
        <v>0</v>
      </c>
      <c r="O289" s="5" t="str">
        <f>IF(OR(COUNTIF($P$2:P289,P289&lt;&gt;0)&gt;1,P289=0),IF(ISBLANK('Unit Types - Emission Rates'!A298),O288,0),MAX($O$1:O288)+1)</f>
        <v>AR Numbering</v>
      </c>
      <c r="P289" s="5">
        <f>'Unit Types - Emission Rates'!A298</f>
        <v>0</v>
      </c>
      <c r="Q289" s="3">
        <f>IF(R289=0,0,IF(COUNTIF($R$2:R289,R289)&gt;1,0,MAX($Q$1:Q288)+1))</f>
        <v>0</v>
      </c>
      <c r="R289" s="3">
        <f>IF(ISBLANK('Unit Types - Emission Rates'!P298),'Unit Types - Emission Rates'!O298,'Unit Types - Emission Rates'!P298)</f>
        <v>0</v>
      </c>
      <c r="S289" t="str">
        <f t="shared" si="119"/>
        <v>00</v>
      </c>
      <c r="T289" t="str">
        <f t="shared" si="120"/>
        <v>00</v>
      </c>
      <c r="U289" s="3">
        <f>IF(OR('Unit Types - Emission Rates'!F298="PM 2.5",'Unit Types - Emission Rates'!F298="PM2.5",'Unit Types - Emission Rates'!F298="PM 10",'Unit Types - Emission Rates'!F298="PM10"),"PM",'Unit Types - Emission Rates'!F298)</f>
        <v>0</v>
      </c>
      <c r="V289" s="100">
        <f>IF(ISBLANK('Unit Types - Emission Rates'!F298),1,0)</f>
        <v>1</v>
      </c>
      <c r="AC289" s="99">
        <f>IF(AD289=-1,0,MAX($AC$1:AC288)+1)</f>
        <v>0</v>
      </c>
      <c r="AD289" s="3">
        <f t="shared" si="105"/>
        <v>-1</v>
      </c>
      <c r="AE289" s="3">
        <f t="shared" si="106"/>
        <v>-1</v>
      </c>
      <c r="AF289" s="280">
        <f t="shared" si="107"/>
        <v>-1</v>
      </c>
      <c r="AG289" s="280" t="str">
        <f t="shared" si="108"/>
        <v/>
      </c>
      <c r="AH289" s="280" t="str">
        <f t="shared" si="109"/>
        <v/>
      </c>
      <c r="AI289" s="3">
        <f t="shared" si="110"/>
        <v>-1</v>
      </c>
      <c r="AJ289" s="3" t="str">
        <f t="shared" si="111"/>
        <v/>
      </c>
      <c r="AK289" s="3" t="str">
        <f t="shared" si="112"/>
        <v/>
      </c>
      <c r="AL289" s="280">
        <f t="shared" si="113"/>
        <v>-1</v>
      </c>
      <c r="AM289" s="280" t="str">
        <f t="shared" si="114"/>
        <v/>
      </c>
      <c r="AN289" s="285" t="str">
        <f t="shared" si="115"/>
        <v/>
      </c>
      <c r="AO289" s="3">
        <f>IF(AP289=0,0,COUNTIF(AO$1:$AO288,"&lt;&gt;0"))</f>
        <v>0</v>
      </c>
      <c r="AP289" s="3">
        <f t="shared" si="116"/>
        <v>0</v>
      </c>
      <c r="AT289" s="99">
        <f>IF(AU289=0,0,COUNTIF($AT$1:AT288,"&lt;&gt;0"))</f>
        <v>0</v>
      </c>
      <c r="AU289" s="3">
        <f t="shared" si="117"/>
        <v>0</v>
      </c>
      <c r="AY289" s="3">
        <f>IF(ISNUMBER(IFERROR(MATCH(AZ289,$AZ$1:AZ288,0),"Else")),0,ROW(AZ289)-1)</f>
        <v>0</v>
      </c>
      <c r="AZ289">
        <f>IF(OR('Unit Types - Emission Rates'!F297="PM 2.5",'Unit Types - Emission Rates'!F297="PM 2.5 ",'Unit Types - Emission Rates'!F297="PM2.5"),"PM2.5",IF(OR('Unit Types - Emission Rates'!F297="PM 10",'Unit Types - Emission Rates'!F297="PM 10 ",'Unit Types - Emission Rates'!F297="PM10 "),"PM10",IF(RIGHT('Unit Types - Emission Rates'!F297,1)=" ",LEFT('Unit Types - Emission Rates'!F297,LEN('Unit Types - Emission Rates'!F297)-1),IF(RIGHT('Unit Types - Emission Rates'!F297,1)&lt;&gt;" ",'Unit Types - Emission Rates'!F297,'Unit Types - Emission Rates'!F297))))</f>
        <v>0</v>
      </c>
      <c r="BA289">
        <f>_xlfn.NUMBERVALUE(IF(OR('Unit Types - Emission Rates'!G297="-",'Unit Types - Emission Rates'!G297="--",'Unit Types - Emission Rates'!G297="---"),0,IF(OR('Unit Types - Emission Rates'!G297="&lt;0.01",'Unit Types - Emission Rates'!G297="&lt; 0.01"),0.01,'Unit Types - Emission Rates'!G297)))</f>
        <v>0</v>
      </c>
      <c r="BB289">
        <f>_xlfn.NUMBERVALUE(IF(OR('Unit Types - Emission Rates'!H297="-",'Unit Types - Emission Rates'!H297="--",'Unit Types - Emission Rates'!H297="---"),0,IF(OR('Unit Types - Emission Rates'!H297="&lt;0.01",'Unit Types - Emission Rates'!H297="&lt; 0.01"),0.01,'Unit Types - Emission Rates'!H297)))</f>
        <v>0</v>
      </c>
      <c r="BC289">
        <f>_xlfn.NUMBERVALUE(IF(OR('Unit Types - Emission Rates'!I297="-",'Unit Types - Emission Rates'!I297="--",'Unit Types - Emission Rates'!I297="---"),0,IF(OR('Unit Types - Emission Rates'!I297="&lt;0.01",'Unit Types - Emission Rates'!I297="&lt; 0.01"),0.01,'Unit Types - Emission Rates'!I297)))</f>
        <v>0</v>
      </c>
      <c r="BD289">
        <f>_xlfn.NUMBERVALUE(IF(OR('Unit Types - Emission Rates'!J297="-",'Unit Types - Emission Rates'!J297="--",'Unit Types - Emission Rates'!J297="---"),0,IF(OR('Unit Types - Emission Rates'!J297="&lt;0.01",'Unit Types - Emission Rates'!J297="&lt; 0.01"),0.01,'Unit Types - Emission Rates'!J297)))</f>
        <v>0</v>
      </c>
      <c r="BE289">
        <f>_xlfn.NUMBERVALUE(IF(OR('Unit Types - Emission Rates'!K297="-",'Unit Types - Emission Rates'!K297="--",'Unit Types - Emission Rates'!K297="---"),0,IF(OR('Unit Types - Emission Rates'!K297="&lt;0.01",'Unit Types - Emission Rates'!K297="&lt; 0.01"),0.01,'Unit Types - Emission Rates'!K297)))</f>
        <v>0</v>
      </c>
      <c r="BF289">
        <f>_xlfn.NUMBERVALUE(IF(OR('Unit Types - Emission Rates'!L297="-",'Unit Types - Emission Rates'!L297="--",'Unit Types - Emission Rates'!L297="---"),0,IF(OR('Unit Types - Emission Rates'!L297="&lt;0.01",'Unit Types - Emission Rates'!L297="&lt; 0.01"),0.01,'Unit Types - Emission Rates'!L297)))</f>
        <v>0</v>
      </c>
      <c r="BG289" t="b">
        <f>IF(AND(V288&lt;&gt;1),(QuickFix!G288="Yes"))</f>
        <v>0</v>
      </c>
      <c r="BH289" t="b">
        <f>OR('Unit Types - Emission Rates'!A297="Consolidate",AND(ISBLANK('Unit Types - Emission Rates'!A297),BH288=TRUE),BC289&gt;0,BD289&gt;0)</f>
        <v>0</v>
      </c>
      <c r="BI289" t="b">
        <f>OR('Unit Types - Emission Rates'!A297="Remove",AND(ISBLANK('Unit Types - Emission Rates'!A297),BI288=TRUE))</f>
        <v>0</v>
      </c>
      <c r="BJ289" t="b">
        <f>OR('Unit Types - Emission Rates'!A297="Consolidate",'Unit Types - Emission Rates'!A297="New/Modified",'Unit Types - Emission Rates'!A297="Change of location",AND(ISBLANK('Unit Types - Emission Rates'!A297),BJ288=TRUE))</f>
        <v>0</v>
      </c>
      <c r="BK289" t="b">
        <f>OR('Unit Types - Emission Rates'!A297="Renew",'Unit Types - Emission Rates'!A297="Renew only",AND(ISBLANK('Unit Types - Emission Rates'!A297),BK288=TRUE))</f>
        <v>0</v>
      </c>
      <c r="BL289">
        <f>IF(ISNUMBER(IFERROR(MATCH(BM289,$BM$1:BM288,0),"Else")),0,ROW(BM289)-1)</f>
        <v>0</v>
      </c>
      <c r="BM289" s="105">
        <f t="shared" si="123"/>
        <v>0</v>
      </c>
      <c r="DA289" t="b">
        <f t="shared" si="121"/>
        <v>0</v>
      </c>
      <c r="DF289" s="333">
        <f t="shared" si="122"/>
        <v>0</v>
      </c>
    </row>
    <row r="290" spans="1:110" x14ac:dyDescent="0.2">
      <c r="A290" s="102">
        <f>IF(OR('Unit Types - Emission Rates'!A299="Not New/Modified",'Unit Types - Emission Rates'!A299="Remove",M290=0),0,IF(ISNUMBER(MATCH(M290,$M$1:M289,0)),0,MAX($A$1:A289)+1))</f>
        <v>0</v>
      </c>
      <c r="B290" t="str">
        <f>IF(OR(COUNTIF(QuickFix!$D$2:D290,QuickFix!D290)&gt;1,QuickFix!D290=0),IF(ISBLANK('Unit Types - Emission Rates'!C299),B289,0),MAX($B$1:B289)+1)</f>
        <v># if BACT</v>
      </c>
      <c r="C290" t="str">
        <f t="shared" si="102"/>
        <v># if BACT0</v>
      </c>
      <c r="D290">
        <f>IF(B290=0,0,IF(ISNUMBER(MATCH(C290,$C$1:C289,0)),-1,COUNTIF($B$2:B290,B290)-COUNTIFS($D$1:D289,"&lt;0",$B$1:B289,B290)))</f>
        <v>-1</v>
      </c>
      <c r="E290">
        <f t="shared" si="118"/>
        <v>0</v>
      </c>
      <c r="F290" t="str">
        <f>IF(OR(COUNTIF(QuickFix!$D$2:D290,QuickFix!D290)&gt;1,QuickFix!D290=0),IF(ISBLANK('Unit Types - Emission Rates'!C299),F289,0),MAX(F$1:$F289)+1)</f>
        <v># if Monitoring</v>
      </c>
      <c r="G290" t="str">
        <f t="shared" si="103"/>
        <v># if Monitoring0</v>
      </c>
      <c r="H290">
        <f>IF(F290=0,0,IF(ISNUMBER(MATCH(G290,$G$1:G289,0)),-1,COUNTIF($F$2:F290,F290)-COUNTIFS($H$1:H289,"&lt;0",$F$1:F289,F290)))</f>
        <v>-1</v>
      </c>
      <c r="I290">
        <f t="shared" si="104"/>
        <v>0</v>
      </c>
      <c r="J290" s="3" t="str">
        <f>IF(OR(COUNTIF($L$2:L290,L290)&gt;1,L290=0),IF(ISBLANK('Unit Types - Emission Rates'!C299),J289,0),MAX($J$1:J289)+1)</f>
        <v>Unique FIN</v>
      </c>
      <c r="K290" s="3" t="str">
        <f>IF(OR(COUNTIF($M$2:M290,M290)&gt;1,M290=0),IF(ISBLANK('Unit Types - Emission Rates'!D299),K289,0),MAX($K$1:K289)+1)</f>
        <v>Unique EPN</v>
      </c>
      <c r="L290">
        <f>IF(ISBLANK('Unit Types - Emission Rates'!$C299),'Unit Types - Emission Rates'!D299,'Unit Types - Emission Rates'!C299)</f>
        <v>0</v>
      </c>
      <c r="M290" s="3">
        <f>IF(AND(ISBLANK('Unit Types - Emission Rates'!D299),N290&lt;&gt;0,L290&lt;&gt;N290),"FIN: "&amp;L290,IF(AND(ISBLANK('Unit Types - Emission Rates'!D299),N290&lt;&gt;0),L290,'Unit Types - Emission Rates'!D299))</f>
        <v>0</v>
      </c>
      <c r="N290" s="3">
        <f>'Unit Types - Emission Rates'!E299</f>
        <v>0</v>
      </c>
      <c r="O290" s="5" t="str">
        <f>IF(OR(COUNTIF($P$2:P290,P290&lt;&gt;0)&gt;1,P290=0),IF(ISBLANK('Unit Types - Emission Rates'!A299),O289,0),MAX($O$1:O289)+1)</f>
        <v>AR Numbering</v>
      </c>
      <c r="P290" s="5">
        <f>'Unit Types - Emission Rates'!A299</f>
        <v>0</v>
      </c>
      <c r="Q290" s="3">
        <f>IF(R290=0,0,IF(COUNTIF($R$2:R290,R290)&gt;1,0,MAX($Q$1:Q289)+1))</f>
        <v>0</v>
      </c>
      <c r="R290" s="3">
        <f>IF(ISBLANK('Unit Types - Emission Rates'!P299),'Unit Types - Emission Rates'!O299,'Unit Types - Emission Rates'!P299)</f>
        <v>0</v>
      </c>
      <c r="S290" t="str">
        <f t="shared" si="119"/>
        <v>00</v>
      </c>
      <c r="T290" t="str">
        <f t="shared" si="120"/>
        <v>00</v>
      </c>
      <c r="U290" s="3">
        <f>IF(OR('Unit Types - Emission Rates'!F299="PM 2.5",'Unit Types - Emission Rates'!F299="PM2.5",'Unit Types - Emission Rates'!F299="PM 10",'Unit Types - Emission Rates'!F299="PM10"),"PM",'Unit Types - Emission Rates'!F299)</f>
        <v>0</v>
      </c>
      <c r="V290" s="100">
        <f>IF(ISBLANK('Unit Types - Emission Rates'!F299),1,0)</f>
        <v>1</v>
      </c>
      <c r="AC290" s="99">
        <f>IF(AD290=-1,0,MAX($AC$1:AC289)+1)</f>
        <v>0</v>
      </c>
      <c r="AD290" s="3">
        <f t="shared" si="105"/>
        <v>-1</v>
      </c>
      <c r="AE290" s="3">
        <f t="shared" si="106"/>
        <v>-1</v>
      </c>
      <c r="AF290" s="280">
        <f t="shared" si="107"/>
        <v>-1</v>
      </c>
      <c r="AG290" s="280" t="str">
        <f t="shared" si="108"/>
        <v/>
      </c>
      <c r="AH290" s="280" t="str">
        <f t="shared" si="109"/>
        <v/>
      </c>
      <c r="AI290" s="3">
        <f t="shared" si="110"/>
        <v>-1</v>
      </c>
      <c r="AJ290" s="3" t="str">
        <f t="shared" si="111"/>
        <v/>
      </c>
      <c r="AK290" s="3" t="str">
        <f t="shared" si="112"/>
        <v/>
      </c>
      <c r="AL290" s="280">
        <f t="shared" si="113"/>
        <v>-1</v>
      </c>
      <c r="AM290" s="280" t="str">
        <f t="shared" si="114"/>
        <v/>
      </c>
      <c r="AN290" s="285" t="str">
        <f t="shared" si="115"/>
        <v/>
      </c>
      <c r="AO290" s="3">
        <f>IF(AP290=0,0,COUNTIF(AO$1:$AO289,"&lt;&gt;0"))</f>
        <v>0</v>
      </c>
      <c r="AP290" s="3">
        <f t="shared" si="116"/>
        <v>0</v>
      </c>
      <c r="AT290" s="99">
        <f>IF(AU290=0,0,COUNTIF($AT$1:AT289,"&lt;&gt;0"))</f>
        <v>0</v>
      </c>
      <c r="AU290" s="3">
        <f t="shared" si="117"/>
        <v>0</v>
      </c>
      <c r="AY290" s="3">
        <f>IF(ISNUMBER(IFERROR(MATCH(AZ290,$AZ$1:AZ289,0),"Else")),0,ROW(AZ290)-1)</f>
        <v>0</v>
      </c>
      <c r="AZ290">
        <f>IF(OR('Unit Types - Emission Rates'!F298="PM 2.5",'Unit Types - Emission Rates'!F298="PM 2.5 ",'Unit Types - Emission Rates'!F298="PM2.5"),"PM2.5",IF(OR('Unit Types - Emission Rates'!F298="PM 10",'Unit Types - Emission Rates'!F298="PM 10 ",'Unit Types - Emission Rates'!F298="PM10 "),"PM10",IF(RIGHT('Unit Types - Emission Rates'!F298,1)=" ",LEFT('Unit Types - Emission Rates'!F298,LEN('Unit Types - Emission Rates'!F298)-1),IF(RIGHT('Unit Types - Emission Rates'!F298,1)&lt;&gt;" ",'Unit Types - Emission Rates'!F298,'Unit Types - Emission Rates'!F298))))</f>
        <v>0</v>
      </c>
      <c r="BA290">
        <f>_xlfn.NUMBERVALUE(IF(OR('Unit Types - Emission Rates'!G298="-",'Unit Types - Emission Rates'!G298="--",'Unit Types - Emission Rates'!G298="---"),0,IF(OR('Unit Types - Emission Rates'!G298="&lt;0.01",'Unit Types - Emission Rates'!G298="&lt; 0.01"),0.01,'Unit Types - Emission Rates'!G298)))</f>
        <v>0</v>
      </c>
      <c r="BB290">
        <f>_xlfn.NUMBERVALUE(IF(OR('Unit Types - Emission Rates'!H298="-",'Unit Types - Emission Rates'!H298="--",'Unit Types - Emission Rates'!H298="---"),0,IF(OR('Unit Types - Emission Rates'!H298="&lt;0.01",'Unit Types - Emission Rates'!H298="&lt; 0.01"),0.01,'Unit Types - Emission Rates'!H298)))</f>
        <v>0</v>
      </c>
      <c r="BC290">
        <f>_xlfn.NUMBERVALUE(IF(OR('Unit Types - Emission Rates'!I298="-",'Unit Types - Emission Rates'!I298="--",'Unit Types - Emission Rates'!I298="---"),0,IF(OR('Unit Types - Emission Rates'!I298="&lt;0.01",'Unit Types - Emission Rates'!I298="&lt; 0.01"),0.01,'Unit Types - Emission Rates'!I298)))</f>
        <v>0</v>
      </c>
      <c r="BD290">
        <f>_xlfn.NUMBERVALUE(IF(OR('Unit Types - Emission Rates'!J298="-",'Unit Types - Emission Rates'!J298="--",'Unit Types - Emission Rates'!J298="---"),0,IF(OR('Unit Types - Emission Rates'!J298="&lt;0.01",'Unit Types - Emission Rates'!J298="&lt; 0.01"),0.01,'Unit Types - Emission Rates'!J298)))</f>
        <v>0</v>
      </c>
      <c r="BE290">
        <f>_xlfn.NUMBERVALUE(IF(OR('Unit Types - Emission Rates'!K298="-",'Unit Types - Emission Rates'!K298="--",'Unit Types - Emission Rates'!K298="---"),0,IF(OR('Unit Types - Emission Rates'!K298="&lt;0.01",'Unit Types - Emission Rates'!K298="&lt; 0.01"),0.01,'Unit Types - Emission Rates'!K298)))</f>
        <v>0</v>
      </c>
      <c r="BF290">
        <f>_xlfn.NUMBERVALUE(IF(OR('Unit Types - Emission Rates'!L298="-",'Unit Types - Emission Rates'!L298="--",'Unit Types - Emission Rates'!L298="---"),0,IF(OR('Unit Types - Emission Rates'!L298="&lt;0.01",'Unit Types - Emission Rates'!L298="&lt; 0.01"),0.01,'Unit Types - Emission Rates'!L298)))</f>
        <v>0</v>
      </c>
      <c r="BG290" t="b">
        <f>IF(AND(V289&lt;&gt;1),(QuickFix!G289="Yes"))</f>
        <v>0</v>
      </c>
      <c r="BH290" t="b">
        <f>OR('Unit Types - Emission Rates'!A298="Consolidate",AND(ISBLANK('Unit Types - Emission Rates'!A298),BH289=TRUE),BC290&gt;0,BD290&gt;0)</f>
        <v>0</v>
      </c>
      <c r="BI290" t="b">
        <f>OR('Unit Types - Emission Rates'!A298="Remove",AND(ISBLANK('Unit Types - Emission Rates'!A298),BI289=TRUE))</f>
        <v>0</v>
      </c>
      <c r="BJ290" t="b">
        <f>OR('Unit Types - Emission Rates'!A298="Consolidate",'Unit Types - Emission Rates'!A298="New/Modified",'Unit Types - Emission Rates'!A298="Change of location",AND(ISBLANK('Unit Types - Emission Rates'!A298),BJ289=TRUE))</f>
        <v>0</v>
      </c>
      <c r="BK290" t="b">
        <f>OR('Unit Types - Emission Rates'!A298="Renew",'Unit Types - Emission Rates'!A298="Renew only",AND(ISBLANK('Unit Types - Emission Rates'!A298),BK289=TRUE))</f>
        <v>0</v>
      </c>
      <c r="BL290">
        <f>IF(ISNUMBER(IFERROR(MATCH(BM290,$BM$1:BM289,0),"Else")),0,ROW(BM290)-1)</f>
        <v>0</v>
      </c>
      <c r="BM290" s="105">
        <f t="shared" si="123"/>
        <v>0</v>
      </c>
      <c r="DA290" t="b">
        <f t="shared" si="121"/>
        <v>0</v>
      </c>
      <c r="DF290" s="333">
        <f t="shared" si="122"/>
        <v>0</v>
      </c>
    </row>
    <row r="291" spans="1:110" x14ac:dyDescent="0.2">
      <c r="A291" s="102">
        <f>IF(OR('Unit Types - Emission Rates'!A300="Not New/Modified",'Unit Types - Emission Rates'!A300="Remove",M291=0),0,IF(ISNUMBER(MATCH(M291,$M$1:M290,0)),0,MAX($A$1:A290)+1))</f>
        <v>0</v>
      </c>
      <c r="B291" t="str">
        <f>IF(OR(COUNTIF(QuickFix!$D$2:D291,QuickFix!D291)&gt;1,QuickFix!D291=0),IF(ISBLANK('Unit Types - Emission Rates'!C300),B290,0),MAX($B$1:B290)+1)</f>
        <v># if BACT</v>
      </c>
      <c r="C291" t="str">
        <f t="shared" si="102"/>
        <v># if BACT0</v>
      </c>
      <c r="D291">
        <f>IF(B291=0,0,IF(ISNUMBER(MATCH(C291,$C$1:C290,0)),-1,COUNTIF($B$2:B291,B291)-COUNTIFS($D$1:D290,"&lt;0",$B$1:B290,B291)))</f>
        <v>-1</v>
      </c>
      <c r="E291">
        <f t="shared" si="118"/>
        <v>0</v>
      </c>
      <c r="F291" t="str">
        <f>IF(OR(COUNTIF(QuickFix!$D$2:D291,QuickFix!D291)&gt;1,QuickFix!D291=0),IF(ISBLANK('Unit Types - Emission Rates'!C300),F290,0),MAX(F$1:$F290)+1)</f>
        <v># if Monitoring</v>
      </c>
      <c r="G291" t="str">
        <f t="shared" si="103"/>
        <v># if Monitoring0</v>
      </c>
      <c r="H291">
        <f>IF(F291=0,0,IF(ISNUMBER(MATCH(G291,$G$1:G290,0)),-1,COUNTIF($F$2:F291,F291)-COUNTIFS($H$1:H290,"&lt;0",$F$1:F290,F291)))</f>
        <v>-1</v>
      </c>
      <c r="I291">
        <f t="shared" si="104"/>
        <v>0</v>
      </c>
      <c r="J291" s="3" t="str">
        <f>IF(OR(COUNTIF($L$2:L291,L291)&gt;1,L291=0),IF(ISBLANK('Unit Types - Emission Rates'!C300),J290,0),MAX($J$1:J290)+1)</f>
        <v>Unique FIN</v>
      </c>
      <c r="K291" s="3" t="str">
        <f>IF(OR(COUNTIF($M$2:M291,M291)&gt;1,M291=0),IF(ISBLANK('Unit Types - Emission Rates'!D300),K290,0),MAX($K$1:K290)+1)</f>
        <v>Unique EPN</v>
      </c>
      <c r="L291">
        <f>IF(ISBLANK('Unit Types - Emission Rates'!$C300),'Unit Types - Emission Rates'!D300,'Unit Types - Emission Rates'!C300)</f>
        <v>0</v>
      </c>
      <c r="M291" s="3">
        <f>IF(AND(ISBLANK('Unit Types - Emission Rates'!D300),N291&lt;&gt;0,L291&lt;&gt;N291),"FIN: "&amp;L291,IF(AND(ISBLANK('Unit Types - Emission Rates'!D300),N291&lt;&gt;0),L291,'Unit Types - Emission Rates'!D300))</f>
        <v>0</v>
      </c>
      <c r="N291" s="3">
        <f>'Unit Types - Emission Rates'!E300</f>
        <v>0</v>
      </c>
      <c r="O291" s="5" t="str">
        <f>IF(OR(COUNTIF($P$2:P291,P291&lt;&gt;0)&gt;1,P291=0),IF(ISBLANK('Unit Types - Emission Rates'!A300),O290,0),MAX($O$1:O290)+1)</f>
        <v>AR Numbering</v>
      </c>
      <c r="P291" s="5">
        <f>'Unit Types - Emission Rates'!A300</f>
        <v>0</v>
      </c>
      <c r="Q291" s="3">
        <f>IF(R291=0,0,IF(COUNTIF($R$2:R291,R291)&gt;1,0,MAX($Q$1:Q290)+1))</f>
        <v>0</v>
      </c>
      <c r="R291" s="3">
        <f>IF(ISBLANK('Unit Types - Emission Rates'!P300),'Unit Types - Emission Rates'!O300,'Unit Types - Emission Rates'!P300)</f>
        <v>0</v>
      </c>
      <c r="S291" t="str">
        <f t="shared" si="119"/>
        <v>00</v>
      </c>
      <c r="T291" t="str">
        <f t="shared" si="120"/>
        <v>00</v>
      </c>
      <c r="U291" s="3">
        <f>IF(OR('Unit Types - Emission Rates'!F300="PM 2.5",'Unit Types - Emission Rates'!F300="PM2.5",'Unit Types - Emission Rates'!F300="PM 10",'Unit Types - Emission Rates'!F300="PM10"),"PM",'Unit Types - Emission Rates'!F300)</f>
        <v>0</v>
      </c>
      <c r="V291" s="100">
        <f>IF(ISBLANK('Unit Types - Emission Rates'!F300),1,0)</f>
        <v>1</v>
      </c>
      <c r="AC291" s="99">
        <f>IF(AD291=-1,0,MAX($AC$1:AC290)+1)</f>
        <v>0</v>
      </c>
      <c r="AD291" s="3">
        <f t="shared" si="105"/>
        <v>-1</v>
      </c>
      <c r="AE291" s="3">
        <f t="shared" si="106"/>
        <v>-1</v>
      </c>
      <c r="AF291" s="280">
        <f t="shared" si="107"/>
        <v>-1</v>
      </c>
      <c r="AG291" s="280" t="str">
        <f t="shared" si="108"/>
        <v/>
      </c>
      <c r="AH291" s="280" t="str">
        <f t="shared" si="109"/>
        <v/>
      </c>
      <c r="AI291" s="3">
        <f t="shared" si="110"/>
        <v>-1</v>
      </c>
      <c r="AJ291" s="3" t="str">
        <f t="shared" si="111"/>
        <v/>
      </c>
      <c r="AK291" s="3" t="str">
        <f t="shared" si="112"/>
        <v/>
      </c>
      <c r="AL291" s="280">
        <f t="shared" si="113"/>
        <v>-1</v>
      </c>
      <c r="AM291" s="280" t="str">
        <f t="shared" si="114"/>
        <v/>
      </c>
      <c r="AN291" s="285" t="str">
        <f t="shared" si="115"/>
        <v/>
      </c>
      <c r="AO291" s="3">
        <f>IF(AP291=0,0,COUNTIF(AO$1:$AO290,"&lt;&gt;0"))</f>
        <v>0</v>
      </c>
      <c r="AP291" s="3">
        <f t="shared" si="116"/>
        <v>0</v>
      </c>
      <c r="AT291" s="99">
        <f>IF(AU291=0,0,COUNTIF($AT$1:AT290,"&lt;&gt;0"))</f>
        <v>0</v>
      </c>
      <c r="AU291" s="3">
        <f t="shared" si="117"/>
        <v>0</v>
      </c>
      <c r="AY291" s="3">
        <f>IF(ISNUMBER(IFERROR(MATCH(AZ291,$AZ$1:AZ290,0),"Else")),0,ROW(AZ291)-1)</f>
        <v>0</v>
      </c>
      <c r="AZ291">
        <f>IF(OR('Unit Types - Emission Rates'!F299="PM 2.5",'Unit Types - Emission Rates'!F299="PM 2.5 ",'Unit Types - Emission Rates'!F299="PM2.5"),"PM2.5",IF(OR('Unit Types - Emission Rates'!F299="PM 10",'Unit Types - Emission Rates'!F299="PM 10 ",'Unit Types - Emission Rates'!F299="PM10 "),"PM10",IF(RIGHT('Unit Types - Emission Rates'!F299,1)=" ",LEFT('Unit Types - Emission Rates'!F299,LEN('Unit Types - Emission Rates'!F299)-1),IF(RIGHT('Unit Types - Emission Rates'!F299,1)&lt;&gt;" ",'Unit Types - Emission Rates'!F299,'Unit Types - Emission Rates'!F299))))</f>
        <v>0</v>
      </c>
      <c r="BA291">
        <f>_xlfn.NUMBERVALUE(IF(OR('Unit Types - Emission Rates'!G299="-",'Unit Types - Emission Rates'!G299="--",'Unit Types - Emission Rates'!G299="---"),0,IF(OR('Unit Types - Emission Rates'!G299="&lt;0.01",'Unit Types - Emission Rates'!G299="&lt; 0.01"),0.01,'Unit Types - Emission Rates'!G299)))</f>
        <v>0</v>
      </c>
      <c r="BB291">
        <f>_xlfn.NUMBERVALUE(IF(OR('Unit Types - Emission Rates'!H299="-",'Unit Types - Emission Rates'!H299="--",'Unit Types - Emission Rates'!H299="---"),0,IF(OR('Unit Types - Emission Rates'!H299="&lt;0.01",'Unit Types - Emission Rates'!H299="&lt; 0.01"),0.01,'Unit Types - Emission Rates'!H299)))</f>
        <v>0</v>
      </c>
      <c r="BC291">
        <f>_xlfn.NUMBERVALUE(IF(OR('Unit Types - Emission Rates'!I299="-",'Unit Types - Emission Rates'!I299="--",'Unit Types - Emission Rates'!I299="---"),0,IF(OR('Unit Types - Emission Rates'!I299="&lt;0.01",'Unit Types - Emission Rates'!I299="&lt; 0.01"),0.01,'Unit Types - Emission Rates'!I299)))</f>
        <v>0</v>
      </c>
      <c r="BD291">
        <f>_xlfn.NUMBERVALUE(IF(OR('Unit Types - Emission Rates'!J299="-",'Unit Types - Emission Rates'!J299="--",'Unit Types - Emission Rates'!J299="---"),0,IF(OR('Unit Types - Emission Rates'!J299="&lt;0.01",'Unit Types - Emission Rates'!J299="&lt; 0.01"),0.01,'Unit Types - Emission Rates'!J299)))</f>
        <v>0</v>
      </c>
      <c r="BE291">
        <f>_xlfn.NUMBERVALUE(IF(OR('Unit Types - Emission Rates'!K299="-",'Unit Types - Emission Rates'!K299="--",'Unit Types - Emission Rates'!K299="---"),0,IF(OR('Unit Types - Emission Rates'!K299="&lt;0.01",'Unit Types - Emission Rates'!K299="&lt; 0.01"),0.01,'Unit Types - Emission Rates'!K299)))</f>
        <v>0</v>
      </c>
      <c r="BF291">
        <f>_xlfn.NUMBERVALUE(IF(OR('Unit Types - Emission Rates'!L299="-",'Unit Types - Emission Rates'!L299="--",'Unit Types - Emission Rates'!L299="---"),0,IF(OR('Unit Types - Emission Rates'!L299="&lt;0.01",'Unit Types - Emission Rates'!L299="&lt; 0.01"),0.01,'Unit Types - Emission Rates'!L299)))</f>
        <v>0</v>
      </c>
      <c r="BG291" t="b">
        <f>IF(AND(V290&lt;&gt;1),(QuickFix!G290="Yes"))</f>
        <v>0</v>
      </c>
      <c r="BH291" t="b">
        <f>OR('Unit Types - Emission Rates'!A299="Consolidate",AND(ISBLANK('Unit Types - Emission Rates'!A299),BH290=TRUE),BC291&gt;0,BD291&gt;0)</f>
        <v>0</v>
      </c>
      <c r="BI291" t="b">
        <f>OR('Unit Types - Emission Rates'!A299="Remove",AND(ISBLANK('Unit Types - Emission Rates'!A299),BI290=TRUE))</f>
        <v>0</v>
      </c>
      <c r="BJ291" t="b">
        <f>OR('Unit Types - Emission Rates'!A299="Consolidate",'Unit Types - Emission Rates'!A299="New/Modified",'Unit Types - Emission Rates'!A299="Change of location",AND(ISBLANK('Unit Types - Emission Rates'!A299),BJ290=TRUE))</f>
        <v>0</v>
      </c>
      <c r="BK291" t="b">
        <f>OR('Unit Types - Emission Rates'!A299="Renew",'Unit Types - Emission Rates'!A299="Renew only",AND(ISBLANK('Unit Types - Emission Rates'!A299),BK290=TRUE))</f>
        <v>0</v>
      </c>
      <c r="BL291">
        <f>IF(ISNUMBER(IFERROR(MATCH(BM291,$BM$1:BM290,0),"Else")),0,ROW(BM291)-1)</f>
        <v>0</v>
      </c>
      <c r="BM291" s="105">
        <f t="shared" si="123"/>
        <v>0</v>
      </c>
      <c r="DA291" t="b">
        <f t="shared" si="121"/>
        <v>0</v>
      </c>
      <c r="DF291" s="333">
        <f t="shared" si="122"/>
        <v>0</v>
      </c>
    </row>
    <row r="292" spans="1:110" x14ac:dyDescent="0.2">
      <c r="A292" s="102">
        <f>IF(OR('Unit Types - Emission Rates'!A301="Not New/Modified",'Unit Types - Emission Rates'!A301="Remove",M292=0),0,IF(ISNUMBER(MATCH(M292,$M$1:M291,0)),0,MAX($A$1:A291)+1))</f>
        <v>0</v>
      </c>
      <c r="B292" t="str">
        <f>IF(OR(COUNTIF(QuickFix!$D$2:D292,QuickFix!D292)&gt;1,QuickFix!D292=0),IF(ISBLANK('Unit Types - Emission Rates'!C301),B291,0),MAX($B$1:B291)+1)</f>
        <v># if BACT</v>
      </c>
      <c r="C292" t="str">
        <f t="shared" si="102"/>
        <v># if BACT0</v>
      </c>
      <c r="D292">
        <f>IF(B292=0,0,IF(ISNUMBER(MATCH(C292,$C$1:C291,0)),-1,COUNTIF($B$2:B292,B292)-COUNTIFS($D$1:D291,"&lt;0",$B$1:B291,B292)))</f>
        <v>-1</v>
      </c>
      <c r="E292">
        <f t="shared" si="118"/>
        <v>0</v>
      </c>
      <c r="F292" t="str">
        <f>IF(OR(COUNTIF(QuickFix!$D$2:D292,QuickFix!D292)&gt;1,QuickFix!D292=0),IF(ISBLANK('Unit Types - Emission Rates'!C301),F291,0),MAX(F$1:$F291)+1)</f>
        <v># if Monitoring</v>
      </c>
      <c r="G292" t="str">
        <f t="shared" si="103"/>
        <v># if Monitoring0</v>
      </c>
      <c r="H292">
        <f>IF(F292=0,0,IF(ISNUMBER(MATCH(G292,$G$1:G291,0)),-1,COUNTIF($F$2:F292,F292)-COUNTIFS($H$1:H291,"&lt;0",$F$1:F291,F292)))</f>
        <v>-1</v>
      </c>
      <c r="I292">
        <f t="shared" si="104"/>
        <v>0</v>
      </c>
      <c r="J292" s="3" t="str">
        <f>IF(OR(COUNTIF($L$2:L292,L292)&gt;1,L292=0),IF(ISBLANK('Unit Types - Emission Rates'!C301),J291,0),MAX($J$1:J291)+1)</f>
        <v>Unique FIN</v>
      </c>
      <c r="K292" s="3" t="str">
        <f>IF(OR(COUNTIF($M$2:M292,M292)&gt;1,M292=0),IF(ISBLANK('Unit Types - Emission Rates'!D301),K291,0),MAX($K$1:K291)+1)</f>
        <v>Unique EPN</v>
      </c>
      <c r="L292">
        <f>IF(ISBLANK('Unit Types - Emission Rates'!$C301),'Unit Types - Emission Rates'!D301,'Unit Types - Emission Rates'!C301)</f>
        <v>0</v>
      </c>
      <c r="M292" s="3">
        <f>IF(AND(ISBLANK('Unit Types - Emission Rates'!D301),N292&lt;&gt;0,L292&lt;&gt;N292),"FIN: "&amp;L292,IF(AND(ISBLANK('Unit Types - Emission Rates'!D301),N292&lt;&gt;0),L292,'Unit Types - Emission Rates'!D301))</f>
        <v>0</v>
      </c>
      <c r="N292" s="3">
        <f>'Unit Types - Emission Rates'!E301</f>
        <v>0</v>
      </c>
      <c r="O292" s="5" t="str">
        <f>IF(OR(COUNTIF($P$2:P292,P292&lt;&gt;0)&gt;1,P292=0),IF(ISBLANK('Unit Types - Emission Rates'!A301),O291,0),MAX($O$1:O291)+1)</f>
        <v>AR Numbering</v>
      </c>
      <c r="P292" s="5">
        <f>'Unit Types - Emission Rates'!A301</f>
        <v>0</v>
      </c>
      <c r="Q292" s="3">
        <f>IF(R292=0,0,IF(COUNTIF($R$2:R292,R292)&gt;1,0,MAX($Q$1:Q291)+1))</f>
        <v>0</v>
      </c>
      <c r="R292" s="3">
        <f>IF(ISBLANK('Unit Types - Emission Rates'!P301),'Unit Types - Emission Rates'!O301,'Unit Types - Emission Rates'!P301)</f>
        <v>0</v>
      </c>
      <c r="S292" t="str">
        <f t="shared" si="119"/>
        <v>00</v>
      </c>
      <c r="T292" t="str">
        <f t="shared" si="120"/>
        <v>00</v>
      </c>
      <c r="U292" s="3">
        <f>IF(OR('Unit Types - Emission Rates'!F301="PM 2.5",'Unit Types - Emission Rates'!F301="PM2.5",'Unit Types - Emission Rates'!F301="PM 10",'Unit Types - Emission Rates'!F301="PM10"),"PM",'Unit Types - Emission Rates'!F301)</f>
        <v>0</v>
      </c>
      <c r="V292" s="100">
        <f>IF(ISBLANK('Unit Types - Emission Rates'!F301),1,0)</f>
        <v>1</v>
      </c>
      <c r="AC292" s="99">
        <f>IF(AD292=-1,0,MAX($AC$1:AC291)+1)</f>
        <v>0</v>
      </c>
      <c r="AD292" s="3">
        <f t="shared" si="105"/>
        <v>-1</v>
      </c>
      <c r="AE292" s="3">
        <f t="shared" si="106"/>
        <v>-1</v>
      </c>
      <c r="AF292" s="280">
        <f t="shared" si="107"/>
        <v>-1</v>
      </c>
      <c r="AG292" s="280" t="str">
        <f t="shared" si="108"/>
        <v/>
      </c>
      <c r="AH292" s="280" t="str">
        <f t="shared" si="109"/>
        <v/>
      </c>
      <c r="AI292" s="3">
        <f t="shared" si="110"/>
        <v>-1</v>
      </c>
      <c r="AJ292" s="3" t="str">
        <f t="shared" si="111"/>
        <v/>
      </c>
      <c r="AK292" s="3" t="str">
        <f t="shared" si="112"/>
        <v/>
      </c>
      <c r="AL292" s="280">
        <f t="shared" si="113"/>
        <v>-1</v>
      </c>
      <c r="AM292" s="280" t="str">
        <f t="shared" si="114"/>
        <v/>
      </c>
      <c r="AN292" s="285" t="str">
        <f t="shared" si="115"/>
        <v/>
      </c>
      <c r="AO292" s="3">
        <f>IF(AP292=0,0,COUNTIF(AO$1:$AO291,"&lt;&gt;0"))</f>
        <v>0</v>
      </c>
      <c r="AP292" s="3">
        <f t="shared" si="116"/>
        <v>0</v>
      </c>
      <c r="AT292" s="99">
        <f>IF(AU292=0,0,COUNTIF($AT$1:AT291,"&lt;&gt;0"))</f>
        <v>0</v>
      </c>
      <c r="AU292" s="3">
        <f t="shared" si="117"/>
        <v>0</v>
      </c>
      <c r="AY292" s="3">
        <f>IF(ISNUMBER(IFERROR(MATCH(AZ292,$AZ$1:AZ291,0),"Else")),0,ROW(AZ292)-1)</f>
        <v>0</v>
      </c>
      <c r="AZ292">
        <f>IF(OR('Unit Types - Emission Rates'!F300="PM 2.5",'Unit Types - Emission Rates'!F300="PM 2.5 ",'Unit Types - Emission Rates'!F300="PM2.5"),"PM2.5",IF(OR('Unit Types - Emission Rates'!F300="PM 10",'Unit Types - Emission Rates'!F300="PM 10 ",'Unit Types - Emission Rates'!F300="PM10 "),"PM10",IF(RIGHT('Unit Types - Emission Rates'!F300,1)=" ",LEFT('Unit Types - Emission Rates'!F300,LEN('Unit Types - Emission Rates'!F300)-1),IF(RIGHT('Unit Types - Emission Rates'!F300,1)&lt;&gt;" ",'Unit Types - Emission Rates'!F300,'Unit Types - Emission Rates'!F300))))</f>
        <v>0</v>
      </c>
      <c r="BA292">
        <f>_xlfn.NUMBERVALUE(IF(OR('Unit Types - Emission Rates'!G300="-",'Unit Types - Emission Rates'!G300="--",'Unit Types - Emission Rates'!G300="---"),0,IF(OR('Unit Types - Emission Rates'!G300="&lt;0.01",'Unit Types - Emission Rates'!G300="&lt; 0.01"),0.01,'Unit Types - Emission Rates'!G300)))</f>
        <v>0</v>
      </c>
      <c r="BB292">
        <f>_xlfn.NUMBERVALUE(IF(OR('Unit Types - Emission Rates'!H300="-",'Unit Types - Emission Rates'!H300="--",'Unit Types - Emission Rates'!H300="---"),0,IF(OR('Unit Types - Emission Rates'!H300="&lt;0.01",'Unit Types - Emission Rates'!H300="&lt; 0.01"),0.01,'Unit Types - Emission Rates'!H300)))</f>
        <v>0</v>
      </c>
      <c r="BC292">
        <f>_xlfn.NUMBERVALUE(IF(OR('Unit Types - Emission Rates'!I300="-",'Unit Types - Emission Rates'!I300="--",'Unit Types - Emission Rates'!I300="---"),0,IF(OR('Unit Types - Emission Rates'!I300="&lt;0.01",'Unit Types - Emission Rates'!I300="&lt; 0.01"),0.01,'Unit Types - Emission Rates'!I300)))</f>
        <v>0</v>
      </c>
      <c r="BD292">
        <f>_xlfn.NUMBERVALUE(IF(OR('Unit Types - Emission Rates'!J300="-",'Unit Types - Emission Rates'!J300="--",'Unit Types - Emission Rates'!J300="---"),0,IF(OR('Unit Types - Emission Rates'!J300="&lt;0.01",'Unit Types - Emission Rates'!J300="&lt; 0.01"),0.01,'Unit Types - Emission Rates'!J300)))</f>
        <v>0</v>
      </c>
      <c r="BE292">
        <f>_xlfn.NUMBERVALUE(IF(OR('Unit Types - Emission Rates'!K300="-",'Unit Types - Emission Rates'!K300="--",'Unit Types - Emission Rates'!K300="---"),0,IF(OR('Unit Types - Emission Rates'!K300="&lt;0.01",'Unit Types - Emission Rates'!K300="&lt; 0.01"),0.01,'Unit Types - Emission Rates'!K300)))</f>
        <v>0</v>
      </c>
      <c r="BF292">
        <f>_xlfn.NUMBERVALUE(IF(OR('Unit Types - Emission Rates'!L300="-",'Unit Types - Emission Rates'!L300="--",'Unit Types - Emission Rates'!L300="---"),0,IF(OR('Unit Types - Emission Rates'!L300="&lt;0.01",'Unit Types - Emission Rates'!L300="&lt; 0.01"),0.01,'Unit Types - Emission Rates'!L300)))</f>
        <v>0</v>
      </c>
      <c r="BG292" t="b">
        <f>IF(AND(V291&lt;&gt;1),(QuickFix!G291="Yes"))</f>
        <v>0</v>
      </c>
      <c r="BH292" t="b">
        <f>OR('Unit Types - Emission Rates'!A300="Consolidate",AND(ISBLANK('Unit Types - Emission Rates'!A300),BH291=TRUE),BC292&gt;0,BD292&gt;0)</f>
        <v>0</v>
      </c>
      <c r="BI292" t="b">
        <f>OR('Unit Types - Emission Rates'!A300="Remove",AND(ISBLANK('Unit Types - Emission Rates'!A300),BI291=TRUE))</f>
        <v>0</v>
      </c>
      <c r="BJ292" t="b">
        <f>OR('Unit Types - Emission Rates'!A300="Consolidate",'Unit Types - Emission Rates'!A300="New/Modified",'Unit Types - Emission Rates'!A300="Change of location",AND(ISBLANK('Unit Types - Emission Rates'!A300),BJ291=TRUE))</f>
        <v>0</v>
      </c>
      <c r="BK292" t="b">
        <f>OR('Unit Types - Emission Rates'!A300="Renew",'Unit Types - Emission Rates'!A300="Renew only",AND(ISBLANK('Unit Types - Emission Rates'!A300),BK291=TRUE))</f>
        <v>0</v>
      </c>
      <c r="BL292">
        <f>IF(ISNUMBER(IFERROR(MATCH(BM292,$BM$1:BM291,0),"Else")),0,ROW(BM292)-1)</f>
        <v>0</v>
      </c>
      <c r="BM292" s="105">
        <f t="shared" si="123"/>
        <v>0</v>
      </c>
      <c r="DA292" t="b">
        <f t="shared" si="121"/>
        <v>0</v>
      </c>
      <c r="DF292" s="333">
        <f t="shared" si="122"/>
        <v>0</v>
      </c>
    </row>
    <row r="293" spans="1:110" x14ac:dyDescent="0.2">
      <c r="A293" s="102">
        <f>IF(OR('Unit Types - Emission Rates'!A302="Not New/Modified",'Unit Types - Emission Rates'!A302="Remove",M293=0),0,IF(ISNUMBER(MATCH(M293,$M$1:M292,0)),0,MAX($A$1:A292)+1))</f>
        <v>0</v>
      </c>
      <c r="B293" t="str">
        <f>IF(OR(COUNTIF(QuickFix!$D$2:D293,QuickFix!D293)&gt;1,QuickFix!D293=0),IF(ISBLANK('Unit Types - Emission Rates'!C302),B292,0),MAX($B$1:B292)+1)</f>
        <v># if BACT</v>
      </c>
      <c r="C293" t="str">
        <f t="shared" si="102"/>
        <v># if BACT0</v>
      </c>
      <c r="D293">
        <f>IF(B293=0,0,IF(ISNUMBER(MATCH(C293,$C$1:C292,0)),-1,COUNTIF($B$2:B293,B293)-COUNTIFS($D$1:D292,"&lt;0",$B$1:B292,B293)))</f>
        <v>-1</v>
      </c>
      <c r="E293">
        <f t="shared" si="118"/>
        <v>0</v>
      </c>
      <c r="F293" t="str">
        <f>IF(OR(COUNTIF(QuickFix!$D$2:D293,QuickFix!D293)&gt;1,QuickFix!D293=0),IF(ISBLANK('Unit Types - Emission Rates'!C302),F292,0),MAX(F$1:$F292)+1)</f>
        <v># if Monitoring</v>
      </c>
      <c r="G293" t="str">
        <f t="shared" si="103"/>
        <v># if Monitoring0</v>
      </c>
      <c r="H293">
        <f>IF(F293=0,0,IF(ISNUMBER(MATCH(G293,$G$1:G292,0)),-1,COUNTIF($F$2:F293,F293)-COUNTIFS($H$1:H292,"&lt;0",$F$1:F292,F293)))</f>
        <v>-1</v>
      </c>
      <c r="I293">
        <f t="shared" si="104"/>
        <v>0</v>
      </c>
      <c r="J293" s="3" t="str">
        <f>IF(OR(COUNTIF($L$2:L293,L293)&gt;1,L293=0),IF(ISBLANK('Unit Types - Emission Rates'!C302),J292,0),MAX($J$1:J292)+1)</f>
        <v>Unique FIN</v>
      </c>
      <c r="K293" s="3" t="str">
        <f>IF(OR(COUNTIF($M$2:M293,M293)&gt;1,M293=0),IF(ISBLANK('Unit Types - Emission Rates'!D302),K292,0),MAX($K$1:K292)+1)</f>
        <v>Unique EPN</v>
      </c>
      <c r="L293">
        <f>IF(ISBLANK('Unit Types - Emission Rates'!$C302),'Unit Types - Emission Rates'!D302,'Unit Types - Emission Rates'!C302)</f>
        <v>0</v>
      </c>
      <c r="M293" s="3">
        <f>IF(AND(ISBLANK('Unit Types - Emission Rates'!D302),N293&lt;&gt;0,L293&lt;&gt;N293),"FIN: "&amp;L293,IF(AND(ISBLANK('Unit Types - Emission Rates'!D302),N293&lt;&gt;0),L293,'Unit Types - Emission Rates'!D302))</f>
        <v>0</v>
      </c>
      <c r="N293" s="3">
        <f>'Unit Types - Emission Rates'!E302</f>
        <v>0</v>
      </c>
      <c r="O293" s="5" t="str">
        <f>IF(OR(COUNTIF($P$2:P293,P293&lt;&gt;0)&gt;1,P293=0),IF(ISBLANK('Unit Types - Emission Rates'!A302),O292,0),MAX($O$1:O292)+1)</f>
        <v>AR Numbering</v>
      </c>
      <c r="P293" s="5">
        <f>'Unit Types - Emission Rates'!A302</f>
        <v>0</v>
      </c>
      <c r="Q293" s="3">
        <f>IF(R293=0,0,IF(COUNTIF($R$2:R293,R293)&gt;1,0,MAX($Q$1:Q292)+1))</f>
        <v>0</v>
      </c>
      <c r="R293" s="3">
        <f>IF(ISBLANK('Unit Types - Emission Rates'!P302),'Unit Types - Emission Rates'!O302,'Unit Types - Emission Rates'!P302)</f>
        <v>0</v>
      </c>
      <c r="S293" t="str">
        <f t="shared" si="119"/>
        <v>00</v>
      </c>
      <c r="T293" t="str">
        <f t="shared" si="120"/>
        <v>00</v>
      </c>
      <c r="U293" s="3">
        <f>IF(OR('Unit Types - Emission Rates'!F302="PM 2.5",'Unit Types - Emission Rates'!F302="PM2.5",'Unit Types - Emission Rates'!F302="PM 10",'Unit Types - Emission Rates'!F302="PM10"),"PM",'Unit Types - Emission Rates'!F302)</f>
        <v>0</v>
      </c>
      <c r="V293" s="100">
        <f>IF(ISBLANK('Unit Types - Emission Rates'!F302),1,0)</f>
        <v>1</v>
      </c>
      <c r="AC293" s="99">
        <f>IF(AD293=-1,0,MAX($AC$1:AC292)+1)</f>
        <v>0</v>
      </c>
      <c r="AD293" s="3">
        <f t="shared" si="105"/>
        <v>-1</v>
      </c>
      <c r="AE293" s="3">
        <f t="shared" si="106"/>
        <v>-1</v>
      </c>
      <c r="AF293" s="280">
        <f t="shared" si="107"/>
        <v>-1</v>
      </c>
      <c r="AG293" s="280" t="str">
        <f t="shared" si="108"/>
        <v/>
      </c>
      <c r="AH293" s="280" t="str">
        <f t="shared" si="109"/>
        <v/>
      </c>
      <c r="AI293" s="3">
        <f t="shared" si="110"/>
        <v>-1</v>
      </c>
      <c r="AJ293" s="3" t="str">
        <f t="shared" si="111"/>
        <v/>
      </c>
      <c r="AK293" s="3" t="str">
        <f t="shared" si="112"/>
        <v/>
      </c>
      <c r="AL293" s="280">
        <f t="shared" si="113"/>
        <v>-1</v>
      </c>
      <c r="AM293" s="280" t="str">
        <f t="shared" si="114"/>
        <v/>
      </c>
      <c r="AN293" s="285" t="str">
        <f t="shared" si="115"/>
        <v/>
      </c>
      <c r="AO293" s="3">
        <f>IF(AP293=0,0,COUNTIF(AO$1:$AO292,"&lt;&gt;0"))</f>
        <v>0</v>
      </c>
      <c r="AP293" s="3">
        <f t="shared" si="116"/>
        <v>0</v>
      </c>
      <c r="AT293" s="99">
        <f>IF(AU293=0,0,COUNTIF($AT$1:AT292,"&lt;&gt;0"))</f>
        <v>0</v>
      </c>
      <c r="AU293" s="3">
        <f t="shared" si="117"/>
        <v>0</v>
      </c>
      <c r="AY293" s="3">
        <f>IF(ISNUMBER(IFERROR(MATCH(AZ293,$AZ$1:AZ292,0),"Else")),0,ROW(AZ293)-1)</f>
        <v>0</v>
      </c>
      <c r="AZ293">
        <f>IF(OR('Unit Types - Emission Rates'!F301="PM 2.5",'Unit Types - Emission Rates'!F301="PM 2.5 ",'Unit Types - Emission Rates'!F301="PM2.5"),"PM2.5",IF(OR('Unit Types - Emission Rates'!F301="PM 10",'Unit Types - Emission Rates'!F301="PM 10 ",'Unit Types - Emission Rates'!F301="PM10 "),"PM10",IF(RIGHT('Unit Types - Emission Rates'!F301,1)=" ",LEFT('Unit Types - Emission Rates'!F301,LEN('Unit Types - Emission Rates'!F301)-1),IF(RIGHT('Unit Types - Emission Rates'!F301,1)&lt;&gt;" ",'Unit Types - Emission Rates'!F301,'Unit Types - Emission Rates'!F301))))</f>
        <v>0</v>
      </c>
      <c r="BA293">
        <f>_xlfn.NUMBERVALUE(IF(OR('Unit Types - Emission Rates'!G301="-",'Unit Types - Emission Rates'!G301="--",'Unit Types - Emission Rates'!G301="---"),0,IF(OR('Unit Types - Emission Rates'!G301="&lt;0.01",'Unit Types - Emission Rates'!G301="&lt; 0.01"),0.01,'Unit Types - Emission Rates'!G301)))</f>
        <v>0</v>
      </c>
      <c r="BB293">
        <f>_xlfn.NUMBERVALUE(IF(OR('Unit Types - Emission Rates'!H301="-",'Unit Types - Emission Rates'!H301="--",'Unit Types - Emission Rates'!H301="---"),0,IF(OR('Unit Types - Emission Rates'!H301="&lt;0.01",'Unit Types - Emission Rates'!H301="&lt; 0.01"),0.01,'Unit Types - Emission Rates'!H301)))</f>
        <v>0</v>
      </c>
      <c r="BC293">
        <f>_xlfn.NUMBERVALUE(IF(OR('Unit Types - Emission Rates'!I301="-",'Unit Types - Emission Rates'!I301="--",'Unit Types - Emission Rates'!I301="---"),0,IF(OR('Unit Types - Emission Rates'!I301="&lt;0.01",'Unit Types - Emission Rates'!I301="&lt; 0.01"),0.01,'Unit Types - Emission Rates'!I301)))</f>
        <v>0</v>
      </c>
      <c r="BD293">
        <f>_xlfn.NUMBERVALUE(IF(OR('Unit Types - Emission Rates'!J301="-",'Unit Types - Emission Rates'!J301="--",'Unit Types - Emission Rates'!J301="---"),0,IF(OR('Unit Types - Emission Rates'!J301="&lt;0.01",'Unit Types - Emission Rates'!J301="&lt; 0.01"),0.01,'Unit Types - Emission Rates'!J301)))</f>
        <v>0</v>
      </c>
      <c r="BE293">
        <f>_xlfn.NUMBERVALUE(IF(OR('Unit Types - Emission Rates'!K301="-",'Unit Types - Emission Rates'!K301="--",'Unit Types - Emission Rates'!K301="---"),0,IF(OR('Unit Types - Emission Rates'!K301="&lt;0.01",'Unit Types - Emission Rates'!K301="&lt; 0.01"),0.01,'Unit Types - Emission Rates'!K301)))</f>
        <v>0</v>
      </c>
      <c r="BF293">
        <f>_xlfn.NUMBERVALUE(IF(OR('Unit Types - Emission Rates'!L301="-",'Unit Types - Emission Rates'!L301="--",'Unit Types - Emission Rates'!L301="---"),0,IF(OR('Unit Types - Emission Rates'!L301="&lt;0.01",'Unit Types - Emission Rates'!L301="&lt; 0.01"),0.01,'Unit Types - Emission Rates'!L301)))</f>
        <v>0</v>
      </c>
      <c r="BG293" t="b">
        <f>IF(AND(V292&lt;&gt;1),(QuickFix!G292="Yes"))</f>
        <v>0</v>
      </c>
      <c r="BH293" t="b">
        <f>OR('Unit Types - Emission Rates'!A301="Consolidate",AND(ISBLANK('Unit Types - Emission Rates'!A301),BH292=TRUE),BC293&gt;0,BD293&gt;0)</f>
        <v>0</v>
      </c>
      <c r="BI293" t="b">
        <f>OR('Unit Types - Emission Rates'!A301="Remove",AND(ISBLANK('Unit Types - Emission Rates'!A301),BI292=TRUE))</f>
        <v>0</v>
      </c>
      <c r="BJ293" t="b">
        <f>OR('Unit Types - Emission Rates'!A301="Consolidate",'Unit Types - Emission Rates'!A301="New/Modified",'Unit Types - Emission Rates'!A301="Change of location",AND(ISBLANK('Unit Types - Emission Rates'!A301),BJ292=TRUE))</f>
        <v>0</v>
      </c>
      <c r="BK293" t="b">
        <f>OR('Unit Types - Emission Rates'!A301="Renew",'Unit Types - Emission Rates'!A301="Renew only",AND(ISBLANK('Unit Types - Emission Rates'!A301),BK292=TRUE))</f>
        <v>0</v>
      </c>
      <c r="BL293">
        <f>IF(ISNUMBER(IFERROR(MATCH(BM293,$BM$1:BM292,0),"Else")),0,ROW(BM293)-1)</f>
        <v>0</v>
      </c>
      <c r="BM293" s="105">
        <f t="shared" si="123"/>
        <v>0</v>
      </c>
      <c r="DA293" t="b">
        <f t="shared" si="121"/>
        <v>0</v>
      </c>
      <c r="DF293" s="333">
        <f t="shared" si="122"/>
        <v>0</v>
      </c>
    </row>
    <row r="294" spans="1:110" x14ac:dyDescent="0.2">
      <c r="A294" s="102">
        <f>IF(OR('Unit Types - Emission Rates'!A303="Not New/Modified",'Unit Types - Emission Rates'!A303="Remove",M294=0),0,IF(ISNUMBER(MATCH(M294,$M$1:M293,0)),0,MAX($A$1:A293)+1))</f>
        <v>0</v>
      </c>
      <c r="B294" t="str">
        <f>IF(OR(COUNTIF(QuickFix!$D$2:D294,QuickFix!D294)&gt;1,QuickFix!D294=0),IF(ISBLANK('Unit Types - Emission Rates'!C303),B293,0),MAX($B$1:B293)+1)</f>
        <v># if BACT</v>
      </c>
      <c r="C294" t="str">
        <f t="shared" si="102"/>
        <v># if BACT0</v>
      </c>
      <c r="D294">
        <f>IF(B294=0,0,IF(ISNUMBER(MATCH(C294,$C$1:C293,0)),-1,COUNTIF($B$2:B294,B294)-COUNTIFS($D$1:D293,"&lt;0",$B$1:B293,B294)))</f>
        <v>-1</v>
      </c>
      <c r="E294">
        <f t="shared" si="118"/>
        <v>0</v>
      </c>
      <c r="F294" t="str">
        <f>IF(OR(COUNTIF(QuickFix!$D$2:D294,QuickFix!D294)&gt;1,QuickFix!D294=0),IF(ISBLANK('Unit Types - Emission Rates'!C303),F293,0),MAX(F$1:$F293)+1)</f>
        <v># if Monitoring</v>
      </c>
      <c r="G294" t="str">
        <f t="shared" si="103"/>
        <v># if Monitoring0</v>
      </c>
      <c r="H294">
        <f>IF(F294=0,0,IF(ISNUMBER(MATCH(G294,$G$1:G293,0)),-1,COUNTIF($F$2:F294,F294)-COUNTIFS($H$1:H293,"&lt;0",$F$1:F293,F294)))</f>
        <v>-1</v>
      </c>
      <c r="I294">
        <f t="shared" si="104"/>
        <v>0</v>
      </c>
      <c r="J294" s="3" t="str">
        <f>IF(OR(COUNTIF($L$2:L294,L294)&gt;1,L294=0),IF(ISBLANK('Unit Types - Emission Rates'!C303),J293,0),MAX($J$1:J293)+1)</f>
        <v>Unique FIN</v>
      </c>
      <c r="K294" s="3" t="str">
        <f>IF(OR(COUNTIF($M$2:M294,M294)&gt;1,M294=0),IF(ISBLANK('Unit Types - Emission Rates'!D303),K293,0),MAX($K$1:K293)+1)</f>
        <v>Unique EPN</v>
      </c>
      <c r="L294">
        <f>IF(ISBLANK('Unit Types - Emission Rates'!$C303),'Unit Types - Emission Rates'!D303,'Unit Types - Emission Rates'!C303)</f>
        <v>0</v>
      </c>
      <c r="M294" s="3">
        <f>IF(AND(ISBLANK('Unit Types - Emission Rates'!D303),N294&lt;&gt;0,L294&lt;&gt;N294),"FIN: "&amp;L294,IF(AND(ISBLANK('Unit Types - Emission Rates'!D303),N294&lt;&gt;0),L294,'Unit Types - Emission Rates'!D303))</f>
        <v>0</v>
      </c>
      <c r="N294" s="3">
        <f>'Unit Types - Emission Rates'!E303</f>
        <v>0</v>
      </c>
      <c r="O294" s="5" t="str">
        <f>IF(OR(COUNTIF($P$2:P294,P294&lt;&gt;0)&gt;1,P294=0),IF(ISBLANK('Unit Types - Emission Rates'!A303),O293,0),MAX($O$1:O293)+1)</f>
        <v>AR Numbering</v>
      </c>
      <c r="P294" s="5">
        <f>'Unit Types - Emission Rates'!A303</f>
        <v>0</v>
      </c>
      <c r="Q294" s="3">
        <f>IF(R294=0,0,IF(COUNTIF($R$2:R294,R294)&gt;1,0,MAX($Q$1:Q293)+1))</f>
        <v>0</v>
      </c>
      <c r="R294" s="3">
        <f>IF(ISBLANK('Unit Types - Emission Rates'!P303),'Unit Types - Emission Rates'!O303,'Unit Types - Emission Rates'!P303)</f>
        <v>0</v>
      </c>
      <c r="S294" t="str">
        <f t="shared" si="119"/>
        <v>00</v>
      </c>
      <c r="T294" t="str">
        <f t="shared" si="120"/>
        <v>00</v>
      </c>
      <c r="U294" s="3">
        <f>IF(OR('Unit Types - Emission Rates'!F303="PM 2.5",'Unit Types - Emission Rates'!F303="PM2.5",'Unit Types - Emission Rates'!F303="PM 10",'Unit Types - Emission Rates'!F303="PM10"),"PM",'Unit Types - Emission Rates'!F303)</f>
        <v>0</v>
      </c>
      <c r="V294" s="100">
        <f>IF(ISBLANK('Unit Types - Emission Rates'!F303),1,0)</f>
        <v>1</v>
      </c>
      <c r="AC294" s="99">
        <f>IF(AD294=-1,0,MAX($AC$1:AC293)+1)</f>
        <v>0</v>
      </c>
      <c r="AD294" s="3">
        <f t="shared" si="105"/>
        <v>-1</v>
      </c>
      <c r="AE294" s="3">
        <f t="shared" si="106"/>
        <v>-1</v>
      </c>
      <c r="AF294" s="280">
        <f t="shared" si="107"/>
        <v>-1</v>
      </c>
      <c r="AG294" s="280" t="str">
        <f t="shared" si="108"/>
        <v/>
      </c>
      <c r="AH294" s="280" t="str">
        <f t="shared" si="109"/>
        <v/>
      </c>
      <c r="AI294" s="3">
        <f t="shared" si="110"/>
        <v>-1</v>
      </c>
      <c r="AJ294" s="3" t="str">
        <f t="shared" si="111"/>
        <v/>
      </c>
      <c r="AK294" s="3" t="str">
        <f t="shared" si="112"/>
        <v/>
      </c>
      <c r="AL294" s="280">
        <f t="shared" si="113"/>
        <v>-1</v>
      </c>
      <c r="AM294" s="280" t="str">
        <f t="shared" si="114"/>
        <v/>
      </c>
      <c r="AN294" s="285" t="str">
        <f t="shared" si="115"/>
        <v/>
      </c>
      <c r="AO294" s="3">
        <f>IF(AP294=0,0,COUNTIF(AO$1:$AO293,"&lt;&gt;0"))</f>
        <v>0</v>
      </c>
      <c r="AP294" s="3">
        <f t="shared" si="116"/>
        <v>0</v>
      </c>
      <c r="AT294" s="99">
        <f>IF(AU294=0,0,COUNTIF($AT$1:AT293,"&lt;&gt;0"))</f>
        <v>0</v>
      </c>
      <c r="AU294" s="3">
        <f t="shared" si="117"/>
        <v>0</v>
      </c>
      <c r="AY294" s="3">
        <f>IF(ISNUMBER(IFERROR(MATCH(AZ294,$AZ$1:AZ293,0),"Else")),0,ROW(AZ294)-1)</f>
        <v>0</v>
      </c>
      <c r="AZ294">
        <f>IF(OR('Unit Types - Emission Rates'!F302="PM 2.5",'Unit Types - Emission Rates'!F302="PM 2.5 ",'Unit Types - Emission Rates'!F302="PM2.5"),"PM2.5",IF(OR('Unit Types - Emission Rates'!F302="PM 10",'Unit Types - Emission Rates'!F302="PM 10 ",'Unit Types - Emission Rates'!F302="PM10 "),"PM10",IF(RIGHT('Unit Types - Emission Rates'!F302,1)=" ",LEFT('Unit Types - Emission Rates'!F302,LEN('Unit Types - Emission Rates'!F302)-1),IF(RIGHT('Unit Types - Emission Rates'!F302,1)&lt;&gt;" ",'Unit Types - Emission Rates'!F302,'Unit Types - Emission Rates'!F302))))</f>
        <v>0</v>
      </c>
      <c r="BA294">
        <f>_xlfn.NUMBERVALUE(IF(OR('Unit Types - Emission Rates'!G302="-",'Unit Types - Emission Rates'!G302="--",'Unit Types - Emission Rates'!G302="---"),0,IF(OR('Unit Types - Emission Rates'!G302="&lt;0.01",'Unit Types - Emission Rates'!G302="&lt; 0.01"),0.01,'Unit Types - Emission Rates'!G302)))</f>
        <v>0</v>
      </c>
      <c r="BB294">
        <f>_xlfn.NUMBERVALUE(IF(OR('Unit Types - Emission Rates'!H302="-",'Unit Types - Emission Rates'!H302="--",'Unit Types - Emission Rates'!H302="---"),0,IF(OR('Unit Types - Emission Rates'!H302="&lt;0.01",'Unit Types - Emission Rates'!H302="&lt; 0.01"),0.01,'Unit Types - Emission Rates'!H302)))</f>
        <v>0</v>
      </c>
      <c r="BC294">
        <f>_xlfn.NUMBERVALUE(IF(OR('Unit Types - Emission Rates'!I302="-",'Unit Types - Emission Rates'!I302="--",'Unit Types - Emission Rates'!I302="---"),0,IF(OR('Unit Types - Emission Rates'!I302="&lt;0.01",'Unit Types - Emission Rates'!I302="&lt; 0.01"),0.01,'Unit Types - Emission Rates'!I302)))</f>
        <v>0</v>
      </c>
      <c r="BD294">
        <f>_xlfn.NUMBERVALUE(IF(OR('Unit Types - Emission Rates'!J302="-",'Unit Types - Emission Rates'!J302="--",'Unit Types - Emission Rates'!J302="---"),0,IF(OR('Unit Types - Emission Rates'!J302="&lt;0.01",'Unit Types - Emission Rates'!J302="&lt; 0.01"),0.01,'Unit Types - Emission Rates'!J302)))</f>
        <v>0</v>
      </c>
      <c r="BE294">
        <f>_xlfn.NUMBERVALUE(IF(OR('Unit Types - Emission Rates'!K302="-",'Unit Types - Emission Rates'!K302="--",'Unit Types - Emission Rates'!K302="---"),0,IF(OR('Unit Types - Emission Rates'!K302="&lt;0.01",'Unit Types - Emission Rates'!K302="&lt; 0.01"),0.01,'Unit Types - Emission Rates'!K302)))</f>
        <v>0</v>
      </c>
      <c r="BF294">
        <f>_xlfn.NUMBERVALUE(IF(OR('Unit Types - Emission Rates'!L302="-",'Unit Types - Emission Rates'!L302="--",'Unit Types - Emission Rates'!L302="---"),0,IF(OR('Unit Types - Emission Rates'!L302="&lt;0.01",'Unit Types - Emission Rates'!L302="&lt; 0.01"),0.01,'Unit Types - Emission Rates'!L302)))</f>
        <v>0</v>
      </c>
      <c r="BG294" t="b">
        <f>IF(AND(V293&lt;&gt;1),(QuickFix!G293="Yes"))</f>
        <v>0</v>
      </c>
      <c r="BH294" t="b">
        <f>OR('Unit Types - Emission Rates'!A302="Consolidate",AND(ISBLANK('Unit Types - Emission Rates'!A302),BH293=TRUE),BC294&gt;0,BD294&gt;0)</f>
        <v>0</v>
      </c>
      <c r="BI294" t="b">
        <f>OR('Unit Types - Emission Rates'!A302="Remove",AND(ISBLANK('Unit Types - Emission Rates'!A302),BI293=TRUE))</f>
        <v>0</v>
      </c>
      <c r="BJ294" t="b">
        <f>OR('Unit Types - Emission Rates'!A302="Consolidate",'Unit Types - Emission Rates'!A302="New/Modified",'Unit Types - Emission Rates'!A302="Change of location",AND(ISBLANK('Unit Types - Emission Rates'!A302),BJ293=TRUE))</f>
        <v>0</v>
      </c>
      <c r="BK294" t="b">
        <f>OR('Unit Types - Emission Rates'!A302="Renew",'Unit Types - Emission Rates'!A302="Renew only",AND(ISBLANK('Unit Types - Emission Rates'!A302),BK293=TRUE))</f>
        <v>0</v>
      </c>
      <c r="BL294">
        <f>IF(ISNUMBER(IFERROR(MATCH(BM294,$BM$1:BM293,0),"Else")),0,ROW(BM294)-1)</f>
        <v>0</v>
      </c>
      <c r="BM294" s="105">
        <f t="shared" si="123"/>
        <v>0</v>
      </c>
      <c r="DA294" t="b">
        <f t="shared" si="121"/>
        <v>0</v>
      </c>
      <c r="DF294" s="333">
        <f t="shared" si="122"/>
        <v>0</v>
      </c>
    </row>
    <row r="295" spans="1:110" x14ac:dyDescent="0.2">
      <c r="A295" s="102">
        <f>IF(OR('Unit Types - Emission Rates'!A304="Not New/Modified",'Unit Types - Emission Rates'!A304="Remove",M295=0),0,IF(ISNUMBER(MATCH(M295,$M$1:M294,0)),0,MAX($A$1:A294)+1))</f>
        <v>0</v>
      </c>
      <c r="B295" t="str">
        <f>IF(OR(COUNTIF(QuickFix!$D$2:D295,QuickFix!D295)&gt;1,QuickFix!D295=0),IF(ISBLANK('Unit Types - Emission Rates'!C304),B294,0),MAX($B$1:B294)+1)</f>
        <v># if BACT</v>
      </c>
      <c r="C295" t="str">
        <f t="shared" si="102"/>
        <v># if BACT0</v>
      </c>
      <c r="D295">
        <f>IF(B295=0,0,IF(ISNUMBER(MATCH(C295,$C$1:C294,0)),-1,COUNTIF($B$2:B295,B295)-COUNTIFS($D$1:D294,"&lt;0",$B$1:B294,B295)))</f>
        <v>-1</v>
      </c>
      <c r="E295">
        <f t="shared" si="118"/>
        <v>0</v>
      </c>
      <c r="F295" t="str">
        <f>IF(OR(COUNTIF(QuickFix!$D$2:D295,QuickFix!D295)&gt;1,QuickFix!D295=0),IF(ISBLANK('Unit Types - Emission Rates'!C304),F294,0),MAX(F$1:$F294)+1)</f>
        <v># if Monitoring</v>
      </c>
      <c r="G295" t="str">
        <f t="shared" si="103"/>
        <v># if Monitoring0</v>
      </c>
      <c r="H295">
        <f>IF(F295=0,0,IF(ISNUMBER(MATCH(G295,$G$1:G294,0)),-1,COUNTIF($F$2:F295,F295)-COUNTIFS($H$1:H294,"&lt;0",$F$1:F294,F295)))</f>
        <v>-1</v>
      </c>
      <c r="I295">
        <f t="shared" si="104"/>
        <v>0</v>
      </c>
      <c r="J295" s="3" t="str">
        <f>IF(OR(COUNTIF($L$2:L295,L295)&gt;1,L295=0),IF(ISBLANK('Unit Types - Emission Rates'!C304),J294,0),MAX($J$1:J294)+1)</f>
        <v>Unique FIN</v>
      </c>
      <c r="K295" s="3" t="str">
        <f>IF(OR(COUNTIF($M$2:M295,M295)&gt;1,M295=0),IF(ISBLANK('Unit Types - Emission Rates'!D304),K294,0),MAX($K$1:K294)+1)</f>
        <v>Unique EPN</v>
      </c>
      <c r="L295">
        <f>IF(ISBLANK('Unit Types - Emission Rates'!$C304),'Unit Types - Emission Rates'!D304,'Unit Types - Emission Rates'!C304)</f>
        <v>0</v>
      </c>
      <c r="M295" s="3">
        <f>IF(AND(ISBLANK('Unit Types - Emission Rates'!D304),N295&lt;&gt;0,L295&lt;&gt;N295),"FIN: "&amp;L295,IF(AND(ISBLANK('Unit Types - Emission Rates'!D304),N295&lt;&gt;0),L295,'Unit Types - Emission Rates'!D304))</f>
        <v>0</v>
      </c>
      <c r="N295" s="3">
        <f>'Unit Types - Emission Rates'!E304</f>
        <v>0</v>
      </c>
      <c r="O295" s="5" t="str">
        <f>IF(OR(COUNTIF($P$2:P295,P295&lt;&gt;0)&gt;1,P295=0),IF(ISBLANK('Unit Types - Emission Rates'!A304),O294,0),MAX($O$1:O294)+1)</f>
        <v>AR Numbering</v>
      </c>
      <c r="P295" s="5">
        <f>'Unit Types - Emission Rates'!A304</f>
        <v>0</v>
      </c>
      <c r="Q295" s="3">
        <f>IF(R295=0,0,IF(COUNTIF($R$2:R295,R295)&gt;1,0,MAX($Q$1:Q294)+1))</f>
        <v>0</v>
      </c>
      <c r="R295" s="3">
        <f>IF(ISBLANK('Unit Types - Emission Rates'!P304),'Unit Types - Emission Rates'!O304,'Unit Types - Emission Rates'!P304)</f>
        <v>0</v>
      </c>
      <c r="S295" t="str">
        <f t="shared" si="119"/>
        <v>00</v>
      </c>
      <c r="T295" t="str">
        <f t="shared" si="120"/>
        <v>00</v>
      </c>
      <c r="U295" s="3">
        <f>IF(OR('Unit Types - Emission Rates'!F304="PM 2.5",'Unit Types - Emission Rates'!F304="PM2.5",'Unit Types - Emission Rates'!F304="PM 10",'Unit Types - Emission Rates'!F304="PM10"),"PM",'Unit Types - Emission Rates'!F304)</f>
        <v>0</v>
      </c>
      <c r="V295" s="100">
        <f>IF(ISBLANK('Unit Types - Emission Rates'!F304),1,0)</f>
        <v>1</v>
      </c>
      <c r="AC295" s="99">
        <f>IF(AD295=-1,0,MAX($AC$1:AC294)+1)</f>
        <v>0</v>
      </c>
      <c r="AD295" s="3">
        <f t="shared" si="105"/>
        <v>-1</v>
      </c>
      <c r="AE295" s="3">
        <f t="shared" si="106"/>
        <v>-1</v>
      </c>
      <c r="AF295" s="280">
        <f t="shared" si="107"/>
        <v>-1</v>
      </c>
      <c r="AG295" s="280" t="str">
        <f t="shared" si="108"/>
        <v/>
      </c>
      <c r="AH295" s="280" t="str">
        <f t="shared" si="109"/>
        <v/>
      </c>
      <c r="AI295" s="3">
        <f t="shared" si="110"/>
        <v>-1</v>
      </c>
      <c r="AJ295" s="3" t="str">
        <f t="shared" si="111"/>
        <v/>
      </c>
      <c r="AK295" s="3" t="str">
        <f t="shared" si="112"/>
        <v/>
      </c>
      <c r="AL295" s="280">
        <f t="shared" si="113"/>
        <v>-1</v>
      </c>
      <c r="AM295" s="280" t="str">
        <f t="shared" si="114"/>
        <v/>
      </c>
      <c r="AN295" s="285" t="str">
        <f t="shared" si="115"/>
        <v/>
      </c>
      <c r="AO295" s="3">
        <f>IF(AP295=0,0,COUNTIF(AO$1:$AO294,"&lt;&gt;0"))</f>
        <v>0</v>
      </c>
      <c r="AP295" s="3">
        <f t="shared" si="116"/>
        <v>0</v>
      </c>
      <c r="AT295" s="99">
        <f>IF(AU295=0,0,COUNTIF($AT$1:AT294,"&lt;&gt;0"))</f>
        <v>0</v>
      </c>
      <c r="AU295" s="3">
        <f t="shared" si="117"/>
        <v>0</v>
      </c>
      <c r="AY295" s="3">
        <f>IF(ISNUMBER(IFERROR(MATCH(AZ295,$AZ$1:AZ294,0),"Else")),0,ROW(AZ295)-1)</f>
        <v>0</v>
      </c>
      <c r="AZ295">
        <f>IF(OR('Unit Types - Emission Rates'!F303="PM 2.5",'Unit Types - Emission Rates'!F303="PM 2.5 ",'Unit Types - Emission Rates'!F303="PM2.5"),"PM2.5",IF(OR('Unit Types - Emission Rates'!F303="PM 10",'Unit Types - Emission Rates'!F303="PM 10 ",'Unit Types - Emission Rates'!F303="PM10 "),"PM10",IF(RIGHT('Unit Types - Emission Rates'!F303,1)=" ",LEFT('Unit Types - Emission Rates'!F303,LEN('Unit Types - Emission Rates'!F303)-1),IF(RIGHT('Unit Types - Emission Rates'!F303,1)&lt;&gt;" ",'Unit Types - Emission Rates'!F303,'Unit Types - Emission Rates'!F303))))</f>
        <v>0</v>
      </c>
      <c r="BA295">
        <f>_xlfn.NUMBERVALUE(IF(OR('Unit Types - Emission Rates'!G303="-",'Unit Types - Emission Rates'!G303="--",'Unit Types - Emission Rates'!G303="---"),0,IF(OR('Unit Types - Emission Rates'!G303="&lt;0.01",'Unit Types - Emission Rates'!G303="&lt; 0.01"),0.01,'Unit Types - Emission Rates'!G303)))</f>
        <v>0</v>
      </c>
      <c r="BB295">
        <f>_xlfn.NUMBERVALUE(IF(OR('Unit Types - Emission Rates'!H303="-",'Unit Types - Emission Rates'!H303="--",'Unit Types - Emission Rates'!H303="---"),0,IF(OR('Unit Types - Emission Rates'!H303="&lt;0.01",'Unit Types - Emission Rates'!H303="&lt; 0.01"),0.01,'Unit Types - Emission Rates'!H303)))</f>
        <v>0</v>
      </c>
      <c r="BC295">
        <f>_xlfn.NUMBERVALUE(IF(OR('Unit Types - Emission Rates'!I303="-",'Unit Types - Emission Rates'!I303="--",'Unit Types - Emission Rates'!I303="---"),0,IF(OR('Unit Types - Emission Rates'!I303="&lt;0.01",'Unit Types - Emission Rates'!I303="&lt; 0.01"),0.01,'Unit Types - Emission Rates'!I303)))</f>
        <v>0</v>
      </c>
      <c r="BD295">
        <f>_xlfn.NUMBERVALUE(IF(OR('Unit Types - Emission Rates'!J303="-",'Unit Types - Emission Rates'!J303="--",'Unit Types - Emission Rates'!J303="---"),0,IF(OR('Unit Types - Emission Rates'!J303="&lt;0.01",'Unit Types - Emission Rates'!J303="&lt; 0.01"),0.01,'Unit Types - Emission Rates'!J303)))</f>
        <v>0</v>
      </c>
      <c r="BE295">
        <f>_xlfn.NUMBERVALUE(IF(OR('Unit Types - Emission Rates'!K303="-",'Unit Types - Emission Rates'!K303="--",'Unit Types - Emission Rates'!K303="---"),0,IF(OR('Unit Types - Emission Rates'!K303="&lt;0.01",'Unit Types - Emission Rates'!K303="&lt; 0.01"),0.01,'Unit Types - Emission Rates'!K303)))</f>
        <v>0</v>
      </c>
      <c r="BF295">
        <f>_xlfn.NUMBERVALUE(IF(OR('Unit Types - Emission Rates'!L303="-",'Unit Types - Emission Rates'!L303="--",'Unit Types - Emission Rates'!L303="---"),0,IF(OR('Unit Types - Emission Rates'!L303="&lt;0.01",'Unit Types - Emission Rates'!L303="&lt; 0.01"),0.01,'Unit Types - Emission Rates'!L303)))</f>
        <v>0</v>
      </c>
      <c r="BG295" t="b">
        <f>IF(AND(V294&lt;&gt;1),(QuickFix!G294="Yes"))</f>
        <v>0</v>
      </c>
      <c r="BH295" t="b">
        <f>OR('Unit Types - Emission Rates'!A303="Consolidate",AND(ISBLANK('Unit Types - Emission Rates'!A303),BH294=TRUE),BC295&gt;0,BD295&gt;0)</f>
        <v>0</v>
      </c>
      <c r="BI295" t="b">
        <f>OR('Unit Types - Emission Rates'!A303="Remove",AND(ISBLANK('Unit Types - Emission Rates'!A303),BI294=TRUE))</f>
        <v>0</v>
      </c>
      <c r="BJ295" t="b">
        <f>OR('Unit Types - Emission Rates'!A303="Consolidate",'Unit Types - Emission Rates'!A303="New/Modified",'Unit Types - Emission Rates'!A303="Change of location",AND(ISBLANK('Unit Types - Emission Rates'!A303),BJ294=TRUE))</f>
        <v>0</v>
      </c>
      <c r="BK295" t="b">
        <f>OR('Unit Types - Emission Rates'!A303="Renew",'Unit Types - Emission Rates'!A303="Renew only",AND(ISBLANK('Unit Types - Emission Rates'!A303),BK294=TRUE))</f>
        <v>0</v>
      </c>
      <c r="BL295">
        <f>IF(ISNUMBER(IFERROR(MATCH(BM295,$BM$1:BM294,0),"Else")),0,ROW(BM295)-1)</f>
        <v>0</v>
      </c>
      <c r="BM295" s="105">
        <f t="shared" si="123"/>
        <v>0</v>
      </c>
      <c r="DA295" t="b">
        <f t="shared" si="121"/>
        <v>0</v>
      </c>
      <c r="DF295" s="333">
        <f t="shared" si="122"/>
        <v>0</v>
      </c>
    </row>
    <row r="296" spans="1:110" x14ac:dyDescent="0.2">
      <c r="A296" s="102">
        <f>IF(OR('Unit Types - Emission Rates'!A305="Not New/Modified",'Unit Types - Emission Rates'!A305="Remove",M296=0),0,IF(ISNUMBER(MATCH(M296,$M$1:M295,0)),0,MAX($A$1:A295)+1))</f>
        <v>0</v>
      </c>
      <c r="B296" t="str">
        <f>IF(OR(COUNTIF(QuickFix!$D$2:D296,QuickFix!D296)&gt;1,QuickFix!D296=0),IF(ISBLANK('Unit Types - Emission Rates'!C305),B295,0),MAX($B$1:B295)+1)</f>
        <v># if BACT</v>
      </c>
      <c r="C296" t="str">
        <f t="shared" si="102"/>
        <v># if BACT0</v>
      </c>
      <c r="D296">
        <f>IF(B296=0,0,IF(ISNUMBER(MATCH(C296,$C$1:C295,0)),-1,COUNTIF($B$2:B296,B296)-COUNTIFS($D$1:D295,"&lt;0",$B$1:B295,B296)))</f>
        <v>-1</v>
      </c>
      <c r="E296">
        <f t="shared" si="118"/>
        <v>0</v>
      </c>
      <c r="F296" t="str">
        <f>IF(OR(COUNTIF(QuickFix!$D$2:D296,QuickFix!D296)&gt;1,QuickFix!D296=0),IF(ISBLANK('Unit Types - Emission Rates'!C305),F295,0),MAX(F$1:$F295)+1)</f>
        <v># if Monitoring</v>
      </c>
      <c r="G296" t="str">
        <f t="shared" si="103"/>
        <v># if Monitoring0</v>
      </c>
      <c r="H296">
        <f>IF(F296=0,0,IF(ISNUMBER(MATCH(G296,$G$1:G295,0)),-1,COUNTIF($F$2:F296,F296)-COUNTIFS($H$1:H295,"&lt;0",$F$1:F295,F296)))</f>
        <v>-1</v>
      </c>
      <c r="I296">
        <f t="shared" si="104"/>
        <v>0</v>
      </c>
      <c r="J296" s="3" t="str">
        <f>IF(OR(COUNTIF($L$2:L296,L296)&gt;1,L296=0),IF(ISBLANK('Unit Types - Emission Rates'!C305),J295,0),MAX($J$1:J295)+1)</f>
        <v>Unique FIN</v>
      </c>
      <c r="K296" s="3" t="str">
        <f>IF(OR(COUNTIF($M$2:M296,M296)&gt;1,M296=0),IF(ISBLANK('Unit Types - Emission Rates'!D305),K295,0),MAX($K$1:K295)+1)</f>
        <v>Unique EPN</v>
      </c>
      <c r="L296">
        <f>IF(ISBLANK('Unit Types - Emission Rates'!$C305),'Unit Types - Emission Rates'!D305,'Unit Types - Emission Rates'!C305)</f>
        <v>0</v>
      </c>
      <c r="M296" s="3">
        <f>IF(AND(ISBLANK('Unit Types - Emission Rates'!D305),N296&lt;&gt;0,L296&lt;&gt;N296),"FIN: "&amp;L296,IF(AND(ISBLANK('Unit Types - Emission Rates'!D305),N296&lt;&gt;0),L296,'Unit Types - Emission Rates'!D305))</f>
        <v>0</v>
      </c>
      <c r="N296" s="3">
        <f>'Unit Types - Emission Rates'!E305</f>
        <v>0</v>
      </c>
      <c r="O296" s="5" t="str">
        <f>IF(OR(COUNTIF($P$2:P296,P296&lt;&gt;0)&gt;1,P296=0),IF(ISBLANK('Unit Types - Emission Rates'!A305),O295,0),MAX($O$1:O295)+1)</f>
        <v>AR Numbering</v>
      </c>
      <c r="P296" s="5">
        <f>'Unit Types - Emission Rates'!A305</f>
        <v>0</v>
      </c>
      <c r="Q296" s="3">
        <f>IF(R296=0,0,IF(COUNTIF($R$2:R296,R296)&gt;1,0,MAX($Q$1:Q295)+1))</f>
        <v>0</v>
      </c>
      <c r="R296" s="3">
        <f>IF(ISBLANK('Unit Types - Emission Rates'!P305),'Unit Types - Emission Rates'!O305,'Unit Types - Emission Rates'!P305)</f>
        <v>0</v>
      </c>
      <c r="S296" t="str">
        <f t="shared" si="119"/>
        <v>00</v>
      </c>
      <c r="T296" t="str">
        <f t="shared" si="120"/>
        <v>00</v>
      </c>
      <c r="U296" s="3">
        <f>IF(OR('Unit Types - Emission Rates'!F305="PM 2.5",'Unit Types - Emission Rates'!F305="PM2.5",'Unit Types - Emission Rates'!F305="PM 10",'Unit Types - Emission Rates'!F305="PM10"),"PM",'Unit Types - Emission Rates'!F305)</f>
        <v>0</v>
      </c>
      <c r="V296" s="100">
        <f>IF(ISBLANK('Unit Types - Emission Rates'!F305),1,0)</f>
        <v>1</v>
      </c>
      <c r="AC296" s="99">
        <f>IF(AD296=-1,0,MAX($AC$1:AC295)+1)</f>
        <v>0</v>
      </c>
      <c r="AD296" s="3">
        <f t="shared" si="105"/>
        <v>-1</v>
      </c>
      <c r="AE296" s="3">
        <f t="shared" si="106"/>
        <v>-1</v>
      </c>
      <c r="AF296" s="280">
        <f t="shared" si="107"/>
        <v>-1</v>
      </c>
      <c r="AG296" s="280" t="str">
        <f t="shared" si="108"/>
        <v/>
      </c>
      <c r="AH296" s="280" t="str">
        <f t="shared" si="109"/>
        <v/>
      </c>
      <c r="AI296" s="3">
        <f t="shared" si="110"/>
        <v>-1</v>
      </c>
      <c r="AJ296" s="3" t="str">
        <f t="shared" si="111"/>
        <v/>
      </c>
      <c r="AK296" s="3" t="str">
        <f t="shared" si="112"/>
        <v/>
      </c>
      <c r="AL296" s="280">
        <f t="shared" si="113"/>
        <v>-1</v>
      </c>
      <c r="AM296" s="280" t="str">
        <f t="shared" si="114"/>
        <v/>
      </c>
      <c r="AN296" s="285" t="str">
        <f t="shared" si="115"/>
        <v/>
      </c>
      <c r="AO296" s="3">
        <f>IF(AP296=0,0,COUNTIF(AO$1:$AO295,"&lt;&gt;0"))</f>
        <v>0</v>
      </c>
      <c r="AP296" s="3">
        <f t="shared" si="116"/>
        <v>0</v>
      </c>
      <c r="AT296" s="99">
        <f>IF(AU296=0,0,COUNTIF($AT$1:AT295,"&lt;&gt;0"))</f>
        <v>0</v>
      </c>
      <c r="AU296" s="3">
        <f t="shared" si="117"/>
        <v>0</v>
      </c>
      <c r="AY296" s="3">
        <f>IF(ISNUMBER(IFERROR(MATCH(AZ296,$AZ$1:AZ295,0),"Else")),0,ROW(AZ296)-1)</f>
        <v>0</v>
      </c>
      <c r="AZ296">
        <f>IF(OR('Unit Types - Emission Rates'!F304="PM 2.5",'Unit Types - Emission Rates'!F304="PM 2.5 ",'Unit Types - Emission Rates'!F304="PM2.5"),"PM2.5",IF(OR('Unit Types - Emission Rates'!F304="PM 10",'Unit Types - Emission Rates'!F304="PM 10 ",'Unit Types - Emission Rates'!F304="PM10 "),"PM10",IF(RIGHT('Unit Types - Emission Rates'!F304,1)=" ",LEFT('Unit Types - Emission Rates'!F304,LEN('Unit Types - Emission Rates'!F304)-1),IF(RIGHT('Unit Types - Emission Rates'!F304,1)&lt;&gt;" ",'Unit Types - Emission Rates'!F304,'Unit Types - Emission Rates'!F304))))</f>
        <v>0</v>
      </c>
      <c r="BA296">
        <f>_xlfn.NUMBERVALUE(IF(OR('Unit Types - Emission Rates'!G304="-",'Unit Types - Emission Rates'!G304="--",'Unit Types - Emission Rates'!G304="---"),0,IF(OR('Unit Types - Emission Rates'!G304="&lt;0.01",'Unit Types - Emission Rates'!G304="&lt; 0.01"),0.01,'Unit Types - Emission Rates'!G304)))</f>
        <v>0</v>
      </c>
      <c r="BB296">
        <f>_xlfn.NUMBERVALUE(IF(OR('Unit Types - Emission Rates'!H304="-",'Unit Types - Emission Rates'!H304="--",'Unit Types - Emission Rates'!H304="---"),0,IF(OR('Unit Types - Emission Rates'!H304="&lt;0.01",'Unit Types - Emission Rates'!H304="&lt; 0.01"),0.01,'Unit Types - Emission Rates'!H304)))</f>
        <v>0</v>
      </c>
      <c r="BC296">
        <f>_xlfn.NUMBERVALUE(IF(OR('Unit Types - Emission Rates'!I304="-",'Unit Types - Emission Rates'!I304="--",'Unit Types - Emission Rates'!I304="---"),0,IF(OR('Unit Types - Emission Rates'!I304="&lt;0.01",'Unit Types - Emission Rates'!I304="&lt; 0.01"),0.01,'Unit Types - Emission Rates'!I304)))</f>
        <v>0</v>
      </c>
      <c r="BD296">
        <f>_xlfn.NUMBERVALUE(IF(OR('Unit Types - Emission Rates'!J304="-",'Unit Types - Emission Rates'!J304="--",'Unit Types - Emission Rates'!J304="---"),0,IF(OR('Unit Types - Emission Rates'!J304="&lt;0.01",'Unit Types - Emission Rates'!J304="&lt; 0.01"),0.01,'Unit Types - Emission Rates'!J304)))</f>
        <v>0</v>
      </c>
      <c r="BE296">
        <f>_xlfn.NUMBERVALUE(IF(OR('Unit Types - Emission Rates'!K304="-",'Unit Types - Emission Rates'!K304="--",'Unit Types - Emission Rates'!K304="---"),0,IF(OR('Unit Types - Emission Rates'!K304="&lt;0.01",'Unit Types - Emission Rates'!K304="&lt; 0.01"),0.01,'Unit Types - Emission Rates'!K304)))</f>
        <v>0</v>
      </c>
      <c r="BF296">
        <f>_xlfn.NUMBERVALUE(IF(OR('Unit Types - Emission Rates'!L304="-",'Unit Types - Emission Rates'!L304="--",'Unit Types - Emission Rates'!L304="---"),0,IF(OR('Unit Types - Emission Rates'!L304="&lt;0.01",'Unit Types - Emission Rates'!L304="&lt; 0.01"),0.01,'Unit Types - Emission Rates'!L304)))</f>
        <v>0</v>
      </c>
      <c r="BG296" t="b">
        <f>IF(AND(V295&lt;&gt;1),(QuickFix!G295="Yes"))</f>
        <v>0</v>
      </c>
      <c r="BH296" t="b">
        <f>OR('Unit Types - Emission Rates'!A304="Consolidate",AND(ISBLANK('Unit Types - Emission Rates'!A304),BH295=TRUE),BC296&gt;0,BD296&gt;0)</f>
        <v>0</v>
      </c>
      <c r="BI296" t="b">
        <f>OR('Unit Types - Emission Rates'!A304="Remove",AND(ISBLANK('Unit Types - Emission Rates'!A304),BI295=TRUE))</f>
        <v>0</v>
      </c>
      <c r="BJ296" t="b">
        <f>OR('Unit Types - Emission Rates'!A304="Consolidate",'Unit Types - Emission Rates'!A304="New/Modified",'Unit Types - Emission Rates'!A304="Change of location",AND(ISBLANK('Unit Types - Emission Rates'!A304),BJ295=TRUE))</f>
        <v>0</v>
      </c>
      <c r="BK296" t="b">
        <f>OR('Unit Types - Emission Rates'!A304="Renew",'Unit Types - Emission Rates'!A304="Renew only",AND(ISBLANK('Unit Types - Emission Rates'!A304),BK295=TRUE))</f>
        <v>0</v>
      </c>
      <c r="BL296">
        <f>IF(ISNUMBER(IFERROR(MATCH(BM296,$BM$1:BM295,0),"Else")),0,ROW(BM296)-1)</f>
        <v>0</v>
      </c>
      <c r="BM296" s="105">
        <f t="shared" si="123"/>
        <v>0</v>
      </c>
      <c r="DA296" t="b">
        <f t="shared" si="121"/>
        <v>0</v>
      </c>
      <c r="DF296" s="333">
        <f t="shared" si="122"/>
        <v>0</v>
      </c>
    </row>
    <row r="297" spans="1:110" x14ac:dyDescent="0.2">
      <c r="A297" s="102">
        <f>IF(OR('Unit Types - Emission Rates'!A306="Not New/Modified",'Unit Types - Emission Rates'!A306="Remove",M297=0),0,IF(ISNUMBER(MATCH(M297,$M$1:M296,0)),0,MAX($A$1:A296)+1))</f>
        <v>0</v>
      </c>
      <c r="B297" t="str">
        <f>IF(OR(COUNTIF(QuickFix!$D$2:D297,QuickFix!D297)&gt;1,QuickFix!D297=0),IF(ISBLANK('Unit Types - Emission Rates'!C306),B296,0),MAX($B$1:B296)+1)</f>
        <v># if BACT</v>
      </c>
      <c r="C297" t="str">
        <f t="shared" si="102"/>
        <v># if BACT0</v>
      </c>
      <c r="D297">
        <f>IF(B297=0,0,IF(ISNUMBER(MATCH(C297,$C$1:C296,0)),-1,COUNTIF($B$2:B297,B297)-COUNTIFS($D$1:D296,"&lt;0",$B$1:B296,B297)))</f>
        <v>-1</v>
      </c>
      <c r="E297">
        <f t="shared" si="118"/>
        <v>0</v>
      </c>
      <c r="F297" t="str">
        <f>IF(OR(COUNTIF(QuickFix!$D$2:D297,QuickFix!D297)&gt;1,QuickFix!D297=0),IF(ISBLANK('Unit Types - Emission Rates'!C306),F296,0),MAX(F$1:$F296)+1)</f>
        <v># if Monitoring</v>
      </c>
      <c r="G297" t="str">
        <f t="shared" si="103"/>
        <v># if Monitoring0</v>
      </c>
      <c r="H297">
        <f>IF(F297=0,0,IF(ISNUMBER(MATCH(G297,$G$1:G296,0)),-1,COUNTIF($F$2:F297,F297)-COUNTIFS($H$1:H296,"&lt;0",$F$1:F296,F297)))</f>
        <v>-1</v>
      </c>
      <c r="I297">
        <f t="shared" si="104"/>
        <v>0</v>
      </c>
      <c r="J297" s="3" t="str">
        <f>IF(OR(COUNTIF($L$2:L297,L297)&gt;1,L297=0),IF(ISBLANK('Unit Types - Emission Rates'!C306),J296,0),MAX($J$1:J296)+1)</f>
        <v>Unique FIN</v>
      </c>
      <c r="K297" s="3" t="str">
        <f>IF(OR(COUNTIF($M$2:M297,M297)&gt;1,M297=0),IF(ISBLANK('Unit Types - Emission Rates'!D306),K296,0),MAX($K$1:K296)+1)</f>
        <v>Unique EPN</v>
      </c>
      <c r="L297">
        <f>IF(ISBLANK('Unit Types - Emission Rates'!$C306),'Unit Types - Emission Rates'!D306,'Unit Types - Emission Rates'!C306)</f>
        <v>0</v>
      </c>
      <c r="M297" s="3">
        <f>IF(AND(ISBLANK('Unit Types - Emission Rates'!D306),N297&lt;&gt;0,L297&lt;&gt;N297),"FIN: "&amp;L297,IF(AND(ISBLANK('Unit Types - Emission Rates'!D306),N297&lt;&gt;0),L297,'Unit Types - Emission Rates'!D306))</f>
        <v>0</v>
      </c>
      <c r="N297" s="3">
        <f>'Unit Types - Emission Rates'!E306</f>
        <v>0</v>
      </c>
      <c r="O297" s="5" t="str">
        <f>IF(OR(COUNTIF($P$2:P297,P297&lt;&gt;0)&gt;1,P297=0),IF(ISBLANK('Unit Types - Emission Rates'!A306),O296,0),MAX($O$1:O296)+1)</f>
        <v>AR Numbering</v>
      </c>
      <c r="P297" s="5">
        <f>'Unit Types - Emission Rates'!A306</f>
        <v>0</v>
      </c>
      <c r="Q297" s="3">
        <f>IF(R297=0,0,IF(COUNTIF($R$2:R297,R297)&gt;1,0,MAX($Q$1:Q296)+1))</f>
        <v>0</v>
      </c>
      <c r="R297" s="3">
        <f>IF(ISBLANK('Unit Types - Emission Rates'!P306),'Unit Types - Emission Rates'!O306,'Unit Types - Emission Rates'!P306)</f>
        <v>0</v>
      </c>
      <c r="S297" t="str">
        <f t="shared" si="119"/>
        <v>00</v>
      </c>
      <c r="T297" t="str">
        <f t="shared" si="120"/>
        <v>00</v>
      </c>
      <c r="U297" s="3">
        <f>IF(OR('Unit Types - Emission Rates'!F306="PM 2.5",'Unit Types - Emission Rates'!F306="PM2.5",'Unit Types - Emission Rates'!F306="PM 10",'Unit Types - Emission Rates'!F306="PM10"),"PM",'Unit Types - Emission Rates'!F306)</f>
        <v>0</v>
      </c>
      <c r="V297" s="100">
        <f>IF(ISBLANK('Unit Types - Emission Rates'!F306),1,0)</f>
        <v>1</v>
      </c>
      <c r="AC297" s="99">
        <f>IF(AD297=-1,0,MAX($AC$1:AC296)+1)</f>
        <v>0</v>
      </c>
      <c r="AD297" s="3">
        <f t="shared" si="105"/>
        <v>-1</v>
      </c>
      <c r="AE297" s="3">
        <f t="shared" si="106"/>
        <v>-1</v>
      </c>
      <c r="AF297" s="280">
        <f t="shared" si="107"/>
        <v>-1</v>
      </c>
      <c r="AG297" s="280" t="str">
        <f t="shared" si="108"/>
        <v/>
      </c>
      <c r="AH297" s="280" t="str">
        <f t="shared" si="109"/>
        <v/>
      </c>
      <c r="AI297" s="3">
        <f t="shared" si="110"/>
        <v>-1</v>
      </c>
      <c r="AJ297" s="3" t="str">
        <f t="shared" si="111"/>
        <v/>
      </c>
      <c r="AK297" s="3" t="str">
        <f t="shared" si="112"/>
        <v/>
      </c>
      <c r="AL297" s="280">
        <f t="shared" si="113"/>
        <v>-1</v>
      </c>
      <c r="AM297" s="280" t="str">
        <f t="shared" si="114"/>
        <v/>
      </c>
      <c r="AN297" s="285" t="str">
        <f t="shared" si="115"/>
        <v/>
      </c>
      <c r="AO297" s="3">
        <f>IF(AP297=0,0,COUNTIF(AO$1:$AO296,"&lt;&gt;0"))</f>
        <v>0</v>
      </c>
      <c r="AP297" s="3">
        <f t="shared" si="116"/>
        <v>0</v>
      </c>
      <c r="AT297" s="99">
        <f>IF(AU297=0,0,COUNTIF($AT$1:AT296,"&lt;&gt;0"))</f>
        <v>0</v>
      </c>
      <c r="AU297" s="3">
        <f t="shared" si="117"/>
        <v>0</v>
      </c>
      <c r="AY297" s="3">
        <f>IF(ISNUMBER(IFERROR(MATCH(AZ297,$AZ$1:AZ296,0),"Else")),0,ROW(AZ297)-1)</f>
        <v>0</v>
      </c>
      <c r="AZ297">
        <f>IF(OR('Unit Types - Emission Rates'!F305="PM 2.5",'Unit Types - Emission Rates'!F305="PM 2.5 ",'Unit Types - Emission Rates'!F305="PM2.5"),"PM2.5",IF(OR('Unit Types - Emission Rates'!F305="PM 10",'Unit Types - Emission Rates'!F305="PM 10 ",'Unit Types - Emission Rates'!F305="PM10 "),"PM10",IF(RIGHT('Unit Types - Emission Rates'!F305,1)=" ",LEFT('Unit Types - Emission Rates'!F305,LEN('Unit Types - Emission Rates'!F305)-1),IF(RIGHT('Unit Types - Emission Rates'!F305,1)&lt;&gt;" ",'Unit Types - Emission Rates'!F305,'Unit Types - Emission Rates'!F305))))</f>
        <v>0</v>
      </c>
      <c r="BA297">
        <f>_xlfn.NUMBERVALUE(IF(OR('Unit Types - Emission Rates'!G305="-",'Unit Types - Emission Rates'!G305="--",'Unit Types - Emission Rates'!G305="---"),0,IF(OR('Unit Types - Emission Rates'!G305="&lt;0.01",'Unit Types - Emission Rates'!G305="&lt; 0.01"),0.01,'Unit Types - Emission Rates'!G305)))</f>
        <v>0</v>
      </c>
      <c r="BB297">
        <f>_xlfn.NUMBERVALUE(IF(OR('Unit Types - Emission Rates'!H305="-",'Unit Types - Emission Rates'!H305="--",'Unit Types - Emission Rates'!H305="---"),0,IF(OR('Unit Types - Emission Rates'!H305="&lt;0.01",'Unit Types - Emission Rates'!H305="&lt; 0.01"),0.01,'Unit Types - Emission Rates'!H305)))</f>
        <v>0</v>
      </c>
      <c r="BC297">
        <f>_xlfn.NUMBERVALUE(IF(OR('Unit Types - Emission Rates'!I305="-",'Unit Types - Emission Rates'!I305="--",'Unit Types - Emission Rates'!I305="---"),0,IF(OR('Unit Types - Emission Rates'!I305="&lt;0.01",'Unit Types - Emission Rates'!I305="&lt; 0.01"),0.01,'Unit Types - Emission Rates'!I305)))</f>
        <v>0</v>
      </c>
      <c r="BD297">
        <f>_xlfn.NUMBERVALUE(IF(OR('Unit Types - Emission Rates'!J305="-",'Unit Types - Emission Rates'!J305="--",'Unit Types - Emission Rates'!J305="---"),0,IF(OR('Unit Types - Emission Rates'!J305="&lt;0.01",'Unit Types - Emission Rates'!J305="&lt; 0.01"),0.01,'Unit Types - Emission Rates'!J305)))</f>
        <v>0</v>
      </c>
      <c r="BE297">
        <f>_xlfn.NUMBERVALUE(IF(OR('Unit Types - Emission Rates'!K305="-",'Unit Types - Emission Rates'!K305="--",'Unit Types - Emission Rates'!K305="---"),0,IF(OR('Unit Types - Emission Rates'!K305="&lt;0.01",'Unit Types - Emission Rates'!K305="&lt; 0.01"),0.01,'Unit Types - Emission Rates'!K305)))</f>
        <v>0</v>
      </c>
      <c r="BF297">
        <f>_xlfn.NUMBERVALUE(IF(OR('Unit Types - Emission Rates'!L305="-",'Unit Types - Emission Rates'!L305="--",'Unit Types - Emission Rates'!L305="---"),0,IF(OR('Unit Types - Emission Rates'!L305="&lt;0.01",'Unit Types - Emission Rates'!L305="&lt; 0.01"),0.01,'Unit Types - Emission Rates'!L305)))</f>
        <v>0</v>
      </c>
      <c r="BG297" t="b">
        <f>IF(AND(V296&lt;&gt;1),(QuickFix!G296="Yes"))</f>
        <v>0</v>
      </c>
      <c r="BH297" t="b">
        <f>OR('Unit Types - Emission Rates'!A305="Consolidate",AND(ISBLANK('Unit Types - Emission Rates'!A305),BH296=TRUE),BC297&gt;0,BD297&gt;0)</f>
        <v>0</v>
      </c>
      <c r="BI297" t="b">
        <f>OR('Unit Types - Emission Rates'!A305="Remove",AND(ISBLANK('Unit Types - Emission Rates'!A305),BI296=TRUE))</f>
        <v>0</v>
      </c>
      <c r="BJ297" t="b">
        <f>OR('Unit Types - Emission Rates'!A305="Consolidate",'Unit Types - Emission Rates'!A305="New/Modified",'Unit Types - Emission Rates'!A305="Change of location",AND(ISBLANK('Unit Types - Emission Rates'!A305),BJ296=TRUE))</f>
        <v>0</v>
      </c>
      <c r="BK297" t="b">
        <f>OR('Unit Types - Emission Rates'!A305="Renew",'Unit Types - Emission Rates'!A305="Renew only",AND(ISBLANK('Unit Types - Emission Rates'!A305),BK296=TRUE))</f>
        <v>0</v>
      </c>
      <c r="BL297">
        <f>IF(ISNUMBER(IFERROR(MATCH(BM297,$BM$1:BM296,0),"Else")),0,ROW(BM297)-1)</f>
        <v>0</v>
      </c>
      <c r="BM297" s="105">
        <f t="shared" si="123"/>
        <v>0</v>
      </c>
      <c r="DA297" t="b">
        <f t="shared" si="121"/>
        <v>0</v>
      </c>
      <c r="DF297" s="333">
        <f t="shared" si="122"/>
        <v>0</v>
      </c>
    </row>
    <row r="298" spans="1:110" x14ac:dyDescent="0.2">
      <c r="A298" s="102">
        <f>IF(OR('Unit Types - Emission Rates'!A307="Not New/Modified",'Unit Types - Emission Rates'!A307="Remove",M298=0),0,IF(ISNUMBER(MATCH(M298,$M$1:M297,0)),0,MAX($A$1:A297)+1))</f>
        <v>0</v>
      </c>
      <c r="B298" t="str">
        <f>IF(OR(COUNTIF(QuickFix!$D$2:D298,QuickFix!D298)&gt;1,QuickFix!D298=0),IF(ISBLANK('Unit Types - Emission Rates'!C307),B297,0),MAX($B$1:B297)+1)</f>
        <v># if BACT</v>
      </c>
      <c r="C298" t="str">
        <f t="shared" si="102"/>
        <v># if BACT0</v>
      </c>
      <c r="D298">
        <f>IF(B298=0,0,IF(ISNUMBER(MATCH(C298,$C$1:C297,0)),-1,COUNTIF($B$2:B298,B298)-COUNTIFS($D$1:D297,"&lt;0",$B$1:B297,B298)))</f>
        <v>-1</v>
      </c>
      <c r="E298">
        <f t="shared" si="118"/>
        <v>0</v>
      </c>
      <c r="F298" t="str">
        <f>IF(OR(COUNTIF(QuickFix!$D$2:D298,QuickFix!D298)&gt;1,QuickFix!D298=0),IF(ISBLANK('Unit Types - Emission Rates'!C307),F297,0),MAX(F$1:$F297)+1)</f>
        <v># if Monitoring</v>
      </c>
      <c r="G298" t="str">
        <f t="shared" si="103"/>
        <v># if Monitoring0</v>
      </c>
      <c r="H298">
        <f>IF(F298=0,0,IF(ISNUMBER(MATCH(G298,$G$1:G297,0)),-1,COUNTIF($F$2:F298,F298)-COUNTIFS($H$1:H297,"&lt;0",$F$1:F297,F298)))</f>
        <v>-1</v>
      </c>
      <c r="I298">
        <f t="shared" si="104"/>
        <v>0</v>
      </c>
      <c r="J298" s="3" t="str">
        <f>IF(OR(COUNTIF($L$2:L298,L298)&gt;1,L298=0),IF(ISBLANK('Unit Types - Emission Rates'!C307),J297,0),MAX($J$1:J297)+1)</f>
        <v>Unique FIN</v>
      </c>
      <c r="K298" s="3" t="str">
        <f>IF(OR(COUNTIF($M$2:M298,M298)&gt;1,M298=0),IF(ISBLANK('Unit Types - Emission Rates'!D307),K297,0),MAX($K$1:K297)+1)</f>
        <v>Unique EPN</v>
      </c>
      <c r="L298">
        <f>IF(ISBLANK('Unit Types - Emission Rates'!$C307),'Unit Types - Emission Rates'!D307,'Unit Types - Emission Rates'!C307)</f>
        <v>0</v>
      </c>
      <c r="M298" s="3">
        <f>IF(AND(ISBLANK('Unit Types - Emission Rates'!D307),N298&lt;&gt;0,L298&lt;&gt;N298),"FIN: "&amp;L298,IF(AND(ISBLANK('Unit Types - Emission Rates'!D307),N298&lt;&gt;0),L298,'Unit Types - Emission Rates'!D307))</f>
        <v>0</v>
      </c>
      <c r="N298" s="3">
        <f>'Unit Types - Emission Rates'!E307</f>
        <v>0</v>
      </c>
      <c r="O298" s="5" t="str">
        <f>IF(OR(COUNTIF($P$2:P298,P298&lt;&gt;0)&gt;1,P298=0),IF(ISBLANK('Unit Types - Emission Rates'!A307),O297,0),MAX($O$1:O297)+1)</f>
        <v>AR Numbering</v>
      </c>
      <c r="P298" s="5">
        <f>'Unit Types - Emission Rates'!A307</f>
        <v>0</v>
      </c>
      <c r="Q298" s="3">
        <f>IF(R298=0,0,IF(COUNTIF($R$2:R298,R298)&gt;1,0,MAX($Q$1:Q297)+1))</f>
        <v>0</v>
      </c>
      <c r="R298" s="3">
        <f>IF(ISBLANK('Unit Types - Emission Rates'!P307),'Unit Types - Emission Rates'!O307,'Unit Types - Emission Rates'!P307)</f>
        <v>0</v>
      </c>
      <c r="S298" t="str">
        <f t="shared" si="119"/>
        <v>00</v>
      </c>
      <c r="T298" t="str">
        <f t="shared" si="120"/>
        <v>00</v>
      </c>
      <c r="U298" s="3">
        <f>IF(OR('Unit Types - Emission Rates'!F307="PM 2.5",'Unit Types - Emission Rates'!F307="PM2.5",'Unit Types - Emission Rates'!F307="PM 10",'Unit Types - Emission Rates'!F307="PM10"),"PM",'Unit Types - Emission Rates'!F307)</f>
        <v>0</v>
      </c>
      <c r="V298" s="100">
        <f>IF(ISBLANK('Unit Types - Emission Rates'!F307),1,0)</f>
        <v>1</v>
      </c>
      <c r="AC298" s="99">
        <f>IF(AD298=-1,0,MAX($AC$1:AC297)+1)</f>
        <v>0</v>
      </c>
      <c r="AD298" s="3">
        <f t="shared" si="105"/>
        <v>-1</v>
      </c>
      <c r="AE298" s="3">
        <f t="shared" si="106"/>
        <v>-1</v>
      </c>
      <c r="AF298" s="280">
        <f t="shared" si="107"/>
        <v>-1</v>
      </c>
      <c r="AG298" s="280" t="str">
        <f t="shared" si="108"/>
        <v/>
      </c>
      <c r="AH298" s="280" t="str">
        <f t="shared" si="109"/>
        <v/>
      </c>
      <c r="AI298" s="3">
        <f t="shared" si="110"/>
        <v>-1</v>
      </c>
      <c r="AJ298" s="3" t="str">
        <f t="shared" si="111"/>
        <v/>
      </c>
      <c r="AK298" s="3" t="str">
        <f t="shared" si="112"/>
        <v/>
      </c>
      <c r="AL298" s="280">
        <f t="shared" si="113"/>
        <v>-1</v>
      </c>
      <c r="AM298" s="280" t="str">
        <f t="shared" si="114"/>
        <v/>
      </c>
      <c r="AN298" s="285" t="str">
        <f t="shared" si="115"/>
        <v/>
      </c>
      <c r="AO298" s="3">
        <f>IF(AP298=0,0,COUNTIF(AO$1:$AO297,"&lt;&gt;0"))</f>
        <v>0</v>
      </c>
      <c r="AP298" s="3">
        <f t="shared" si="116"/>
        <v>0</v>
      </c>
      <c r="AT298" s="99">
        <f>IF(AU298=0,0,COUNTIF($AT$1:AT297,"&lt;&gt;0"))</f>
        <v>0</v>
      </c>
      <c r="AU298" s="3">
        <f t="shared" si="117"/>
        <v>0</v>
      </c>
      <c r="AY298" s="3">
        <f>IF(ISNUMBER(IFERROR(MATCH(AZ298,$AZ$1:AZ297,0),"Else")),0,ROW(AZ298)-1)</f>
        <v>0</v>
      </c>
      <c r="AZ298">
        <f>IF(OR('Unit Types - Emission Rates'!F306="PM 2.5",'Unit Types - Emission Rates'!F306="PM 2.5 ",'Unit Types - Emission Rates'!F306="PM2.5"),"PM2.5",IF(OR('Unit Types - Emission Rates'!F306="PM 10",'Unit Types - Emission Rates'!F306="PM 10 ",'Unit Types - Emission Rates'!F306="PM10 "),"PM10",IF(RIGHT('Unit Types - Emission Rates'!F306,1)=" ",LEFT('Unit Types - Emission Rates'!F306,LEN('Unit Types - Emission Rates'!F306)-1),IF(RIGHT('Unit Types - Emission Rates'!F306,1)&lt;&gt;" ",'Unit Types - Emission Rates'!F306,'Unit Types - Emission Rates'!F306))))</f>
        <v>0</v>
      </c>
      <c r="BA298">
        <f>_xlfn.NUMBERVALUE(IF(OR('Unit Types - Emission Rates'!G306="-",'Unit Types - Emission Rates'!G306="--",'Unit Types - Emission Rates'!G306="---"),0,IF(OR('Unit Types - Emission Rates'!G306="&lt;0.01",'Unit Types - Emission Rates'!G306="&lt; 0.01"),0.01,'Unit Types - Emission Rates'!G306)))</f>
        <v>0</v>
      </c>
      <c r="BB298">
        <f>_xlfn.NUMBERVALUE(IF(OR('Unit Types - Emission Rates'!H306="-",'Unit Types - Emission Rates'!H306="--",'Unit Types - Emission Rates'!H306="---"),0,IF(OR('Unit Types - Emission Rates'!H306="&lt;0.01",'Unit Types - Emission Rates'!H306="&lt; 0.01"),0.01,'Unit Types - Emission Rates'!H306)))</f>
        <v>0</v>
      </c>
      <c r="BC298">
        <f>_xlfn.NUMBERVALUE(IF(OR('Unit Types - Emission Rates'!I306="-",'Unit Types - Emission Rates'!I306="--",'Unit Types - Emission Rates'!I306="---"),0,IF(OR('Unit Types - Emission Rates'!I306="&lt;0.01",'Unit Types - Emission Rates'!I306="&lt; 0.01"),0.01,'Unit Types - Emission Rates'!I306)))</f>
        <v>0</v>
      </c>
      <c r="BD298">
        <f>_xlfn.NUMBERVALUE(IF(OR('Unit Types - Emission Rates'!J306="-",'Unit Types - Emission Rates'!J306="--",'Unit Types - Emission Rates'!J306="---"),0,IF(OR('Unit Types - Emission Rates'!J306="&lt;0.01",'Unit Types - Emission Rates'!J306="&lt; 0.01"),0.01,'Unit Types - Emission Rates'!J306)))</f>
        <v>0</v>
      </c>
      <c r="BE298">
        <f>_xlfn.NUMBERVALUE(IF(OR('Unit Types - Emission Rates'!K306="-",'Unit Types - Emission Rates'!K306="--",'Unit Types - Emission Rates'!K306="---"),0,IF(OR('Unit Types - Emission Rates'!K306="&lt;0.01",'Unit Types - Emission Rates'!K306="&lt; 0.01"),0.01,'Unit Types - Emission Rates'!K306)))</f>
        <v>0</v>
      </c>
      <c r="BF298">
        <f>_xlfn.NUMBERVALUE(IF(OR('Unit Types - Emission Rates'!L306="-",'Unit Types - Emission Rates'!L306="--",'Unit Types - Emission Rates'!L306="---"),0,IF(OR('Unit Types - Emission Rates'!L306="&lt;0.01",'Unit Types - Emission Rates'!L306="&lt; 0.01"),0.01,'Unit Types - Emission Rates'!L306)))</f>
        <v>0</v>
      </c>
      <c r="BG298" t="b">
        <f>IF(AND(V297&lt;&gt;1),(QuickFix!G297="Yes"))</f>
        <v>0</v>
      </c>
      <c r="BH298" t="b">
        <f>OR('Unit Types - Emission Rates'!A306="Consolidate",AND(ISBLANK('Unit Types - Emission Rates'!A306),BH297=TRUE),BC298&gt;0,BD298&gt;0)</f>
        <v>0</v>
      </c>
      <c r="BI298" t="b">
        <f>OR('Unit Types - Emission Rates'!A306="Remove",AND(ISBLANK('Unit Types - Emission Rates'!A306),BI297=TRUE))</f>
        <v>0</v>
      </c>
      <c r="BJ298" t="b">
        <f>OR('Unit Types - Emission Rates'!A306="Consolidate",'Unit Types - Emission Rates'!A306="New/Modified",'Unit Types - Emission Rates'!A306="Change of location",AND(ISBLANK('Unit Types - Emission Rates'!A306),BJ297=TRUE))</f>
        <v>0</v>
      </c>
      <c r="BK298" t="b">
        <f>OR('Unit Types - Emission Rates'!A306="Renew",'Unit Types - Emission Rates'!A306="Renew only",AND(ISBLANK('Unit Types - Emission Rates'!A306),BK297=TRUE))</f>
        <v>0</v>
      </c>
      <c r="BL298">
        <f>IF(ISNUMBER(IFERROR(MATCH(BM298,$BM$1:BM297,0),"Else")),0,ROW(BM298)-1)</f>
        <v>0</v>
      </c>
      <c r="BM298" s="105">
        <f t="shared" si="123"/>
        <v>0</v>
      </c>
      <c r="DA298" t="b">
        <f t="shared" si="121"/>
        <v>0</v>
      </c>
      <c r="DF298" s="333">
        <f t="shared" si="122"/>
        <v>0</v>
      </c>
    </row>
    <row r="299" spans="1:110" x14ac:dyDescent="0.2">
      <c r="A299" s="102">
        <f>IF(OR('Unit Types - Emission Rates'!A308="Not New/Modified",'Unit Types - Emission Rates'!A308="Remove",M299=0),0,IF(ISNUMBER(MATCH(M299,$M$1:M298,0)),0,MAX($A$1:A298)+1))</f>
        <v>0</v>
      </c>
      <c r="B299" t="str">
        <f>IF(OR(COUNTIF(QuickFix!$D$2:D299,QuickFix!D299)&gt;1,QuickFix!D299=0),IF(ISBLANK('Unit Types - Emission Rates'!C308),B298,0),MAX($B$1:B298)+1)</f>
        <v># if BACT</v>
      </c>
      <c r="C299" t="str">
        <f t="shared" si="102"/>
        <v># if BACT0</v>
      </c>
      <c r="D299">
        <f>IF(B299=0,0,IF(ISNUMBER(MATCH(C299,$C$1:C298,0)),-1,COUNTIF($B$2:B299,B299)-COUNTIFS($D$1:D298,"&lt;0",$B$1:B298,B299)))</f>
        <v>-1</v>
      </c>
      <c r="E299">
        <f t="shared" si="118"/>
        <v>0</v>
      </c>
      <c r="F299" t="str">
        <f>IF(OR(COUNTIF(QuickFix!$D$2:D299,QuickFix!D299)&gt;1,QuickFix!D299=0),IF(ISBLANK('Unit Types - Emission Rates'!C308),F298,0),MAX(F$1:$F298)+1)</f>
        <v># if Monitoring</v>
      </c>
      <c r="G299" t="str">
        <f t="shared" si="103"/>
        <v># if Monitoring0</v>
      </c>
      <c r="H299">
        <f>IF(F299=0,0,IF(ISNUMBER(MATCH(G299,$G$1:G298,0)),-1,COUNTIF($F$2:F299,F299)-COUNTIFS($H$1:H298,"&lt;0",$F$1:F298,F299)))</f>
        <v>-1</v>
      </c>
      <c r="I299">
        <f t="shared" si="104"/>
        <v>0</v>
      </c>
      <c r="J299" s="3" t="str">
        <f>IF(OR(COUNTIF($L$2:L299,L299)&gt;1,L299=0),IF(ISBLANK('Unit Types - Emission Rates'!C308),J298,0),MAX($J$1:J298)+1)</f>
        <v>Unique FIN</v>
      </c>
      <c r="K299" s="3" t="str">
        <f>IF(OR(COUNTIF($M$2:M299,M299)&gt;1,M299=0),IF(ISBLANK('Unit Types - Emission Rates'!D308),K298,0),MAX($K$1:K298)+1)</f>
        <v>Unique EPN</v>
      </c>
      <c r="L299">
        <f>IF(ISBLANK('Unit Types - Emission Rates'!$C308),'Unit Types - Emission Rates'!D308,'Unit Types - Emission Rates'!C308)</f>
        <v>0</v>
      </c>
      <c r="M299" s="3">
        <f>IF(AND(ISBLANK('Unit Types - Emission Rates'!D308),N299&lt;&gt;0,L299&lt;&gt;N299),"FIN: "&amp;L299,IF(AND(ISBLANK('Unit Types - Emission Rates'!D308),N299&lt;&gt;0),L299,'Unit Types - Emission Rates'!D308))</f>
        <v>0</v>
      </c>
      <c r="N299" s="3">
        <f>'Unit Types - Emission Rates'!E308</f>
        <v>0</v>
      </c>
      <c r="O299" s="5" t="str">
        <f>IF(OR(COUNTIF($P$2:P299,P299&lt;&gt;0)&gt;1,P299=0),IF(ISBLANK('Unit Types - Emission Rates'!A308),O298,0),MAX($O$1:O298)+1)</f>
        <v>AR Numbering</v>
      </c>
      <c r="P299" s="5">
        <f>'Unit Types - Emission Rates'!A308</f>
        <v>0</v>
      </c>
      <c r="Q299" s="3">
        <f>IF(R299=0,0,IF(COUNTIF($R$2:R299,R299)&gt;1,0,MAX($Q$1:Q298)+1))</f>
        <v>0</v>
      </c>
      <c r="R299" s="3">
        <f>IF(ISBLANK('Unit Types - Emission Rates'!P308),'Unit Types - Emission Rates'!O308,'Unit Types - Emission Rates'!P308)</f>
        <v>0</v>
      </c>
      <c r="S299" t="str">
        <f t="shared" si="119"/>
        <v>00</v>
      </c>
      <c r="T299" t="str">
        <f t="shared" si="120"/>
        <v>00</v>
      </c>
      <c r="U299" s="3">
        <f>IF(OR('Unit Types - Emission Rates'!F308="PM 2.5",'Unit Types - Emission Rates'!F308="PM2.5",'Unit Types - Emission Rates'!F308="PM 10",'Unit Types - Emission Rates'!F308="PM10"),"PM",'Unit Types - Emission Rates'!F308)</f>
        <v>0</v>
      </c>
      <c r="V299" s="100">
        <f>IF(ISBLANK('Unit Types - Emission Rates'!F308),1,0)</f>
        <v>1</v>
      </c>
      <c r="AC299" s="99">
        <f>IF(AD299=-1,0,MAX($AC$1:AC298)+1)</f>
        <v>0</v>
      </c>
      <c r="AD299" s="3">
        <f t="shared" si="105"/>
        <v>-1</v>
      </c>
      <c r="AE299" s="3">
        <f t="shared" si="106"/>
        <v>-1</v>
      </c>
      <c r="AF299" s="280">
        <f t="shared" si="107"/>
        <v>-1</v>
      </c>
      <c r="AG299" s="280" t="str">
        <f t="shared" si="108"/>
        <v/>
      </c>
      <c r="AH299" s="280" t="str">
        <f t="shared" si="109"/>
        <v/>
      </c>
      <c r="AI299" s="3">
        <f t="shared" si="110"/>
        <v>-1</v>
      </c>
      <c r="AJ299" s="3" t="str">
        <f t="shared" si="111"/>
        <v/>
      </c>
      <c r="AK299" s="3" t="str">
        <f t="shared" si="112"/>
        <v/>
      </c>
      <c r="AL299" s="280">
        <f t="shared" si="113"/>
        <v>-1</v>
      </c>
      <c r="AM299" s="280" t="str">
        <f t="shared" si="114"/>
        <v/>
      </c>
      <c r="AN299" s="285" t="str">
        <f t="shared" si="115"/>
        <v/>
      </c>
      <c r="AO299" s="3">
        <f>IF(AP299=0,0,COUNTIF(AO$1:$AO298,"&lt;&gt;0"))</f>
        <v>0</v>
      </c>
      <c r="AP299" s="3">
        <f t="shared" si="116"/>
        <v>0</v>
      </c>
      <c r="AT299" s="99">
        <f>IF(AU299=0,0,COUNTIF($AT$1:AT298,"&lt;&gt;0"))</f>
        <v>0</v>
      </c>
      <c r="AU299" s="3">
        <f t="shared" si="117"/>
        <v>0</v>
      </c>
      <c r="AY299" s="3">
        <f>IF(ISNUMBER(IFERROR(MATCH(AZ299,$AZ$1:AZ298,0),"Else")),0,ROW(AZ299)-1)</f>
        <v>0</v>
      </c>
      <c r="AZ299">
        <f>IF(OR('Unit Types - Emission Rates'!F307="PM 2.5",'Unit Types - Emission Rates'!F307="PM 2.5 ",'Unit Types - Emission Rates'!F307="PM2.5"),"PM2.5",IF(OR('Unit Types - Emission Rates'!F307="PM 10",'Unit Types - Emission Rates'!F307="PM 10 ",'Unit Types - Emission Rates'!F307="PM10 "),"PM10",IF(RIGHT('Unit Types - Emission Rates'!F307,1)=" ",LEFT('Unit Types - Emission Rates'!F307,LEN('Unit Types - Emission Rates'!F307)-1),IF(RIGHT('Unit Types - Emission Rates'!F307,1)&lt;&gt;" ",'Unit Types - Emission Rates'!F307,'Unit Types - Emission Rates'!F307))))</f>
        <v>0</v>
      </c>
      <c r="BA299">
        <f>_xlfn.NUMBERVALUE(IF(OR('Unit Types - Emission Rates'!G307="-",'Unit Types - Emission Rates'!G307="--",'Unit Types - Emission Rates'!G307="---"),0,IF(OR('Unit Types - Emission Rates'!G307="&lt;0.01",'Unit Types - Emission Rates'!G307="&lt; 0.01"),0.01,'Unit Types - Emission Rates'!G307)))</f>
        <v>0</v>
      </c>
      <c r="BB299">
        <f>_xlfn.NUMBERVALUE(IF(OR('Unit Types - Emission Rates'!H307="-",'Unit Types - Emission Rates'!H307="--",'Unit Types - Emission Rates'!H307="---"),0,IF(OR('Unit Types - Emission Rates'!H307="&lt;0.01",'Unit Types - Emission Rates'!H307="&lt; 0.01"),0.01,'Unit Types - Emission Rates'!H307)))</f>
        <v>0</v>
      </c>
      <c r="BC299">
        <f>_xlfn.NUMBERVALUE(IF(OR('Unit Types - Emission Rates'!I307="-",'Unit Types - Emission Rates'!I307="--",'Unit Types - Emission Rates'!I307="---"),0,IF(OR('Unit Types - Emission Rates'!I307="&lt;0.01",'Unit Types - Emission Rates'!I307="&lt; 0.01"),0.01,'Unit Types - Emission Rates'!I307)))</f>
        <v>0</v>
      </c>
      <c r="BD299">
        <f>_xlfn.NUMBERVALUE(IF(OR('Unit Types - Emission Rates'!J307="-",'Unit Types - Emission Rates'!J307="--",'Unit Types - Emission Rates'!J307="---"),0,IF(OR('Unit Types - Emission Rates'!J307="&lt;0.01",'Unit Types - Emission Rates'!J307="&lt; 0.01"),0.01,'Unit Types - Emission Rates'!J307)))</f>
        <v>0</v>
      </c>
      <c r="BE299">
        <f>_xlfn.NUMBERVALUE(IF(OR('Unit Types - Emission Rates'!K307="-",'Unit Types - Emission Rates'!K307="--",'Unit Types - Emission Rates'!K307="---"),0,IF(OR('Unit Types - Emission Rates'!K307="&lt;0.01",'Unit Types - Emission Rates'!K307="&lt; 0.01"),0.01,'Unit Types - Emission Rates'!K307)))</f>
        <v>0</v>
      </c>
      <c r="BF299">
        <f>_xlfn.NUMBERVALUE(IF(OR('Unit Types - Emission Rates'!L307="-",'Unit Types - Emission Rates'!L307="--",'Unit Types - Emission Rates'!L307="---"),0,IF(OR('Unit Types - Emission Rates'!L307="&lt;0.01",'Unit Types - Emission Rates'!L307="&lt; 0.01"),0.01,'Unit Types - Emission Rates'!L307)))</f>
        <v>0</v>
      </c>
      <c r="BG299" t="b">
        <f>IF(AND(V298&lt;&gt;1),(QuickFix!G298="Yes"))</f>
        <v>0</v>
      </c>
      <c r="BH299" t="b">
        <f>OR('Unit Types - Emission Rates'!A307="Consolidate",AND(ISBLANK('Unit Types - Emission Rates'!A307),BH298=TRUE),BC299&gt;0,BD299&gt;0)</f>
        <v>0</v>
      </c>
      <c r="BI299" t="b">
        <f>OR('Unit Types - Emission Rates'!A307="Remove",AND(ISBLANK('Unit Types - Emission Rates'!A307),BI298=TRUE))</f>
        <v>0</v>
      </c>
      <c r="BJ299" t="b">
        <f>OR('Unit Types - Emission Rates'!A307="Consolidate",'Unit Types - Emission Rates'!A307="New/Modified",'Unit Types - Emission Rates'!A307="Change of location",AND(ISBLANK('Unit Types - Emission Rates'!A307),BJ298=TRUE))</f>
        <v>0</v>
      </c>
      <c r="BK299" t="b">
        <f>OR('Unit Types - Emission Rates'!A307="Renew",'Unit Types - Emission Rates'!A307="Renew only",AND(ISBLANK('Unit Types - Emission Rates'!A307),BK298=TRUE))</f>
        <v>0</v>
      </c>
      <c r="BL299">
        <f>IF(ISNUMBER(IFERROR(MATCH(BM299,$BM$1:BM298,0),"Else")),0,ROW(BM299)-1)</f>
        <v>0</v>
      </c>
      <c r="BM299" s="105">
        <f t="shared" si="123"/>
        <v>0</v>
      </c>
      <c r="DA299" t="b">
        <f t="shared" si="121"/>
        <v>0</v>
      </c>
      <c r="DF299" s="333">
        <f t="shared" si="122"/>
        <v>0</v>
      </c>
    </row>
    <row r="300" spans="1:110" x14ac:dyDescent="0.2">
      <c r="A300" s="102">
        <f>IF(OR('Unit Types - Emission Rates'!A309="Not New/Modified",'Unit Types - Emission Rates'!A309="Remove",M300=0),0,IF(ISNUMBER(MATCH(M300,$M$1:M299,0)),0,MAX($A$1:A299)+1))</f>
        <v>0</v>
      </c>
      <c r="B300" t="str">
        <f>IF(OR(COUNTIF(QuickFix!$D$2:D300,QuickFix!D300)&gt;1,QuickFix!D300=0),IF(ISBLANK('Unit Types - Emission Rates'!C309),B299,0),MAX($B$1:B299)+1)</f>
        <v># if BACT</v>
      </c>
      <c r="C300" t="str">
        <f t="shared" si="102"/>
        <v># if BACT0</v>
      </c>
      <c r="D300">
        <f>IF(B300=0,0,IF(ISNUMBER(MATCH(C300,$C$1:C299,0)),-1,COUNTIF($B$2:B300,B300)-COUNTIFS($D$1:D299,"&lt;0",$B$1:B299,B300)))</f>
        <v>-1</v>
      </c>
      <c r="E300">
        <f t="shared" si="118"/>
        <v>0</v>
      </c>
      <c r="F300" t="str">
        <f>IF(OR(COUNTIF(QuickFix!$D$2:D300,QuickFix!D300)&gt;1,QuickFix!D300=0),IF(ISBLANK('Unit Types - Emission Rates'!C309),F299,0),MAX(F$1:$F299)+1)</f>
        <v># if Monitoring</v>
      </c>
      <c r="G300" t="str">
        <f t="shared" si="103"/>
        <v># if Monitoring0</v>
      </c>
      <c r="H300">
        <f>IF(F300=0,0,IF(ISNUMBER(MATCH(G300,$G$1:G299,0)),-1,COUNTIF($F$2:F300,F300)-COUNTIFS($H$1:H299,"&lt;0",$F$1:F299,F300)))</f>
        <v>-1</v>
      </c>
      <c r="I300">
        <f t="shared" si="104"/>
        <v>0</v>
      </c>
      <c r="J300" s="3" t="str">
        <f>IF(OR(COUNTIF($L$2:L300,L300)&gt;1,L300=0),IF(ISBLANK('Unit Types - Emission Rates'!C309),J299,0),MAX($J$1:J299)+1)</f>
        <v>Unique FIN</v>
      </c>
      <c r="K300" s="3" t="str">
        <f>IF(OR(COUNTIF($M$2:M300,M300)&gt;1,M300=0),IF(ISBLANK('Unit Types - Emission Rates'!D309),K299,0),MAX($K$1:K299)+1)</f>
        <v>Unique EPN</v>
      </c>
      <c r="L300">
        <f>IF(ISBLANK('Unit Types - Emission Rates'!$C309),'Unit Types - Emission Rates'!D309,'Unit Types - Emission Rates'!C309)</f>
        <v>0</v>
      </c>
      <c r="M300" s="3">
        <f>IF(AND(ISBLANK('Unit Types - Emission Rates'!D309),N300&lt;&gt;0,L300&lt;&gt;N300),"FIN: "&amp;L300,IF(AND(ISBLANK('Unit Types - Emission Rates'!D309),N300&lt;&gt;0),L300,'Unit Types - Emission Rates'!D309))</f>
        <v>0</v>
      </c>
      <c r="N300" s="3">
        <f>'Unit Types - Emission Rates'!E309</f>
        <v>0</v>
      </c>
      <c r="O300" s="5" t="str">
        <f>IF(OR(COUNTIF($P$2:P300,P300&lt;&gt;0)&gt;1,P300=0),IF(ISBLANK('Unit Types - Emission Rates'!A309),O299,0),MAX($O$1:O299)+1)</f>
        <v>AR Numbering</v>
      </c>
      <c r="P300" s="5">
        <f>'Unit Types - Emission Rates'!A309</f>
        <v>0</v>
      </c>
      <c r="Q300" s="3">
        <f>IF(R300=0,0,IF(COUNTIF($R$2:R300,R300)&gt;1,0,MAX($Q$1:Q299)+1))</f>
        <v>0</v>
      </c>
      <c r="R300" s="3">
        <f>IF(ISBLANK('Unit Types - Emission Rates'!P309),'Unit Types - Emission Rates'!O309,'Unit Types - Emission Rates'!P309)</f>
        <v>0</v>
      </c>
      <c r="S300" t="str">
        <f t="shared" si="119"/>
        <v>00</v>
      </c>
      <c r="T300" t="str">
        <f t="shared" si="120"/>
        <v>00</v>
      </c>
      <c r="U300" s="3">
        <f>IF(OR('Unit Types - Emission Rates'!F309="PM 2.5",'Unit Types - Emission Rates'!F309="PM2.5",'Unit Types - Emission Rates'!F309="PM 10",'Unit Types - Emission Rates'!F309="PM10"),"PM",'Unit Types - Emission Rates'!F309)</f>
        <v>0</v>
      </c>
      <c r="V300" s="100">
        <f>IF(ISBLANK('Unit Types - Emission Rates'!F309),1,0)</f>
        <v>1</v>
      </c>
      <c r="AC300" s="99">
        <f>IF(AD300=-1,0,MAX($AC$1:AC299)+1)</f>
        <v>0</v>
      </c>
      <c r="AD300" s="3">
        <f t="shared" si="105"/>
        <v>-1</v>
      </c>
      <c r="AE300" s="3">
        <f t="shared" si="106"/>
        <v>-1</v>
      </c>
      <c r="AF300" s="280">
        <f t="shared" si="107"/>
        <v>-1</v>
      </c>
      <c r="AG300" s="280" t="str">
        <f t="shared" si="108"/>
        <v/>
      </c>
      <c r="AH300" s="280" t="str">
        <f t="shared" si="109"/>
        <v/>
      </c>
      <c r="AI300" s="3">
        <f t="shared" si="110"/>
        <v>-1</v>
      </c>
      <c r="AJ300" s="3" t="str">
        <f t="shared" si="111"/>
        <v/>
      </c>
      <c r="AK300" s="3" t="str">
        <f t="shared" si="112"/>
        <v/>
      </c>
      <c r="AL300" s="280">
        <f t="shared" si="113"/>
        <v>-1</v>
      </c>
      <c r="AM300" s="280" t="str">
        <f t="shared" si="114"/>
        <v/>
      </c>
      <c r="AN300" s="285" t="str">
        <f t="shared" si="115"/>
        <v/>
      </c>
      <c r="AO300" s="3">
        <f>IF(AP300=0,0,COUNTIF(AO$1:$AO299,"&lt;&gt;0"))</f>
        <v>0</v>
      </c>
      <c r="AP300" s="3">
        <f t="shared" si="116"/>
        <v>0</v>
      </c>
      <c r="AT300" s="99">
        <f>IF(AU300=0,0,COUNTIF($AT$1:AT299,"&lt;&gt;0"))</f>
        <v>0</v>
      </c>
      <c r="AU300" s="3">
        <f t="shared" si="117"/>
        <v>0</v>
      </c>
      <c r="AY300" s="3">
        <f>IF(ISNUMBER(IFERROR(MATCH(AZ300,$AZ$1:AZ299,0),"Else")),0,ROW(AZ300)-1)</f>
        <v>0</v>
      </c>
      <c r="AZ300">
        <f>IF(OR('Unit Types - Emission Rates'!F308="PM 2.5",'Unit Types - Emission Rates'!F308="PM 2.5 ",'Unit Types - Emission Rates'!F308="PM2.5"),"PM2.5",IF(OR('Unit Types - Emission Rates'!F308="PM 10",'Unit Types - Emission Rates'!F308="PM 10 ",'Unit Types - Emission Rates'!F308="PM10 "),"PM10",IF(RIGHT('Unit Types - Emission Rates'!F308,1)=" ",LEFT('Unit Types - Emission Rates'!F308,LEN('Unit Types - Emission Rates'!F308)-1),IF(RIGHT('Unit Types - Emission Rates'!F308,1)&lt;&gt;" ",'Unit Types - Emission Rates'!F308,'Unit Types - Emission Rates'!F308))))</f>
        <v>0</v>
      </c>
      <c r="BA300">
        <f>_xlfn.NUMBERVALUE(IF(OR('Unit Types - Emission Rates'!G308="-",'Unit Types - Emission Rates'!G308="--",'Unit Types - Emission Rates'!G308="---"),0,IF(OR('Unit Types - Emission Rates'!G308="&lt;0.01",'Unit Types - Emission Rates'!G308="&lt; 0.01"),0.01,'Unit Types - Emission Rates'!G308)))</f>
        <v>0</v>
      </c>
      <c r="BB300">
        <f>_xlfn.NUMBERVALUE(IF(OR('Unit Types - Emission Rates'!H308="-",'Unit Types - Emission Rates'!H308="--",'Unit Types - Emission Rates'!H308="---"),0,IF(OR('Unit Types - Emission Rates'!H308="&lt;0.01",'Unit Types - Emission Rates'!H308="&lt; 0.01"),0.01,'Unit Types - Emission Rates'!H308)))</f>
        <v>0</v>
      </c>
      <c r="BC300">
        <f>_xlfn.NUMBERVALUE(IF(OR('Unit Types - Emission Rates'!I308="-",'Unit Types - Emission Rates'!I308="--",'Unit Types - Emission Rates'!I308="---"),0,IF(OR('Unit Types - Emission Rates'!I308="&lt;0.01",'Unit Types - Emission Rates'!I308="&lt; 0.01"),0.01,'Unit Types - Emission Rates'!I308)))</f>
        <v>0</v>
      </c>
      <c r="BD300">
        <f>_xlfn.NUMBERVALUE(IF(OR('Unit Types - Emission Rates'!J308="-",'Unit Types - Emission Rates'!J308="--",'Unit Types - Emission Rates'!J308="---"),0,IF(OR('Unit Types - Emission Rates'!J308="&lt;0.01",'Unit Types - Emission Rates'!J308="&lt; 0.01"),0.01,'Unit Types - Emission Rates'!J308)))</f>
        <v>0</v>
      </c>
      <c r="BE300">
        <f>_xlfn.NUMBERVALUE(IF(OR('Unit Types - Emission Rates'!K308="-",'Unit Types - Emission Rates'!K308="--",'Unit Types - Emission Rates'!K308="---"),0,IF(OR('Unit Types - Emission Rates'!K308="&lt;0.01",'Unit Types - Emission Rates'!K308="&lt; 0.01"),0.01,'Unit Types - Emission Rates'!K308)))</f>
        <v>0</v>
      </c>
      <c r="BF300">
        <f>_xlfn.NUMBERVALUE(IF(OR('Unit Types - Emission Rates'!L308="-",'Unit Types - Emission Rates'!L308="--",'Unit Types - Emission Rates'!L308="---"),0,IF(OR('Unit Types - Emission Rates'!L308="&lt;0.01",'Unit Types - Emission Rates'!L308="&lt; 0.01"),0.01,'Unit Types - Emission Rates'!L308)))</f>
        <v>0</v>
      </c>
      <c r="BG300" t="b">
        <f>IF(AND(V299&lt;&gt;1),(QuickFix!G299="Yes"))</f>
        <v>0</v>
      </c>
      <c r="BH300" t="b">
        <f>OR('Unit Types - Emission Rates'!A308="Consolidate",AND(ISBLANK('Unit Types - Emission Rates'!A308),BH299=TRUE),BC300&gt;0,BD300&gt;0)</f>
        <v>0</v>
      </c>
      <c r="BI300" t="b">
        <f>OR('Unit Types - Emission Rates'!A308="Remove",AND(ISBLANK('Unit Types - Emission Rates'!A308),BI299=TRUE))</f>
        <v>0</v>
      </c>
      <c r="BJ300" t="b">
        <f>OR('Unit Types - Emission Rates'!A308="Consolidate",'Unit Types - Emission Rates'!A308="New/Modified",'Unit Types - Emission Rates'!A308="Change of location",AND(ISBLANK('Unit Types - Emission Rates'!A308),BJ299=TRUE))</f>
        <v>0</v>
      </c>
      <c r="BK300" t="b">
        <f>OR('Unit Types - Emission Rates'!A308="Renew",'Unit Types - Emission Rates'!A308="Renew only",AND(ISBLANK('Unit Types - Emission Rates'!A308),BK299=TRUE))</f>
        <v>0</v>
      </c>
      <c r="BL300">
        <f>IF(ISNUMBER(IFERROR(MATCH(BM300,$BM$1:BM299,0),"Else")),0,ROW(BM300)-1)</f>
        <v>0</v>
      </c>
      <c r="BM300" s="105">
        <f t="shared" si="123"/>
        <v>0</v>
      </c>
      <c r="DA300" t="b">
        <f t="shared" si="121"/>
        <v>0</v>
      </c>
      <c r="DF300" s="333">
        <f t="shared" si="122"/>
        <v>0</v>
      </c>
    </row>
    <row r="301" spans="1:110" x14ac:dyDescent="0.2">
      <c r="A301" s="102">
        <f>IF(OR('Unit Types - Emission Rates'!A310="Not New/Modified",'Unit Types - Emission Rates'!A310="Remove",M301=0),0,IF(ISNUMBER(MATCH(M301,$M$1:M300,0)),0,MAX($A$1:A300)+1))</f>
        <v>0</v>
      </c>
      <c r="B301" t="str">
        <f>IF(OR(COUNTIF(QuickFix!$D$2:D301,QuickFix!D301)&gt;1,QuickFix!D301=0),IF(ISBLANK('Unit Types - Emission Rates'!C310),B300,0),MAX($B$1:B300)+1)</f>
        <v># if BACT</v>
      </c>
      <c r="C301" t="str">
        <f t="shared" si="102"/>
        <v># if BACT0</v>
      </c>
      <c r="D301">
        <f>IF(B301=0,0,IF(ISNUMBER(MATCH(C301,$C$1:C300,0)),-1,COUNTIF($B$2:B301,B301)-COUNTIFS($D$1:D300,"&lt;0",$B$1:B300,B301)))</f>
        <v>-1</v>
      </c>
      <c r="E301">
        <f t="shared" si="118"/>
        <v>0</v>
      </c>
      <c r="F301" t="str">
        <f>IF(OR(COUNTIF(QuickFix!$D$2:D301,QuickFix!D301)&gt;1,QuickFix!D301=0),IF(ISBLANK('Unit Types - Emission Rates'!C310),F300,0),MAX(F$1:$F300)+1)</f>
        <v># if Monitoring</v>
      </c>
      <c r="G301" t="str">
        <f t="shared" si="103"/>
        <v># if Monitoring0</v>
      </c>
      <c r="H301">
        <f>IF(F301=0,0,IF(ISNUMBER(MATCH(G301,$G$1:G300,0)),-1,COUNTIF($F$2:F301,F301)-COUNTIFS($H$1:H300,"&lt;0",$F$1:F300,F301)))</f>
        <v>-1</v>
      </c>
      <c r="I301">
        <f t="shared" si="104"/>
        <v>0</v>
      </c>
      <c r="J301" s="3" t="str">
        <f>IF(OR(COUNTIF($L$2:L301,L301)&gt;1,L301=0),IF(ISBLANK('Unit Types - Emission Rates'!C310),J300,0),MAX($J$1:J300)+1)</f>
        <v>Unique FIN</v>
      </c>
      <c r="K301" s="3" t="str">
        <f>IF(OR(COUNTIF($M$2:M301,M301)&gt;1,M301=0),IF(ISBLANK('Unit Types - Emission Rates'!D310),K300,0),MAX($K$1:K300)+1)</f>
        <v>Unique EPN</v>
      </c>
      <c r="L301">
        <f>IF(ISBLANK('Unit Types - Emission Rates'!$C310),'Unit Types - Emission Rates'!D310,'Unit Types - Emission Rates'!C310)</f>
        <v>0</v>
      </c>
      <c r="M301" s="3">
        <f>IF(AND(ISBLANK('Unit Types - Emission Rates'!D310),N301&lt;&gt;0,L301&lt;&gt;N301),"FIN: "&amp;L301,IF(AND(ISBLANK('Unit Types - Emission Rates'!D310),N301&lt;&gt;0),L301,'Unit Types - Emission Rates'!D310))</f>
        <v>0</v>
      </c>
      <c r="N301" s="3">
        <f>'Unit Types - Emission Rates'!E310</f>
        <v>0</v>
      </c>
      <c r="O301" s="5" t="str">
        <f>IF(OR(COUNTIF($P$2:P301,P301&lt;&gt;0)&gt;1,P301=0),IF(ISBLANK('Unit Types - Emission Rates'!A310),O300,0),MAX($O$1:O300)+1)</f>
        <v>AR Numbering</v>
      </c>
      <c r="P301" s="5">
        <f>'Unit Types - Emission Rates'!A310</f>
        <v>0</v>
      </c>
      <c r="Q301" s="3">
        <f>IF(R301=0,0,IF(COUNTIF($R$2:R301,R301)&gt;1,0,MAX($Q$1:Q300)+1))</f>
        <v>0</v>
      </c>
      <c r="R301" s="3">
        <f>IF(ISBLANK('Unit Types - Emission Rates'!P310),'Unit Types - Emission Rates'!O310,'Unit Types - Emission Rates'!P310)</f>
        <v>0</v>
      </c>
      <c r="S301" t="str">
        <f t="shared" si="119"/>
        <v>00</v>
      </c>
      <c r="T301" t="str">
        <f t="shared" si="120"/>
        <v>00</v>
      </c>
      <c r="U301" s="3">
        <f>IF(OR('Unit Types - Emission Rates'!F310="PM 2.5",'Unit Types - Emission Rates'!F310="PM2.5",'Unit Types - Emission Rates'!F310="PM 10",'Unit Types - Emission Rates'!F310="PM10"),"PM",'Unit Types - Emission Rates'!F310)</f>
        <v>0</v>
      </c>
      <c r="V301" s="100">
        <f>IF(ISBLANK('Unit Types - Emission Rates'!F310),1,0)</f>
        <v>1</v>
      </c>
      <c r="AC301" s="99">
        <f>IF(AD301=-1,0,MAX($AC$1:AC300)+1)</f>
        <v>0</v>
      </c>
      <c r="AD301" s="3">
        <f t="shared" si="105"/>
        <v>-1</v>
      </c>
      <c r="AE301" s="3">
        <f t="shared" si="106"/>
        <v>-1</v>
      </c>
      <c r="AF301" s="280">
        <f t="shared" si="107"/>
        <v>-1</v>
      </c>
      <c r="AG301" s="280" t="str">
        <f t="shared" si="108"/>
        <v/>
      </c>
      <c r="AH301" s="280" t="str">
        <f t="shared" si="109"/>
        <v/>
      </c>
      <c r="AI301" s="3">
        <f t="shared" si="110"/>
        <v>-1</v>
      </c>
      <c r="AJ301" s="3" t="str">
        <f t="shared" si="111"/>
        <v/>
      </c>
      <c r="AK301" s="3" t="str">
        <f t="shared" si="112"/>
        <v/>
      </c>
      <c r="AL301" s="280">
        <f t="shared" si="113"/>
        <v>-1</v>
      </c>
      <c r="AM301" s="280" t="str">
        <f t="shared" si="114"/>
        <v/>
      </c>
      <c r="AN301" s="285" t="str">
        <f t="shared" si="115"/>
        <v/>
      </c>
      <c r="AO301" s="3">
        <f>IF(AP301=0,0,COUNTIF(AO$1:$AO300,"&lt;&gt;0"))</f>
        <v>0</v>
      </c>
      <c r="AP301" s="3">
        <f t="shared" si="116"/>
        <v>0</v>
      </c>
      <c r="AT301" s="99">
        <f>IF(AU301=0,0,COUNTIF($AT$1:AT300,"&lt;&gt;0"))</f>
        <v>0</v>
      </c>
      <c r="AU301" s="3">
        <f t="shared" si="117"/>
        <v>0</v>
      </c>
      <c r="AY301" s="3">
        <f>IF(ISNUMBER(IFERROR(MATCH(AZ301,$AZ$1:AZ300,0),"Else")),0,ROW(AZ301)-1)</f>
        <v>0</v>
      </c>
      <c r="AZ301">
        <f>IF(OR('Unit Types - Emission Rates'!F309="PM 2.5",'Unit Types - Emission Rates'!F309="PM 2.5 ",'Unit Types - Emission Rates'!F309="PM2.5"),"PM2.5",IF(OR('Unit Types - Emission Rates'!F309="PM 10",'Unit Types - Emission Rates'!F309="PM 10 ",'Unit Types - Emission Rates'!F309="PM10 "),"PM10",IF(RIGHT('Unit Types - Emission Rates'!F309,1)=" ",LEFT('Unit Types - Emission Rates'!F309,LEN('Unit Types - Emission Rates'!F309)-1),IF(RIGHT('Unit Types - Emission Rates'!F309,1)&lt;&gt;" ",'Unit Types - Emission Rates'!F309,'Unit Types - Emission Rates'!F309))))</f>
        <v>0</v>
      </c>
      <c r="BA301">
        <f>_xlfn.NUMBERVALUE(IF(OR('Unit Types - Emission Rates'!G309="-",'Unit Types - Emission Rates'!G309="--",'Unit Types - Emission Rates'!G309="---"),0,IF(OR('Unit Types - Emission Rates'!G309="&lt;0.01",'Unit Types - Emission Rates'!G309="&lt; 0.01"),0.01,'Unit Types - Emission Rates'!G309)))</f>
        <v>0</v>
      </c>
      <c r="BB301">
        <f>_xlfn.NUMBERVALUE(IF(OR('Unit Types - Emission Rates'!H309="-",'Unit Types - Emission Rates'!H309="--",'Unit Types - Emission Rates'!H309="---"),0,IF(OR('Unit Types - Emission Rates'!H309="&lt;0.01",'Unit Types - Emission Rates'!H309="&lt; 0.01"),0.01,'Unit Types - Emission Rates'!H309)))</f>
        <v>0</v>
      </c>
      <c r="BC301">
        <f>_xlfn.NUMBERVALUE(IF(OR('Unit Types - Emission Rates'!I309="-",'Unit Types - Emission Rates'!I309="--",'Unit Types - Emission Rates'!I309="---"),0,IF(OR('Unit Types - Emission Rates'!I309="&lt;0.01",'Unit Types - Emission Rates'!I309="&lt; 0.01"),0.01,'Unit Types - Emission Rates'!I309)))</f>
        <v>0</v>
      </c>
      <c r="BD301">
        <f>_xlfn.NUMBERVALUE(IF(OR('Unit Types - Emission Rates'!J309="-",'Unit Types - Emission Rates'!J309="--",'Unit Types - Emission Rates'!J309="---"),0,IF(OR('Unit Types - Emission Rates'!J309="&lt;0.01",'Unit Types - Emission Rates'!J309="&lt; 0.01"),0.01,'Unit Types - Emission Rates'!J309)))</f>
        <v>0</v>
      </c>
      <c r="BE301">
        <f>_xlfn.NUMBERVALUE(IF(OR('Unit Types - Emission Rates'!K309="-",'Unit Types - Emission Rates'!K309="--",'Unit Types - Emission Rates'!K309="---"),0,IF(OR('Unit Types - Emission Rates'!K309="&lt;0.01",'Unit Types - Emission Rates'!K309="&lt; 0.01"),0.01,'Unit Types - Emission Rates'!K309)))</f>
        <v>0</v>
      </c>
      <c r="BF301">
        <f>_xlfn.NUMBERVALUE(IF(OR('Unit Types - Emission Rates'!L309="-",'Unit Types - Emission Rates'!L309="--",'Unit Types - Emission Rates'!L309="---"),0,IF(OR('Unit Types - Emission Rates'!L309="&lt;0.01",'Unit Types - Emission Rates'!L309="&lt; 0.01"),0.01,'Unit Types - Emission Rates'!L309)))</f>
        <v>0</v>
      </c>
      <c r="BG301" t="b">
        <f>IF(AND(V300&lt;&gt;1),(QuickFix!G300="Yes"))</f>
        <v>0</v>
      </c>
      <c r="BH301" t="b">
        <f>OR('Unit Types - Emission Rates'!A309="Consolidate",AND(ISBLANK('Unit Types - Emission Rates'!A309),BH300=TRUE),BC301&gt;0,BD301&gt;0)</f>
        <v>0</v>
      </c>
      <c r="BI301" t="b">
        <f>OR('Unit Types - Emission Rates'!A309="Remove",AND(ISBLANK('Unit Types - Emission Rates'!A309),BI300=TRUE))</f>
        <v>0</v>
      </c>
      <c r="BJ301" t="b">
        <f>OR('Unit Types - Emission Rates'!A309="Consolidate",'Unit Types - Emission Rates'!A309="New/Modified",'Unit Types - Emission Rates'!A309="Change of location",AND(ISBLANK('Unit Types - Emission Rates'!A309),BJ300=TRUE))</f>
        <v>0</v>
      </c>
      <c r="BK301" t="b">
        <f>OR('Unit Types - Emission Rates'!A309="Renew",'Unit Types - Emission Rates'!A309="Renew only",AND(ISBLANK('Unit Types - Emission Rates'!A309),BK300=TRUE))</f>
        <v>0</v>
      </c>
      <c r="BL301">
        <f>IF(ISNUMBER(IFERROR(MATCH(BM301,$BM$1:BM300,0),"Else")),0,ROW(BM301)-1)</f>
        <v>0</v>
      </c>
      <c r="BM301" s="105">
        <f t="shared" si="123"/>
        <v>0</v>
      </c>
      <c r="DA301" t="b">
        <f t="shared" si="121"/>
        <v>0</v>
      </c>
      <c r="DF301" s="333">
        <f t="shared" si="122"/>
        <v>0</v>
      </c>
    </row>
    <row r="302" spans="1:110" x14ac:dyDescent="0.2">
      <c r="A302" s="102">
        <f>IF(OR('Unit Types - Emission Rates'!A311="Not New/Modified",'Unit Types - Emission Rates'!A311="Remove",M302=0),0,IF(ISNUMBER(MATCH(M302,$M$1:M301,0)),0,MAX($A$1:A301)+1))</f>
        <v>0</v>
      </c>
      <c r="B302" t="str">
        <f>IF(OR(COUNTIF(QuickFix!$D$2:D302,QuickFix!D302)&gt;1,QuickFix!D302=0),IF(ISBLANK('Unit Types - Emission Rates'!C311),B301,0),MAX($B$1:B301)+1)</f>
        <v># if BACT</v>
      </c>
      <c r="C302" t="str">
        <f t="shared" si="102"/>
        <v># if BACT0</v>
      </c>
      <c r="D302">
        <f>IF(B302=0,0,IF(ISNUMBER(MATCH(C302,$C$1:C301,0)),-1,COUNTIF($B$2:B302,B302)-COUNTIFS($D$1:D301,"&lt;0",$B$1:B301,B302)))</f>
        <v>-1</v>
      </c>
      <c r="E302">
        <f t="shared" si="118"/>
        <v>0</v>
      </c>
      <c r="F302" t="str">
        <f>IF(OR(COUNTIF(QuickFix!$D$2:D302,QuickFix!D302)&gt;1,QuickFix!D302=0),IF(ISBLANK('Unit Types - Emission Rates'!C311),F301,0),MAX(F$1:$F301)+1)</f>
        <v># if Monitoring</v>
      </c>
      <c r="G302" t="str">
        <f t="shared" si="103"/>
        <v># if Monitoring0</v>
      </c>
      <c r="H302">
        <f>IF(F302=0,0,IF(ISNUMBER(MATCH(G302,$G$1:G301,0)),-1,COUNTIF($F$2:F302,F302)-COUNTIFS($H$1:H301,"&lt;0",$F$1:F301,F302)))</f>
        <v>-1</v>
      </c>
      <c r="I302">
        <f t="shared" si="104"/>
        <v>0</v>
      </c>
      <c r="J302" s="3" t="str">
        <f>IF(OR(COUNTIF($L$2:L302,L302)&gt;1,L302=0),IF(ISBLANK('Unit Types - Emission Rates'!C311),J301,0),MAX($J$1:J301)+1)</f>
        <v>Unique FIN</v>
      </c>
      <c r="K302" s="3" t="str">
        <f>IF(OR(COUNTIF($M$2:M302,M302)&gt;1,M302=0),IF(ISBLANK('Unit Types - Emission Rates'!D311),K301,0),MAX($K$1:K301)+1)</f>
        <v>Unique EPN</v>
      </c>
      <c r="L302">
        <f>IF(ISBLANK('Unit Types - Emission Rates'!$C311),'Unit Types - Emission Rates'!D311,'Unit Types - Emission Rates'!C311)</f>
        <v>0</v>
      </c>
      <c r="M302" s="3">
        <f>IF(AND(ISBLANK('Unit Types - Emission Rates'!D311),N302&lt;&gt;0,L302&lt;&gt;N302),"FIN: "&amp;L302,IF(AND(ISBLANK('Unit Types - Emission Rates'!D311),N302&lt;&gt;0),L302,'Unit Types - Emission Rates'!D311))</f>
        <v>0</v>
      </c>
      <c r="N302" s="3">
        <f>'Unit Types - Emission Rates'!E311</f>
        <v>0</v>
      </c>
      <c r="O302" s="5" t="str">
        <f>IF(OR(COUNTIF($P$2:P302,P302&lt;&gt;0)&gt;1,P302=0),IF(ISBLANK('Unit Types - Emission Rates'!A311),O301,0),MAX($O$1:O301)+1)</f>
        <v>AR Numbering</v>
      </c>
      <c r="P302" s="5">
        <f>'Unit Types - Emission Rates'!A311</f>
        <v>0</v>
      </c>
      <c r="Q302" s="3">
        <f>IF(R302=0,0,IF(COUNTIF($R$2:R302,R302)&gt;1,0,MAX($Q$1:Q301)+1))</f>
        <v>0</v>
      </c>
      <c r="R302" s="3">
        <f>IF(ISBLANK('Unit Types - Emission Rates'!P311),'Unit Types - Emission Rates'!O311,'Unit Types - Emission Rates'!P311)</f>
        <v>0</v>
      </c>
      <c r="S302" t="str">
        <f t="shared" si="119"/>
        <v>00</v>
      </c>
      <c r="T302" t="str">
        <f t="shared" si="120"/>
        <v>00</v>
      </c>
      <c r="U302" s="3">
        <f>IF(OR('Unit Types - Emission Rates'!F311="PM 2.5",'Unit Types - Emission Rates'!F311="PM2.5",'Unit Types - Emission Rates'!F311="PM 10",'Unit Types - Emission Rates'!F311="PM10"),"PM",'Unit Types - Emission Rates'!F311)</f>
        <v>0</v>
      </c>
      <c r="V302" s="100">
        <f>IF(ISBLANK('Unit Types - Emission Rates'!F311),1,0)</f>
        <v>1</v>
      </c>
      <c r="AC302" s="99">
        <f>IF(AD302=-1,0,MAX($AC$1:AC301)+1)</f>
        <v>0</v>
      </c>
      <c r="AD302" s="3">
        <f t="shared" si="105"/>
        <v>-1</v>
      </c>
      <c r="AE302" s="3">
        <f t="shared" si="106"/>
        <v>-1</v>
      </c>
      <c r="AF302" s="280">
        <f t="shared" si="107"/>
        <v>-1</v>
      </c>
      <c r="AG302" s="280" t="str">
        <f t="shared" si="108"/>
        <v/>
      </c>
      <c r="AH302" s="280" t="str">
        <f t="shared" si="109"/>
        <v/>
      </c>
      <c r="AI302" s="3">
        <f t="shared" si="110"/>
        <v>-1</v>
      </c>
      <c r="AJ302" s="3" t="str">
        <f t="shared" si="111"/>
        <v/>
      </c>
      <c r="AK302" s="3" t="str">
        <f t="shared" si="112"/>
        <v/>
      </c>
      <c r="AL302" s="280">
        <f t="shared" si="113"/>
        <v>-1</v>
      </c>
      <c r="AM302" s="280" t="str">
        <f t="shared" si="114"/>
        <v/>
      </c>
      <c r="AN302" s="285" t="str">
        <f t="shared" si="115"/>
        <v/>
      </c>
      <c r="AO302" s="3">
        <f>IF(AP302=0,0,COUNTIF(AO$1:$AO301,"&lt;&gt;0"))</f>
        <v>0</v>
      </c>
      <c r="AP302" s="3">
        <f t="shared" si="116"/>
        <v>0</v>
      </c>
      <c r="AT302" s="99">
        <f>IF(AU302=0,0,COUNTIF($AT$1:AT301,"&lt;&gt;0"))</f>
        <v>0</v>
      </c>
      <c r="AU302" s="3">
        <f t="shared" si="117"/>
        <v>0</v>
      </c>
      <c r="AY302" s="3">
        <f>IF(ISNUMBER(IFERROR(MATCH(AZ302,$AZ$1:AZ301,0),"Else")),0,ROW(AZ302)-1)</f>
        <v>0</v>
      </c>
      <c r="AZ302">
        <f>IF(OR('Unit Types - Emission Rates'!F310="PM 2.5",'Unit Types - Emission Rates'!F310="PM 2.5 ",'Unit Types - Emission Rates'!F310="PM2.5"),"PM2.5",IF(OR('Unit Types - Emission Rates'!F310="PM 10",'Unit Types - Emission Rates'!F310="PM 10 ",'Unit Types - Emission Rates'!F310="PM10 "),"PM10",IF(RIGHT('Unit Types - Emission Rates'!F310,1)=" ",LEFT('Unit Types - Emission Rates'!F310,LEN('Unit Types - Emission Rates'!F310)-1),IF(RIGHT('Unit Types - Emission Rates'!F310,1)&lt;&gt;" ",'Unit Types - Emission Rates'!F310,'Unit Types - Emission Rates'!F310))))</f>
        <v>0</v>
      </c>
      <c r="BA302">
        <f>_xlfn.NUMBERVALUE(IF(OR('Unit Types - Emission Rates'!G310="-",'Unit Types - Emission Rates'!G310="--",'Unit Types - Emission Rates'!G310="---"),0,IF(OR('Unit Types - Emission Rates'!G310="&lt;0.01",'Unit Types - Emission Rates'!G310="&lt; 0.01"),0.01,'Unit Types - Emission Rates'!G310)))</f>
        <v>0</v>
      </c>
      <c r="BB302">
        <f>_xlfn.NUMBERVALUE(IF(OR('Unit Types - Emission Rates'!H310="-",'Unit Types - Emission Rates'!H310="--",'Unit Types - Emission Rates'!H310="---"),0,IF(OR('Unit Types - Emission Rates'!H310="&lt;0.01",'Unit Types - Emission Rates'!H310="&lt; 0.01"),0.01,'Unit Types - Emission Rates'!H310)))</f>
        <v>0</v>
      </c>
      <c r="BC302">
        <f>_xlfn.NUMBERVALUE(IF(OR('Unit Types - Emission Rates'!I310="-",'Unit Types - Emission Rates'!I310="--",'Unit Types - Emission Rates'!I310="---"),0,IF(OR('Unit Types - Emission Rates'!I310="&lt;0.01",'Unit Types - Emission Rates'!I310="&lt; 0.01"),0.01,'Unit Types - Emission Rates'!I310)))</f>
        <v>0</v>
      </c>
      <c r="BD302">
        <f>_xlfn.NUMBERVALUE(IF(OR('Unit Types - Emission Rates'!J310="-",'Unit Types - Emission Rates'!J310="--",'Unit Types - Emission Rates'!J310="---"),0,IF(OR('Unit Types - Emission Rates'!J310="&lt;0.01",'Unit Types - Emission Rates'!J310="&lt; 0.01"),0.01,'Unit Types - Emission Rates'!J310)))</f>
        <v>0</v>
      </c>
      <c r="BE302">
        <f>_xlfn.NUMBERVALUE(IF(OR('Unit Types - Emission Rates'!K310="-",'Unit Types - Emission Rates'!K310="--",'Unit Types - Emission Rates'!K310="---"),0,IF(OR('Unit Types - Emission Rates'!K310="&lt;0.01",'Unit Types - Emission Rates'!K310="&lt; 0.01"),0.01,'Unit Types - Emission Rates'!K310)))</f>
        <v>0</v>
      </c>
      <c r="BF302">
        <f>_xlfn.NUMBERVALUE(IF(OR('Unit Types - Emission Rates'!L310="-",'Unit Types - Emission Rates'!L310="--",'Unit Types - Emission Rates'!L310="---"),0,IF(OR('Unit Types - Emission Rates'!L310="&lt;0.01",'Unit Types - Emission Rates'!L310="&lt; 0.01"),0.01,'Unit Types - Emission Rates'!L310)))</f>
        <v>0</v>
      </c>
      <c r="BG302" t="b">
        <f>IF(AND(V301&lt;&gt;1),(QuickFix!G301="Yes"))</f>
        <v>0</v>
      </c>
      <c r="BH302" t="b">
        <f>OR('Unit Types - Emission Rates'!A310="Consolidate",AND(ISBLANK('Unit Types - Emission Rates'!A310),BH301=TRUE),BC302&gt;0,BD302&gt;0)</f>
        <v>0</v>
      </c>
      <c r="BI302" t="b">
        <f>OR('Unit Types - Emission Rates'!A310="Remove",AND(ISBLANK('Unit Types - Emission Rates'!A310),BI301=TRUE))</f>
        <v>0</v>
      </c>
      <c r="BJ302" t="b">
        <f>OR('Unit Types - Emission Rates'!A310="Consolidate",'Unit Types - Emission Rates'!A310="New/Modified",'Unit Types - Emission Rates'!A310="Change of location",AND(ISBLANK('Unit Types - Emission Rates'!A310),BJ301=TRUE))</f>
        <v>0</v>
      </c>
      <c r="BK302" t="b">
        <f>OR('Unit Types - Emission Rates'!A310="Renew",'Unit Types - Emission Rates'!A310="Renew only",AND(ISBLANK('Unit Types - Emission Rates'!A310),BK301=TRUE))</f>
        <v>0</v>
      </c>
      <c r="BL302">
        <f>IF(ISNUMBER(IFERROR(MATCH(BM302,$BM$1:BM301,0),"Else")),0,ROW(BM302)-1)</f>
        <v>0</v>
      </c>
      <c r="BM302" s="105">
        <f t="shared" si="123"/>
        <v>0</v>
      </c>
      <c r="DA302" t="b">
        <f t="shared" si="121"/>
        <v>0</v>
      </c>
      <c r="DF302" s="333">
        <f t="shared" si="122"/>
        <v>0</v>
      </c>
    </row>
    <row r="303" spans="1:110" x14ac:dyDescent="0.2">
      <c r="A303" s="102">
        <f>IF(OR('Unit Types - Emission Rates'!A312="Not New/Modified",'Unit Types - Emission Rates'!A312="Remove",M303=0),0,IF(ISNUMBER(MATCH(M303,$M$1:M302,0)),0,MAX($A$1:A302)+1))</f>
        <v>0</v>
      </c>
      <c r="B303" t="str">
        <f>IF(OR(COUNTIF(QuickFix!$D$2:D303,QuickFix!D303)&gt;1,QuickFix!D303=0),IF(ISBLANK('Unit Types - Emission Rates'!C312),B302,0),MAX($B$1:B302)+1)</f>
        <v># if BACT</v>
      </c>
      <c r="C303" t="str">
        <f t="shared" si="102"/>
        <v># if BACT0</v>
      </c>
      <c r="D303">
        <f>IF(B303=0,0,IF(ISNUMBER(MATCH(C303,$C$1:C302,0)),-1,COUNTIF($B$2:B303,B303)-COUNTIFS($D$1:D302,"&lt;0",$B$1:B302,B303)))</f>
        <v>-1</v>
      </c>
      <c r="E303">
        <f t="shared" si="118"/>
        <v>0</v>
      </c>
      <c r="F303" t="str">
        <f>IF(OR(COUNTIF(QuickFix!$D$2:D303,QuickFix!D303)&gt;1,QuickFix!D303=0),IF(ISBLANK('Unit Types - Emission Rates'!C312),F302,0),MAX(F$1:$F302)+1)</f>
        <v># if Monitoring</v>
      </c>
      <c r="G303" t="str">
        <f t="shared" si="103"/>
        <v># if Monitoring0</v>
      </c>
      <c r="H303">
        <f>IF(F303=0,0,IF(ISNUMBER(MATCH(G303,$G$1:G302,0)),-1,COUNTIF($F$2:F303,F303)-COUNTIFS($H$1:H302,"&lt;0",$F$1:F302,F303)))</f>
        <v>-1</v>
      </c>
      <c r="I303">
        <f t="shared" si="104"/>
        <v>0</v>
      </c>
      <c r="J303" s="3" t="str">
        <f>IF(OR(COUNTIF($L$2:L303,L303)&gt;1,L303=0),IF(ISBLANK('Unit Types - Emission Rates'!C312),J302,0),MAX($J$1:J302)+1)</f>
        <v>Unique FIN</v>
      </c>
      <c r="K303" s="3" t="str">
        <f>IF(OR(COUNTIF($M$2:M303,M303)&gt;1,M303=0),IF(ISBLANK('Unit Types - Emission Rates'!D312),K302,0),MAX($K$1:K302)+1)</f>
        <v>Unique EPN</v>
      </c>
      <c r="L303">
        <f>IF(ISBLANK('Unit Types - Emission Rates'!$C312),'Unit Types - Emission Rates'!D312,'Unit Types - Emission Rates'!C312)</f>
        <v>0</v>
      </c>
      <c r="M303" s="3">
        <f>IF(AND(ISBLANK('Unit Types - Emission Rates'!D312),N303&lt;&gt;0,L303&lt;&gt;N303),"FIN: "&amp;L303,IF(AND(ISBLANK('Unit Types - Emission Rates'!D312),N303&lt;&gt;0),L303,'Unit Types - Emission Rates'!D312))</f>
        <v>0</v>
      </c>
      <c r="N303" s="3">
        <f>'Unit Types - Emission Rates'!E312</f>
        <v>0</v>
      </c>
      <c r="O303" s="5" t="str">
        <f>IF(OR(COUNTIF($P$2:P303,P303&lt;&gt;0)&gt;1,P303=0),IF(ISBLANK('Unit Types - Emission Rates'!A312),O302,0),MAX($O$1:O302)+1)</f>
        <v>AR Numbering</v>
      </c>
      <c r="P303" s="5">
        <f>'Unit Types - Emission Rates'!A312</f>
        <v>0</v>
      </c>
      <c r="Q303" s="3">
        <f>IF(R303=0,0,IF(COUNTIF($R$2:R303,R303)&gt;1,0,MAX($Q$1:Q302)+1))</f>
        <v>0</v>
      </c>
      <c r="R303" s="3">
        <f>IF(ISBLANK('Unit Types - Emission Rates'!P312),'Unit Types - Emission Rates'!O312,'Unit Types - Emission Rates'!P312)</f>
        <v>0</v>
      </c>
      <c r="S303" t="str">
        <f t="shared" si="119"/>
        <v>00</v>
      </c>
      <c r="T303" t="str">
        <f t="shared" si="120"/>
        <v>00</v>
      </c>
      <c r="U303" s="3">
        <f>IF(OR('Unit Types - Emission Rates'!F312="PM 2.5",'Unit Types - Emission Rates'!F312="PM2.5",'Unit Types - Emission Rates'!F312="PM 10",'Unit Types - Emission Rates'!F312="PM10"),"PM",'Unit Types - Emission Rates'!F312)</f>
        <v>0</v>
      </c>
      <c r="V303" s="100">
        <f>IF(ISBLANK('Unit Types - Emission Rates'!F312),1,0)</f>
        <v>1</v>
      </c>
      <c r="AC303" s="99">
        <f>IF(AD303=-1,0,MAX($AC$1:AC302)+1)</f>
        <v>0</v>
      </c>
      <c r="AD303" s="3">
        <f t="shared" si="105"/>
        <v>-1</v>
      </c>
      <c r="AE303" s="3">
        <f t="shared" si="106"/>
        <v>-1</v>
      </c>
      <c r="AF303" s="280">
        <f t="shared" si="107"/>
        <v>-1</v>
      </c>
      <c r="AG303" s="280" t="str">
        <f t="shared" si="108"/>
        <v/>
      </c>
      <c r="AH303" s="280" t="str">
        <f t="shared" si="109"/>
        <v/>
      </c>
      <c r="AI303" s="3">
        <f t="shared" si="110"/>
        <v>-1</v>
      </c>
      <c r="AJ303" s="3" t="str">
        <f t="shared" si="111"/>
        <v/>
      </c>
      <c r="AK303" s="3" t="str">
        <f t="shared" si="112"/>
        <v/>
      </c>
      <c r="AL303" s="280">
        <f t="shared" si="113"/>
        <v>-1</v>
      </c>
      <c r="AM303" s="280" t="str">
        <f t="shared" si="114"/>
        <v/>
      </c>
      <c r="AN303" s="285" t="str">
        <f t="shared" si="115"/>
        <v/>
      </c>
      <c r="AO303" s="3">
        <f>IF(AP303=0,0,COUNTIF(AO$1:$AO302,"&lt;&gt;0"))</f>
        <v>0</v>
      </c>
      <c r="AP303" s="3">
        <f t="shared" si="116"/>
        <v>0</v>
      </c>
      <c r="AT303" s="99">
        <f>IF(AU303=0,0,COUNTIF($AT$1:AT302,"&lt;&gt;0"))</f>
        <v>0</v>
      </c>
      <c r="AU303" s="3">
        <f t="shared" si="117"/>
        <v>0</v>
      </c>
      <c r="AY303" s="3">
        <f>IF(ISNUMBER(IFERROR(MATCH(AZ303,$AZ$1:AZ302,0),"Else")),0,ROW(AZ303)-1)</f>
        <v>0</v>
      </c>
      <c r="AZ303">
        <f>IF(OR('Unit Types - Emission Rates'!F311="PM 2.5",'Unit Types - Emission Rates'!F311="PM 2.5 ",'Unit Types - Emission Rates'!F311="PM2.5"),"PM2.5",IF(OR('Unit Types - Emission Rates'!F311="PM 10",'Unit Types - Emission Rates'!F311="PM 10 ",'Unit Types - Emission Rates'!F311="PM10 "),"PM10",IF(RIGHT('Unit Types - Emission Rates'!F311,1)=" ",LEFT('Unit Types - Emission Rates'!F311,LEN('Unit Types - Emission Rates'!F311)-1),IF(RIGHT('Unit Types - Emission Rates'!F311,1)&lt;&gt;" ",'Unit Types - Emission Rates'!F311,'Unit Types - Emission Rates'!F311))))</f>
        <v>0</v>
      </c>
      <c r="BA303">
        <f>_xlfn.NUMBERVALUE(IF(OR('Unit Types - Emission Rates'!G311="-",'Unit Types - Emission Rates'!G311="--",'Unit Types - Emission Rates'!G311="---"),0,IF(OR('Unit Types - Emission Rates'!G311="&lt;0.01",'Unit Types - Emission Rates'!G311="&lt; 0.01"),0.01,'Unit Types - Emission Rates'!G311)))</f>
        <v>0</v>
      </c>
      <c r="BB303">
        <f>_xlfn.NUMBERVALUE(IF(OR('Unit Types - Emission Rates'!H311="-",'Unit Types - Emission Rates'!H311="--",'Unit Types - Emission Rates'!H311="---"),0,IF(OR('Unit Types - Emission Rates'!H311="&lt;0.01",'Unit Types - Emission Rates'!H311="&lt; 0.01"),0.01,'Unit Types - Emission Rates'!H311)))</f>
        <v>0</v>
      </c>
      <c r="BC303">
        <f>_xlfn.NUMBERVALUE(IF(OR('Unit Types - Emission Rates'!I311="-",'Unit Types - Emission Rates'!I311="--",'Unit Types - Emission Rates'!I311="---"),0,IF(OR('Unit Types - Emission Rates'!I311="&lt;0.01",'Unit Types - Emission Rates'!I311="&lt; 0.01"),0.01,'Unit Types - Emission Rates'!I311)))</f>
        <v>0</v>
      </c>
      <c r="BD303">
        <f>_xlfn.NUMBERVALUE(IF(OR('Unit Types - Emission Rates'!J311="-",'Unit Types - Emission Rates'!J311="--",'Unit Types - Emission Rates'!J311="---"),0,IF(OR('Unit Types - Emission Rates'!J311="&lt;0.01",'Unit Types - Emission Rates'!J311="&lt; 0.01"),0.01,'Unit Types - Emission Rates'!J311)))</f>
        <v>0</v>
      </c>
      <c r="BE303">
        <f>_xlfn.NUMBERVALUE(IF(OR('Unit Types - Emission Rates'!K311="-",'Unit Types - Emission Rates'!K311="--",'Unit Types - Emission Rates'!K311="---"),0,IF(OR('Unit Types - Emission Rates'!K311="&lt;0.01",'Unit Types - Emission Rates'!K311="&lt; 0.01"),0.01,'Unit Types - Emission Rates'!K311)))</f>
        <v>0</v>
      </c>
      <c r="BF303">
        <f>_xlfn.NUMBERVALUE(IF(OR('Unit Types - Emission Rates'!L311="-",'Unit Types - Emission Rates'!L311="--",'Unit Types - Emission Rates'!L311="---"),0,IF(OR('Unit Types - Emission Rates'!L311="&lt;0.01",'Unit Types - Emission Rates'!L311="&lt; 0.01"),0.01,'Unit Types - Emission Rates'!L311)))</f>
        <v>0</v>
      </c>
      <c r="BG303" t="b">
        <f>IF(AND(V302&lt;&gt;1),(QuickFix!G302="Yes"))</f>
        <v>0</v>
      </c>
      <c r="BH303" t="b">
        <f>OR('Unit Types - Emission Rates'!A311="Consolidate",AND(ISBLANK('Unit Types - Emission Rates'!A311),BH302=TRUE),BC303&gt;0,BD303&gt;0)</f>
        <v>0</v>
      </c>
      <c r="BI303" t="b">
        <f>OR('Unit Types - Emission Rates'!A311="Remove",AND(ISBLANK('Unit Types - Emission Rates'!A311),BI302=TRUE))</f>
        <v>0</v>
      </c>
      <c r="BJ303" t="b">
        <f>OR('Unit Types - Emission Rates'!A311="Consolidate",'Unit Types - Emission Rates'!A311="New/Modified",'Unit Types - Emission Rates'!A311="Change of location",AND(ISBLANK('Unit Types - Emission Rates'!A311),BJ302=TRUE))</f>
        <v>0</v>
      </c>
      <c r="BK303" t="b">
        <f>OR('Unit Types - Emission Rates'!A311="Renew",'Unit Types - Emission Rates'!A311="Renew only",AND(ISBLANK('Unit Types - Emission Rates'!A311),BK302=TRUE))</f>
        <v>0</v>
      </c>
      <c r="BL303">
        <f>IF(ISNUMBER(IFERROR(MATCH(BM303,$BM$1:BM302,0),"Else")),0,ROW(BM303)-1)</f>
        <v>0</v>
      </c>
      <c r="BM303" s="105">
        <f t="shared" si="123"/>
        <v>0</v>
      </c>
      <c r="DA303" t="b">
        <f t="shared" si="121"/>
        <v>0</v>
      </c>
      <c r="DF303" s="333">
        <f t="shared" si="122"/>
        <v>0</v>
      </c>
    </row>
    <row r="304" spans="1:110" x14ac:dyDescent="0.2">
      <c r="A304" s="102">
        <f>IF(OR('Unit Types - Emission Rates'!A313="Not New/Modified",'Unit Types - Emission Rates'!A313="Remove",M304=0),0,IF(ISNUMBER(MATCH(M304,$M$1:M303,0)),0,MAX($A$1:A303)+1))</f>
        <v>0</v>
      </c>
      <c r="B304" t="str">
        <f>IF(OR(COUNTIF(QuickFix!$D$2:D304,QuickFix!D304)&gt;1,QuickFix!D304=0),IF(ISBLANK('Unit Types - Emission Rates'!C313),B303,0),MAX($B$1:B303)+1)</f>
        <v># if BACT</v>
      </c>
      <c r="C304" t="str">
        <f t="shared" si="102"/>
        <v># if BACT0</v>
      </c>
      <c r="D304">
        <f>IF(B304=0,0,IF(ISNUMBER(MATCH(C304,$C$1:C303,0)),-1,COUNTIF($B$2:B304,B304)-COUNTIFS($D$1:D303,"&lt;0",$B$1:B303,B304)))</f>
        <v>-1</v>
      </c>
      <c r="E304">
        <f t="shared" si="118"/>
        <v>0</v>
      </c>
      <c r="F304" t="str">
        <f>IF(OR(COUNTIF(QuickFix!$D$2:D304,QuickFix!D304)&gt;1,QuickFix!D304=0),IF(ISBLANK('Unit Types - Emission Rates'!C313),F303,0),MAX(F$1:$F303)+1)</f>
        <v># if Monitoring</v>
      </c>
      <c r="G304" t="str">
        <f t="shared" si="103"/>
        <v># if Monitoring0</v>
      </c>
      <c r="H304">
        <f>IF(F304=0,0,IF(ISNUMBER(MATCH(G304,$G$1:G303,0)),-1,COUNTIF($F$2:F304,F304)-COUNTIFS($H$1:H303,"&lt;0",$F$1:F303,F304)))</f>
        <v>-1</v>
      </c>
      <c r="I304">
        <f t="shared" si="104"/>
        <v>0</v>
      </c>
      <c r="J304" s="3" t="str">
        <f>IF(OR(COUNTIF($L$2:L304,L304)&gt;1,L304=0),IF(ISBLANK('Unit Types - Emission Rates'!C313),J303,0),MAX($J$1:J303)+1)</f>
        <v>Unique FIN</v>
      </c>
      <c r="K304" s="3" t="str">
        <f>IF(OR(COUNTIF($M$2:M304,M304)&gt;1,M304=0),IF(ISBLANK('Unit Types - Emission Rates'!D313),K303,0),MAX($K$1:K303)+1)</f>
        <v>Unique EPN</v>
      </c>
      <c r="L304">
        <f>IF(ISBLANK('Unit Types - Emission Rates'!$C313),'Unit Types - Emission Rates'!D313,'Unit Types - Emission Rates'!C313)</f>
        <v>0</v>
      </c>
      <c r="M304" s="3">
        <f>IF(AND(ISBLANK('Unit Types - Emission Rates'!D313),N304&lt;&gt;0,L304&lt;&gt;N304),"FIN: "&amp;L304,IF(AND(ISBLANK('Unit Types - Emission Rates'!D313),N304&lt;&gt;0),L304,'Unit Types - Emission Rates'!D313))</f>
        <v>0</v>
      </c>
      <c r="N304" s="3">
        <f>'Unit Types - Emission Rates'!E313</f>
        <v>0</v>
      </c>
      <c r="O304" s="5" t="str">
        <f>IF(OR(COUNTIF($P$2:P304,P304&lt;&gt;0)&gt;1,P304=0),IF(ISBLANK('Unit Types - Emission Rates'!A313),O303,0),MAX($O$1:O303)+1)</f>
        <v>AR Numbering</v>
      </c>
      <c r="P304" s="5">
        <f>'Unit Types - Emission Rates'!A313</f>
        <v>0</v>
      </c>
      <c r="Q304" s="3">
        <f>IF(R304=0,0,IF(COUNTIF($R$2:R304,R304)&gt;1,0,MAX($Q$1:Q303)+1))</f>
        <v>0</v>
      </c>
      <c r="R304" s="3">
        <f>IF(ISBLANK('Unit Types - Emission Rates'!P313),'Unit Types - Emission Rates'!O313,'Unit Types - Emission Rates'!P313)</f>
        <v>0</v>
      </c>
      <c r="S304" t="str">
        <f t="shared" si="119"/>
        <v>00</v>
      </c>
      <c r="T304" t="str">
        <f t="shared" si="120"/>
        <v>00</v>
      </c>
      <c r="U304" s="3">
        <f>IF(OR('Unit Types - Emission Rates'!F313="PM 2.5",'Unit Types - Emission Rates'!F313="PM2.5",'Unit Types - Emission Rates'!F313="PM 10",'Unit Types - Emission Rates'!F313="PM10"),"PM",'Unit Types - Emission Rates'!F313)</f>
        <v>0</v>
      </c>
      <c r="V304" s="100">
        <f>IF(ISBLANK('Unit Types - Emission Rates'!F313),1,0)</f>
        <v>1</v>
      </c>
      <c r="AC304" s="99">
        <f>IF(AD304=-1,0,MAX($AC$1:AC303)+1)</f>
        <v>0</v>
      </c>
      <c r="AD304" s="3">
        <f t="shared" si="105"/>
        <v>-1</v>
      </c>
      <c r="AE304" s="3">
        <f t="shared" si="106"/>
        <v>-1</v>
      </c>
      <c r="AF304" s="280">
        <f t="shared" si="107"/>
        <v>-1</v>
      </c>
      <c r="AG304" s="280" t="str">
        <f t="shared" si="108"/>
        <v/>
      </c>
      <c r="AH304" s="280" t="str">
        <f t="shared" si="109"/>
        <v/>
      </c>
      <c r="AI304" s="3">
        <f t="shared" si="110"/>
        <v>-1</v>
      </c>
      <c r="AJ304" s="3" t="str">
        <f t="shared" si="111"/>
        <v/>
      </c>
      <c r="AK304" s="3" t="str">
        <f t="shared" si="112"/>
        <v/>
      </c>
      <c r="AL304" s="280">
        <f t="shared" si="113"/>
        <v>-1</v>
      </c>
      <c r="AM304" s="280" t="str">
        <f t="shared" si="114"/>
        <v/>
      </c>
      <c r="AN304" s="285" t="str">
        <f t="shared" si="115"/>
        <v/>
      </c>
      <c r="AO304" s="3">
        <f>IF(AP304=0,0,COUNTIF(AO$1:$AO303,"&lt;&gt;0"))</f>
        <v>0</v>
      </c>
      <c r="AP304" s="3">
        <f t="shared" si="116"/>
        <v>0</v>
      </c>
      <c r="AT304" s="99">
        <f>IF(AU304=0,0,COUNTIF($AT$1:AT303,"&lt;&gt;0"))</f>
        <v>0</v>
      </c>
      <c r="AU304" s="3">
        <f t="shared" si="117"/>
        <v>0</v>
      </c>
      <c r="AY304" s="3">
        <f>IF(ISNUMBER(IFERROR(MATCH(AZ304,$AZ$1:AZ303,0),"Else")),0,ROW(AZ304)-1)</f>
        <v>0</v>
      </c>
      <c r="AZ304">
        <f>IF(OR('Unit Types - Emission Rates'!F312="PM 2.5",'Unit Types - Emission Rates'!F312="PM 2.5 ",'Unit Types - Emission Rates'!F312="PM2.5"),"PM2.5",IF(OR('Unit Types - Emission Rates'!F312="PM 10",'Unit Types - Emission Rates'!F312="PM 10 ",'Unit Types - Emission Rates'!F312="PM10 "),"PM10",IF(RIGHT('Unit Types - Emission Rates'!F312,1)=" ",LEFT('Unit Types - Emission Rates'!F312,LEN('Unit Types - Emission Rates'!F312)-1),IF(RIGHT('Unit Types - Emission Rates'!F312,1)&lt;&gt;" ",'Unit Types - Emission Rates'!F312,'Unit Types - Emission Rates'!F312))))</f>
        <v>0</v>
      </c>
      <c r="BA304">
        <f>_xlfn.NUMBERVALUE(IF(OR('Unit Types - Emission Rates'!G312="-",'Unit Types - Emission Rates'!G312="--",'Unit Types - Emission Rates'!G312="---"),0,IF(OR('Unit Types - Emission Rates'!G312="&lt;0.01",'Unit Types - Emission Rates'!G312="&lt; 0.01"),0.01,'Unit Types - Emission Rates'!G312)))</f>
        <v>0</v>
      </c>
      <c r="BB304">
        <f>_xlfn.NUMBERVALUE(IF(OR('Unit Types - Emission Rates'!H312="-",'Unit Types - Emission Rates'!H312="--",'Unit Types - Emission Rates'!H312="---"),0,IF(OR('Unit Types - Emission Rates'!H312="&lt;0.01",'Unit Types - Emission Rates'!H312="&lt; 0.01"),0.01,'Unit Types - Emission Rates'!H312)))</f>
        <v>0</v>
      </c>
      <c r="BC304">
        <f>_xlfn.NUMBERVALUE(IF(OR('Unit Types - Emission Rates'!I312="-",'Unit Types - Emission Rates'!I312="--",'Unit Types - Emission Rates'!I312="---"),0,IF(OR('Unit Types - Emission Rates'!I312="&lt;0.01",'Unit Types - Emission Rates'!I312="&lt; 0.01"),0.01,'Unit Types - Emission Rates'!I312)))</f>
        <v>0</v>
      </c>
      <c r="BD304">
        <f>_xlfn.NUMBERVALUE(IF(OR('Unit Types - Emission Rates'!J312="-",'Unit Types - Emission Rates'!J312="--",'Unit Types - Emission Rates'!J312="---"),0,IF(OR('Unit Types - Emission Rates'!J312="&lt;0.01",'Unit Types - Emission Rates'!J312="&lt; 0.01"),0.01,'Unit Types - Emission Rates'!J312)))</f>
        <v>0</v>
      </c>
      <c r="BE304">
        <f>_xlfn.NUMBERVALUE(IF(OR('Unit Types - Emission Rates'!K312="-",'Unit Types - Emission Rates'!K312="--",'Unit Types - Emission Rates'!K312="---"),0,IF(OR('Unit Types - Emission Rates'!K312="&lt;0.01",'Unit Types - Emission Rates'!K312="&lt; 0.01"),0.01,'Unit Types - Emission Rates'!K312)))</f>
        <v>0</v>
      </c>
      <c r="BF304">
        <f>_xlfn.NUMBERVALUE(IF(OR('Unit Types - Emission Rates'!L312="-",'Unit Types - Emission Rates'!L312="--",'Unit Types - Emission Rates'!L312="---"),0,IF(OR('Unit Types - Emission Rates'!L312="&lt;0.01",'Unit Types - Emission Rates'!L312="&lt; 0.01"),0.01,'Unit Types - Emission Rates'!L312)))</f>
        <v>0</v>
      </c>
      <c r="BG304" t="b">
        <f>IF(AND(V303&lt;&gt;1),(QuickFix!G303="Yes"))</f>
        <v>0</v>
      </c>
      <c r="BH304" t="b">
        <f>OR('Unit Types - Emission Rates'!A312="Consolidate",AND(ISBLANK('Unit Types - Emission Rates'!A312),BH303=TRUE),BC304&gt;0,BD304&gt;0)</f>
        <v>0</v>
      </c>
      <c r="BI304" t="b">
        <f>OR('Unit Types - Emission Rates'!A312="Remove",AND(ISBLANK('Unit Types - Emission Rates'!A312),BI303=TRUE))</f>
        <v>0</v>
      </c>
      <c r="BJ304" t="b">
        <f>OR('Unit Types - Emission Rates'!A312="Consolidate",'Unit Types - Emission Rates'!A312="New/Modified",'Unit Types - Emission Rates'!A312="Change of location",AND(ISBLANK('Unit Types - Emission Rates'!A312),BJ303=TRUE))</f>
        <v>0</v>
      </c>
      <c r="BK304" t="b">
        <f>OR('Unit Types - Emission Rates'!A312="Renew",'Unit Types - Emission Rates'!A312="Renew only",AND(ISBLANK('Unit Types - Emission Rates'!A312),BK303=TRUE))</f>
        <v>0</v>
      </c>
      <c r="BL304">
        <f>IF(ISNUMBER(IFERROR(MATCH(BM304,$BM$1:BM303,0),"Else")),0,ROW(BM304)-1)</f>
        <v>0</v>
      </c>
      <c r="BM304" s="105">
        <f t="shared" si="123"/>
        <v>0</v>
      </c>
      <c r="DA304" t="b">
        <f t="shared" si="121"/>
        <v>0</v>
      </c>
      <c r="DF304" s="333">
        <f t="shared" si="122"/>
        <v>0</v>
      </c>
    </row>
    <row r="305" spans="1:110" x14ac:dyDescent="0.2">
      <c r="A305" s="102">
        <f>IF(OR('Unit Types - Emission Rates'!A314="Not New/Modified",'Unit Types - Emission Rates'!A314="Remove",M305=0),0,IF(ISNUMBER(MATCH(M305,$M$1:M304,0)),0,MAX($A$1:A304)+1))</f>
        <v>0</v>
      </c>
      <c r="B305" t="str">
        <f>IF(OR(COUNTIF(QuickFix!$D$2:D305,QuickFix!D305)&gt;1,QuickFix!D305=0),IF(ISBLANK('Unit Types - Emission Rates'!C314),B304,0),MAX($B$1:B304)+1)</f>
        <v># if BACT</v>
      </c>
      <c r="C305" t="str">
        <f t="shared" si="102"/>
        <v># if BACT0</v>
      </c>
      <c r="D305">
        <f>IF(B305=0,0,IF(ISNUMBER(MATCH(C305,$C$1:C304,0)),-1,COUNTIF($B$2:B305,B305)-COUNTIFS($D$1:D304,"&lt;0",$B$1:B304,B305)))</f>
        <v>-1</v>
      </c>
      <c r="E305">
        <f t="shared" si="118"/>
        <v>0</v>
      </c>
      <c r="F305" t="str">
        <f>IF(OR(COUNTIF(QuickFix!$D$2:D305,QuickFix!D305)&gt;1,QuickFix!D305=0),IF(ISBLANK('Unit Types - Emission Rates'!C314),F304,0),MAX(F$1:$F304)+1)</f>
        <v># if Monitoring</v>
      </c>
      <c r="G305" t="str">
        <f t="shared" si="103"/>
        <v># if Monitoring0</v>
      </c>
      <c r="H305">
        <f>IF(F305=0,0,IF(ISNUMBER(MATCH(G305,$G$1:G304,0)),-1,COUNTIF($F$2:F305,F305)-COUNTIFS($H$1:H304,"&lt;0",$F$1:F304,F305)))</f>
        <v>-1</v>
      </c>
      <c r="I305">
        <f t="shared" si="104"/>
        <v>0</v>
      </c>
      <c r="J305" s="3" t="str">
        <f>IF(OR(COUNTIF($L$2:L305,L305)&gt;1,L305=0),IF(ISBLANK('Unit Types - Emission Rates'!C314),J304,0),MAX($J$1:J304)+1)</f>
        <v>Unique FIN</v>
      </c>
      <c r="K305" s="3" t="str">
        <f>IF(OR(COUNTIF($M$2:M305,M305)&gt;1,M305=0),IF(ISBLANK('Unit Types - Emission Rates'!D314),K304,0),MAX($K$1:K304)+1)</f>
        <v>Unique EPN</v>
      </c>
      <c r="L305">
        <f>IF(ISBLANK('Unit Types - Emission Rates'!$C314),'Unit Types - Emission Rates'!D314,'Unit Types - Emission Rates'!C314)</f>
        <v>0</v>
      </c>
      <c r="M305" s="3">
        <f>IF(AND(ISBLANK('Unit Types - Emission Rates'!D314),N305&lt;&gt;0,L305&lt;&gt;N305),"FIN: "&amp;L305,IF(AND(ISBLANK('Unit Types - Emission Rates'!D314),N305&lt;&gt;0),L305,'Unit Types - Emission Rates'!D314))</f>
        <v>0</v>
      </c>
      <c r="N305" s="3">
        <f>'Unit Types - Emission Rates'!E314</f>
        <v>0</v>
      </c>
      <c r="O305" s="5" t="str">
        <f>IF(OR(COUNTIF($P$2:P305,P305&lt;&gt;0)&gt;1,P305=0),IF(ISBLANK('Unit Types - Emission Rates'!A314),O304,0),MAX($O$1:O304)+1)</f>
        <v>AR Numbering</v>
      </c>
      <c r="P305" s="5">
        <f>'Unit Types - Emission Rates'!A314</f>
        <v>0</v>
      </c>
      <c r="Q305" s="3">
        <f>IF(R305=0,0,IF(COUNTIF($R$2:R305,R305)&gt;1,0,MAX($Q$1:Q304)+1))</f>
        <v>0</v>
      </c>
      <c r="R305" s="3">
        <f>IF(ISBLANK('Unit Types - Emission Rates'!P314),'Unit Types - Emission Rates'!O314,'Unit Types - Emission Rates'!P314)</f>
        <v>0</v>
      </c>
      <c r="S305" t="str">
        <f t="shared" si="119"/>
        <v>00</v>
      </c>
      <c r="T305" t="str">
        <f t="shared" si="120"/>
        <v>00</v>
      </c>
      <c r="U305" s="3">
        <f>IF(OR('Unit Types - Emission Rates'!F314="PM 2.5",'Unit Types - Emission Rates'!F314="PM2.5",'Unit Types - Emission Rates'!F314="PM 10",'Unit Types - Emission Rates'!F314="PM10"),"PM",'Unit Types - Emission Rates'!F314)</f>
        <v>0</v>
      </c>
      <c r="V305" s="100">
        <f>IF(ISBLANK('Unit Types - Emission Rates'!F314),1,0)</f>
        <v>1</v>
      </c>
      <c r="AC305" s="99">
        <f>IF(AD305=-1,0,MAX($AC$1:AC304)+1)</f>
        <v>0</v>
      </c>
      <c r="AD305" s="3">
        <f t="shared" si="105"/>
        <v>-1</v>
      </c>
      <c r="AE305" s="3">
        <f t="shared" si="106"/>
        <v>-1</v>
      </c>
      <c r="AF305" s="280">
        <f t="shared" si="107"/>
        <v>-1</v>
      </c>
      <c r="AG305" s="280" t="str">
        <f t="shared" si="108"/>
        <v/>
      </c>
      <c r="AH305" s="280" t="str">
        <f t="shared" si="109"/>
        <v/>
      </c>
      <c r="AI305" s="3">
        <f t="shared" si="110"/>
        <v>-1</v>
      </c>
      <c r="AJ305" s="3" t="str">
        <f t="shared" si="111"/>
        <v/>
      </c>
      <c r="AK305" s="3" t="str">
        <f t="shared" si="112"/>
        <v/>
      </c>
      <c r="AL305" s="280">
        <f t="shared" si="113"/>
        <v>-1</v>
      </c>
      <c r="AM305" s="280" t="str">
        <f t="shared" si="114"/>
        <v/>
      </c>
      <c r="AN305" s="285" t="str">
        <f t="shared" si="115"/>
        <v/>
      </c>
      <c r="AO305" s="3">
        <f>IF(AP305=0,0,COUNTIF(AO$1:$AO304,"&lt;&gt;0"))</f>
        <v>0</v>
      </c>
      <c r="AP305" s="3">
        <f t="shared" si="116"/>
        <v>0</v>
      </c>
      <c r="AT305" s="99">
        <f>IF(AU305=0,0,COUNTIF($AT$1:AT304,"&lt;&gt;0"))</f>
        <v>0</v>
      </c>
      <c r="AU305" s="3">
        <f t="shared" si="117"/>
        <v>0</v>
      </c>
      <c r="AY305" s="3">
        <f>IF(ISNUMBER(IFERROR(MATCH(AZ305,$AZ$1:AZ304,0),"Else")),0,ROW(AZ305)-1)</f>
        <v>0</v>
      </c>
      <c r="AZ305">
        <f>IF(OR('Unit Types - Emission Rates'!F313="PM 2.5",'Unit Types - Emission Rates'!F313="PM 2.5 ",'Unit Types - Emission Rates'!F313="PM2.5"),"PM2.5",IF(OR('Unit Types - Emission Rates'!F313="PM 10",'Unit Types - Emission Rates'!F313="PM 10 ",'Unit Types - Emission Rates'!F313="PM10 "),"PM10",IF(RIGHT('Unit Types - Emission Rates'!F313,1)=" ",LEFT('Unit Types - Emission Rates'!F313,LEN('Unit Types - Emission Rates'!F313)-1),IF(RIGHT('Unit Types - Emission Rates'!F313,1)&lt;&gt;" ",'Unit Types - Emission Rates'!F313,'Unit Types - Emission Rates'!F313))))</f>
        <v>0</v>
      </c>
      <c r="BA305">
        <f>_xlfn.NUMBERVALUE(IF(OR('Unit Types - Emission Rates'!G313="-",'Unit Types - Emission Rates'!G313="--",'Unit Types - Emission Rates'!G313="---"),0,IF(OR('Unit Types - Emission Rates'!G313="&lt;0.01",'Unit Types - Emission Rates'!G313="&lt; 0.01"),0.01,'Unit Types - Emission Rates'!G313)))</f>
        <v>0</v>
      </c>
      <c r="BB305">
        <f>_xlfn.NUMBERVALUE(IF(OR('Unit Types - Emission Rates'!H313="-",'Unit Types - Emission Rates'!H313="--",'Unit Types - Emission Rates'!H313="---"),0,IF(OR('Unit Types - Emission Rates'!H313="&lt;0.01",'Unit Types - Emission Rates'!H313="&lt; 0.01"),0.01,'Unit Types - Emission Rates'!H313)))</f>
        <v>0</v>
      </c>
      <c r="BC305">
        <f>_xlfn.NUMBERVALUE(IF(OR('Unit Types - Emission Rates'!I313="-",'Unit Types - Emission Rates'!I313="--",'Unit Types - Emission Rates'!I313="---"),0,IF(OR('Unit Types - Emission Rates'!I313="&lt;0.01",'Unit Types - Emission Rates'!I313="&lt; 0.01"),0.01,'Unit Types - Emission Rates'!I313)))</f>
        <v>0</v>
      </c>
      <c r="BD305">
        <f>_xlfn.NUMBERVALUE(IF(OR('Unit Types - Emission Rates'!J313="-",'Unit Types - Emission Rates'!J313="--",'Unit Types - Emission Rates'!J313="---"),0,IF(OR('Unit Types - Emission Rates'!J313="&lt;0.01",'Unit Types - Emission Rates'!J313="&lt; 0.01"),0.01,'Unit Types - Emission Rates'!J313)))</f>
        <v>0</v>
      </c>
      <c r="BE305">
        <f>_xlfn.NUMBERVALUE(IF(OR('Unit Types - Emission Rates'!K313="-",'Unit Types - Emission Rates'!K313="--",'Unit Types - Emission Rates'!K313="---"),0,IF(OR('Unit Types - Emission Rates'!K313="&lt;0.01",'Unit Types - Emission Rates'!K313="&lt; 0.01"),0.01,'Unit Types - Emission Rates'!K313)))</f>
        <v>0</v>
      </c>
      <c r="BF305">
        <f>_xlfn.NUMBERVALUE(IF(OR('Unit Types - Emission Rates'!L313="-",'Unit Types - Emission Rates'!L313="--",'Unit Types - Emission Rates'!L313="---"),0,IF(OR('Unit Types - Emission Rates'!L313="&lt;0.01",'Unit Types - Emission Rates'!L313="&lt; 0.01"),0.01,'Unit Types - Emission Rates'!L313)))</f>
        <v>0</v>
      </c>
      <c r="BG305" t="b">
        <f>IF(AND(V304&lt;&gt;1),(QuickFix!G304="Yes"))</f>
        <v>0</v>
      </c>
      <c r="BH305" t="b">
        <f>OR('Unit Types - Emission Rates'!A313="Consolidate",AND(ISBLANK('Unit Types - Emission Rates'!A313),BH304=TRUE),BC305&gt;0,BD305&gt;0)</f>
        <v>0</v>
      </c>
      <c r="BI305" t="b">
        <f>OR('Unit Types - Emission Rates'!A313="Remove",AND(ISBLANK('Unit Types - Emission Rates'!A313),BI304=TRUE))</f>
        <v>0</v>
      </c>
      <c r="BJ305" t="b">
        <f>OR('Unit Types - Emission Rates'!A313="Consolidate",'Unit Types - Emission Rates'!A313="New/Modified",'Unit Types - Emission Rates'!A313="Change of location",AND(ISBLANK('Unit Types - Emission Rates'!A313),BJ304=TRUE))</f>
        <v>0</v>
      </c>
      <c r="BK305" t="b">
        <f>OR('Unit Types - Emission Rates'!A313="Renew",'Unit Types - Emission Rates'!A313="Renew only",AND(ISBLANK('Unit Types - Emission Rates'!A313),BK304=TRUE))</f>
        <v>0</v>
      </c>
      <c r="BL305">
        <f>IF(ISNUMBER(IFERROR(MATCH(BM305,$BM$1:BM304,0),"Else")),0,ROW(BM305)-1)</f>
        <v>0</v>
      </c>
      <c r="BM305" s="105">
        <f t="shared" si="123"/>
        <v>0</v>
      </c>
      <c r="DA305" t="b">
        <f t="shared" si="121"/>
        <v>0</v>
      </c>
      <c r="DF305" s="333">
        <f t="shared" si="122"/>
        <v>0</v>
      </c>
    </row>
    <row r="306" spans="1:110" x14ac:dyDescent="0.2">
      <c r="A306" s="102">
        <f>IF(OR('Unit Types - Emission Rates'!A315="Not New/Modified",'Unit Types - Emission Rates'!A315="Remove",M306=0),0,IF(ISNUMBER(MATCH(M306,$M$1:M305,0)),0,MAX($A$1:A305)+1))</f>
        <v>0</v>
      </c>
      <c r="B306" t="str">
        <f>IF(OR(COUNTIF(QuickFix!$D$2:D306,QuickFix!D306)&gt;1,QuickFix!D306=0),IF(ISBLANK('Unit Types - Emission Rates'!C315),B305,0),MAX($B$1:B305)+1)</f>
        <v># if BACT</v>
      </c>
      <c r="C306" t="str">
        <f t="shared" si="102"/>
        <v># if BACT0</v>
      </c>
      <c r="D306">
        <f>IF(B306=0,0,IF(ISNUMBER(MATCH(C306,$C$1:C305,0)),-1,COUNTIF($B$2:B306,B306)-COUNTIFS($D$1:D305,"&lt;0",$B$1:B305,B306)))</f>
        <v>-1</v>
      </c>
      <c r="E306">
        <f t="shared" si="118"/>
        <v>0</v>
      </c>
      <c r="F306" t="str">
        <f>IF(OR(COUNTIF(QuickFix!$D$2:D306,QuickFix!D306)&gt;1,QuickFix!D306=0),IF(ISBLANK('Unit Types - Emission Rates'!C315),F305,0),MAX(F$1:$F305)+1)</f>
        <v># if Monitoring</v>
      </c>
      <c r="G306" t="str">
        <f t="shared" si="103"/>
        <v># if Monitoring0</v>
      </c>
      <c r="H306">
        <f>IF(F306=0,0,IF(ISNUMBER(MATCH(G306,$G$1:G305,0)),-1,COUNTIF($F$2:F306,F306)-COUNTIFS($H$1:H305,"&lt;0",$F$1:F305,F306)))</f>
        <v>-1</v>
      </c>
      <c r="I306">
        <f t="shared" si="104"/>
        <v>0</v>
      </c>
      <c r="J306" s="3" t="str">
        <f>IF(OR(COUNTIF($L$2:L306,L306)&gt;1,L306=0),IF(ISBLANK('Unit Types - Emission Rates'!C315),J305,0),MAX($J$1:J305)+1)</f>
        <v>Unique FIN</v>
      </c>
      <c r="K306" s="3" t="str">
        <f>IF(OR(COUNTIF($M$2:M306,M306)&gt;1,M306=0),IF(ISBLANK('Unit Types - Emission Rates'!D315),K305,0),MAX($K$1:K305)+1)</f>
        <v>Unique EPN</v>
      </c>
      <c r="L306">
        <f>IF(ISBLANK('Unit Types - Emission Rates'!$C315),'Unit Types - Emission Rates'!D315,'Unit Types - Emission Rates'!C315)</f>
        <v>0</v>
      </c>
      <c r="M306" s="3">
        <f>IF(AND(ISBLANK('Unit Types - Emission Rates'!D315),N306&lt;&gt;0,L306&lt;&gt;N306),"FIN: "&amp;L306,IF(AND(ISBLANK('Unit Types - Emission Rates'!D315),N306&lt;&gt;0),L306,'Unit Types - Emission Rates'!D315))</f>
        <v>0</v>
      </c>
      <c r="N306" s="3">
        <f>'Unit Types - Emission Rates'!E315</f>
        <v>0</v>
      </c>
      <c r="O306" s="5" t="str">
        <f>IF(OR(COUNTIF($P$2:P306,P306&lt;&gt;0)&gt;1,P306=0),IF(ISBLANK('Unit Types - Emission Rates'!A315),O305,0),MAX($O$1:O305)+1)</f>
        <v>AR Numbering</v>
      </c>
      <c r="P306" s="5">
        <f>'Unit Types - Emission Rates'!A315</f>
        <v>0</v>
      </c>
      <c r="Q306" s="3">
        <f>IF(R306=0,0,IF(COUNTIF($R$2:R306,R306)&gt;1,0,MAX($Q$1:Q305)+1))</f>
        <v>0</v>
      </c>
      <c r="R306" s="3">
        <f>IF(ISBLANK('Unit Types - Emission Rates'!P315),'Unit Types - Emission Rates'!O315,'Unit Types - Emission Rates'!P315)</f>
        <v>0</v>
      </c>
      <c r="S306" t="str">
        <f t="shared" si="119"/>
        <v>00</v>
      </c>
      <c r="T306" t="str">
        <f t="shared" si="120"/>
        <v>00</v>
      </c>
      <c r="U306" s="3">
        <f>IF(OR('Unit Types - Emission Rates'!F315="PM 2.5",'Unit Types - Emission Rates'!F315="PM2.5",'Unit Types - Emission Rates'!F315="PM 10",'Unit Types - Emission Rates'!F315="PM10"),"PM",'Unit Types - Emission Rates'!F315)</f>
        <v>0</v>
      </c>
      <c r="V306" s="100">
        <f>IF(ISBLANK('Unit Types - Emission Rates'!F315),1,0)</f>
        <v>1</v>
      </c>
      <c r="AC306" s="99">
        <f>IF(AD306=-1,0,MAX($AC$1:AC305)+1)</f>
        <v>0</v>
      </c>
      <c r="AD306" s="3">
        <f t="shared" si="105"/>
        <v>-1</v>
      </c>
      <c r="AE306" s="3">
        <f t="shared" si="106"/>
        <v>-1</v>
      </c>
      <c r="AF306" s="280">
        <f t="shared" si="107"/>
        <v>-1</v>
      </c>
      <c r="AG306" s="280" t="str">
        <f t="shared" si="108"/>
        <v/>
      </c>
      <c r="AH306" s="280" t="str">
        <f t="shared" si="109"/>
        <v/>
      </c>
      <c r="AI306" s="3">
        <f t="shared" si="110"/>
        <v>-1</v>
      </c>
      <c r="AJ306" s="3" t="str">
        <f t="shared" si="111"/>
        <v/>
      </c>
      <c r="AK306" s="3" t="str">
        <f t="shared" si="112"/>
        <v/>
      </c>
      <c r="AL306" s="280">
        <f t="shared" si="113"/>
        <v>-1</v>
      </c>
      <c r="AM306" s="280" t="str">
        <f t="shared" si="114"/>
        <v/>
      </c>
      <c r="AN306" s="285" t="str">
        <f t="shared" si="115"/>
        <v/>
      </c>
      <c r="AO306" s="3">
        <f>IF(AP306=0,0,COUNTIF(AO$1:$AO305,"&lt;&gt;0"))</f>
        <v>0</v>
      </c>
      <c r="AP306" s="3">
        <f t="shared" si="116"/>
        <v>0</v>
      </c>
      <c r="AT306" s="99">
        <f>IF(AU306=0,0,COUNTIF($AT$1:AT305,"&lt;&gt;0"))</f>
        <v>0</v>
      </c>
      <c r="AU306" s="3">
        <f t="shared" si="117"/>
        <v>0</v>
      </c>
      <c r="AY306" s="3">
        <f>IF(ISNUMBER(IFERROR(MATCH(AZ306,$AZ$1:AZ305,0),"Else")),0,ROW(AZ306)-1)</f>
        <v>0</v>
      </c>
      <c r="AZ306">
        <f>IF(OR('Unit Types - Emission Rates'!F314="PM 2.5",'Unit Types - Emission Rates'!F314="PM 2.5 ",'Unit Types - Emission Rates'!F314="PM2.5"),"PM2.5",IF(OR('Unit Types - Emission Rates'!F314="PM 10",'Unit Types - Emission Rates'!F314="PM 10 ",'Unit Types - Emission Rates'!F314="PM10 "),"PM10",IF(RIGHT('Unit Types - Emission Rates'!F314,1)=" ",LEFT('Unit Types - Emission Rates'!F314,LEN('Unit Types - Emission Rates'!F314)-1),IF(RIGHT('Unit Types - Emission Rates'!F314,1)&lt;&gt;" ",'Unit Types - Emission Rates'!F314,'Unit Types - Emission Rates'!F314))))</f>
        <v>0</v>
      </c>
      <c r="BA306">
        <f>_xlfn.NUMBERVALUE(IF(OR('Unit Types - Emission Rates'!G314="-",'Unit Types - Emission Rates'!G314="--",'Unit Types - Emission Rates'!G314="---"),0,IF(OR('Unit Types - Emission Rates'!G314="&lt;0.01",'Unit Types - Emission Rates'!G314="&lt; 0.01"),0.01,'Unit Types - Emission Rates'!G314)))</f>
        <v>0</v>
      </c>
      <c r="BB306">
        <f>_xlfn.NUMBERVALUE(IF(OR('Unit Types - Emission Rates'!H314="-",'Unit Types - Emission Rates'!H314="--",'Unit Types - Emission Rates'!H314="---"),0,IF(OR('Unit Types - Emission Rates'!H314="&lt;0.01",'Unit Types - Emission Rates'!H314="&lt; 0.01"),0.01,'Unit Types - Emission Rates'!H314)))</f>
        <v>0</v>
      </c>
      <c r="BC306">
        <f>_xlfn.NUMBERVALUE(IF(OR('Unit Types - Emission Rates'!I314="-",'Unit Types - Emission Rates'!I314="--",'Unit Types - Emission Rates'!I314="---"),0,IF(OR('Unit Types - Emission Rates'!I314="&lt;0.01",'Unit Types - Emission Rates'!I314="&lt; 0.01"),0.01,'Unit Types - Emission Rates'!I314)))</f>
        <v>0</v>
      </c>
      <c r="BD306">
        <f>_xlfn.NUMBERVALUE(IF(OR('Unit Types - Emission Rates'!J314="-",'Unit Types - Emission Rates'!J314="--",'Unit Types - Emission Rates'!J314="---"),0,IF(OR('Unit Types - Emission Rates'!J314="&lt;0.01",'Unit Types - Emission Rates'!J314="&lt; 0.01"),0.01,'Unit Types - Emission Rates'!J314)))</f>
        <v>0</v>
      </c>
      <c r="BE306">
        <f>_xlfn.NUMBERVALUE(IF(OR('Unit Types - Emission Rates'!K314="-",'Unit Types - Emission Rates'!K314="--",'Unit Types - Emission Rates'!K314="---"),0,IF(OR('Unit Types - Emission Rates'!K314="&lt;0.01",'Unit Types - Emission Rates'!K314="&lt; 0.01"),0.01,'Unit Types - Emission Rates'!K314)))</f>
        <v>0</v>
      </c>
      <c r="BF306">
        <f>_xlfn.NUMBERVALUE(IF(OR('Unit Types - Emission Rates'!L314="-",'Unit Types - Emission Rates'!L314="--",'Unit Types - Emission Rates'!L314="---"),0,IF(OR('Unit Types - Emission Rates'!L314="&lt;0.01",'Unit Types - Emission Rates'!L314="&lt; 0.01"),0.01,'Unit Types - Emission Rates'!L314)))</f>
        <v>0</v>
      </c>
      <c r="BG306" t="b">
        <f>IF(AND(V305&lt;&gt;1),(QuickFix!G305="Yes"))</f>
        <v>0</v>
      </c>
      <c r="BH306" t="b">
        <f>OR('Unit Types - Emission Rates'!A314="Consolidate",AND(ISBLANK('Unit Types - Emission Rates'!A314),BH305=TRUE),BC306&gt;0,BD306&gt;0)</f>
        <v>0</v>
      </c>
      <c r="BI306" t="b">
        <f>OR('Unit Types - Emission Rates'!A314="Remove",AND(ISBLANK('Unit Types - Emission Rates'!A314),BI305=TRUE))</f>
        <v>0</v>
      </c>
      <c r="BJ306" t="b">
        <f>OR('Unit Types - Emission Rates'!A314="Consolidate",'Unit Types - Emission Rates'!A314="New/Modified",'Unit Types - Emission Rates'!A314="Change of location",AND(ISBLANK('Unit Types - Emission Rates'!A314),BJ305=TRUE))</f>
        <v>0</v>
      </c>
      <c r="BK306" t="b">
        <f>OR('Unit Types - Emission Rates'!A314="Renew",'Unit Types - Emission Rates'!A314="Renew only",AND(ISBLANK('Unit Types - Emission Rates'!A314),BK305=TRUE))</f>
        <v>0</v>
      </c>
      <c r="BL306">
        <f>IF(ISNUMBER(IFERROR(MATCH(BM306,$BM$1:BM305,0),"Else")),0,ROW(BM306)-1)</f>
        <v>0</v>
      </c>
      <c r="BM306" s="105">
        <f t="shared" si="123"/>
        <v>0</v>
      </c>
      <c r="DA306" t="b">
        <f t="shared" si="121"/>
        <v>0</v>
      </c>
      <c r="DF306" s="333">
        <f t="shared" si="122"/>
        <v>0</v>
      </c>
    </row>
    <row r="307" spans="1:110" x14ac:dyDescent="0.2">
      <c r="A307" s="102">
        <f>IF(OR('Unit Types - Emission Rates'!A316="Not New/Modified",'Unit Types - Emission Rates'!A316="Remove",M307=0),0,IF(ISNUMBER(MATCH(M307,$M$1:M306,0)),0,MAX($A$1:A306)+1))</f>
        <v>0</v>
      </c>
      <c r="B307" t="str">
        <f>IF(OR(COUNTIF(QuickFix!$D$2:D307,QuickFix!D307)&gt;1,QuickFix!D307=0),IF(ISBLANK('Unit Types - Emission Rates'!C316),B306,0),MAX($B$1:B306)+1)</f>
        <v># if BACT</v>
      </c>
      <c r="C307" t="str">
        <f t="shared" si="102"/>
        <v># if BACT0</v>
      </c>
      <c r="D307">
        <f>IF(B307=0,0,IF(ISNUMBER(MATCH(C307,$C$1:C306,0)),-1,COUNTIF($B$2:B307,B307)-COUNTIFS($D$1:D306,"&lt;0",$B$1:B306,B307)))</f>
        <v>-1</v>
      </c>
      <c r="E307">
        <f t="shared" si="118"/>
        <v>0</v>
      </c>
      <c r="F307" t="str">
        <f>IF(OR(COUNTIF(QuickFix!$D$2:D307,QuickFix!D307)&gt;1,QuickFix!D307=0),IF(ISBLANK('Unit Types - Emission Rates'!C316),F306,0),MAX(F$1:$F306)+1)</f>
        <v># if Monitoring</v>
      </c>
      <c r="G307" t="str">
        <f t="shared" si="103"/>
        <v># if Monitoring0</v>
      </c>
      <c r="H307">
        <f>IF(F307=0,0,IF(ISNUMBER(MATCH(G307,$G$1:G306,0)),-1,COUNTIF($F$2:F307,F307)-COUNTIFS($H$1:H306,"&lt;0",$F$1:F306,F307)))</f>
        <v>-1</v>
      </c>
      <c r="I307">
        <f t="shared" si="104"/>
        <v>0</v>
      </c>
      <c r="J307" s="3" t="str">
        <f>IF(OR(COUNTIF($L$2:L307,L307)&gt;1,L307=0),IF(ISBLANK('Unit Types - Emission Rates'!C316),J306,0),MAX($J$1:J306)+1)</f>
        <v>Unique FIN</v>
      </c>
      <c r="K307" s="3" t="str">
        <f>IF(OR(COUNTIF($M$2:M307,M307)&gt;1,M307=0),IF(ISBLANK('Unit Types - Emission Rates'!D316),K306,0),MAX($K$1:K306)+1)</f>
        <v>Unique EPN</v>
      </c>
      <c r="L307">
        <f>IF(ISBLANK('Unit Types - Emission Rates'!$C316),'Unit Types - Emission Rates'!D316,'Unit Types - Emission Rates'!C316)</f>
        <v>0</v>
      </c>
      <c r="M307" s="3">
        <f>IF(AND(ISBLANK('Unit Types - Emission Rates'!D316),N307&lt;&gt;0,L307&lt;&gt;N307),"FIN: "&amp;L307,IF(AND(ISBLANK('Unit Types - Emission Rates'!D316),N307&lt;&gt;0),L307,'Unit Types - Emission Rates'!D316))</f>
        <v>0</v>
      </c>
      <c r="N307" s="3">
        <f>'Unit Types - Emission Rates'!E316</f>
        <v>0</v>
      </c>
      <c r="O307" s="5" t="str">
        <f>IF(OR(COUNTIF($P$2:P307,P307&lt;&gt;0)&gt;1,P307=0),IF(ISBLANK('Unit Types - Emission Rates'!A316),O306,0),MAX($O$1:O306)+1)</f>
        <v>AR Numbering</v>
      </c>
      <c r="P307" s="5">
        <f>'Unit Types - Emission Rates'!A316</f>
        <v>0</v>
      </c>
      <c r="Q307" s="3">
        <f>IF(R307=0,0,IF(COUNTIF($R$2:R307,R307)&gt;1,0,MAX($Q$1:Q306)+1))</f>
        <v>0</v>
      </c>
      <c r="R307" s="3">
        <f>IF(ISBLANK('Unit Types - Emission Rates'!P316),'Unit Types - Emission Rates'!O316,'Unit Types - Emission Rates'!P316)</f>
        <v>0</v>
      </c>
      <c r="S307" t="str">
        <f t="shared" si="119"/>
        <v>00</v>
      </c>
      <c r="T307" t="str">
        <f t="shared" si="120"/>
        <v>00</v>
      </c>
      <c r="U307" s="3">
        <f>IF(OR('Unit Types - Emission Rates'!F316="PM 2.5",'Unit Types - Emission Rates'!F316="PM2.5",'Unit Types - Emission Rates'!F316="PM 10",'Unit Types - Emission Rates'!F316="PM10"),"PM",'Unit Types - Emission Rates'!F316)</f>
        <v>0</v>
      </c>
      <c r="V307" s="100">
        <f>IF(ISBLANK('Unit Types - Emission Rates'!F316),1,0)</f>
        <v>1</v>
      </c>
      <c r="AC307" s="99">
        <f>IF(AD307=-1,0,MAX($AC$1:AC306)+1)</f>
        <v>0</v>
      </c>
      <c r="AD307" s="3">
        <f t="shared" si="105"/>
        <v>-1</v>
      </c>
      <c r="AE307" s="3">
        <f t="shared" si="106"/>
        <v>-1</v>
      </c>
      <c r="AF307" s="280">
        <f t="shared" si="107"/>
        <v>-1</v>
      </c>
      <c r="AG307" s="280" t="str">
        <f t="shared" si="108"/>
        <v/>
      </c>
      <c r="AH307" s="280" t="str">
        <f t="shared" si="109"/>
        <v/>
      </c>
      <c r="AI307" s="3">
        <f t="shared" si="110"/>
        <v>-1</v>
      </c>
      <c r="AJ307" s="3" t="str">
        <f t="shared" si="111"/>
        <v/>
      </c>
      <c r="AK307" s="3" t="str">
        <f t="shared" si="112"/>
        <v/>
      </c>
      <c r="AL307" s="280">
        <f t="shared" si="113"/>
        <v>-1</v>
      </c>
      <c r="AM307" s="280" t="str">
        <f t="shared" si="114"/>
        <v/>
      </c>
      <c r="AN307" s="285" t="str">
        <f t="shared" si="115"/>
        <v/>
      </c>
      <c r="AO307" s="3">
        <f>IF(AP307=0,0,COUNTIF(AO$1:$AO306,"&lt;&gt;0"))</f>
        <v>0</v>
      </c>
      <c r="AP307" s="3">
        <f t="shared" si="116"/>
        <v>0</v>
      </c>
      <c r="AT307" s="99">
        <f>IF(AU307=0,0,COUNTIF($AT$1:AT306,"&lt;&gt;0"))</f>
        <v>0</v>
      </c>
      <c r="AU307" s="3">
        <f t="shared" si="117"/>
        <v>0</v>
      </c>
      <c r="AY307" s="3">
        <f>IF(ISNUMBER(IFERROR(MATCH(AZ307,$AZ$1:AZ306,0),"Else")),0,ROW(AZ307)-1)</f>
        <v>0</v>
      </c>
      <c r="AZ307">
        <f>IF(OR('Unit Types - Emission Rates'!F315="PM 2.5",'Unit Types - Emission Rates'!F315="PM 2.5 ",'Unit Types - Emission Rates'!F315="PM2.5"),"PM2.5",IF(OR('Unit Types - Emission Rates'!F315="PM 10",'Unit Types - Emission Rates'!F315="PM 10 ",'Unit Types - Emission Rates'!F315="PM10 "),"PM10",IF(RIGHT('Unit Types - Emission Rates'!F315,1)=" ",LEFT('Unit Types - Emission Rates'!F315,LEN('Unit Types - Emission Rates'!F315)-1),IF(RIGHT('Unit Types - Emission Rates'!F315,1)&lt;&gt;" ",'Unit Types - Emission Rates'!F315,'Unit Types - Emission Rates'!F315))))</f>
        <v>0</v>
      </c>
      <c r="BA307">
        <f>_xlfn.NUMBERVALUE(IF(OR('Unit Types - Emission Rates'!G315="-",'Unit Types - Emission Rates'!G315="--",'Unit Types - Emission Rates'!G315="---"),0,IF(OR('Unit Types - Emission Rates'!G315="&lt;0.01",'Unit Types - Emission Rates'!G315="&lt; 0.01"),0.01,'Unit Types - Emission Rates'!G315)))</f>
        <v>0</v>
      </c>
      <c r="BB307">
        <f>_xlfn.NUMBERVALUE(IF(OR('Unit Types - Emission Rates'!H315="-",'Unit Types - Emission Rates'!H315="--",'Unit Types - Emission Rates'!H315="---"),0,IF(OR('Unit Types - Emission Rates'!H315="&lt;0.01",'Unit Types - Emission Rates'!H315="&lt; 0.01"),0.01,'Unit Types - Emission Rates'!H315)))</f>
        <v>0</v>
      </c>
      <c r="BC307">
        <f>_xlfn.NUMBERVALUE(IF(OR('Unit Types - Emission Rates'!I315="-",'Unit Types - Emission Rates'!I315="--",'Unit Types - Emission Rates'!I315="---"),0,IF(OR('Unit Types - Emission Rates'!I315="&lt;0.01",'Unit Types - Emission Rates'!I315="&lt; 0.01"),0.01,'Unit Types - Emission Rates'!I315)))</f>
        <v>0</v>
      </c>
      <c r="BD307">
        <f>_xlfn.NUMBERVALUE(IF(OR('Unit Types - Emission Rates'!J315="-",'Unit Types - Emission Rates'!J315="--",'Unit Types - Emission Rates'!J315="---"),0,IF(OR('Unit Types - Emission Rates'!J315="&lt;0.01",'Unit Types - Emission Rates'!J315="&lt; 0.01"),0.01,'Unit Types - Emission Rates'!J315)))</f>
        <v>0</v>
      </c>
      <c r="BE307">
        <f>_xlfn.NUMBERVALUE(IF(OR('Unit Types - Emission Rates'!K315="-",'Unit Types - Emission Rates'!K315="--",'Unit Types - Emission Rates'!K315="---"),0,IF(OR('Unit Types - Emission Rates'!K315="&lt;0.01",'Unit Types - Emission Rates'!K315="&lt; 0.01"),0.01,'Unit Types - Emission Rates'!K315)))</f>
        <v>0</v>
      </c>
      <c r="BF307">
        <f>_xlfn.NUMBERVALUE(IF(OR('Unit Types - Emission Rates'!L315="-",'Unit Types - Emission Rates'!L315="--",'Unit Types - Emission Rates'!L315="---"),0,IF(OR('Unit Types - Emission Rates'!L315="&lt;0.01",'Unit Types - Emission Rates'!L315="&lt; 0.01"),0.01,'Unit Types - Emission Rates'!L315)))</f>
        <v>0</v>
      </c>
      <c r="BG307" t="b">
        <f>IF(AND(V306&lt;&gt;1),(QuickFix!G306="Yes"))</f>
        <v>0</v>
      </c>
      <c r="BH307" t="b">
        <f>OR('Unit Types - Emission Rates'!A315="Consolidate",AND(ISBLANK('Unit Types - Emission Rates'!A315),BH306=TRUE),BC307&gt;0,BD307&gt;0)</f>
        <v>0</v>
      </c>
      <c r="BI307" t="b">
        <f>OR('Unit Types - Emission Rates'!A315="Remove",AND(ISBLANK('Unit Types - Emission Rates'!A315),BI306=TRUE))</f>
        <v>0</v>
      </c>
      <c r="BJ307" t="b">
        <f>OR('Unit Types - Emission Rates'!A315="Consolidate",'Unit Types - Emission Rates'!A315="New/Modified",'Unit Types - Emission Rates'!A315="Change of location",AND(ISBLANK('Unit Types - Emission Rates'!A315),BJ306=TRUE))</f>
        <v>0</v>
      </c>
      <c r="BK307" t="b">
        <f>OR('Unit Types - Emission Rates'!A315="Renew",'Unit Types - Emission Rates'!A315="Renew only",AND(ISBLANK('Unit Types - Emission Rates'!A315),BK306=TRUE))</f>
        <v>0</v>
      </c>
      <c r="BL307">
        <f>IF(ISNUMBER(IFERROR(MATCH(BM307,$BM$1:BM306,0),"Else")),0,ROW(BM307)-1)</f>
        <v>0</v>
      </c>
      <c r="BM307" s="105">
        <f t="shared" si="123"/>
        <v>0</v>
      </c>
      <c r="DA307" t="b">
        <f t="shared" si="121"/>
        <v>0</v>
      </c>
      <c r="DF307" s="333">
        <f t="shared" si="122"/>
        <v>0</v>
      </c>
    </row>
    <row r="308" spans="1:110" x14ac:dyDescent="0.2">
      <c r="A308" s="102">
        <f>IF(OR('Unit Types - Emission Rates'!A317="Not New/Modified",'Unit Types - Emission Rates'!A317="Remove",M308=0),0,IF(ISNUMBER(MATCH(M308,$M$1:M307,0)),0,MAX($A$1:A307)+1))</f>
        <v>0</v>
      </c>
      <c r="B308" t="str">
        <f>IF(OR(COUNTIF(QuickFix!$D$2:D308,QuickFix!D308)&gt;1,QuickFix!D308=0),IF(ISBLANK('Unit Types - Emission Rates'!C317),B307,0),MAX($B$1:B307)+1)</f>
        <v># if BACT</v>
      </c>
      <c r="C308" t="str">
        <f t="shared" si="102"/>
        <v># if BACT0</v>
      </c>
      <c r="D308">
        <f>IF(B308=0,0,IF(ISNUMBER(MATCH(C308,$C$1:C307,0)),-1,COUNTIF($B$2:B308,B308)-COUNTIFS($D$1:D307,"&lt;0",$B$1:B307,B308)))</f>
        <v>-1</v>
      </c>
      <c r="E308">
        <f t="shared" si="118"/>
        <v>0</v>
      </c>
      <c r="F308" t="str">
        <f>IF(OR(COUNTIF(QuickFix!$D$2:D308,QuickFix!D308)&gt;1,QuickFix!D308=0),IF(ISBLANK('Unit Types - Emission Rates'!C317),F307,0),MAX(F$1:$F307)+1)</f>
        <v># if Monitoring</v>
      </c>
      <c r="G308" t="str">
        <f t="shared" si="103"/>
        <v># if Monitoring0</v>
      </c>
      <c r="H308">
        <f>IF(F308=0,0,IF(ISNUMBER(MATCH(G308,$G$1:G307,0)),-1,COUNTIF($F$2:F308,F308)-COUNTIFS($H$1:H307,"&lt;0",$F$1:F307,F308)))</f>
        <v>-1</v>
      </c>
      <c r="I308">
        <f t="shared" si="104"/>
        <v>0</v>
      </c>
      <c r="J308" s="3" t="str">
        <f>IF(OR(COUNTIF($L$2:L308,L308)&gt;1,L308=0),IF(ISBLANK('Unit Types - Emission Rates'!C317),J307,0),MAX($J$1:J307)+1)</f>
        <v>Unique FIN</v>
      </c>
      <c r="K308" s="3" t="str">
        <f>IF(OR(COUNTIF($M$2:M308,M308)&gt;1,M308=0),IF(ISBLANK('Unit Types - Emission Rates'!D317),K307,0),MAX($K$1:K307)+1)</f>
        <v>Unique EPN</v>
      </c>
      <c r="L308">
        <f>IF(ISBLANK('Unit Types - Emission Rates'!$C317),'Unit Types - Emission Rates'!D317,'Unit Types - Emission Rates'!C317)</f>
        <v>0</v>
      </c>
      <c r="M308" s="3">
        <f>IF(AND(ISBLANK('Unit Types - Emission Rates'!D317),N308&lt;&gt;0,L308&lt;&gt;N308),"FIN: "&amp;L308,IF(AND(ISBLANK('Unit Types - Emission Rates'!D317),N308&lt;&gt;0),L308,'Unit Types - Emission Rates'!D317))</f>
        <v>0</v>
      </c>
      <c r="N308" s="3">
        <f>'Unit Types - Emission Rates'!E317</f>
        <v>0</v>
      </c>
      <c r="O308" s="5" t="str">
        <f>IF(OR(COUNTIF($P$2:P308,P308&lt;&gt;0)&gt;1,P308=0),IF(ISBLANK('Unit Types - Emission Rates'!A317),O307,0),MAX($O$1:O307)+1)</f>
        <v>AR Numbering</v>
      </c>
      <c r="P308" s="5">
        <f>'Unit Types - Emission Rates'!A317</f>
        <v>0</v>
      </c>
      <c r="Q308" s="3">
        <f>IF(R308=0,0,IF(COUNTIF($R$2:R308,R308)&gt;1,0,MAX($Q$1:Q307)+1))</f>
        <v>0</v>
      </c>
      <c r="R308" s="3">
        <f>IF(ISBLANK('Unit Types - Emission Rates'!P317),'Unit Types - Emission Rates'!O317,'Unit Types - Emission Rates'!P317)</f>
        <v>0</v>
      </c>
      <c r="S308" t="str">
        <f t="shared" si="119"/>
        <v>00</v>
      </c>
      <c r="T308" t="str">
        <f t="shared" si="120"/>
        <v>00</v>
      </c>
      <c r="U308" s="3">
        <f>IF(OR('Unit Types - Emission Rates'!F317="PM 2.5",'Unit Types - Emission Rates'!F317="PM2.5",'Unit Types - Emission Rates'!F317="PM 10",'Unit Types - Emission Rates'!F317="PM10"),"PM",'Unit Types - Emission Rates'!F317)</f>
        <v>0</v>
      </c>
      <c r="V308" s="100">
        <f>IF(ISBLANK('Unit Types - Emission Rates'!F317),1,0)</f>
        <v>1</v>
      </c>
      <c r="AC308" s="99">
        <f>IF(AD308=-1,0,MAX($AC$1:AC307)+1)</f>
        <v>0</v>
      </c>
      <c r="AD308" s="3">
        <f t="shared" si="105"/>
        <v>-1</v>
      </c>
      <c r="AE308" s="3">
        <f t="shared" si="106"/>
        <v>-1</v>
      </c>
      <c r="AF308" s="280">
        <f t="shared" si="107"/>
        <v>-1</v>
      </c>
      <c r="AG308" s="280" t="str">
        <f t="shared" si="108"/>
        <v/>
      </c>
      <c r="AH308" s="280" t="str">
        <f t="shared" si="109"/>
        <v/>
      </c>
      <c r="AI308" s="3">
        <f t="shared" si="110"/>
        <v>-1</v>
      </c>
      <c r="AJ308" s="3" t="str">
        <f t="shared" si="111"/>
        <v/>
      </c>
      <c r="AK308" s="3" t="str">
        <f t="shared" si="112"/>
        <v/>
      </c>
      <c r="AL308" s="280">
        <f t="shared" si="113"/>
        <v>-1</v>
      </c>
      <c r="AM308" s="280" t="str">
        <f t="shared" si="114"/>
        <v/>
      </c>
      <c r="AN308" s="285" t="str">
        <f t="shared" si="115"/>
        <v/>
      </c>
      <c r="AO308" s="3">
        <f>IF(AP308=0,0,COUNTIF(AO$1:$AO307,"&lt;&gt;0"))</f>
        <v>0</v>
      </c>
      <c r="AP308" s="3">
        <f t="shared" si="116"/>
        <v>0</v>
      </c>
      <c r="AT308" s="99">
        <f>IF(AU308=0,0,COUNTIF($AT$1:AT307,"&lt;&gt;0"))</f>
        <v>0</v>
      </c>
      <c r="AU308" s="3">
        <f t="shared" si="117"/>
        <v>0</v>
      </c>
      <c r="AY308" s="3">
        <f>IF(ISNUMBER(IFERROR(MATCH(AZ308,$AZ$1:AZ307,0),"Else")),0,ROW(AZ308)-1)</f>
        <v>0</v>
      </c>
      <c r="AZ308">
        <f>IF(OR('Unit Types - Emission Rates'!F316="PM 2.5",'Unit Types - Emission Rates'!F316="PM 2.5 ",'Unit Types - Emission Rates'!F316="PM2.5"),"PM2.5",IF(OR('Unit Types - Emission Rates'!F316="PM 10",'Unit Types - Emission Rates'!F316="PM 10 ",'Unit Types - Emission Rates'!F316="PM10 "),"PM10",IF(RIGHT('Unit Types - Emission Rates'!F316,1)=" ",LEFT('Unit Types - Emission Rates'!F316,LEN('Unit Types - Emission Rates'!F316)-1),IF(RIGHT('Unit Types - Emission Rates'!F316,1)&lt;&gt;" ",'Unit Types - Emission Rates'!F316,'Unit Types - Emission Rates'!F316))))</f>
        <v>0</v>
      </c>
      <c r="BA308">
        <f>_xlfn.NUMBERVALUE(IF(OR('Unit Types - Emission Rates'!G316="-",'Unit Types - Emission Rates'!G316="--",'Unit Types - Emission Rates'!G316="---"),0,IF(OR('Unit Types - Emission Rates'!G316="&lt;0.01",'Unit Types - Emission Rates'!G316="&lt; 0.01"),0.01,'Unit Types - Emission Rates'!G316)))</f>
        <v>0</v>
      </c>
      <c r="BB308">
        <f>_xlfn.NUMBERVALUE(IF(OR('Unit Types - Emission Rates'!H316="-",'Unit Types - Emission Rates'!H316="--",'Unit Types - Emission Rates'!H316="---"),0,IF(OR('Unit Types - Emission Rates'!H316="&lt;0.01",'Unit Types - Emission Rates'!H316="&lt; 0.01"),0.01,'Unit Types - Emission Rates'!H316)))</f>
        <v>0</v>
      </c>
      <c r="BC308">
        <f>_xlfn.NUMBERVALUE(IF(OR('Unit Types - Emission Rates'!I316="-",'Unit Types - Emission Rates'!I316="--",'Unit Types - Emission Rates'!I316="---"),0,IF(OR('Unit Types - Emission Rates'!I316="&lt;0.01",'Unit Types - Emission Rates'!I316="&lt; 0.01"),0.01,'Unit Types - Emission Rates'!I316)))</f>
        <v>0</v>
      </c>
      <c r="BD308">
        <f>_xlfn.NUMBERVALUE(IF(OR('Unit Types - Emission Rates'!J316="-",'Unit Types - Emission Rates'!J316="--",'Unit Types - Emission Rates'!J316="---"),0,IF(OR('Unit Types - Emission Rates'!J316="&lt;0.01",'Unit Types - Emission Rates'!J316="&lt; 0.01"),0.01,'Unit Types - Emission Rates'!J316)))</f>
        <v>0</v>
      </c>
      <c r="BE308">
        <f>_xlfn.NUMBERVALUE(IF(OR('Unit Types - Emission Rates'!K316="-",'Unit Types - Emission Rates'!K316="--",'Unit Types - Emission Rates'!K316="---"),0,IF(OR('Unit Types - Emission Rates'!K316="&lt;0.01",'Unit Types - Emission Rates'!K316="&lt; 0.01"),0.01,'Unit Types - Emission Rates'!K316)))</f>
        <v>0</v>
      </c>
      <c r="BF308">
        <f>_xlfn.NUMBERVALUE(IF(OR('Unit Types - Emission Rates'!L316="-",'Unit Types - Emission Rates'!L316="--",'Unit Types - Emission Rates'!L316="---"),0,IF(OR('Unit Types - Emission Rates'!L316="&lt;0.01",'Unit Types - Emission Rates'!L316="&lt; 0.01"),0.01,'Unit Types - Emission Rates'!L316)))</f>
        <v>0</v>
      </c>
      <c r="BG308" t="b">
        <f>IF(AND(V307&lt;&gt;1),(QuickFix!G307="Yes"))</f>
        <v>0</v>
      </c>
      <c r="BH308" t="b">
        <f>OR('Unit Types - Emission Rates'!A316="Consolidate",AND(ISBLANK('Unit Types - Emission Rates'!A316),BH307=TRUE),BC308&gt;0,BD308&gt;0)</f>
        <v>0</v>
      </c>
      <c r="BI308" t="b">
        <f>OR('Unit Types - Emission Rates'!A316="Remove",AND(ISBLANK('Unit Types - Emission Rates'!A316),BI307=TRUE))</f>
        <v>0</v>
      </c>
      <c r="BJ308" t="b">
        <f>OR('Unit Types - Emission Rates'!A316="Consolidate",'Unit Types - Emission Rates'!A316="New/Modified",'Unit Types - Emission Rates'!A316="Change of location",AND(ISBLANK('Unit Types - Emission Rates'!A316),BJ307=TRUE))</f>
        <v>0</v>
      </c>
      <c r="BK308" t="b">
        <f>OR('Unit Types - Emission Rates'!A316="Renew",'Unit Types - Emission Rates'!A316="Renew only",AND(ISBLANK('Unit Types - Emission Rates'!A316),BK307=TRUE))</f>
        <v>0</v>
      </c>
      <c r="BL308">
        <f>IF(ISNUMBER(IFERROR(MATCH(BM308,$BM$1:BM307,0),"Else")),0,ROW(BM308)-1)</f>
        <v>0</v>
      </c>
      <c r="BM308" s="105">
        <f t="shared" si="123"/>
        <v>0</v>
      </c>
      <c r="DA308" t="b">
        <f t="shared" si="121"/>
        <v>0</v>
      </c>
      <c r="DF308" s="333">
        <f t="shared" si="122"/>
        <v>0</v>
      </c>
    </row>
    <row r="309" spans="1:110" x14ac:dyDescent="0.2">
      <c r="A309" s="102">
        <f>IF(OR('Unit Types - Emission Rates'!A318="Not New/Modified",'Unit Types - Emission Rates'!A318="Remove",M309=0),0,IF(ISNUMBER(MATCH(M309,$M$1:M308,0)),0,MAX($A$1:A308)+1))</f>
        <v>0</v>
      </c>
      <c r="B309" t="str">
        <f>IF(OR(COUNTIF(QuickFix!$D$2:D309,QuickFix!D309)&gt;1,QuickFix!D309=0),IF(ISBLANK('Unit Types - Emission Rates'!C318),B308,0),MAX($B$1:B308)+1)</f>
        <v># if BACT</v>
      </c>
      <c r="C309" t="str">
        <f t="shared" si="102"/>
        <v># if BACT0</v>
      </c>
      <c r="D309">
        <f>IF(B309=0,0,IF(ISNUMBER(MATCH(C309,$C$1:C308,0)),-1,COUNTIF($B$2:B309,B309)-COUNTIFS($D$1:D308,"&lt;0",$B$1:B308,B309)))</f>
        <v>-1</v>
      </c>
      <c r="E309">
        <f t="shared" si="118"/>
        <v>0</v>
      </c>
      <c r="F309" t="str">
        <f>IF(OR(COUNTIF(QuickFix!$D$2:D309,QuickFix!D309)&gt;1,QuickFix!D309=0),IF(ISBLANK('Unit Types - Emission Rates'!C318),F308,0),MAX(F$1:$F308)+1)</f>
        <v># if Monitoring</v>
      </c>
      <c r="G309" t="str">
        <f t="shared" si="103"/>
        <v># if Monitoring0</v>
      </c>
      <c r="H309">
        <f>IF(F309=0,0,IF(ISNUMBER(MATCH(G309,$G$1:G308,0)),-1,COUNTIF($F$2:F309,F309)-COUNTIFS($H$1:H308,"&lt;0",$F$1:F308,F309)))</f>
        <v>-1</v>
      </c>
      <c r="I309">
        <f t="shared" si="104"/>
        <v>0</v>
      </c>
      <c r="J309" s="3" t="str">
        <f>IF(OR(COUNTIF($L$2:L309,L309)&gt;1,L309=0),IF(ISBLANK('Unit Types - Emission Rates'!C318),J308,0),MAX($J$1:J308)+1)</f>
        <v>Unique FIN</v>
      </c>
      <c r="K309" s="3" t="str">
        <f>IF(OR(COUNTIF($M$2:M309,M309)&gt;1,M309=0),IF(ISBLANK('Unit Types - Emission Rates'!D318),K308,0),MAX($K$1:K308)+1)</f>
        <v>Unique EPN</v>
      </c>
      <c r="L309">
        <f>IF(ISBLANK('Unit Types - Emission Rates'!$C318),'Unit Types - Emission Rates'!D318,'Unit Types - Emission Rates'!C318)</f>
        <v>0</v>
      </c>
      <c r="M309" s="3">
        <f>IF(AND(ISBLANK('Unit Types - Emission Rates'!D318),N309&lt;&gt;0,L309&lt;&gt;N309),"FIN: "&amp;L309,IF(AND(ISBLANK('Unit Types - Emission Rates'!D318),N309&lt;&gt;0),L309,'Unit Types - Emission Rates'!D318))</f>
        <v>0</v>
      </c>
      <c r="N309" s="3">
        <f>'Unit Types - Emission Rates'!E318</f>
        <v>0</v>
      </c>
      <c r="O309" s="5" t="str">
        <f>IF(OR(COUNTIF($P$2:P309,P309&lt;&gt;0)&gt;1,P309=0),IF(ISBLANK('Unit Types - Emission Rates'!A318),O308,0),MAX($O$1:O308)+1)</f>
        <v>AR Numbering</v>
      </c>
      <c r="P309" s="5">
        <f>'Unit Types - Emission Rates'!A318</f>
        <v>0</v>
      </c>
      <c r="Q309" s="3">
        <f>IF(R309=0,0,IF(COUNTIF($R$2:R309,R309)&gt;1,0,MAX($Q$1:Q308)+1))</f>
        <v>0</v>
      </c>
      <c r="R309" s="3">
        <f>IF(ISBLANK('Unit Types - Emission Rates'!P318),'Unit Types - Emission Rates'!O318,'Unit Types - Emission Rates'!P318)</f>
        <v>0</v>
      </c>
      <c r="S309" t="str">
        <f t="shared" si="119"/>
        <v>00</v>
      </c>
      <c r="T309" t="str">
        <f t="shared" si="120"/>
        <v>00</v>
      </c>
      <c r="U309" s="3">
        <f>IF(OR('Unit Types - Emission Rates'!F318="PM 2.5",'Unit Types - Emission Rates'!F318="PM2.5",'Unit Types - Emission Rates'!F318="PM 10",'Unit Types - Emission Rates'!F318="PM10"),"PM",'Unit Types - Emission Rates'!F318)</f>
        <v>0</v>
      </c>
      <c r="V309" s="100">
        <f>IF(ISBLANK('Unit Types - Emission Rates'!F318),1,0)</f>
        <v>1</v>
      </c>
      <c r="AC309" s="99">
        <f>IF(AD309=-1,0,MAX($AC$1:AC308)+1)</f>
        <v>0</v>
      </c>
      <c r="AD309" s="3">
        <f t="shared" si="105"/>
        <v>-1</v>
      </c>
      <c r="AE309" s="3">
        <f t="shared" si="106"/>
        <v>-1</v>
      </c>
      <c r="AF309" s="280">
        <f t="shared" si="107"/>
        <v>-1</v>
      </c>
      <c r="AG309" s="280" t="str">
        <f t="shared" si="108"/>
        <v/>
      </c>
      <c r="AH309" s="280" t="str">
        <f t="shared" si="109"/>
        <v/>
      </c>
      <c r="AI309" s="3">
        <f t="shared" si="110"/>
        <v>-1</v>
      </c>
      <c r="AJ309" s="3" t="str">
        <f t="shared" si="111"/>
        <v/>
      </c>
      <c r="AK309" s="3" t="str">
        <f t="shared" si="112"/>
        <v/>
      </c>
      <c r="AL309" s="280">
        <f t="shared" si="113"/>
        <v>-1</v>
      </c>
      <c r="AM309" s="280" t="str">
        <f t="shared" si="114"/>
        <v/>
      </c>
      <c r="AN309" s="285" t="str">
        <f t="shared" si="115"/>
        <v/>
      </c>
      <c r="AO309" s="3">
        <f>IF(AP309=0,0,COUNTIF(AO$1:$AO308,"&lt;&gt;0"))</f>
        <v>0</v>
      </c>
      <c r="AP309" s="3">
        <f t="shared" si="116"/>
        <v>0</v>
      </c>
      <c r="AT309" s="99">
        <f>IF(AU309=0,0,COUNTIF($AT$1:AT308,"&lt;&gt;0"))</f>
        <v>0</v>
      </c>
      <c r="AU309" s="3">
        <f t="shared" si="117"/>
        <v>0</v>
      </c>
      <c r="AY309" s="3">
        <f>IF(ISNUMBER(IFERROR(MATCH(AZ309,$AZ$1:AZ308,0),"Else")),0,ROW(AZ309)-1)</f>
        <v>0</v>
      </c>
      <c r="AZ309">
        <f>IF(OR('Unit Types - Emission Rates'!F317="PM 2.5",'Unit Types - Emission Rates'!F317="PM 2.5 ",'Unit Types - Emission Rates'!F317="PM2.5"),"PM2.5",IF(OR('Unit Types - Emission Rates'!F317="PM 10",'Unit Types - Emission Rates'!F317="PM 10 ",'Unit Types - Emission Rates'!F317="PM10 "),"PM10",IF(RIGHT('Unit Types - Emission Rates'!F317,1)=" ",LEFT('Unit Types - Emission Rates'!F317,LEN('Unit Types - Emission Rates'!F317)-1),IF(RIGHT('Unit Types - Emission Rates'!F317,1)&lt;&gt;" ",'Unit Types - Emission Rates'!F317,'Unit Types - Emission Rates'!F317))))</f>
        <v>0</v>
      </c>
      <c r="BA309">
        <f>_xlfn.NUMBERVALUE(IF(OR('Unit Types - Emission Rates'!G317="-",'Unit Types - Emission Rates'!G317="--",'Unit Types - Emission Rates'!G317="---"),0,IF(OR('Unit Types - Emission Rates'!G317="&lt;0.01",'Unit Types - Emission Rates'!G317="&lt; 0.01"),0.01,'Unit Types - Emission Rates'!G317)))</f>
        <v>0</v>
      </c>
      <c r="BB309">
        <f>_xlfn.NUMBERVALUE(IF(OR('Unit Types - Emission Rates'!H317="-",'Unit Types - Emission Rates'!H317="--",'Unit Types - Emission Rates'!H317="---"),0,IF(OR('Unit Types - Emission Rates'!H317="&lt;0.01",'Unit Types - Emission Rates'!H317="&lt; 0.01"),0.01,'Unit Types - Emission Rates'!H317)))</f>
        <v>0</v>
      </c>
      <c r="BC309">
        <f>_xlfn.NUMBERVALUE(IF(OR('Unit Types - Emission Rates'!I317="-",'Unit Types - Emission Rates'!I317="--",'Unit Types - Emission Rates'!I317="---"),0,IF(OR('Unit Types - Emission Rates'!I317="&lt;0.01",'Unit Types - Emission Rates'!I317="&lt; 0.01"),0.01,'Unit Types - Emission Rates'!I317)))</f>
        <v>0</v>
      </c>
      <c r="BD309">
        <f>_xlfn.NUMBERVALUE(IF(OR('Unit Types - Emission Rates'!J317="-",'Unit Types - Emission Rates'!J317="--",'Unit Types - Emission Rates'!J317="---"),0,IF(OR('Unit Types - Emission Rates'!J317="&lt;0.01",'Unit Types - Emission Rates'!J317="&lt; 0.01"),0.01,'Unit Types - Emission Rates'!J317)))</f>
        <v>0</v>
      </c>
      <c r="BE309">
        <f>_xlfn.NUMBERVALUE(IF(OR('Unit Types - Emission Rates'!K317="-",'Unit Types - Emission Rates'!K317="--",'Unit Types - Emission Rates'!K317="---"),0,IF(OR('Unit Types - Emission Rates'!K317="&lt;0.01",'Unit Types - Emission Rates'!K317="&lt; 0.01"),0.01,'Unit Types - Emission Rates'!K317)))</f>
        <v>0</v>
      </c>
      <c r="BF309">
        <f>_xlfn.NUMBERVALUE(IF(OR('Unit Types - Emission Rates'!L317="-",'Unit Types - Emission Rates'!L317="--",'Unit Types - Emission Rates'!L317="---"),0,IF(OR('Unit Types - Emission Rates'!L317="&lt;0.01",'Unit Types - Emission Rates'!L317="&lt; 0.01"),0.01,'Unit Types - Emission Rates'!L317)))</f>
        <v>0</v>
      </c>
      <c r="BG309" t="b">
        <f>IF(AND(V308&lt;&gt;1),(QuickFix!G308="Yes"))</f>
        <v>0</v>
      </c>
      <c r="BH309" t="b">
        <f>OR('Unit Types - Emission Rates'!A317="Consolidate",AND(ISBLANK('Unit Types - Emission Rates'!A317),BH308=TRUE),BC309&gt;0,BD309&gt;0)</f>
        <v>0</v>
      </c>
      <c r="BI309" t="b">
        <f>OR('Unit Types - Emission Rates'!A317="Remove",AND(ISBLANK('Unit Types - Emission Rates'!A317),BI308=TRUE))</f>
        <v>0</v>
      </c>
      <c r="BJ309" t="b">
        <f>OR('Unit Types - Emission Rates'!A317="Consolidate",'Unit Types - Emission Rates'!A317="New/Modified",'Unit Types - Emission Rates'!A317="Change of location",AND(ISBLANK('Unit Types - Emission Rates'!A317),BJ308=TRUE))</f>
        <v>0</v>
      </c>
      <c r="BK309" t="b">
        <f>OR('Unit Types - Emission Rates'!A317="Renew",'Unit Types - Emission Rates'!A317="Renew only",AND(ISBLANK('Unit Types - Emission Rates'!A317),BK308=TRUE))</f>
        <v>0</v>
      </c>
      <c r="BL309">
        <f>IF(ISNUMBER(IFERROR(MATCH(BM309,$BM$1:BM308,0),"Else")),0,ROW(BM309)-1)</f>
        <v>0</v>
      </c>
      <c r="BM309" s="105">
        <f t="shared" si="123"/>
        <v>0</v>
      </c>
      <c r="DA309" t="b">
        <f t="shared" si="121"/>
        <v>0</v>
      </c>
      <c r="DF309" s="333">
        <f t="shared" si="122"/>
        <v>0</v>
      </c>
    </row>
    <row r="310" spans="1:110" x14ac:dyDescent="0.2">
      <c r="A310" s="102">
        <f>IF(OR('Unit Types - Emission Rates'!A319="Not New/Modified",'Unit Types - Emission Rates'!A319="Remove",M310=0),0,IF(ISNUMBER(MATCH(M310,$M$1:M309,0)),0,MAX($A$1:A309)+1))</f>
        <v>0</v>
      </c>
      <c r="B310" t="str">
        <f>IF(OR(COUNTIF(QuickFix!$D$2:D310,QuickFix!D310)&gt;1,QuickFix!D310=0),IF(ISBLANK('Unit Types - Emission Rates'!C319),B309,0),MAX($B$1:B309)+1)</f>
        <v># if BACT</v>
      </c>
      <c r="C310" t="str">
        <f t="shared" si="102"/>
        <v># if BACT0</v>
      </c>
      <c r="D310">
        <f>IF(B310=0,0,IF(ISNUMBER(MATCH(C310,$C$1:C309,0)),-1,COUNTIF($B$2:B310,B310)-COUNTIFS($D$1:D309,"&lt;0",$B$1:B309,B310)))</f>
        <v>-1</v>
      </c>
      <c r="E310">
        <f t="shared" si="118"/>
        <v>0</v>
      </c>
      <c r="F310" t="str">
        <f>IF(OR(COUNTIF(QuickFix!$D$2:D310,QuickFix!D310)&gt;1,QuickFix!D310=0),IF(ISBLANK('Unit Types - Emission Rates'!C319),F309,0),MAX(F$1:$F309)+1)</f>
        <v># if Monitoring</v>
      </c>
      <c r="G310" t="str">
        <f t="shared" si="103"/>
        <v># if Monitoring0</v>
      </c>
      <c r="H310">
        <f>IF(F310=0,0,IF(ISNUMBER(MATCH(G310,$G$1:G309,0)),-1,COUNTIF($F$2:F310,F310)-COUNTIFS($H$1:H309,"&lt;0",$F$1:F309,F310)))</f>
        <v>-1</v>
      </c>
      <c r="I310">
        <f t="shared" si="104"/>
        <v>0</v>
      </c>
      <c r="J310" s="3" t="str">
        <f>IF(OR(COUNTIF($L$2:L310,L310)&gt;1,L310=0),IF(ISBLANK('Unit Types - Emission Rates'!C319),J309,0),MAX($J$1:J309)+1)</f>
        <v>Unique FIN</v>
      </c>
      <c r="K310" s="3" t="str">
        <f>IF(OR(COUNTIF($M$2:M310,M310)&gt;1,M310=0),IF(ISBLANK('Unit Types - Emission Rates'!D319),K309,0),MAX($K$1:K309)+1)</f>
        <v>Unique EPN</v>
      </c>
      <c r="L310">
        <f>IF(ISBLANK('Unit Types - Emission Rates'!$C319),'Unit Types - Emission Rates'!D319,'Unit Types - Emission Rates'!C319)</f>
        <v>0</v>
      </c>
      <c r="M310" s="3">
        <f>IF(AND(ISBLANK('Unit Types - Emission Rates'!D319),N310&lt;&gt;0,L310&lt;&gt;N310),"FIN: "&amp;L310,IF(AND(ISBLANK('Unit Types - Emission Rates'!D319),N310&lt;&gt;0),L310,'Unit Types - Emission Rates'!D319))</f>
        <v>0</v>
      </c>
      <c r="N310" s="3">
        <f>'Unit Types - Emission Rates'!E319</f>
        <v>0</v>
      </c>
      <c r="O310" s="5" t="str">
        <f>IF(OR(COUNTIF($P$2:P310,P310&lt;&gt;0)&gt;1,P310=0),IF(ISBLANK('Unit Types - Emission Rates'!A319),O309,0),MAX($O$1:O309)+1)</f>
        <v>AR Numbering</v>
      </c>
      <c r="P310" s="5">
        <f>'Unit Types - Emission Rates'!A319</f>
        <v>0</v>
      </c>
      <c r="Q310" s="3">
        <f>IF(R310=0,0,IF(COUNTIF($R$2:R310,R310)&gt;1,0,MAX($Q$1:Q309)+1))</f>
        <v>0</v>
      </c>
      <c r="R310" s="3">
        <f>IF(ISBLANK('Unit Types - Emission Rates'!P319),'Unit Types - Emission Rates'!O319,'Unit Types - Emission Rates'!P319)</f>
        <v>0</v>
      </c>
      <c r="S310" t="str">
        <f t="shared" si="119"/>
        <v>00</v>
      </c>
      <c r="T310" t="str">
        <f t="shared" si="120"/>
        <v>00</v>
      </c>
      <c r="U310" s="3">
        <f>IF(OR('Unit Types - Emission Rates'!F319="PM 2.5",'Unit Types - Emission Rates'!F319="PM2.5",'Unit Types - Emission Rates'!F319="PM 10",'Unit Types - Emission Rates'!F319="PM10"),"PM",'Unit Types - Emission Rates'!F319)</f>
        <v>0</v>
      </c>
      <c r="V310" s="100">
        <f>IF(ISBLANK('Unit Types - Emission Rates'!F319),1,0)</f>
        <v>1</v>
      </c>
      <c r="AC310" s="99">
        <f>IF(AD310=-1,0,MAX($AC$1:AC309)+1)</f>
        <v>0</v>
      </c>
      <c r="AD310" s="3">
        <f t="shared" si="105"/>
        <v>-1</v>
      </c>
      <c r="AE310" s="3">
        <f t="shared" si="106"/>
        <v>-1</v>
      </c>
      <c r="AF310" s="280">
        <f t="shared" si="107"/>
        <v>-1</v>
      </c>
      <c r="AG310" s="280" t="str">
        <f t="shared" si="108"/>
        <v/>
      </c>
      <c r="AH310" s="280" t="str">
        <f t="shared" si="109"/>
        <v/>
      </c>
      <c r="AI310" s="3">
        <f t="shared" si="110"/>
        <v>-1</v>
      </c>
      <c r="AJ310" s="3" t="str">
        <f t="shared" si="111"/>
        <v/>
      </c>
      <c r="AK310" s="3" t="str">
        <f t="shared" si="112"/>
        <v/>
      </c>
      <c r="AL310" s="280">
        <f t="shared" si="113"/>
        <v>-1</v>
      </c>
      <c r="AM310" s="280" t="str">
        <f t="shared" si="114"/>
        <v/>
      </c>
      <c r="AN310" s="285" t="str">
        <f t="shared" si="115"/>
        <v/>
      </c>
      <c r="AO310" s="3">
        <f>IF(AP310=0,0,COUNTIF(AO$1:$AO309,"&lt;&gt;0"))</f>
        <v>0</v>
      </c>
      <c r="AP310" s="3">
        <f t="shared" si="116"/>
        <v>0</v>
      </c>
      <c r="AT310" s="99">
        <f>IF(AU310=0,0,COUNTIF($AT$1:AT309,"&lt;&gt;0"))</f>
        <v>0</v>
      </c>
      <c r="AU310" s="3">
        <f t="shared" si="117"/>
        <v>0</v>
      </c>
      <c r="AY310" s="3">
        <f>IF(ISNUMBER(IFERROR(MATCH(AZ310,$AZ$1:AZ309,0),"Else")),0,ROW(AZ310)-1)</f>
        <v>0</v>
      </c>
      <c r="AZ310">
        <f>IF(OR('Unit Types - Emission Rates'!F318="PM 2.5",'Unit Types - Emission Rates'!F318="PM 2.5 ",'Unit Types - Emission Rates'!F318="PM2.5"),"PM2.5",IF(OR('Unit Types - Emission Rates'!F318="PM 10",'Unit Types - Emission Rates'!F318="PM 10 ",'Unit Types - Emission Rates'!F318="PM10 "),"PM10",IF(RIGHT('Unit Types - Emission Rates'!F318,1)=" ",LEFT('Unit Types - Emission Rates'!F318,LEN('Unit Types - Emission Rates'!F318)-1),IF(RIGHT('Unit Types - Emission Rates'!F318,1)&lt;&gt;" ",'Unit Types - Emission Rates'!F318,'Unit Types - Emission Rates'!F318))))</f>
        <v>0</v>
      </c>
      <c r="BA310">
        <f>_xlfn.NUMBERVALUE(IF(OR('Unit Types - Emission Rates'!G318="-",'Unit Types - Emission Rates'!G318="--",'Unit Types - Emission Rates'!G318="---"),0,IF(OR('Unit Types - Emission Rates'!G318="&lt;0.01",'Unit Types - Emission Rates'!G318="&lt; 0.01"),0.01,'Unit Types - Emission Rates'!G318)))</f>
        <v>0</v>
      </c>
      <c r="BB310">
        <f>_xlfn.NUMBERVALUE(IF(OR('Unit Types - Emission Rates'!H318="-",'Unit Types - Emission Rates'!H318="--",'Unit Types - Emission Rates'!H318="---"),0,IF(OR('Unit Types - Emission Rates'!H318="&lt;0.01",'Unit Types - Emission Rates'!H318="&lt; 0.01"),0.01,'Unit Types - Emission Rates'!H318)))</f>
        <v>0</v>
      </c>
      <c r="BC310">
        <f>_xlfn.NUMBERVALUE(IF(OR('Unit Types - Emission Rates'!I318="-",'Unit Types - Emission Rates'!I318="--",'Unit Types - Emission Rates'!I318="---"),0,IF(OR('Unit Types - Emission Rates'!I318="&lt;0.01",'Unit Types - Emission Rates'!I318="&lt; 0.01"),0.01,'Unit Types - Emission Rates'!I318)))</f>
        <v>0</v>
      </c>
      <c r="BD310">
        <f>_xlfn.NUMBERVALUE(IF(OR('Unit Types - Emission Rates'!J318="-",'Unit Types - Emission Rates'!J318="--",'Unit Types - Emission Rates'!J318="---"),0,IF(OR('Unit Types - Emission Rates'!J318="&lt;0.01",'Unit Types - Emission Rates'!J318="&lt; 0.01"),0.01,'Unit Types - Emission Rates'!J318)))</f>
        <v>0</v>
      </c>
      <c r="BE310">
        <f>_xlfn.NUMBERVALUE(IF(OR('Unit Types - Emission Rates'!K318="-",'Unit Types - Emission Rates'!K318="--",'Unit Types - Emission Rates'!K318="---"),0,IF(OR('Unit Types - Emission Rates'!K318="&lt;0.01",'Unit Types - Emission Rates'!K318="&lt; 0.01"),0.01,'Unit Types - Emission Rates'!K318)))</f>
        <v>0</v>
      </c>
      <c r="BF310">
        <f>_xlfn.NUMBERVALUE(IF(OR('Unit Types - Emission Rates'!L318="-",'Unit Types - Emission Rates'!L318="--",'Unit Types - Emission Rates'!L318="---"),0,IF(OR('Unit Types - Emission Rates'!L318="&lt;0.01",'Unit Types - Emission Rates'!L318="&lt; 0.01"),0.01,'Unit Types - Emission Rates'!L318)))</f>
        <v>0</v>
      </c>
      <c r="BG310" t="b">
        <f>IF(AND(V309&lt;&gt;1),(QuickFix!G309="Yes"))</f>
        <v>0</v>
      </c>
      <c r="BH310" t="b">
        <f>OR('Unit Types - Emission Rates'!A318="Consolidate",AND(ISBLANK('Unit Types - Emission Rates'!A318),BH309=TRUE),BC310&gt;0,BD310&gt;0)</f>
        <v>0</v>
      </c>
      <c r="BI310" t="b">
        <f>OR('Unit Types - Emission Rates'!A318="Remove",AND(ISBLANK('Unit Types - Emission Rates'!A318),BI309=TRUE))</f>
        <v>0</v>
      </c>
      <c r="BJ310" t="b">
        <f>OR('Unit Types - Emission Rates'!A318="Consolidate",'Unit Types - Emission Rates'!A318="New/Modified",'Unit Types - Emission Rates'!A318="Change of location",AND(ISBLANK('Unit Types - Emission Rates'!A318),BJ309=TRUE))</f>
        <v>0</v>
      </c>
      <c r="BK310" t="b">
        <f>OR('Unit Types - Emission Rates'!A318="Renew",'Unit Types - Emission Rates'!A318="Renew only",AND(ISBLANK('Unit Types - Emission Rates'!A318),BK309=TRUE))</f>
        <v>0</v>
      </c>
      <c r="BL310">
        <f>IF(ISNUMBER(IFERROR(MATCH(BM310,$BM$1:BM309,0),"Else")),0,ROW(BM310)-1)</f>
        <v>0</v>
      </c>
      <c r="BM310" s="105">
        <f t="shared" si="123"/>
        <v>0</v>
      </c>
      <c r="DA310" t="b">
        <f t="shared" si="121"/>
        <v>0</v>
      </c>
      <c r="DF310" s="333">
        <f t="shared" si="122"/>
        <v>0</v>
      </c>
    </row>
    <row r="311" spans="1:110" x14ac:dyDescent="0.2">
      <c r="A311" s="102">
        <f>IF(OR('Unit Types - Emission Rates'!A320="Not New/Modified",'Unit Types - Emission Rates'!A320="Remove",M311=0),0,IF(ISNUMBER(MATCH(M311,$M$1:M310,0)),0,MAX($A$1:A310)+1))</f>
        <v>0</v>
      </c>
      <c r="B311" t="str">
        <f>IF(OR(COUNTIF(QuickFix!$D$2:D311,QuickFix!D311)&gt;1,QuickFix!D311=0),IF(ISBLANK('Unit Types - Emission Rates'!C320),B310,0),MAX($B$1:B310)+1)</f>
        <v># if BACT</v>
      </c>
      <c r="C311" t="str">
        <f t="shared" si="102"/>
        <v># if BACT0</v>
      </c>
      <c r="D311">
        <f>IF(B311=0,0,IF(ISNUMBER(MATCH(C311,$C$1:C310,0)),-1,COUNTIF($B$2:B311,B311)-COUNTIFS($D$1:D310,"&lt;0",$B$1:B310,B311)))</f>
        <v>-1</v>
      </c>
      <c r="E311">
        <f t="shared" si="118"/>
        <v>0</v>
      </c>
      <c r="F311" t="str">
        <f>IF(OR(COUNTIF(QuickFix!$D$2:D311,QuickFix!D311)&gt;1,QuickFix!D311=0),IF(ISBLANK('Unit Types - Emission Rates'!C320),F310,0),MAX(F$1:$F310)+1)</f>
        <v># if Monitoring</v>
      </c>
      <c r="G311" t="str">
        <f t="shared" si="103"/>
        <v># if Monitoring0</v>
      </c>
      <c r="H311">
        <f>IF(F311=0,0,IF(ISNUMBER(MATCH(G311,$G$1:G310,0)),-1,COUNTIF($F$2:F311,F311)-COUNTIFS($H$1:H310,"&lt;0",$F$1:F310,F311)))</f>
        <v>-1</v>
      </c>
      <c r="I311">
        <f t="shared" si="104"/>
        <v>0</v>
      </c>
      <c r="J311" s="3" t="str">
        <f>IF(OR(COUNTIF($L$2:L311,L311)&gt;1,L311=0),IF(ISBLANK('Unit Types - Emission Rates'!C320),J310,0),MAX($J$1:J310)+1)</f>
        <v>Unique FIN</v>
      </c>
      <c r="K311" s="3" t="str">
        <f>IF(OR(COUNTIF($M$2:M311,M311)&gt;1,M311=0),IF(ISBLANK('Unit Types - Emission Rates'!D320),K310,0),MAX($K$1:K310)+1)</f>
        <v>Unique EPN</v>
      </c>
      <c r="L311">
        <f>IF(ISBLANK('Unit Types - Emission Rates'!$C320),'Unit Types - Emission Rates'!D320,'Unit Types - Emission Rates'!C320)</f>
        <v>0</v>
      </c>
      <c r="M311" s="3">
        <f>IF(AND(ISBLANK('Unit Types - Emission Rates'!D320),N311&lt;&gt;0,L311&lt;&gt;N311),"FIN: "&amp;L311,IF(AND(ISBLANK('Unit Types - Emission Rates'!D320),N311&lt;&gt;0),L311,'Unit Types - Emission Rates'!D320))</f>
        <v>0</v>
      </c>
      <c r="N311" s="3">
        <f>'Unit Types - Emission Rates'!E320</f>
        <v>0</v>
      </c>
      <c r="O311" s="5" t="str">
        <f>IF(OR(COUNTIF($P$2:P311,P311&lt;&gt;0)&gt;1,P311=0),IF(ISBLANK('Unit Types - Emission Rates'!A320),O310,0),MAX($O$1:O310)+1)</f>
        <v>AR Numbering</v>
      </c>
      <c r="P311" s="5">
        <f>'Unit Types - Emission Rates'!A320</f>
        <v>0</v>
      </c>
      <c r="Q311" s="3">
        <f>IF(R311=0,0,IF(COUNTIF($R$2:R311,R311)&gt;1,0,MAX($Q$1:Q310)+1))</f>
        <v>0</v>
      </c>
      <c r="R311" s="3">
        <f>IF(ISBLANK('Unit Types - Emission Rates'!P320),'Unit Types - Emission Rates'!O320,'Unit Types - Emission Rates'!P320)</f>
        <v>0</v>
      </c>
      <c r="S311" t="str">
        <f t="shared" si="119"/>
        <v>00</v>
      </c>
      <c r="T311" t="str">
        <f t="shared" si="120"/>
        <v>00</v>
      </c>
      <c r="U311" s="3">
        <f>IF(OR('Unit Types - Emission Rates'!F320="PM 2.5",'Unit Types - Emission Rates'!F320="PM2.5",'Unit Types - Emission Rates'!F320="PM 10",'Unit Types - Emission Rates'!F320="PM10"),"PM",'Unit Types - Emission Rates'!F320)</f>
        <v>0</v>
      </c>
      <c r="V311" s="100">
        <f>IF(ISBLANK('Unit Types - Emission Rates'!F320),1,0)</f>
        <v>1</v>
      </c>
      <c r="AC311" s="99">
        <f>IF(AD311=-1,0,MAX($AC$1:AC310)+1)</f>
        <v>0</v>
      </c>
      <c r="AD311" s="3">
        <f t="shared" si="105"/>
        <v>-1</v>
      </c>
      <c r="AE311" s="3">
        <f t="shared" si="106"/>
        <v>-1</v>
      </c>
      <c r="AF311" s="280">
        <f t="shared" si="107"/>
        <v>-1</v>
      </c>
      <c r="AG311" s="280" t="str">
        <f t="shared" si="108"/>
        <v/>
      </c>
      <c r="AH311" s="280" t="str">
        <f t="shared" si="109"/>
        <v/>
      </c>
      <c r="AI311" s="3">
        <f t="shared" si="110"/>
        <v>-1</v>
      </c>
      <c r="AJ311" s="3" t="str">
        <f t="shared" si="111"/>
        <v/>
      </c>
      <c r="AK311" s="3" t="str">
        <f t="shared" si="112"/>
        <v/>
      </c>
      <c r="AL311" s="280">
        <f t="shared" si="113"/>
        <v>-1</v>
      </c>
      <c r="AM311" s="280" t="str">
        <f t="shared" si="114"/>
        <v/>
      </c>
      <c r="AN311" s="285" t="str">
        <f t="shared" si="115"/>
        <v/>
      </c>
      <c r="AO311" s="3">
        <f>IF(AP311=0,0,COUNTIF(AO$1:$AO310,"&lt;&gt;0"))</f>
        <v>0</v>
      </c>
      <c r="AP311" s="3">
        <f t="shared" si="116"/>
        <v>0</v>
      </c>
      <c r="AT311" s="99">
        <f>IF(AU311=0,0,COUNTIF($AT$1:AT310,"&lt;&gt;0"))</f>
        <v>0</v>
      </c>
      <c r="AU311" s="3">
        <f t="shared" si="117"/>
        <v>0</v>
      </c>
      <c r="AY311" s="3">
        <f>IF(ISNUMBER(IFERROR(MATCH(AZ311,$AZ$1:AZ310,0),"Else")),0,ROW(AZ311)-1)</f>
        <v>0</v>
      </c>
      <c r="AZ311">
        <f>IF(OR('Unit Types - Emission Rates'!F319="PM 2.5",'Unit Types - Emission Rates'!F319="PM 2.5 ",'Unit Types - Emission Rates'!F319="PM2.5"),"PM2.5",IF(OR('Unit Types - Emission Rates'!F319="PM 10",'Unit Types - Emission Rates'!F319="PM 10 ",'Unit Types - Emission Rates'!F319="PM10 "),"PM10",IF(RIGHT('Unit Types - Emission Rates'!F319,1)=" ",LEFT('Unit Types - Emission Rates'!F319,LEN('Unit Types - Emission Rates'!F319)-1),IF(RIGHT('Unit Types - Emission Rates'!F319,1)&lt;&gt;" ",'Unit Types - Emission Rates'!F319,'Unit Types - Emission Rates'!F319))))</f>
        <v>0</v>
      </c>
      <c r="BA311">
        <f>_xlfn.NUMBERVALUE(IF(OR('Unit Types - Emission Rates'!G319="-",'Unit Types - Emission Rates'!G319="--",'Unit Types - Emission Rates'!G319="---"),0,IF(OR('Unit Types - Emission Rates'!G319="&lt;0.01",'Unit Types - Emission Rates'!G319="&lt; 0.01"),0.01,'Unit Types - Emission Rates'!G319)))</f>
        <v>0</v>
      </c>
      <c r="BB311">
        <f>_xlfn.NUMBERVALUE(IF(OR('Unit Types - Emission Rates'!H319="-",'Unit Types - Emission Rates'!H319="--",'Unit Types - Emission Rates'!H319="---"),0,IF(OR('Unit Types - Emission Rates'!H319="&lt;0.01",'Unit Types - Emission Rates'!H319="&lt; 0.01"),0.01,'Unit Types - Emission Rates'!H319)))</f>
        <v>0</v>
      </c>
      <c r="BC311">
        <f>_xlfn.NUMBERVALUE(IF(OR('Unit Types - Emission Rates'!I319="-",'Unit Types - Emission Rates'!I319="--",'Unit Types - Emission Rates'!I319="---"),0,IF(OR('Unit Types - Emission Rates'!I319="&lt;0.01",'Unit Types - Emission Rates'!I319="&lt; 0.01"),0.01,'Unit Types - Emission Rates'!I319)))</f>
        <v>0</v>
      </c>
      <c r="BD311">
        <f>_xlfn.NUMBERVALUE(IF(OR('Unit Types - Emission Rates'!J319="-",'Unit Types - Emission Rates'!J319="--",'Unit Types - Emission Rates'!J319="---"),0,IF(OR('Unit Types - Emission Rates'!J319="&lt;0.01",'Unit Types - Emission Rates'!J319="&lt; 0.01"),0.01,'Unit Types - Emission Rates'!J319)))</f>
        <v>0</v>
      </c>
      <c r="BE311">
        <f>_xlfn.NUMBERVALUE(IF(OR('Unit Types - Emission Rates'!K319="-",'Unit Types - Emission Rates'!K319="--",'Unit Types - Emission Rates'!K319="---"),0,IF(OR('Unit Types - Emission Rates'!K319="&lt;0.01",'Unit Types - Emission Rates'!K319="&lt; 0.01"),0.01,'Unit Types - Emission Rates'!K319)))</f>
        <v>0</v>
      </c>
      <c r="BF311">
        <f>_xlfn.NUMBERVALUE(IF(OR('Unit Types - Emission Rates'!L319="-",'Unit Types - Emission Rates'!L319="--",'Unit Types - Emission Rates'!L319="---"),0,IF(OR('Unit Types - Emission Rates'!L319="&lt;0.01",'Unit Types - Emission Rates'!L319="&lt; 0.01"),0.01,'Unit Types - Emission Rates'!L319)))</f>
        <v>0</v>
      </c>
      <c r="BG311" t="b">
        <f>IF(AND(V310&lt;&gt;1),(QuickFix!G310="Yes"))</f>
        <v>0</v>
      </c>
      <c r="BH311" t="b">
        <f>OR('Unit Types - Emission Rates'!A319="Consolidate",AND(ISBLANK('Unit Types - Emission Rates'!A319),BH310=TRUE),BC311&gt;0,BD311&gt;0)</f>
        <v>0</v>
      </c>
      <c r="BI311" t="b">
        <f>OR('Unit Types - Emission Rates'!A319="Remove",AND(ISBLANK('Unit Types - Emission Rates'!A319),BI310=TRUE))</f>
        <v>0</v>
      </c>
      <c r="BJ311" t="b">
        <f>OR('Unit Types - Emission Rates'!A319="Consolidate",'Unit Types - Emission Rates'!A319="New/Modified",'Unit Types - Emission Rates'!A319="Change of location",AND(ISBLANK('Unit Types - Emission Rates'!A319),BJ310=TRUE))</f>
        <v>0</v>
      </c>
      <c r="BK311" t="b">
        <f>OR('Unit Types - Emission Rates'!A319="Renew",'Unit Types - Emission Rates'!A319="Renew only",AND(ISBLANK('Unit Types - Emission Rates'!A319),BK310=TRUE))</f>
        <v>0</v>
      </c>
      <c r="BL311">
        <f>IF(ISNUMBER(IFERROR(MATCH(BM311,$BM$1:BM310,0),"Else")),0,ROW(BM311)-1)</f>
        <v>0</v>
      </c>
      <c r="BM311" s="105">
        <f t="shared" si="123"/>
        <v>0</v>
      </c>
      <c r="DA311" t="b">
        <f t="shared" si="121"/>
        <v>0</v>
      </c>
      <c r="DF311" s="333">
        <f t="shared" si="122"/>
        <v>0</v>
      </c>
    </row>
    <row r="312" spans="1:110" x14ac:dyDescent="0.2">
      <c r="A312" s="102">
        <f>IF(OR('Unit Types - Emission Rates'!A321="Not New/Modified",'Unit Types - Emission Rates'!A321="Remove",M312=0),0,IF(ISNUMBER(MATCH(M312,$M$1:M311,0)),0,MAX($A$1:A311)+1))</f>
        <v>0</v>
      </c>
      <c r="B312" t="str">
        <f>IF(OR(COUNTIF(QuickFix!$D$2:D312,QuickFix!D312)&gt;1,QuickFix!D312=0),IF(ISBLANK('Unit Types - Emission Rates'!C321),B311,0),MAX($B$1:B311)+1)</f>
        <v># if BACT</v>
      </c>
      <c r="C312" t="str">
        <f t="shared" si="102"/>
        <v># if BACT0</v>
      </c>
      <c r="D312">
        <f>IF(B312=0,0,IF(ISNUMBER(MATCH(C312,$C$1:C311,0)),-1,COUNTIF($B$2:B312,B312)-COUNTIFS($D$1:D311,"&lt;0",$B$1:B311,B312)))</f>
        <v>-1</v>
      </c>
      <c r="E312">
        <f t="shared" si="118"/>
        <v>0</v>
      </c>
      <c r="F312" t="str">
        <f>IF(OR(COUNTIF(QuickFix!$D$2:D312,QuickFix!D312)&gt;1,QuickFix!D312=0),IF(ISBLANK('Unit Types - Emission Rates'!C321),F311,0),MAX(F$1:$F311)+1)</f>
        <v># if Monitoring</v>
      </c>
      <c r="G312" t="str">
        <f t="shared" si="103"/>
        <v># if Monitoring0</v>
      </c>
      <c r="H312">
        <f>IF(F312=0,0,IF(ISNUMBER(MATCH(G312,$G$1:G311,0)),-1,COUNTIF($F$2:F312,F312)-COUNTIFS($H$1:H311,"&lt;0",$F$1:F311,F312)))</f>
        <v>-1</v>
      </c>
      <c r="I312">
        <f t="shared" si="104"/>
        <v>0</v>
      </c>
      <c r="J312" s="3" t="str">
        <f>IF(OR(COUNTIF($L$2:L312,L312)&gt;1,L312=0),IF(ISBLANK('Unit Types - Emission Rates'!C321),J311,0),MAX($J$1:J311)+1)</f>
        <v>Unique FIN</v>
      </c>
      <c r="K312" s="3" t="str">
        <f>IF(OR(COUNTIF($M$2:M312,M312)&gt;1,M312=0),IF(ISBLANK('Unit Types - Emission Rates'!D321),K311,0),MAX($K$1:K311)+1)</f>
        <v>Unique EPN</v>
      </c>
      <c r="L312">
        <f>IF(ISBLANK('Unit Types - Emission Rates'!$C321),'Unit Types - Emission Rates'!D321,'Unit Types - Emission Rates'!C321)</f>
        <v>0</v>
      </c>
      <c r="M312" s="3">
        <f>IF(AND(ISBLANK('Unit Types - Emission Rates'!D321),N312&lt;&gt;0,L312&lt;&gt;N312),"FIN: "&amp;L312,IF(AND(ISBLANK('Unit Types - Emission Rates'!D321),N312&lt;&gt;0),L312,'Unit Types - Emission Rates'!D321))</f>
        <v>0</v>
      </c>
      <c r="N312" s="3">
        <f>'Unit Types - Emission Rates'!E321</f>
        <v>0</v>
      </c>
      <c r="O312" s="5" t="str">
        <f>IF(OR(COUNTIF($P$2:P312,P312&lt;&gt;0)&gt;1,P312=0),IF(ISBLANK('Unit Types - Emission Rates'!A321),O311,0),MAX($O$1:O311)+1)</f>
        <v>AR Numbering</v>
      </c>
      <c r="P312" s="5">
        <f>'Unit Types - Emission Rates'!A321</f>
        <v>0</v>
      </c>
      <c r="Q312" s="3">
        <f>IF(R312=0,0,IF(COUNTIF($R$2:R312,R312)&gt;1,0,MAX($Q$1:Q311)+1))</f>
        <v>0</v>
      </c>
      <c r="R312" s="3">
        <f>IF(ISBLANK('Unit Types - Emission Rates'!P321),'Unit Types - Emission Rates'!O321,'Unit Types - Emission Rates'!P321)</f>
        <v>0</v>
      </c>
      <c r="S312" t="str">
        <f t="shared" si="119"/>
        <v>00</v>
      </c>
      <c r="T312" t="str">
        <f t="shared" si="120"/>
        <v>00</v>
      </c>
      <c r="U312" s="3">
        <f>IF(OR('Unit Types - Emission Rates'!F321="PM 2.5",'Unit Types - Emission Rates'!F321="PM2.5",'Unit Types - Emission Rates'!F321="PM 10",'Unit Types - Emission Rates'!F321="PM10"),"PM",'Unit Types - Emission Rates'!F321)</f>
        <v>0</v>
      </c>
      <c r="V312" s="100">
        <f>IF(ISBLANK('Unit Types - Emission Rates'!F321),1,0)</f>
        <v>1</v>
      </c>
      <c r="AC312" s="99">
        <f>IF(AD312=-1,0,MAX($AC$1:AC311)+1)</f>
        <v>0</v>
      </c>
      <c r="AD312" s="3">
        <f t="shared" si="105"/>
        <v>-1</v>
      </c>
      <c r="AE312" s="3">
        <f t="shared" si="106"/>
        <v>-1</v>
      </c>
      <c r="AF312" s="280">
        <f t="shared" si="107"/>
        <v>-1</v>
      </c>
      <c r="AG312" s="280" t="str">
        <f t="shared" si="108"/>
        <v/>
      </c>
      <c r="AH312" s="280" t="str">
        <f t="shared" si="109"/>
        <v/>
      </c>
      <c r="AI312" s="3">
        <f t="shared" si="110"/>
        <v>-1</v>
      </c>
      <c r="AJ312" s="3" t="str">
        <f t="shared" si="111"/>
        <v/>
      </c>
      <c r="AK312" s="3" t="str">
        <f t="shared" si="112"/>
        <v/>
      </c>
      <c r="AL312" s="280">
        <f t="shared" si="113"/>
        <v>-1</v>
      </c>
      <c r="AM312" s="280" t="str">
        <f t="shared" si="114"/>
        <v/>
      </c>
      <c r="AN312" s="285" t="str">
        <f t="shared" si="115"/>
        <v/>
      </c>
      <c r="AO312" s="3">
        <f>IF(AP312=0,0,COUNTIF(AO$1:$AO311,"&lt;&gt;0"))</f>
        <v>0</v>
      </c>
      <c r="AP312" s="3">
        <f t="shared" si="116"/>
        <v>0</v>
      </c>
      <c r="AT312" s="99">
        <f>IF(AU312=0,0,COUNTIF($AT$1:AT311,"&lt;&gt;0"))</f>
        <v>0</v>
      </c>
      <c r="AU312" s="3">
        <f t="shared" si="117"/>
        <v>0</v>
      </c>
      <c r="AY312" s="3">
        <f>IF(ISNUMBER(IFERROR(MATCH(AZ312,$AZ$1:AZ311,0),"Else")),0,ROW(AZ312)-1)</f>
        <v>0</v>
      </c>
      <c r="AZ312">
        <f>IF(OR('Unit Types - Emission Rates'!F320="PM 2.5",'Unit Types - Emission Rates'!F320="PM 2.5 ",'Unit Types - Emission Rates'!F320="PM2.5"),"PM2.5",IF(OR('Unit Types - Emission Rates'!F320="PM 10",'Unit Types - Emission Rates'!F320="PM 10 ",'Unit Types - Emission Rates'!F320="PM10 "),"PM10",IF(RIGHT('Unit Types - Emission Rates'!F320,1)=" ",LEFT('Unit Types - Emission Rates'!F320,LEN('Unit Types - Emission Rates'!F320)-1),IF(RIGHT('Unit Types - Emission Rates'!F320,1)&lt;&gt;" ",'Unit Types - Emission Rates'!F320,'Unit Types - Emission Rates'!F320))))</f>
        <v>0</v>
      </c>
      <c r="BA312">
        <f>_xlfn.NUMBERVALUE(IF(OR('Unit Types - Emission Rates'!G320="-",'Unit Types - Emission Rates'!G320="--",'Unit Types - Emission Rates'!G320="---"),0,IF(OR('Unit Types - Emission Rates'!G320="&lt;0.01",'Unit Types - Emission Rates'!G320="&lt; 0.01"),0.01,'Unit Types - Emission Rates'!G320)))</f>
        <v>0</v>
      </c>
      <c r="BB312">
        <f>_xlfn.NUMBERVALUE(IF(OR('Unit Types - Emission Rates'!H320="-",'Unit Types - Emission Rates'!H320="--",'Unit Types - Emission Rates'!H320="---"),0,IF(OR('Unit Types - Emission Rates'!H320="&lt;0.01",'Unit Types - Emission Rates'!H320="&lt; 0.01"),0.01,'Unit Types - Emission Rates'!H320)))</f>
        <v>0</v>
      </c>
      <c r="BC312">
        <f>_xlfn.NUMBERVALUE(IF(OR('Unit Types - Emission Rates'!I320="-",'Unit Types - Emission Rates'!I320="--",'Unit Types - Emission Rates'!I320="---"),0,IF(OR('Unit Types - Emission Rates'!I320="&lt;0.01",'Unit Types - Emission Rates'!I320="&lt; 0.01"),0.01,'Unit Types - Emission Rates'!I320)))</f>
        <v>0</v>
      </c>
      <c r="BD312">
        <f>_xlfn.NUMBERVALUE(IF(OR('Unit Types - Emission Rates'!J320="-",'Unit Types - Emission Rates'!J320="--",'Unit Types - Emission Rates'!J320="---"),0,IF(OR('Unit Types - Emission Rates'!J320="&lt;0.01",'Unit Types - Emission Rates'!J320="&lt; 0.01"),0.01,'Unit Types - Emission Rates'!J320)))</f>
        <v>0</v>
      </c>
      <c r="BE312">
        <f>_xlfn.NUMBERVALUE(IF(OR('Unit Types - Emission Rates'!K320="-",'Unit Types - Emission Rates'!K320="--",'Unit Types - Emission Rates'!K320="---"),0,IF(OR('Unit Types - Emission Rates'!K320="&lt;0.01",'Unit Types - Emission Rates'!K320="&lt; 0.01"),0.01,'Unit Types - Emission Rates'!K320)))</f>
        <v>0</v>
      </c>
      <c r="BF312">
        <f>_xlfn.NUMBERVALUE(IF(OR('Unit Types - Emission Rates'!L320="-",'Unit Types - Emission Rates'!L320="--",'Unit Types - Emission Rates'!L320="---"),0,IF(OR('Unit Types - Emission Rates'!L320="&lt;0.01",'Unit Types - Emission Rates'!L320="&lt; 0.01"),0.01,'Unit Types - Emission Rates'!L320)))</f>
        <v>0</v>
      </c>
      <c r="BG312" t="b">
        <f>IF(AND(V311&lt;&gt;1),(QuickFix!G311="Yes"))</f>
        <v>0</v>
      </c>
      <c r="BH312" t="b">
        <f>OR('Unit Types - Emission Rates'!A320="Consolidate",AND(ISBLANK('Unit Types - Emission Rates'!A320),BH311=TRUE),BC312&gt;0,BD312&gt;0)</f>
        <v>0</v>
      </c>
      <c r="BI312" t="b">
        <f>OR('Unit Types - Emission Rates'!A320="Remove",AND(ISBLANK('Unit Types - Emission Rates'!A320),BI311=TRUE))</f>
        <v>0</v>
      </c>
      <c r="BJ312" t="b">
        <f>OR('Unit Types - Emission Rates'!A320="Consolidate",'Unit Types - Emission Rates'!A320="New/Modified",'Unit Types - Emission Rates'!A320="Change of location",AND(ISBLANK('Unit Types - Emission Rates'!A320),BJ311=TRUE))</f>
        <v>0</v>
      </c>
      <c r="BK312" t="b">
        <f>OR('Unit Types - Emission Rates'!A320="Renew",'Unit Types - Emission Rates'!A320="Renew only",AND(ISBLANK('Unit Types - Emission Rates'!A320),BK311=TRUE))</f>
        <v>0</v>
      </c>
      <c r="BL312">
        <f>IF(ISNUMBER(IFERROR(MATCH(BM312,$BM$1:BM311,0),"Else")),0,ROW(BM312)-1)</f>
        <v>0</v>
      </c>
      <c r="BM312" s="105">
        <f t="shared" si="123"/>
        <v>0</v>
      </c>
      <c r="DA312" t="b">
        <f t="shared" si="121"/>
        <v>0</v>
      </c>
      <c r="DF312" s="333">
        <f t="shared" si="122"/>
        <v>0</v>
      </c>
    </row>
    <row r="313" spans="1:110" x14ac:dyDescent="0.2">
      <c r="A313" s="102">
        <f>IF(OR('Unit Types - Emission Rates'!A322="Not New/Modified",'Unit Types - Emission Rates'!A322="Remove",M313=0),0,IF(ISNUMBER(MATCH(M313,$M$1:M312,0)),0,MAX($A$1:A312)+1))</f>
        <v>0</v>
      </c>
      <c r="B313" t="str">
        <f>IF(OR(COUNTIF(QuickFix!$D$2:D313,QuickFix!D313)&gt;1,QuickFix!D313=0),IF(ISBLANK('Unit Types - Emission Rates'!C322),B312,0),MAX($B$1:B312)+1)</f>
        <v># if BACT</v>
      </c>
      <c r="C313" t="str">
        <f t="shared" si="102"/>
        <v># if BACT0</v>
      </c>
      <c r="D313">
        <f>IF(B313=0,0,IF(ISNUMBER(MATCH(C313,$C$1:C312,0)),-1,COUNTIF($B$2:B313,B313)-COUNTIFS($D$1:D312,"&lt;0",$B$1:B312,B313)))</f>
        <v>-1</v>
      </c>
      <c r="E313">
        <f t="shared" si="118"/>
        <v>0</v>
      </c>
      <c r="F313" t="str">
        <f>IF(OR(COUNTIF(QuickFix!$D$2:D313,QuickFix!D313)&gt;1,QuickFix!D313=0),IF(ISBLANK('Unit Types - Emission Rates'!C322),F312,0),MAX(F$1:$F312)+1)</f>
        <v># if Monitoring</v>
      </c>
      <c r="G313" t="str">
        <f t="shared" si="103"/>
        <v># if Monitoring0</v>
      </c>
      <c r="H313">
        <f>IF(F313=0,0,IF(ISNUMBER(MATCH(G313,$G$1:G312,0)),-1,COUNTIF($F$2:F313,F313)-COUNTIFS($H$1:H312,"&lt;0",$F$1:F312,F313)))</f>
        <v>-1</v>
      </c>
      <c r="I313">
        <f t="shared" si="104"/>
        <v>0</v>
      </c>
      <c r="J313" s="3" t="str">
        <f>IF(OR(COUNTIF($L$2:L313,L313)&gt;1,L313=0),IF(ISBLANK('Unit Types - Emission Rates'!C322),J312,0),MAX($J$1:J312)+1)</f>
        <v>Unique FIN</v>
      </c>
      <c r="K313" s="3" t="str">
        <f>IF(OR(COUNTIF($M$2:M313,M313)&gt;1,M313=0),IF(ISBLANK('Unit Types - Emission Rates'!D322),K312,0),MAX($K$1:K312)+1)</f>
        <v>Unique EPN</v>
      </c>
      <c r="L313">
        <f>IF(ISBLANK('Unit Types - Emission Rates'!$C322),'Unit Types - Emission Rates'!D322,'Unit Types - Emission Rates'!C322)</f>
        <v>0</v>
      </c>
      <c r="M313" s="3">
        <f>IF(AND(ISBLANK('Unit Types - Emission Rates'!D322),N313&lt;&gt;0,L313&lt;&gt;N313),"FIN: "&amp;L313,IF(AND(ISBLANK('Unit Types - Emission Rates'!D322),N313&lt;&gt;0),L313,'Unit Types - Emission Rates'!D322))</f>
        <v>0</v>
      </c>
      <c r="N313" s="3">
        <f>'Unit Types - Emission Rates'!E322</f>
        <v>0</v>
      </c>
      <c r="O313" s="5" t="str">
        <f>IF(OR(COUNTIF($P$2:P313,P313&lt;&gt;0)&gt;1,P313=0),IF(ISBLANK('Unit Types - Emission Rates'!A322),O312,0),MAX($O$1:O312)+1)</f>
        <v>AR Numbering</v>
      </c>
      <c r="P313" s="5">
        <f>'Unit Types - Emission Rates'!A322</f>
        <v>0</v>
      </c>
      <c r="Q313" s="3">
        <f>IF(R313=0,0,IF(COUNTIF($R$2:R313,R313)&gt;1,0,MAX($Q$1:Q312)+1))</f>
        <v>0</v>
      </c>
      <c r="R313" s="3">
        <f>IF(ISBLANK('Unit Types - Emission Rates'!P322),'Unit Types - Emission Rates'!O322,'Unit Types - Emission Rates'!P322)</f>
        <v>0</v>
      </c>
      <c r="S313" t="str">
        <f t="shared" si="119"/>
        <v>00</v>
      </c>
      <c r="T313" t="str">
        <f t="shared" si="120"/>
        <v>00</v>
      </c>
      <c r="U313" s="3">
        <f>IF(OR('Unit Types - Emission Rates'!F322="PM 2.5",'Unit Types - Emission Rates'!F322="PM2.5",'Unit Types - Emission Rates'!F322="PM 10",'Unit Types - Emission Rates'!F322="PM10"),"PM",'Unit Types - Emission Rates'!F322)</f>
        <v>0</v>
      </c>
      <c r="V313" s="100">
        <f>IF(ISBLANK('Unit Types - Emission Rates'!F322),1,0)</f>
        <v>1</v>
      </c>
      <c r="AC313" s="99">
        <f>IF(AD313=-1,0,MAX($AC$1:AC312)+1)</f>
        <v>0</v>
      </c>
      <c r="AD313" s="3">
        <f t="shared" si="105"/>
        <v>-1</v>
      </c>
      <c r="AE313" s="3">
        <f t="shared" si="106"/>
        <v>-1</v>
      </c>
      <c r="AF313" s="280">
        <f t="shared" si="107"/>
        <v>-1</v>
      </c>
      <c r="AG313" s="280" t="str">
        <f t="shared" si="108"/>
        <v/>
      </c>
      <c r="AH313" s="280" t="str">
        <f t="shared" si="109"/>
        <v/>
      </c>
      <c r="AI313" s="3">
        <f t="shared" si="110"/>
        <v>-1</v>
      </c>
      <c r="AJ313" s="3" t="str">
        <f t="shared" si="111"/>
        <v/>
      </c>
      <c r="AK313" s="3" t="str">
        <f t="shared" si="112"/>
        <v/>
      </c>
      <c r="AL313" s="280">
        <f t="shared" si="113"/>
        <v>-1</v>
      </c>
      <c r="AM313" s="280" t="str">
        <f t="shared" si="114"/>
        <v/>
      </c>
      <c r="AN313" s="285" t="str">
        <f t="shared" si="115"/>
        <v/>
      </c>
      <c r="AO313" s="3">
        <f>IF(AP313=0,0,COUNTIF(AO$1:$AO312,"&lt;&gt;0"))</f>
        <v>0</v>
      </c>
      <c r="AP313" s="3">
        <f t="shared" si="116"/>
        <v>0</v>
      </c>
      <c r="AT313" s="99">
        <f>IF(AU313=0,0,COUNTIF($AT$1:AT312,"&lt;&gt;0"))</f>
        <v>0</v>
      </c>
      <c r="AU313" s="3">
        <f t="shared" si="117"/>
        <v>0</v>
      </c>
      <c r="AY313" s="3">
        <f>IF(ISNUMBER(IFERROR(MATCH(AZ313,$AZ$1:AZ312,0),"Else")),0,ROW(AZ313)-1)</f>
        <v>0</v>
      </c>
      <c r="AZ313">
        <f>IF(OR('Unit Types - Emission Rates'!F321="PM 2.5",'Unit Types - Emission Rates'!F321="PM 2.5 ",'Unit Types - Emission Rates'!F321="PM2.5"),"PM2.5",IF(OR('Unit Types - Emission Rates'!F321="PM 10",'Unit Types - Emission Rates'!F321="PM 10 ",'Unit Types - Emission Rates'!F321="PM10 "),"PM10",IF(RIGHT('Unit Types - Emission Rates'!F321,1)=" ",LEFT('Unit Types - Emission Rates'!F321,LEN('Unit Types - Emission Rates'!F321)-1),IF(RIGHT('Unit Types - Emission Rates'!F321,1)&lt;&gt;" ",'Unit Types - Emission Rates'!F321,'Unit Types - Emission Rates'!F321))))</f>
        <v>0</v>
      </c>
      <c r="BA313">
        <f>_xlfn.NUMBERVALUE(IF(OR('Unit Types - Emission Rates'!G321="-",'Unit Types - Emission Rates'!G321="--",'Unit Types - Emission Rates'!G321="---"),0,IF(OR('Unit Types - Emission Rates'!G321="&lt;0.01",'Unit Types - Emission Rates'!G321="&lt; 0.01"),0.01,'Unit Types - Emission Rates'!G321)))</f>
        <v>0</v>
      </c>
      <c r="BB313">
        <f>_xlfn.NUMBERVALUE(IF(OR('Unit Types - Emission Rates'!H321="-",'Unit Types - Emission Rates'!H321="--",'Unit Types - Emission Rates'!H321="---"),0,IF(OR('Unit Types - Emission Rates'!H321="&lt;0.01",'Unit Types - Emission Rates'!H321="&lt; 0.01"),0.01,'Unit Types - Emission Rates'!H321)))</f>
        <v>0</v>
      </c>
      <c r="BC313">
        <f>_xlfn.NUMBERVALUE(IF(OR('Unit Types - Emission Rates'!I321="-",'Unit Types - Emission Rates'!I321="--",'Unit Types - Emission Rates'!I321="---"),0,IF(OR('Unit Types - Emission Rates'!I321="&lt;0.01",'Unit Types - Emission Rates'!I321="&lt; 0.01"),0.01,'Unit Types - Emission Rates'!I321)))</f>
        <v>0</v>
      </c>
      <c r="BD313">
        <f>_xlfn.NUMBERVALUE(IF(OR('Unit Types - Emission Rates'!J321="-",'Unit Types - Emission Rates'!J321="--",'Unit Types - Emission Rates'!J321="---"),0,IF(OR('Unit Types - Emission Rates'!J321="&lt;0.01",'Unit Types - Emission Rates'!J321="&lt; 0.01"),0.01,'Unit Types - Emission Rates'!J321)))</f>
        <v>0</v>
      </c>
      <c r="BE313">
        <f>_xlfn.NUMBERVALUE(IF(OR('Unit Types - Emission Rates'!K321="-",'Unit Types - Emission Rates'!K321="--",'Unit Types - Emission Rates'!K321="---"),0,IF(OR('Unit Types - Emission Rates'!K321="&lt;0.01",'Unit Types - Emission Rates'!K321="&lt; 0.01"),0.01,'Unit Types - Emission Rates'!K321)))</f>
        <v>0</v>
      </c>
      <c r="BF313">
        <f>_xlfn.NUMBERVALUE(IF(OR('Unit Types - Emission Rates'!L321="-",'Unit Types - Emission Rates'!L321="--",'Unit Types - Emission Rates'!L321="---"),0,IF(OR('Unit Types - Emission Rates'!L321="&lt;0.01",'Unit Types - Emission Rates'!L321="&lt; 0.01"),0.01,'Unit Types - Emission Rates'!L321)))</f>
        <v>0</v>
      </c>
      <c r="BG313" t="b">
        <f>IF(AND(V312&lt;&gt;1),(QuickFix!G312="Yes"))</f>
        <v>0</v>
      </c>
      <c r="BH313" t="b">
        <f>OR('Unit Types - Emission Rates'!A321="Consolidate",AND(ISBLANK('Unit Types - Emission Rates'!A321),BH312=TRUE),BC313&gt;0,BD313&gt;0)</f>
        <v>0</v>
      </c>
      <c r="BI313" t="b">
        <f>OR('Unit Types - Emission Rates'!A321="Remove",AND(ISBLANK('Unit Types - Emission Rates'!A321),BI312=TRUE))</f>
        <v>0</v>
      </c>
      <c r="BJ313" t="b">
        <f>OR('Unit Types - Emission Rates'!A321="Consolidate",'Unit Types - Emission Rates'!A321="New/Modified",'Unit Types - Emission Rates'!A321="Change of location",AND(ISBLANK('Unit Types - Emission Rates'!A321),BJ312=TRUE))</f>
        <v>0</v>
      </c>
      <c r="BK313" t="b">
        <f>OR('Unit Types - Emission Rates'!A321="Renew",'Unit Types - Emission Rates'!A321="Renew only",AND(ISBLANK('Unit Types - Emission Rates'!A321),BK312=TRUE))</f>
        <v>0</v>
      </c>
      <c r="BL313">
        <f>IF(ISNUMBER(IFERROR(MATCH(BM313,$BM$1:BM312,0),"Else")),0,ROW(BM313)-1)</f>
        <v>0</v>
      </c>
      <c r="BM313" s="105">
        <f t="shared" si="123"/>
        <v>0</v>
      </c>
      <c r="DA313" t="b">
        <f t="shared" si="121"/>
        <v>0</v>
      </c>
      <c r="DF313" s="333">
        <f t="shared" si="122"/>
        <v>0</v>
      </c>
    </row>
    <row r="314" spans="1:110" x14ac:dyDescent="0.2">
      <c r="A314" s="102">
        <f>IF(OR('Unit Types - Emission Rates'!A323="Not New/Modified",'Unit Types - Emission Rates'!A323="Remove",M314=0),0,IF(ISNUMBER(MATCH(M314,$M$1:M313,0)),0,MAX($A$1:A313)+1))</f>
        <v>0</v>
      </c>
      <c r="B314" t="str">
        <f>IF(OR(COUNTIF(QuickFix!$D$2:D314,QuickFix!D314)&gt;1,QuickFix!D314=0),IF(ISBLANK('Unit Types - Emission Rates'!C323),B313,0),MAX($B$1:B313)+1)</f>
        <v># if BACT</v>
      </c>
      <c r="C314" t="str">
        <f t="shared" si="102"/>
        <v># if BACT0</v>
      </c>
      <c r="D314">
        <f>IF(B314=0,0,IF(ISNUMBER(MATCH(C314,$C$1:C313,0)),-1,COUNTIF($B$2:B314,B314)-COUNTIFS($D$1:D313,"&lt;0",$B$1:B313,B314)))</f>
        <v>-1</v>
      </c>
      <c r="E314">
        <f t="shared" si="118"/>
        <v>0</v>
      </c>
      <c r="F314" t="str">
        <f>IF(OR(COUNTIF(QuickFix!$D$2:D314,QuickFix!D314)&gt;1,QuickFix!D314=0),IF(ISBLANK('Unit Types - Emission Rates'!C323),F313,0),MAX(F$1:$F313)+1)</f>
        <v># if Monitoring</v>
      </c>
      <c r="G314" t="str">
        <f t="shared" si="103"/>
        <v># if Monitoring0</v>
      </c>
      <c r="H314">
        <f>IF(F314=0,0,IF(ISNUMBER(MATCH(G314,$G$1:G313,0)),-1,COUNTIF($F$2:F314,F314)-COUNTIFS($H$1:H313,"&lt;0",$F$1:F313,F314)))</f>
        <v>-1</v>
      </c>
      <c r="I314">
        <f t="shared" si="104"/>
        <v>0</v>
      </c>
      <c r="J314" s="3" t="str">
        <f>IF(OR(COUNTIF($L$2:L314,L314)&gt;1,L314=0),IF(ISBLANK('Unit Types - Emission Rates'!C323),J313,0),MAX($J$1:J313)+1)</f>
        <v>Unique FIN</v>
      </c>
      <c r="K314" s="3" t="str">
        <f>IF(OR(COUNTIF($M$2:M314,M314)&gt;1,M314=0),IF(ISBLANK('Unit Types - Emission Rates'!D323),K313,0),MAX($K$1:K313)+1)</f>
        <v>Unique EPN</v>
      </c>
      <c r="L314">
        <f>IF(ISBLANK('Unit Types - Emission Rates'!$C323),'Unit Types - Emission Rates'!D323,'Unit Types - Emission Rates'!C323)</f>
        <v>0</v>
      </c>
      <c r="M314" s="3">
        <f>IF(AND(ISBLANK('Unit Types - Emission Rates'!D323),N314&lt;&gt;0,L314&lt;&gt;N314),"FIN: "&amp;L314,IF(AND(ISBLANK('Unit Types - Emission Rates'!D323),N314&lt;&gt;0),L314,'Unit Types - Emission Rates'!D323))</f>
        <v>0</v>
      </c>
      <c r="N314" s="3">
        <f>'Unit Types - Emission Rates'!E323</f>
        <v>0</v>
      </c>
      <c r="O314" s="5" t="str">
        <f>IF(OR(COUNTIF($P$2:P314,P314&lt;&gt;0)&gt;1,P314=0),IF(ISBLANK('Unit Types - Emission Rates'!A323),O313,0),MAX($O$1:O313)+1)</f>
        <v>AR Numbering</v>
      </c>
      <c r="P314" s="5">
        <f>'Unit Types - Emission Rates'!A323</f>
        <v>0</v>
      </c>
      <c r="Q314" s="3">
        <f>IF(R314=0,0,IF(COUNTIF($R$2:R314,R314)&gt;1,0,MAX($Q$1:Q313)+1))</f>
        <v>0</v>
      </c>
      <c r="R314" s="3">
        <f>IF(ISBLANK('Unit Types - Emission Rates'!P323),'Unit Types - Emission Rates'!O323,'Unit Types - Emission Rates'!P323)</f>
        <v>0</v>
      </c>
      <c r="S314" t="str">
        <f t="shared" si="119"/>
        <v>00</v>
      </c>
      <c r="T314" t="str">
        <f t="shared" si="120"/>
        <v>00</v>
      </c>
      <c r="U314" s="3">
        <f>IF(OR('Unit Types - Emission Rates'!F323="PM 2.5",'Unit Types - Emission Rates'!F323="PM2.5",'Unit Types - Emission Rates'!F323="PM 10",'Unit Types - Emission Rates'!F323="PM10"),"PM",'Unit Types - Emission Rates'!F323)</f>
        <v>0</v>
      </c>
      <c r="V314" s="100">
        <f>IF(ISBLANK('Unit Types - Emission Rates'!F323),1,0)</f>
        <v>1</v>
      </c>
      <c r="AC314" s="99">
        <f>IF(AD314=-1,0,MAX($AC$1:AC313)+1)</f>
        <v>0</v>
      </c>
      <c r="AD314" s="3">
        <f t="shared" si="105"/>
        <v>-1</v>
      </c>
      <c r="AE314" s="3">
        <f t="shared" si="106"/>
        <v>-1</v>
      </c>
      <c r="AF314" s="280">
        <f t="shared" si="107"/>
        <v>-1</v>
      </c>
      <c r="AG314" s="280" t="str">
        <f t="shared" si="108"/>
        <v/>
      </c>
      <c r="AH314" s="280" t="str">
        <f t="shared" si="109"/>
        <v/>
      </c>
      <c r="AI314" s="3">
        <f t="shared" si="110"/>
        <v>-1</v>
      </c>
      <c r="AJ314" s="3" t="str">
        <f t="shared" si="111"/>
        <v/>
      </c>
      <c r="AK314" s="3" t="str">
        <f t="shared" si="112"/>
        <v/>
      </c>
      <c r="AL314" s="280">
        <f t="shared" si="113"/>
        <v>-1</v>
      </c>
      <c r="AM314" s="280" t="str">
        <f t="shared" si="114"/>
        <v/>
      </c>
      <c r="AN314" s="285" t="str">
        <f t="shared" si="115"/>
        <v/>
      </c>
      <c r="AO314" s="3">
        <f>IF(AP314=0,0,COUNTIF(AO$1:$AO313,"&lt;&gt;0"))</f>
        <v>0</v>
      </c>
      <c r="AP314" s="3">
        <f t="shared" si="116"/>
        <v>0</v>
      </c>
      <c r="AT314" s="99">
        <f>IF(AU314=0,0,COUNTIF($AT$1:AT313,"&lt;&gt;0"))</f>
        <v>0</v>
      </c>
      <c r="AU314" s="3">
        <f t="shared" si="117"/>
        <v>0</v>
      </c>
      <c r="AY314" s="3">
        <f>IF(ISNUMBER(IFERROR(MATCH(AZ314,$AZ$1:AZ313,0),"Else")),0,ROW(AZ314)-1)</f>
        <v>0</v>
      </c>
      <c r="AZ314">
        <f>IF(OR('Unit Types - Emission Rates'!F322="PM 2.5",'Unit Types - Emission Rates'!F322="PM 2.5 ",'Unit Types - Emission Rates'!F322="PM2.5"),"PM2.5",IF(OR('Unit Types - Emission Rates'!F322="PM 10",'Unit Types - Emission Rates'!F322="PM 10 ",'Unit Types - Emission Rates'!F322="PM10 "),"PM10",IF(RIGHT('Unit Types - Emission Rates'!F322,1)=" ",LEFT('Unit Types - Emission Rates'!F322,LEN('Unit Types - Emission Rates'!F322)-1),IF(RIGHT('Unit Types - Emission Rates'!F322,1)&lt;&gt;" ",'Unit Types - Emission Rates'!F322,'Unit Types - Emission Rates'!F322))))</f>
        <v>0</v>
      </c>
      <c r="BA314">
        <f>_xlfn.NUMBERVALUE(IF(OR('Unit Types - Emission Rates'!G322="-",'Unit Types - Emission Rates'!G322="--",'Unit Types - Emission Rates'!G322="---"),0,IF(OR('Unit Types - Emission Rates'!G322="&lt;0.01",'Unit Types - Emission Rates'!G322="&lt; 0.01"),0.01,'Unit Types - Emission Rates'!G322)))</f>
        <v>0</v>
      </c>
      <c r="BB314">
        <f>_xlfn.NUMBERVALUE(IF(OR('Unit Types - Emission Rates'!H322="-",'Unit Types - Emission Rates'!H322="--",'Unit Types - Emission Rates'!H322="---"),0,IF(OR('Unit Types - Emission Rates'!H322="&lt;0.01",'Unit Types - Emission Rates'!H322="&lt; 0.01"),0.01,'Unit Types - Emission Rates'!H322)))</f>
        <v>0</v>
      </c>
      <c r="BC314">
        <f>_xlfn.NUMBERVALUE(IF(OR('Unit Types - Emission Rates'!I322="-",'Unit Types - Emission Rates'!I322="--",'Unit Types - Emission Rates'!I322="---"),0,IF(OR('Unit Types - Emission Rates'!I322="&lt;0.01",'Unit Types - Emission Rates'!I322="&lt; 0.01"),0.01,'Unit Types - Emission Rates'!I322)))</f>
        <v>0</v>
      </c>
      <c r="BD314">
        <f>_xlfn.NUMBERVALUE(IF(OR('Unit Types - Emission Rates'!J322="-",'Unit Types - Emission Rates'!J322="--",'Unit Types - Emission Rates'!J322="---"),0,IF(OR('Unit Types - Emission Rates'!J322="&lt;0.01",'Unit Types - Emission Rates'!J322="&lt; 0.01"),0.01,'Unit Types - Emission Rates'!J322)))</f>
        <v>0</v>
      </c>
      <c r="BE314">
        <f>_xlfn.NUMBERVALUE(IF(OR('Unit Types - Emission Rates'!K322="-",'Unit Types - Emission Rates'!K322="--",'Unit Types - Emission Rates'!K322="---"),0,IF(OR('Unit Types - Emission Rates'!K322="&lt;0.01",'Unit Types - Emission Rates'!K322="&lt; 0.01"),0.01,'Unit Types - Emission Rates'!K322)))</f>
        <v>0</v>
      </c>
      <c r="BF314">
        <f>_xlfn.NUMBERVALUE(IF(OR('Unit Types - Emission Rates'!L322="-",'Unit Types - Emission Rates'!L322="--",'Unit Types - Emission Rates'!L322="---"),0,IF(OR('Unit Types - Emission Rates'!L322="&lt;0.01",'Unit Types - Emission Rates'!L322="&lt; 0.01"),0.01,'Unit Types - Emission Rates'!L322)))</f>
        <v>0</v>
      </c>
      <c r="BG314" t="b">
        <f>IF(AND(V313&lt;&gt;1),(QuickFix!G313="Yes"))</f>
        <v>0</v>
      </c>
      <c r="BH314" t="b">
        <f>OR('Unit Types - Emission Rates'!A322="Consolidate",AND(ISBLANK('Unit Types - Emission Rates'!A322),BH313=TRUE),BC314&gt;0,BD314&gt;0)</f>
        <v>0</v>
      </c>
      <c r="BI314" t="b">
        <f>OR('Unit Types - Emission Rates'!A322="Remove",AND(ISBLANK('Unit Types - Emission Rates'!A322),BI313=TRUE))</f>
        <v>0</v>
      </c>
      <c r="BJ314" t="b">
        <f>OR('Unit Types - Emission Rates'!A322="Consolidate",'Unit Types - Emission Rates'!A322="New/Modified",'Unit Types - Emission Rates'!A322="Change of location",AND(ISBLANK('Unit Types - Emission Rates'!A322),BJ313=TRUE))</f>
        <v>0</v>
      </c>
      <c r="BK314" t="b">
        <f>OR('Unit Types - Emission Rates'!A322="Renew",'Unit Types - Emission Rates'!A322="Renew only",AND(ISBLANK('Unit Types - Emission Rates'!A322),BK313=TRUE))</f>
        <v>0</v>
      </c>
      <c r="BL314">
        <f>IF(ISNUMBER(IFERROR(MATCH(BM314,$BM$1:BM313,0),"Else")),0,ROW(BM314)-1)</f>
        <v>0</v>
      </c>
      <c r="BM314" s="105">
        <f t="shared" si="123"/>
        <v>0</v>
      </c>
      <c r="DA314" t="b">
        <f t="shared" si="121"/>
        <v>0</v>
      </c>
      <c r="DF314" s="333">
        <f t="shared" si="122"/>
        <v>0</v>
      </c>
    </row>
    <row r="315" spans="1:110" x14ac:dyDescent="0.2">
      <c r="A315" s="102">
        <f>IF(OR('Unit Types - Emission Rates'!A324="Not New/Modified",'Unit Types - Emission Rates'!A324="Remove",M315=0),0,IF(ISNUMBER(MATCH(M315,$M$1:M314,0)),0,MAX($A$1:A314)+1))</f>
        <v>0</v>
      </c>
      <c r="B315" t="str">
        <f>IF(OR(COUNTIF(QuickFix!$D$2:D315,QuickFix!D315)&gt;1,QuickFix!D315=0),IF(ISBLANK('Unit Types - Emission Rates'!C324),B314,0),MAX($B$1:B314)+1)</f>
        <v># if BACT</v>
      </c>
      <c r="C315" t="str">
        <f t="shared" si="102"/>
        <v># if BACT0</v>
      </c>
      <c r="D315">
        <f>IF(B315=0,0,IF(ISNUMBER(MATCH(C315,$C$1:C314,0)),-1,COUNTIF($B$2:B315,B315)-COUNTIFS($D$1:D314,"&lt;0",$B$1:B314,B315)))</f>
        <v>-1</v>
      </c>
      <c r="E315">
        <f t="shared" si="118"/>
        <v>0</v>
      </c>
      <c r="F315" t="str">
        <f>IF(OR(COUNTIF(QuickFix!$D$2:D315,QuickFix!D315)&gt;1,QuickFix!D315=0),IF(ISBLANK('Unit Types - Emission Rates'!C324),F314,0),MAX(F$1:$F314)+1)</f>
        <v># if Monitoring</v>
      </c>
      <c r="G315" t="str">
        <f t="shared" si="103"/>
        <v># if Monitoring0</v>
      </c>
      <c r="H315">
        <f>IF(F315=0,0,IF(ISNUMBER(MATCH(G315,$G$1:G314,0)),-1,COUNTIF($F$2:F315,F315)-COUNTIFS($H$1:H314,"&lt;0",$F$1:F314,F315)))</f>
        <v>-1</v>
      </c>
      <c r="I315">
        <f t="shared" si="104"/>
        <v>0</v>
      </c>
      <c r="J315" s="3" t="str">
        <f>IF(OR(COUNTIF($L$2:L315,L315)&gt;1,L315=0),IF(ISBLANK('Unit Types - Emission Rates'!C324),J314,0),MAX($J$1:J314)+1)</f>
        <v>Unique FIN</v>
      </c>
      <c r="K315" s="3" t="str">
        <f>IF(OR(COUNTIF($M$2:M315,M315)&gt;1,M315=0),IF(ISBLANK('Unit Types - Emission Rates'!D324),K314,0),MAX($K$1:K314)+1)</f>
        <v>Unique EPN</v>
      </c>
      <c r="L315">
        <f>IF(ISBLANK('Unit Types - Emission Rates'!$C324),'Unit Types - Emission Rates'!D324,'Unit Types - Emission Rates'!C324)</f>
        <v>0</v>
      </c>
      <c r="M315" s="3">
        <f>IF(AND(ISBLANK('Unit Types - Emission Rates'!D324),N315&lt;&gt;0,L315&lt;&gt;N315),"FIN: "&amp;L315,IF(AND(ISBLANK('Unit Types - Emission Rates'!D324),N315&lt;&gt;0),L315,'Unit Types - Emission Rates'!D324))</f>
        <v>0</v>
      </c>
      <c r="N315" s="3">
        <f>'Unit Types - Emission Rates'!E324</f>
        <v>0</v>
      </c>
      <c r="O315" s="5" t="str">
        <f>IF(OR(COUNTIF($P$2:P315,P315&lt;&gt;0)&gt;1,P315=0),IF(ISBLANK('Unit Types - Emission Rates'!A324),O314,0),MAX($O$1:O314)+1)</f>
        <v>AR Numbering</v>
      </c>
      <c r="P315" s="5">
        <f>'Unit Types - Emission Rates'!A324</f>
        <v>0</v>
      </c>
      <c r="Q315" s="3">
        <f>IF(R315=0,0,IF(COUNTIF($R$2:R315,R315)&gt;1,0,MAX($Q$1:Q314)+1))</f>
        <v>0</v>
      </c>
      <c r="R315" s="3">
        <f>IF(ISBLANK('Unit Types - Emission Rates'!P324),'Unit Types - Emission Rates'!O324,'Unit Types - Emission Rates'!P324)</f>
        <v>0</v>
      </c>
      <c r="S315" t="str">
        <f t="shared" si="119"/>
        <v>00</v>
      </c>
      <c r="T315" t="str">
        <f t="shared" si="120"/>
        <v>00</v>
      </c>
      <c r="U315" s="3">
        <f>IF(OR('Unit Types - Emission Rates'!F324="PM 2.5",'Unit Types - Emission Rates'!F324="PM2.5",'Unit Types - Emission Rates'!F324="PM 10",'Unit Types - Emission Rates'!F324="PM10"),"PM",'Unit Types - Emission Rates'!F324)</f>
        <v>0</v>
      </c>
      <c r="V315" s="100">
        <f>IF(ISBLANK('Unit Types - Emission Rates'!F324),1,0)</f>
        <v>1</v>
      </c>
      <c r="AC315" s="99">
        <f>IF(AD315=-1,0,MAX($AC$1:AC314)+1)</f>
        <v>0</v>
      </c>
      <c r="AD315" s="3">
        <f t="shared" si="105"/>
        <v>-1</v>
      </c>
      <c r="AE315" s="3">
        <f t="shared" si="106"/>
        <v>-1</v>
      </c>
      <c r="AF315" s="280">
        <f t="shared" si="107"/>
        <v>-1</v>
      </c>
      <c r="AG315" s="280" t="str">
        <f t="shared" si="108"/>
        <v/>
      </c>
      <c r="AH315" s="280" t="str">
        <f t="shared" si="109"/>
        <v/>
      </c>
      <c r="AI315" s="3">
        <f t="shared" si="110"/>
        <v>-1</v>
      </c>
      <c r="AJ315" s="3" t="str">
        <f t="shared" si="111"/>
        <v/>
      </c>
      <c r="AK315" s="3" t="str">
        <f t="shared" si="112"/>
        <v/>
      </c>
      <c r="AL315" s="280">
        <f t="shared" si="113"/>
        <v>-1</v>
      </c>
      <c r="AM315" s="280" t="str">
        <f t="shared" si="114"/>
        <v/>
      </c>
      <c r="AN315" s="285" t="str">
        <f t="shared" si="115"/>
        <v/>
      </c>
      <c r="AO315" s="3">
        <f>IF(AP315=0,0,COUNTIF(AO$1:$AO314,"&lt;&gt;0"))</f>
        <v>0</v>
      </c>
      <c r="AP315" s="3">
        <f t="shared" si="116"/>
        <v>0</v>
      </c>
      <c r="AT315" s="99">
        <f>IF(AU315=0,0,COUNTIF($AT$1:AT314,"&lt;&gt;0"))</f>
        <v>0</v>
      </c>
      <c r="AU315" s="3">
        <f t="shared" si="117"/>
        <v>0</v>
      </c>
      <c r="AY315" s="3">
        <f>IF(ISNUMBER(IFERROR(MATCH(AZ315,$AZ$1:AZ314,0),"Else")),0,ROW(AZ315)-1)</f>
        <v>0</v>
      </c>
      <c r="AZ315">
        <f>IF(OR('Unit Types - Emission Rates'!F323="PM 2.5",'Unit Types - Emission Rates'!F323="PM 2.5 ",'Unit Types - Emission Rates'!F323="PM2.5"),"PM2.5",IF(OR('Unit Types - Emission Rates'!F323="PM 10",'Unit Types - Emission Rates'!F323="PM 10 ",'Unit Types - Emission Rates'!F323="PM10 "),"PM10",IF(RIGHT('Unit Types - Emission Rates'!F323,1)=" ",LEFT('Unit Types - Emission Rates'!F323,LEN('Unit Types - Emission Rates'!F323)-1),IF(RIGHT('Unit Types - Emission Rates'!F323,1)&lt;&gt;" ",'Unit Types - Emission Rates'!F323,'Unit Types - Emission Rates'!F323))))</f>
        <v>0</v>
      </c>
      <c r="BA315">
        <f>_xlfn.NUMBERVALUE(IF(OR('Unit Types - Emission Rates'!G323="-",'Unit Types - Emission Rates'!G323="--",'Unit Types - Emission Rates'!G323="---"),0,IF(OR('Unit Types - Emission Rates'!G323="&lt;0.01",'Unit Types - Emission Rates'!G323="&lt; 0.01"),0.01,'Unit Types - Emission Rates'!G323)))</f>
        <v>0</v>
      </c>
      <c r="BB315">
        <f>_xlfn.NUMBERVALUE(IF(OR('Unit Types - Emission Rates'!H323="-",'Unit Types - Emission Rates'!H323="--",'Unit Types - Emission Rates'!H323="---"),0,IF(OR('Unit Types - Emission Rates'!H323="&lt;0.01",'Unit Types - Emission Rates'!H323="&lt; 0.01"),0.01,'Unit Types - Emission Rates'!H323)))</f>
        <v>0</v>
      </c>
      <c r="BC315">
        <f>_xlfn.NUMBERVALUE(IF(OR('Unit Types - Emission Rates'!I323="-",'Unit Types - Emission Rates'!I323="--",'Unit Types - Emission Rates'!I323="---"),0,IF(OR('Unit Types - Emission Rates'!I323="&lt;0.01",'Unit Types - Emission Rates'!I323="&lt; 0.01"),0.01,'Unit Types - Emission Rates'!I323)))</f>
        <v>0</v>
      </c>
      <c r="BD315">
        <f>_xlfn.NUMBERVALUE(IF(OR('Unit Types - Emission Rates'!J323="-",'Unit Types - Emission Rates'!J323="--",'Unit Types - Emission Rates'!J323="---"),0,IF(OR('Unit Types - Emission Rates'!J323="&lt;0.01",'Unit Types - Emission Rates'!J323="&lt; 0.01"),0.01,'Unit Types - Emission Rates'!J323)))</f>
        <v>0</v>
      </c>
      <c r="BE315">
        <f>_xlfn.NUMBERVALUE(IF(OR('Unit Types - Emission Rates'!K323="-",'Unit Types - Emission Rates'!K323="--",'Unit Types - Emission Rates'!K323="---"),0,IF(OR('Unit Types - Emission Rates'!K323="&lt;0.01",'Unit Types - Emission Rates'!K323="&lt; 0.01"),0.01,'Unit Types - Emission Rates'!K323)))</f>
        <v>0</v>
      </c>
      <c r="BF315">
        <f>_xlfn.NUMBERVALUE(IF(OR('Unit Types - Emission Rates'!L323="-",'Unit Types - Emission Rates'!L323="--",'Unit Types - Emission Rates'!L323="---"),0,IF(OR('Unit Types - Emission Rates'!L323="&lt;0.01",'Unit Types - Emission Rates'!L323="&lt; 0.01"),0.01,'Unit Types - Emission Rates'!L323)))</f>
        <v>0</v>
      </c>
      <c r="BG315" t="b">
        <f>IF(AND(V314&lt;&gt;1),(QuickFix!G314="Yes"))</f>
        <v>0</v>
      </c>
      <c r="BH315" t="b">
        <f>OR('Unit Types - Emission Rates'!A323="Consolidate",AND(ISBLANK('Unit Types - Emission Rates'!A323),BH314=TRUE),BC315&gt;0,BD315&gt;0)</f>
        <v>0</v>
      </c>
      <c r="BI315" t="b">
        <f>OR('Unit Types - Emission Rates'!A323="Remove",AND(ISBLANK('Unit Types - Emission Rates'!A323),BI314=TRUE))</f>
        <v>0</v>
      </c>
      <c r="BJ315" t="b">
        <f>OR('Unit Types - Emission Rates'!A323="Consolidate",'Unit Types - Emission Rates'!A323="New/Modified",'Unit Types - Emission Rates'!A323="Change of location",AND(ISBLANK('Unit Types - Emission Rates'!A323),BJ314=TRUE))</f>
        <v>0</v>
      </c>
      <c r="BK315" t="b">
        <f>OR('Unit Types - Emission Rates'!A323="Renew",'Unit Types - Emission Rates'!A323="Renew only",AND(ISBLANK('Unit Types - Emission Rates'!A323),BK314=TRUE))</f>
        <v>0</v>
      </c>
      <c r="BL315">
        <f>IF(ISNUMBER(IFERROR(MATCH(BM315,$BM$1:BM314,0),"Else")),0,ROW(BM315)-1)</f>
        <v>0</v>
      </c>
      <c r="BM315" s="105">
        <f t="shared" si="123"/>
        <v>0</v>
      </c>
      <c r="DA315" t="b">
        <f t="shared" si="121"/>
        <v>0</v>
      </c>
      <c r="DF315" s="333">
        <f t="shared" si="122"/>
        <v>0</v>
      </c>
    </row>
    <row r="316" spans="1:110" x14ac:dyDescent="0.2">
      <c r="A316" s="102">
        <f>IF(OR('Unit Types - Emission Rates'!A325="Not New/Modified",'Unit Types - Emission Rates'!A325="Remove",M316=0),0,IF(ISNUMBER(MATCH(M316,$M$1:M315,0)),0,MAX($A$1:A315)+1))</f>
        <v>0</v>
      </c>
      <c r="B316" t="str">
        <f>IF(OR(COUNTIF(QuickFix!$D$2:D316,QuickFix!D316)&gt;1,QuickFix!D316=0),IF(ISBLANK('Unit Types - Emission Rates'!C325),B315,0),MAX($B$1:B315)+1)</f>
        <v># if BACT</v>
      </c>
      <c r="C316" t="str">
        <f t="shared" si="102"/>
        <v># if BACT0</v>
      </c>
      <c r="D316">
        <f>IF(B316=0,0,IF(ISNUMBER(MATCH(C316,$C$1:C315,0)),-1,COUNTIF($B$2:B316,B316)-COUNTIFS($D$1:D315,"&lt;0",$B$1:B315,B316)))</f>
        <v>-1</v>
      </c>
      <c r="E316">
        <f t="shared" si="118"/>
        <v>0</v>
      </c>
      <c r="F316" t="str">
        <f>IF(OR(COUNTIF(QuickFix!$D$2:D316,QuickFix!D316)&gt;1,QuickFix!D316=0),IF(ISBLANK('Unit Types - Emission Rates'!C325),F315,0),MAX(F$1:$F315)+1)</f>
        <v># if Monitoring</v>
      </c>
      <c r="G316" t="str">
        <f t="shared" si="103"/>
        <v># if Monitoring0</v>
      </c>
      <c r="H316">
        <f>IF(F316=0,0,IF(ISNUMBER(MATCH(G316,$G$1:G315,0)),-1,COUNTIF($F$2:F316,F316)-COUNTIFS($H$1:H315,"&lt;0",$F$1:F315,F316)))</f>
        <v>-1</v>
      </c>
      <c r="I316">
        <f t="shared" si="104"/>
        <v>0</v>
      </c>
      <c r="J316" s="3" t="str">
        <f>IF(OR(COUNTIF($L$2:L316,L316)&gt;1,L316=0),IF(ISBLANK('Unit Types - Emission Rates'!C325),J315,0),MAX($J$1:J315)+1)</f>
        <v>Unique FIN</v>
      </c>
      <c r="K316" s="3" t="str">
        <f>IF(OR(COUNTIF($M$2:M316,M316)&gt;1,M316=0),IF(ISBLANK('Unit Types - Emission Rates'!D325),K315,0),MAX($K$1:K315)+1)</f>
        <v>Unique EPN</v>
      </c>
      <c r="L316">
        <f>IF(ISBLANK('Unit Types - Emission Rates'!$C325),'Unit Types - Emission Rates'!D325,'Unit Types - Emission Rates'!C325)</f>
        <v>0</v>
      </c>
      <c r="M316" s="3">
        <f>IF(AND(ISBLANK('Unit Types - Emission Rates'!D325),N316&lt;&gt;0,L316&lt;&gt;N316),"FIN: "&amp;L316,IF(AND(ISBLANK('Unit Types - Emission Rates'!D325),N316&lt;&gt;0),L316,'Unit Types - Emission Rates'!D325))</f>
        <v>0</v>
      </c>
      <c r="N316" s="3">
        <f>'Unit Types - Emission Rates'!E325</f>
        <v>0</v>
      </c>
      <c r="O316" s="5" t="str">
        <f>IF(OR(COUNTIF($P$2:P316,P316&lt;&gt;0)&gt;1,P316=0),IF(ISBLANK('Unit Types - Emission Rates'!A325),O315,0),MAX($O$1:O315)+1)</f>
        <v>AR Numbering</v>
      </c>
      <c r="P316" s="5">
        <f>'Unit Types - Emission Rates'!A325</f>
        <v>0</v>
      </c>
      <c r="Q316" s="3">
        <f>IF(R316=0,0,IF(COUNTIF($R$2:R316,R316)&gt;1,0,MAX($Q$1:Q315)+1))</f>
        <v>0</v>
      </c>
      <c r="R316" s="3">
        <f>IF(ISBLANK('Unit Types - Emission Rates'!P325),'Unit Types - Emission Rates'!O325,'Unit Types - Emission Rates'!P325)</f>
        <v>0</v>
      </c>
      <c r="S316" t="str">
        <f t="shared" si="119"/>
        <v>00</v>
      </c>
      <c r="T316" t="str">
        <f t="shared" si="120"/>
        <v>00</v>
      </c>
      <c r="U316" s="3">
        <f>IF(OR('Unit Types - Emission Rates'!F325="PM 2.5",'Unit Types - Emission Rates'!F325="PM2.5",'Unit Types - Emission Rates'!F325="PM 10",'Unit Types - Emission Rates'!F325="PM10"),"PM",'Unit Types - Emission Rates'!F325)</f>
        <v>0</v>
      </c>
      <c r="V316" s="100">
        <f>IF(ISBLANK('Unit Types - Emission Rates'!F325),1,0)</f>
        <v>1</v>
      </c>
      <c r="AC316" s="99">
        <f>IF(AD316=-1,0,MAX($AC$1:AC315)+1)</f>
        <v>0</v>
      </c>
      <c r="AD316" s="3">
        <f t="shared" si="105"/>
        <v>-1</v>
      </c>
      <c r="AE316" s="3">
        <f t="shared" si="106"/>
        <v>-1</v>
      </c>
      <c r="AF316" s="280">
        <f t="shared" si="107"/>
        <v>-1</v>
      </c>
      <c r="AG316" s="280" t="str">
        <f t="shared" si="108"/>
        <v/>
      </c>
      <c r="AH316" s="280" t="str">
        <f t="shared" si="109"/>
        <v/>
      </c>
      <c r="AI316" s="3">
        <f t="shared" si="110"/>
        <v>-1</v>
      </c>
      <c r="AJ316" s="3" t="str">
        <f t="shared" si="111"/>
        <v/>
      </c>
      <c r="AK316" s="3" t="str">
        <f t="shared" si="112"/>
        <v/>
      </c>
      <c r="AL316" s="280">
        <f t="shared" si="113"/>
        <v>-1</v>
      </c>
      <c r="AM316" s="280" t="str">
        <f t="shared" si="114"/>
        <v/>
      </c>
      <c r="AN316" s="285" t="str">
        <f t="shared" si="115"/>
        <v/>
      </c>
      <c r="AO316" s="3">
        <f>IF(AP316=0,0,COUNTIF(AO$1:$AO315,"&lt;&gt;0"))</f>
        <v>0</v>
      </c>
      <c r="AP316" s="3">
        <f t="shared" si="116"/>
        <v>0</v>
      </c>
      <c r="AT316" s="99">
        <f>IF(AU316=0,0,COUNTIF($AT$1:AT315,"&lt;&gt;0"))</f>
        <v>0</v>
      </c>
      <c r="AU316" s="3">
        <f t="shared" si="117"/>
        <v>0</v>
      </c>
      <c r="AY316" s="3">
        <f>IF(ISNUMBER(IFERROR(MATCH(AZ316,$AZ$1:AZ315,0),"Else")),0,ROW(AZ316)-1)</f>
        <v>0</v>
      </c>
      <c r="AZ316">
        <f>IF(OR('Unit Types - Emission Rates'!F324="PM 2.5",'Unit Types - Emission Rates'!F324="PM 2.5 ",'Unit Types - Emission Rates'!F324="PM2.5"),"PM2.5",IF(OR('Unit Types - Emission Rates'!F324="PM 10",'Unit Types - Emission Rates'!F324="PM 10 ",'Unit Types - Emission Rates'!F324="PM10 "),"PM10",IF(RIGHT('Unit Types - Emission Rates'!F324,1)=" ",LEFT('Unit Types - Emission Rates'!F324,LEN('Unit Types - Emission Rates'!F324)-1),IF(RIGHT('Unit Types - Emission Rates'!F324,1)&lt;&gt;" ",'Unit Types - Emission Rates'!F324,'Unit Types - Emission Rates'!F324))))</f>
        <v>0</v>
      </c>
      <c r="BA316">
        <f>_xlfn.NUMBERVALUE(IF(OR('Unit Types - Emission Rates'!G324="-",'Unit Types - Emission Rates'!G324="--",'Unit Types - Emission Rates'!G324="---"),0,IF(OR('Unit Types - Emission Rates'!G324="&lt;0.01",'Unit Types - Emission Rates'!G324="&lt; 0.01"),0.01,'Unit Types - Emission Rates'!G324)))</f>
        <v>0</v>
      </c>
      <c r="BB316">
        <f>_xlfn.NUMBERVALUE(IF(OR('Unit Types - Emission Rates'!H324="-",'Unit Types - Emission Rates'!H324="--",'Unit Types - Emission Rates'!H324="---"),0,IF(OR('Unit Types - Emission Rates'!H324="&lt;0.01",'Unit Types - Emission Rates'!H324="&lt; 0.01"),0.01,'Unit Types - Emission Rates'!H324)))</f>
        <v>0</v>
      </c>
      <c r="BC316">
        <f>_xlfn.NUMBERVALUE(IF(OR('Unit Types - Emission Rates'!I324="-",'Unit Types - Emission Rates'!I324="--",'Unit Types - Emission Rates'!I324="---"),0,IF(OR('Unit Types - Emission Rates'!I324="&lt;0.01",'Unit Types - Emission Rates'!I324="&lt; 0.01"),0.01,'Unit Types - Emission Rates'!I324)))</f>
        <v>0</v>
      </c>
      <c r="BD316">
        <f>_xlfn.NUMBERVALUE(IF(OR('Unit Types - Emission Rates'!J324="-",'Unit Types - Emission Rates'!J324="--",'Unit Types - Emission Rates'!J324="---"),0,IF(OR('Unit Types - Emission Rates'!J324="&lt;0.01",'Unit Types - Emission Rates'!J324="&lt; 0.01"),0.01,'Unit Types - Emission Rates'!J324)))</f>
        <v>0</v>
      </c>
      <c r="BE316">
        <f>_xlfn.NUMBERVALUE(IF(OR('Unit Types - Emission Rates'!K324="-",'Unit Types - Emission Rates'!K324="--",'Unit Types - Emission Rates'!K324="---"),0,IF(OR('Unit Types - Emission Rates'!K324="&lt;0.01",'Unit Types - Emission Rates'!K324="&lt; 0.01"),0.01,'Unit Types - Emission Rates'!K324)))</f>
        <v>0</v>
      </c>
      <c r="BF316">
        <f>_xlfn.NUMBERVALUE(IF(OR('Unit Types - Emission Rates'!L324="-",'Unit Types - Emission Rates'!L324="--",'Unit Types - Emission Rates'!L324="---"),0,IF(OR('Unit Types - Emission Rates'!L324="&lt;0.01",'Unit Types - Emission Rates'!L324="&lt; 0.01"),0.01,'Unit Types - Emission Rates'!L324)))</f>
        <v>0</v>
      </c>
      <c r="BG316" t="b">
        <f>IF(AND(V315&lt;&gt;1),(QuickFix!G315="Yes"))</f>
        <v>0</v>
      </c>
      <c r="BH316" t="b">
        <f>OR('Unit Types - Emission Rates'!A324="Consolidate",AND(ISBLANK('Unit Types - Emission Rates'!A324),BH315=TRUE),BC316&gt;0,BD316&gt;0)</f>
        <v>0</v>
      </c>
      <c r="BI316" t="b">
        <f>OR('Unit Types - Emission Rates'!A324="Remove",AND(ISBLANK('Unit Types - Emission Rates'!A324),BI315=TRUE))</f>
        <v>0</v>
      </c>
      <c r="BJ316" t="b">
        <f>OR('Unit Types - Emission Rates'!A324="Consolidate",'Unit Types - Emission Rates'!A324="New/Modified",'Unit Types - Emission Rates'!A324="Change of location",AND(ISBLANK('Unit Types - Emission Rates'!A324),BJ315=TRUE))</f>
        <v>0</v>
      </c>
      <c r="BK316" t="b">
        <f>OR('Unit Types - Emission Rates'!A324="Renew",'Unit Types - Emission Rates'!A324="Renew only",AND(ISBLANK('Unit Types - Emission Rates'!A324),BK315=TRUE))</f>
        <v>0</v>
      </c>
      <c r="BL316">
        <f>IF(ISNUMBER(IFERROR(MATCH(BM316,$BM$1:BM315,0),"Else")),0,ROW(BM316)-1)</f>
        <v>0</v>
      </c>
      <c r="BM316" s="105">
        <f t="shared" si="123"/>
        <v>0</v>
      </c>
      <c r="DA316" t="b">
        <f t="shared" si="121"/>
        <v>0</v>
      </c>
      <c r="DF316" s="333">
        <f t="shared" si="122"/>
        <v>0</v>
      </c>
    </row>
    <row r="317" spans="1:110" x14ac:dyDescent="0.2">
      <c r="A317" s="102">
        <f>IF(OR('Unit Types - Emission Rates'!A326="Not New/Modified",'Unit Types - Emission Rates'!A326="Remove",M317=0),0,IF(ISNUMBER(MATCH(M317,$M$1:M316,0)),0,MAX($A$1:A316)+1))</f>
        <v>0</v>
      </c>
      <c r="B317" t="str">
        <f>IF(OR(COUNTIF(QuickFix!$D$2:D317,QuickFix!D317)&gt;1,QuickFix!D317=0),IF(ISBLANK('Unit Types - Emission Rates'!C326),B316,0),MAX($B$1:B316)+1)</f>
        <v># if BACT</v>
      </c>
      <c r="C317" t="str">
        <f t="shared" si="102"/>
        <v># if BACT0</v>
      </c>
      <c r="D317">
        <f>IF(B317=0,0,IF(ISNUMBER(MATCH(C317,$C$1:C316,0)),-1,COUNTIF($B$2:B317,B317)-COUNTIFS($D$1:D316,"&lt;0",$B$1:B316,B317)))</f>
        <v>-1</v>
      </c>
      <c r="E317">
        <f t="shared" si="118"/>
        <v>0</v>
      </c>
      <c r="F317" t="str">
        <f>IF(OR(COUNTIF(QuickFix!$D$2:D317,QuickFix!D317)&gt;1,QuickFix!D317=0),IF(ISBLANK('Unit Types - Emission Rates'!C326),F316,0),MAX(F$1:$F316)+1)</f>
        <v># if Monitoring</v>
      </c>
      <c r="G317" t="str">
        <f t="shared" si="103"/>
        <v># if Monitoring0</v>
      </c>
      <c r="H317">
        <f>IF(F317=0,0,IF(ISNUMBER(MATCH(G317,$G$1:G316,0)),-1,COUNTIF($F$2:F317,F317)-COUNTIFS($H$1:H316,"&lt;0",$F$1:F316,F317)))</f>
        <v>-1</v>
      </c>
      <c r="I317">
        <f t="shared" si="104"/>
        <v>0</v>
      </c>
      <c r="J317" s="3" t="str">
        <f>IF(OR(COUNTIF($L$2:L317,L317)&gt;1,L317=0),IF(ISBLANK('Unit Types - Emission Rates'!C326),J316,0),MAX($J$1:J316)+1)</f>
        <v>Unique FIN</v>
      </c>
      <c r="K317" s="3" t="str">
        <f>IF(OR(COUNTIF($M$2:M317,M317)&gt;1,M317=0),IF(ISBLANK('Unit Types - Emission Rates'!D326),K316,0),MAX($K$1:K316)+1)</f>
        <v>Unique EPN</v>
      </c>
      <c r="L317">
        <f>IF(ISBLANK('Unit Types - Emission Rates'!$C326),'Unit Types - Emission Rates'!D326,'Unit Types - Emission Rates'!C326)</f>
        <v>0</v>
      </c>
      <c r="M317" s="3">
        <f>IF(AND(ISBLANK('Unit Types - Emission Rates'!D326),N317&lt;&gt;0,L317&lt;&gt;N317),"FIN: "&amp;L317,IF(AND(ISBLANK('Unit Types - Emission Rates'!D326),N317&lt;&gt;0),L317,'Unit Types - Emission Rates'!D326))</f>
        <v>0</v>
      </c>
      <c r="N317" s="3">
        <f>'Unit Types - Emission Rates'!E326</f>
        <v>0</v>
      </c>
      <c r="O317" s="5" t="str">
        <f>IF(OR(COUNTIF($P$2:P317,P317&lt;&gt;0)&gt;1,P317=0),IF(ISBLANK('Unit Types - Emission Rates'!A326),O316,0),MAX($O$1:O316)+1)</f>
        <v>AR Numbering</v>
      </c>
      <c r="P317" s="5">
        <f>'Unit Types - Emission Rates'!A326</f>
        <v>0</v>
      </c>
      <c r="Q317" s="3">
        <f>IF(R317=0,0,IF(COUNTIF($R$2:R317,R317)&gt;1,0,MAX($Q$1:Q316)+1))</f>
        <v>0</v>
      </c>
      <c r="R317" s="3">
        <f>IF(ISBLANK('Unit Types - Emission Rates'!P326),'Unit Types - Emission Rates'!O326,'Unit Types - Emission Rates'!P326)</f>
        <v>0</v>
      </c>
      <c r="S317" t="str">
        <f t="shared" si="119"/>
        <v>00</v>
      </c>
      <c r="T317" t="str">
        <f t="shared" si="120"/>
        <v>00</v>
      </c>
      <c r="U317" s="3">
        <f>IF(OR('Unit Types - Emission Rates'!F326="PM 2.5",'Unit Types - Emission Rates'!F326="PM2.5",'Unit Types - Emission Rates'!F326="PM 10",'Unit Types - Emission Rates'!F326="PM10"),"PM",'Unit Types - Emission Rates'!F326)</f>
        <v>0</v>
      </c>
      <c r="V317" s="100">
        <f>IF(ISBLANK('Unit Types - Emission Rates'!F326),1,0)</f>
        <v>1</v>
      </c>
      <c r="AC317" s="99">
        <f>IF(AD317=-1,0,MAX($AC$1:AC316)+1)</f>
        <v>0</v>
      </c>
      <c r="AD317" s="3">
        <f t="shared" si="105"/>
        <v>-1</v>
      </c>
      <c r="AE317" s="3">
        <f t="shared" si="106"/>
        <v>-1</v>
      </c>
      <c r="AF317" s="280">
        <f t="shared" si="107"/>
        <v>-1</v>
      </c>
      <c r="AG317" s="280" t="str">
        <f t="shared" si="108"/>
        <v/>
      </c>
      <c r="AH317" s="280" t="str">
        <f t="shared" si="109"/>
        <v/>
      </c>
      <c r="AI317" s="3">
        <f t="shared" si="110"/>
        <v>-1</v>
      </c>
      <c r="AJ317" s="3" t="str">
        <f t="shared" si="111"/>
        <v/>
      </c>
      <c r="AK317" s="3" t="str">
        <f t="shared" si="112"/>
        <v/>
      </c>
      <c r="AL317" s="280">
        <f t="shared" si="113"/>
        <v>-1</v>
      </c>
      <c r="AM317" s="280" t="str">
        <f t="shared" si="114"/>
        <v/>
      </c>
      <c r="AN317" s="285" t="str">
        <f t="shared" si="115"/>
        <v/>
      </c>
      <c r="AO317" s="3">
        <f>IF(AP317=0,0,COUNTIF(AO$1:$AO316,"&lt;&gt;0"))</f>
        <v>0</v>
      </c>
      <c r="AP317" s="3">
        <f t="shared" si="116"/>
        <v>0</v>
      </c>
      <c r="AT317" s="99">
        <f>IF(AU317=0,0,COUNTIF($AT$1:AT316,"&lt;&gt;0"))</f>
        <v>0</v>
      </c>
      <c r="AU317" s="3">
        <f t="shared" si="117"/>
        <v>0</v>
      </c>
      <c r="AY317" s="3">
        <f>IF(ISNUMBER(IFERROR(MATCH(AZ317,$AZ$1:AZ316,0),"Else")),0,ROW(AZ317)-1)</f>
        <v>0</v>
      </c>
      <c r="AZ317">
        <f>IF(OR('Unit Types - Emission Rates'!F325="PM 2.5",'Unit Types - Emission Rates'!F325="PM 2.5 ",'Unit Types - Emission Rates'!F325="PM2.5"),"PM2.5",IF(OR('Unit Types - Emission Rates'!F325="PM 10",'Unit Types - Emission Rates'!F325="PM 10 ",'Unit Types - Emission Rates'!F325="PM10 "),"PM10",IF(RIGHT('Unit Types - Emission Rates'!F325,1)=" ",LEFT('Unit Types - Emission Rates'!F325,LEN('Unit Types - Emission Rates'!F325)-1),IF(RIGHT('Unit Types - Emission Rates'!F325,1)&lt;&gt;" ",'Unit Types - Emission Rates'!F325,'Unit Types - Emission Rates'!F325))))</f>
        <v>0</v>
      </c>
      <c r="BA317">
        <f>_xlfn.NUMBERVALUE(IF(OR('Unit Types - Emission Rates'!G325="-",'Unit Types - Emission Rates'!G325="--",'Unit Types - Emission Rates'!G325="---"),0,IF(OR('Unit Types - Emission Rates'!G325="&lt;0.01",'Unit Types - Emission Rates'!G325="&lt; 0.01"),0.01,'Unit Types - Emission Rates'!G325)))</f>
        <v>0</v>
      </c>
      <c r="BB317">
        <f>_xlfn.NUMBERVALUE(IF(OR('Unit Types - Emission Rates'!H325="-",'Unit Types - Emission Rates'!H325="--",'Unit Types - Emission Rates'!H325="---"),0,IF(OR('Unit Types - Emission Rates'!H325="&lt;0.01",'Unit Types - Emission Rates'!H325="&lt; 0.01"),0.01,'Unit Types - Emission Rates'!H325)))</f>
        <v>0</v>
      </c>
      <c r="BC317">
        <f>_xlfn.NUMBERVALUE(IF(OR('Unit Types - Emission Rates'!I325="-",'Unit Types - Emission Rates'!I325="--",'Unit Types - Emission Rates'!I325="---"),0,IF(OR('Unit Types - Emission Rates'!I325="&lt;0.01",'Unit Types - Emission Rates'!I325="&lt; 0.01"),0.01,'Unit Types - Emission Rates'!I325)))</f>
        <v>0</v>
      </c>
      <c r="BD317">
        <f>_xlfn.NUMBERVALUE(IF(OR('Unit Types - Emission Rates'!J325="-",'Unit Types - Emission Rates'!J325="--",'Unit Types - Emission Rates'!J325="---"),0,IF(OR('Unit Types - Emission Rates'!J325="&lt;0.01",'Unit Types - Emission Rates'!J325="&lt; 0.01"),0.01,'Unit Types - Emission Rates'!J325)))</f>
        <v>0</v>
      </c>
      <c r="BE317">
        <f>_xlfn.NUMBERVALUE(IF(OR('Unit Types - Emission Rates'!K325="-",'Unit Types - Emission Rates'!K325="--",'Unit Types - Emission Rates'!K325="---"),0,IF(OR('Unit Types - Emission Rates'!K325="&lt;0.01",'Unit Types - Emission Rates'!K325="&lt; 0.01"),0.01,'Unit Types - Emission Rates'!K325)))</f>
        <v>0</v>
      </c>
      <c r="BF317">
        <f>_xlfn.NUMBERVALUE(IF(OR('Unit Types - Emission Rates'!L325="-",'Unit Types - Emission Rates'!L325="--",'Unit Types - Emission Rates'!L325="---"),0,IF(OR('Unit Types - Emission Rates'!L325="&lt;0.01",'Unit Types - Emission Rates'!L325="&lt; 0.01"),0.01,'Unit Types - Emission Rates'!L325)))</f>
        <v>0</v>
      </c>
      <c r="BG317" t="b">
        <f>IF(AND(V316&lt;&gt;1),(QuickFix!G316="Yes"))</f>
        <v>0</v>
      </c>
      <c r="BH317" t="b">
        <f>OR('Unit Types - Emission Rates'!A325="Consolidate",AND(ISBLANK('Unit Types - Emission Rates'!A325),BH316=TRUE),BC317&gt;0,BD317&gt;0)</f>
        <v>0</v>
      </c>
      <c r="BI317" t="b">
        <f>OR('Unit Types - Emission Rates'!A325="Remove",AND(ISBLANK('Unit Types - Emission Rates'!A325),BI316=TRUE))</f>
        <v>0</v>
      </c>
      <c r="BJ317" t="b">
        <f>OR('Unit Types - Emission Rates'!A325="Consolidate",'Unit Types - Emission Rates'!A325="New/Modified",'Unit Types - Emission Rates'!A325="Change of location",AND(ISBLANK('Unit Types - Emission Rates'!A325),BJ316=TRUE))</f>
        <v>0</v>
      </c>
      <c r="BK317" t="b">
        <f>OR('Unit Types - Emission Rates'!A325="Renew",'Unit Types - Emission Rates'!A325="Renew only",AND(ISBLANK('Unit Types - Emission Rates'!A325),BK316=TRUE))</f>
        <v>0</v>
      </c>
      <c r="BL317">
        <f>IF(ISNUMBER(IFERROR(MATCH(BM317,$BM$1:BM316,0),"Else")),0,ROW(BM317)-1)</f>
        <v>0</v>
      </c>
      <c r="BM317" s="105">
        <f t="shared" si="123"/>
        <v>0</v>
      </c>
      <c r="DA317" t="b">
        <f t="shared" si="121"/>
        <v>0</v>
      </c>
      <c r="DF317" s="333">
        <f t="shared" si="122"/>
        <v>0</v>
      </c>
    </row>
    <row r="318" spans="1:110" x14ac:dyDescent="0.2">
      <c r="A318" s="102">
        <f>IF(OR('Unit Types - Emission Rates'!A327="Not New/Modified",'Unit Types - Emission Rates'!A327="Remove",M318=0),0,IF(ISNUMBER(MATCH(M318,$M$1:M317,0)),0,MAX($A$1:A317)+1))</f>
        <v>0</v>
      </c>
      <c r="B318" t="str">
        <f>IF(OR(COUNTIF(QuickFix!$D$2:D318,QuickFix!D318)&gt;1,QuickFix!D318=0),IF(ISBLANK('Unit Types - Emission Rates'!C327),B317,0),MAX($B$1:B317)+1)</f>
        <v># if BACT</v>
      </c>
      <c r="C318" t="str">
        <f t="shared" si="102"/>
        <v># if BACT0</v>
      </c>
      <c r="D318">
        <f>IF(B318=0,0,IF(ISNUMBER(MATCH(C318,$C$1:C317,0)),-1,COUNTIF($B$2:B318,B318)-COUNTIFS($D$1:D317,"&lt;0",$B$1:B317,B318)))</f>
        <v>-1</v>
      </c>
      <c r="E318">
        <f t="shared" si="118"/>
        <v>0</v>
      </c>
      <c r="F318" t="str">
        <f>IF(OR(COUNTIF(QuickFix!$D$2:D318,QuickFix!D318)&gt;1,QuickFix!D318=0),IF(ISBLANK('Unit Types - Emission Rates'!C327),F317,0),MAX(F$1:$F317)+1)</f>
        <v># if Monitoring</v>
      </c>
      <c r="G318" t="str">
        <f t="shared" si="103"/>
        <v># if Monitoring0</v>
      </c>
      <c r="H318">
        <f>IF(F318=0,0,IF(ISNUMBER(MATCH(G318,$G$1:G317,0)),-1,COUNTIF($F$2:F318,F318)-COUNTIFS($H$1:H317,"&lt;0",$F$1:F317,F318)))</f>
        <v>-1</v>
      </c>
      <c r="I318">
        <f t="shared" si="104"/>
        <v>0</v>
      </c>
      <c r="J318" s="3" t="str">
        <f>IF(OR(COUNTIF($L$2:L318,L318)&gt;1,L318=0),IF(ISBLANK('Unit Types - Emission Rates'!C327),J317,0),MAX($J$1:J317)+1)</f>
        <v>Unique FIN</v>
      </c>
      <c r="K318" s="3" t="str">
        <f>IF(OR(COUNTIF($M$2:M318,M318)&gt;1,M318=0),IF(ISBLANK('Unit Types - Emission Rates'!D327),K317,0),MAX($K$1:K317)+1)</f>
        <v>Unique EPN</v>
      </c>
      <c r="L318">
        <f>IF(ISBLANK('Unit Types - Emission Rates'!$C327),'Unit Types - Emission Rates'!D327,'Unit Types - Emission Rates'!C327)</f>
        <v>0</v>
      </c>
      <c r="M318" s="3">
        <f>IF(AND(ISBLANK('Unit Types - Emission Rates'!D327),N318&lt;&gt;0,L318&lt;&gt;N318),"FIN: "&amp;L318,IF(AND(ISBLANK('Unit Types - Emission Rates'!D327),N318&lt;&gt;0),L318,'Unit Types - Emission Rates'!D327))</f>
        <v>0</v>
      </c>
      <c r="N318" s="3">
        <f>'Unit Types - Emission Rates'!E327</f>
        <v>0</v>
      </c>
      <c r="O318" s="5" t="str">
        <f>IF(OR(COUNTIF($P$2:P318,P318&lt;&gt;0)&gt;1,P318=0),IF(ISBLANK('Unit Types - Emission Rates'!A327),O317,0),MAX($O$1:O317)+1)</f>
        <v>AR Numbering</v>
      </c>
      <c r="P318" s="5">
        <f>'Unit Types - Emission Rates'!A327</f>
        <v>0</v>
      </c>
      <c r="Q318" s="3">
        <f>IF(R318=0,0,IF(COUNTIF($R$2:R318,R318)&gt;1,0,MAX($Q$1:Q317)+1))</f>
        <v>0</v>
      </c>
      <c r="R318" s="3">
        <f>IF(ISBLANK('Unit Types - Emission Rates'!P327),'Unit Types - Emission Rates'!O327,'Unit Types - Emission Rates'!P327)</f>
        <v>0</v>
      </c>
      <c r="S318" t="str">
        <f t="shared" si="119"/>
        <v>00</v>
      </c>
      <c r="T318" t="str">
        <f t="shared" si="120"/>
        <v>00</v>
      </c>
      <c r="U318" s="3">
        <f>IF(OR('Unit Types - Emission Rates'!F327="PM 2.5",'Unit Types - Emission Rates'!F327="PM2.5",'Unit Types - Emission Rates'!F327="PM 10",'Unit Types - Emission Rates'!F327="PM10"),"PM",'Unit Types - Emission Rates'!F327)</f>
        <v>0</v>
      </c>
      <c r="V318" s="100">
        <f>IF(ISBLANK('Unit Types - Emission Rates'!F327),1,0)</f>
        <v>1</v>
      </c>
      <c r="AC318" s="99">
        <f>IF(AD318=-1,0,MAX($AC$1:AC317)+1)</f>
        <v>0</v>
      </c>
      <c r="AD318" s="3">
        <f t="shared" si="105"/>
        <v>-1</v>
      </c>
      <c r="AE318" s="3">
        <f t="shared" si="106"/>
        <v>-1</v>
      </c>
      <c r="AF318" s="280">
        <f t="shared" si="107"/>
        <v>-1</v>
      </c>
      <c r="AG318" s="280" t="str">
        <f t="shared" si="108"/>
        <v/>
      </c>
      <c r="AH318" s="280" t="str">
        <f t="shared" si="109"/>
        <v/>
      </c>
      <c r="AI318" s="3">
        <f t="shared" si="110"/>
        <v>-1</v>
      </c>
      <c r="AJ318" s="3" t="str">
        <f t="shared" si="111"/>
        <v/>
      </c>
      <c r="AK318" s="3" t="str">
        <f t="shared" si="112"/>
        <v/>
      </c>
      <c r="AL318" s="280">
        <f t="shared" si="113"/>
        <v>-1</v>
      </c>
      <c r="AM318" s="280" t="str">
        <f t="shared" si="114"/>
        <v/>
      </c>
      <c r="AN318" s="285" t="str">
        <f t="shared" si="115"/>
        <v/>
      </c>
      <c r="AO318" s="3">
        <f>IF(AP318=0,0,COUNTIF(AO$1:$AO317,"&lt;&gt;0"))</f>
        <v>0</v>
      </c>
      <c r="AP318" s="3">
        <f t="shared" si="116"/>
        <v>0</v>
      </c>
      <c r="AT318" s="99">
        <f>IF(AU318=0,0,COUNTIF($AT$1:AT317,"&lt;&gt;0"))</f>
        <v>0</v>
      </c>
      <c r="AU318" s="3">
        <f t="shared" si="117"/>
        <v>0</v>
      </c>
      <c r="AY318" s="3">
        <f>IF(ISNUMBER(IFERROR(MATCH(AZ318,$AZ$1:AZ317,0),"Else")),0,ROW(AZ318)-1)</f>
        <v>0</v>
      </c>
      <c r="AZ318">
        <f>IF(OR('Unit Types - Emission Rates'!F326="PM 2.5",'Unit Types - Emission Rates'!F326="PM 2.5 ",'Unit Types - Emission Rates'!F326="PM2.5"),"PM2.5",IF(OR('Unit Types - Emission Rates'!F326="PM 10",'Unit Types - Emission Rates'!F326="PM 10 ",'Unit Types - Emission Rates'!F326="PM10 "),"PM10",IF(RIGHT('Unit Types - Emission Rates'!F326,1)=" ",LEFT('Unit Types - Emission Rates'!F326,LEN('Unit Types - Emission Rates'!F326)-1),IF(RIGHT('Unit Types - Emission Rates'!F326,1)&lt;&gt;" ",'Unit Types - Emission Rates'!F326,'Unit Types - Emission Rates'!F326))))</f>
        <v>0</v>
      </c>
      <c r="BA318">
        <f>_xlfn.NUMBERVALUE(IF(OR('Unit Types - Emission Rates'!G326="-",'Unit Types - Emission Rates'!G326="--",'Unit Types - Emission Rates'!G326="---"),0,IF(OR('Unit Types - Emission Rates'!G326="&lt;0.01",'Unit Types - Emission Rates'!G326="&lt; 0.01"),0.01,'Unit Types - Emission Rates'!G326)))</f>
        <v>0</v>
      </c>
      <c r="BB318">
        <f>_xlfn.NUMBERVALUE(IF(OR('Unit Types - Emission Rates'!H326="-",'Unit Types - Emission Rates'!H326="--",'Unit Types - Emission Rates'!H326="---"),0,IF(OR('Unit Types - Emission Rates'!H326="&lt;0.01",'Unit Types - Emission Rates'!H326="&lt; 0.01"),0.01,'Unit Types - Emission Rates'!H326)))</f>
        <v>0</v>
      </c>
      <c r="BC318">
        <f>_xlfn.NUMBERVALUE(IF(OR('Unit Types - Emission Rates'!I326="-",'Unit Types - Emission Rates'!I326="--",'Unit Types - Emission Rates'!I326="---"),0,IF(OR('Unit Types - Emission Rates'!I326="&lt;0.01",'Unit Types - Emission Rates'!I326="&lt; 0.01"),0.01,'Unit Types - Emission Rates'!I326)))</f>
        <v>0</v>
      </c>
      <c r="BD318">
        <f>_xlfn.NUMBERVALUE(IF(OR('Unit Types - Emission Rates'!J326="-",'Unit Types - Emission Rates'!J326="--",'Unit Types - Emission Rates'!J326="---"),0,IF(OR('Unit Types - Emission Rates'!J326="&lt;0.01",'Unit Types - Emission Rates'!J326="&lt; 0.01"),0.01,'Unit Types - Emission Rates'!J326)))</f>
        <v>0</v>
      </c>
      <c r="BE318">
        <f>_xlfn.NUMBERVALUE(IF(OR('Unit Types - Emission Rates'!K326="-",'Unit Types - Emission Rates'!K326="--",'Unit Types - Emission Rates'!K326="---"),0,IF(OR('Unit Types - Emission Rates'!K326="&lt;0.01",'Unit Types - Emission Rates'!K326="&lt; 0.01"),0.01,'Unit Types - Emission Rates'!K326)))</f>
        <v>0</v>
      </c>
      <c r="BF318">
        <f>_xlfn.NUMBERVALUE(IF(OR('Unit Types - Emission Rates'!L326="-",'Unit Types - Emission Rates'!L326="--",'Unit Types - Emission Rates'!L326="---"),0,IF(OR('Unit Types - Emission Rates'!L326="&lt;0.01",'Unit Types - Emission Rates'!L326="&lt; 0.01"),0.01,'Unit Types - Emission Rates'!L326)))</f>
        <v>0</v>
      </c>
      <c r="BG318" t="b">
        <f>IF(AND(V317&lt;&gt;1),(QuickFix!G317="Yes"))</f>
        <v>0</v>
      </c>
      <c r="BH318" t="b">
        <f>OR('Unit Types - Emission Rates'!A326="Consolidate",AND(ISBLANK('Unit Types - Emission Rates'!A326),BH317=TRUE),BC318&gt;0,BD318&gt;0)</f>
        <v>0</v>
      </c>
      <c r="BI318" t="b">
        <f>OR('Unit Types - Emission Rates'!A326="Remove",AND(ISBLANK('Unit Types - Emission Rates'!A326),BI317=TRUE))</f>
        <v>0</v>
      </c>
      <c r="BJ318" t="b">
        <f>OR('Unit Types - Emission Rates'!A326="Consolidate",'Unit Types - Emission Rates'!A326="New/Modified",'Unit Types - Emission Rates'!A326="Change of location",AND(ISBLANK('Unit Types - Emission Rates'!A326),BJ317=TRUE))</f>
        <v>0</v>
      </c>
      <c r="BK318" t="b">
        <f>OR('Unit Types - Emission Rates'!A326="Renew",'Unit Types - Emission Rates'!A326="Renew only",AND(ISBLANK('Unit Types - Emission Rates'!A326),BK317=TRUE))</f>
        <v>0</v>
      </c>
      <c r="BL318">
        <f>IF(ISNUMBER(IFERROR(MATCH(BM318,$BM$1:BM317,0),"Else")),0,ROW(BM318)-1)</f>
        <v>0</v>
      </c>
      <c r="BM318" s="105">
        <f t="shared" si="123"/>
        <v>0</v>
      </c>
      <c r="DA318" t="b">
        <f t="shared" si="121"/>
        <v>0</v>
      </c>
      <c r="DF318" s="333">
        <f t="shared" si="122"/>
        <v>0</v>
      </c>
    </row>
    <row r="319" spans="1:110" x14ac:dyDescent="0.2">
      <c r="A319" s="102">
        <f>IF(OR('Unit Types - Emission Rates'!A328="Not New/Modified",'Unit Types - Emission Rates'!A328="Remove",M319=0),0,IF(ISNUMBER(MATCH(M319,$M$1:M318,0)),0,MAX($A$1:A318)+1))</f>
        <v>0</v>
      </c>
      <c r="B319" t="str">
        <f>IF(OR(COUNTIF(QuickFix!$D$2:D319,QuickFix!D319)&gt;1,QuickFix!D319=0),IF(ISBLANK('Unit Types - Emission Rates'!C328),B318,0),MAX($B$1:B318)+1)</f>
        <v># if BACT</v>
      </c>
      <c r="C319" t="str">
        <f t="shared" si="102"/>
        <v># if BACT0</v>
      </c>
      <c r="D319">
        <f>IF(B319=0,0,IF(ISNUMBER(MATCH(C319,$C$1:C318,0)),-1,COUNTIF($B$2:B319,B319)-COUNTIFS($D$1:D318,"&lt;0",$B$1:B318,B319)))</f>
        <v>-1</v>
      </c>
      <c r="E319">
        <f t="shared" si="118"/>
        <v>0</v>
      </c>
      <c r="F319" t="str">
        <f>IF(OR(COUNTIF(QuickFix!$D$2:D319,QuickFix!D319)&gt;1,QuickFix!D319=0),IF(ISBLANK('Unit Types - Emission Rates'!C328),F318,0),MAX(F$1:$F318)+1)</f>
        <v># if Monitoring</v>
      </c>
      <c r="G319" t="str">
        <f t="shared" si="103"/>
        <v># if Monitoring0</v>
      </c>
      <c r="H319">
        <f>IF(F319=0,0,IF(ISNUMBER(MATCH(G319,$G$1:G318,0)),-1,COUNTIF($F$2:F319,F319)-COUNTIFS($H$1:H318,"&lt;0",$F$1:F318,F319)))</f>
        <v>-1</v>
      </c>
      <c r="I319">
        <f t="shared" si="104"/>
        <v>0</v>
      </c>
      <c r="J319" s="3" t="str">
        <f>IF(OR(COUNTIF($L$2:L319,L319)&gt;1,L319=0),IF(ISBLANK('Unit Types - Emission Rates'!C328),J318,0),MAX($J$1:J318)+1)</f>
        <v>Unique FIN</v>
      </c>
      <c r="K319" s="3" t="str">
        <f>IF(OR(COUNTIF($M$2:M319,M319)&gt;1,M319=0),IF(ISBLANK('Unit Types - Emission Rates'!D328),K318,0),MAX($K$1:K318)+1)</f>
        <v>Unique EPN</v>
      </c>
      <c r="L319">
        <f>IF(ISBLANK('Unit Types - Emission Rates'!$C328),'Unit Types - Emission Rates'!D328,'Unit Types - Emission Rates'!C328)</f>
        <v>0</v>
      </c>
      <c r="M319" s="3">
        <f>IF(AND(ISBLANK('Unit Types - Emission Rates'!D328),N319&lt;&gt;0,L319&lt;&gt;N319),"FIN: "&amp;L319,IF(AND(ISBLANK('Unit Types - Emission Rates'!D328),N319&lt;&gt;0),L319,'Unit Types - Emission Rates'!D328))</f>
        <v>0</v>
      </c>
      <c r="N319" s="3">
        <f>'Unit Types - Emission Rates'!E328</f>
        <v>0</v>
      </c>
      <c r="O319" s="5" t="str">
        <f>IF(OR(COUNTIF($P$2:P319,P319&lt;&gt;0)&gt;1,P319=0),IF(ISBLANK('Unit Types - Emission Rates'!A328),O318,0),MAX($O$1:O318)+1)</f>
        <v>AR Numbering</v>
      </c>
      <c r="P319" s="5">
        <f>'Unit Types - Emission Rates'!A328</f>
        <v>0</v>
      </c>
      <c r="Q319" s="3">
        <f>IF(R319=0,0,IF(COUNTIF($R$2:R319,R319)&gt;1,0,MAX($Q$1:Q318)+1))</f>
        <v>0</v>
      </c>
      <c r="R319" s="3">
        <f>IF(ISBLANK('Unit Types - Emission Rates'!P328),'Unit Types - Emission Rates'!O328,'Unit Types - Emission Rates'!P328)</f>
        <v>0</v>
      </c>
      <c r="S319" t="str">
        <f t="shared" si="119"/>
        <v>00</v>
      </c>
      <c r="T319" t="str">
        <f t="shared" si="120"/>
        <v>00</v>
      </c>
      <c r="U319" s="3">
        <f>IF(OR('Unit Types - Emission Rates'!F328="PM 2.5",'Unit Types - Emission Rates'!F328="PM2.5",'Unit Types - Emission Rates'!F328="PM 10",'Unit Types - Emission Rates'!F328="PM10"),"PM",'Unit Types - Emission Rates'!F328)</f>
        <v>0</v>
      </c>
      <c r="V319" s="100">
        <f>IF(ISBLANK('Unit Types - Emission Rates'!F328),1,0)</f>
        <v>1</v>
      </c>
      <c r="AC319" s="99">
        <f>IF(AD319=-1,0,MAX($AC$1:AC318)+1)</f>
        <v>0</v>
      </c>
      <c r="AD319" s="3">
        <f t="shared" si="105"/>
        <v>-1</v>
      </c>
      <c r="AE319" s="3">
        <f t="shared" si="106"/>
        <v>-1</v>
      </c>
      <c r="AF319" s="280">
        <f t="shared" si="107"/>
        <v>-1</v>
      </c>
      <c r="AG319" s="280" t="str">
        <f t="shared" si="108"/>
        <v/>
      </c>
      <c r="AH319" s="280" t="str">
        <f t="shared" si="109"/>
        <v/>
      </c>
      <c r="AI319" s="3">
        <f t="shared" si="110"/>
        <v>-1</v>
      </c>
      <c r="AJ319" s="3" t="str">
        <f t="shared" si="111"/>
        <v/>
      </c>
      <c r="AK319" s="3" t="str">
        <f t="shared" si="112"/>
        <v/>
      </c>
      <c r="AL319" s="280">
        <f t="shared" si="113"/>
        <v>-1</v>
      </c>
      <c r="AM319" s="280" t="str">
        <f t="shared" si="114"/>
        <v/>
      </c>
      <c r="AN319" s="285" t="str">
        <f t="shared" si="115"/>
        <v/>
      </c>
      <c r="AO319" s="3">
        <f>IF(AP319=0,0,COUNTIF(AO$1:$AO318,"&lt;&gt;0"))</f>
        <v>0</v>
      </c>
      <c r="AP319" s="3">
        <f t="shared" si="116"/>
        <v>0</v>
      </c>
      <c r="AT319" s="99">
        <f>IF(AU319=0,0,COUNTIF($AT$1:AT318,"&lt;&gt;0"))</f>
        <v>0</v>
      </c>
      <c r="AU319" s="3">
        <f t="shared" si="117"/>
        <v>0</v>
      </c>
      <c r="AY319" s="3">
        <f>IF(ISNUMBER(IFERROR(MATCH(AZ319,$AZ$1:AZ318,0),"Else")),0,ROW(AZ319)-1)</f>
        <v>0</v>
      </c>
      <c r="AZ319">
        <f>IF(OR('Unit Types - Emission Rates'!F327="PM 2.5",'Unit Types - Emission Rates'!F327="PM 2.5 ",'Unit Types - Emission Rates'!F327="PM2.5"),"PM2.5",IF(OR('Unit Types - Emission Rates'!F327="PM 10",'Unit Types - Emission Rates'!F327="PM 10 ",'Unit Types - Emission Rates'!F327="PM10 "),"PM10",IF(RIGHT('Unit Types - Emission Rates'!F327,1)=" ",LEFT('Unit Types - Emission Rates'!F327,LEN('Unit Types - Emission Rates'!F327)-1),IF(RIGHT('Unit Types - Emission Rates'!F327,1)&lt;&gt;" ",'Unit Types - Emission Rates'!F327,'Unit Types - Emission Rates'!F327))))</f>
        <v>0</v>
      </c>
      <c r="BA319">
        <f>_xlfn.NUMBERVALUE(IF(OR('Unit Types - Emission Rates'!G327="-",'Unit Types - Emission Rates'!G327="--",'Unit Types - Emission Rates'!G327="---"),0,IF(OR('Unit Types - Emission Rates'!G327="&lt;0.01",'Unit Types - Emission Rates'!G327="&lt; 0.01"),0.01,'Unit Types - Emission Rates'!G327)))</f>
        <v>0</v>
      </c>
      <c r="BB319">
        <f>_xlfn.NUMBERVALUE(IF(OR('Unit Types - Emission Rates'!H327="-",'Unit Types - Emission Rates'!H327="--",'Unit Types - Emission Rates'!H327="---"),0,IF(OR('Unit Types - Emission Rates'!H327="&lt;0.01",'Unit Types - Emission Rates'!H327="&lt; 0.01"),0.01,'Unit Types - Emission Rates'!H327)))</f>
        <v>0</v>
      </c>
      <c r="BC319">
        <f>_xlfn.NUMBERVALUE(IF(OR('Unit Types - Emission Rates'!I327="-",'Unit Types - Emission Rates'!I327="--",'Unit Types - Emission Rates'!I327="---"),0,IF(OR('Unit Types - Emission Rates'!I327="&lt;0.01",'Unit Types - Emission Rates'!I327="&lt; 0.01"),0.01,'Unit Types - Emission Rates'!I327)))</f>
        <v>0</v>
      </c>
      <c r="BD319">
        <f>_xlfn.NUMBERVALUE(IF(OR('Unit Types - Emission Rates'!J327="-",'Unit Types - Emission Rates'!J327="--",'Unit Types - Emission Rates'!J327="---"),0,IF(OR('Unit Types - Emission Rates'!J327="&lt;0.01",'Unit Types - Emission Rates'!J327="&lt; 0.01"),0.01,'Unit Types - Emission Rates'!J327)))</f>
        <v>0</v>
      </c>
      <c r="BE319">
        <f>_xlfn.NUMBERVALUE(IF(OR('Unit Types - Emission Rates'!K327="-",'Unit Types - Emission Rates'!K327="--",'Unit Types - Emission Rates'!K327="---"),0,IF(OR('Unit Types - Emission Rates'!K327="&lt;0.01",'Unit Types - Emission Rates'!K327="&lt; 0.01"),0.01,'Unit Types - Emission Rates'!K327)))</f>
        <v>0</v>
      </c>
      <c r="BF319">
        <f>_xlfn.NUMBERVALUE(IF(OR('Unit Types - Emission Rates'!L327="-",'Unit Types - Emission Rates'!L327="--",'Unit Types - Emission Rates'!L327="---"),0,IF(OR('Unit Types - Emission Rates'!L327="&lt;0.01",'Unit Types - Emission Rates'!L327="&lt; 0.01"),0.01,'Unit Types - Emission Rates'!L327)))</f>
        <v>0</v>
      </c>
      <c r="BG319" t="b">
        <f>IF(AND(V318&lt;&gt;1),(QuickFix!G318="Yes"))</f>
        <v>0</v>
      </c>
      <c r="BH319" t="b">
        <f>OR('Unit Types - Emission Rates'!A327="Consolidate",AND(ISBLANK('Unit Types - Emission Rates'!A327),BH318=TRUE),BC319&gt;0,BD319&gt;0)</f>
        <v>0</v>
      </c>
      <c r="BI319" t="b">
        <f>OR('Unit Types - Emission Rates'!A327="Remove",AND(ISBLANK('Unit Types - Emission Rates'!A327),BI318=TRUE))</f>
        <v>0</v>
      </c>
      <c r="BJ319" t="b">
        <f>OR('Unit Types - Emission Rates'!A327="Consolidate",'Unit Types - Emission Rates'!A327="New/Modified",'Unit Types - Emission Rates'!A327="Change of location",AND(ISBLANK('Unit Types - Emission Rates'!A327),BJ318=TRUE))</f>
        <v>0</v>
      </c>
      <c r="BK319" t="b">
        <f>OR('Unit Types - Emission Rates'!A327="Renew",'Unit Types - Emission Rates'!A327="Renew only",AND(ISBLANK('Unit Types - Emission Rates'!A327),BK318=TRUE))</f>
        <v>0</v>
      </c>
      <c r="BL319">
        <f>IF(ISNUMBER(IFERROR(MATCH(BM319,$BM$1:BM318,0),"Else")),0,ROW(BM319)-1)</f>
        <v>0</v>
      </c>
      <c r="BM319" s="105">
        <f t="shared" si="123"/>
        <v>0</v>
      </c>
      <c r="DA319" t="b">
        <f t="shared" si="121"/>
        <v>0</v>
      </c>
      <c r="DF319" s="333">
        <f t="shared" si="122"/>
        <v>0</v>
      </c>
    </row>
    <row r="320" spans="1:110" x14ac:dyDescent="0.2">
      <c r="A320" s="102">
        <f>IF(OR('Unit Types - Emission Rates'!A329="Not New/Modified",'Unit Types - Emission Rates'!A329="Remove",M320=0),0,IF(ISNUMBER(MATCH(M320,$M$1:M319,0)),0,MAX($A$1:A319)+1))</f>
        <v>0</v>
      </c>
      <c r="B320" t="str">
        <f>IF(OR(COUNTIF(QuickFix!$D$2:D320,QuickFix!D320)&gt;1,QuickFix!D320=0),IF(ISBLANK('Unit Types - Emission Rates'!C329),B319,0),MAX($B$1:B319)+1)</f>
        <v># if BACT</v>
      </c>
      <c r="C320" t="str">
        <f t="shared" si="102"/>
        <v># if BACT0</v>
      </c>
      <c r="D320">
        <f>IF(B320=0,0,IF(ISNUMBER(MATCH(C320,$C$1:C319,0)),-1,COUNTIF($B$2:B320,B320)-COUNTIFS($D$1:D319,"&lt;0",$B$1:B319,B320)))</f>
        <v>-1</v>
      </c>
      <c r="E320">
        <f t="shared" si="118"/>
        <v>0</v>
      </c>
      <c r="F320" t="str">
        <f>IF(OR(COUNTIF(QuickFix!$D$2:D320,QuickFix!D320)&gt;1,QuickFix!D320=0),IF(ISBLANK('Unit Types - Emission Rates'!C329),F319,0),MAX(F$1:$F319)+1)</f>
        <v># if Monitoring</v>
      </c>
      <c r="G320" t="str">
        <f t="shared" si="103"/>
        <v># if Monitoring0</v>
      </c>
      <c r="H320">
        <f>IF(F320=0,0,IF(ISNUMBER(MATCH(G320,$G$1:G319,0)),-1,COUNTIF($F$2:F320,F320)-COUNTIFS($H$1:H319,"&lt;0",$F$1:F319,F320)))</f>
        <v>-1</v>
      </c>
      <c r="I320">
        <f t="shared" si="104"/>
        <v>0</v>
      </c>
      <c r="J320" s="3" t="str">
        <f>IF(OR(COUNTIF($L$2:L320,L320)&gt;1,L320=0),IF(ISBLANK('Unit Types - Emission Rates'!C329),J319,0),MAX($J$1:J319)+1)</f>
        <v>Unique FIN</v>
      </c>
      <c r="K320" s="3" t="str">
        <f>IF(OR(COUNTIF($M$2:M320,M320)&gt;1,M320=0),IF(ISBLANK('Unit Types - Emission Rates'!D329),K319,0),MAX($K$1:K319)+1)</f>
        <v>Unique EPN</v>
      </c>
      <c r="L320">
        <f>IF(ISBLANK('Unit Types - Emission Rates'!$C329),'Unit Types - Emission Rates'!D329,'Unit Types - Emission Rates'!C329)</f>
        <v>0</v>
      </c>
      <c r="M320" s="3">
        <f>IF(AND(ISBLANK('Unit Types - Emission Rates'!D329),N320&lt;&gt;0,L320&lt;&gt;N320),"FIN: "&amp;L320,IF(AND(ISBLANK('Unit Types - Emission Rates'!D329),N320&lt;&gt;0),L320,'Unit Types - Emission Rates'!D329))</f>
        <v>0</v>
      </c>
      <c r="N320" s="3">
        <f>'Unit Types - Emission Rates'!E329</f>
        <v>0</v>
      </c>
      <c r="O320" s="5" t="str">
        <f>IF(OR(COUNTIF($P$2:P320,P320&lt;&gt;0)&gt;1,P320=0),IF(ISBLANK('Unit Types - Emission Rates'!A329),O319,0),MAX($O$1:O319)+1)</f>
        <v>AR Numbering</v>
      </c>
      <c r="P320" s="5">
        <f>'Unit Types - Emission Rates'!A329</f>
        <v>0</v>
      </c>
      <c r="Q320" s="3">
        <f>IF(R320=0,0,IF(COUNTIF($R$2:R320,R320)&gt;1,0,MAX($Q$1:Q319)+1))</f>
        <v>0</v>
      </c>
      <c r="R320" s="3">
        <f>IF(ISBLANK('Unit Types - Emission Rates'!P329),'Unit Types - Emission Rates'!O329,'Unit Types - Emission Rates'!P329)</f>
        <v>0</v>
      </c>
      <c r="S320" t="str">
        <f t="shared" si="119"/>
        <v>00</v>
      </c>
      <c r="T320" t="str">
        <f t="shared" si="120"/>
        <v>00</v>
      </c>
      <c r="U320" s="3">
        <f>IF(OR('Unit Types - Emission Rates'!F329="PM 2.5",'Unit Types - Emission Rates'!F329="PM2.5",'Unit Types - Emission Rates'!F329="PM 10",'Unit Types - Emission Rates'!F329="PM10"),"PM",'Unit Types - Emission Rates'!F329)</f>
        <v>0</v>
      </c>
      <c r="V320" s="100">
        <f>IF(ISBLANK('Unit Types - Emission Rates'!F329),1,0)</f>
        <v>1</v>
      </c>
      <c r="AC320" s="99">
        <f>IF(AD320=-1,0,MAX($AC$1:AC319)+1)</f>
        <v>0</v>
      </c>
      <c r="AD320" s="3">
        <f t="shared" si="105"/>
        <v>-1</v>
      </c>
      <c r="AE320" s="3">
        <f t="shared" si="106"/>
        <v>-1</v>
      </c>
      <c r="AF320" s="280">
        <f t="shared" si="107"/>
        <v>-1</v>
      </c>
      <c r="AG320" s="280" t="str">
        <f t="shared" si="108"/>
        <v/>
      </c>
      <c r="AH320" s="280" t="str">
        <f t="shared" si="109"/>
        <v/>
      </c>
      <c r="AI320" s="3">
        <f t="shared" si="110"/>
        <v>-1</v>
      </c>
      <c r="AJ320" s="3" t="str">
        <f t="shared" si="111"/>
        <v/>
      </c>
      <c r="AK320" s="3" t="str">
        <f t="shared" si="112"/>
        <v/>
      </c>
      <c r="AL320" s="280">
        <f t="shared" si="113"/>
        <v>-1</v>
      </c>
      <c r="AM320" s="280" t="str">
        <f t="shared" si="114"/>
        <v/>
      </c>
      <c r="AN320" s="285" t="str">
        <f t="shared" si="115"/>
        <v/>
      </c>
      <c r="AO320" s="3">
        <f>IF(AP320=0,0,COUNTIF(AO$1:$AO319,"&lt;&gt;0"))</f>
        <v>0</v>
      </c>
      <c r="AP320" s="3">
        <f t="shared" si="116"/>
        <v>0</v>
      </c>
      <c r="AT320" s="99">
        <f>IF(AU320=0,0,COUNTIF($AT$1:AT319,"&lt;&gt;0"))</f>
        <v>0</v>
      </c>
      <c r="AU320" s="3">
        <f t="shared" si="117"/>
        <v>0</v>
      </c>
      <c r="AY320" s="3">
        <f>IF(ISNUMBER(IFERROR(MATCH(AZ320,$AZ$1:AZ319,0),"Else")),0,ROW(AZ320)-1)</f>
        <v>0</v>
      </c>
      <c r="AZ320">
        <f>IF(OR('Unit Types - Emission Rates'!F328="PM 2.5",'Unit Types - Emission Rates'!F328="PM 2.5 ",'Unit Types - Emission Rates'!F328="PM2.5"),"PM2.5",IF(OR('Unit Types - Emission Rates'!F328="PM 10",'Unit Types - Emission Rates'!F328="PM 10 ",'Unit Types - Emission Rates'!F328="PM10 "),"PM10",IF(RIGHT('Unit Types - Emission Rates'!F328,1)=" ",LEFT('Unit Types - Emission Rates'!F328,LEN('Unit Types - Emission Rates'!F328)-1),IF(RIGHT('Unit Types - Emission Rates'!F328,1)&lt;&gt;" ",'Unit Types - Emission Rates'!F328,'Unit Types - Emission Rates'!F328))))</f>
        <v>0</v>
      </c>
      <c r="BA320">
        <f>_xlfn.NUMBERVALUE(IF(OR('Unit Types - Emission Rates'!G328="-",'Unit Types - Emission Rates'!G328="--",'Unit Types - Emission Rates'!G328="---"),0,IF(OR('Unit Types - Emission Rates'!G328="&lt;0.01",'Unit Types - Emission Rates'!G328="&lt; 0.01"),0.01,'Unit Types - Emission Rates'!G328)))</f>
        <v>0</v>
      </c>
      <c r="BB320">
        <f>_xlfn.NUMBERVALUE(IF(OR('Unit Types - Emission Rates'!H328="-",'Unit Types - Emission Rates'!H328="--",'Unit Types - Emission Rates'!H328="---"),0,IF(OR('Unit Types - Emission Rates'!H328="&lt;0.01",'Unit Types - Emission Rates'!H328="&lt; 0.01"),0.01,'Unit Types - Emission Rates'!H328)))</f>
        <v>0</v>
      </c>
      <c r="BC320">
        <f>_xlfn.NUMBERVALUE(IF(OR('Unit Types - Emission Rates'!I328="-",'Unit Types - Emission Rates'!I328="--",'Unit Types - Emission Rates'!I328="---"),0,IF(OR('Unit Types - Emission Rates'!I328="&lt;0.01",'Unit Types - Emission Rates'!I328="&lt; 0.01"),0.01,'Unit Types - Emission Rates'!I328)))</f>
        <v>0</v>
      </c>
      <c r="BD320">
        <f>_xlfn.NUMBERVALUE(IF(OR('Unit Types - Emission Rates'!J328="-",'Unit Types - Emission Rates'!J328="--",'Unit Types - Emission Rates'!J328="---"),0,IF(OR('Unit Types - Emission Rates'!J328="&lt;0.01",'Unit Types - Emission Rates'!J328="&lt; 0.01"),0.01,'Unit Types - Emission Rates'!J328)))</f>
        <v>0</v>
      </c>
      <c r="BE320">
        <f>_xlfn.NUMBERVALUE(IF(OR('Unit Types - Emission Rates'!K328="-",'Unit Types - Emission Rates'!K328="--",'Unit Types - Emission Rates'!K328="---"),0,IF(OR('Unit Types - Emission Rates'!K328="&lt;0.01",'Unit Types - Emission Rates'!K328="&lt; 0.01"),0.01,'Unit Types - Emission Rates'!K328)))</f>
        <v>0</v>
      </c>
      <c r="BF320">
        <f>_xlfn.NUMBERVALUE(IF(OR('Unit Types - Emission Rates'!L328="-",'Unit Types - Emission Rates'!L328="--",'Unit Types - Emission Rates'!L328="---"),0,IF(OR('Unit Types - Emission Rates'!L328="&lt;0.01",'Unit Types - Emission Rates'!L328="&lt; 0.01"),0.01,'Unit Types - Emission Rates'!L328)))</f>
        <v>0</v>
      </c>
      <c r="BG320" t="b">
        <f>IF(AND(V319&lt;&gt;1),(QuickFix!G319="Yes"))</f>
        <v>0</v>
      </c>
      <c r="BH320" t="b">
        <f>OR('Unit Types - Emission Rates'!A328="Consolidate",AND(ISBLANK('Unit Types - Emission Rates'!A328),BH319=TRUE),BC320&gt;0,BD320&gt;0)</f>
        <v>0</v>
      </c>
      <c r="BI320" t="b">
        <f>OR('Unit Types - Emission Rates'!A328="Remove",AND(ISBLANK('Unit Types - Emission Rates'!A328),BI319=TRUE))</f>
        <v>0</v>
      </c>
      <c r="BJ320" t="b">
        <f>OR('Unit Types - Emission Rates'!A328="Consolidate",'Unit Types - Emission Rates'!A328="New/Modified",'Unit Types - Emission Rates'!A328="Change of location",AND(ISBLANK('Unit Types - Emission Rates'!A328),BJ319=TRUE))</f>
        <v>0</v>
      </c>
      <c r="BK320" t="b">
        <f>OR('Unit Types - Emission Rates'!A328="Renew",'Unit Types - Emission Rates'!A328="Renew only",AND(ISBLANK('Unit Types - Emission Rates'!A328),BK319=TRUE))</f>
        <v>0</v>
      </c>
      <c r="BL320">
        <f>IF(ISNUMBER(IFERROR(MATCH(BM320,$BM$1:BM319,0),"Else")),0,ROW(BM320)-1)</f>
        <v>0</v>
      </c>
      <c r="BM320" s="105">
        <f t="shared" si="123"/>
        <v>0</v>
      </c>
      <c r="DA320" t="b">
        <f t="shared" si="121"/>
        <v>0</v>
      </c>
      <c r="DF320" s="333">
        <f t="shared" si="122"/>
        <v>0</v>
      </c>
    </row>
    <row r="321" spans="1:110" x14ac:dyDescent="0.2">
      <c r="A321" s="102">
        <f>IF(OR('Unit Types - Emission Rates'!A330="Not New/Modified",'Unit Types - Emission Rates'!A330="Remove",M321=0),0,IF(ISNUMBER(MATCH(M321,$M$1:M320,0)),0,MAX($A$1:A320)+1))</f>
        <v>0</v>
      </c>
      <c r="B321" t="str">
        <f>IF(OR(COUNTIF(QuickFix!$D$2:D321,QuickFix!D321)&gt;1,QuickFix!D321=0),IF(ISBLANK('Unit Types - Emission Rates'!C330),B320,0),MAX($B$1:B320)+1)</f>
        <v># if BACT</v>
      </c>
      <c r="C321" t="str">
        <f t="shared" si="102"/>
        <v># if BACT0</v>
      </c>
      <c r="D321">
        <f>IF(B321=0,0,IF(ISNUMBER(MATCH(C321,$C$1:C320,0)),-1,COUNTIF($B$2:B321,B321)-COUNTIFS($D$1:D320,"&lt;0",$B$1:B320,B321)))</f>
        <v>-1</v>
      </c>
      <c r="E321">
        <f t="shared" si="118"/>
        <v>0</v>
      </c>
      <c r="F321" t="str">
        <f>IF(OR(COUNTIF(QuickFix!$D$2:D321,QuickFix!D321)&gt;1,QuickFix!D321=0),IF(ISBLANK('Unit Types - Emission Rates'!C330),F320,0),MAX(F$1:$F320)+1)</f>
        <v># if Monitoring</v>
      </c>
      <c r="G321" t="str">
        <f t="shared" si="103"/>
        <v># if Monitoring0</v>
      </c>
      <c r="H321">
        <f>IF(F321=0,0,IF(ISNUMBER(MATCH(G321,$G$1:G320,0)),-1,COUNTIF($F$2:F321,F321)-COUNTIFS($H$1:H320,"&lt;0",$F$1:F320,F321)))</f>
        <v>-1</v>
      </c>
      <c r="I321">
        <f t="shared" si="104"/>
        <v>0</v>
      </c>
      <c r="J321" s="3" t="str">
        <f>IF(OR(COUNTIF($L$2:L321,L321)&gt;1,L321=0),IF(ISBLANK('Unit Types - Emission Rates'!C330),J320,0),MAX($J$1:J320)+1)</f>
        <v>Unique FIN</v>
      </c>
      <c r="K321" s="3" t="str">
        <f>IF(OR(COUNTIF($M$2:M321,M321)&gt;1,M321=0),IF(ISBLANK('Unit Types - Emission Rates'!D330),K320,0),MAX($K$1:K320)+1)</f>
        <v>Unique EPN</v>
      </c>
      <c r="L321">
        <f>IF(ISBLANK('Unit Types - Emission Rates'!$C330),'Unit Types - Emission Rates'!D330,'Unit Types - Emission Rates'!C330)</f>
        <v>0</v>
      </c>
      <c r="M321" s="3">
        <f>IF(AND(ISBLANK('Unit Types - Emission Rates'!D330),N321&lt;&gt;0,L321&lt;&gt;N321),"FIN: "&amp;L321,IF(AND(ISBLANK('Unit Types - Emission Rates'!D330),N321&lt;&gt;0),L321,'Unit Types - Emission Rates'!D330))</f>
        <v>0</v>
      </c>
      <c r="N321" s="3">
        <f>'Unit Types - Emission Rates'!E330</f>
        <v>0</v>
      </c>
      <c r="O321" s="5" t="str">
        <f>IF(OR(COUNTIF($P$2:P321,P321&lt;&gt;0)&gt;1,P321=0),IF(ISBLANK('Unit Types - Emission Rates'!A330),O320,0),MAX($O$1:O320)+1)</f>
        <v>AR Numbering</v>
      </c>
      <c r="P321" s="5">
        <f>'Unit Types - Emission Rates'!A330</f>
        <v>0</v>
      </c>
      <c r="Q321" s="3">
        <f>IF(R321=0,0,IF(COUNTIF($R$2:R321,R321)&gt;1,0,MAX($Q$1:Q320)+1))</f>
        <v>0</v>
      </c>
      <c r="R321" s="3">
        <f>IF(ISBLANK('Unit Types - Emission Rates'!P330),'Unit Types - Emission Rates'!O330,'Unit Types - Emission Rates'!P330)</f>
        <v>0</v>
      </c>
      <c r="S321" t="str">
        <f t="shared" si="119"/>
        <v>00</v>
      </c>
      <c r="T321" t="str">
        <f t="shared" si="120"/>
        <v>00</v>
      </c>
      <c r="U321" s="3">
        <f>IF(OR('Unit Types - Emission Rates'!F330="PM 2.5",'Unit Types - Emission Rates'!F330="PM2.5",'Unit Types - Emission Rates'!F330="PM 10",'Unit Types - Emission Rates'!F330="PM10"),"PM",'Unit Types - Emission Rates'!F330)</f>
        <v>0</v>
      </c>
      <c r="V321" s="100">
        <f>IF(ISBLANK('Unit Types - Emission Rates'!F330),1,0)</f>
        <v>1</v>
      </c>
      <c r="AC321" s="99">
        <f>IF(AD321=-1,0,MAX($AC$1:AC320)+1)</f>
        <v>0</v>
      </c>
      <c r="AD321" s="3">
        <f t="shared" si="105"/>
        <v>-1</v>
      </c>
      <c r="AE321" s="3">
        <f t="shared" si="106"/>
        <v>-1</v>
      </c>
      <c r="AF321" s="280">
        <f t="shared" si="107"/>
        <v>-1</v>
      </c>
      <c r="AG321" s="280" t="str">
        <f t="shared" si="108"/>
        <v/>
      </c>
      <c r="AH321" s="280" t="str">
        <f t="shared" si="109"/>
        <v/>
      </c>
      <c r="AI321" s="3">
        <f t="shared" si="110"/>
        <v>-1</v>
      </c>
      <c r="AJ321" s="3" t="str">
        <f t="shared" si="111"/>
        <v/>
      </c>
      <c r="AK321" s="3" t="str">
        <f t="shared" si="112"/>
        <v/>
      </c>
      <c r="AL321" s="280">
        <f t="shared" si="113"/>
        <v>-1</v>
      </c>
      <c r="AM321" s="280" t="str">
        <f t="shared" si="114"/>
        <v/>
      </c>
      <c r="AN321" s="285" t="str">
        <f t="shared" si="115"/>
        <v/>
      </c>
      <c r="AO321" s="3">
        <f>IF(AP321=0,0,COUNTIF(AO$1:$AO320,"&lt;&gt;0"))</f>
        <v>0</v>
      </c>
      <c r="AP321" s="3">
        <f t="shared" si="116"/>
        <v>0</v>
      </c>
      <c r="AT321" s="99">
        <f>IF(AU321=0,0,COUNTIF($AT$1:AT320,"&lt;&gt;0"))</f>
        <v>0</v>
      </c>
      <c r="AU321" s="3">
        <f t="shared" si="117"/>
        <v>0</v>
      </c>
      <c r="AY321" s="3">
        <f>IF(ISNUMBER(IFERROR(MATCH(AZ321,$AZ$1:AZ320,0),"Else")),0,ROW(AZ321)-1)</f>
        <v>0</v>
      </c>
      <c r="AZ321">
        <f>IF(OR('Unit Types - Emission Rates'!F329="PM 2.5",'Unit Types - Emission Rates'!F329="PM 2.5 ",'Unit Types - Emission Rates'!F329="PM2.5"),"PM2.5",IF(OR('Unit Types - Emission Rates'!F329="PM 10",'Unit Types - Emission Rates'!F329="PM 10 ",'Unit Types - Emission Rates'!F329="PM10 "),"PM10",IF(RIGHT('Unit Types - Emission Rates'!F329,1)=" ",LEFT('Unit Types - Emission Rates'!F329,LEN('Unit Types - Emission Rates'!F329)-1),IF(RIGHT('Unit Types - Emission Rates'!F329,1)&lt;&gt;" ",'Unit Types - Emission Rates'!F329,'Unit Types - Emission Rates'!F329))))</f>
        <v>0</v>
      </c>
      <c r="BA321">
        <f>_xlfn.NUMBERVALUE(IF(OR('Unit Types - Emission Rates'!G329="-",'Unit Types - Emission Rates'!G329="--",'Unit Types - Emission Rates'!G329="---"),0,IF(OR('Unit Types - Emission Rates'!G329="&lt;0.01",'Unit Types - Emission Rates'!G329="&lt; 0.01"),0.01,'Unit Types - Emission Rates'!G329)))</f>
        <v>0</v>
      </c>
      <c r="BB321">
        <f>_xlfn.NUMBERVALUE(IF(OR('Unit Types - Emission Rates'!H329="-",'Unit Types - Emission Rates'!H329="--",'Unit Types - Emission Rates'!H329="---"),0,IF(OR('Unit Types - Emission Rates'!H329="&lt;0.01",'Unit Types - Emission Rates'!H329="&lt; 0.01"),0.01,'Unit Types - Emission Rates'!H329)))</f>
        <v>0</v>
      </c>
      <c r="BC321">
        <f>_xlfn.NUMBERVALUE(IF(OR('Unit Types - Emission Rates'!I329="-",'Unit Types - Emission Rates'!I329="--",'Unit Types - Emission Rates'!I329="---"),0,IF(OR('Unit Types - Emission Rates'!I329="&lt;0.01",'Unit Types - Emission Rates'!I329="&lt; 0.01"),0.01,'Unit Types - Emission Rates'!I329)))</f>
        <v>0</v>
      </c>
      <c r="BD321">
        <f>_xlfn.NUMBERVALUE(IF(OR('Unit Types - Emission Rates'!J329="-",'Unit Types - Emission Rates'!J329="--",'Unit Types - Emission Rates'!J329="---"),0,IF(OR('Unit Types - Emission Rates'!J329="&lt;0.01",'Unit Types - Emission Rates'!J329="&lt; 0.01"),0.01,'Unit Types - Emission Rates'!J329)))</f>
        <v>0</v>
      </c>
      <c r="BE321">
        <f>_xlfn.NUMBERVALUE(IF(OR('Unit Types - Emission Rates'!K329="-",'Unit Types - Emission Rates'!K329="--",'Unit Types - Emission Rates'!K329="---"),0,IF(OR('Unit Types - Emission Rates'!K329="&lt;0.01",'Unit Types - Emission Rates'!K329="&lt; 0.01"),0.01,'Unit Types - Emission Rates'!K329)))</f>
        <v>0</v>
      </c>
      <c r="BF321">
        <f>_xlfn.NUMBERVALUE(IF(OR('Unit Types - Emission Rates'!L329="-",'Unit Types - Emission Rates'!L329="--",'Unit Types - Emission Rates'!L329="---"),0,IF(OR('Unit Types - Emission Rates'!L329="&lt;0.01",'Unit Types - Emission Rates'!L329="&lt; 0.01"),0.01,'Unit Types - Emission Rates'!L329)))</f>
        <v>0</v>
      </c>
      <c r="BG321" t="b">
        <f>IF(AND(V320&lt;&gt;1),(QuickFix!G320="Yes"))</f>
        <v>0</v>
      </c>
      <c r="BH321" t="b">
        <f>OR('Unit Types - Emission Rates'!A329="Consolidate",AND(ISBLANK('Unit Types - Emission Rates'!A329),BH320=TRUE),BC321&gt;0,BD321&gt;0)</f>
        <v>0</v>
      </c>
      <c r="BI321" t="b">
        <f>OR('Unit Types - Emission Rates'!A329="Remove",AND(ISBLANK('Unit Types - Emission Rates'!A329),BI320=TRUE))</f>
        <v>0</v>
      </c>
      <c r="BJ321" t="b">
        <f>OR('Unit Types - Emission Rates'!A329="Consolidate",'Unit Types - Emission Rates'!A329="New/Modified",'Unit Types - Emission Rates'!A329="Change of location",AND(ISBLANK('Unit Types - Emission Rates'!A329),BJ320=TRUE))</f>
        <v>0</v>
      </c>
      <c r="BK321" t="b">
        <f>OR('Unit Types - Emission Rates'!A329="Renew",'Unit Types - Emission Rates'!A329="Renew only",AND(ISBLANK('Unit Types - Emission Rates'!A329),BK320=TRUE))</f>
        <v>0</v>
      </c>
      <c r="BL321">
        <f>IF(ISNUMBER(IFERROR(MATCH(BM321,$BM$1:BM320,0),"Else")),0,ROW(BM321)-1)</f>
        <v>0</v>
      </c>
      <c r="BM321" s="105">
        <f t="shared" si="123"/>
        <v>0</v>
      </c>
      <c r="DA321" t="b">
        <f t="shared" si="121"/>
        <v>0</v>
      </c>
      <c r="DF321" s="333">
        <f t="shared" si="122"/>
        <v>0</v>
      </c>
    </row>
    <row r="322" spans="1:110" x14ac:dyDescent="0.2">
      <c r="A322" s="102">
        <f>IF(OR('Unit Types - Emission Rates'!A331="Not New/Modified",'Unit Types - Emission Rates'!A331="Remove",M322=0),0,IF(ISNUMBER(MATCH(M322,$M$1:M321,0)),0,MAX($A$1:A321)+1))</f>
        <v>0</v>
      </c>
      <c r="B322" t="str">
        <f>IF(OR(COUNTIF(QuickFix!$D$2:D322,QuickFix!D322)&gt;1,QuickFix!D322=0),IF(ISBLANK('Unit Types - Emission Rates'!C331),B321,0),MAX($B$1:B321)+1)</f>
        <v># if BACT</v>
      </c>
      <c r="C322" t="str">
        <f t="shared" ref="C322:C326" si="124">B322&amp;U322</f>
        <v># if BACT0</v>
      </c>
      <c r="D322">
        <f>IF(B322=0,0,IF(ISNUMBER(MATCH(C322,$C$1:C321,0)),-1,COUNTIF($B$2:B322,B322)-COUNTIFS($D$1:D321,"&lt;0",$B$1:B321,B322)))</f>
        <v>-1</v>
      </c>
      <c r="E322">
        <f t="shared" si="118"/>
        <v>0</v>
      </c>
      <c r="F322" t="str">
        <f>IF(OR(COUNTIF(QuickFix!$D$2:D322,QuickFix!D322)&gt;1,QuickFix!D322=0),IF(ISBLANK('Unit Types - Emission Rates'!C331),F321,0),MAX(F$1:$F321)+1)</f>
        <v># if Monitoring</v>
      </c>
      <c r="G322" t="str">
        <f t="shared" ref="G322:G326" si="125">F322&amp;U322</f>
        <v># if Monitoring0</v>
      </c>
      <c r="H322">
        <f>IF(F322=0,0,IF(ISNUMBER(MATCH(G322,$G$1:G321,0)),-1,COUNTIF($F$2:F322,F322)-COUNTIFS($H$1:H321,"&lt;0",$F$1:F321,F322)))</f>
        <v>-1</v>
      </c>
      <c r="I322">
        <f t="shared" ref="I322:I326" si="126">IF(OR(V322=1,U322="PM10",U322="PM2.5"),0,F322&amp;"-"&amp;H322)</f>
        <v>0</v>
      </c>
      <c r="J322" s="3" t="str">
        <f>IF(OR(COUNTIF($L$2:L322,L322)&gt;1,L322=0),IF(ISBLANK('Unit Types - Emission Rates'!C331),J321,0),MAX($J$1:J321)+1)</f>
        <v>Unique FIN</v>
      </c>
      <c r="K322" s="3" t="str">
        <f>IF(OR(COUNTIF($M$2:M322,M322)&gt;1,M322=0),IF(ISBLANK('Unit Types - Emission Rates'!D331),K321,0),MAX($K$1:K321)+1)</f>
        <v>Unique EPN</v>
      </c>
      <c r="L322">
        <f>IF(ISBLANK('Unit Types - Emission Rates'!$C331),'Unit Types - Emission Rates'!D331,'Unit Types - Emission Rates'!C331)</f>
        <v>0</v>
      </c>
      <c r="M322" s="3">
        <f>IF(AND(ISBLANK('Unit Types - Emission Rates'!D331),N322&lt;&gt;0,L322&lt;&gt;N322),"FIN: "&amp;L322,IF(AND(ISBLANK('Unit Types - Emission Rates'!D331),N322&lt;&gt;0),L322,'Unit Types - Emission Rates'!D331))</f>
        <v>0</v>
      </c>
      <c r="N322" s="3">
        <f>'Unit Types - Emission Rates'!E331</f>
        <v>0</v>
      </c>
      <c r="O322" s="5" t="str">
        <f>IF(OR(COUNTIF($P$2:P322,P322&lt;&gt;0)&gt;1,P322=0),IF(ISBLANK('Unit Types - Emission Rates'!A331),O321,0),MAX($O$1:O321)+1)</f>
        <v>AR Numbering</v>
      </c>
      <c r="P322" s="5">
        <f>'Unit Types - Emission Rates'!A331</f>
        <v>0</v>
      </c>
      <c r="Q322" s="3">
        <f>IF(R322=0,0,IF(COUNTIF($R$2:R322,R322)&gt;1,0,MAX($Q$1:Q321)+1))</f>
        <v>0</v>
      </c>
      <c r="R322" s="3">
        <f>IF(ISBLANK('Unit Types - Emission Rates'!P331),'Unit Types - Emission Rates'!O331,'Unit Types - Emission Rates'!P331)</f>
        <v>0</v>
      </c>
      <c r="S322" t="str">
        <f t="shared" si="119"/>
        <v>00</v>
      </c>
      <c r="T322" t="str">
        <f t="shared" si="120"/>
        <v>00</v>
      </c>
      <c r="U322" s="3">
        <f>IF(OR('Unit Types - Emission Rates'!F331="PM 2.5",'Unit Types - Emission Rates'!F331="PM2.5",'Unit Types - Emission Rates'!F331="PM 10",'Unit Types - Emission Rates'!F331="PM10"),"PM",'Unit Types - Emission Rates'!F331)</f>
        <v>0</v>
      </c>
      <c r="V322" s="100">
        <f>IF(ISBLANK('Unit Types - Emission Rates'!F331),1,0)</f>
        <v>1</v>
      </c>
      <c r="AC322" s="99">
        <f>IF(AD322=-1,0,MAX($AC$1:AC321)+1)</f>
        <v>0</v>
      </c>
      <c r="AD322" s="3">
        <f t="shared" ref="AD322:AD351" si="127">IFERROR(VLOOKUP(ROW($AD321),$B$2:$P$326,15,FALSE),-1)</f>
        <v>-1</v>
      </c>
      <c r="AE322" s="3">
        <f t="shared" ref="AE322:AE351" si="128">IFERROR(HLOOKUP($AD$1,$AD$1:$AD$351,1+ROUNDUP(ROW($AE321)/14,0),FALSE),-1)</f>
        <v>-1</v>
      </c>
      <c r="AF322" s="280">
        <f t="shared" ref="AF322:AF351" si="129">IFERROR(HLOOKUP($Y$1,$Y$1:$Y$26,1+ROUNDUP(ROW($AF321)/14,0),FALSE),-1)</f>
        <v>-1</v>
      </c>
      <c r="AG322" s="280" t="str">
        <f t="shared" ref="AG322:AG351" si="130">IF(AF322=-1,"",IFERROR(VLOOKUP((ROUNDDOWN((ROW(AG321)-1)/14,0)+1),$B$2:$R$326,17,FALSE),""))</f>
        <v/>
      </c>
      <c r="AH322" s="280" t="str">
        <f t="shared" ref="AH322:AH351" si="131">IF(AF322=-1,"",IF(MOD(ROW(AH321),14)=0,"MSS",IFERROR(VLOOKUP(ROUNDUP(ROW(AH321)/14,0)&amp;"-"&amp;MOD(ROW(AH321),14),$E$2:$U$326,17,FALSE),"")))</f>
        <v/>
      </c>
      <c r="AI322" s="3">
        <f t="shared" si="110"/>
        <v>-1</v>
      </c>
      <c r="AJ322" s="3" t="str">
        <f t="shared" ref="AJ322:AJ326" si="132">IF(AI322=-1,"",IFERROR(VLOOKUP((ROUNDDOWN((ROW(AJ321)-1)/13,0)+1),$B$2:$R$326,15,FALSE),""))</f>
        <v/>
      </c>
      <c r="AK322" s="3" t="str">
        <f t="shared" si="112"/>
        <v/>
      </c>
      <c r="AL322" s="280">
        <f t="shared" si="113"/>
        <v>-1</v>
      </c>
      <c r="AM322" s="280" t="str">
        <f t="shared" ref="AM322:AM326" si="133">IF(AL322=-1,"",IFERROR(VLOOKUP((ROUNDDOWN((ROW(AM321)-1)/13,0)+1),$F$2:$R$326,13,FALSE),""))</f>
        <v/>
      </c>
      <c r="AN322" s="285" t="str">
        <f t="shared" si="115"/>
        <v/>
      </c>
      <c r="AO322" s="3">
        <f>IF(AP322=0,0,COUNTIF(AO$1:$AO321,"&lt;&gt;0"))</f>
        <v>0</v>
      </c>
      <c r="AP322" s="3">
        <f t="shared" si="116"/>
        <v>0</v>
      </c>
      <c r="AT322" s="99">
        <f>IF(AU322=0,0,COUNTIF($AT$1:AT321,"&lt;&gt;0"))</f>
        <v>0</v>
      </c>
      <c r="AU322" s="3">
        <f t="shared" si="117"/>
        <v>0</v>
      </c>
      <c r="AY322" s="3">
        <f>IF(ISNUMBER(IFERROR(MATCH(AZ322,$AZ$1:AZ321,0),"Else")),0,ROW(AZ322)-1)</f>
        <v>0</v>
      </c>
      <c r="AZ322">
        <f>IF(OR('Unit Types - Emission Rates'!F330="PM 2.5",'Unit Types - Emission Rates'!F330="PM 2.5 ",'Unit Types - Emission Rates'!F330="PM2.5"),"PM2.5",IF(OR('Unit Types - Emission Rates'!F330="PM 10",'Unit Types - Emission Rates'!F330="PM 10 ",'Unit Types - Emission Rates'!F330="PM10 "),"PM10",IF(RIGHT('Unit Types - Emission Rates'!F330,1)=" ",LEFT('Unit Types - Emission Rates'!F330,LEN('Unit Types - Emission Rates'!F330)-1),IF(RIGHT('Unit Types - Emission Rates'!F330,1)&lt;&gt;" ",'Unit Types - Emission Rates'!F330,'Unit Types - Emission Rates'!F330))))</f>
        <v>0</v>
      </c>
      <c r="BA322">
        <f>_xlfn.NUMBERVALUE(IF(OR('Unit Types - Emission Rates'!G330="-",'Unit Types - Emission Rates'!G330="--",'Unit Types - Emission Rates'!G330="---"),0,IF(OR('Unit Types - Emission Rates'!G330="&lt;0.01",'Unit Types - Emission Rates'!G330="&lt; 0.01"),0.01,'Unit Types - Emission Rates'!G330)))</f>
        <v>0</v>
      </c>
      <c r="BB322">
        <f>_xlfn.NUMBERVALUE(IF(OR('Unit Types - Emission Rates'!H330="-",'Unit Types - Emission Rates'!H330="--",'Unit Types - Emission Rates'!H330="---"),0,IF(OR('Unit Types - Emission Rates'!H330="&lt;0.01",'Unit Types - Emission Rates'!H330="&lt; 0.01"),0.01,'Unit Types - Emission Rates'!H330)))</f>
        <v>0</v>
      </c>
      <c r="BC322">
        <f>_xlfn.NUMBERVALUE(IF(OR('Unit Types - Emission Rates'!I330="-",'Unit Types - Emission Rates'!I330="--",'Unit Types - Emission Rates'!I330="---"),0,IF(OR('Unit Types - Emission Rates'!I330="&lt;0.01",'Unit Types - Emission Rates'!I330="&lt; 0.01"),0.01,'Unit Types - Emission Rates'!I330)))</f>
        <v>0</v>
      </c>
      <c r="BD322">
        <f>_xlfn.NUMBERVALUE(IF(OR('Unit Types - Emission Rates'!J330="-",'Unit Types - Emission Rates'!J330="--",'Unit Types - Emission Rates'!J330="---"),0,IF(OR('Unit Types - Emission Rates'!J330="&lt;0.01",'Unit Types - Emission Rates'!J330="&lt; 0.01"),0.01,'Unit Types - Emission Rates'!J330)))</f>
        <v>0</v>
      </c>
      <c r="BE322">
        <f>_xlfn.NUMBERVALUE(IF(OR('Unit Types - Emission Rates'!K330="-",'Unit Types - Emission Rates'!K330="--",'Unit Types - Emission Rates'!K330="---"),0,IF(OR('Unit Types - Emission Rates'!K330="&lt;0.01",'Unit Types - Emission Rates'!K330="&lt; 0.01"),0.01,'Unit Types - Emission Rates'!K330)))</f>
        <v>0</v>
      </c>
      <c r="BF322">
        <f>_xlfn.NUMBERVALUE(IF(OR('Unit Types - Emission Rates'!L330="-",'Unit Types - Emission Rates'!L330="--",'Unit Types - Emission Rates'!L330="---"),0,IF(OR('Unit Types - Emission Rates'!L330="&lt;0.01",'Unit Types - Emission Rates'!L330="&lt; 0.01"),0.01,'Unit Types - Emission Rates'!L330)))</f>
        <v>0</v>
      </c>
      <c r="BG322" t="b">
        <f>IF(AND(V321&lt;&gt;1),(QuickFix!G321="Yes"))</f>
        <v>0</v>
      </c>
      <c r="BH322" t="b">
        <f>OR('Unit Types - Emission Rates'!A330="Consolidate",AND(ISBLANK('Unit Types - Emission Rates'!A330),BH321=TRUE),BC322&gt;0,BD322&gt;0)</f>
        <v>0</v>
      </c>
      <c r="BI322" t="b">
        <f>OR('Unit Types - Emission Rates'!A330="Remove",AND(ISBLANK('Unit Types - Emission Rates'!A330),BI321=TRUE))</f>
        <v>0</v>
      </c>
      <c r="BJ322" t="b">
        <f>OR('Unit Types - Emission Rates'!A330="Consolidate",'Unit Types - Emission Rates'!A330="New/Modified",'Unit Types - Emission Rates'!A330="Change of location",AND(ISBLANK('Unit Types - Emission Rates'!A330),BJ321=TRUE))</f>
        <v>0</v>
      </c>
      <c r="BK322" t="b">
        <f>OR('Unit Types - Emission Rates'!A330="Renew",'Unit Types - Emission Rates'!A330="Renew only",AND(ISBLANK('Unit Types - Emission Rates'!A330),BK321=TRUE))</f>
        <v>0</v>
      </c>
      <c r="BL322">
        <f>IF(ISNUMBER(IFERROR(MATCH(BM322,$BM$1:BM321,0),"Else")),0,ROW(BM322)-1)</f>
        <v>0</v>
      </c>
      <c r="BM322" s="105">
        <f t="shared" si="123"/>
        <v>0</v>
      </c>
      <c r="DA322" t="b">
        <f t="shared" si="121"/>
        <v>0</v>
      </c>
      <c r="DF322" s="333">
        <f t="shared" si="122"/>
        <v>0</v>
      </c>
    </row>
    <row r="323" spans="1:110" x14ac:dyDescent="0.2">
      <c r="A323" s="102">
        <f>IF(OR('Unit Types - Emission Rates'!A332="Not New/Modified",'Unit Types - Emission Rates'!A332="Remove",M323=0),0,IF(ISNUMBER(MATCH(M323,$M$1:M322,0)),0,MAX($A$1:A322)+1))</f>
        <v>0</v>
      </c>
      <c r="B323" t="str">
        <f>IF(OR(COUNTIF(QuickFix!$D$2:D323,QuickFix!D323)&gt;1,QuickFix!D323=0),IF(ISBLANK('Unit Types - Emission Rates'!C332),B322,0),MAX($B$1:B322)+1)</f>
        <v># if BACT</v>
      </c>
      <c r="C323" t="str">
        <f t="shared" si="124"/>
        <v># if BACT0</v>
      </c>
      <c r="D323">
        <f>IF(B323=0,0,IF(ISNUMBER(MATCH(C323,$C$1:C322,0)),-1,COUNTIF($B$2:B323,B323)-COUNTIFS($D$1:D322,"&lt;0",$B$1:B322,B323)))</f>
        <v>-1</v>
      </c>
      <c r="E323">
        <f t="shared" ref="E323:E326" si="134">IF(V323=1,0,B323&amp;"-"&amp;D323)</f>
        <v>0</v>
      </c>
      <c r="F323" t="str">
        <f>IF(OR(COUNTIF(QuickFix!$D$2:D323,QuickFix!D323)&gt;1,QuickFix!D323=0),IF(ISBLANK('Unit Types - Emission Rates'!C332),F322,0),MAX(F$1:$F322)+1)</f>
        <v># if Monitoring</v>
      </c>
      <c r="G323" t="str">
        <f t="shared" si="125"/>
        <v># if Monitoring0</v>
      </c>
      <c r="H323">
        <f>IF(F323=0,0,IF(ISNUMBER(MATCH(G323,$G$1:G322,0)),-1,COUNTIF($F$2:F323,F323)-COUNTIFS($H$1:H322,"&lt;0",$F$1:F322,F323)))</f>
        <v>-1</v>
      </c>
      <c r="I323">
        <f t="shared" si="126"/>
        <v>0</v>
      </c>
      <c r="J323" s="3" t="str">
        <f>IF(OR(COUNTIF($L$2:L323,L323)&gt;1,L323=0),IF(ISBLANK('Unit Types - Emission Rates'!C332),J322,0),MAX($J$1:J322)+1)</f>
        <v>Unique FIN</v>
      </c>
      <c r="K323" s="3" t="str">
        <f>IF(OR(COUNTIF($M$2:M323,M323)&gt;1,M323=0),IF(ISBLANK('Unit Types - Emission Rates'!D332),K322,0),MAX($K$1:K322)+1)</f>
        <v>Unique EPN</v>
      </c>
      <c r="L323">
        <f>IF(ISBLANK('Unit Types - Emission Rates'!$C332),'Unit Types - Emission Rates'!D332,'Unit Types - Emission Rates'!C332)</f>
        <v>0</v>
      </c>
      <c r="M323" s="3">
        <f>IF(AND(ISBLANK('Unit Types - Emission Rates'!D332),N323&lt;&gt;0,L323&lt;&gt;N323),"FIN: "&amp;L323,IF(AND(ISBLANK('Unit Types - Emission Rates'!D332),N323&lt;&gt;0),L323,'Unit Types - Emission Rates'!D332))</f>
        <v>0</v>
      </c>
      <c r="N323" s="3">
        <f>'Unit Types - Emission Rates'!E332</f>
        <v>0</v>
      </c>
      <c r="O323" s="5" t="str">
        <f>IF(OR(COUNTIF($P$2:P323,P323&lt;&gt;0)&gt;1,P323=0),IF(ISBLANK('Unit Types - Emission Rates'!A332),O322,0),MAX($O$1:O322)+1)</f>
        <v>AR Numbering</v>
      </c>
      <c r="P323" s="5">
        <f>'Unit Types - Emission Rates'!A332</f>
        <v>0</v>
      </c>
      <c r="Q323" s="3">
        <f>IF(R323=0,0,IF(COUNTIF($R$2:R323,R323)&gt;1,0,MAX($Q$1:Q322)+1))</f>
        <v>0</v>
      </c>
      <c r="R323" s="3">
        <f>IF(ISBLANK('Unit Types - Emission Rates'!P332),'Unit Types - Emission Rates'!O332,'Unit Types - Emission Rates'!P332)</f>
        <v>0</v>
      </c>
      <c r="S323" t="str">
        <f t="shared" ref="S323:S326" si="135">L323&amp;R323</f>
        <v>00</v>
      </c>
      <c r="T323" t="str">
        <f t="shared" ref="T323:T326" si="136">M323&amp;R323</f>
        <v>00</v>
      </c>
      <c r="U323" s="3">
        <f>IF(OR('Unit Types - Emission Rates'!F332="PM 2.5",'Unit Types - Emission Rates'!F332="PM2.5",'Unit Types - Emission Rates'!F332="PM 10",'Unit Types - Emission Rates'!F332="PM10"),"PM",'Unit Types - Emission Rates'!F332)</f>
        <v>0</v>
      </c>
      <c r="V323" s="100">
        <f>IF(ISBLANK('Unit Types - Emission Rates'!F332),1,0)</f>
        <v>1</v>
      </c>
      <c r="AC323" s="99">
        <f>IF(AD323=-1,0,MAX($AC$1:AC322)+1)</f>
        <v>0</v>
      </c>
      <c r="AD323" s="3">
        <f t="shared" si="127"/>
        <v>-1</v>
      </c>
      <c r="AE323" s="3">
        <f t="shared" si="128"/>
        <v>-1</v>
      </c>
      <c r="AF323" s="280">
        <f t="shared" si="129"/>
        <v>-1</v>
      </c>
      <c r="AG323" s="280" t="str">
        <f t="shared" si="130"/>
        <v/>
      </c>
      <c r="AH323" s="280" t="str">
        <f t="shared" si="131"/>
        <v/>
      </c>
      <c r="AI323" s="3">
        <f t="shared" si="110"/>
        <v>-1</v>
      </c>
      <c r="AJ323" s="3" t="str">
        <f t="shared" si="132"/>
        <v/>
      </c>
      <c r="AK323" s="3" t="str">
        <f t="shared" si="112"/>
        <v/>
      </c>
      <c r="AL323" s="280">
        <f t="shared" si="113"/>
        <v>-1</v>
      </c>
      <c r="AM323" s="280" t="str">
        <f t="shared" si="133"/>
        <v/>
      </c>
      <c r="AN323" s="285" t="str">
        <f t="shared" si="115"/>
        <v/>
      </c>
      <c r="AO323" s="3">
        <f>IF(AP323=0,0,COUNTIF(AO$1:$AO322,"&lt;&gt;0"))</f>
        <v>0</v>
      </c>
      <c r="AP323" s="3">
        <f t="shared" si="116"/>
        <v>0</v>
      </c>
      <c r="AT323" s="99">
        <f>IF(AU323=0,0,COUNTIF($AT$1:AT322,"&lt;&gt;0"))</f>
        <v>0</v>
      </c>
      <c r="AU323" s="3">
        <f t="shared" si="117"/>
        <v>0</v>
      </c>
      <c r="AY323" s="3">
        <f>IF(ISNUMBER(IFERROR(MATCH(AZ323,$AZ$1:AZ322,0),"Else")),0,ROW(AZ323)-1)</f>
        <v>0</v>
      </c>
      <c r="AZ323">
        <f>IF(OR('Unit Types - Emission Rates'!F331="PM 2.5",'Unit Types - Emission Rates'!F331="PM 2.5 ",'Unit Types - Emission Rates'!F331="PM2.5"),"PM2.5",IF(OR('Unit Types - Emission Rates'!F331="PM 10",'Unit Types - Emission Rates'!F331="PM 10 ",'Unit Types - Emission Rates'!F331="PM10 "),"PM10",IF(RIGHT('Unit Types - Emission Rates'!F331,1)=" ",LEFT('Unit Types - Emission Rates'!F331,LEN('Unit Types - Emission Rates'!F331)-1),IF(RIGHT('Unit Types - Emission Rates'!F331,1)&lt;&gt;" ",'Unit Types - Emission Rates'!F331,'Unit Types - Emission Rates'!F331))))</f>
        <v>0</v>
      </c>
      <c r="BA323">
        <f>_xlfn.NUMBERVALUE(IF(OR('Unit Types - Emission Rates'!G331="-",'Unit Types - Emission Rates'!G331="--",'Unit Types - Emission Rates'!G331="---"),0,IF(OR('Unit Types - Emission Rates'!G331="&lt;0.01",'Unit Types - Emission Rates'!G331="&lt; 0.01"),0.01,'Unit Types - Emission Rates'!G331)))</f>
        <v>0</v>
      </c>
      <c r="BB323">
        <f>_xlfn.NUMBERVALUE(IF(OR('Unit Types - Emission Rates'!H331="-",'Unit Types - Emission Rates'!H331="--",'Unit Types - Emission Rates'!H331="---"),0,IF(OR('Unit Types - Emission Rates'!H331="&lt;0.01",'Unit Types - Emission Rates'!H331="&lt; 0.01"),0.01,'Unit Types - Emission Rates'!H331)))</f>
        <v>0</v>
      </c>
      <c r="BC323">
        <f>_xlfn.NUMBERVALUE(IF(OR('Unit Types - Emission Rates'!I331="-",'Unit Types - Emission Rates'!I331="--",'Unit Types - Emission Rates'!I331="---"),0,IF(OR('Unit Types - Emission Rates'!I331="&lt;0.01",'Unit Types - Emission Rates'!I331="&lt; 0.01"),0.01,'Unit Types - Emission Rates'!I331)))</f>
        <v>0</v>
      </c>
      <c r="BD323">
        <f>_xlfn.NUMBERVALUE(IF(OR('Unit Types - Emission Rates'!J331="-",'Unit Types - Emission Rates'!J331="--",'Unit Types - Emission Rates'!J331="---"),0,IF(OR('Unit Types - Emission Rates'!J331="&lt;0.01",'Unit Types - Emission Rates'!J331="&lt; 0.01"),0.01,'Unit Types - Emission Rates'!J331)))</f>
        <v>0</v>
      </c>
      <c r="BE323">
        <f>_xlfn.NUMBERVALUE(IF(OR('Unit Types - Emission Rates'!K331="-",'Unit Types - Emission Rates'!K331="--",'Unit Types - Emission Rates'!K331="---"),0,IF(OR('Unit Types - Emission Rates'!K331="&lt;0.01",'Unit Types - Emission Rates'!K331="&lt; 0.01"),0.01,'Unit Types - Emission Rates'!K331)))</f>
        <v>0</v>
      </c>
      <c r="BF323">
        <f>_xlfn.NUMBERVALUE(IF(OR('Unit Types - Emission Rates'!L331="-",'Unit Types - Emission Rates'!L331="--",'Unit Types - Emission Rates'!L331="---"),0,IF(OR('Unit Types - Emission Rates'!L331="&lt;0.01",'Unit Types - Emission Rates'!L331="&lt; 0.01"),0.01,'Unit Types - Emission Rates'!L331)))</f>
        <v>0</v>
      </c>
      <c r="BG323" t="b">
        <f>IF(AND(V322&lt;&gt;1),(QuickFix!G322="Yes"))</f>
        <v>0</v>
      </c>
      <c r="BH323" t="b">
        <f>OR('Unit Types - Emission Rates'!A331="Consolidate",AND(ISBLANK('Unit Types - Emission Rates'!A331),BH322=TRUE),BC323&gt;0,BD323&gt;0)</f>
        <v>0</v>
      </c>
      <c r="BI323" t="b">
        <f>OR('Unit Types - Emission Rates'!A331="Remove",AND(ISBLANK('Unit Types - Emission Rates'!A331),BI322=TRUE))</f>
        <v>0</v>
      </c>
      <c r="BJ323" t="b">
        <f>OR('Unit Types - Emission Rates'!A331="Consolidate",'Unit Types - Emission Rates'!A331="New/Modified",'Unit Types - Emission Rates'!A331="Change of location",AND(ISBLANK('Unit Types - Emission Rates'!A331),BJ322=TRUE))</f>
        <v>0</v>
      </c>
      <c r="BK323" t="b">
        <f>OR('Unit Types - Emission Rates'!A331="Renew",'Unit Types - Emission Rates'!A331="Renew only",AND(ISBLANK('Unit Types - Emission Rates'!A331),BK322=TRUE))</f>
        <v>0</v>
      </c>
      <c r="BL323">
        <f>IF(ISNUMBER(IFERROR(MATCH(BM323,$BM$1:BM322,0),"Else")),0,ROW(BM323)-1)</f>
        <v>0</v>
      </c>
      <c r="BM323" s="105">
        <f t="shared" si="123"/>
        <v>0</v>
      </c>
      <c r="DA323" t="b">
        <f t="shared" ref="DA323:DA326" si="137">ISNUMBER(MATCH(AZ323,$CZ$2:$CZ$17,0))</f>
        <v>0</v>
      </c>
      <c r="DF323" s="333">
        <f t="shared" ref="DF323:DF326" si="138">IF(AND($BF324&gt;0,$BF324&lt;0.01),0.01,$BF324)</f>
        <v>0</v>
      </c>
    </row>
    <row r="324" spans="1:110" x14ac:dyDescent="0.2">
      <c r="A324" s="102">
        <f>IF(OR('Unit Types - Emission Rates'!A333="Not New/Modified",'Unit Types - Emission Rates'!A333="Remove",M324=0),0,IF(ISNUMBER(MATCH(M324,$M$1:M323,0)),0,MAX($A$1:A323)+1))</f>
        <v>0</v>
      </c>
      <c r="B324" t="str">
        <f>IF(OR(COUNTIF(QuickFix!$D$2:D324,QuickFix!D324)&gt;1,QuickFix!D324=0),IF(ISBLANK('Unit Types - Emission Rates'!C333),B323,0),MAX($B$1:B323)+1)</f>
        <v># if BACT</v>
      </c>
      <c r="C324" t="str">
        <f t="shared" si="124"/>
        <v># if BACT0</v>
      </c>
      <c r="D324">
        <f>IF(B324=0,0,IF(ISNUMBER(MATCH(C324,$C$1:C323,0)),-1,COUNTIF($B$2:B324,B324)-COUNTIFS($D$1:D323,"&lt;0",$B$1:B323,B324)))</f>
        <v>-1</v>
      </c>
      <c r="E324">
        <f t="shared" si="134"/>
        <v>0</v>
      </c>
      <c r="F324" t="str">
        <f>IF(OR(COUNTIF(QuickFix!$D$2:D324,QuickFix!D324)&gt;1,QuickFix!D324=0),IF(ISBLANK('Unit Types - Emission Rates'!C333),F323,0),MAX(F$1:$F323)+1)</f>
        <v># if Monitoring</v>
      </c>
      <c r="G324" t="str">
        <f t="shared" si="125"/>
        <v># if Monitoring0</v>
      </c>
      <c r="H324">
        <f>IF(F324=0,0,IF(ISNUMBER(MATCH(G324,$G$1:G323,0)),-1,COUNTIF($F$2:F324,F324)-COUNTIFS($H$1:H323,"&lt;0",$F$1:F323,F324)))</f>
        <v>-1</v>
      </c>
      <c r="I324">
        <f t="shared" si="126"/>
        <v>0</v>
      </c>
      <c r="J324" s="3" t="str">
        <f>IF(OR(COUNTIF($L$2:L324,L324)&gt;1,L324=0),IF(ISBLANK('Unit Types - Emission Rates'!C333),J323,0),MAX($J$1:J323)+1)</f>
        <v>Unique FIN</v>
      </c>
      <c r="K324" s="3" t="str">
        <f>IF(OR(COUNTIF($M$2:M324,M324)&gt;1,M324=0),IF(ISBLANK('Unit Types - Emission Rates'!D333),K323,0),MAX($K$1:K323)+1)</f>
        <v>Unique EPN</v>
      </c>
      <c r="L324">
        <f>IF(ISBLANK('Unit Types - Emission Rates'!$C333),'Unit Types - Emission Rates'!D333,'Unit Types - Emission Rates'!C333)</f>
        <v>0</v>
      </c>
      <c r="M324" s="3">
        <f>IF(AND(ISBLANK('Unit Types - Emission Rates'!D333),N324&lt;&gt;0,L324&lt;&gt;N324),"FIN: "&amp;L324,IF(AND(ISBLANK('Unit Types - Emission Rates'!D333),N324&lt;&gt;0),L324,'Unit Types - Emission Rates'!D333))</f>
        <v>0</v>
      </c>
      <c r="N324" s="3">
        <f>'Unit Types - Emission Rates'!E333</f>
        <v>0</v>
      </c>
      <c r="O324" s="5" t="str">
        <f>IF(OR(COUNTIF($P$2:P324,P324&lt;&gt;0)&gt;1,P324=0),IF(ISBLANK('Unit Types - Emission Rates'!A333),O323,0),MAX($O$1:O323)+1)</f>
        <v>AR Numbering</v>
      </c>
      <c r="P324" s="5">
        <f>'Unit Types - Emission Rates'!A333</f>
        <v>0</v>
      </c>
      <c r="Q324" s="3">
        <f>IF(R324=0,0,IF(COUNTIF($R$2:R324,R324)&gt;1,0,MAX($Q$1:Q323)+1))</f>
        <v>0</v>
      </c>
      <c r="R324" s="3">
        <f>IF(ISBLANK('Unit Types - Emission Rates'!P333),'Unit Types - Emission Rates'!O333,'Unit Types - Emission Rates'!P333)</f>
        <v>0</v>
      </c>
      <c r="S324" t="str">
        <f t="shared" si="135"/>
        <v>00</v>
      </c>
      <c r="T324" t="str">
        <f t="shared" si="136"/>
        <v>00</v>
      </c>
      <c r="U324" s="3">
        <f>IF(OR('Unit Types - Emission Rates'!F333="PM 2.5",'Unit Types - Emission Rates'!F333="PM2.5",'Unit Types - Emission Rates'!F333="PM 10",'Unit Types - Emission Rates'!F333="PM10"),"PM",'Unit Types - Emission Rates'!F333)</f>
        <v>0</v>
      </c>
      <c r="V324" s="100">
        <f>IF(ISBLANK('Unit Types - Emission Rates'!F333),1,0)</f>
        <v>1</v>
      </c>
      <c r="AC324" s="99">
        <f>IF(AD324=-1,0,MAX($AC$1:AC323)+1)</f>
        <v>0</v>
      </c>
      <c r="AD324" s="3">
        <f t="shared" si="127"/>
        <v>-1</v>
      </c>
      <c r="AE324" s="3">
        <f t="shared" si="128"/>
        <v>-1</v>
      </c>
      <c r="AF324" s="280">
        <f t="shared" si="129"/>
        <v>-1</v>
      </c>
      <c r="AG324" s="280" t="str">
        <f t="shared" si="130"/>
        <v/>
      </c>
      <c r="AH324" s="280" t="str">
        <f t="shared" si="131"/>
        <v/>
      </c>
      <c r="AI324" s="3">
        <f t="shared" si="110"/>
        <v>-1</v>
      </c>
      <c r="AJ324" s="3" t="str">
        <f t="shared" si="132"/>
        <v/>
      </c>
      <c r="AK324" s="3" t="str">
        <f t="shared" si="112"/>
        <v/>
      </c>
      <c r="AL324" s="280">
        <f t="shared" si="113"/>
        <v>-1</v>
      </c>
      <c r="AM324" s="280" t="str">
        <f t="shared" si="133"/>
        <v/>
      </c>
      <c r="AN324" s="285" t="str">
        <f t="shared" si="115"/>
        <v/>
      </c>
      <c r="AO324" s="3">
        <f>IF(AP324=0,0,COUNTIF(AO$1:$AO323,"&lt;&gt;0"))</f>
        <v>0</v>
      </c>
      <c r="AP324" s="3">
        <f t="shared" si="116"/>
        <v>0</v>
      </c>
      <c r="AT324" s="99">
        <f>IF(AU324=0,0,COUNTIF($AT$1:AT323,"&lt;&gt;0"))</f>
        <v>0</v>
      </c>
      <c r="AU324" s="3">
        <f t="shared" si="117"/>
        <v>0</v>
      </c>
      <c r="AY324" s="3">
        <f>IF(ISNUMBER(IFERROR(MATCH(AZ324,$AZ$1:AZ323,0),"Else")),0,ROW(AZ324)-1)</f>
        <v>0</v>
      </c>
      <c r="AZ324">
        <f>IF(OR('Unit Types - Emission Rates'!F332="PM 2.5",'Unit Types - Emission Rates'!F332="PM 2.5 ",'Unit Types - Emission Rates'!F332="PM2.5"),"PM2.5",IF(OR('Unit Types - Emission Rates'!F332="PM 10",'Unit Types - Emission Rates'!F332="PM 10 ",'Unit Types - Emission Rates'!F332="PM10 "),"PM10",IF(RIGHT('Unit Types - Emission Rates'!F332,1)=" ",LEFT('Unit Types - Emission Rates'!F332,LEN('Unit Types - Emission Rates'!F332)-1),IF(RIGHT('Unit Types - Emission Rates'!F332,1)&lt;&gt;" ",'Unit Types - Emission Rates'!F332,'Unit Types - Emission Rates'!F332))))</f>
        <v>0</v>
      </c>
      <c r="BA324">
        <f>_xlfn.NUMBERVALUE(IF(OR('Unit Types - Emission Rates'!G332="-",'Unit Types - Emission Rates'!G332="--",'Unit Types - Emission Rates'!G332="---"),0,IF(OR('Unit Types - Emission Rates'!G332="&lt;0.01",'Unit Types - Emission Rates'!G332="&lt; 0.01"),0.01,'Unit Types - Emission Rates'!G332)))</f>
        <v>0</v>
      </c>
      <c r="BB324">
        <f>_xlfn.NUMBERVALUE(IF(OR('Unit Types - Emission Rates'!H332="-",'Unit Types - Emission Rates'!H332="--",'Unit Types - Emission Rates'!H332="---"),0,IF(OR('Unit Types - Emission Rates'!H332="&lt;0.01",'Unit Types - Emission Rates'!H332="&lt; 0.01"),0.01,'Unit Types - Emission Rates'!H332)))</f>
        <v>0</v>
      </c>
      <c r="BC324">
        <f>_xlfn.NUMBERVALUE(IF(OR('Unit Types - Emission Rates'!I332="-",'Unit Types - Emission Rates'!I332="--",'Unit Types - Emission Rates'!I332="---"),0,IF(OR('Unit Types - Emission Rates'!I332="&lt;0.01",'Unit Types - Emission Rates'!I332="&lt; 0.01"),0.01,'Unit Types - Emission Rates'!I332)))</f>
        <v>0</v>
      </c>
      <c r="BD324">
        <f>_xlfn.NUMBERVALUE(IF(OR('Unit Types - Emission Rates'!J332="-",'Unit Types - Emission Rates'!J332="--",'Unit Types - Emission Rates'!J332="---"),0,IF(OR('Unit Types - Emission Rates'!J332="&lt;0.01",'Unit Types - Emission Rates'!J332="&lt; 0.01"),0.01,'Unit Types - Emission Rates'!J332)))</f>
        <v>0</v>
      </c>
      <c r="BE324">
        <f>_xlfn.NUMBERVALUE(IF(OR('Unit Types - Emission Rates'!K332="-",'Unit Types - Emission Rates'!K332="--",'Unit Types - Emission Rates'!K332="---"),0,IF(OR('Unit Types - Emission Rates'!K332="&lt;0.01",'Unit Types - Emission Rates'!K332="&lt; 0.01"),0.01,'Unit Types - Emission Rates'!K332)))</f>
        <v>0</v>
      </c>
      <c r="BF324">
        <f>_xlfn.NUMBERVALUE(IF(OR('Unit Types - Emission Rates'!L332="-",'Unit Types - Emission Rates'!L332="--",'Unit Types - Emission Rates'!L332="---"),0,IF(OR('Unit Types - Emission Rates'!L332="&lt;0.01",'Unit Types - Emission Rates'!L332="&lt; 0.01"),0.01,'Unit Types - Emission Rates'!L332)))</f>
        <v>0</v>
      </c>
      <c r="BG324" t="b">
        <f>IF(AND(V323&lt;&gt;1),(QuickFix!G323="Yes"))</f>
        <v>0</v>
      </c>
      <c r="BH324" t="b">
        <f>OR('Unit Types - Emission Rates'!A332="Consolidate",AND(ISBLANK('Unit Types - Emission Rates'!A332),BH323=TRUE),BC324&gt;0,BD324&gt;0)</f>
        <v>0</v>
      </c>
      <c r="BI324" t="b">
        <f>OR('Unit Types - Emission Rates'!A332="Remove",AND(ISBLANK('Unit Types - Emission Rates'!A332),BI323=TRUE))</f>
        <v>0</v>
      </c>
      <c r="BJ324" t="b">
        <f>OR('Unit Types - Emission Rates'!A332="Consolidate",'Unit Types - Emission Rates'!A332="New/Modified",'Unit Types - Emission Rates'!A332="Change of location",AND(ISBLANK('Unit Types - Emission Rates'!A332),BJ323=TRUE))</f>
        <v>0</v>
      </c>
      <c r="BK324" t="b">
        <f>OR('Unit Types - Emission Rates'!A332="Renew",'Unit Types - Emission Rates'!A332="Renew only",AND(ISBLANK('Unit Types - Emission Rates'!A332),BK323=TRUE))</f>
        <v>0</v>
      </c>
      <c r="BL324">
        <f>IF(ISNUMBER(IFERROR(MATCH(BM324,$BM$1:BM323,0),"Else")),0,ROW(BM324)-1)</f>
        <v>0</v>
      </c>
      <c r="BM324" s="105">
        <f t="shared" ref="BM324:BM327" si="139">IF(BJ324,AZ324,0)</f>
        <v>0</v>
      </c>
      <c r="DA324" t="b">
        <f t="shared" si="137"/>
        <v>0</v>
      </c>
      <c r="DF324" s="333">
        <f t="shared" si="138"/>
        <v>0</v>
      </c>
    </row>
    <row r="325" spans="1:110" x14ac:dyDescent="0.2">
      <c r="A325" s="102">
        <f>IF(OR('Unit Types - Emission Rates'!A334="Not New/Modified",'Unit Types - Emission Rates'!A334="Remove",M325=0),0,IF(ISNUMBER(MATCH(M325,$M$1:M324,0)),0,MAX($A$1:A324)+1))</f>
        <v>0</v>
      </c>
      <c r="B325" t="str">
        <f>IF(OR(COUNTIF(QuickFix!$D$2:D325,QuickFix!D325)&gt;1,QuickFix!D325=0),IF(ISBLANK('Unit Types - Emission Rates'!C334),B324,0),MAX($B$1:B324)+1)</f>
        <v># if BACT</v>
      </c>
      <c r="C325" t="str">
        <f t="shared" si="124"/>
        <v># if BACT0</v>
      </c>
      <c r="D325">
        <f>IF(B325=0,0,IF(ISNUMBER(MATCH(C325,$C$1:C324,0)),-1,COUNTIF($B$2:B325,B325)-COUNTIFS($D$1:D324,"&lt;0",$B$1:B324,B325)))</f>
        <v>-1</v>
      </c>
      <c r="E325">
        <f t="shared" si="134"/>
        <v>0</v>
      </c>
      <c r="F325" t="str">
        <f>IF(OR(COUNTIF(QuickFix!$D$2:D325,QuickFix!D325)&gt;1,QuickFix!D325=0),IF(ISBLANK('Unit Types - Emission Rates'!C334),F324,0),MAX(F$1:$F324)+1)</f>
        <v># if Monitoring</v>
      </c>
      <c r="G325" t="str">
        <f t="shared" si="125"/>
        <v># if Monitoring0</v>
      </c>
      <c r="H325">
        <f>IF(F325=0,0,IF(ISNUMBER(MATCH(G325,$G$1:G324,0)),-1,COUNTIF($F$2:F325,F325)-COUNTIFS($H$1:H324,"&lt;0",$F$1:F324,F325)))</f>
        <v>-1</v>
      </c>
      <c r="I325">
        <f t="shared" si="126"/>
        <v>0</v>
      </c>
      <c r="J325" s="3" t="str">
        <f>IF(OR(COUNTIF($L$2:L325,L325)&gt;1,L325=0),IF(ISBLANK('Unit Types - Emission Rates'!C334),J324,0),MAX($J$1:J324)+1)</f>
        <v>Unique FIN</v>
      </c>
      <c r="K325" s="3" t="str">
        <f>IF(OR(COUNTIF($M$2:M325,M325)&gt;1,M325=0),IF(ISBLANK('Unit Types - Emission Rates'!D334),K324,0),MAX($K$1:K324)+1)</f>
        <v>Unique EPN</v>
      </c>
      <c r="L325">
        <f>IF(ISBLANK('Unit Types - Emission Rates'!$C334),'Unit Types - Emission Rates'!D334,'Unit Types - Emission Rates'!C334)</f>
        <v>0</v>
      </c>
      <c r="M325" s="3">
        <f>IF(AND(ISBLANK('Unit Types - Emission Rates'!D334),N325&lt;&gt;0,L325&lt;&gt;N325),"FIN: "&amp;L325,IF(AND(ISBLANK('Unit Types - Emission Rates'!D334),N325&lt;&gt;0),L325,'Unit Types - Emission Rates'!D334))</f>
        <v>0</v>
      </c>
      <c r="N325" s="3">
        <f>'Unit Types - Emission Rates'!E334</f>
        <v>0</v>
      </c>
      <c r="O325" s="5" t="str">
        <f>IF(OR(COUNTIF($P$2:P325,P325&lt;&gt;0)&gt;1,P325=0),IF(ISBLANK('Unit Types - Emission Rates'!A334),O324,0),MAX($O$1:O324)+1)</f>
        <v>AR Numbering</v>
      </c>
      <c r="P325" s="5">
        <f>'Unit Types - Emission Rates'!A334</f>
        <v>0</v>
      </c>
      <c r="Q325" s="3">
        <f>IF(R325=0,0,IF(COUNTIF($R$2:R325,R325)&gt;1,0,MAX($Q$1:Q324)+1))</f>
        <v>0</v>
      </c>
      <c r="R325" s="3">
        <f>IF(ISBLANK('Unit Types - Emission Rates'!P334),'Unit Types - Emission Rates'!O334,'Unit Types - Emission Rates'!P334)</f>
        <v>0</v>
      </c>
      <c r="S325" t="str">
        <f t="shared" si="135"/>
        <v>00</v>
      </c>
      <c r="T325" t="str">
        <f t="shared" si="136"/>
        <v>00</v>
      </c>
      <c r="U325" s="3">
        <f>IF(OR('Unit Types - Emission Rates'!F334="PM 2.5",'Unit Types - Emission Rates'!F334="PM2.5",'Unit Types - Emission Rates'!F334="PM 10",'Unit Types - Emission Rates'!F334="PM10"),"PM",'Unit Types - Emission Rates'!F334)</f>
        <v>0</v>
      </c>
      <c r="V325" s="100">
        <f>IF(ISBLANK('Unit Types - Emission Rates'!F334),1,0)</f>
        <v>1</v>
      </c>
      <c r="AC325" s="99">
        <f>IF(AD325=-1,0,MAX($AC$1:AC324)+1)</f>
        <v>0</v>
      </c>
      <c r="AD325" s="3">
        <f t="shared" si="127"/>
        <v>-1</v>
      </c>
      <c r="AE325" s="3">
        <f t="shared" si="128"/>
        <v>-1</v>
      </c>
      <c r="AF325" s="280">
        <f t="shared" si="129"/>
        <v>-1</v>
      </c>
      <c r="AG325" s="280" t="str">
        <f t="shared" si="130"/>
        <v/>
      </c>
      <c r="AH325" s="280" t="str">
        <f t="shared" si="131"/>
        <v/>
      </c>
      <c r="AI325" s="3">
        <f t="shared" si="110"/>
        <v>-1</v>
      </c>
      <c r="AJ325" s="3" t="str">
        <f t="shared" si="132"/>
        <v/>
      </c>
      <c r="AK325" s="3" t="str">
        <f t="shared" si="112"/>
        <v/>
      </c>
      <c r="AL325" s="280">
        <f t="shared" si="113"/>
        <v>-1</v>
      </c>
      <c r="AM325" s="280" t="str">
        <f t="shared" si="133"/>
        <v/>
      </c>
      <c r="AN325" s="285" t="str">
        <f t="shared" si="115"/>
        <v/>
      </c>
      <c r="AO325" s="3">
        <f>IF(AP325=0,0,COUNTIF(AO$1:$AO324,"&lt;&gt;0"))</f>
        <v>0</v>
      </c>
      <c r="AP325" s="3">
        <f t="shared" si="116"/>
        <v>0</v>
      </c>
      <c r="AT325" s="99">
        <f>IF(AU325=0,0,COUNTIF($AT$1:AT324,"&lt;&gt;0"))</f>
        <v>0</v>
      </c>
      <c r="AU325" s="3">
        <f t="shared" si="117"/>
        <v>0</v>
      </c>
      <c r="AY325" s="3">
        <f>IF(ISNUMBER(IFERROR(MATCH(AZ325,$AZ$1:AZ324,0),"Else")),0,ROW(AZ325)-1)</f>
        <v>0</v>
      </c>
      <c r="AZ325">
        <f>IF(OR('Unit Types - Emission Rates'!F333="PM 2.5",'Unit Types - Emission Rates'!F333="PM 2.5 ",'Unit Types - Emission Rates'!F333="PM2.5"),"PM2.5",IF(OR('Unit Types - Emission Rates'!F333="PM 10",'Unit Types - Emission Rates'!F333="PM 10 ",'Unit Types - Emission Rates'!F333="PM10 "),"PM10",IF(RIGHT('Unit Types - Emission Rates'!F333,1)=" ",LEFT('Unit Types - Emission Rates'!F333,LEN('Unit Types - Emission Rates'!F333)-1),IF(RIGHT('Unit Types - Emission Rates'!F333,1)&lt;&gt;" ",'Unit Types - Emission Rates'!F333,'Unit Types - Emission Rates'!F333))))</f>
        <v>0</v>
      </c>
      <c r="BA325">
        <f>_xlfn.NUMBERVALUE(IF(OR('Unit Types - Emission Rates'!G333="-",'Unit Types - Emission Rates'!G333="--",'Unit Types - Emission Rates'!G333="---"),0,IF(OR('Unit Types - Emission Rates'!G333="&lt;0.01",'Unit Types - Emission Rates'!G333="&lt; 0.01"),0.01,'Unit Types - Emission Rates'!G333)))</f>
        <v>0</v>
      </c>
      <c r="BB325">
        <f>_xlfn.NUMBERVALUE(IF(OR('Unit Types - Emission Rates'!H333="-",'Unit Types - Emission Rates'!H333="--",'Unit Types - Emission Rates'!H333="---"),0,IF(OR('Unit Types - Emission Rates'!H333="&lt;0.01",'Unit Types - Emission Rates'!H333="&lt; 0.01"),0.01,'Unit Types - Emission Rates'!H333)))</f>
        <v>0</v>
      </c>
      <c r="BC325">
        <f>_xlfn.NUMBERVALUE(IF(OR('Unit Types - Emission Rates'!I333="-",'Unit Types - Emission Rates'!I333="--",'Unit Types - Emission Rates'!I333="---"),0,IF(OR('Unit Types - Emission Rates'!I333="&lt;0.01",'Unit Types - Emission Rates'!I333="&lt; 0.01"),0.01,'Unit Types - Emission Rates'!I333)))</f>
        <v>0</v>
      </c>
      <c r="BD325">
        <f>_xlfn.NUMBERVALUE(IF(OR('Unit Types - Emission Rates'!J333="-",'Unit Types - Emission Rates'!J333="--",'Unit Types - Emission Rates'!J333="---"),0,IF(OR('Unit Types - Emission Rates'!J333="&lt;0.01",'Unit Types - Emission Rates'!J333="&lt; 0.01"),0.01,'Unit Types - Emission Rates'!J333)))</f>
        <v>0</v>
      </c>
      <c r="BE325">
        <f>_xlfn.NUMBERVALUE(IF(OR('Unit Types - Emission Rates'!K333="-",'Unit Types - Emission Rates'!K333="--",'Unit Types - Emission Rates'!K333="---"),0,IF(OR('Unit Types - Emission Rates'!K333="&lt;0.01",'Unit Types - Emission Rates'!K333="&lt; 0.01"),0.01,'Unit Types - Emission Rates'!K333)))</f>
        <v>0</v>
      </c>
      <c r="BF325">
        <f>_xlfn.NUMBERVALUE(IF(OR('Unit Types - Emission Rates'!L333="-",'Unit Types - Emission Rates'!L333="--",'Unit Types - Emission Rates'!L333="---"),0,IF(OR('Unit Types - Emission Rates'!L333="&lt;0.01",'Unit Types - Emission Rates'!L333="&lt; 0.01"),0.01,'Unit Types - Emission Rates'!L333)))</f>
        <v>0</v>
      </c>
      <c r="BG325" t="b">
        <f>IF(AND(V324&lt;&gt;1),(QuickFix!G324="Yes"))</f>
        <v>0</v>
      </c>
      <c r="BH325" t="b">
        <f>OR('Unit Types - Emission Rates'!A333="Consolidate",AND(ISBLANK('Unit Types - Emission Rates'!A333),BH324=TRUE),BC325&gt;0,BD325&gt;0)</f>
        <v>0</v>
      </c>
      <c r="BI325" t="b">
        <f>OR('Unit Types - Emission Rates'!A333="Remove",AND(ISBLANK('Unit Types - Emission Rates'!A333),BI324=TRUE))</f>
        <v>0</v>
      </c>
      <c r="BJ325" t="b">
        <f>OR('Unit Types - Emission Rates'!A333="Consolidate",'Unit Types - Emission Rates'!A333="New/Modified",'Unit Types - Emission Rates'!A333="Change of location",AND(ISBLANK('Unit Types - Emission Rates'!A333),BJ324=TRUE))</f>
        <v>0</v>
      </c>
      <c r="BK325" t="b">
        <f>OR('Unit Types - Emission Rates'!A333="Renew",'Unit Types - Emission Rates'!A333="Renew only",AND(ISBLANK('Unit Types - Emission Rates'!A333),BK324=TRUE))</f>
        <v>0</v>
      </c>
      <c r="BL325">
        <f>IF(ISNUMBER(IFERROR(MATCH(BM325,$BM$1:BM324,0),"Else")),0,ROW(BM325)-1)</f>
        <v>0</v>
      </c>
      <c r="BM325" s="105">
        <f t="shared" si="139"/>
        <v>0</v>
      </c>
      <c r="DA325" t="b">
        <f t="shared" si="137"/>
        <v>0</v>
      </c>
      <c r="DF325" s="333">
        <f t="shared" si="138"/>
        <v>0</v>
      </c>
    </row>
    <row r="326" spans="1:110" x14ac:dyDescent="0.2">
      <c r="A326" s="102">
        <f>IF(OR('Unit Types - Emission Rates'!A335="Not New/Modified",'Unit Types - Emission Rates'!A335="Remove",M326=0),0,IF(ISNUMBER(MATCH(M326,$M$1:M325,0)),0,MAX($A$1:A325)+1))</f>
        <v>0</v>
      </c>
      <c r="B326" t="str">
        <f>IF(OR(COUNTIF(QuickFix!$D$2:D326,QuickFix!D326)&gt;1,QuickFix!D326=0),IF(ISBLANK('Unit Types - Emission Rates'!C335),B325,0),MAX($B$1:B325)+1)</f>
        <v># if BACT</v>
      </c>
      <c r="C326" t="str">
        <f t="shared" si="124"/>
        <v># if BACT0</v>
      </c>
      <c r="D326">
        <f>IF(B326=0,0,IF(ISNUMBER(MATCH(C326,$C$1:C325,0)),-1,COUNTIF($B$2:B326,B326)-COUNTIFS($D$1:D325,"&lt;0",$B$1:B325,B326)))</f>
        <v>-1</v>
      </c>
      <c r="E326">
        <f t="shared" si="134"/>
        <v>0</v>
      </c>
      <c r="F326" t="str">
        <f>IF(OR(COUNTIF(QuickFix!$D$2:D326,QuickFix!D326)&gt;1,QuickFix!D326=0),IF(ISBLANK('Unit Types - Emission Rates'!C335),F325,0),MAX(F$1:$F325)+1)</f>
        <v># if Monitoring</v>
      </c>
      <c r="G326" t="str">
        <f t="shared" si="125"/>
        <v># if Monitoring0</v>
      </c>
      <c r="H326">
        <f>IF(F326=0,0,IF(ISNUMBER(MATCH(G326,$G$1:G325,0)),-1,COUNTIF($F$2:F326,F326)-COUNTIFS($H$1:H325,"&lt;0",$F$1:F325,F326)))</f>
        <v>-1</v>
      </c>
      <c r="I326">
        <f t="shared" si="126"/>
        <v>0</v>
      </c>
      <c r="J326" s="3" t="str">
        <f>IF(OR(COUNTIF($L$2:L326,L326)&gt;1,L326=0),IF(ISBLANK('Unit Types - Emission Rates'!C335),J325,0),MAX($J$1:J325)+1)</f>
        <v>Unique FIN</v>
      </c>
      <c r="K326" s="3" t="str">
        <f>IF(OR(COUNTIF($M$2:M326,M326)&gt;1,M326=0),IF(ISBLANK('Unit Types - Emission Rates'!D335),K325,0),MAX($K$1:K325)+1)</f>
        <v>Unique EPN</v>
      </c>
      <c r="L326">
        <f>IF(ISBLANK('Unit Types - Emission Rates'!$C335),'Unit Types - Emission Rates'!D335,'Unit Types - Emission Rates'!C335)</f>
        <v>0</v>
      </c>
      <c r="M326" s="3">
        <f>IF(AND(ISBLANK('Unit Types - Emission Rates'!D335),N326&lt;&gt;0,L326&lt;&gt;N326),"FIN: "&amp;L326,IF(AND(ISBLANK('Unit Types - Emission Rates'!D335),N326&lt;&gt;0),L326,'Unit Types - Emission Rates'!D335))</f>
        <v>0</v>
      </c>
      <c r="N326" s="3">
        <f>'Unit Types - Emission Rates'!E335</f>
        <v>0</v>
      </c>
      <c r="O326" s="5" t="str">
        <f>IF(OR(COUNTIF($P$2:P326,P326&lt;&gt;0)&gt;1,P326=0),IF(ISBLANK('Unit Types - Emission Rates'!A335),O325,0),MAX($O$1:O325)+1)</f>
        <v>AR Numbering</v>
      </c>
      <c r="P326" s="5">
        <f>'Unit Types - Emission Rates'!A335</f>
        <v>0</v>
      </c>
      <c r="Q326" s="3">
        <f>IF(R326=0,0,IF(COUNTIF($R$2:R326,R326)&gt;1,0,MAX($Q$1:Q325)+1))</f>
        <v>0</v>
      </c>
      <c r="R326" s="3">
        <f>IF(ISBLANK('Unit Types - Emission Rates'!P335),'Unit Types - Emission Rates'!O335,'Unit Types - Emission Rates'!P335)</f>
        <v>0</v>
      </c>
      <c r="S326" t="str">
        <f t="shared" si="135"/>
        <v>00</v>
      </c>
      <c r="T326" t="str">
        <f t="shared" si="136"/>
        <v>00</v>
      </c>
      <c r="U326" s="3">
        <f>IF(OR('Unit Types - Emission Rates'!F335="PM 2.5",'Unit Types - Emission Rates'!F335="PM2.5",'Unit Types - Emission Rates'!F335="PM 10",'Unit Types - Emission Rates'!F335="PM10"),"PM",'Unit Types - Emission Rates'!F335)</f>
        <v>0</v>
      </c>
      <c r="V326" s="100">
        <f>IF(ISBLANK('Unit Types - Emission Rates'!F335),1,0)</f>
        <v>1</v>
      </c>
      <c r="AC326" s="99">
        <f>IF(AD326=-1,0,MAX($AC$1:AC325)+1)</f>
        <v>0</v>
      </c>
      <c r="AD326" s="3">
        <f t="shared" si="127"/>
        <v>-1</v>
      </c>
      <c r="AE326" s="3">
        <f t="shared" si="128"/>
        <v>-1</v>
      </c>
      <c r="AF326" s="280">
        <f t="shared" si="129"/>
        <v>-1</v>
      </c>
      <c r="AG326" s="280" t="str">
        <f t="shared" si="130"/>
        <v/>
      </c>
      <c r="AH326" s="280" t="str">
        <f t="shared" si="131"/>
        <v/>
      </c>
      <c r="AI326" s="3">
        <f t="shared" si="110"/>
        <v>-1</v>
      </c>
      <c r="AJ326" s="3" t="str">
        <f t="shared" si="132"/>
        <v/>
      </c>
      <c r="AK326" s="3" t="str">
        <f t="shared" si="112"/>
        <v/>
      </c>
      <c r="AL326" s="280">
        <f t="shared" si="113"/>
        <v>-1</v>
      </c>
      <c r="AM326" s="280" t="str">
        <f t="shared" si="133"/>
        <v/>
      </c>
      <c r="AN326" s="285" t="str">
        <f t="shared" si="115"/>
        <v/>
      </c>
      <c r="AO326" s="3">
        <f>IF(AP326=0,0,COUNTIF(AO$1:$AO325,"&lt;&gt;0"))</f>
        <v>0</v>
      </c>
      <c r="AP326" s="3">
        <f t="shared" si="116"/>
        <v>0</v>
      </c>
      <c r="AT326" s="99">
        <f>IF(AU326=0,0,COUNTIF($AT$1:AT325,"&lt;&gt;0"))</f>
        <v>0</v>
      </c>
      <c r="AU326" s="3">
        <f t="shared" si="117"/>
        <v>0</v>
      </c>
      <c r="AY326" s="3">
        <f>IF(ISNUMBER(IFERROR(MATCH(AZ326,$AZ$1:AZ325,0),"Else")),0,ROW(AZ326)-1)</f>
        <v>0</v>
      </c>
      <c r="AZ326">
        <f>IF(OR('Unit Types - Emission Rates'!F334="PM 2.5",'Unit Types - Emission Rates'!F334="PM 2.5 ",'Unit Types - Emission Rates'!F334="PM2.5"),"PM2.5",IF(OR('Unit Types - Emission Rates'!F334="PM 10",'Unit Types - Emission Rates'!F334="PM 10 ",'Unit Types - Emission Rates'!F334="PM10 "),"PM10",IF(RIGHT('Unit Types - Emission Rates'!F334,1)=" ",LEFT('Unit Types - Emission Rates'!F334,LEN('Unit Types - Emission Rates'!F334)-1),IF(RIGHT('Unit Types - Emission Rates'!F334,1)&lt;&gt;" ",'Unit Types - Emission Rates'!F334,'Unit Types - Emission Rates'!F334))))</f>
        <v>0</v>
      </c>
      <c r="BA326">
        <f>_xlfn.NUMBERVALUE(IF(OR('Unit Types - Emission Rates'!G334="-",'Unit Types - Emission Rates'!G334="--",'Unit Types - Emission Rates'!G334="---"),0,IF(OR('Unit Types - Emission Rates'!G334="&lt;0.01",'Unit Types - Emission Rates'!G334="&lt; 0.01"),0.01,'Unit Types - Emission Rates'!G334)))</f>
        <v>0</v>
      </c>
      <c r="BB326">
        <f>_xlfn.NUMBERVALUE(IF(OR('Unit Types - Emission Rates'!H334="-",'Unit Types - Emission Rates'!H334="--",'Unit Types - Emission Rates'!H334="---"),0,IF(OR('Unit Types - Emission Rates'!H334="&lt;0.01",'Unit Types - Emission Rates'!H334="&lt; 0.01"),0.01,'Unit Types - Emission Rates'!H334)))</f>
        <v>0</v>
      </c>
      <c r="BC326">
        <f>_xlfn.NUMBERVALUE(IF(OR('Unit Types - Emission Rates'!I334="-",'Unit Types - Emission Rates'!I334="--",'Unit Types - Emission Rates'!I334="---"),0,IF(OR('Unit Types - Emission Rates'!I334="&lt;0.01",'Unit Types - Emission Rates'!I334="&lt; 0.01"),0.01,'Unit Types - Emission Rates'!I334)))</f>
        <v>0</v>
      </c>
      <c r="BD326">
        <f>_xlfn.NUMBERVALUE(IF(OR('Unit Types - Emission Rates'!J334="-",'Unit Types - Emission Rates'!J334="--",'Unit Types - Emission Rates'!J334="---"),0,IF(OR('Unit Types - Emission Rates'!J334="&lt;0.01",'Unit Types - Emission Rates'!J334="&lt; 0.01"),0.01,'Unit Types - Emission Rates'!J334)))</f>
        <v>0</v>
      </c>
      <c r="BE326">
        <f>_xlfn.NUMBERVALUE(IF(OR('Unit Types - Emission Rates'!K334="-",'Unit Types - Emission Rates'!K334="--",'Unit Types - Emission Rates'!K334="---"),0,IF(OR('Unit Types - Emission Rates'!K334="&lt;0.01",'Unit Types - Emission Rates'!K334="&lt; 0.01"),0.01,'Unit Types - Emission Rates'!K334)))</f>
        <v>0</v>
      </c>
      <c r="BF326">
        <f>_xlfn.NUMBERVALUE(IF(OR('Unit Types - Emission Rates'!L334="-",'Unit Types - Emission Rates'!L334="--",'Unit Types - Emission Rates'!L334="---"),0,IF(OR('Unit Types - Emission Rates'!L334="&lt;0.01",'Unit Types - Emission Rates'!L334="&lt; 0.01"),0.01,'Unit Types - Emission Rates'!L334)))</f>
        <v>0</v>
      </c>
      <c r="BG326" t="b">
        <f>IF(AND(V325&lt;&gt;1),(QuickFix!G325="Yes"))</f>
        <v>0</v>
      </c>
      <c r="BH326" t="b">
        <f>OR('Unit Types - Emission Rates'!A334="Consolidate",AND(ISBLANK('Unit Types - Emission Rates'!A334),BH325=TRUE),BC326&gt;0,BD326&gt;0)</f>
        <v>0</v>
      </c>
      <c r="BI326" t="b">
        <f>OR('Unit Types - Emission Rates'!A334="Remove",AND(ISBLANK('Unit Types - Emission Rates'!A334),BI325=TRUE))</f>
        <v>0</v>
      </c>
      <c r="BJ326" t="b">
        <f>OR('Unit Types - Emission Rates'!A334="Consolidate",'Unit Types - Emission Rates'!A334="New/Modified",'Unit Types - Emission Rates'!A334="Change of location",AND(ISBLANK('Unit Types - Emission Rates'!A334),BJ325=TRUE))</f>
        <v>0</v>
      </c>
      <c r="BK326" t="b">
        <f>OR('Unit Types - Emission Rates'!A334="Renew",'Unit Types - Emission Rates'!A334="Renew only",AND(ISBLANK('Unit Types - Emission Rates'!A334),BK325=TRUE))</f>
        <v>0</v>
      </c>
      <c r="BL326">
        <f>IF(ISNUMBER(IFERROR(MATCH(BM326,$BM$1:BM325,0),"Else")),0,ROW(BM326)-1)</f>
        <v>0</v>
      </c>
      <c r="BM326" s="105">
        <f t="shared" si="139"/>
        <v>0</v>
      </c>
      <c r="DA326" t="b">
        <f t="shared" si="137"/>
        <v>0</v>
      </c>
      <c r="DF326" s="333">
        <f t="shared" si="138"/>
        <v>0</v>
      </c>
    </row>
    <row r="327" spans="1:110" x14ac:dyDescent="0.2">
      <c r="A327" s="129"/>
      <c r="B327" s="129"/>
      <c r="C327" s="129"/>
      <c r="D327" s="129"/>
      <c r="E327" s="129"/>
      <c r="F327" s="129"/>
      <c r="G327" s="129"/>
      <c r="H327" s="129"/>
      <c r="I327" s="129"/>
      <c r="J327" s="274"/>
      <c r="K327" s="274"/>
      <c r="L327" s="274"/>
      <c r="M327" s="274"/>
      <c r="N327" s="274"/>
      <c r="O327" s="274"/>
      <c r="P327" s="274"/>
      <c r="Q327" s="274"/>
      <c r="R327" s="274"/>
      <c r="S327" s="129"/>
      <c r="T327" s="129"/>
      <c r="U327" s="274"/>
      <c r="V327" s="274"/>
      <c r="AC327" s="99">
        <f>IF(AD327=-1,0,MAX($AC$1:AC326)+1)</f>
        <v>0</v>
      </c>
      <c r="AD327" s="3">
        <f t="shared" si="127"/>
        <v>-1</v>
      </c>
      <c r="AE327" s="3">
        <f t="shared" si="128"/>
        <v>-1</v>
      </c>
      <c r="AF327" s="280">
        <f t="shared" si="129"/>
        <v>-1</v>
      </c>
      <c r="AG327" s="280" t="str">
        <f t="shared" si="130"/>
        <v/>
      </c>
      <c r="AH327" s="280" t="str">
        <f t="shared" si="131"/>
        <v/>
      </c>
      <c r="AO327" s="274"/>
      <c r="AP327" s="274"/>
      <c r="AT327" s="274"/>
      <c r="AY327" s="3">
        <f>IF(ISNUMBER(IFERROR(MATCH(AZ327,$AZ$1:AZ326,0),"Else")),0,ROW(AZ327)-1)</f>
        <v>0</v>
      </c>
      <c r="AZ327">
        <f>IF(OR('Unit Types - Emission Rates'!F335="PM 2.5",'Unit Types - Emission Rates'!F335="PM 2.5 ",'Unit Types - Emission Rates'!F335="PM2.5"),"PM2.5",IF(OR('Unit Types - Emission Rates'!F335="PM 10",'Unit Types - Emission Rates'!F335="PM 10 ",'Unit Types - Emission Rates'!F335="PM10 "),"PM10",IF(RIGHT('Unit Types - Emission Rates'!F335,1)=" ",LEFT('Unit Types - Emission Rates'!F335,LEN('Unit Types - Emission Rates'!F335)-1),IF(RIGHT('Unit Types - Emission Rates'!F335,1)&lt;&gt;" ",'Unit Types - Emission Rates'!F335,'Unit Types - Emission Rates'!F335))))</f>
        <v>0</v>
      </c>
      <c r="BA327">
        <f>_xlfn.NUMBERVALUE(IF(OR('Unit Types - Emission Rates'!G335="-",'Unit Types - Emission Rates'!G335="--",'Unit Types - Emission Rates'!G335="---"),0,IF(OR('Unit Types - Emission Rates'!G335="&lt;0.01",'Unit Types - Emission Rates'!G335="&lt; 0.01"),0.01,'Unit Types - Emission Rates'!G335)))</f>
        <v>0</v>
      </c>
      <c r="BB327">
        <f>_xlfn.NUMBERVALUE(IF(OR('Unit Types - Emission Rates'!H335="-",'Unit Types - Emission Rates'!H335="--",'Unit Types - Emission Rates'!H335="---"),0,IF(OR('Unit Types - Emission Rates'!H335="&lt;0.01",'Unit Types - Emission Rates'!H335="&lt; 0.01"),0.01,'Unit Types - Emission Rates'!H335)))</f>
        <v>0</v>
      </c>
      <c r="BC327">
        <f>_xlfn.NUMBERVALUE(IF(OR('Unit Types - Emission Rates'!I335="-",'Unit Types - Emission Rates'!I335="--",'Unit Types - Emission Rates'!I335="---"),0,IF(OR('Unit Types - Emission Rates'!I335="&lt;0.01",'Unit Types - Emission Rates'!I335="&lt; 0.01"),0.01,'Unit Types - Emission Rates'!I335)))</f>
        <v>0</v>
      </c>
      <c r="BD327">
        <f>_xlfn.NUMBERVALUE(IF(OR('Unit Types - Emission Rates'!J335="-",'Unit Types - Emission Rates'!J335="--",'Unit Types - Emission Rates'!J335="---"),0,IF(OR('Unit Types - Emission Rates'!J335="&lt;0.01",'Unit Types - Emission Rates'!J335="&lt; 0.01"),0.01,'Unit Types - Emission Rates'!J335)))</f>
        <v>0</v>
      </c>
      <c r="BE327">
        <f>_xlfn.NUMBERVALUE(IF(OR('Unit Types - Emission Rates'!K335="-",'Unit Types - Emission Rates'!K335="--",'Unit Types - Emission Rates'!K335="---"),0,IF(OR('Unit Types - Emission Rates'!K335="&lt;0.01",'Unit Types - Emission Rates'!K335="&lt; 0.01"),0.01,'Unit Types - Emission Rates'!K335)))</f>
        <v>0</v>
      </c>
      <c r="BF327">
        <f>_xlfn.NUMBERVALUE(IF(OR('Unit Types - Emission Rates'!L335="-",'Unit Types - Emission Rates'!L335="--",'Unit Types - Emission Rates'!L335="---"),0,IF(OR('Unit Types - Emission Rates'!L335="&lt;0.01",'Unit Types - Emission Rates'!L335="&lt; 0.01"),0.01,'Unit Types - Emission Rates'!L335)))</f>
        <v>0</v>
      </c>
      <c r="BG327" t="b">
        <f>IF(AND(V326&lt;&gt;1),(QuickFix!G326="Yes"))</f>
        <v>0</v>
      </c>
      <c r="BH327" t="b">
        <f>OR('Unit Types - Emission Rates'!A335="Consolidate",AND(ISBLANK('Unit Types - Emission Rates'!A335),BH326=TRUE),BC327&gt;0,BD327&gt;0)</f>
        <v>0</v>
      </c>
      <c r="BI327" t="b">
        <f>OR('Unit Types - Emission Rates'!A335="Remove",AND(ISBLANK('Unit Types - Emission Rates'!A335),BI326=TRUE))</f>
        <v>0</v>
      </c>
      <c r="BJ327" t="b">
        <f>OR('Unit Types - Emission Rates'!A335="Consolidate",'Unit Types - Emission Rates'!A335="New/Modified",'Unit Types - Emission Rates'!A335="Change of location",AND(ISBLANK('Unit Types - Emission Rates'!A335),BJ326=TRUE))</f>
        <v>0</v>
      </c>
      <c r="BK327" t="b">
        <f>OR('Unit Types - Emission Rates'!A335="Renew",'Unit Types - Emission Rates'!A335="Renew only",AND(ISBLANK('Unit Types - Emission Rates'!A335),BK326=TRUE))</f>
        <v>0</v>
      </c>
      <c r="BL327">
        <f>IF(ISNUMBER(IFERROR(MATCH(BM327,$BM$1:BM326,0),"Else")),0,ROW(BM327)-1)</f>
        <v>0</v>
      </c>
      <c r="BM327" s="105">
        <f t="shared" si="139"/>
        <v>0</v>
      </c>
    </row>
    <row r="328" spans="1:110" x14ac:dyDescent="0.2">
      <c r="AC328" s="99">
        <f>IF(AD328=-1,0,MAX($AC$1:AC327)+1)</f>
        <v>0</v>
      </c>
      <c r="AD328" s="3">
        <f t="shared" si="127"/>
        <v>-1</v>
      </c>
      <c r="AE328" s="3">
        <f t="shared" si="128"/>
        <v>-1</v>
      </c>
      <c r="AF328" s="280">
        <f t="shared" si="129"/>
        <v>-1</v>
      </c>
      <c r="AG328" s="280" t="str">
        <f t="shared" si="130"/>
        <v/>
      </c>
      <c r="AH328" s="280" t="str">
        <f t="shared" si="131"/>
        <v/>
      </c>
    </row>
    <row r="329" spans="1:110" x14ac:dyDescent="0.2">
      <c r="AC329" s="99">
        <f>IF(AD329=-1,0,MAX($AC$1:AC328)+1)</f>
        <v>0</v>
      </c>
      <c r="AD329" s="3">
        <f t="shared" si="127"/>
        <v>-1</v>
      </c>
      <c r="AE329" s="3">
        <f t="shared" si="128"/>
        <v>-1</v>
      </c>
      <c r="AF329" s="280">
        <f t="shared" si="129"/>
        <v>-1</v>
      </c>
      <c r="AG329" s="280" t="str">
        <f t="shared" si="130"/>
        <v/>
      </c>
      <c r="AH329" s="280" t="str">
        <f t="shared" si="131"/>
        <v/>
      </c>
    </row>
    <row r="330" spans="1:110" x14ac:dyDescent="0.2">
      <c r="AC330" s="99">
        <f>IF(AD330=-1,0,MAX($AC$1:AC329)+1)</f>
        <v>0</v>
      </c>
      <c r="AD330" s="3">
        <f t="shared" si="127"/>
        <v>-1</v>
      </c>
      <c r="AE330" s="3">
        <f t="shared" si="128"/>
        <v>-1</v>
      </c>
      <c r="AF330" s="280">
        <f t="shared" si="129"/>
        <v>-1</v>
      </c>
      <c r="AG330" s="280" t="str">
        <f t="shared" si="130"/>
        <v/>
      </c>
      <c r="AH330" s="280" t="str">
        <f t="shared" si="131"/>
        <v/>
      </c>
    </row>
    <row r="331" spans="1:110" x14ac:dyDescent="0.2">
      <c r="AC331" s="99">
        <f>IF(AD331=-1,0,MAX($AC$1:AC330)+1)</f>
        <v>0</v>
      </c>
      <c r="AD331" s="3">
        <f t="shared" si="127"/>
        <v>-1</v>
      </c>
      <c r="AE331" s="3">
        <f t="shared" si="128"/>
        <v>-1</v>
      </c>
      <c r="AF331" s="280">
        <f t="shared" si="129"/>
        <v>-1</v>
      </c>
      <c r="AG331" s="280" t="str">
        <f t="shared" si="130"/>
        <v/>
      </c>
      <c r="AH331" s="280" t="str">
        <f t="shared" si="131"/>
        <v/>
      </c>
    </row>
    <row r="332" spans="1:110" x14ac:dyDescent="0.2">
      <c r="AC332" s="99">
        <f>IF(AD332=-1,0,MAX($AC$1:AC331)+1)</f>
        <v>0</v>
      </c>
      <c r="AD332" s="3">
        <f t="shared" si="127"/>
        <v>-1</v>
      </c>
      <c r="AE332" s="3">
        <f t="shared" si="128"/>
        <v>-1</v>
      </c>
      <c r="AF332" s="280">
        <f t="shared" si="129"/>
        <v>-1</v>
      </c>
      <c r="AG332" s="280" t="str">
        <f t="shared" si="130"/>
        <v/>
      </c>
      <c r="AH332" s="280" t="str">
        <f t="shared" si="131"/>
        <v/>
      </c>
    </row>
    <row r="333" spans="1:110" x14ac:dyDescent="0.2">
      <c r="AC333" s="99">
        <f>IF(AD333=-1,0,MAX($AC$1:AC332)+1)</f>
        <v>0</v>
      </c>
      <c r="AD333" s="3">
        <f t="shared" si="127"/>
        <v>-1</v>
      </c>
      <c r="AE333" s="3">
        <f t="shared" si="128"/>
        <v>-1</v>
      </c>
      <c r="AF333" s="280">
        <f t="shared" si="129"/>
        <v>-1</v>
      </c>
      <c r="AG333" s="280" t="str">
        <f t="shared" si="130"/>
        <v/>
      </c>
      <c r="AH333" s="280" t="str">
        <f t="shared" si="131"/>
        <v/>
      </c>
    </row>
    <row r="334" spans="1:110" x14ac:dyDescent="0.2">
      <c r="AC334" s="99">
        <f>IF(AD334=-1,0,MAX($AC$1:AC333)+1)</f>
        <v>0</v>
      </c>
      <c r="AD334" s="3">
        <f t="shared" si="127"/>
        <v>-1</v>
      </c>
      <c r="AE334" s="3">
        <f t="shared" si="128"/>
        <v>-1</v>
      </c>
      <c r="AF334" s="280">
        <f t="shared" si="129"/>
        <v>-1</v>
      </c>
      <c r="AG334" s="280" t="str">
        <f t="shared" si="130"/>
        <v/>
      </c>
      <c r="AH334" s="280" t="str">
        <f t="shared" si="131"/>
        <v/>
      </c>
    </row>
    <row r="335" spans="1:110" x14ac:dyDescent="0.2">
      <c r="AC335" s="99">
        <f>IF(AD335=-1,0,MAX($AC$1:AC334)+1)</f>
        <v>0</v>
      </c>
      <c r="AD335" s="3">
        <f t="shared" si="127"/>
        <v>-1</v>
      </c>
      <c r="AE335" s="3">
        <f t="shared" si="128"/>
        <v>-1</v>
      </c>
      <c r="AF335" s="280">
        <f t="shared" si="129"/>
        <v>-1</v>
      </c>
      <c r="AG335" s="280" t="str">
        <f t="shared" si="130"/>
        <v/>
      </c>
      <c r="AH335" s="280" t="str">
        <f t="shared" si="131"/>
        <v/>
      </c>
    </row>
    <row r="336" spans="1:110" x14ac:dyDescent="0.2">
      <c r="AC336" s="99">
        <f>IF(AD336=-1,0,MAX($AC$1:AC335)+1)</f>
        <v>0</v>
      </c>
      <c r="AD336" s="3">
        <f t="shared" si="127"/>
        <v>-1</v>
      </c>
      <c r="AE336" s="3">
        <f t="shared" si="128"/>
        <v>-1</v>
      </c>
      <c r="AF336" s="280">
        <f t="shared" si="129"/>
        <v>-1</v>
      </c>
      <c r="AG336" s="280" t="str">
        <f t="shared" si="130"/>
        <v/>
      </c>
      <c r="AH336" s="280" t="str">
        <f t="shared" si="131"/>
        <v/>
      </c>
    </row>
    <row r="337" spans="29:34" x14ac:dyDescent="0.2">
      <c r="AC337" s="99">
        <f>IF(AD337=-1,0,MAX($AC$1:AC336)+1)</f>
        <v>0</v>
      </c>
      <c r="AD337" s="3">
        <f t="shared" si="127"/>
        <v>-1</v>
      </c>
      <c r="AE337" s="3">
        <f t="shared" si="128"/>
        <v>-1</v>
      </c>
      <c r="AF337" s="280">
        <f t="shared" si="129"/>
        <v>-1</v>
      </c>
      <c r="AG337" s="280" t="str">
        <f t="shared" si="130"/>
        <v/>
      </c>
      <c r="AH337" s="280" t="str">
        <f t="shared" si="131"/>
        <v/>
      </c>
    </row>
    <row r="338" spans="29:34" x14ac:dyDescent="0.2">
      <c r="AC338" s="99">
        <f>IF(AD338=-1,0,MAX($AC$1:AC337)+1)</f>
        <v>0</v>
      </c>
      <c r="AD338" s="3">
        <f t="shared" si="127"/>
        <v>-1</v>
      </c>
      <c r="AE338" s="3">
        <f t="shared" si="128"/>
        <v>-1</v>
      </c>
      <c r="AF338" s="280">
        <f t="shared" si="129"/>
        <v>-1</v>
      </c>
      <c r="AG338" s="280" t="str">
        <f t="shared" si="130"/>
        <v/>
      </c>
      <c r="AH338" s="280" t="str">
        <f t="shared" si="131"/>
        <v/>
      </c>
    </row>
    <row r="339" spans="29:34" x14ac:dyDescent="0.2">
      <c r="AC339" s="99">
        <f>IF(AD339=-1,0,MAX($AC$1:AC338)+1)</f>
        <v>0</v>
      </c>
      <c r="AD339" s="3">
        <f t="shared" si="127"/>
        <v>-1</v>
      </c>
      <c r="AE339" s="3">
        <f t="shared" si="128"/>
        <v>-1</v>
      </c>
      <c r="AF339" s="280">
        <f t="shared" si="129"/>
        <v>-1</v>
      </c>
      <c r="AG339" s="280" t="str">
        <f t="shared" si="130"/>
        <v/>
      </c>
      <c r="AH339" s="280" t="str">
        <f t="shared" si="131"/>
        <v/>
      </c>
    </row>
    <row r="340" spans="29:34" x14ac:dyDescent="0.2">
      <c r="AC340" s="99">
        <f>IF(AD340=-1,0,MAX($AC$1:AC339)+1)</f>
        <v>0</v>
      </c>
      <c r="AD340" s="3">
        <f t="shared" si="127"/>
        <v>-1</v>
      </c>
      <c r="AE340" s="3">
        <f t="shared" si="128"/>
        <v>-1</v>
      </c>
      <c r="AF340" s="280">
        <f t="shared" si="129"/>
        <v>-1</v>
      </c>
      <c r="AG340" s="280" t="str">
        <f t="shared" si="130"/>
        <v/>
      </c>
      <c r="AH340" s="280" t="str">
        <f t="shared" si="131"/>
        <v/>
      </c>
    </row>
    <row r="341" spans="29:34" x14ac:dyDescent="0.2">
      <c r="AC341" s="99">
        <f>IF(AD341=-1,0,MAX($AC$1:AC340)+1)</f>
        <v>0</v>
      </c>
      <c r="AD341" s="3">
        <f t="shared" si="127"/>
        <v>-1</v>
      </c>
      <c r="AE341" s="3">
        <f t="shared" si="128"/>
        <v>-1</v>
      </c>
      <c r="AF341" s="280">
        <f t="shared" si="129"/>
        <v>-1</v>
      </c>
      <c r="AG341" s="280" t="str">
        <f t="shared" si="130"/>
        <v/>
      </c>
      <c r="AH341" s="280" t="str">
        <f t="shared" si="131"/>
        <v/>
      </c>
    </row>
    <row r="342" spans="29:34" x14ac:dyDescent="0.2">
      <c r="AC342" s="99">
        <f>IF(AD342=-1,0,MAX($AC$1:AC341)+1)</f>
        <v>0</v>
      </c>
      <c r="AD342" s="3">
        <f t="shared" si="127"/>
        <v>-1</v>
      </c>
      <c r="AE342" s="3">
        <f t="shared" si="128"/>
        <v>-1</v>
      </c>
      <c r="AF342" s="280">
        <f t="shared" si="129"/>
        <v>-1</v>
      </c>
      <c r="AG342" s="280" t="str">
        <f t="shared" si="130"/>
        <v/>
      </c>
      <c r="AH342" s="280" t="str">
        <f t="shared" si="131"/>
        <v/>
      </c>
    </row>
    <row r="343" spans="29:34" x14ac:dyDescent="0.2">
      <c r="AC343" s="99">
        <f>IF(AD343=-1,0,MAX($AC$1:AC342)+1)</f>
        <v>0</v>
      </c>
      <c r="AD343" s="3">
        <f t="shared" si="127"/>
        <v>-1</v>
      </c>
      <c r="AE343" s="3">
        <f t="shared" si="128"/>
        <v>-1</v>
      </c>
      <c r="AF343" s="280">
        <f t="shared" si="129"/>
        <v>-1</v>
      </c>
      <c r="AG343" s="280" t="str">
        <f t="shared" si="130"/>
        <v/>
      </c>
      <c r="AH343" s="280" t="str">
        <f t="shared" si="131"/>
        <v/>
      </c>
    </row>
    <row r="344" spans="29:34" x14ac:dyDescent="0.2">
      <c r="AC344" s="99">
        <f>IF(AD344=-1,0,MAX($AC$1:AC343)+1)</f>
        <v>0</v>
      </c>
      <c r="AD344" s="3">
        <f t="shared" si="127"/>
        <v>-1</v>
      </c>
      <c r="AE344" s="3">
        <f t="shared" si="128"/>
        <v>-1</v>
      </c>
      <c r="AF344" s="280">
        <f t="shared" si="129"/>
        <v>-1</v>
      </c>
      <c r="AG344" s="280" t="str">
        <f t="shared" si="130"/>
        <v/>
      </c>
      <c r="AH344" s="280" t="str">
        <f t="shared" si="131"/>
        <v/>
      </c>
    </row>
    <row r="345" spans="29:34" x14ac:dyDescent="0.2">
      <c r="AC345" s="99">
        <f>IF(AD345=-1,0,MAX($AC$1:AC344)+1)</f>
        <v>0</v>
      </c>
      <c r="AD345" s="3">
        <f t="shared" si="127"/>
        <v>-1</v>
      </c>
      <c r="AE345" s="3">
        <f t="shared" si="128"/>
        <v>-1</v>
      </c>
      <c r="AF345" s="280">
        <f t="shared" si="129"/>
        <v>-1</v>
      </c>
      <c r="AG345" s="280" t="str">
        <f t="shared" si="130"/>
        <v/>
      </c>
      <c r="AH345" s="280" t="str">
        <f t="shared" si="131"/>
        <v/>
      </c>
    </row>
    <row r="346" spans="29:34" x14ac:dyDescent="0.2">
      <c r="AC346" s="99">
        <f>IF(AD346=-1,0,MAX($AC$1:AC345)+1)</f>
        <v>0</v>
      </c>
      <c r="AD346" s="3">
        <f t="shared" si="127"/>
        <v>-1</v>
      </c>
      <c r="AE346" s="3">
        <f t="shared" si="128"/>
        <v>-1</v>
      </c>
      <c r="AF346" s="280">
        <f t="shared" si="129"/>
        <v>-1</v>
      </c>
      <c r="AG346" s="280" t="str">
        <f t="shared" si="130"/>
        <v/>
      </c>
      <c r="AH346" s="280" t="str">
        <f t="shared" si="131"/>
        <v/>
      </c>
    </row>
    <row r="347" spans="29:34" x14ac:dyDescent="0.2">
      <c r="AC347" s="99">
        <f>IF(AD347=-1,0,MAX($AC$1:AC346)+1)</f>
        <v>0</v>
      </c>
      <c r="AD347" s="3">
        <f t="shared" si="127"/>
        <v>-1</v>
      </c>
      <c r="AE347" s="3">
        <f t="shared" si="128"/>
        <v>-1</v>
      </c>
      <c r="AF347" s="280">
        <f t="shared" si="129"/>
        <v>-1</v>
      </c>
      <c r="AG347" s="280" t="str">
        <f t="shared" si="130"/>
        <v/>
      </c>
      <c r="AH347" s="280" t="str">
        <f t="shared" si="131"/>
        <v/>
      </c>
    </row>
    <row r="348" spans="29:34" x14ac:dyDescent="0.2">
      <c r="AC348" s="99">
        <f>IF(AD348=-1,0,MAX($AC$1:AC347)+1)</f>
        <v>0</v>
      </c>
      <c r="AD348" s="3">
        <f t="shared" si="127"/>
        <v>-1</v>
      </c>
      <c r="AE348" s="3">
        <f t="shared" si="128"/>
        <v>-1</v>
      </c>
      <c r="AF348" s="280">
        <f t="shared" si="129"/>
        <v>-1</v>
      </c>
      <c r="AG348" s="280" t="str">
        <f t="shared" si="130"/>
        <v/>
      </c>
      <c r="AH348" s="280" t="str">
        <f t="shared" si="131"/>
        <v/>
      </c>
    </row>
    <row r="349" spans="29:34" x14ac:dyDescent="0.2">
      <c r="AC349" s="99">
        <f>IF(AD349=-1,0,MAX($AC$1:AC348)+1)</f>
        <v>0</v>
      </c>
      <c r="AD349" s="3">
        <f t="shared" si="127"/>
        <v>-1</v>
      </c>
      <c r="AE349" s="3">
        <f t="shared" si="128"/>
        <v>-1</v>
      </c>
      <c r="AF349" s="280">
        <f t="shared" si="129"/>
        <v>-1</v>
      </c>
      <c r="AG349" s="280" t="str">
        <f t="shared" si="130"/>
        <v/>
      </c>
      <c r="AH349" s="280" t="str">
        <f t="shared" si="131"/>
        <v/>
      </c>
    </row>
    <row r="350" spans="29:34" x14ac:dyDescent="0.2">
      <c r="AC350" s="99">
        <f>IF(AD350=-1,0,MAX($AC$1:AC349)+1)</f>
        <v>0</v>
      </c>
      <c r="AD350" s="3">
        <f t="shared" si="127"/>
        <v>-1</v>
      </c>
      <c r="AE350" s="3">
        <f t="shared" si="128"/>
        <v>-1</v>
      </c>
      <c r="AF350" s="280">
        <f t="shared" si="129"/>
        <v>-1</v>
      </c>
      <c r="AG350" s="280" t="str">
        <f t="shared" si="130"/>
        <v/>
      </c>
      <c r="AH350" s="280" t="str">
        <f t="shared" si="131"/>
        <v/>
      </c>
    </row>
    <row r="351" spans="29:34" x14ac:dyDescent="0.2">
      <c r="AC351" s="99">
        <f>IF(AD351=-1,0,MAX($AC$1:AC350)+1)</f>
        <v>0</v>
      </c>
      <c r="AD351" s="3">
        <f t="shared" si="127"/>
        <v>-1</v>
      </c>
      <c r="AE351" s="3">
        <f t="shared" si="128"/>
        <v>-1</v>
      </c>
      <c r="AF351" s="280">
        <f t="shared" si="129"/>
        <v>-1</v>
      </c>
      <c r="AG351" s="280" t="str">
        <f t="shared" si="130"/>
        <v/>
      </c>
      <c r="AH351" s="280" t="str">
        <f t="shared" si="131"/>
        <v/>
      </c>
    </row>
  </sheetData>
  <sheetProtection algorithmName="SHA-512" hashValue="TSM4E+QLlGvnplaQnFQM7yaxHJpUeUL7ysUk3J+ELg+orTbOQLe0Bpvvb01E/yNSoAIreq+4piHYdgGVscD3zA==" saltValue="hkaA3KIqsVcQ8r/kxYy/bw==" spinCount="100000" sheet="1" objects="1" scenarios="1" formatRows="0" selectLockedCells="1" autoFilter="0" selectUnlockedCells="1"/>
  <dataConsolidate/>
  <mergeCells count="3">
    <mergeCell ref="BO1:CE1"/>
    <mergeCell ref="AY1:BM1"/>
    <mergeCell ref="CK1:CV1"/>
  </mergeCell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&amp;CPage &amp;P&amp;LVersion 6.0</oddFooter>
  </headerFooter>
  <ignoredErrors>
    <ignoredError sqref="DI2"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A3263-5F3D-44AE-86AE-68BF40570462}">
  <sheetPr codeName="Sheet12">
    <tabColor theme="1"/>
  </sheetPr>
  <dimension ref="A1:N412"/>
  <sheetViews>
    <sheetView zoomScaleNormal="100" workbookViewId="0">
      <selection sqref="A1:N1"/>
    </sheetView>
  </sheetViews>
  <sheetFormatPr defaultColWidth="9.140625" defaultRowHeight="12.75" x14ac:dyDescent="0.2"/>
  <cols>
    <col min="1" max="1" width="31.7109375" style="7" bestFit="1" customWidth="1"/>
    <col min="2" max="11" width="14.7109375" style="7" customWidth="1"/>
    <col min="12" max="12" width="16.7109375" style="7" bestFit="1" customWidth="1"/>
    <col min="13" max="13" width="14.7109375" style="7" customWidth="1"/>
    <col min="14" max="14" width="15.7109375" style="7" customWidth="1"/>
    <col min="15" max="16384" width="9.140625" style="7"/>
  </cols>
  <sheetData>
    <row r="1" spans="1:14" ht="6" customHeight="1" thickBot="1" x14ac:dyDescent="0.25">
      <c r="A1" s="1500" t="s">
        <v>623</v>
      </c>
      <c r="B1" s="1500"/>
      <c r="C1" s="1500"/>
      <c r="D1" s="1500"/>
      <c r="E1" s="1500"/>
      <c r="F1" s="1500"/>
      <c r="G1" s="1500"/>
      <c r="H1" s="1500"/>
      <c r="I1" s="1500"/>
      <c r="J1" s="1500"/>
      <c r="K1" s="1500"/>
      <c r="L1" s="1500"/>
      <c r="M1" s="1500"/>
      <c r="N1" s="1500"/>
    </row>
    <row r="2" spans="1:14" ht="18.75" thickBot="1" x14ac:dyDescent="0.3">
      <c r="A2" s="1642" t="s">
        <v>1960</v>
      </c>
      <c r="B2" s="1643"/>
      <c r="C2" s="1643"/>
      <c r="D2" s="1643"/>
      <c r="E2" s="1643"/>
      <c r="F2" s="1643"/>
      <c r="G2" s="1643"/>
      <c r="H2" s="1643"/>
      <c r="I2" s="1643"/>
      <c r="J2" s="1643"/>
      <c r="K2" s="1643"/>
      <c r="L2" s="1643"/>
      <c r="M2" s="1643"/>
      <c r="N2" s="1644"/>
    </row>
    <row r="3" spans="1:14" ht="220.5" customHeight="1" thickBot="1" x14ac:dyDescent="0.25">
      <c r="A3" s="1381" t="s">
        <v>1961</v>
      </c>
      <c r="B3" s="1382"/>
      <c r="C3" s="1382"/>
      <c r="D3" s="1382"/>
      <c r="E3" s="1382"/>
      <c r="F3" s="1382"/>
      <c r="G3" s="1382"/>
      <c r="H3" s="1382"/>
      <c r="I3" s="1382"/>
      <c r="J3" s="1382"/>
      <c r="K3" s="1382"/>
      <c r="L3" s="1382"/>
      <c r="M3" s="1382"/>
      <c r="N3" s="1499"/>
    </row>
    <row r="4" spans="1:14" ht="20.100000000000001" customHeight="1" x14ac:dyDescent="0.25">
      <c r="A4" s="1641" t="s">
        <v>1962</v>
      </c>
      <c r="B4" s="1641"/>
      <c r="C4" s="1641"/>
      <c r="D4" s="1641"/>
      <c r="E4" s="1641"/>
      <c r="F4" s="1641"/>
      <c r="G4" s="1641"/>
      <c r="H4" s="1641"/>
      <c r="I4" s="1641"/>
      <c r="J4" s="1641"/>
      <c r="K4" s="1641"/>
      <c r="L4" s="1641"/>
      <c r="M4" s="1641"/>
      <c r="N4" s="1641"/>
    </row>
    <row r="5" spans="1:14" ht="62.25" thickBot="1" x14ac:dyDescent="0.25">
      <c r="A5" s="181" t="s">
        <v>503</v>
      </c>
      <c r="B5" s="182" t="s">
        <v>1963</v>
      </c>
      <c r="C5" s="182" t="s">
        <v>1964</v>
      </c>
      <c r="D5" s="183" t="s">
        <v>1965</v>
      </c>
      <c r="E5" s="183" t="s">
        <v>1966</v>
      </c>
      <c r="F5" s="183" t="s">
        <v>1967</v>
      </c>
      <c r="G5" s="183" t="s">
        <v>1968</v>
      </c>
      <c r="H5" s="183" t="s">
        <v>1969</v>
      </c>
      <c r="I5" s="183" t="s">
        <v>1970</v>
      </c>
      <c r="J5" s="183" t="s">
        <v>1971</v>
      </c>
      <c r="K5" s="183" t="s">
        <v>1972</v>
      </c>
      <c r="L5" s="183" t="s">
        <v>1973</v>
      </c>
      <c r="M5" s="183" t="s">
        <v>1974</v>
      </c>
      <c r="N5" s="184" t="s">
        <v>1975</v>
      </c>
    </row>
    <row r="6" spans="1:14" ht="20.100000000000001" customHeight="1" x14ac:dyDescent="0.2">
      <c r="A6" s="873" t="s">
        <v>1976</v>
      </c>
      <c r="B6" s="874">
        <f>'Federal Applicability'!$C$101</f>
        <v>0</v>
      </c>
      <c r="C6" s="875">
        <f>'Federal Applicability'!$C$102</f>
        <v>0</v>
      </c>
      <c r="D6" s="875">
        <f>'Federal Applicability'!$C$103</f>
        <v>0</v>
      </c>
      <c r="E6" s="875">
        <f>'Federal Applicability'!$C$104</f>
        <v>0</v>
      </c>
      <c r="F6" s="875">
        <f>'Federal Applicability'!$C$105</f>
        <v>0</v>
      </c>
      <c r="G6" s="875">
        <f>'Federal Applicability'!$C$106</f>
        <v>0</v>
      </c>
      <c r="H6" s="875">
        <f>'Federal Applicability'!$C$107</f>
        <v>0</v>
      </c>
      <c r="I6" s="875">
        <f>'Federal Applicability'!$C$109</f>
        <v>0</v>
      </c>
      <c r="J6" s="875">
        <f>'Federal Applicability'!$C$110</f>
        <v>0</v>
      </c>
      <c r="K6" s="875">
        <f>'Federal Applicability'!$C$111</f>
        <v>0</v>
      </c>
      <c r="L6" s="875">
        <f>'Federal Applicability'!$C$112</f>
        <v>0</v>
      </c>
      <c r="M6" s="876">
        <f>'Federal Applicability'!$C$113</f>
        <v>0</v>
      </c>
      <c r="N6" s="876">
        <f>'Federal Applicability'!$C$114</f>
        <v>0</v>
      </c>
    </row>
    <row r="7" spans="1:14" ht="20.100000000000001" customHeight="1" x14ac:dyDescent="0.2">
      <c r="A7" s="877" t="s">
        <v>1977</v>
      </c>
      <c r="B7" s="878">
        <f>SUM(B9:B408)</f>
        <v>0</v>
      </c>
      <c r="C7" s="879">
        <f t="shared" ref="C7:N7" si="0">SUM(C9:C408)</f>
        <v>0</v>
      </c>
      <c r="D7" s="879">
        <f t="shared" si="0"/>
        <v>0</v>
      </c>
      <c r="E7" s="879">
        <f t="shared" si="0"/>
        <v>0</v>
      </c>
      <c r="F7" s="879">
        <f t="shared" si="0"/>
        <v>0</v>
      </c>
      <c r="G7" s="879">
        <f t="shared" si="0"/>
        <v>0</v>
      </c>
      <c r="H7" s="879">
        <f t="shared" si="0"/>
        <v>0</v>
      </c>
      <c r="I7" s="879">
        <f t="shared" si="0"/>
        <v>0</v>
      </c>
      <c r="J7" s="879">
        <f t="shared" si="0"/>
        <v>0</v>
      </c>
      <c r="K7" s="879">
        <f t="shared" si="0"/>
        <v>0</v>
      </c>
      <c r="L7" s="879">
        <f t="shared" si="0"/>
        <v>0</v>
      </c>
      <c r="M7" s="880">
        <f t="shared" si="0"/>
        <v>0</v>
      </c>
      <c r="N7" s="880">
        <f t="shared" si="0"/>
        <v>0</v>
      </c>
    </row>
    <row r="8" spans="1:14" ht="45" customHeight="1" thickBot="1" x14ac:dyDescent="0.25">
      <c r="A8" s="881" t="s">
        <v>1978</v>
      </c>
      <c r="B8" s="882"/>
      <c r="C8" s="883"/>
      <c r="D8" s="883"/>
      <c r="E8" s="883"/>
      <c r="F8" s="883"/>
      <c r="G8" s="883"/>
      <c r="H8" s="883"/>
      <c r="I8" s="883"/>
      <c r="J8" s="883"/>
      <c r="K8" s="883"/>
      <c r="L8" s="883"/>
      <c r="M8" s="884"/>
      <c r="N8" s="884"/>
    </row>
    <row r="9" spans="1:14" ht="20.100000000000001" customHeight="1" x14ac:dyDescent="0.2">
      <c r="A9" s="885" t="str">
        <f>'Hidden Calculations'!W2</f>
        <v/>
      </c>
      <c r="B9" s="886"/>
      <c r="C9" s="887"/>
      <c r="D9" s="887"/>
      <c r="E9" s="887"/>
      <c r="F9" s="887"/>
      <c r="G9" s="887"/>
      <c r="H9" s="887"/>
      <c r="I9" s="887"/>
      <c r="J9" s="887"/>
      <c r="K9" s="887"/>
      <c r="L9" s="887"/>
      <c r="M9" s="888"/>
      <c r="N9" s="888"/>
    </row>
    <row r="10" spans="1:14" ht="20.100000000000001" customHeight="1" x14ac:dyDescent="0.2">
      <c r="A10" s="889" t="str">
        <f>'Hidden Calculations'!W3</f>
        <v/>
      </c>
      <c r="B10" s="890"/>
      <c r="C10" s="891"/>
      <c r="D10" s="891"/>
      <c r="E10" s="891"/>
      <c r="F10" s="891"/>
      <c r="G10" s="891"/>
      <c r="H10" s="891"/>
      <c r="I10" s="891"/>
      <c r="J10" s="891"/>
      <c r="K10" s="891"/>
      <c r="L10" s="891"/>
      <c r="M10" s="892"/>
      <c r="N10" s="892"/>
    </row>
    <row r="11" spans="1:14" ht="20.100000000000001" customHeight="1" x14ac:dyDescent="0.2">
      <c r="A11" s="889" t="str">
        <f>'Hidden Calculations'!W4</f>
        <v/>
      </c>
      <c r="B11" s="890"/>
      <c r="C11" s="891"/>
      <c r="D11" s="891"/>
      <c r="E11" s="891"/>
      <c r="F11" s="891"/>
      <c r="G11" s="891"/>
      <c r="H11" s="891"/>
      <c r="I11" s="891"/>
      <c r="J11" s="891"/>
      <c r="K11" s="891"/>
      <c r="L11" s="891"/>
      <c r="M11" s="892"/>
      <c r="N11" s="892"/>
    </row>
    <row r="12" spans="1:14" ht="20.100000000000001" customHeight="1" x14ac:dyDescent="0.2">
      <c r="A12" s="889" t="str">
        <f>'Hidden Calculations'!W5</f>
        <v/>
      </c>
      <c r="B12" s="890"/>
      <c r="C12" s="891"/>
      <c r="D12" s="891"/>
      <c r="E12" s="891"/>
      <c r="F12" s="891"/>
      <c r="G12" s="891"/>
      <c r="H12" s="891"/>
      <c r="I12" s="891"/>
      <c r="J12" s="891"/>
      <c r="K12" s="891"/>
      <c r="L12" s="891"/>
      <c r="M12" s="892"/>
      <c r="N12" s="892"/>
    </row>
    <row r="13" spans="1:14" ht="20.100000000000001" customHeight="1" x14ac:dyDescent="0.2">
      <c r="A13" s="889" t="str">
        <f>'Hidden Calculations'!W6</f>
        <v/>
      </c>
      <c r="B13" s="890"/>
      <c r="C13" s="891"/>
      <c r="D13" s="891"/>
      <c r="E13" s="891"/>
      <c r="F13" s="891"/>
      <c r="G13" s="891"/>
      <c r="H13" s="891"/>
      <c r="I13" s="891"/>
      <c r="J13" s="891"/>
      <c r="K13" s="891"/>
      <c r="L13" s="891"/>
      <c r="M13" s="892"/>
      <c r="N13" s="892"/>
    </row>
    <row r="14" spans="1:14" ht="20.100000000000001" customHeight="1" x14ac:dyDescent="0.2">
      <c r="A14" s="889" t="str">
        <f>'Hidden Calculations'!W7</f>
        <v/>
      </c>
      <c r="B14" s="890"/>
      <c r="C14" s="891"/>
      <c r="D14" s="891"/>
      <c r="E14" s="891"/>
      <c r="F14" s="891"/>
      <c r="G14" s="891"/>
      <c r="H14" s="891"/>
      <c r="I14" s="891"/>
      <c r="J14" s="891"/>
      <c r="K14" s="891"/>
      <c r="L14" s="891"/>
      <c r="M14" s="892"/>
      <c r="N14" s="892"/>
    </row>
    <row r="15" spans="1:14" ht="20.100000000000001" customHeight="1" x14ac:dyDescent="0.2">
      <c r="A15" s="889" t="str">
        <f>'Hidden Calculations'!W8</f>
        <v/>
      </c>
      <c r="B15" s="890"/>
      <c r="C15" s="891"/>
      <c r="D15" s="891"/>
      <c r="E15" s="891"/>
      <c r="F15" s="891"/>
      <c r="G15" s="891"/>
      <c r="H15" s="891"/>
      <c r="I15" s="891"/>
      <c r="J15" s="891"/>
      <c r="K15" s="891"/>
      <c r="L15" s="891"/>
      <c r="M15" s="892"/>
      <c r="N15" s="892"/>
    </row>
    <row r="16" spans="1:14" ht="20.100000000000001" customHeight="1" x14ac:dyDescent="0.2">
      <c r="A16" s="889" t="str">
        <f>'Hidden Calculations'!W9</f>
        <v/>
      </c>
      <c r="B16" s="890"/>
      <c r="C16" s="891"/>
      <c r="D16" s="891"/>
      <c r="E16" s="891"/>
      <c r="F16" s="891"/>
      <c r="G16" s="891"/>
      <c r="H16" s="891"/>
      <c r="I16" s="891"/>
      <c r="J16" s="891"/>
      <c r="K16" s="891"/>
      <c r="L16" s="891"/>
      <c r="M16" s="892"/>
      <c r="N16" s="892"/>
    </row>
    <row r="17" spans="1:14" ht="20.100000000000001" customHeight="1" x14ac:dyDescent="0.2">
      <c r="A17" s="889" t="str">
        <f>'Hidden Calculations'!W10</f>
        <v/>
      </c>
      <c r="B17" s="890"/>
      <c r="C17" s="891"/>
      <c r="D17" s="891"/>
      <c r="E17" s="891"/>
      <c r="F17" s="891"/>
      <c r="G17" s="891"/>
      <c r="H17" s="891"/>
      <c r="I17" s="891"/>
      <c r="J17" s="891"/>
      <c r="K17" s="891"/>
      <c r="L17" s="891"/>
      <c r="M17" s="892"/>
      <c r="N17" s="892"/>
    </row>
    <row r="18" spans="1:14" ht="20.100000000000001" customHeight="1" x14ac:dyDescent="0.2">
      <c r="A18" s="889" t="str">
        <f>'Hidden Calculations'!W11</f>
        <v/>
      </c>
      <c r="B18" s="890"/>
      <c r="C18" s="891"/>
      <c r="D18" s="891"/>
      <c r="E18" s="891"/>
      <c r="F18" s="891"/>
      <c r="G18" s="891"/>
      <c r="H18" s="891"/>
      <c r="I18" s="891"/>
      <c r="J18" s="891"/>
      <c r="K18" s="891"/>
      <c r="L18" s="891"/>
      <c r="M18" s="892"/>
      <c r="N18" s="892"/>
    </row>
    <row r="19" spans="1:14" ht="20.100000000000001" customHeight="1" x14ac:dyDescent="0.2">
      <c r="A19" s="889" t="str">
        <f>'Hidden Calculations'!W12</f>
        <v/>
      </c>
      <c r="B19" s="890"/>
      <c r="C19" s="891"/>
      <c r="D19" s="891"/>
      <c r="E19" s="891"/>
      <c r="F19" s="891"/>
      <c r="G19" s="891"/>
      <c r="H19" s="891"/>
      <c r="I19" s="891"/>
      <c r="J19" s="891"/>
      <c r="K19" s="891"/>
      <c r="L19" s="891"/>
      <c r="M19" s="892"/>
      <c r="N19" s="892"/>
    </row>
    <row r="20" spans="1:14" ht="20.100000000000001" customHeight="1" x14ac:dyDescent="0.2">
      <c r="A20" s="889" t="str">
        <f>'Hidden Calculations'!W13</f>
        <v/>
      </c>
      <c r="B20" s="890"/>
      <c r="C20" s="891"/>
      <c r="D20" s="891"/>
      <c r="E20" s="891"/>
      <c r="F20" s="891"/>
      <c r="G20" s="891"/>
      <c r="H20" s="891"/>
      <c r="I20" s="891"/>
      <c r="J20" s="891"/>
      <c r="K20" s="891"/>
      <c r="L20" s="891"/>
      <c r="M20" s="892"/>
      <c r="N20" s="892"/>
    </row>
    <row r="21" spans="1:14" ht="20.100000000000001" customHeight="1" x14ac:dyDescent="0.2">
      <c r="A21" s="889" t="str">
        <f>'Hidden Calculations'!W14</f>
        <v/>
      </c>
      <c r="B21" s="890"/>
      <c r="C21" s="891"/>
      <c r="D21" s="891"/>
      <c r="E21" s="891"/>
      <c r="F21" s="891"/>
      <c r="G21" s="891"/>
      <c r="H21" s="891"/>
      <c r="I21" s="891"/>
      <c r="J21" s="891"/>
      <c r="K21" s="891"/>
      <c r="L21" s="891"/>
      <c r="M21" s="892"/>
      <c r="N21" s="892"/>
    </row>
    <row r="22" spans="1:14" ht="20.100000000000001" customHeight="1" x14ac:dyDescent="0.2">
      <c r="A22" s="889" t="str">
        <f>'Hidden Calculations'!W15</f>
        <v/>
      </c>
      <c r="B22" s="890"/>
      <c r="C22" s="891"/>
      <c r="D22" s="891"/>
      <c r="E22" s="891"/>
      <c r="F22" s="891"/>
      <c r="G22" s="891"/>
      <c r="H22" s="891"/>
      <c r="I22" s="891"/>
      <c r="J22" s="891"/>
      <c r="K22" s="891"/>
      <c r="L22" s="891"/>
      <c r="M22" s="892"/>
      <c r="N22" s="892"/>
    </row>
    <row r="23" spans="1:14" ht="20.100000000000001" customHeight="1" x14ac:dyDescent="0.2">
      <c r="A23" s="889" t="str">
        <f>'Hidden Calculations'!W16</f>
        <v/>
      </c>
      <c r="B23" s="890"/>
      <c r="C23" s="891"/>
      <c r="D23" s="891"/>
      <c r="E23" s="891"/>
      <c r="F23" s="891"/>
      <c r="G23" s="891"/>
      <c r="H23" s="891"/>
      <c r="I23" s="891"/>
      <c r="J23" s="891"/>
      <c r="K23" s="891"/>
      <c r="L23" s="891"/>
      <c r="M23" s="892"/>
      <c r="N23" s="892"/>
    </row>
    <row r="24" spans="1:14" ht="20.100000000000001" customHeight="1" x14ac:dyDescent="0.2">
      <c r="A24" s="889" t="str">
        <f>'Hidden Calculations'!W17</f>
        <v/>
      </c>
      <c r="B24" s="890"/>
      <c r="C24" s="891"/>
      <c r="D24" s="891"/>
      <c r="E24" s="891"/>
      <c r="F24" s="891"/>
      <c r="G24" s="891"/>
      <c r="H24" s="891"/>
      <c r="I24" s="891"/>
      <c r="J24" s="891"/>
      <c r="K24" s="891"/>
      <c r="L24" s="891"/>
      <c r="M24" s="892"/>
      <c r="N24" s="892"/>
    </row>
    <row r="25" spans="1:14" ht="20.100000000000001" customHeight="1" x14ac:dyDescent="0.2">
      <c r="A25" s="889" t="str">
        <f>'Hidden Calculations'!W18</f>
        <v/>
      </c>
      <c r="B25" s="890"/>
      <c r="C25" s="891"/>
      <c r="D25" s="891"/>
      <c r="E25" s="891"/>
      <c r="F25" s="891"/>
      <c r="G25" s="891"/>
      <c r="H25" s="891"/>
      <c r="I25" s="891"/>
      <c r="J25" s="891"/>
      <c r="K25" s="891"/>
      <c r="L25" s="891"/>
      <c r="M25" s="892"/>
      <c r="N25" s="892"/>
    </row>
    <row r="26" spans="1:14" ht="20.100000000000001" customHeight="1" x14ac:dyDescent="0.2">
      <c r="A26" s="889" t="str">
        <f>'Hidden Calculations'!W19</f>
        <v/>
      </c>
      <c r="B26" s="890"/>
      <c r="C26" s="891"/>
      <c r="D26" s="891"/>
      <c r="E26" s="891"/>
      <c r="F26" s="891"/>
      <c r="G26" s="891"/>
      <c r="H26" s="891"/>
      <c r="I26" s="891"/>
      <c r="J26" s="891"/>
      <c r="K26" s="891"/>
      <c r="L26" s="891"/>
      <c r="M26" s="892"/>
      <c r="N26" s="892"/>
    </row>
    <row r="27" spans="1:14" ht="20.100000000000001" customHeight="1" x14ac:dyDescent="0.2">
      <c r="A27" s="889" t="str">
        <f>'Hidden Calculations'!W20</f>
        <v/>
      </c>
      <c r="B27" s="890"/>
      <c r="C27" s="891"/>
      <c r="D27" s="891"/>
      <c r="E27" s="891"/>
      <c r="F27" s="891"/>
      <c r="G27" s="891"/>
      <c r="H27" s="891"/>
      <c r="I27" s="891"/>
      <c r="J27" s="891"/>
      <c r="K27" s="891"/>
      <c r="L27" s="891"/>
      <c r="M27" s="892"/>
      <c r="N27" s="892"/>
    </row>
    <row r="28" spans="1:14" ht="20.100000000000001" customHeight="1" x14ac:dyDescent="0.2">
      <c r="A28" s="889" t="str">
        <f>'Hidden Calculations'!W21</f>
        <v/>
      </c>
      <c r="B28" s="890"/>
      <c r="C28" s="891"/>
      <c r="D28" s="891"/>
      <c r="E28" s="891"/>
      <c r="F28" s="891"/>
      <c r="G28" s="891"/>
      <c r="H28" s="891"/>
      <c r="I28" s="891"/>
      <c r="J28" s="891"/>
      <c r="K28" s="891"/>
      <c r="L28" s="891"/>
      <c r="M28" s="892"/>
      <c r="N28" s="892"/>
    </row>
    <row r="29" spans="1:14" ht="20.100000000000001" customHeight="1" x14ac:dyDescent="0.2">
      <c r="A29" s="889" t="str">
        <f>'Hidden Calculations'!W22</f>
        <v/>
      </c>
      <c r="B29" s="890"/>
      <c r="C29" s="891"/>
      <c r="D29" s="891"/>
      <c r="E29" s="891"/>
      <c r="F29" s="891"/>
      <c r="G29" s="891"/>
      <c r="H29" s="891"/>
      <c r="I29" s="891"/>
      <c r="J29" s="891"/>
      <c r="K29" s="891"/>
      <c r="L29" s="891"/>
      <c r="M29" s="892"/>
      <c r="N29" s="892"/>
    </row>
    <row r="30" spans="1:14" ht="20.100000000000001" customHeight="1" x14ac:dyDescent="0.2">
      <c r="A30" s="889" t="str">
        <f>'Hidden Calculations'!W23</f>
        <v/>
      </c>
      <c r="B30" s="890"/>
      <c r="C30" s="891"/>
      <c r="D30" s="891"/>
      <c r="E30" s="891"/>
      <c r="F30" s="891"/>
      <c r="G30" s="891"/>
      <c r="H30" s="891"/>
      <c r="I30" s="891"/>
      <c r="J30" s="891"/>
      <c r="K30" s="891"/>
      <c r="L30" s="891"/>
      <c r="M30" s="892"/>
      <c r="N30" s="892"/>
    </row>
    <row r="31" spans="1:14" ht="20.100000000000001" customHeight="1" x14ac:dyDescent="0.2">
      <c r="A31" s="889" t="str">
        <f>'Hidden Calculations'!W24</f>
        <v/>
      </c>
      <c r="B31" s="890"/>
      <c r="C31" s="891"/>
      <c r="D31" s="891"/>
      <c r="E31" s="891"/>
      <c r="F31" s="891"/>
      <c r="G31" s="891"/>
      <c r="H31" s="891"/>
      <c r="I31" s="891"/>
      <c r="J31" s="891"/>
      <c r="K31" s="891"/>
      <c r="L31" s="891"/>
      <c r="M31" s="892"/>
      <c r="N31" s="892"/>
    </row>
    <row r="32" spans="1:14" ht="20.100000000000001" customHeight="1" x14ac:dyDescent="0.2">
      <c r="A32" s="889" t="str">
        <f>'Hidden Calculations'!W25</f>
        <v/>
      </c>
      <c r="B32" s="890"/>
      <c r="C32" s="891"/>
      <c r="D32" s="891"/>
      <c r="E32" s="891"/>
      <c r="F32" s="891"/>
      <c r="G32" s="891"/>
      <c r="H32" s="891"/>
      <c r="I32" s="891"/>
      <c r="J32" s="891"/>
      <c r="K32" s="891"/>
      <c r="L32" s="891"/>
      <c r="M32" s="892"/>
      <c r="N32" s="892"/>
    </row>
    <row r="33" spans="1:14" ht="20.100000000000001" customHeight="1" x14ac:dyDescent="0.2">
      <c r="A33" s="889" t="str">
        <f>'Hidden Calculations'!W26</f>
        <v/>
      </c>
      <c r="B33" s="890"/>
      <c r="C33" s="891"/>
      <c r="D33" s="891"/>
      <c r="E33" s="891"/>
      <c r="F33" s="891"/>
      <c r="G33" s="891"/>
      <c r="H33" s="891"/>
      <c r="I33" s="891"/>
      <c r="J33" s="891"/>
      <c r="K33" s="891"/>
      <c r="L33" s="891"/>
      <c r="M33" s="892"/>
      <c r="N33" s="892"/>
    </row>
    <row r="34" spans="1:14" ht="20.100000000000001" customHeight="1" x14ac:dyDescent="0.2">
      <c r="A34" s="889" t="e">
        <f>'Hidden Calculations'!#REF!</f>
        <v>#REF!</v>
      </c>
      <c r="B34" s="890"/>
      <c r="C34" s="891"/>
      <c r="D34" s="891"/>
      <c r="E34" s="891"/>
      <c r="F34" s="891"/>
      <c r="G34" s="891"/>
      <c r="H34" s="891"/>
      <c r="I34" s="891"/>
      <c r="J34" s="891"/>
      <c r="K34" s="891"/>
      <c r="L34" s="891"/>
      <c r="M34" s="892"/>
      <c r="N34" s="892"/>
    </row>
    <row r="35" spans="1:14" ht="20.100000000000001" customHeight="1" x14ac:dyDescent="0.2">
      <c r="A35" s="889" t="e">
        <f>'Hidden Calculations'!#REF!</f>
        <v>#REF!</v>
      </c>
      <c r="B35" s="890"/>
      <c r="C35" s="891"/>
      <c r="D35" s="891"/>
      <c r="E35" s="891"/>
      <c r="F35" s="891"/>
      <c r="G35" s="891"/>
      <c r="H35" s="891"/>
      <c r="I35" s="891"/>
      <c r="J35" s="891"/>
      <c r="K35" s="891"/>
      <c r="L35" s="891"/>
      <c r="M35" s="892"/>
      <c r="N35" s="892"/>
    </row>
    <row r="36" spans="1:14" ht="20.100000000000001" customHeight="1" x14ac:dyDescent="0.2">
      <c r="A36" s="889" t="e">
        <f>'Hidden Calculations'!#REF!</f>
        <v>#REF!</v>
      </c>
      <c r="B36" s="890"/>
      <c r="C36" s="891"/>
      <c r="D36" s="891"/>
      <c r="E36" s="891"/>
      <c r="F36" s="891"/>
      <c r="G36" s="891"/>
      <c r="H36" s="891"/>
      <c r="I36" s="891"/>
      <c r="J36" s="891"/>
      <c r="K36" s="891"/>
      <c r="L36" s="891"/>
      <c r="M36" s="892"/>
      <c r="N36" s="892"/>
    </row>
    <row r="37" spans="1:14" ht="20.100000000000001" customHeight="1" x14ac:dyDescent="0.2">
      <c r="A37" s="889" t="e">
        <f>'Hidden Calculations'!#REF!</f>
        <v>#REF!</v>
      </c>
      <c r="B37" s="890"/>
      <c r="C37" s="891"/>
      <c r="D37" s="891"/>
      <c r="E37" s="891"/>
      <c r="F37" s="891"/>
      <c r="G37" s="891"/>
      <c r="H37" s="891"/>
      <c r="I37" s="891"/>
      <c r="J37" s="891"/>
      <c r="K37" s="891"/>
      <c r="L37" s="891"/>
      <c r="M37" s="892"/>
      <c r="N37" s="892"/>
    </row>
    <row r="38" spans="1:14" ht="20.100000000000001" customHeight="1" x14ac:dyDescent="0.2">
      <c r="A38" s="889" t="e">
        <f>'Hidden Calculations'!#REF!</f>
        <v>#REF!</v>
      </c>
      <c r="B38" s="890"/>
      <c r="C38" s="891"/>
      <c r="D38" s="891"/>
      <c r="E38" s="891"/>
      <c r="F38" s="891"/>
      <c r="G38" s="891"/>
      <c r="H38" s="891"/>
      <c r="I38" s="891"/>
      <c r="J38" s="891"/>
      <c r="K38" s="891"/>
      <c r="L38" s="891"/>
      <c r="M38" s="892"/>
      <c r="N38" s="892"/>
    </row>
    <row r="39" spans="1:14" ht="20.100000000000001" customHeight="1" x14ac:dyDescent="0.2">
      <c r="A39" s="889" t="e">
        <f>'Hidden Calculations'!#REF!</f>
        <v>#REF!</v>
      </c>
      <c r="B39" s="890"/>
      <c r="C39" s="891"/>
      <c r="D39" s="891"/>
      <c r="E39" s="891"/>
      <c r="F39" s="891"/>
      <c r="G39" s="891"/>
      <c r="H39" s="891"/>
      <c r="I39" s="891"/>
      <c r="J39" s="891"/>
      <c r="K39" s="891"/>
      <c r="L39" s="891"/>
      <c r="M39" s="892"/>
      <c r="N39" s="892"/>
    </row>
    <row r="40" spans="1:14" ht="20.100000000000001" customHeight="1" x14ac:dyDescent="0.2">
      <c r="A40" s="889" t="e">
        <f>'Hidden Calculations'!#REF!</f>
        <v>#REF!</v>
      </c>
      <c r="B40" s="890"/>
      <c r="C40" s="891"/>
      <c r="D40" s="891"/>
      <c r="E40" s="891"/>
      <c r="F40" s="891"/>
      <c r="G40" s="891"/>
      <c r="H40" s="891"/>
      <c r="I40" s="891"/>
      <c r="J40" s="891"/>
      <c r="K40" s="891"/>
      <c r="L40" s="891"/>
      <c r="M40" s="892"/>
      <c r="N40" s="892"/>
    </row>
    <row r="41" spans="1:14" ht="20.100000000000001" customHeight="1" x14ac:dyDescent="0.2">
      <c r="A41" s="889" t="e">
        <f>'Hidden Calculations'!#REF!</f>
        <v>#REF!</v>
      </c>
      <c r="B41" s="890"/>
      <c r="C41" s="891"/>
      <c r="D41" s="891"/>
      <c r="E41" s="891"/>
      <c r="F41" s="891"/>
      <c r="G41" s="891"/>
      <c r="H41" s="891"/>
      <c r="I41" s="891"/>
      <c r="J41" s="891"/>
      <c r="K41" s="891"/>
      <c r="L41" s="891"/>
      <c r="M41" s="892"/>
      <c r="N41" s="892"/>
    </row>
    <row r="42" spans="1:14" ht="20.100000000000001" customHeight="1" x14ac:dyDescent="0.2">
      <c r="A42" s="889" t="e">
        <f>'Hidden Calculations'!#REF!</f>
        <v>#REF!</v>
      </c>
      <c r="B42" s="890"/>
      <c r="C42" s="891"/>
      <c r="D42" s="891"/>
      <c r="E42" s="891"/>
      <c r="F42" s="891"/>
      <c r="G42" s="891"/>
      <c r="H42" s="891"/>
      <c r="I42" s="891"/>
      <c r="J42" s="891"/>
      <c r="K42" s="891"/>
      <c r="L42" s="891"/>
      <c r="M42" s="892"/>
      <c r="N42" s="892"/>
    </row>
    <row r="43" spans="1:14" ht="20.100000000000001" customHeight="1" x14ac:dyDescent="0.2">
      <c r="A43" s="889" t="e">
        <f>'Hidden Calculations'!#REF!</f>
        <v>#REF!</v>
      </c>
      <c r="B43" s="890"/>
      <c r="C43" s="891"/>
      <c r="D43" s="891"/>
      <c r="E43" s="891"/>
      <c r="F43" s="891"/>
      <c r="G43" s="891"/>
      <c r="H43" s="891"/>
      <c r="I43" s="891"/>
      <c r="J43" s="891"/>
      <c r="K43" s="891"/>
      <c r="L43" s="891"/>
      <c r="M43" s="892"/>
      <c r="N43" s="892"/>
    </row>
    <row r="44" spans="1:14" ht="20.100000000000001" customHeight="1" x14ac:dyDescent="0.2">
      <c r="A44" s="889" t="e">
        <f>'Hidden Calculations'!#REF!</f>
        <v>#REF!</v>
      </c>
      <c r="B44" s="890"/>
      <c r="C44" s="891"/>
      <c r="D44" s="891"/>
      <c r="E44" s="891"/>
      <c r="F44" s="891"/>
      <c r="G44" s="891"/>
      <c r="H44" s="891"/>
      <c r="I44" s="891"/>
      <c r="J44" s="891"/>
      <c r="K44" s="891"/>
      <c r="L44" s="891"/>
      <c r="M44" s="892"/>
      <c r="N44" s="892"/>
    </row>
    <row r="45" spans="1:14" ht="20.100000000000001" customHeight="1" x14ac:dyDescent="0.2">
      <c r="A45" s="889" t="e">
        <f>'Hidden Calculations'!#REF!</f>
        <v>#REF!</v>
      </c>
      <c r="B45" s="890"/>
      <c r="C45" s="891"/>
      <c r="D45" s="891"/>
      <c r="E45" s="891"/>
      <c r="F45" s="891"/>
      <c r="G45" s="891"/>
      <c r="H45" s="891"/>
      <c r="I45" s="891"/>
      <c r="J45" s="891"/>
      <c r="K45" s="891"/>
      <c r="L45" s="891"/>
      <c r="M45" s="892"/>
      <c r="N45" s="892"/>
    </row>
    <row r="46" spans="1:14" ht="20.100000000000001" customHeight="1" x14ac:dyDescent="0.2">
      <c r="A46" s="889" t="e">
        <f>'Hidden Calculations'!#REF!</f>
        <v>#REF!</v>
      </c>
      <c r="B46" s="890"/>
      <c r="C46" s="891"/>
      <c r="D46" s="891"/>
      <c r="E46" s="891"/>
      <c r="F46" s="891"/>
      <c r="G46" s="891"/>
      <c r="H46" s="891"/>
      <c r="I46" s="891"/>
      <c r="J46" s="891"/>
      <c r="K46" s="891"/>
      <c r="L46" s="891"/>
      <c r="M46" s="892"/>
      <c r="N46" s="892"/>
    </row>
    <row r="47" spans="1:14" ht="20.100000000000001" customHeight="1" x14ac:dyDescent="0.2">
      <c r="A47" s="889" t="e">
        <f>'Hidden Calculations'!#REF!</f>
        <v>#REF!</v>
      </c>
      <c r="B47" s="890"/>
      <c r="C47" s="891"/>
      <c r="D47" s="891"/>
      <c r="E47" s="891"/>
      <c r="F47" s="891"/>
      <c r="G47" s="891"/>
      <c r="H47" s="891"/>
      <c r="I47" s="891"/>
      <c r="J47" s="891"/>
      <c r="K47" s="891"/>
      <c r="L47" s="891"/>
      <c r="M47" s="892"/>
      <c r="N47" s="892"/>
    </row>
    <row r="48" spans="1:14" ht="20.100000000000001" customHeight="1" x14ac:dyDescent="0.2">
      <c r="A48" s="889" t="e">
        <f>'Hidden Calculations'!#REF!</f>
        <v>#REF!</v>
      </c>
      <c r="B48" s="890"/>
      <c r="C48" s="891"/>
      <c r="D48" s="891"/>
      <c r="E48" s="891"/>
      <c r="F48" s="891"/>
      <c r="G48" s="891"/>
      <c r="H48" s="891"/>
      <c r="I48" s="891"/>
      <c r="J48" s="891"/>
      <c r="K48" s="891"/>
      <c r="L48" s="891"/>
      <c r="M48" s="892"/>
      <c r="N48" s="892"/>
    </row>
    <row r="49" spans="1:14" ht="20.100000000000001" customHeight="1" x14ac:dyDescent="0.2">
      <c r="A49" s="889" t="e">
        <f>'Hidden Calculations'!#REF!</f>
        <v>#REF!</v>
      </c>
      <c r="B49" s="890"/>
      <c r="C49" s="891"/>
      <c r="D49" s="891"/>
      <c r="E49" s="891"/>
      <c r="F49" s="891"/>
      <c r="G49" s="891"/>
      <c r="H49" s="891"/>
      <c r="I49" s="891"/>
      <c r="J49" s="891"/>
      <c r="K49" s="891"/>
      <c r="L49" s="891"/>
      <c r="M49" s="892"/>
      <c r="N49" s="892"/>
    </row>
    <row r="50" spans="1:14" ht="20.100000000000001" customHeight="1" x14ac:dyDescent="0.2">
      <c r="A50" s="889" t="e">
        <f>'Hidden Calculations'!#REF!</f>
        <v>#REF!</v>
      </c>
      <c r="B50" s="890"/>
      <c r="C50" s="891"/>
      <c r="D50" s="891"/>
      <c r="E50" s="891"/>
      <c r="F50" s="891"/>
      <c r="G50" s="891"/>
      <c r="H50" s="891"/>
      <c r="I50" s="891"/>
      <c r="J50" s="891"/>
      <c r="K50" s="891"/>
      <c r="L50" s="891"/>
      <c r="M50" s="892"/>
      <c r="N50" s="892"/>
    </row>
    <row r="51" spans="1:14" ht="20.100000000000001" customHeight="1" x14ac:dyDescent="0.2">
      <c r="A51" s="889" t="e">
        <f>'Hidden Calculations'!#REF!</f>
        <v>#REF!</v>
      </c>
      <c r="B51" s="890"/>
      <c r="C51" s="891"/>
      <c r="D51" s="891"/>
      <c r="E51" s="891"/>
      <c r="F51" s="891"/>
      <c r="G51" s="891"/>
      <c r="H51" s="891"/>
      <c r="I51" s="891"/>
      <c r="J51" s="891"/>
      <c r="K51" s="891"/>
      <c r="L51" s="891"/>
      <c r="M51" s="892"/>
      <c r="N51" s="892"/>
    </row>
    <row r="52" spans="1:14" ht="20.100000000000001" customHeight="1" x14ac:dyDescent="0.2">
      <c r="A52" s="889" t="e">
        <f>'Hidden Calculations'!#REF!</f>
        <v>#REF!</v>
      </c>
      <c r="B52" s="890"/>
      <c r="C52" s="891"/>
      <c r="D52" s="891"/>
      <c r="E52" s="891"/>
      <c r="F52" s="891"/>
      <c r="G52" s="891"/>
      <c r="H52" s="891"/>
      <c r="I52" s="891"/>
      <c r="J52" s="891"/>
      <c r="K52" s="891"/>
      <c r="L52" s="891"/>
      <c r="M52" s="892"/>
      <c r="N52" s="892"/>
    </row>
    <row r="53" spans="1:14" ht="20.100000000000001" customHeight="1" x14ac:dyDescent="0.2">
      <c r="A53" s="889" t="e">
        <f>'Hidden Calculations'!#REF!</f>
        <v>#REF!</v>
      </c>
      <c r="B53" s="890"/>
      <c r="C53" s="891"/>
      <c r="D53" s="891"/>
      <c r="E53" s="891"/>
      <c r="F53" s="891"/>
      <c r="G53" s="891"/>
      <c r="H53" s="891"/>
      <c r="I53" s="891"/>
      <c r="J53" s="891"/>
      <c r="K53" s="891"/>
      <c r="L53" s="891"/>
      <c r="M53" s="892"/>
      <c r="N53" s="892"/>
    </row>
    <row r="54" spans="1:14" ht="20.100000000000001" customHeight="1" x14ac:dyDescent="0.2">
      <c r="A54" s="889" t="e">
        <f>'Hidden Calculations'!#REF!</f>
        <v>#REF!</v>
      </c>
      <c r="B54" s="890"/>
      <c r="C54" s="891"/>
      <c r="D54" s="891"/>
      <c r="E54" s="891"/>
      <c r="F54" s="891"/>
      <c r="G54" s="891"/>
      <c r="H54" s="891"/>
      <c r="I54" s="891"/>
      <c r="J54" s="891"/>
      <c r="K54" s="891"/>
      <c r="L54" s="891"/>
      <c r="M54" s="892"/>
      <c r="N54" s="892"/>
    </row>
    <row r="55" spans="1:14" ht="20.100000000000001" customHeight="1" x14ac:dyDescent="0.2">
      <c r="A55" s="889" t="e">
        <f>'Hidden Calculations'!#REF!</f>
        <v>#REF!</v>
      </c>
      <c r="B55" s="890"/>
      <c r="C55" s="891"/>
      <c r="D55" s="891"/>
      <c r="E55" s="891"/>
      <c r="F55" s="891"/>
      <c r="G55" s="891"/>
      <c r="H55" s="891"/>
      <c r="I55" s="891"/>
      <c r="J55" s="891"/>
      <c r="K55" s="891"/>
      <c r="L55" s="891"/>
      <c r="M55" s="892"/>
      <c r="N55" s="892"/>
    </row>
    <row r="56" spans="1:14" ht="20.100000000000001" customHeight="1" x14ac:dyDescent="0.2">
      <c r="A56" s="889" t="e">
        <f>'Hidden Calculations'!#REF!</f>
        <v>#REF!</v>
      </c>
      <c r="B56" s="890"/>
      <c r="C56" s="891"/>
      <c r="D56" s="891"/>
      <c r="E56" s="891"/>
      <c r="F56" s="891"/>
      <c r="G56" s="891"/>
      <c r="H56" s="891"/>
      <c r="I56" s="891"/>
      <c r="J56" s="891"/>
      <c r="K56" s="891"/>
      <c r="L56" s="891"/>
      <c r="M56" s="892"/>
      <c r="N56" s="892"/>
    </row>
    <row r="57" spans="1:14" ht="20.100000000000001" customHeight="1" x14ac:dyDescent="0.2">
      <c r="A57" s="889" t="e">
        <f>'Hidden Calculations'!#REF!</f>
        <v>#REF!</v>
      </c>
      <c r="B57" s="890"/>
      <c r="C57" s="891"/>
      <c r="D57" s="891"/>
      <c r="E57" s="891"/>
      <c r="F57" s="891"/>
      <c r="G57" s="891"/>
      <c r="H57" s="891"/>
      <c r="I57" s="891"/>
      <c r="J57" s="891"/>
      <c r="K57" s="891"/>
      <c r="L57" s="891"/>
      <c r="M57" s="892"/>
      <c r="N57" s="892"/>
    </row>
    <row r="58" spans="1:14" ht="20.100000000000001" customHeight="1" x14ac:dyDescent="0.2">
      <c r="A58" s="889" t="e">
        <f>'Hidden Calculations'!#REF!</f>
        <v>#REF!</v>
      </c>
      <c r="B58" s="890"/>
      <c r="C58" s="891"/>
      <c r="D58" s="891"/>
      <c r="E58" s="891"/>
      <c r="F58" s="891"/>
      <c r="G58" s="891"/>
      <c r="H58" s="891"/>
      <c r="I58" s="891"/>
      <c r="J58" s="891"/>
      <c r="K58" s="891"/>
      <c r="L58" s="891"/>
      <c r="M58" s="892"/>
      <c r="N58" s="892"/>
    </row>
    <row r="59" spans="1:14" ht="20.100000000000001" customHeight="1" x14ac:dyDescent="0.2">
      <c r="A59" s="889" t="e">
        <f>'Hidden Calculations'!#REF!</f>
        <v>#REF!</v>
      </c>
      <c r="B59" s="890"/>
      <c r="C59" s="891"/>
      <c r="D59" s="891"/>
      <c r="E59" s="891"/>
      <c r="F59" s="891"/>
      <c r="G59" s="891"/>
      <c r="H59" s="891"/>
      <c r="I59" s="891"/>
      <c r="J59" s="891"/>
      <c r="K59" s="891"/>
      <c r="L59" s="891"/>
      <c r="M59" s="892"/>
      <c r="N59" s="892"/>
    </row>
    <row r="60" spans="1:14" ht="20.100000000000001" customHeight="1" x14ac:dyDescent="0.2">
      <c r="A60" s="889" t="e">
        <f>'Hidden Calculations'!#REF!</f>
        <v>#REF!</v>
      </c>
      <c r="B60" s="890"/>
      <c r="C60" s="891"/>
      <c r="D60" s="891"/>
      <c r="E60" s="891"/>
      <c r="F60" s="891"/>
      <c r="G60" s="891"/>
      <c r="H60" s="891"/>
      <c r="I60" s="891"/>
      <c r="J60" s="891"/>
      <c r="K60" s="891"/>
      <c r="L60" s="891"/>
      <c r="M60" s="892"/>
      <c r="N60" s="892"/>
    </row>
    <row r="61" spans="1:14" ht="20.100000000000001" customHeight="1" x14ac:dyDescent="0.2">
      <c r="A61" s="889" t="e">
        <f>'Hidden Calculations'!#REF!</f>
        <v>#REF!</v>
      </c>
      <c r="B61" s="890"/>
      <c r="C61" s="891"/>
      <c r="D61" s="891"/>
      <c r="E61" s="891"/>
      <c r="F61" s="891"/>
      <c r="G61" s="891"/>
      <c r="H61" s="891"/>
      <c r="I61" s="891"/>
      <c r="J61" s="891"/>
      <c r="K61" s="891"/>
      <c r="L61" s="891"/>
      <c r="M61" s="892"/>
      <c r="N61" s="892"/>
    </row>
    <row r="62" spans="1:14" ht="20.100000000000001" customHeight="1" x14ac:dyDescent="0.2">
      <c r="A62" s="889" t="e">
        <f>'Hidden Calculations'!#REF!</f>
        <v>#REF!</v>
      </c>
      <c r="B62" s="890"/>
      <c r="C62" s="891"/>
      <c r="D62" s="891"/>
      <c r="E62" s="891"/>
      <c r="F62" s="891"/>
      <c r="G62" s="891"/>
      <c r="H62" s="891"/>
      <c r="I62" s="891"/>
      <c r="J62" s="891"/>
      <c r="K62" s="891"/>
      <c r="L62" s="891"/>
      <c r="M62" s="892"/>
      <c r="N62" s="892"/>
    </row>
    <row r="63" spans="1:14" ht="20.100000000000001" customHeight="1" x14ac:dyDescent="0.2">
      <c r="A63" s="889" t="e">
        <f>'Hidden Calculations'!#REF!</f>
        <v>#REF!</v>
      </c>
      <c r="B63" s="890"/>
      <c r="C63" s="891"/>
      <c r="D63" s="891"/>
      <c r="E63" s="891"/>
      <c r="F63" s="891"/>
      <c r="G63" s="891"/>
      <c r="H63" s="891"/>
      <c r="I63" s="891"/>
      <c r="J63" s="891"/>
      <c r="K63" s="891"/>
      <c r="L63" s="891"/>
      <c r="M63" s="892"/>
      <c r="N63" s="892"/>
    </row>
    <row r="64" spans="1:14" ht="20.100000000000001" customHeight="1" x14ac:dyDescent="0.2">
      <c r="A64" s="889" t="e">
        <f>'Hidden Calculations'!#REF!</f>
        <v>#REF!</v>
      </c>
      <c r="B64" s="890"/>
      <c r="C64" s="891"/>
      <c r="D64" s="891"/>
      <c r="E64" s="891"/>
      <c r="F64" s="891"/>
      <c r="G64" s="891"/>
      <c r="H64" s="891"/>
      <c r="I64" s="891"/>
      <c r="J64" s="891"/>
      <c r="K64" s="891"/>
      <c r="L64" s="891"/>
      <c r="M64" s="892"/>
      <c r="N64" s="892"/>
    </row>
    <row r="65" spans="1:14" ht="20.100000000000001" customHeight="1" x14ac:dyDescent="0.2">
      <c r="A65" s="889" t="e">
        <f>'Hidden Calculations'!#REF!</f>
        <v>#REF!</v>
      </c>
      <c r="B65" s="890"/>
      <c r="C65" s="891"/>
      <c r="D65" s="891"/>
      <c r="E65" s="891"/>
      <c r="F65" s="891"/>
      <c r="G65" s="891"/>
      <c r="H65" s="891"/>
      <c r="I65" s="891"/>
      <c r="J65" s="891"/>
      <c r="K65" s="891"/>
      <c r="L65" s="891"/>
      <c r="M65" s="892"/>
      <c r="N65" s="892"/>
    </row>
    <row r="66" spans="1:14" ht="20.100000000000001" customHeight="1" x14ac:dyDescent="0.2">
      <c r="A66" s="889" t="e">
        <f>'Hidden Calculations'!#REF!</f>
        <v>#REF!</v>
      </c>
      <c r="B66" s="890"/>
      <c r="C66" s="891"/>
      <c r="D66" s="891"/>
      <c r="E66" s="891"/>
      <c r="F66" s="891"/>
      <c r="G66" s="891"/>
      <c r="H66" s="891"/>
      <c r="I66" s="891"/>
      <c r="J66" s="891"/>
      <c r="K66" s="891"/>
      <c r="L66" s="891"/>
      <c r="M66" s="892"/>
      <c r="N66" s="892"/>
    </row>
    <row r="67" spans="1:14" ht="20.100000000000001" customHeight="1" x14ac:dyDescent="0.2">
      <c r="A67" s="889" t="e">
        <f>'Hidden Calculations'!#REF!</f>
        <v>#REF!</v>
      </c>
      <c r="B67" s="890"/>
      <c r="C67" s="891"/>
      <c r="D67" s="891"/>
      <c r="E67" s="891"/>
      <c r="F67" s="891"/>
      <c r="G67" s="891"/>
      <c r="H67" s="891"/>
      <c r="I67" s="891"/>
      <c r="J67" s="891"/>
      <c r="K67" s="891"/>
      <c r="L67" s="891"/>
      <c r="M67" s="892"/>
      <c r="N67" s="892"/>
    </row>
    <row r="68" spans="1:14" ht="20.100000000000001" customHeight="1" x14ac:dyDescent="0.2">
      <c r="A68" s="889" t="e">
        <f>'Hidden Calculations'!#REF!</f>
        <v>#REF!</v>
      </c>
      <c r="B68" s="890"/>
      <c r="C68" s="891"/>
      <c r="D68" s="891"/>
      <c r="E68" s="891"/>
      <c r="F68" s="891"/>
      <c r="G68" s="891"/>
      <c r="H68" s="891"/>
      <c r="I68" s="891"/>
      <c r="J68" s="891"/>
      <c r="K68" s="891"/>
      <c r="L68" s="891"/>
      <c r="M68" s="892"/>
      <c r="N68" s="892"/>
    </row>
    <row r="69" spans="1:14" ht="20.100000000000001" customHeight="1" x14ac:dyDescent="0.2">
      <c r="A69" s="889" t="e">
        <f>'Hidden Calculations'!#REF!</f>
        <v>#REF!</v>
      </c>
      <c r="B69" s="890"/>
      <c r="C69" s="891"/>
      <c r="D69" s="891"/>
      <c r="E69" s="891"/>
      <c r="F69" s="891"/>
      <c r="G69" s="891"/>
      <c r="H69" s="891"/>
      <c r="I69" s="891"/>
      <c r="J69" s="891"/>
      <c r="K69" s="891"/>
      <c r="L69" s="891"/>
      <c r="M69" s="892"/>
      <c r="N69" s="892"/>
    </row>
    <row r="70" spans="1:14" ht="20.100000000000001" customHeight="1" x14ac:dyDescent="0.2">
      <c r="A70" s="889" t="e">
        <f>'Hidden Calculations'!#REF!</f>
        <v>#REF!</v>
      </c>
      <c r="B70" s="890"/>
      <c r="C70" s="891"/>
      <c r="D70" s="891"/>
      <c r="E70" s="891"/>
      <c r="F70" s="891"/>
      <c r="G70" s="891"/>
      <c r="H70" s="891"/>
      <c r="I70" s="891"/>
      <c r="J70" s="891"/>
      <c r="K70" s="891"/>
      <c r="L70" s="891"/>
      <c r="M70" s="892"/>
      <c r="N70" s="892"/>
    </row>
    <row r="71" spans="1:14" ht="20.100000000000001" customHeight="1" x14ac:dyDescent="0.2">
      <c r="A71" s="889" t="e">
        <f>'Hidden Calculations'!#REF!</f>
        <v>#REF!</v>
      </c>
      <c r="B71" s="890"/>
      <c r="C71" s="891"/>
      <c r="D71" s="891"/>
      <c r="E71" s="891"/>
      <c r="F71" s="891"/>
      <c r="G71" s="891"/>
      <c r="H71" s="891"/>
      <c r="I71" s="891"/>
      <c r="J71" s="891"/>
      <c r="K71" s="891"/>
      <c r="L71" s="891"/>
      <c r="M71" s="892"/>
      <c r="N71" s="892"/>
    </row>
    <row r="72" spans="1:14" ht="20.100000000000001" customHeight="1" x14ac:dyDescent="0.2">
      <c r="A72" s="889" t="e">
        <f>'Hidden Calculations'!#REF!</f>
        <v>#REF!</v>
      </c>
      <c r="B72" s="890"/>
      <c r="C72" s="891"/>
      <c r="D72" s="891"/>
      <c r="E72" s="891"/>
      <c r="F72" s="891"/>
      <c r="G72" s="891"/>
      <c r="H72" s="891"/>
      <c r="I72" s="891"/>
      <c r="J72" s="891"/>
      <c r="K72" s="891"/>
      <c r="L72" s="891"/>
      <c r="M72" s="892"/>
      <c r="N72" s="892"/>
    </row>
    <row r="73" spans="1:14" ht="20.100000000000001" customHeight="1" x14ac:dyDescent="0.2">
      <c r="A73" s="889" t="e">
        <f>'Hidden Calculations'!#REF!</f>
        <v>#REF!</v>
      </c>
      <c r="B73" s="890"/>
      <c r="C73" s="891"/>
      <c r="D73" s="891"/>
      <c r="E73" s="891"/>
      <c r="F73" s="891"/>
      <c r="G73" s="891"/>
      <c r="H73" s="891"/>
      <c r="I73" s="891"/>
      <c r="J73" s="891"/>
      <c r="K73" s="891"/>
      <c r="L73" s="891"/>
      <c r="M73" s="892"/>
      <c r="N73" s="892"/>
    </row>
    <row r="74" spans="1:14" ht="20.100000000000001" customHeight="1" x14ac:dyDescent="0.2">
      <c r="A74" s="889" t="e">
        <f>'Hidden Calculations'!#REF!</f>
        <v>#REF!</v>
      </c>
      <c r="B74" s="890"/>
      <c r="C74" s="891"/>
      <c r="D74" s="891"/>
      <c r="E74" s="891"/>
      <c r="F74" s="891"/>
      <c r="G74" s="891"/>
      <c r="H74" s="891"/>
      <c r="I74" s="891"/>
      <c r="J74" s="891"/>
      <c r="K74" s="891"/>
      <c r="L74" s="891"/>
      <c r="M74" s="892"/>
      <c r="N74" s="892"/>
    </row>
    <row r="75" spans="1:14" ht="20.100000000000001" customHeight="1" x14ac:dyDescent="0.2">
      <c r="A75" s="889" t="e">
        <f>'Hidden Calculations'!#REF!</f>
        <v>#REF!</v>
      </c>
      <c r="B75" s="890"/>
      <c r="C75" s="891"/>
      <c r="D75" s="891"/>
      <c r="E75" s="891"/>
      <c r="F75" s="891"/>
      <c r="G75" s="891"/>
      <c r="H75" s="891"/>
      <c r="I75" s="891"/>
      <c r="J75" s="891"/>
      <c r="K75" s="891"/>
      <c r="L75" s="891"/>
      <c r="M75" s="892"/>
      <c r="N75" s="892"/>
    </row>
    <row r="76" spans="1:14" ht="20.100000000000001" customHeight="1" x14ac:dyDescent="0.2">
      <c r="A76" s="889" t="e">
        <f>'Hidden Calculations'!#REF!</f>
        <v>#REF!</v>
      </c>
      <c r="B76" s="890"/>
      <c r="C76" s="891"/>
      <c r="D76" s="891"/>
      <c r="E76" s="891"/>
      <c r="F76" s="891"/>
      <c r="G76" s="891"/>
      <c r="H76" s="891"/>
      <c r="I76" s="891"/>
      <c r="J76" s="891"/>
      <c r="K76" s="891"/>
      <c r="L76" s="891"/>
      <c r="M76" s="892"/>
      <c r="N76" s="892"/>
    </row>
    <row r="77" spans="1:14" ht="20.100000000000001" customHeight="1" x14ac:dyDescent="0.2">
      <c r="A77" s="889" t="e">
        <f>'Hidden Calculations'!#REF!</f>
        <v>#REF!</v>
      </c>
      <c r="B77" s="890"/>
      <c r="C77" s="891"/>
      <c r="D77" s="891"/>
      <c r="E77" s="891"/>
      <c r="F77" s="891"/>
      <c r="G77" s="891"/>
      <c r="H77" s="891"/>
      <c r="I77" s="891"/>
      <c r="J77" s="891"/>
      <c r="K77" s="891"/>
      <c r="L77" s="891"/>
      <c r="M77" s="892"/>
      <c r="N77" s="892"/>
    </row>
    <row r="78" spans="1:14" ht="20.100000000000001" customHeight="1" x14ac:dyDescent="0.2">
      <c r="A78" s="889" t="e">
        <f>'Hidden Calculations'!#REF!</f>
        <v>#REF!</v>
      </c>
      <c r="B78" s="890"/>
      <c r="C78" s="891"/>
      <c r="D78" s="891"/>
      <c r="E78" s="891"/>
      <c r="F78" s="891"/>
      <c r="G78" s="891"/>
      <c r="H78" s="891"/>
      <c r="I78" s="891"/>
      <c r="J78" s="891"/>
      <c r="K78" s="891"/>
      <c r="L78" s="891"/>
      <c r="M78" s="892"/>
      <c r="N78" s="892"/>
    </row>
    <row r="79" spans="1:14" ht="20.100000000000001" customHeight="1" x14ac:dyDescent="0.2">
      <c r="A79" s="889" t="e">
        <f>'Hidden Calculations'!#REF!</f>
        <v>#REF!</v>
      </c>
      <c r="B79" s="890"/>
      <c r="C79" s="891"/>
      <c r="D79" s="891"/>
      <c r="E79" s="891"/>
      <c r="F79" s="891"/>
      <c r="G79" s="891"/>
      <c r="H79" s="891"/>
      <c r="I79" s="891"/>
      <c r="J79" s="891"/>
      <c r="K79" s="891"/>
      <c r="L79" s="891"/>
      <c r="M79" s="892"/>
      <c r="N79" s="892"/>
    </row>
    <row r="80" spans="1:14" ht="20.100000000000001" customHeight="1" x14ac:dyDescent="0.2">
      <c r="A80" s="889" t="e">
        <f>'Hidden Calculations'!#REF!</f>
        <v>#REF!</v>
      </c>
      <c r="B80" s="890"/>
      <c r="C80" s="891"/>
      <c r="D80" s="891"/>
      <c r="E80" s="891"/>
      <c r="F80" s="891"/>
      <c r="G80" s="891"/>
      <c r="H80" s="891"/>
      <c r="I80" s="891"/>
      <c r="J80" s="891"/>
      <c r="K80" s="891"/>
      <c r="L80" s="891"/>
      <c r="M80" s="892"/>
      <c r="N80" s="892"/>
    </row>
    <row r="81" spans="1:14" ht="20.100000000000001" customHeight="1" x14ac:dyDescent="0.2">
      <c r="A81" s="889" t="e">
        <f>'Hidden Calculations'!#REF!</f>
        <v>#REF!</v>
      </c>
      <c r="B81" s="890"/>
      <c r="C81" s="891"/>
      <c r="D81" s="891"/>
      <c r="E81" s="891"/>
      <c r="F81" s="891"/>
      <c r="G81" s="891"/>
      <c r="H81" s="891"/>
      <c r="I81" s="891"/>
      <c r="J81" s="891"/>
      <c r="K81" s="891"/>
      <c r="L81" s="891"/>
      <c r="M81" s="892"/>
      <c r="N81" s="892"/>
    </row>
    <row r="82" spans="1:14" ht="20.100000000000001" customHeight="1" x14ac:dyDescent="0.2">
      <c r="A82" s="889" t="e">
        <f>'Hidden Calculations'!#REF!</f>
        <v>#REF!</v>
      </c>
      <c r="B82" s="890"/>
      <c r="C82" s="891"/>
      <c r="D82" s="891"/>
      <c r="E82" s="891"/>
      <c r="F82" s="891"/>
      <c r="G82" s="891"/>
      <c r="H82" s="891"/>
      <c r="I82" s="891"/>
      <c r="J82" s="891"/>
      <c r="K82" s="891"/>
      <c r="L82" s="891"/>
      <c r="M82" s="892"/>
      <c r="N82" s="892"/>
    </row>
    <row r="83" spans="1:14" ht="20.100000000000001" customHeight="1" x14ac:dyDescent="0.2">
      <c r="A83" s="889" t="e">
        <f>'Hidden Calculations'!#REF!</f>
        <v>#REF!</v>
      </c>
      <c r="B83" s="890"/>
      <c r="C83" s="891"/>
      <c r="D83" s="891"/>
      <c r="E83" s="891"/>
      <c r="F83" s="891"/>
      <c r="G83" s="891"/>
      <c r="H83" s="891"/>
      <c r="I83" s="891"/>
      <c r="J83" s="891"/>
      <c r="K83" s="891"/>
      <c r="L83" s="891"/>
      <c r="M83" s="892"/>
      <c r="N83" s="892"/>
    </row>
    <row r="84" spans="1:14" ht="20.100000000000001" customHeight="1" x14ac:dyDescent="0.2">
      <c r="A84" s="889" t="e">
        <f>'Hidden Calculations'!#REF!</f>
        <v>#REF!</v>
      </c>
      <c r="B84" s="890"/>
      <c r="C84" s="891"/>
      <c r="D84" s="891"/>
      <c r="E84" s="891"/>
      <c r="F84" s="891"/>
      <c r="G84" s="891"/>
      <c r="H84" s="891"/>
      <c r="I84" s="891"/>
      <c r="J84" s="891"/>
      <c r="K84" s="891"/>
      <c r="L84" s="891"/>
      <c r="M84" s="892"/>
      <c r="N84" s="892"/>
    </row>
    <row r="85" spans="1:14" ht="20.100000000000001" customHeight="1" x14ac:dyDescent="0.2">
      <c r="A85" s="889" t="e">
        <f>'Hidden Calculations'!#REF!</f>
        <v>#REF!</v>
      </c>
      <c r="B85" s="890"/>
      <c r="C85" s="891"/>
      <c r="D85" s="891"/>
      <c r="E85" s="891"/>
      <c r="F85" s="891"/>
      <c r="G85" s="891"/>
      <c r="H85" s="891"/>
      <c r="I85" s="891"/>
      <c r="J85" s="891"/>
      <c r="K85" s="891"/>
      <c r="L85" s="891"/>
      <c r="M85" s="892"/>
      <c r="N85" s="892"/>
    </row>
    <row r="86" spans="1:14" ht="20.100000000000001" customHeight="1" x14ac:dyDescent="0.2">
      <c r="A86" s="889" t="e">
        <f>'Hidden Calculations'!#REF!</f>
        <v>#REF!</v>
      </c>
      <c r="B86" s="890"/>
      <c r="C86" s="891"/>
      <c r="D86" s="891"/>
      <c r="E86" s="891"/>
      <c r="F86" s="891"/>
      <c r="G86" s="891"/>
      <c r="H86" s="891"/>
      <c r="I86" s="891"/>
      <c r="J86" s="891"/>
      <c r="K86" s="891"/>
      <c r="L86" s="891"/>
      <c r="M86" s="892"/>
      <c r="N86" s="892"/>
    </row>
    <row r="87" spans="1:14" ht="20.100000000000001" customHeight="1" x14ac:dyDescent="0.2">
      <c r="A87" s="889" t="e">
        <f>'Hidden Calculations'!#REF!</f>
        <v>#REF!</v>
      </c>
      <c r="B87" s="890"/>
      <c r="C87" s="891"/>
      <c r="D87" s="891"/>
      <c r="E87" s="891"/>
      <c r="F87" s="891"/>
      <c r="G87" s="891"/>
      <c r="H87" s="891"/>
      <c r="I87" s="891"/>
      <c r="J87" s="891"/>
      <c r="K87" s="891"/>
      <c r="L87" s="891"/>
      <c r="M87" s="892"/>
      <c r="N87" s="892"/>
    </row>
    <row r="88" spans="1:14" ht="20.100000000000001" customHeight="1" x14ac:dyDescent="0.2">
      <c r="A88" s="889" t="e">
        <f>'Hidden Calculations'!#REF!</f>
        <v>#REF!</v>
      </c>
      <c r="B88" s="890"/>
      <c r="C88" s="891"/>
      <c r="D88" s="891"/>
      <c r="E88" s="891"/>
      <c r="F88" s="891"/>
      <c r="G88" s="891"/>
      <c r="H88" s="891"/>
      <c r="I88" s="891"/>
      <c r="J88" s="891"/>
      <c r="K88" s="891"/>
      <c r="L88" s="891"/>
      <c r="M88" s="892"/>
      <c r="N88" s="892"/>
    </row>
    <row r="89" spans="1:14" ht="20.100000000000001" customHeight="1" x14ac:dyDescent="0.2">
      <c r="A89" s="889" t="e">
        <f>'Hidden Calculations'!#REF!</f>
        <v>#REF!</v>
      </c>
      <c r="B89" s="890"/>
      <c r="C89" s="891"/>
      <c r="D89" s="891"/>
      <c r="E89" s="891"/>
      <c r="F89" s="891"/>
      <c r="G89" s="891"/>
      <c r="H89" s="891"/>
      <c r="I89" s="891"/>
      <c r="J89" s="891"/>
      <c r="K89" s="891"/>
      <c r="L89" s="891"/>
      <c r="M89" s="892"/>
      <c r="N89" s="892"/>
    </row>
    <row r="90" spans="1:14" ht="20.100000000000001" customHeight="1" x14ac:dyDescent="0.2">
      <c r="A90" s="889" t="e">
        <f>'Hidden Calculations'!#REF!</f>
        <v>#REF!</v>
      </c>
      <c r="B90" s="890"/>
      <c r="C90" s="891"/>
      <c r="D90" s="891"/>
      <c r="E90" s="891"/>
      <c r="F90" s="891"/>
      <c r="G90" s="891"/>
      <c r="H90" s="891"/>
      <c r="I90" s="891"/>
      <c r="J90" s="891"/>
      <c r="K90" s="891"/>
      <c r="L90" s="891"/>
      <c r="M90" s="892"/>
      <c r="N90" s="892"/>
    </row>
    <row r="91" spans="1:14" ht="20.100000000000001" customHeight="1" x14ac:dyDescent="0.2">
      <c r="A91" s="889" t="e">
        <f>'Hidden Calculations'!#REF!</f>
        <v>#REF!</v>
      </c>
      <c r="B91" s="890"/>
      <c r="C91" s="891"/>
      <c r="D91" s="891"/>
      <c r="E91" s="891"/>
      <c r="F91" s="891"/>
      <c r="G91" s="891"/>
      <c r="H91" s="891"/>
      <c r="I91" s="891"/>
      <c r="J91" s="891"/>
      <c r="K91" s="891"/>
      <c r="L91" s="891"/>
      <c r="M91" s="892"/>
      <c r="N91" s="892"/>
    </row>
    <row r="92" spans="1:14" ht="20.100000000000001" customHeight="1" x14ac:dyDescent="0.2">
      <c r="A92" s="889" t="e">
        <f>'Hidden Calculations'!#REF!</f>
        <v>#REF!</v>
      </c>
      <c r="B92" s="890"/>
      <c r="C92" s="891"/>
      <c r="D92" s="891"/>
      <c r="E92" s="891"/>
      <c r="F92" s="891"/>
      <c r="G92" s="891"/>
      <c r="H92" s="891"/>
      <c r="I92" s="891"/>
      <c r="J92" s="891"/>
      <c r="K92" s="891"/>
      <c r="L92" s="891"/>
      <c r="M92" s="892"/>
      <c r="N92" s="892"/>
    </row>
    <row r="93" spans="1:14" ht="20.100000000000001" customHeight="1" x14ac:dyDescent="0.2">
      <c r="A93" s="889" t="e">
        <f>'Hidden Calculations'!#REF!</f>
        <v>#REF!</v>
      </c>
      <c r="B93" s="890"/>
      <c r="C93" s="891"/>
      <c r="D93" s="891"/>
      <c r="E93" s="891"/>
      <c r="F93" s="891"/>
      <c r="G93" s="891"/>
      <c r="H93" s="891"/>
      <c r="I93" s="891"/>
      <c r="J93" s="891"/>
      <c r="K93" s="891"/>
      <c r="L93" s="891"/>
      <c r="M93" s="892"/>
      <c r="N93" s="892"/>
    </row>
    <row r="94" spans="1:14" ht="20.100000000000001" customHeight="1" x14ac:dyDescent="0.2">
      <c r="A94" s="889" t="e">
        <f>'Hidden Calculations'!#REF!</f>
        <v>#REF!</v>
      </c>
      <c r="B94" s="890"/>
      <c r="C94" s="891"/>
      <c r="D94" s="891"/>
      <c r="E94" s="891"/>
      <c r="F94" s="891"/>
      <c r="G94" s="891"/>
      <c r="H94" s="891"/>
      <c r="I94" s="891"/>
      <c r="J94" s="891"/>
      <c r="K94" s="891"/>
      <c r="L94" s="891"/>
      <c r="M94" s="892"/>
      <c r="N94" s="892"/>
    </row>
    <row r="95" spans="1:14" ht="20.100000000000001" customHeight="1" x14ac:dyDescent="0.2">
      <c r="A95" s="889" t="e">
        <f>'Hidden Calculations'!#REF!</f>
        <v>#REF!</v>
      </c>
      <c r="B95" s="890"/>
      <c r="C95" s="891"/>
      <c r="D95" s="891"/>
      <c r="E95" s="891"/>
      <c r="F95" s="891"/>
      <c r="G95" s="891"/>
      <c r="H95" s="891"/>
      <c r="I95" s="891"/>
      <c r="J95" s="891"/>
      <c r="K95" s="891"/>
      <c r="L95" s="891"/>
      <c r="M95" s="892"/>
      <c r="N95" s="892"/>
    </row>
    <row r="96" spans="1:14" ht="20.100000000000001" customHeight="1" x14ac:dyDescent="0.2">
      <c r="A96" s="889" t="e">
        <f>'Hidden Calculations'!#REF!</f>
        <v>#REF!</v>
      </c>
      <c r="B96" s="890"/>
      <c r="C96" s="891"/>
      <c r="D96" s="891"/>
      <c r="E96" s="891"/>
      <c r="F96" s="891"/>
      <c r="G96" s="891"/>
      <c r="H96" s="891"/>
      <c r="I96" s="891"/>
      <c r="J96" s="891"/>
      <c r="K96" s="891"/>
      <c r="L96" s="891"/>
      <c r="M96" s="892"/>
      <c r="N96" s="892"/>
    </row>
    <row r="97" spans="1:14" ht="20.100000000000001" customHeight="1" x14ac:dyDescent="0.2">
      <c r="A97" s="889" t="e">
        <f>'Hidden Calculations'!#REF!</f>
        <v>#REF!</v>
      </c>
      <c r="B97" s="890"/>
      <c r="C97" s="891"/>
      <c r="D97" s="891"/>
      <c r="E97" s="891"/>
      <c r="F97" s="891"/>
      <c r="G97" s="891"/>
      <c r="H97" s="891"/>
      <c r="I97" s="891"/>
      <c r="J97" s="891"/>
      <c r="K97" s="891"/>
      <c r="L97" s="891"/>
      <c r="M97" s="892"/>
      <c r="N97" s="892"/>
    </row>
    <row r="98" spans="1:14" ht="20.100000000000001" customHeight="1" x14ac:dyDescent="0.2">
      <c r="A98" s="889" t="e">
        <f>'Hidden Calculations'!#REF!</f>
        <v>#REF!</v>
      </c>
      <c r="B98" s="890"/>
      <c r="C98" s="891"/>
      <c r="D98" s="891"/>
      <c r="E98" s="891"/>
      <c r="F98" s="891"/>
      <c r="G98" s="891"/>
      <c r="H98" s="891"/>
      <c r="I98" s="891"/>
      <c r="J98" s="891"/>
      <c r="K98" s="891"/>
      <c r="L98" s="891"/>
      <c r="M98" s="892"/>
      <c r="N98" s="892"/>
    </row>
    <row r="99" spans="1:14" ht="20.100000000000001" customHeight="1" x14ac:dyDescent="0.2">
      <c r="A99" s="889" t="e">
        <f>'Hidden Calculations'!#REF!</f>
        <v>#REF!</v>
      </c>
      <c r="B99" s="890"/>
      <c r="C99" s="891"/>
      <c r="D99" s="891"/>
      <c r="E99" s="891"/>
      <c r="F99" s="891"/>
      <c r="G99" s="891"/>
      <c r="H99" s="891"/>
      <c r="I99" s="891"/>
      <c r="J99" s="891"/>
      <c r="K99" s="891"/>
      <c r="L99" s="891"/>
      <c r="M99" s="892"/>
      <c r="N99" s="892"/>
    </row>
    <row r="100" spans="1:14" ht="20.100000000000001" customHeight="1" x14ac:dyDescent="0.2">
      <c r="A100" s="889" t="e">
        <f>'Hidden Calculations'!#REF!</f>
        <v>#REF!</v>
      </c>
      <c r="B100" s="890"/>
      <c r="C100" s="891"/>
      <c r="D100" s="891"/>
      <c r="E100" s="891"/>
      <c r="F100" s="891"/>
      <c r="G100" s="891"/>
      <c r="H100" s="891"/>
      <c r="I100" s="891"/>
      <c r="J100" s="891"/>
      <c r="K100" s="891"/>
      <c r="L100" s="891"/>
      <c r="M100" s="892"/>
      <c r="N100" s="892"/>
    </row>
    <row r="101" spans="1:14" ht="20.100000000000001" customHeight="1" x14ac:dyDescent="0.2">
      <c r="A101" s="889" t="e">
        <f>'Hidden Calculations'!#REF!</f>
        <v>#REF!</v>
      </c>
      <c r="B101" s="890"/>
      <c r="C101" s="891"/>
      <c r="D101" s="891"/>
      <c r="E101" s="891"/>
      <c r="F101" s="891"/>
      <c r="G101" s="891"/>
      <c r="H101" s="891"/>
      <c r="I101" s="891"/>
      <c r="J101" s="891"/>
      <c r="K101" s="891"/>
      <c r="L101" s="891"/>
      <c r="M101" s="892"/>
      <c r="N101" s="892"/>
    </row>
    <row r="102" spans="1:14" ht="20.100000000000001" customHeight="1" x14ac:dyDescent="0.2">
      <c r="A102" s="889" t="e">
        <f>'Hidden Calculations'!#REF!</f>
        <v>#REF!</v>
      </c>
      <c r="B102" s="890"/>
      <c r="C102" s="891"/>
      <c r="D102" s="891"/>
      <c r="E102" s="891"/>
      <c r="F102" s="891"/>
      <c r="G102" s="891"/>
      <c r="H102" s="891"/>
      <c r="I102" s="891"/>
      <c r="J102" s="891"/>
      <c r="K102" s="891"/>
      <c r="L102" s="891"/>
      <c r="M102" s="892"/>
      <c r="N102" s="892"/>
    </row>
    <row r="103" spans="1:14" ht="20.100000000000001" customHeight="1" x14ac:dyDescent="0.2">
      <c r="A103" s="889" t="e">
        <f>'Hidden Calculations'!#REF!</f>
        <v>#REF!</v>
      </c>
      <c r="B103" s="890"/>
      <c r="C103" s="891"/>
      <c r="D103" s="891"/>
      <c r="E103" s="891"/>
      <c r="F103" s="891"/>
      <c r="G103" s="891"/>
      <c r="H103" s="891"/>
      <c r="I103" s="891"/>
      <c r="J103" s="891"/>
      <c r="K103" s="891"/>
      <c r="L103" s="891"/>
      <c r="M103" s="892"/>
      <c r="N103" s="892"/>
    </row>
    <row r="104" spans="1:14" ht="20.100000000000001" customHeight="1" x14ac:dyDescent="0.2">
      <c r="A104" s="889" t="e">
        <f>'Hidden Calculations'!#REF!</f>
        <v>#REF!</v>
      </c>
      <c r="B104" s="890"/>
      <c r="C104" s="891"/>
      <c r="D104" s="891"/>
      <c r="E104" s="891"/>
      <c r="F104" s="891"/>
      <c r="G104" s="891"/>
      <c r="H104" s="891"/>
      <c r="I104" s="891"/>
      <c r="J104" s="891"/>
      <c r="K104" s="891"/>
      <c r="L104" s="891"/>
      <c r="M104" s="892"/>
      <c r="N104" s="892"/>
    </row>
    <row r="105" spans="1:14" ht="20.100000000000001" customHeight="1" x14ac:dyDescent="0.2">
      <c r="A105" s="889" t="e">
        <f>'Hidden Calculations'!#REF!</f>
        <v>#REF!</v>
      </c>
      <c r="B105" s="890"/>
      <c r="C105" s="891"/>
      <c r="D105" s="891"/>
      <c r="E105" s="891"/>
      <c r="F105" s="891"/>
      <c r="G105" s="891"/>
      <c r="H105" s="891"/>
      <c r="I105" s="891"/>
      <c r="J105" s="891"/>
      <c r="K105" s="891"/>
      <c r="L105" s="891"/>
      <c r="M105" s="892"/>
      <c r="N105" s="892"/>
    </row>
    <row r="106" spans="1:14" ht="20.100000000000001" customHeight="1" x14ac:dyDescent="0.2">
      <c r="A106" s="889" t="e">
        <f>'Hidden Calculations'!#REF!</f>
        <v>#REF!</v>
      </c>
      <c r="B106" s="890"/>
      <c r="C106" s="891"/>
      <c r="D106" s="891"/>
      <c r="E106" s="891"/>
      <c r="F106" s="891"/>
      <c r="G106" s="891"/>
      <c r="H106" s="891"/>
      <c r="I106" s="891"/>
      <c r="J106" s="891"/>
      <c r="K106" s="891"/>
      <c r="L106" s="891"/>
      <c r="M106" s="892"/>
      <c r="N106" s="892"/>
    </row>
    <row r="107" spans="1:14" ht="20.100000000000001" customHeight="1" x14ac:dyDescent="0.2">
      <c r="A107" s="889" t="e">
        <f>'Hidden Calculations'!#REF!</f>
        <v>#REF!</v>
      </c>
      <c r="B107" s="890"/>
      <c r="C107" s="891"/>
      <c r="D107" s="891"/>
      <c r="E107" s="891"/>
      <c r="F107" s="891"/>
      <c r="G107" s="891"/>
      <c r="H107" s="891"/>
      <c r="I107" s="891"/>
      <c r="J107" s="891"/>
      <c r="K107" s="891"/>
      <c r="L107" s="891"/>
      <c r="M107" s="892"/>
      <c r="N107" s="892"/>
    </row>
    <row r="108" spans="1:14" ht="20.100000000000001" customHeight="1" x14ac:dyDescent="0.2">
      <c r="A108" s="889" t="e">
        <f>'Hidden Calculations'!#REF!</f>
        <v>#REF!</v>
      </c>
      <c r="B108" s="890"/>
      <c r="C108" s="891"/>
      <c r="D108" s="891"/>
      <c r="E108" s="891"/>
      <c r="F108" s="891"/>
      <c r="G108" s="891"/>
      <c r="H108" s="891"/>
      <c r="I108" s="891"/>
      <c r="J108" s="891"/>
      <c r="K108" s="891"/>
      <c r="L108" s="891"/>
      <c r="M108" s="892"/>
      <c r="N108" s="892"/>
    </row>
    <row r="109" spans="1:14" ht="20.100000000000001" customHeight="1" x14ac:dyDescent="0.2">
      <c r="A109" s="889" t="e">
        <f>'Hidden Calculations'!#REF!</f>
        <v>#REF!</v>
      </c>
      <c r="B109" s="890"/>
      <c r="C109" s="891"/>
      <c r="D109" s="891"/>
      <c r="E109" s="891"/>
      <c r="F109" s="891"/>
      <c r="G109" s="891"/>
      <c r="H109" s="891"/>
      <c r="I109" s="891"/>
      <c r="J109" s="891"/>
      <c r="K109" s="891"/>
      <c r="L109" s="891"/>
      <c r="M109" s="892"/>
      <c r="N109" s="892"/>
    </row>
    <row r="110" spans="1:14" ht="20.100000000000001" customHeight="1" x14ac:dyDescent="0.2">
      <c r="A110" s="889" t="e">
        <f>'Hidden Calculations'!#REF!</f>
        <v>#REF!</v>
      </c>
      <c r="B110" s="890"/>
      <c r="C110" s="891"/>
      <c r="D110" s="891"/>
      <c r="E110" s="891"/>
      <c r="F110" s="891"/>
      <c r="G110" s="891"/>
      <c r="H110" s="891"/>
      <c r="I110" s="891"/>
      <c r="J110" s="891"/>
      <c r="K110" s="891"/>
      <c r="L110" s="891"/>
      <c r="M110" s="892"/>
      <c r="N110" s="892"/>
    </row>
    <row r="111" spans="1:14" ht="20.100000000000001" customHeight="1" x14ac:dyDescent="0.2">
      <c r="A111" s="889" t="e">
        <f>'Hidden Calculations'!#REF!</f>
        <v>#REF!</v>
      </c>
      <c r="B111" s="890"/>
      <c r="C111" s="891"/>
      <c r="D111" s="891"/>
      <c r="E111" s="891"/>
      <c r="F111" s="891"/>
      <c r="G111" s="891"/>
      <c r="H111" s="891"/>
      <c r="I111" s="891"/>
      <c r="J111" s="891"/>
      <c r="K111" s="891"/>
      <c r="L111" s="891"/>
      <c r="M111" s="892"/>
      <c r="N111" s="892"/>
    </row>
    <row r="112" spans="1:14" ht="20.100000000000001" customHeight="1" x14ac:dyDescent="0.2">
      <c r="A112" s="889" t="e">
        <f>'Hidden Calculations'!#REF!</f>
        <v>#REF!</v>
      </c>
      <c r="B112" s="890"/>
      <c r="C112" s="891"/>
      <c r="D112" s="891"/>
      <c r="E112" s="891"/>
      <c r="F112" s="891"/>
      <c r="G112" s="891"/>
      <c r="H112" s="891"/>
      <c r="I112" s="891"/>
      <c r="J112" s="891"/>
      <c r="K112" s="891"/>
      <c r="L112" s="891"/>
      <c r="M112" s="892"/>
      <c r="N112" s="892"/>
    </row>
    <row r="113" spans="1:14" ht="20.100000000000001" customHeight="1" x14ac:dyDescent="0.2">
      <c r="A113" s="889" t="e">
        <f>'Hidden Calculations'!#REF!</f>
        <v>#REF!</v>
      </c>
      <c r="B113" s="890"/>
      <c r="C113" s="891"/>
      <c r="D113" s="891"/>
      <c r="E113" s="891"/>
      <c r="F113" s="891"/>
      <c r="G113" s="891"/>
      <c r="H113" s="891"/>
      <c r="I113" s="891"/>
      <c r="J113" s="891"/>
      <c r="K113" s="891"/>
      <c r="L113" s="891"/>
      <c r="M113" s="892"/>
      <c r="N113" s="892"/>
    </row>
    <row r="114" spans="1:14" ht="20.100000000000001" customHeight="1" x14ac:dyDescent="0.2">
      <c r="A114" s="889" t="e">
        <f>'Hidden Calculations'!#REF!</f>
        <v>#REF!</v>
      </c>
      <c r="B114" s="890"/>
      <c r="C114" s="891"/>
      <c r="D114" s="891"/>
      <c r="E114" s="891"/>
      <c r="F114" s="891"/>
      <c r="G114" s="891"/>
      <c r="H114" s="891"/>
      <c r="I114" s="891"/>
      <c r="J114" s="891"/>
      <c r="K114" s="891"/>
      <c r="L114" s="891"/>
      <c r="M114" s="892"/>
      <c r="N114" s="892"/>
    </row>
    <row r="115" spans="1:14" ht="20.100000000000001" customHeight="1" x14ac:dyDescent="0.2">
      <c r="A115" s="889" t="e">
        <f>'Hidden Calculations'!#REF!</f>
        <v>#REF!</v>
      </c>
      <c r="B115" s="890"/>
      <c r="C115" s="891"/>
      <c r="D115" s="891"/>
      <c r="E115" s="891"/>
      <c r="F115" s="891"/>
      <c r="G115" s="891"/>
      <c r="H115" s="891"/>
      <c r="I115" s="891"/>
      <c r="J115" s="891"/>
      <c r="K115" s="891"/>
      <c r="L115" s="891"/>
      <c r="M115" s="892"/>
      <c r="N115" s="892"/>
    </row>
    <row r="116" spans="1:14" ht="20.100000000000001" customHeight="1" x14ac:dyDescent="0.2">
      <c r="A116" s="889" t="e">
        <f>'Hidden Calculations'!#REF!</f>
        <v>#REF!</v>
      </c>
      <c r="B116" s="890"/>
      <c r="C116" s="891"/>
      <c r="D116" s="891"/>
      <c r="E116" s="891"/>
      <c r="F116" s="891"/>
      <c r="G116" s="891"/>
      <c r="H116" s="891"/>
      <c r="I116" s="891"/>
      <c r="J116" s="891"/>
      <c r="K116" s="891"/>
      <c r="L116" s="891"/>
      <c r="M116" s="892"/>
      <c r="N116" s="892"/>
    </row>
    <row r="117" spans="1:14" ht="20.100000000000001" customHeight="1" x14ac:dyDescent="0.2">
      <c r="A117" s="889" t="e">
        <f>'Hidden Calculations'!#REF!</f>
        <v>#REF!</v>
      </c>
      <c r="B117" s="890"/>
      <c r="C117" s="891"/>
      <c r="D117" s="891"/>
      <c r="E117" s="891"/>
      <c r="F117" s="891"/>
      <c r="G117" s="891"/>
      <c r="H117" s="891"/>
      <c r="I117" s="891"/>
      <c r="J117" s="891"/>
      <c r="K117" s="891"/>
      <c r="L117" s="891"/>
      <c r="M117" s="892"/>
      <c r="N117" s="892"/>
    </row>
    <row r="118" spans="1:14" ht="20.100000000000001" customHeight="1" x14ac:dyDescent="0.2">
      <c r="A118" s="889" t="e">
        <f>'Hidden Calculations'!#REF!</f>
        <v>#REF!</v>
      </c>
      <c r="B118" s="890"/>
      <c r="C118" s="891"/>
      <c r="D118" s="891"/>
      <c r="E118" s="891"/>
      <c r="F118" s="891"/>
      <c r="G118" s="891"/>
      <c r="H118" s="891"/>
      <c r="I118" s="891"/>
      <c r="J118" s="891"/>
      <c r="K118" s="891"/>
      <c r="L118" s="891"/>
      <c r="M118" s="892"/>
      <c r="N118" s="892"/>
    </row>
    <row r="119" spans="1:14" ht="20.100000000000001" customHeight="1" x14ac:dyDescent="0.2">
      <c r="A119" s="889" t="e">
        <f>'Hidden Calculations'!#REF!</f>
        <v>#REF!</v>
      </c>
      <c r="B119" s="890"/>
      <c r="C119" s="891"/>
      <c r="D119" s="891"/>
      <c r="E119" s="891"/>
      <c r="F119" s="891"/>
      <c r="G119" s="891"/>
      <c r="H119" s="891"/>
      <c r="I119" s="891"/>
      <c r="J119" s="891"/>
      <c r="K119" s="891"/>
      <c r="L119" s="891"/>
      <c r="M119" s="892"/>
      <c r="N119" s="892"/>
    </row>
    <row r="120" spans="1:14" ht="20.100000000000001" customHeight="1" x14ac:dyDescent="0.2">
      <c r="A120" s="889" t="e">
        <f>'Hidden Calculations'!#REF!</f>
        <v>#REF!</v>
      </c>
      <c r="B120" s="890"/>
      <c r="C120" s="891"/>
      <c r="D120" s="891"/>
      <c r="E120" s="891"/>
      <c r="F120" s="891"/>
      <c r="G120" s="891"/>
      <c r="H120" s="891"/>
      <c r="I120" s="891"/>
      <c r="J120" s="891"/>
      <c r="K120" s="891"/>
      <c r="L120" s="891"/>
      <c r="M120" s="892"/>
      <c r="N120" s="892"/>
    </row>
    <row r="121" spans="1:14" ht="20.100000000000001" customHeight="1" x14ac:dyDescent="0.2">
      <c r="A121" s="889" t="e">
        <f>'Hidden Calculations'!#REF!</f>
        <v>#REF!</v>
      </c>
      <c r="B121" s="890"/>
      <c r="C121" s="891"/>
      <c r="D121" s="891"/>
      <c r="E121" s="891"/>
      <c r="F121" s="891"/>
      <c r="G121" s="891"/>
      <c r="H121" s="891"/>
      <c r="I121" s="891"/>
      <c r="J121" s="891"/>
      <c r="K121" s="891"/>
      <c r="L121" s="891"/>
      <c r="M121" s="892"/>
      <c r="N121" s="892"/>
    </row>
    <row r="122" spans="1:14" ht="20.100000000000001" customHeight="1" x14ac:dyDescent="0.2">
      <c r="A122" s="889" t="e">
        <f>'Hidden Calculations'!#REF!</f>
        <v>#REF!</v>
      </c>
      <c r="B122" s="890"/>
      <c r="C122" s="891"/>
      <c r="D122" s="891"/>
      <c r="E122" s="891"/>
      <c r="F122" s="891"/>
      <c r="G122" s="891"/>
      <c r="H122" s="891"/>
      <c r="I122" s="891"/>
      <c r="J122" s="891"/>
      <c r="K122" s="891"/>
      <c r="L122" s="891"/>
      <c r="M122" s="892"/>
      <c r="N122" s="892"/>
    </row>
    <row r="123" spans="1:14" ht="20.100000000000001" customHeight="1" x14ac:dyDescent="0.2">
      <c r="A123" s="889" t="e">
        <f>'Hidden Calculations'!#REF!</f>
        <v>#REF!</v>
      </c>
      <c r="B123" s="890"/>
      <c r="C123" s="891"/>
      <c r="D123" s="891"/>
      <c r="E123" s="891"/>
      <c r="F123" s="891"/>
      <c r="G123" s="891"/>
      <c r="H123" s="891"/>
      <c r="I123" s="891"/>
      <c r="J123" s="891"/>
      <c r="K123" s="891"/>
      <c r="L123" s="891"/>
      <c r="M123" s="892"/>
      <c r="N123" s="892"/>
    </row>
    <row r="124" spans="1:14" ht="20.100000000000001" customHeight="1" x14ac:dyDescent="0.2">
      <c r="A124" s="889" t="e">
        <f>'Hidden Calculations'!#REF!</f>
        <v>#REF!</v>
      </c>
      <c r="B124" s="890"/>
      <c r="C124" s="891"/>
      <c r="D124" s="891"/>
      <c r="E124" s="891"/>
      <c r="F124" s="891"/>
      <c r="G124" s="891"/>
      <c r="H124" s="891"/>
      <c r="I124" s="891"/>
      <c r="J124" s="891"/>
      <c r="K124" s="891"/>
      <c r="L124" s="891"/>
      <c r="M124" s="892"/>
      <c r="N124" s="892"/>
    </row>
    <row r="125" spans="1:14" ht="20.100000000000001" customHeight="1" x14ac:dyDescent="0.2">
      <c r="A125" s="889" t="e">
        <f>'Hidden Calculations'!#REF!</f>
        <v>#REF!</v>
      </c>
      <c r="B125" s="890"/>
      <c r="C125" s="891"/>
      <c r="D125" s="891"/>
      <c r="E125" s="891"/>
      <c r="F125" s="891"/>
      <c r="G125" s="891"/>
      <c r="H125" s="891"/>
      <c r="I125" s="891"/>
      <c r="J125" s="891"/>
      <c r="K125" s="891"/>
      <c r="L125" s="891"/>
      <c r="M125" s="892"/>
      <c r="N125" s="892"/>
    </row>
    <row r="126" spans="1:14" ht="20.100000000000001" customHeight="1" x14ac:dyDescent="0.2">
      <c r="A126" s="889" t="e">
        <f>'Hidden Calculations'!#REF!</f>
        <v>#REF!</v>
      </c>
      <c r="B126" s="890"/>
      <c r="C126" s="891"/>
      <c r="D126" s="891"/>
      <c r="E126" s="891"/>
      <c r="F126" s="891"/>
      <c r="G126" s="891"/>
      <c r="H126" s="891"/>
      <c r="I126" s="891"/>
      <c r="J126" s="891"/>
      <c r="K126" s="891"/>
      <c r="L126" s="891"/>
      <c r="M126" s="892"/>
      <c r="N126" s="892"/>
    </row>
    <row r="127" spans="1:14" ht="20.100000000000001" customHeight="1" x14ac:dyDescent="0.2">
      <c r="A127" s="889" t="e">
        <f>'Hidden Calculations'!#REF!</f>
        <v>#REF!</v>
      </c>
      <c r="B127" s="890"/>
      <c r="C127" s="891"/>
      <c r="D127" s="891"/>
      <c r="E127" s="891"/>
      <c r="F127" s="891"/>
      <c r="G127" s="891"/>
      <c r="H127" s="891"/>
      <c r="I127" s="891"/>
      <c r="J127" s="891"/>
      <c r="K127" s="891"/>
      <c r="L127" s="891"/>
      <c r="M127" s="892"/>
      <c r="N127" s="892"/>
    </row>
    <row r="128" spans="1:14" ht="20.100000000000001" customHeight="1" x14ac:dyDescent="0.2">
      <c r="A128" s="889" t="e">
        <f>'Hidden Calculations'!#REF!</f>
        <v>#REF!</v>
      </c>
      <c r="B128" s="890"/>
      <c r="C128" s="891"/>
      <c r="D128" s="891"/>
      <c r="E128" s="891"/>
      <c r="F128" s="891"/>
      <c r="G128" s="891"/>
      <c r="H128" s="891"/>
      <c r="I128" s="891"/>
      <c r="J128" s="891"/>
      <c r="K128" s="891"/>
      <c r="L128" s="891"/>
      <c r="M128" s="892"/>
      <c r="N128" s="892"/>
    </row>
    <row r="129" spans="1:14" ht="20.100000000000001" customHeight="1" x14ac:dyDescent="0.2">
      <c r="A129" s="889" t="e">
        <f>'Hidden Calculations'!#REF!</f>
        <v>#REF!</v>
      </c>
      <c r="B129" s="890"/>
      <c r="C129" s="891"/>
      <c r="D129" s="891"/>
      <c r="E129" s="891"/>
      <c r="F129" s="891"/>
      <c r="G129" s="891"/>
      <c r="H129" s="891"/>
      <c r="I129" s="891"/>
      <c r="J129" s="891"/>
      <c r="K129" s="891"/>
      <c r="L129" s="891"/>
      <c r="M129" s="892"/>
      <c r="N129" s="892"/>
    </row>
    <row r="130" spans="1:14" ht="20.100000000000001" customHeight="1" x14ac:dyDescent="0.2">
      <c r="A130" s="889" t="e">
        <f>'Hidden Calculations'!#REF!</f>
        <v>#REF!</v>
      </c>
      <c r="B130" s="890"/>
      <c r="C130" s="891"/>
      <c r="D130" s="891"/>
      <c r="E130" s="891"/>
      <c r="F130" s="891"/>
      <c r="G130" s="891"/>
      <c r="H130" s="891"/>
      <c r="I130" s="891"/>
      <c r="J130" s="891"/>
      <c r="K130" s="891"/>
      <c r="L130" s="891"/>
      <c r="M130" s="892"/>
      <c r="N130" s="892"/>
    </row>
    <row r="131" spans="1:14" ht="20.100000000000001" customHeight="1" x14ac:dyDescent="0.2">
      <c r="A131" s="889" t="e">
        <f>'Hidden Calculations'!#REF!</f>
        <v>#REF!</v>
      </c>
      <c r="B131" s="890"/>
      <c r="C131" s="891"/>
      <c r="D131" s="891"/>
      <c r="E131" s="891"/>
      <c r="F131" s="891"/>
      <c r="G131" s="891"/>
      <c r="H131" s="891"/>
      <c r="I131" s="891"/>
      <c r="J131" s="891"/>
      <c r="K131" s="891"/>
      <c r="L131" s="891"/>
      <c r="M131" s="892"/>
      <c r="N131" s="892"/>
    </row>
    <row r="132" spans="1:14" ht="20.100000000000001" customHeight="1" x14ac:dyDescent="0.2">
      <c r="A132" s="889" t="e">
        <f>'Hidden Calculations'!#REF!</f>
        <v>#REF!</v>
      </c>
      <c r="B132" s="890"/>
      <c r="C132" s="891"/>
      <c r="D132" s="891"/>
      <c r="E132" s="891"/>
      <c r="F132" s="891"/>
      <c r="G132" s="891"/>
      <c r="H132" s="891"/>
      <c r="I132" s="891"/>
      <c r="J132" s="891"/>
      <c r="K132" s="891"/>
      <c r="L132" s="891"/>
      <c r="M132" s="892"/>
      <c r="N132" s="892"/>
    </row>
    <row r="133" spans="1:14" ht="20.100000000000001" customHeight="1" x14ac:dyDescent="0.2">
      <c r="A133" s="889" t="e">
        <f>'Hidden Calculations'!#REF!</f>
        <v>#REF!</v>
      </c>
      <c r="B133" s="890"/>
      <c r="C133" s="891"/>
      <c r="D133" s="891"/>
      <c r="E133" s="891"/>
      <c r="F133" s="891"/>
      <c r="G133" s="891"/>
      <c r="H133" s="891"/>
      <c r="I133" s="891"/>
      <c r="J133" s="891"/>
      <c r="K133" s="891"/>
      <c r="L133" s="891"/>
      <c r="M133" s="892"/>
      <c r="N133" s="892"/>
    </row>
    <row r="134" spans="1:14" ht="20.100000000000001" customHeight="1" x14ac:dyDescent="0.2">
      <c r="A134" s="889" t="e">
        <f>'Hidden Calculations'!#REF!</f>
        <v>#REF!</v>
      </c>
      <c r="B134" s="890"/>
      <c r="C134" s="891"/>
      <c r="D134" s="891"/>
      <c r="E134" s="891"/>
      <c r="F134" s="891"/>
      <c r="G134" s="891"/>
      <c r="H134" s="891"/>
      <c r="I134" s="891"/>
      <c r="J134" s="891"/>
      <c r="K134" s="891"/>
      <c r="L134" s="891"/>
      <c r="M134" s="892"/>
      <c r="N134" s="892"/>
    </row>
    <row r="135" spans="1:14" ht="20.100000000000001" customHeight="1" x14ac:dyDescent="0.2">
      <c r="A135" s="889" t="e">
        <f>'Hidden Calculations'!#REF!</f>
        <v>#REF!</v>
      </c>
      <c r="B135" s="890"/>
      <c r="C135" s="891"/>
      <c r="D135" s="891"/>
      <c r="E135" s="891"/>
      <c r="F135" s="891"/>
      <c r="G135" s="891"/>
      <c r="H135" s="891"/>
      <c r="I135" s="891"/>
      <c r="J135" s="891"/>
      <c r="K135" s="891"/>
      <c r="L135" s="891"/>
      <c r="M135" s="892"/>
      <c r="N135" s="892"/>
    </row>
    <row r="136" spans="1:14" ht="20.100000000000001" customHeight="1" x14ac:dyDescent="0.2">
      <c r="A136" s="889" t="e">
        <f>'Hidden Calculations'!#REF!</f>
        <v>#REF!</v>
      </c>
      <c r="B136" s="890"/>
      <c r="C136" s="891"/>
      <c r="D136" s="891"/>
      <c r="E136" s="891"/>
      <c r="F136" s="891"/>
      <c r="G136" s="891"/>
      <c r="H136" s="891"/>
      <c r="I136" s="891"/>
      <c r="J136" s="891"/>
      <c r="K136" s="891"/>
      <c r="L136" s="891"/>
      <c r="M136" s="892"/>
      <c r="N136" s="892"/>
    </row>
    <row r="137" spans="1:14" ht="20.100000000000001" customHeight="1" x14ac:dyDescent="0.2">
      <c r="A137" s="889" t="e">
        <f>'Hidden Calculations'!#REF!</f>
        <v>#REF!</v>
      </c>
      <c r="B137" s="890"/>
      <c r="C137" s="891"/>
      <c r="D137" s="891"/>
      <c r="E137" s="891"/>
      <c r="F137" s="891"/>
      <c r="G137" s="891"/>
      <c r="H137" s="891"/>
      <c r="I137" s="891"/>
      <c r="J137" s="891"/>
      <c r="K137" s="891"/>
      <c r="L137" s="891"/>
      <c r="M137" s="892"/>
      <c r="N137" s="892"/>
    </row>
    <row r="138" spans="1:14" ht="20.100000000000001" customHeight="1" x14ac:dyDescent="0.2">
      <c r="A138" s="889" t="e">
        <f>'Hidden Calculations'!#REF!</f>
        <v>#REF!</v>
      </c>
      <c r="B138" s="890"/>
      <c r="C138" s="891"/>
      <c r="D138" s="891"/>
      <c r="E138" s="891"/>
      <c r="F138" s="891"/>
      <c r="G138" s="891"/>
      <c r="H138" s="891"/>
      <c r="I138" s="891"/>
      <c r="J138" s="891"/>
      <c r="K138" s="891"/>
      <c r="L138" s="891"/>
      <c r="M138" s="892"/>
      <c r="N138" s="892"/>
    </row>
    <row r="139" spans="1:14" ht="20.100000000000001" customHeight="1" x14ac:dyDescent="0.2">
      <c r="A139" s="889" t="e">
        <f>'Hidden Calculations'!#REF!</f>
        <v>#REF!</v>
      </c>
      <c r="B139" s="890"/>
      <c r="C139" s="891"/>
      <c r="D139" s="891"/>
      <c r="E139" s="891"/>
      <c r="F139" s="891"/>
      <c r="G139" s="891"/>
      <c r="H139" s="891"/>
      <c r="I139" s="891"/>
      <c r="J139" s="891"/>
      <c r="K139" s="891"/>
      <c r="L139" s="891"/>
      <c r="M139" s="892"/>
      <c r="N139" s="892"/>
    </row>
    <row r="140" spans="1:14" ht="20.100000000000001" customHeight="1" x14ac:dyDescent="0.2">
      <c r="A140" s="889" t="e">
        <f>'Hidden Calculations'!#REF!</f>
        <v>#REF!</v>
      </c>
      <c r="B140" s="890"/>
      <c r="C140" s="891"/>
      <c r="D140" s="891"/>
      <c r="E140" s="891"/>
      <c r="F140" s="891"/>
      <c r="G140" s="891"/>
      <c r="H140" s="891"/>
      <c r="I140" s="891"/>
      <c r="J140" s="891"/>
      <c r="K140" s="891"/>
      <c r="L140" s="891"/>
      <c r="M140" s="892"/>
      <c r="N140" s="892"/>
    </row>
    <row r="141" spans="1:14" ht="20.100000000000001" customHeight="1" x14ac:dyDescent="0.2">
      <c r="A141" s="889" t="e">
        <f>'Hidden Calculations'!#REF!</f>
        <v>#REF!</v>
      </c>
      <c r="B141" s="890"/>
      <c r="C141" s="891"/>
      <c r="D141" s="891"/>
      <c r="E141" s="891"/>
      <c r="F141" s="891"/>
      <c r="G141" s="891"/>
      <c r="H141" s="891"/>
      <c r="I141" s="891"/>
      <c r="J141" s="891"/>
      <c r="K141" s="891"/>
      <c r="L141" s="891"/>
      <c r="M141" s="892"/>
      <c r="N141" s="892"/>
    </row>
    <row r="142" spans="1:14" ht="20.100000000000001" customHeight="1" x14ac:dyDescent="0.2">
      <c r="A142" s="889" t="e">
        <f>'Hidden Calculations'!#REF!</f>
        <v>#REF!</v>
      </c>
      <c r="B142" s="890"/>
      <c r="C142" s="891"/>
      <c r="D142" s="891"/>
      <c r="E142" s="891"/>
      <c r="F142" s="891"/>
      <c r="G142" s="891"/>
      <c r="H142" s="891"/>
      <c r="I142" s="891"/>
      <c r="J142" s="891"/>
      <c r="K142" s="891"/>
      <c r="L142" s="891"/>
      <c r="M142" s="892"/>
      <c r="N142" s="892"/>
    </row>
    <row r="143" spans="1:14" ht="20.100000000000001" customHeight="1" x14ac:dyDescent="0.2">
      <c r="A143" s="889" t="e">
        <f>'Hidden Calculations'!#REF!</f>
        <v>#REF!</v>
      </c>
      <c r="B143" s="890"/>
      <c r="C143" s="891"/>
      <c r="D143" s="891"/>
      <c r="E143" s="891"/>
      <c r="F143" s="891"/>
      <c r="G143" s="891"/>
      <c r="H143" s="891"/>
      <c r="I143" s="891"/>
      <c r="J143" s="891"/>
      <c r="K143" s="891"/>
      <c r="L143" s="891"/>
      <c r="M143" s="892"/>
      <c r="N143" s="892"/>
    </row>
    <row r="144" spans="1:14" ht="20.100000000000001" customHeight="1" x14ac:dyDescent="0.2">
      <c r="A144" s="889" t="e">
        <f>'Hidden Calculations'!#REF!</f>
        <v>#REF!</v>
      </c>
      <c r="B144" s="890"/>
      <c r="C144" s="891"/>
      <c r="D144" s="891"/>
      <c r="E144" s="891"/>
      <c r="F144" s="891"/>
      <c r="G144" s="891"/>
      <c r="H144" s="891"/>
      <c r="I144" s="891"/>
      <c r="J144" s="891"/>
      <c r="K144" s="891"/>
      <c r="L144" s="891"/>
      <c r="M144" s="892"/>
      <c r="N144" s="892"/>
    </row>
    <row r="145" spans="1:14" ht="20.100000000000001" customHeight="1" x14ac:dyDescent="0.2">
      <c r="A145" s="889" t="e">
        <f>'Hidden Calculations'!#REF!</f>
        <v>#REF!</v>
      </c>
      <c r="B145" s="890"/>
      <c r="C145" s="891"/>
      <c r="D145" s="891"/>
      <c r="E145" s="891"/>
      <c r="F145" s="891"/>
      <c r="G145" s="891"/>
      <c r="H145" s="891"/>
      <c r="I145" s="891"/>
      <c r="J145" s="891"/>
      <c r="K145" s="891"/>
      <c r="L145" s="891"/>
      <c r="M145" s="892"/>
      <c r="N145" s="892"/>
    </row>
    <row r="146" spans="1:14" ht="20.100000000000001" customHeight="1" x14ac:dyDescent="0.2">
      <c r="A146" s="889" t="e">
        <f>'Hidden Calculations'!#REF!</f>
        <v>#REF!</v>
      </c>
      <c r="B146" s="890"/>
      <c r="C146" s="891"/>
      <c r="D146" s="891"/>
      <c r="E146" s="891"/>
      <c r="F146" s="891"/>
      <c r="G146" s="891"/>
      <c r="H146" s="891"/>
      <c r="I146" s="891"/>
      <c r="J146" s="891"/>
      <c r="K146" s="891"/>
      <c r="L146" s="891"/>
      <c r="M146" s="892"/>
      <c r="N146" s="892"/>
    </row>
    <row r="147" spans="1:14" ht="20.100000000000001" customHeight="1" x14ac:dyDescent="0.2">
      <c r="A147" s="889" t="e">
        <f>'Hidden Calculations'!#REF!</f>
        <v>#REF!</v>
      </c>
      <c r="B147" s="890"/>
      <c r="C147" s="891"/>
      <c r="D147" s="891"/>
      <c r="E147" s="891"/>
      <c r="F147" s="891"/>
      <c r="G147" s="891"/>
      <c r="H147" s="891"/>
      <c r="I147" s="891"/>
      <c r="J147" s="891"/>
      <c r="K147" s="891"/>
      <c r="L147" s="891"/>
      <c r="M147" s="892"/>
      <c r="N147" s="892"/>
    </row>
    <row r="148" spans="1:14" ht="20.100000000000001" customHeight="1" x14ac:dyDescent="0.2">
      <c r="A148" s="889" t="e">
        <f>'Hidden Calculations'!#REF!</f>
        <v>#REF!</v>
      </c>
      <c r="B148" s="890"/>
      <c r="C148" s="891"/>
      <c r="D148" s="891"/>
      <c r="E148" s="891"/>
      <c r="F148" s="891"/>
      <c r="G148" s="891"/>
      <c r="H148" s="891"/>
      <c r="I148" s="891"/>
      <c r="J148" s="891"/>
      <c r="K148" s="891"/>
      <c r="L148" s="891"/>
      <c r="M148" s="892"/>
      <c r="N148" s="892"/>
    </row>
    <row r="149" spans="1:14" ht="20.100000000000001" customHeight="1" x14ac:dyDescent="0.2">
      <c r="A149" s="889" t="e">
        <f>'Hidden Calculations'!#REF!</f>
        <v>#REF!</v>
      </c>
      <c r="B149" s="890"/>
      <c r="C149" s="891"/>
      <c r="D149" s="891"/>
      <c r="E149" s="891"/>
      <c r="F149" s="891"/>
      <c r="G149" s="891"/>
      <c r="H149" s="891"/>
      <c r="I149" s="891"/>
      <c r="J149" s="891"/>
      <c r="K149" s="891"/>
      <c r="L149" s="891"/>
      <c r="M149" s="892"/>
      <c r="N149" s="892"/>
    </row>
    <row r="150" spans="1:14" ht="20.100000000000001" customHeight="1" x14ac:dyDescent="0.2">
      <c r="A150" s="889" t="e">
        <f>'Hidden Calculations'!#REF!</f>
        <v>#REF!</v>
      </c>
      <c r="B150" s="890"/>
      <c r="C150" s="891"/>
      <c r="D150" s="891"/>
      <c r="E150" s="891"/>
      <c r="F150" s="891"/>
      <c r="G150" s="891"/>
      <c r="H150" s="891"/>
      <c r="I150" s="891"/>
      <c r="J150" s="891"/>
      <c r="K150" s="891"/>
      <c r="L150" s="891"/>
      <c r="M150" s="892"/>
      <c r="N150" s="892"/>
    </row>
    <row r="151" spans="1:14" ht="20.100000000000001" customHeight="1" x14ac:dyDescent="0.2">
      <c r="A151" s="889" t="e">
        <f>'Hidden Calculations'!#REF!</f>
        <v>#REF!</v>
      </c>
      <c r="B151" s="890"/>
      <c r="C151" s="891"/>
      <c r="D151" s="891"/>
      <c r="E151" s="891"/>
      <c r="F151" s="891"/>
      <c r="G151" s="891"/>
      <c r="H151" s="891"/>
      <c r="I151" s="891"/>
      <c r="J151" s="891"/>
      <c r="K151" s="891"/>
      <c r="L151" s="891"/>
      <c r="M151" s="892"/>
      <c r="N151" s="892"/>
    </row>
    <row r="152" spans="1:14" ht="20.100000000000001" customHeight="1" x14ac:dyDescent="0.2">
      <c r="A152" s="889" t="e">
        <f>'Hidden Calculations'!#REF!</f>
        <v>#REF!</v>
      </c>
      <c r="B152" s="890"/>
      <c r="C152" s="891"/>
      <c r="D152" s="891"/>
      <c r="E152" s="891"/>
      <c r="F152" s="891"/>
      <c r="G152" s="891"/>
      <c r="H152" s="891"/>
      <c r="I152" s="891"/>
      <c r="J152" s="891"/>
      <c r="K152" s="891"/>
      <c r="L152" s="891"/>
      <c r="M152" s="892"/>
      <c r="N152" s="892"/>
    </row>
    <row r="153" spans="1:14" ht="20.100000000000001" customHeight="1" x14ac:dyDescent="0.2">
      <c r="A153" s="889" t="e">
        <f>'Hidden Calculations'!#REF!</f>
        <v>#REF!</v>
      </c>
      <c r="B153" s="890"/>
      <c r="C153" s="891"/>
      <c r="D153" s="891"/>
      <c r="E153" s="891"/>
      <c r="F153" s="891"/>
      <c r="G153" s="891"/>
      <c r="H153" s="891"/>
      <c r="I153" s="891"/>
      <c r="J153" s="891"/>
      <c r="K153" s="891"/>
      <c r="L153" s="891"/>
      <c r="M153" s="892"/>
      <c r="N153" s="892"/>
    </row>
    <row r="154" spans="1:14" ht="20.100000000000001" customHeight="1" x14ac:dyDescent="0.2">
      <c r="A154" s="889" t="e">
        <f>'Hidden Calculations'!#REF!</f>
        <v>#REF!</v>
      </c>
      <c r="B154" s="890"/>
      <c r="C154" s="891"/>
      <c r="D154" s="891"/>
      <c r="E154" s="891"/>
      <c r="F154" s="891"/>
      <c r="G154" s="891"/>
      <c r="H154" s="891"/>
      <c r="I154" s="891"/>
      <c r="J154" s="891"/>
      <c r="K154" s="891"/>
      <c r="L154" s="891"/>
      <c r="M154" s="892"/>
      <c r="N154" s="892"/>
    </row>
    <row r="155" spans="1:14" ht="20.100000000000001" customHeight="1" x14ac:dyDescent="0.2">
      <c r="A155" s="889" t="e">
        <f>'Hidden Calculations'!#REF!</f>
        <v>#REF!</v>
      </c>
      <c r="B155" s="890"/>
      <c r="C155" s="891"/>
      <c r="D155" s="891"/>
      <c r="E155" s="891"/>
      <c r="F155" s="891"/>
      <c r="G155" s="891"/>
      <c r="H155" s="891"/>
      <c r="I155" s="891"/>
      <c r="J155" s="891"/>
      <c r="K155" s="891"/>
      <c r="L155" s="891"/>
      <c r="M155" s="892"/>
      <c r="N155" s="892"/>
    </row>
    <row r="156" spans="1:14" ht="20.100000000000001" customHeight="1" x14ac:dyDescent="0.2">
      <c r="A156" s="889" t="e">
        <f>'Hidden Calculations'!#REF!</f>
        <v>#REF!</v>
      </c>
      <c r="B156" s="890"/>
      <c r="C156" s="891"/>
      <c r="D156" s="891"/>
      <c r="E156" s="891"/>
      <c r="F156" s="891"/>
      <c r="G156" s="891"/>
      <c r="H156" s="891"/>
      <c r="I156" s="891"/>
      <c r="J156" s="891"/>
      <c r="K156" s="891"/>
      <c r="L156" s="891"/>
      <c r="M156" s="892"/>
      <c r="N156" s="892"/>
    </row>
    <row r="157" spans="1:14" ht="20.100000000000001" customHeight="1" x14ac:dyDescent="0.2">
      <c r="A157" s="889" t="e">
        <f>'Hidden Calculations'!#REF!</f>
        <v>#REF!</v>
      </c>
      <c r="B157" s="890"/>
      <c r="C157" s="891"/>
      <c r="D157" s="891"/>
      <c r="E157" s="891"/>
      <c r="F157" s="891"/>
      <c r="G157" s="891"/>
      <c r="H157" s="891"/>
      <c r="I157" s="891"/>
      <c r="J157" s="891"/>
      <c r="K157" s="891"/>
      <c r="L157" s="891"/>
      <c r="M157" s="892"/>
      <c r="N157" s="892"/>
    </row>
    <row r="158" spans="1:14" ht="20.100000000000001" customHeight="1" x14ac:dyDescent="0.2">
      <c r="A158" s="889" t="e">
        <f>'Hidden Calculations'!#REF!</f>
        <v>#REF!</v>
      </c>
      <c r="B158" s="890"/>
      <c r="C158" s="891"/>
      <c r="D158" s="891"/>
      <c r="E158" s="891"/>
      <c r="F158" s="891"/>
      <c r="G158" s="891"/>
      <c r="H158" s="891"/>
      <c r="I158" s="891"/>
      <c r="J158" s="891"/>
      <c r="K158" s="891"/>
      <c r="L158" s="891"/>
      <c r="M158" s="892"/>
      <c r="N158" s="892"/>
    </row>
    <row r="159" spans="1:14" ht="20.100000000000001" customHeight="1" x14ac:dyDescent="0.2">
      <c r="A159" s="889" t="e">
        <f>'Hidden Calculations'!#REF!</f>
        <v>#REF!</v>
      </c>
      <c r="B159" s="890"/>
      <c r="C159" s="891"/>
      <c r="D159" s="891"/>
      <c r="E159" s="891"/>
      <c r="F159" s="891"/>
      <c r="G159" s="891"/>
      <c r="H159" s="891"/>
      <c r="I159" s="891"/>
      <c r="J159" s="891"/>
      <c r="K159" s="891"/>
      <c r="L159" s="891"/>
      <c r="M159" s="892"/>
      <c r="N159" s="892"/>
    </row>
    <row r="160" spans="1:14" ht="20.100000000000001" customHeight="1" x14ac:dyDescent="0.2">
      <c r="A160" s="889" t="e">
        <f>'Hidden Calculations'!#REF!</f>
        <v>#REF!</v>
      </c>
      <c r="B160" s="890"/>
      <c r="C160" s="891"/>
      <c r="D160" s="891"/>
      <c r="E160" s="891"/>
      <c r="F160" s="891"/>
      <c r="G160" s="891"/>
      <c r="H160" s="891"/>
      <c r="I160" s="891"/>
      <c r="J160" s="891"/>
      <c r="K160" s="891"/>
      <c r="L160" s="891"/>
      <c r="M160" s="892"/>
      <c r="N160" s="892"/>
    </row>
    <row r="161" spans="1:14" ht="20.100000000000001" customHeight="1" x14ac:dyDescent="0.2">
      <c r="A161" s="889" t="e">
        <f>'Hidden Calculations'!#REF!</f>
        <v>#REF!</v>
      </c>
      <c r="B161" s="890"/>
      <c r="C161" s="891"/>
      <c r="D161" s="891"/>
      <c r="E161" s="891"/>
      <c r="F161" s="891"/>
      <c r="G161" s="891"/>
      <c r="H161" s="891"/>
      <c r="I161" s="891"/>
      <c r="J161" s="891"/>
      <c r="K161" s="891"/>
      <c r="L161" s="891"/>
      <c r="M161" s="892"/>
      <c r="N161" s="892"/>
    </row>
    <row r="162" spans="1:14" ht="20.100000000000001" customHeight="1" x14ac:dyDescent="0.2">
      <c r="A162" s="889" t="e">
        <f>'Hidden Calculations'!#REF!</f>
        <v>#REF!</v>
      </c>
      <c r="B162" s="890"/>
      <c r="C162" s="891"/>
      <c r="D162" s="891"/>
      <c r="E162" s="891"/>
      <c r="F162" s="891"/>
      <c r="G162" s="891"/>
      <c r="H162" s="891"/>
      <c r="I162" s="891"/>
      <c r="J162" s="891"/>
      <c r="K162" s="891"/>
      <c r="L162" s="891"/>
      <c r="M162" s="892"/>
      <c r="N162" s="892"/>
    </row>
    <row r="163" spans="1:14" ht="20.100000000000001" customHeight="1" x14ac:dyDescent="0.2">
      <c r="A163" s="889" t="e">
        <f>'Hidden Calculations'!#REF!</f>
        <v>#REF!</v>
      </c>
      <c r="B163" s="890"/>
      <c r="C163" s="891"/>
      <c r="D163" s="891"/>
      <c r="E163" s="891"/>
      <c r="F163" s="891"/>
      <c r="G163" s="891"/>
      <c r="H163" s="891"/>
      <c r="I163" s="891"/>
      <c r="J163" s="891"/>
      <c r="K163" s="891"/>
      <c r="L163" s="891"/>
      <c r="M163" s="892"/>
      <c r="N163" s="892"/>
    </row>
    <row r="164" spans="1:14" ht="20.100000000000001" customHeight="1" x14ac:dyDescent="0.2">
      <c r="A164" s="889" t="e">
        <f>'Hidden Calculations'!#REF!</f>
        <v>#REF!</v>
      </c>
      <c r="B164" s="890"/>
      <c r="C164" s="891"/>
      <c r="D164" s="891"/>
      <c r="E164" s="891"/>
      <c r="F164" s="891"/>
      <c r="G164" s="891"/>
      <c r="H164" s="891"/>
      <c r="I164" s="891"/>
      <c r="J164" s="891"/>
      <c r="K164" s="891"/>
      <c r="L164" s="891"/>
      <c r="M164" s="892"/>
      <c r="N164" s="892"/>
    </row>
    <row r="165" spans="1:14" ht="20.100000000000001" customHeight="1" x14ac:dyDescent="0.2">
      <c r="A165" s="889" t="e">
        <f>'Hidden Calculations'!#REF!</f>
        <v>#REF!</v>
      </c>
      <c r="B165" s="890"/>
      <c r="C165" s="891"/>
      <c r="D165" s="891"/>
      <c r="E165" s="891"/>
      <c r="F165" s="891"/>
      <c r="G165" s="891"/>
      <c r="H165" s="891"/>
      <c r="I165" s="891"/>
      <c r="J165" s="891"/>
      <c r="K165" s="891"/>
      <c r="L165" s="891"/>
      <c r="M165" s="892"/>
      <c r="N165" s="892"/>
    </row>
    <row r="166" spans="1:14" ht="20.100000000000001" customHeight="1" x14ac:dyDescent="0.2">
      <c r="A166" s="889" t="e">
        <f>'Hidden Calculations'!#REF!</f>
        <v>#REF!</v>
      </c>
      <c r="B166" s="890"/>
      <c r="C166" s="891"/>
      <c r="D166" s="891"/>
      <c r="E166" s="891"/>
      <c r="F166" s="891"/>
      <c r="G166" s="891"/>
      <c r="H166" s="891"/>
      <c r="I166" s="891"/>
      <c r="J166" s="891"/>
      <c r="K166" s="891"/>
      <c r="L166" s="891"/>
      <c r="M166" s="892"/>
      <c r="N166" s="892"/>
    </row>
    <row r="167" spans="1:14" ht="20.100000000000001" customHeight="1" x14ac:dyDescent="0.2">
      <c r="A167" s="889" t="e">
        <f>'Hidden Calculations'!#REF!</f>
        <v>#REF!</v>
      </c>
      <c r="B167" s="890"/>
      <c r="C167" s="891"/>
      <c r="D167" s="891"/>
      <c r="E167" s="891"/>
      <c r="F167" s="891"/>
      <c r="G167" s="891"/>
      <c r="H167" s="891"/>
      <c r="I167" s="891"/>
      <c r="J167" s="891"/>
      <c r="K167" s="891"/>
      <c r="L167" s="891"/>
      <c r="M167" s="892"/>
      <c r="N167" s="892"/>
    </row>
    <row r="168" spans="1:14" ht="20.100000000000001" customHeight="1" x14ac:dyDescent="0.2">
      <c r="A168" s="889" t="e">
        <f>'Hidden Calculations'!#REF!</f>
        <v>#REF!</v>
      </c>
      <c r="B168" s="890"/>
      <c r="C168" s="891"/>
      <c r="D168" s="891"/>
      <c r="E168" s="891"/>
      <c r="F168" s="891"/>
      <c r="G168" s="891"/>
      <c r="H168" s="891"/>
      <c r="I168" s="891"/>
      <c r="J168" s="891"/>
      <c r="K168" s="891"/>
      <c r="L168" s="891"/>
      <c r="M168" s="892"/>
      <c r="N168" s="892"/>
    </row>
    <row r="169" spans="1:14" ht="20.100000000000001" customHeight="1" x14ac:dyDescent="0.2">
      <c r="A169" s="889" t="e">
        <f>'Hidden Calculations'!#REF!</f>
        <v>#REF!</v>
      </c>
      <c r="B169" s="890"/>
      <c r="C169" s="891"/>
      <c r="D169" s="891"/>
      <c r="E169" s="891"/>
      <c r="F169" s="891"/>
      <c r="G169" s="891"/>
      <c r="H169" s="891"/>
      <c r="I169" s="891"/>
      <c r="J169" s="891"/>
      <c r="K169" s="891"/>
      <c r="L169" s="891"/>
      <c r="M169" s="892"/>
      <c r="N169" s="892"/>
    </row>
    <row r="170" spans="1:14" ht="20.100000000000001" customHeight="1" x14ac:dyDescent="0.2">
      <c r="A170" s="889" t="e">
        <f>'Hidden Calculations'!#REF!</f>
        <v>#REF!</v>
      </c>
      <c r="B170" s="890"/>
      <c r="C170" s="891"/>
      <c r="D170" s="891"/>
      <c r="E170" s="891"/>
      <c r="F170" s="891"/>
      <c r="G170" s="891"/>
      <c r="H170" s="891"/>
      <c r="I170" s="891"/>
      <c r="J170" s="891"/>
      <c r="K170" s="891"/>
      <c r="L170" s="891"/>
      <c r="M170" s="892"/>
      <c r="N170" s="892"/>
    </row>
    <row r="171" spans="1:14" ht="20.100000000000001" customHeight="1" x14ac:dyDescent="0.2">
      <c r="A171" s="889" t="e">
        <f>'Hidden Calculations'!#REF!</f>
        <v>#REF!</v>
      </c>
      <c r="B171" s="890"/>
      <c r="C171" s="891"/>
      <c r="D171" s="891"/>
      <c r="E171" s="891"/>
      <c r="F171" s="891"/>
      <c r="G171" s="891"/>
      <c r="H171" s="891"/>
      <c r="I171" s="891"/>
      <c r="J171" s="891"/>
      <c r="K171" s="891"/>
      <c r="L171" s="891"/>
      <c r="M171" s="892"/>
      <c r="N171" s="892"/>
    </row>
    <row r="172" spans="1:14" ht="20.100000000000001" customHeight="1" x14ac:dyDescent="0.2">
      <c r="A172" s="889" t="e">
        <f>'Hidden Calculations'!#REF!</f>
        <v>#REF!</v>
      </c>
      <c r="B172" s="890"/>
      <c r="C172" s="891"/>
      <c r="D172" s="891"/>
      <c r="E172" s="891"/>
      <c r="F172" s="891"/>
      <c r="G172" s="891"/>
      <c r="H172" s="891"/>
      <c r="I172" s="891"/>
      <c r="J172" s="891"/>
      <c r="K172" s="891"/>
      <c r="L172" s="891"/>
      <c r="M172" s="892"/>
      <c r="N172" s="892"/>
    </row>
    <row r="173" spans="1:14" ht="20.100000000000001" customHeight="1" x14ac:dyDescent="0.2">
      <c r="A173" s="889" t="e">
        <f>'Hidden Calculations'!#REF!</f>
        <v>#REF!</v>
      </c>
      <c r="B173" s="890"/>
      <c r="C173" s="891"/>
      <c r="D173" s="891"/>
      <c r="E173" s="891"/>
      <c r="F173" s="891"/>
      <c r="G173" s="891"/>
      <c r="H173" s="891"/>
      <c r="I173" s="891"/>
      <c r="J173" s="891"/>
      <c r="K173" s="891"/>
      <c r="L173" s="891"/>
      <c r="M173" s="892"/>
      <c r="N173" s="892"/>
    </row>
    <row r="174" spans="1:14" ht="20.100000000000001" customHeight="1" x14ac:dyDescent="0.2">
      <c r="A174" s="889" t="e">
        <f>'Hidden Calculations'!#REF!</f>
        <v>#REF!</v>
      </c>
      <c r="B174" s="890"/>
      <c r="C174" s="891"/>
      <c r="D174" s="891"/>
      <c r="E174" s="891"/>
      <c r="F174" s="891"/>
      <c r="G174" s="891"/>
      <c r="H174" s="891"/>
      <c r="I174" s="891"/>
      <c r="J174" s="891"/>
      <c r="K174" s="891"/>
      <c r="L174" s="891"/>
      <c r="M174" s="892"/>
      <c r="N174" s="892"/>
    </row>
    <row r="175" spans="1:14" ht="20.100000000000001" customHeight="1" x14ac:dyDescent="0.2">
      <c r="A175" s="889" t="e">
        <f>'Hidden Calculations'!#REF!</f>
        <v>#REF!</v>
      </c>
      <c r="B175" s="890"/>
      <c r="C175" s="891"/>
      <c r="D175" s="891"/>
      <c r="E175" s="891"/>
      <c r="F175" s="891"/>
      <c r="G175" s="891"/>
      <c r="H175" s="891"/>
      <c r="I175" s="891"/>
      <c r="J175" s="891"/>
      <c r="K175" s="891"/>
      <c r="L175" s="891"/>
      <c r="M175" s="892"/>
      <c r="N175" s="892"/>
    </row>
    <row r="176" spans="1:14" ht="20.100000000000001" customHeight="1" x14ac:dyDescent="0.2">
      <c r="A176" s="889" t="e">
        <f>'Hidden Calculations'!#REF!</f>
        <v>#REF!</v>
      </c>
      <c r="B176" s="890"/>
      <c r="C176" s="891"/>
      <c r="D176" s="891"/>
      <c r="E176" s="891"/>
      <c r="F176" s="891"/>
      <c r="G176" s="891"/>
      <c r="H176" s="891"/>
      <c r="I176" s="891"/>
      <c r="J176" s="891"/>
      <c r="K176" s="891"/>
      <c r="L176" s="891"/>
      <c r="M176" s="892"/>
      <c r="N176" s="892"/>
    </row>
    <row r="177" spans="1:14" ht="20.100000000000001" customHeight="1" x14ac:dyDescent="0.2">
      <c r="A177" s="889" t="e">
        <f>'Hidden Calculations'!#REF!</f>
        <v>#REF!</v>
      </c>
      <c r="B177" s="890"/>
      <c r="C177" s="891"/>
      <c r="D177" s="891"/>
      <c r="E177" s="891"/>
      <c r="F177" s="891"/>
      <c r="G177" s="891"/>
      <c r="H177" s="891"/>
      <c r="I177" s="891"/>
      <c r="J177" s="891"/>
      <c r="K177" s="891"/>
      <c r="L177" s="891"/>
      <c r="M177" s="892"/>
      <c r="N177" s="892"/>
    </row>
    <row r="178" spans="1:14" ht="20.100000000000001" customHeight="1" x14ac:dyDescent="0.2">
      <c r="A178" s="889" t="e">
        <f>'Hidden Calculations'!#REF!</f>
        <v>#REF!</v>
      </c>
      <c r="B178" s="890"/>
      <c r="C178" s="891"/>
      <c r="D178" s="891"/>
      <c r="E178" s="891"/>
      <c r="F178" s="891"/>
      <c r="G178" s="891"/>
      <c r="H178" s="891"/>
      <c r="I178" s="891"/>
      <c r="J178" s="891"/>
      <c r="K178" s="891"/>
      <c r="L178" s="891"/>
      <c r="M178" s="892"/>
      <c r="N178" s="892"/>
    </row>
    <row r="179" spans="1:14" ht="20.100000000000001" customHeight="1" x14ac:dyDescent="0.2">
      <c r="A179" s="889" t="e">
        <f>'Hidden Calculations'!#REF!</f>
        <v>#REF!</v>
      </c>
      <c r="B179" s="890"/>
      <c r="C179" s="891"/>
      <c r="D179" s="891"/>
      <c r="E179" s="891"/>
      <c r="F179" s="891"/>
      <c r="G179" s="891"/>
      <c r="H179" s="891"/>
      <c r="I179" s="891"/>
      <c r="J179" s="891"/>
      <c r="K179" s="891"/>
      <c r="L179" s="891"/>
      <c r="M179" s="892"/>
      <c r="N179" s="892"/>
    </row>
    <row r="180" spans="1:14" ht="20.100000000000001" customHeight="1" x14ac:dyDescent="0.2">
      <c r="A180" s="889" t="e">
        <f>'Hidden Calculations'!#REF!</f>
        <v>#REF!</v>
      </c>
      <c r="B180" s="890"/>
      <c r="C180" s="891"/>
      <c r="D180" s="891"/>
      <c r="E180" s="891"/>
      <c r="F180" s="891"/>
      <c r="G180" s="891"/>
      <c r="H180" s="891"/>
      <c r="I180" s="891"/>
      <c r="J180" s="891"/>
      <c r="K180" s="891"/>
      <c r="L180" s="891"/>
      <c r="M180" s="892"/>
      <c r="N180" s="892"/>
    </row>
    <row r="181" spans="1:14" ht="20.100000000000001" customHeight="1" x14ac:dyDescent="0.2">
      <c r="A181" s="889" t="e">
        <f>'Hidden Calculations'!#REF!</f>
        <v>#REF!</v>
      </c>
      <c r="B181" s="890"/>
      <c r="C181" s="891"/>
      <c r="D181" s="891"/>
      <c r="E181" s="891"/>
      <c r="F181" s="891"/>
      <c r="G181" s="891"/>
      <c r="H181" s="891"/>
      <c r="I181" s="891"/>
      <c r="J181" s="891"/>
      <c r="K181" s="891"/>
      <c r="L181" s="891"/>
      <c r="M181" s="892"/>
      <c r="N181" s="892"/>
    </row>
    <row r="182" spans="1:14" ht="20.100000000000001" customHeight="1" x14ac:dyDescent="0.2">
      <c r="A182" s="889" t="e">
        <f>'Hidden Calculations'!#REF!</f>
        <v>#REF!</v>
      </c>
      <c r="B182" s="890"/>
      <c r="C182" s="891"/>
      <c r="D182" s="891"/>
      <c r="E182" s="891"/>
      <c r="F182" s="891"/>
      <c r="G182" s="891"/>
      <c r="H182" s="891"/>
      <c r="I182" s="891"/>
      <c r="J182" s="891"/>
      <c r="K182" s="891"/>
      <c r="L182" s="891"/>
      <c r="M182" s="892"/>
      <c r="N182" s="892"/>
    </row>
    <row r="183" spans="1:14" ht="20.100000000000001" customHeight="1" x14ac:dyDescent="0.2">
      <c r="A183" s="889" t="e">
        <f>'Hidden Calculations'!#REF!</f>
        <v>#REF!</v>
      </c>
      <c r="B183" s="890"/>
      <c r="C183" s="891"/>
      <c r="D183" s="891"/>
      <c r="E183" s="891"/>
      <c r="F183" s="891"/>
      <c r="G183" s="891"/>
      <c r="H183" s="891"/>
      <c r="I183" s="891"/>
      <c r="J183" s="891"/>
      <c r="K183" s="891"/>
      <c r="L183" s="891"/>
      <c r="M183" s="892"/>
      <c r="N183" s="892"/>
    </row>
    <row r="184" spans="1:14" ht="20.100000000000001" customHeight="1" x14ac:dyDescent="0.2">
      <c r="A184" s="889" t="e">
        <f>'Hidden Calculations'!#REF!</f>
        <v>#REF!</v>
      </c>
      <c r="B184" s="890"/>
      <c r="C184" s="891"/>
      <c r="D184" s="891"/>
      <c r="E184" s="891"/>
      <c r="F184" s="891"/>
      <c r="G184" s="891"/>
      <c r="H184" s="891"/>
      <c r="I184" s="891"/>
      <c r="J184" s="891"/>
      <c r="K184" s="891"/>
      <c r="L184" s="891"/>
      <c r="M184" s="892"/>
      <c r="N184" s="892"/>
    </row>
    <row r="185" spans="1:14" ht="20.100000000000001" customHeight="1" x14ac:dyDescent="0.2">
      <c r="A185" s="889" t="e">
        <f>'Hidden Calculations'!#REF!</f>
        <v>#REF!</v>
      </c>
      <c r="B185" s="890"/>
      <c r="C185" s="891"/>
      <c r="D185" s="891"/>
      <c r="E185" s="891"/>
      <c r="F185" s="891"/>
      <c r="G185" s="891"/>
      <c r="H185" s="891"/>
      <c r="I185" s="891"/>
      <c r="J185" s="891"/>
      <c r="K185" s="891"/>
      <c r="L185" s="891"/>
      <c r="M185" s="892"/>
      <c r="N185" s="892"/>
    </row>
    <row r="186" spans="1:14" ht="20.100000000000001" customHeight="1" x14ac:dyDescent="0.2">
      <c r="A186" s="889" t="e">
        <f>'Hidden Calculations'!#REF!</f>
        <v>#REF!</v>
      </c>
      <c r="B186" s="890"/>
      <c r="C186" s="891"/>
      <c r="D186" s="891"/>
      <c r="E186" s="891"/>
      <c r="F186" s="891"/>
      <c r="G186" s="891"/>
      <c r="H186" s="891"/>
      <c r="I186" s="891"/>
      <c r="J186" s="891"/>
      <c r="K186" s="891"/>
      <c r="L186" s="891"/>
      <c r="M186" s="892"/>
      <c r="N186" s="892"/>
    </row>
    <row r="187" spans="1:14" ht="20.100000000000001" customHeight="1" x14ac:dyDescent="0.2">
      <c r="A187" s="889" t="e">
        <f>'Hidden Calculations'!#REF!</f>
        <v>#REF!</v>
      </c>
      <c r="B187" s="890"/>
      <c r="C187" s="891"/>
      <c r="D187" s="891"/>
      <c r="E187" s="891"/>
      <c r="F187" s="891"/>
      <c r="G187" s="891"/>
      <c r="H187" s="891"/>
      <c r="I187" s="891"/>
      <c r="J187" s="891"/>
      <c r="K187" s="891"/>
      <c r="L187" s="891"/>
      <c r="M187" s="892"/>
      <c r="N187" s="892"/>
    </row>
    <row r="188" spans="1:14" ht="20.100000000000001" customHeight="1" x14ac:dyDescent="0.2">
      <c r="A188" s="889" t="e">
        <f>'Hidden Calculations'!#REF!</f>
        <v>#REF!</v>
      </c>
      <c r="B188" s="890"/>
      <c r="C188" s="891"/>
      <c r="D188" s="891"/>
      <c r="E188" s="891"/>
      <c r="F188" s="891"/>
      <c r="G188" s="891"/>
      <c r="H188" s="891"/>
      <c r="I188" s="891"/>
      <c r="J188" s="891"/>
      <c r="K188" s="891"/>
      <c r="L188" s="891"/>
      <c r="M188" s="892"/>
      <c r="N188" s="892"/>
    </row>
    <row r="189" spans="1:14" ht="20.100000000000001" customHeight="1" x14ac:dyDescent="0.2">
      <c r="A189" s="889" t="e">
        <f>'Hidden Calculations'!#REF!</f>
        <v>#REF!</v>
      </c>
      <c r="B189" s="890"/>
      <c r="C189" s="891"/>
      <c r="D189" s="891"/>
      <c r="E189" s="891"/>
      <c r="F189" s="891"/>
      <c r="G189" s="891"/>
      <c r="H189" s="891"/>
      <c r="I189" s="891"/>
      <c r="J189" s="891"/>
      <c r="K189" s="891"/>
      <c r="L189" s="891"/>
      <c r="M189" s="892"/>
      <c r="N189" s="892"/>
    </row>
    <row r="190" spans="1:14" ht="20.100000000000001" customHeight="1" x14ac:dyDescent="0.2">
      <c r="A190" s="889" t="e">
        <f>'Hidden Calculations'!#REF!</f>
        <v>#REF!</v>
      </c>
      <c r="B190" s="890"/>
      <c r="C190" s="891"/>
      <c r="D190" s="891"/>
      <c r="E190" s="891"/>
      <c r="F190" s="891"/>
      <c r="G190" s="891"/>
      <c r="H190" s="891"/>
      <c r="I190" s="891"/>
      <c r="J190" s="891"/>
      <c r="K190" s="891"/>
      <c r="L190" s="891"/>
      <c r="M190" s="892"/>
      <c r="N190" s="892"/>
    </row>
    <row r="191" spans="1:14" ht="20.100000000000001" customHeight="1" x14ac:dyDescent="0.2">
      <c r="A191" s="889" t="e">
        <f>'Hidden Calculations'!#REF!</f>
        <v>#REF!</v>
      </c>
      <c r="B191" s="890"/>
      <c r="C191" s="891"/>
      <c r="D191" s="891"/>
      <c r="E191" s="891"/>
      <c r="F191" s="891"/>
      <c r="G191" s="891"/>
      <c r="H191" s="891"/>
      <c r="I191" s="891"/>
      <c r="J191" s="891"/>
      <c r="K191" s="891"/>
      <c r="L191" s="891"/>
      <c r="M191" s="892"/>
      <c r="N191" s="892"/>
    </row>
    <row r="192" spans="1:14" ht="20.100000000000001" customHeight="1" x14ac:dyDescent="0.2">
      <c r="A192" s="889" t="e">
        <f>'Hidden Calculations'!#REF!</f>
        <v>#REF!</v>
      </c>
      <c r="B192" s="890"/>
      <c r="C192" s="891"/>
      <c r="D192" s="891"/>
      <c r="E192" s="891"/>
      <c r="F192" s="891"/>
      <c r="G192" s="891"/>
      <c r="H192" s="891"/>
      <c r="I192" s="891"/>
      <c r="J192" s="891"/>
      <c r="K192" s="891"/>
      <c r="L192" s="891"/>
      <c r="M192" s="892"/>
      <c r="N192" s="892"/>
    </row>
    <row r="193" spans="1:14" ht="20.100000000000001" customHeight="1" x14ac:dyDescent="0.2">
      <c r="A193" s="889" t="e">
        <f>'Hidden Calculations'!#REF!</f>
        <v>#REF!</v>
      </c>
      <c r="B193" s="890"/>
      <c r="C193" s="891"/>
      <c r="D193" s="891"/>
      <c r="E193" s="891"/>
      <c r="F193" s="891"/>
      <c r="G193" s="891"/>
      <c r="H193" s="891"/>
      <c r="I193" s="891"/>
      <c r="J193" s="891"/>
      <c r="K193" s="891"/>
      <c r="L193" s="891"/>
      <c r="M193" s="892"/>
      <c r="N193" s="892"/>
    </row>
    <row r="194" spans="1:14" ht="20.100000000000001" customHeight="1" x14ac:dyDescent="0.2">
      <c r="A194" s="889" t="e">
        <f>'Hidden Calculations'!#REF!</f>
        <v>#REF!</v>
      </c>
      <c r="B194" s="890"/>
      <c r="C194" s="891"/>
      <c r="D194" s="891"/>
      <c r="E194" s="891"/>
      <c r="F194" s="891"/>
      <c r="G194" s="891"/>
      <c r="H194" s="891"/>
      <c r="I194" s="891"/>
      <c r="J194" s="891"/>
      <c r="K194" s="891"/>
      <c r="L194" s="891"/>
      <c r="M194" s="892"/>
      <c r="N194" s="892"/>
    </row>
    <row r="195" spans="1:14" ht="20.100000000000001" customHeight="1" x14ac:dyDescent="0.2">
      <c r="A195" s="889" t="e">
        <f>'Hidden Calculations'!#REF!</f>
        <v>#REF!</v>
      </c>
      <c r="B195" s="890"/>
      <c r="C195" s="891"/>
      <c r="D195" s="891"/>
      <c r="E195" s="891"/>
      <c r="F195" s="891"/>
      <c r="G195" s="891"/>
      <c r="H195" s="891"/>
      <c r="I195" s="891"/>
      <c r="J195" s="891"/>
      <c r="K195" s="891"/>
      <c r="L195" s="891"/>
      <c r="M195" s="892"/>
      <c r="N195" s="892"/>
    </row>
    <row r="196" spans="1:14" ht="20.100000000000001" customHeight="1" x14ac:dyDescent="0.2">
      <c r="A196" s="889" t="e">
        <f>'Hidden Calculations'!#REF!</f>
        <v>#REF!</v>
      </c>
      <c r="B196" s="890"/>
      <c r="C196" s="891"/>
      <c r="D196" s="891"/>
      <c r="E196" s="891"/>
      <c r="F196" s="891"/>
      <c r="G196" s="891"/>
      <c r="H196" s="891"/>
      <c r="I196" s="891"/>
      <c r="J196" s="891"/>
      <c r="K196" s="891"/>
      <c r="L196" s="891"/>
      <c r="M196" s="892"/>
      <c r="N196" s="892"/>
    </row>
    <row r="197" spans="1:14" ht="20.100000000000001" customHeight="1" x14ac:dyDescent="0.2">
      <c r="A197" s="889" t="e">
        <f>'Hidden Calculations'!#REF!</f>
        <v>#REF!</v>
      </c>
      <c r="B197" s="890"/>
      <c r="C197" s="891"/>
      <c r="D197" s="891"/>
      <c r="E197" s="891"/>
      <c r="F197" s="891"/>
      <c r="G197" s="891"/>
      <c r="H197" s="891"/>
      <c r="I197" s="891"/>
      <c r="J197" s="891"/>
      <c r="K197" s="891"/>
      <c r="L197" s="891"/>
      <c r="M197" s="892"/>
      <c r="N197" s="892"/>
    </row>
    <row r="198" spans="1:14" ht="20.100000000000001" customHeight="1" x14ac:dyDescent="0.2">
      <c r="A198" s="889" t="e">
        <f>'Hidden Calculations'!#REF!</f>
        <v>#REF!</v>
      </c>
      <c r="B198" s="890"/>
      <c r="C198" s="891"/>
      <c r="D198" s="891"/>
      <c r="E198" s="891"/>
      <c r="F198" s="891"/>
      <c r="G198" s="891"/>
      <c r="H198" s="891"/>
      <c r="I198" s="891"/>
      <c r="J198" s="891"/>
      <c r="K198" s="891"/>
      <c r="L198" s="891"/>
      <c r="M198" s="892"/>
      <c r="N198" s="892"/>
    </row>
    <row r="199" spans="1:14" ht="20.100000000000001" customHeight="1" x14ac:dyDescent="0.2">
      <c r="A199" s="889" t="e">
        <f>'Hidden Calculations'!#REF!</f>
        <v>#REF!</v>
      </c>
      <c r="B199" s="890"/>
      <c r="C199" s="891"/>
      <c r="D199" s="891"/>
      <c r="E199" s="891"/>
      <c r="F199" s="891"/>
      <c r="G199" s="891"/>
      <c r="H199" s="891"/>
      <c r="I199" s="891"/>
      <c r="J199" s="891"/>
      <c r="K199" s="891"/>
      <c r="L199" s="891"/>
      <c r="M199" s="892"/>
      <c r="N199" s="892"/>
    </row>
    <row r="200" spans="1:14" ht="20.100000000000001" customHeight="1" x14ac:dyDescent="0.2">
      <c r="A200" s="889" t="e">
        <f>'Hidden Calculations'!#REF!</f>
        <v>#REF!</v>
      </c>
      <c r="B200" s="890"/>
      <c r="C200" s="891"/>
      <c r="D200" s="891"/>
      <c r="E200" s="891"/>
      <c r="F200" s="891"/>
      <c r="G200" s="891"/>
      <c r="H200" s="891"/>
      <c r="I200" s="891"/>
      <c r="J200" s="891"/>
      <c r="K200" s="891"/>
      <c r="L200" s="891"/>
      <c r="M200" s="892"/>
      <c r="N200" s="892"/>
    </row>
    <row r="201" spans="1:14" ht="20.100000000000001" customHeight="1" x14ac:dyDescent="0.2">
      <c r="A201" s="889" t="e">
        <f>'Hidden Calculations'!#REF!</f>
        <v>#REF!</v>
      </c>
      <c r="B201" s="890"/>
      <c r="C201" s="891"/>
      <c r="D201" s="891"/>
      <c r="E201" s="891"/>
      <c r="F201" s="891"/>
      <c r="G201" s="891"/>
      <c r="H201" s="891"/>
      <c r="I201" s="891"/>
      <c r="J201" s="891"/>
      <c r="K201" s="891"/>
      <c r="L201" s="891"/>
      <c r="M201" s="892"/>
      <c r="N201" s="892"/>
    </row>
    <row r="202" spans="1:14" ht="20.100000000000001" customHeight="1" x14ac:dyDescent="0.2">
      <c r="A202" s="889" t="e">
        <f>'Hidden Calculations'!#REF!</f>
        <v>#REF!</v>
      </c>
      <c r="B202" s="890"/>
      <c r="C202" s="891"/>
      <c r="D202" s="891"/>
      <c r="E202" s="891"/>
      <c r="F202" s="891"/>
      <c r="G202" s="891"/>
      <c r="H202" s="891"/>
      <c r="I202" s="891"/>
      <c r="J202" s="891"/>
      <c r="K202" s="891"/>
      <c r="L202" s="891"/>
      <c r="M202" s="892"/>
      <c r="N202" s="892"/>
    </row>
    <row r="203" spans="1:14" ht="20.100000000000001" customHeight="1" x14ac:dyDescent="0.2">
      <c r="A203" s="889" t="e">
        <f>'Hidden Calculations'!#REF!</f>
        <v>#REF!</v>
      </c>
      <c r="B203" s="890"/>
      <c r="C203" s="891"/>
      <c r="D203" s="891"/>
      <c r="E203" s="891"/>
      <c r="F203" s="891"/>
      <c r="G203" s="891"/>
      <c r="H203" s="891"/>
      <c r="I203" s="891"/>
      <c r="J203" s="891"/>
      <c r="K203" s="891"/>
      <c r="L203" s="891"/>
      <c r="M203" s="892"/>
      <c r="N203" s="892"/>
    </row>
    <row r="204" spans="1:14" ht="20.100000000000001" customHeight="1" x14ac:dyDescent="0.2">
      <c r="A204" s="889" t="e">
        <f>'Hidden Calculations'!#REF!</f>
        <v>#REF!</v>
      </c>
      <c r="B204" s="890"/>
      <c r="C204" s="891"/>
      <c r="D204" s="891"/>
      <c r="E204" s="891"/>
      <c r="F204" s="891"/>
      <c r="G204" s="891"/>
      <c r="H204" s="891"/>
      <c r="I204" s="891"/>
      <c r="J204" s="891"/>
      <c r="K204" s="891"/>
      <c r="L204" s="891"/>
      <c r="M204" s="892"/>
      <c r="N204" s="892"/>
    </row>
    <row r="205" spans="1:14" ht="20.100000000000001" customHeight="1" x14ac:dyDescent="0.2">
      <c r="A205" s="889" t="e">
        <f>'Hidden Calculations'!#REF!</f>
        <v>#REF!</v>
      </c>
      <c r="B205" s="890"/>
      <c r="C205" s="891"/>
      <c r="D205" s="891"/>
      <c r="E205" s="891"/>
      <c r="F205" s="891"/>
      <c r="G205" s="891"/>
      <c r="H205" s="891"/>
      <c r="I205" s="891"/>
      <c r="J205" s="891"/>
      <c r="K205" s="891"/>
      <c r="L205" s="891"/>
      <c r="M205" s="892"/>
      <c r="N205" s="892"/>
    </row>
    <row r="206" spans="1:14" ht="20.100000000000001" customHeight="1" x14ac:dyDescent="0.2">
      <c r="A206" s="889" t="e">
        <f>'Hidden Calculations'!#REF!</f>
        <v>#REF!</v>
      </c>
      <c r="B206" s="890"/>
      <c r="C206" s="891"/>
      <c r="D206" s="891"/>
      <c r="E206" s="891"/>
      <c r="F206" s="891"/>
      <c r="G206" s="891"/>
      <c r="H206" s="891"/>
      <c r="I206" s="891"/>
      <c r="J206" s="891"/>
      <c r="K206" s="891"/>
      <c r="L206" s="891"/>
      <c r="M206" s="892"/>
      <c r="N206" s="892"/>
    </row>
    <row r="207" spans="1:14" ht="20.100000000000001" customHeight="1" x14ac:dyDescent="0.2">
      <c r="A207" s="889" t="e">
        <f>'Hidden Calculations'!#REF!</f>
        <v>#REF!</v>
      </c>
      <c r="B207" s="890"/>
      <c r="C207" s="891"/>
      <c r="D207" s="891"/>
      <c r="E207" s="891"/>
      <c r="F207" s="891"/>
      <c r="G207" s="891"/>
      <c r="H207" s="891"/>
      <c r="I207" s="891"/>
      <c r="J207" s="891"/>
      <c r="K207" s="891"/>
      <c r="L207" s="891"/>
      <c r="M207" s="892"/>
      <c r="N207" s="892"/>
    </row>
    <row r="208" spans="1:14" ht="20.100000000000001" customHeight="1" x14ac:dyDescent="0.2">
      <c r="A208" s="889" t="e">
        <f>'Hidden Calculations'!#REF!</f>
        <v>#REF!</v>
      </c>
      <c r="B208" s="890"/>
      <c r="C208" s="891"/>
      <c r="D208" s="891"/>
      <c r="E208" s="891"/>
      <c r="F208" s="891"/>
      <c r="G208" s="891"/>
      <c r="H208" s="891"/>
      <c r="I208" s="891"/>
      <c r="J208" s="891"/>
      <c r="K208" s="891"/>
      <c r="L208" s="891"/>
      <c r="M208" s="892"/>
      <c r="N208" s="892"/>
    </row>
    <row r="209" spans="1:14" ht="20.100000000000001" customHeight="1" x14ac:dyDescent="0.2">
      <c r="A209" s="889" t="e">
        <f>'Hidden Calculations'!#REF!</f>
        <v>#REF!</v>
      </c>
      <c r="B209" s="890"/>
      <c r="C209" s="891"/>
      <c r="D209" s="891"/>
      <c r="E209" s="891"/>
      <c r="F209" s="891"/>
      <c r="G209" s="891"/>
      <c r="H209" s="891"/>
      <c r="I209" s="891"/>
      <c r="J209" s="891"/>
      <c r="K209" s="891"/>
      <c r="L209" s="891"/>
      <c r="M209" s="892"/>
      <c r="N209" s="892"/>
    </row>
    <row r="210" spans="1:14" ht="20.100000000000001" customHeight="1" x14ac:dyDescent="0.2">
      <c r="A210" s="889" t="e">
        <f>'Hidden Calculations'!#REF!</f>
        <v>#REF!</v>
      </c>
      <c r="B210" s="890"/>
      <c r="C210" s="891"/>
      <c r="D210" s="891"/>
      <c r="E210" s="891"/>
      <c r="F210" s="891"/>
      <c r="G210" s="891"/>
      <c r="H210" s="891"/>
      <c r="I210" s="891"/>
      <c r="J210" s="891"/>
      <c r="K210" s="891"/>
      <c r="L210" s="891"/>
      <c r="M210" s="892"/>
      <c r="N210" s="892"/>
    </row>
    <row r="211" spans="1:14" ht="20.100000000000001" customHeight="1" x14ac:dyDescent="0.2">
      <c r="A211" s="889" t="e">
        <f>'Hidden Calculations'!#REF!</f>
        <v>#REF!</v>
      </c>
      <c r="B211" s="890"/>
      <c r="C211" s="891"/>
      <c r="D211" s="891"/>
      <c r="E211" s="891"/>
      <c r="F211" s="891"/>
      <c r="G211" s="891"/>
      <c r="H211" s="891"/>
      <c r="I211" s="891"/>
      <c r="J211" s="891"/>
      <c r="K211" s="891"/>
      <c r="L211" s="891"/>
      <c r="M211" s="892"/>
      <c r="N211" s="892"/>
    </row>
    <row r="212" spans="1:14" ht="20.100000000000001" customHeight="1" x14ac:dyDescent="0.2">
      <c r="A212" s="889" t="e">
        <f>'Hidden Calculations'!#REF!</f>
        <v>#REF!</v>
      </c>
      <c r="B212" s="890"/>
      <c r="C212" s="891"/>
      <c r="D212" s="891"/>
      <c r="E212" s="891"/>
      <c r="F212" s="891"/>
      <c r="G212" s="891"/>
      <c r="H212" s="891"/>
      <c r="I212" s="891"/>
      <c r="J212" s="891"/>
      <c r="K212" s="891"/>
      <c r="L212" s="891"/>
      <c r="M212" s="892"/>
      <c r="N212" s="892"/>
    </row>
    <row r="213" spans="1:14" ht="20.100000000000001" customHeight="1" x14ac:dyDescent="0.2">
      <c r="A213" s="889" t="e">
        <f>'Hidden Calculations'!#REF!</f>
        <v>#REF!</v>
      </c>
      <c r="B213" s="890"/>
      <c r="C213" s="891"/>
      <c r="D213" s="891"/>
      <c r="E213" s="891"/>
      <c r="F213" s="891"/>
      <c r="G213" s="891"/>
      <c r="H213" s="891"/>
      <c r="I213" s="891"/>
      <c r="J213" s="891"/>
      <c r="K213" s="891"/>
      <c r="L213" s="891"/>
      <c r="M213" s="892"/>
      <c r="N213" s="892"/>
    </row>
    <row r="214" spans="1:14" ht="20.100000000000001" customHeight="1" x14ac:dyDescent="0.2">
      <c r="A214" s="889" t="e">
        <f>'Hidden Calculations'!#REF!</f>
        <v>#REF!</v>
      </c>
      <c r="B214" s="890"/>
      <c r="C214" s="891"/>
      <c r="D214" s="891"/>
      <c r="E214" s="891"/>
      <c r="F214" s="891"/>
      <c r="G214" s="891"/>
      <c r="H214" s="891"/>
      <c r="I214" s="891"/>
      <c r="J214" s="891"/>
      <c r="K214" s="891"/>
      <c r="L214" s="891"/>
      <c r="M214" s="892"/>
      <c r="N214" s="892"/>
    </row>
    <row r="215" spans="1:14" ht="20.100000000000001" customHeight="1" x14ac:dyDescent="0.2">
      <c r="A215" s="889" t="e">
        <f>'Hidden Calculations'!#REF!</f>
        <v>#REF!</v>
      </c>
      <c r="B215" s="890"/>
      <c r="C215" s="891"/>
      <c r="D215" s="891"/>
      <c r="E215" s="891"/>
      <c r="F215" s="891"/>
      <c r="G215" s="891"/>
      <c r="H215" s="891"/>
      <c r="I215" s="891"/>
      <c r="J215" s="891"/>
      <c r="K215" s="891"/>
      <c r="L215" s="891"/>
      <c r="M215" s="892"/>
      <c r="N215" s="892"/>
    </row>
    <row r="216" spans="1:14" ht="20.100000000000001" customHeight="1" x14ac:dyDescent="0.2">
      <c r="A216" s="889" t="e">
        <f>'Hidden Calculations'!#REF!</f>
        <v>#REF!</v>
      </c>
      <c r="B216" s="890"/>
      <c r="C216" s="891"/>
      <c r="D216" s="891"/>
      <c r="E216" s="891"/>
      <c r="F216" s="891"/>
      <c r="G216" s="891"/>
      <c r="H216" s="891"/>
      <c r="I216" s="891"/>
      <c r="J216" s="891"/>
      <c r="K216" s="891"/>
      <c r="L216" s="891"/>
      <c r="M216" s="892"/>
      <c r="N216" s="892"/>
    </row>
    <row r="217" spans="1:14" ht="20.100000000000001" customHeight="1" x14ac:dyDescent="0.2">
      <c r="A217" s="889" t="e">
        <f>'Hidden Calculations'!#REF!</f>
        <v>#REF!</v>
      </c>
      <c r="B217" s="890"/>
      <c r="C217" s="891"/>
      <c r="D217" s="891"/>
      <c r="E217" s="891"/>
      <c r="F217" s="891"/>
      <c r="G217" s="891"/>
      <c r="H217" s="891"/>
      <c r="I217" s="891"/>
      <c r="J217" s="891"/>
      <c r="K217" s="891"/>
      <c r="L217" s="891"/>
      <c r="M217" s="892"/>
      <c r="N217" s="892"/>
    </row>
    <row r="218" spans="1:14" ht="20.100000000000001" customHeight="1" x14ac:dyDescent="0.2">
      <c r="A218" s="889" t="e">
        <f>'Hidden Calculations'!#REF!</f>
        <v>#REF!</v>
      </c>
      <c r="B218" s="890"/>
      <c r="C218" s="891"/>
      <c r="D218" s="891"/>
      <c r="E218" s="891"/>
      <c r="F218" s="891"/>
      <c r="G218" s="891"/>
      <c r="H218" s="891"/>
      <c r="I218" s="891"/>
      <c r="J218" s="891"/>
      <c r="K218" s="891"/>
      <c r="L218" s="891"/>
      <c r="M218" s="892"/>
      <c r="N218" s="892"/>
    </row>
    <row r="219" spans="1:14" ht="20.100000000000001" customHeight="1" x14ac:dyDescent="0.2">
      <c r="A219" s="889" t="e">
        <f>'Hidden Calculations'!#REF!</f>
        <v>#REF!</v>
      </c>
      <c r="B219" s="890"/>
      <c r="C219" s="891"/>
      <c r="D219" s="891"/>
      <c r="E219" s="891"/>
      <c r="F219" s="891"/>
      <c r="G219" s="891"/>
      <c r="H219" s="891"/>
      <c r="I219" s="891"/>
      <c r="J219" s="891"/>
      <c r="K219" s="891"/>
      <c r="L219" s="891"/>
      <c r="M219" s="892"/>
      <c r="N219" s="892"/>
    </row>
    <row r="220" spans="1:14" ht="20.100000000000001" customHeight="1" x14ac:dyDescent="0.2">
      <c r="A220" s="889" t="e">
        <f>'Hidden Calculations'!#REF!</f>
        <v>#REF!</v>
      </c>
      <c r="B220" s="890"/>
      <c r="C220" s="891"/>
      <c r="D220" s="891"/>
      <c r="E220" s="891"/>
      <c r="F220" s="891"/>
      <c r="G220" s="891"/>
      <c r="H220" s="891"/>
      <c r="I220" s="891"/>
      <c r="J220" s="891"/>
      <c r="K220" s="891"/>
      <c r="L220" s="891"/>
      <c r="M220" s="892"/>
      <c r="N220" s="892"/>
    </row>
    <row r="221" spans="1:14" ht="20.100000000000001" customHeight="1" x14ac:dyDescent="0.2">
      <c r="A221" s="889" t="e">
        <f>'Hidden Calculations'!#REF!</f>
        <v>#REF!</v>
      </c>
      <c r="B221" s="890"/>
      <c r="C221" s="891"/>
      <c r="D221" s="891"/>
      <c r="E221" s="891"/>
      <c r="F221" s="891"/>
      <c r="G221" s="891"/>
      <c r="H221" s="891"/>
      <c r="I221" s="891"/>
      <c r="J221" s="891"/>
      <c r="K221" s="891"/>
      <c r="L221" s="891"/>
      <c r="M221" s="892"/>
      <c r="N221" s="892"/>
    </row>
    <row r="222" spans="1:14" ht="20.100000000000001" customHeight="1" x14ac:dyDescent="0.2">
      <c r="A222" s="889" t="e">
        <f>'Hidden Calculations'!#REF!</f>
        <v>#REF!</v>
      </c>
      <c r="B222" s="890"/>
      <c r="C222" s="891"/>
      <c r="D222" s="891"/>
      <c r="E222" s="891"/>
      <c r="F222" s="891"/>
      <c r="G222" s="891"/>
      <c r="H222" s="891"/>
      <c r="I222" s="891"/>
      <c r="J222" s="891"/>
      <c r="K222" s="891"/>
      <c r="L222" s="891"/>
      <c r="M222" s="892"/>
      <c r="N222" s="892"/>
    </row>
    <row r="223" spans="1:14" ht="20.100000000000001" customHeight="1" x14ac:dyDescent="0.2">
      <c r="A223" s="889" t="e">
        <f>'Hidden Calculations'!#REF!</f>
        <v>#REF!</v>
      </c>
      <c r="B223" s="890"/>
      <c r="C223" s="891"/>
      <c r="D223" s="891"/>
      <c r="E223" s="891"/>
      <c r="F223" s="891"/>
      <c r="G223" s="891"/>
      <c r="H223" s="891"/>
      <c r="I223" s="891"/>
      <c r="J223" s="891"/>
      <c r="K223" s="891"/>
      <c r="L223" s="891"/>
      <c r="M223" s="892"/>
      <c r="N223" s="892"/>
    </row>
    <row r="224" spans="1:14" ht="20.100000000000001" customHeight="1" x14ac:dyDescent="0.2">
      <c r="A224" s="889" t="e">
        <f>'Hidden Calculations'!#REF!</f>
        <v>#REF!</v>
      </c>
      <c r="B224" s="890"/>
      <c r="C224" s="891"/>
      <c r="D224" s="891"/>
      <c r="E224" s="891"/>
      <c r="F224" s="891"/>
      <c r="G224" s="891"/>
      <c r="H224" s="891"/>
      <c r="I224" s="891"/>
      <c r="J224" s="891"/>
      <c r="K224" s="891"/>
      <c r="L224" s="891"/>
      <c r="M224" s="892"/>
      <c r="N224" s="892"/>
    </row>
    <row r="225" spans="1:14" ht="20.100000000000001" customHeight="1" x14ac:dyDescent="0.2">
      <c r="A225" s="889" t="e">
        <f>'Hidden Calculations'!#REF!</f>
        <v>#REF!</v>
      </c>
      <c r="B225" s="890"/>
      <c r="C225" s="891"/>
      <c r="D225" s="891"/>
      <c r="E225" s="891"/>
      <c r="F225" s="891"/>
      <c r="G225" s="891"/>
      <c r="H225" s="891"/>
      <c r="I225" s="891"/>
      <c r="J225" s="891"/>
      <c r="K225" s="891"/>
      <c r="L225" s="891"/>
      <c r="M225" s="892"/>
      <c r="N225" s="892"/>
    </row>
    <row r="226" spans="1:14" ht="20.100000000000001" customHeight="1" x14ac:dyDescent="0.2">
      <c r="A226" s="889" t="e">
        <f>'Hidden Calculations'!#REF!</f>
        <v>#REF!</v>
      </c>
      <c r="B226" s="890"/>
      <c r="C226" s="891"/>
      <c r="D226" s="891"/>
      <c r="E226" s="891"/>
      <c r="F226" s="891"/>
      <c r="G226" s="891"/>
      <c r="H226" s="891"/>
      <c r="I226" s="891"/>
      <c r="J226" s="891"/>
      <c r="K226" s="891"/>
      <c r="L226" s="891"/>
      <c r="M226" s="892"/>
      <c r="N226" s="892"/>
    </row>
    <row r="227" spans="1:14" ht="20.100000000000001" customHeight="1" x14ac:dyDescent="0.2">
      <c r="A227" s="889" t="e">
        <f>'Hidden Calculations'!#REF!</f>
        <v>#REF!</v>
      </c>
      <c r="B227" s="890"/>
      <c r="C227" s="891"/>
      <c r="D227" s="891"/>
      <c r="E227" s="891"/>
      <c r="F227" s="891"/>
      <c r="G227" s="891"/>
      <c r="H227" s="891"/>
      <c r="I227" s="891"/>
      <c r="J227" s="891"/>
      <c r="K227" s="891"/>
      <c r="L227" s="891"/>
      <c r="M227" s="892"/>
      <c r="N227" s="892"/>
    </row>
    <row r="228" spans="1:14" ht="20.100000000000001" customHeight="1" x14ac:dyDescent="0.2">
      <c r="A228" s="889" t="e">
        <f>'Hidden Calculations'!#REF!</f>
        <v>#REF!</v>
      </c>
      <c r="B228" s="890"/>
      <c r="C228" s="891"/>
      <c r="D228" s="891"/>
      <c r="E228" s="891"/>
      <c r="F228" s="891"/>
      <c r="G228" s="891"/>
      <c r="H228" s="891"/>
      <c r="I228" s="891"/>
      <c r="J228" s="891"/>
      <c r="K228" s="891"/>
      <c r="L228" s="891"/>
      <c r="M228" s="892"/>
      <c r="N228" s="892"/>
    </row>
    <row r="229" spans="1:14" ht="20.100000000000001" customHeight="1" x14ac:dyDescent="0.2">
      <c r="A229" s="889" t="e">
        <f>'Hidden Calculations'!#REF!</f>
        <v>#REF!</v>
      </c>
      <c r="B229" s="890"/>
      <c r="C229" s="891"/>
      <c r="D229" s="891"/>
      <c r="E229" s="891"/>
      <c r="F229" s="891"/>
      <c r="G229" s="891"/>
      <c r="H229" s="891"/>
      <c r="I229" s="891"/>
      <c r="J229" s="891"/>
      <c r="K229" s="891"/>
      <c r="L229" s="891"/>
      <c r="M229" s="892"/>
      <c r="N229" s="892"/>
    </row>
    <row r="230" spans="1:14" ht="20.100000000000001" customHeight="1" x14ac:dyDescent="0.2">
      <c r="A230" s="889" t="e">
        <f>'Hidden Calculations'!#REF!</f>
        <v>#REF!</v>
      </c>
      <c r="B230" s="890"/>
      <c r="C230" s="891"/>
      <c r="D230" s="891"/>
      <c r="E230" s="891"/>
      <c r="F230" s="891"/>
      <c r="G230" s="891"/>
      <c r="H230" s="891"/>
      <c r="I230" s="891"/>
      <c r="J230" s="891"/>
      <c r="K230" s="891"/>
      <c r="L230" s="891"/>
      <c r="M230" s="892"/>
      <c r="N230" s="892"/>
    </row>
    <row r="231" spans="1:14" ht="20.100000000000001" customHeight="1" x14ac:dyDescent="0.2">
      <c r="A231" s="889" t="e">
        <f>'Hidden Calculations'!#REF!</f>
        <v>#REF!</v>
      </c>
      <c r="B231" s="890"/>
      <c r="C231" s="891"/>
      <c r="D231" s="891"/>
      <c r="E231" s="891"/>
      <c r="F231" s="891"/>
      <c r="G231" s="891"/>
      <c r="H231" s="891"/>
      <c r="I231" s="891"/>
      <c r="J231" s="891"/>
      <c r="K231" s="891"/>
      <c r="L231" s="891"/>
      <c r="M231" s="892"/>
      <c r="N231" s="892"/>
    </row>
    <row r="232" spans="1:14" ht="20.100000000000001" customHeight="1" x14ac:dyDescent="0.2">
      <c r="A232" s="889" t="e">
        <f>'Hidden Calculations'!#REF!</f>
        <v>#REF!</v>
      </c>
      <c r="B232" s="890"/>
      <c r="C232" s="891"/>
      <c r="D232" s="891"/>
      <c r="E232" s="891"/>
      <c r="F232" s="891"/>
      <c r="G232" s="891"/>
      <c r="H232" s="891"/>
      <c r="I232" s="891"/>
      <c r="J232" s="891"/>
      <c r="K232" s="891"/>
      <c r="L232" s="891"/>
      <c r="M232" s="892"/>
      <c r="N232" s="892"/>
    </row>
    <row r="233" spans="1:14" ht="20.100000000000001" customHeight="1" x14ac:dyDescent="0.2">
      <c r="A233" s="889" t="e">
        <f>'Hidden Calculations'!#REF!</f>
        <v>#REF!</v>
      </c>
      <c r="B233" s="890"/>
      <c r="C233" s="891"/>
      <c r="D233" s="891"/>
      <c r="E233" s="891"/>
      <c r="F233" s="891"/>
      <c r="G233" s="891"/>
      <c r="H233" s="891"/>
      <c r="I233" s="891"/>
      <c r="J233" s="891"/>
      <c r="K233" s="891"/>
      <c r="L233" s="891"/>
      <c r="M233" s="892"/>
      <c r="N233" s="892"/>
    </row>
    <row r="234" spans="1:14" ht="20.100000000000001" customHeight="1" x14ac:dyDescent="0.2">
      <c r="A234" s="889" t="e">
        <f>'Hidden Calculations'!#REF!</f>
        <v>#REF!</v>
      </c>
      <c r="B234" s="890"/>
      <c r="C234" s="891"/>
      <c r="D234" s="891"/>
      <c r="E234" s="891"/>
      <c r="F234" s="891"/>
      <c r="G234" s="891"/>
      <c r="H234" s="891"/>
      <c r="I234" s="891"/>
      <c r="J234" s="891"/>
      <c r="K234" s="891"/>
      <c r="L234" s="891"/>
      <c r="M234" s="892"/>
      <c r="N234" s="892"/>
    </row>
    <row r="235" spans="1:14" ht="20.100000000000001" customHeight="1" x14ac:dyDescent="0.2">
      <c r="A235" s="889" t="e">
        <f>'Hidden Calculations'!#REF!</f>
        <v>#REF!</v>
      </c>
      <c r="B235" s="890"/>
      <c r="C235" s="891"/>
      <c r="D235" s="891"/>
      <c r="E235" s="891"/>
      <c r="F235" s="891"/>
      <c r="G235" s="891"/>
      <c r="H235" s="891"/>
      <c r="I235" s="891"/>
      <c r="J235" s="891"/>
      <c r="K235" s="891"/>
      <c r="L235" s="891"/>
      <c r="M235" s="892"/>
      <c r="N235" s="892"/>
    </row>
    <row r="236" spans="1:14" ht="20.100000000000001" customHeight="1" x14ac:dyDescent="0.2">
      <c r="A236" s="889" t="e">
        <f>'Hidden Calculations'!#REF!</f>
        <v>#REF!</v>
      </c>
      <c r="B236" s="890"/>
      <c r="C236" s="891"/>
      <c r="D236" s="891"/>
      <c r="E236" s="891"/>
      <c r="F236" s="891"/>
      <c r="G236" s="891"/>
      <c r="H236" s="891"/>
      <c r="I236" s="891"/>
      <c r="J236" s="891"/>
      <c r="K236" s="891"/>
      <c r="L236" s="891"/>
      <c r="M236" s="892"/>
      <c r="N236" s="892"/>
    </row>
    <row r="237" spans="1:14" ht="20.100000000000001" customHeight="1" x14ac:dyDescent="0.2">
      <c r="A237" s="889" t="e">
        <f>'Hidden Calculations'!#REF!</f>
        <v>#REF!</v>
      </c>
      <c r="B237" s="890"/>
      <c r="C237" s="891"/>
      <c r="D237" s="891"/>
      <c r="E237" s="891"/>
      <c r="F237" s="891"/>
      <c r="G237" s="891"/>
      <c r="H237" s="891"/>
      <c r="I237" s="891"/>
      <c r="J237" s="891"/>
      <c r="K237" s="891"/>
      <c r="L237" s="891"/>
      <c r="M237" s="892"/>
      <c r="N237" s="892"/>
    </row>
    <row r="238" spans="1:14" ht="20.100000000000001" customHeight="1" x14ac:dyDescent="0.2">
      <c r="A238" s="889" t="e">
        <f>'Hidden Calculations'!#REF!</f>
        <v>#REF!</v>
      </c>
      <c r="B238" s="890"/>
      <c r="C238" s="891"/>
      <c r="D238" s="891"/>
      <c r="E238" s="891"/>
      <c r="F238" s="891"/>
      <c r="G238" s="891"/>
      <c r="H238" s="891"/>
      <c r="I238" s="891"/>
      <c r="J238" s="891"/>
      <c r="K238" s="891"/>
      <c r="L238" s="891"/>
      <c r="M238" s="892"/>
      <c r="N238" s="892"/>
    </row>
    <row r="239" spans="1:14" ht="20.100000000000001" customHeight="1" x14ac:dyDescent="0.2">
      <c r="A239" s="889" t="e">
        <f>'Hidden Calculations'!#REF!</f>
        <v>#REF!</v>
      </c>
      <c r="B239" s="890"/>
      <c r="C239" s="891"/>
      <c r="D239" s="891"/>
      <c r="E239" s="891"/>
      <c r="F239" s="891"/>
      <c r="G239" s="891"/>
      <c r="H239" s="891"/>
      <c r="I239" s="891"/>
      <c r="J239" s="891"/>
      <c r="K239" s="891"/>
      <c r="L239" s="891"/>
      <c r="M239" s="892"/>
      <c r="N239" s="892"/>
    </row>
    <row r="240" spans="1:14" ht="20.100000000000001" customHeight="1" x14ac:dyDescent="0.2">
      <c r="A240" s="889" t="e">
        <f>'Hidden Calculations'!#REF!</f>
        <v>#REF!</v>
      </c>
      <c r="B240" s="890"/>
      <c r="C240" s="891"/>
      <c r="D240" s="891"/>
      <c r="E240" s="891"/>
      <c r="F240" s="891"/>
      <c r="G240" s="891"/>
      <c r="H240" s="891"/>
      <c r="I240" s="891"/>
      <c r="J240" s="891"/>
      <c r="K240" s="891"/>
      <c r="L240" s="891"/>
      <c r="M240" s="892"/>
      <c r="N240" s="892"/>
    </row>
    <row r="241" spans="1:14" ht="20.100000000000001" customHeight="1" x14ac:dyDescent="0.2">
      <c r="A241" s="889" t="e">
        <f>'Hidden Calculations'!#REF!</f>
        <v>#REF!</v>
      </c>
      <c r="B241" s="890"/>
      <c r="C241" s="891"/>
      <c r="D241" s="891"/>
      <c r="E241" s="891"/>
      <c r="F241" s="891"/>
      <c r="G241" s="891"/>
      <c r="H241" s="891"/>
      <c r="I241" s="891"/>
      <c r="J241" s="891"/>
      <c r="K241" s="891"/>
      <c r="L241" s="891"/>
      <c r="M241" s="892"/>
      <c r="N241" s="892"/>
    </row>
    <row r="242" spans="1:14" ht="20.100000000000001" customHeight="1" x14ac:dyDescent="0.2">
      <c r="A242" s="889" t="e">
        <f>'Hidden Calculations'!#REF!</f>
        <v>#REF!</v>
      </c>
      <c r="B242" s="890"/>
      <c r="C242" s="891"/>
      <c r="D242" s="891"/>
      <c r="E242" s="891"/>
      <c r="F242" s="891"/>
      <c r="G242" s="891"/>
      <c r="H242" s="891"/>
      <c r="I242" s="891"/>
      <c r="J242" s="891"/>
      <c r="K242" s="891"/>
      <c r="L242" s="891"/>
      <c r="M242" s="892"/>
      <c r="N242" s="892"/>
    </row>
    <row r="243" spans="1:14" ht="20.100000000000001" customHeight="1" x14ac:dyDescent="0.2">
      <c r="A243" s="889" t="e">
        <f>'Hidden Calculations'!#REF!</f>
        <v>#REF!</v>
      </c>
      <c r="B243" s="890"/>
      <c r="C243" s="891"/>
      <c r="D243" s="891"/>
      <c r="E243" s="891"/>
      <c r="F243" s="891"/>
      <c r="G243" s="891"/>
      <c r="H243" s="891"/>
      <c r="I243" s="891"/>
      <c r="J243" s="891"/>
      <c r="K243" s="891"/>
      <c r="L243" s="891"/>
      <c r="M243" s="892"/>
      <c r="N243" s="892"/>
    </row>
    <row r="244" spans="1:14" ht="20.100000000000001" customHeight="1" x14ac:dyDescent="0.2">
      <c r="A244" s="889" t="e">
        <f>'Hidden Calculations'!#REF!</f>
        <v>#REF!</v>
      </c>
      <c r="B244" s="890"/>
      <c r="C244" s="891"/>
      <c r="D244" s="891"/>
      <c r="E244" s="891"/>
      <c r="F244" s="891"/>
      <c r="G244" s="891"/>
      <c r="H244" s="891"/>
      <c r="I244" s="891"/>
      <c r="J244" s="891"/>
      <c r="K244" s="891"/>
      <c r="L244" s="891"/>
      <c r="M244" s="892"/>
      <c r="N244" s="892"/>
    </row>
    <row r="245" spans="1:14" ht="20.100000000000001" customHeight="1" x14ac:dyDescent="0.2">
      <c r="A245" s="889" t="e">
        <f>'Hidden Calculations'!#REF!</f>
        <v>#REF!</v>
      </c>
      <c r="B245" s="890"/>
      <c r="C245" s="891"/>
      <c r="D245" s="891"/>
      <c r="E245" s="891"/>
      <c r="F245" s="891"/>
      <c r="G245" s="891"/>
      <c r="H245" s="891"/>
      <c r="I245" s="891"/>
      <c r="J245" s="891"/>
      <c r="K245" s="891"/>
      <c r="L245" s="891"/>
      <c r="M245" s="892"/>
      <c r="N245" s="892"/>
    </row>
    <row r="246" spans="1:14" ht="20.100000000000001" customHeight="1" x14ac:dyDescent="0.2">
      <c r="A246" s="889" t="e">
        <f>'Hidden Calculations'!#REF!</f>
        <v>#REF!</v>
      </c>
      <c r="B246" s="890"/>
      <c r="C246" s="891"/>
      <c r="D246" s="891"/>
      <c r="E246" s="891"/>
      <c r="F246" s="891"/>
      <c r="G246" s="891"/>
      <c r="H246" s="891"/>
      <c r="I246" s="891"/>
      <c r="J246" s="891"/>
      <c r="K246" s="891"/>
      <c r="L246" s="891"/>
      <c r="M246" s="892"/>
      <c r="N246" s="892"/>
    </row>
    <row r="247" spans="1:14" ht="20.100000000000001" customHeight="1" x14ac:dyDescent="0.2">
      <c r="A247" s="889" t="e">
        <f>'Hidden Calculations'!#REF!</f>
        <v>#REF!</v>
      </c>
      <c r="B247" s="890"/>
      <c r="C247" s="891"/>
      <c r="D247" s="891"/>
      <c r="E247" s="891"/>
      <c r="F247" s="891"/>
      <c r="G247" s="891"/>
      <c r="H247" s="891"/>
      <c r="I247" s="891"/>
      <c r="J247" s="891"/>
      <c r="K247" s="891"/>
      <c r="L247" s="891"/>
      <c r="M247" s="892"/>
      <c r="N247" s="892"/>
    </row>
    <row r="248" spans="1:14" ht="20.100000000000001" customHeight="1" x14ac:dyDescent="0.2">
      <c r="A248" s="889" t="e">
        <f>'Hidden Calculations'!#REF!</f>
        <v>#REF!</v>
      </c>
      <c r="B248" s="890"/>
      <c r="C248" s="891"/>
      <c r="D248" s="891"/>
      <c r="E248" s="891"/>
      <c r="F248" s="891"/>
      <c r="G248" s="891"/>
      <c r="H248" s="891"/>
      <c r="I248" s="891"/>
      <c r="J248" s="891"/>
      <c r="K248" s="891"/>
      <c r="L248" s="891"/>
      <c r="M248" s="892"/>
      <c r="N248" s="892"/>
    </row>
    <row r="249" spans="1:14" ht="20.100000000000001" customHeight="1" x14ac:dyDescent="0.2">
      <c r="A249" s="889" t="e">
        <f>'Hidden Calculations'!#REF!</f>
        <v>#REF!</v>
      </c>
      <c r="B249" s="890"/>
      <c r="C249" s="891"/>
      <c r="D249" s="891"/>
      <c r="E249" s="891"/>
      <c r="F249" s="891"/>
      <c r="G249" s="891"/>
      <c r="H249" s="891"/>
      <c r="I249" s="891"/>
      <c r="J249" s="891"/>
      <c r="K249" s="891"/>
      <c r="L249" s="891"/>
      <c r="M249" s="892"/>
      <c r="N249" s="892"/>
    </row>
    <row r="250" spans="1:14" ht="20.100000000000001" customHeight="1" x14ac:dyDescent="0.2">
      <c r="A250" s="889" t="e">
        <f>'Hidden Calculations'!#REF!</f>
        <v>#REF!</v>
      </c>
      <c r="B250" s="890"/>
      <c r="C250" s="891"/>
      <c r="D250" s="891"/>
      <c r="E250" s="891"/>
      <c r="F250" s="891"/>
      <c r="G250" s="891"/>
      <c r="H250" s="891"/>
      <c r="I250" s="891"/>
      <c r="J250" s="891"/>
      <c r="K250" s="891"/>
      <c r="L250" s="891"/>
      <c r="M250" s="892"/>
      <c r="N250" s="892"/>
    </row>
    <row r="251" spans="1:14" ht="20.100000000000001" customHeight="1" x14ac:dyDescent="0.2">
      <c r="A251" s="889" t="e">
        <f>'Hidden Calculations'!#REF!</f>
        <v>#REF!</v>
      </c>
      <c r="B251" s="890"/>
      <c r="C251" s="891"/>
      <c r="D251" s="891"/>
      <c r="E251" s="891"/>
      <c r="F251" s="891"/>
      <c r="G251" s="891"/>
      <c r="H251" s="891"/>
      <c r="I251" s="891"/>
      <c r="J251" s="891"/>
      <c r="K251" s="891"/>
      <c r="L251" s="891"/>
      <c r="M251" s="892"/>
      <c r="N251" s="892"/>
    </row>
    <row r="252" spans="1:14" ht="20.100000000000001" customHeight="1" x14ac:dyDescent="0.2">
      <c r="A252" s="889" t="e">
        <f>'Hidden Calculations'!#REF!</f>
        <v>#REF!</v>
      </c>
      <c r="B252" s="890"/>
      <c r="C252" s="891"/>
      <c r="D252" s="891"/>
      <c r="E252" s="891"/>
      <c r="F252" s="891"/>
      <c r="G252" s="891"/>
      <c r="H252" s="891"/>
      <c r="I252" s="891"/>
      <c r="J252" s="891"/>
      <c r="K252" s="891"/>
      <c r="L252" s="891"/>
      <c r="M252" s="892"/>
      <c r="N252" s="892"/>
    </row>
    <row r="253" spans="1:14" ht="20.100000000000001" customHeight="1" x14ac:dyDescent="0.2">
      <c r="A253" s="889" t="e">
        <f>'Hidden Calculations'!#REF!</f>
        <v>#REF!</v>
      </c>
      <c r="B253" s="890"/>
      <c r="C253" s="891"/>
      <c r="D253" s="891"/>
      <c r="E253" s="891"/>
      <c r="F253" s="891"/>
      <c r="G253" s="891"/>
      <c r="H253" s="891"/>
      <c r="I253" s="891"/>
      <c r="J253" s="891"/>
      <c r="K253" s="891"/>
      <c r="L253" s="891"/>
      <c r="M253" s="892"/>
      <c r="N253" s="892"/>
    </row>
    <row r="254" spans="1:14" ht="20.100000000000001" customHeight="1" x14ac:dyDescent="0.2">
      <c r="A254" s="889" t="e">
        <f>'Hidden Calculations'!#REF!</f>
        <v>#REF!</v>
      </c>
      <c r="B254" s="890"/>
      <c r="C254" s="891"/>
      <c r="D254" s="891"/>
      <c r="E254" s="891"/>
      <c r="F254" s="891"/>
      <c r="G254" s="891"/>
      <c r="H254" s="891"/>
      <c r="I254" s="891"/>
      <c r="J254" s="891"/>
      <c r="K254" s="891"/>
      <c r="L254" s="891"/>
      <c r="M254" s="892"/>
      <c r="N254" s="892"/>
    </row>
    <row r="255" spans="1:14" ht="20.100000000000001" customHeight="1" x14ac:dyDescent="0.2">
      <c r="A255" s="889" t="e">
        <f>'Hidden Calculations'!#REF!</f>
        <v>#REF!</v>
      </c>
      <c r="B255" s="890"/>
      <c r="C255" s="891"/>
      <c r="D255" s="891"/>
      <c r="E255" s="891"/>
      <c r="F255" s="891"/>
      <c r="G255" s="891"/>
      <c r="H255" s="891"/>
      <c r="I255" s="891"/>
      <c r="J255" s="891"/>
      <c r="K255" s="891"/>
      <c r="L255" s="891"/>
      <c r="M255" s="892"/>
      <c r="N255" s="892"/>
    </row>
    <row r="256" spans="1:14" ht="20.100000000000001" customHeight="1" x14ac:dyDescent="0.2">
      <c r="A256" s="889" t="e">
        <f>'Hidden Calculations'!#REF!</f>
        <v>#REF!</v>
      </c>
      <c r="B256" s="890"/>
      <c r="C256" s="891"/>
      <c r="D256" s="891"/>
      <c r="E256" s="891"/>
      <c r="F256" s="891"/>
      <c r="G256" s="891"/>
      <c r="H256" s="891"/>
      <c r="I256" s="891"/>
      <c r="J256" s="891"/>
      <c r="K256" s="891"/>
      <c r="L256" s="891"/>
      <c r="M256" s="892"/>
      <c r="N256" s="892"/>
    </row>
    <row r="257" spans="1:14" ht="20.100000000000001" customHeight="1" x14ac:dyDescent="0.2">
      <c r="A257" s="889" t="e">
        <f>'Hidden Calculations'!#REF!</f>
        <v>#REF!</v>
      </c>
      <c r="B257" s="890"/>
      <c r="C257" s="891"/>
      <c r="D257" s="891"/>
      <c r="E257" s="891"/>
      <c r="F257" s="891"/>
      <c r="G257" s="891"/>
      <c r="H257" s="891"/>
      <c r="I257" s="891"/>
      <c r="J257" s="891"/>
      <c r="K257" s="891"/>
      <c r="L257" s="891"/>
      <c r="M257" s="892"/>
      <c r="N257" s="892"/>
    </row>
    <row r="258" spans="1:14" ht="20.100000000000001" customHeight="1" x14ac:dyDescent="0.2">
      <c r="A258" s="889" t="e">
        <f>'Hidden Calculations'!#REF!</f>
        <v>#REF!</v>
      </c>
      <c r="B258" s="890"/>
      <c r="C258" s="891"/>
      <c r="D258" s="891"/>
      <c r="E258" s="891"/>
      <c r="F258" s="891"/>
      <c r="G258" s="891"/>
      <c r="H258" s="891"/>
      <c r="I258" s="891"/>
      <c r="J258" s="891"/>
      <c r="K258" s="891"/>
      <c r="L258" s="891"/>
      <c r="M258" s="892"/>
      <c r="N258" s="892"/>
    </row>
    <row r="259" spans="1:14" ht="20.100000000000001" customHeight="1" x14ac:dyDescent="0.2">
      <c r="A259" s="889" t="e">
        <f>'Hidden Calculations'!#REF!</f>
        <v>#REF!</v>
      </c>
      <c r="B259" s="890"/>
      <c r="C259" s="891"/>
      <c r="D259" s="891"/>
      <c r="E259" s="891"/>
      <c r="F259" s="891"/>
      <c r="G259" s="891"/>
      <c r="H259" s="891"/>
      <c r="I259" s="891"/>
      <c r="J259" s="891"/>
      <c r="K259" s="891"/>
      <c r="L259" s="891"/>
      <c r="M259" s="892"/>
      <c r="N259" s="892"/>
    </row>
    <row r="260" spans="1:14" ht="20.100000000000001" customHeight="1" x14ac:dyDescent="0.2">
      <c r="A260" s="889" t="e">
        <f>'Hidden Calculations'!#REF!</f>
        <v>#REF!</v>
      </c>
      <c r="B260" s="890"/>
      <c r="C260" s="891"/>
      <c r="D260" s="891"/>
      <c r="E260" s="891"/>
      <c r="F260" s="891"/>
      <c r="G260" s="891"/>
      <c r="H260" s="891"/>
      <c r="I260" s="891"/>
      <c r="J260" s="891"/>
      <c r="K260" s="891"/>
      <c r="L260" s="891"/>
      <c r="M260" s="892"/>
      <c r="N260" s="892"/>
    </row>
    <row r="261" spans="1:14" ht="20.100000000000001" customHeight="1" x14ac:dyDescent="0.2">
      <c r="A261" s="889" t="e">
        <f>'Hidden Calculations'!#REF!</f>
        <v>#REF!</v>
      </c>
      <c r="B261" s="890"/>
      <c r="C261" s="891"/>
      <c r="D261" s="891"/>
      <c r="E261" s="891"/>
      <c r="F261" s="891"/>
      <c r="G261" s="891"/>
      <c r="H261" s="891"/>
      <c r="I261" s="891"/>
      <c r="J261" s="891"/>
      <c r="K261" s="891"/>
      <c r="L261" s="891"/>
      <c r="M261" s="892"/>
      <c r="N261" s="892"/>
    </row>
    <row r="262" spans="1:14" ht="20.100000000000001" customHeight="1" x14ac:dyDescent="0.2">
      <c r="A262" s="889" t="e">
        <f>'Hidden Calculations'!#REF!</f>
        <v>#REF!</v>
      </c>
      <c r="B262" s="890"/>
      <c r="C262" s="891"/>
      <c r="D262" s="891"/>
      <c r="E262" s="891"/>
      <c r="F262" s="891"/>
      <c r="G262" s="891"/>
      <c r="H262" s="891"/>
      <c r="I262" s="891"/>
      <c r="J262" s="891"/>
      <c r="K262" s="891"/>
      <c r="L262" s="891"/>
      <c r="M262" s="892"/>
      <c r="N262" s="892"/>
    </row>
    <row r="263" spans="1:14" ht="20.100000000000001" customHeight="1" x14ac:dyDescent="0.2">
      <c r="A263" s="889" t="e">
        <f>'Hidden Calculations'!#REF!</f>
        <v>#REF!</v>
      </c>
      <c r="B263" s="890"/>
      <c r="C263" s="891"/>
      <c r="D263" s="891"/>
      <c r="E263" s="891"/>
      <c r="F263" s="891"/>
      <c r="G263" s="891"/>
      <c r="H263" s="891"/>
      <c r="I263" s="891"/>
      <c r="J263" s="891"/>
      <c r="K263" s="891"/>
      <c r="L263" s="891"/>
      <c r="M263" s="892"/>
      <c r="N263" s="892"/>
    </row>
    <row r="264" spans="1:14" ht="20.100000000000001" customHeight="1" x14ac:dyDescent="0.2">
      <c r="A264" s="889" t="e">
        <f>'Hidden Calculations'!#REF!</f>
        <v>#REF!</v>
      </c>
      <c r="B264" s="890"/>
      <c r="C264" s="891"/>
      <c r="D264" s="891"/>
      <c r="E264" s="891"/>
      <c r="F264" s="891"/>
      <c r="G264" s="891"/>
      <c r="H264" s="891"/>
      <c r="I264" s="891"/>
      <c r="J264" s="891"/>
      <c r="K264" s="891"/>
      <c r="L264" s="891"/>
      <c r="M264" s="892"/>
      <c r="N264" s="892"/>
    </row>
    <row r="265" spans="1:14" ht="20.100000000000001" customHeight="1" x14ac:dyDescent="0.2">
      <c r="A265" s="889" t="e">
        <f>'Hidden Calculations'!#REF!</f>
        <v>#REF!</v>
      </c>
      <c r="B265" s="890"/>
      <c r="C265" s="891"/>
      <c r="D265" s="891"/>
      <c r="E265" s="891"/>
      <c r="F265" s="891"/>
      <c r="G265" s="891"/>
      <c r="H265" s="891"/>
      <c r="I265" s="891"/>
      <c r="J265" s="891"/>
      <c r="K265" s="891"/>
      <c r="L265" s="891"/>
      <c r="M265" s="892"/>
      <c r="N265" s="892"/>
    </row>
    <row r="266" spans="1:14" ht="20.100000000000001" customHeight="1" x14ac:dyDescent="0.2">
      <c r="A266" s="889" t="e">
        <f>'Hidden Calculations'!#REF!</f>
        <v>#REF!</v>
      </c>
      <c r="B266" s="890"/>
      <c r="C266" s="891"/>
      <c r="D266" s="891"/>
      <c r="E266" s="891"/>
      <c r="F266" s="891"/>
      <c r="G266" s="891"/>
      <c r="H266" s="891"/>
      <c r="I266" s="891"/>
      <c r="J266" s="891"/>
      <c r="K266" s="891"/>
      <c r="L266" s="891"/>
      <c r="M266" s="892"/>
      <c r="N266" s="892"/>
    </row>
    <row r="267" spans="1:14" ht="20.100000000000001" customHeight="1" x14ac:dyDescent="0.2">
      <c r="A267" s="889" t="e">
        <f>'Hidden Calculations'!#REF!</f>
        <v>#REF!</v>
      </c>
      <c r="B267" s="890"/>
      <c r="C267" s="891"/>
      <c r="D267" s="891"/>
      <c r="E267" s="891"/>
      <c r="F267" s="891"/>
      <c r="G267" s="891"/>
      <c r="H267" s="891"/>
      <c r="I267" s="891"/>
      <c r="J267" s="891"/>
      <c r="K267" s="891"/>
      <c r="L267" s="891"/>
      <c r="M267" s="892"/>
      <c r="N267" s="892"/>
    </row>
    <row r="268" spans="1:14" ht="20.100000000000001" customHeight="1" x14ac:dyDescent="0.2">
      <c r="A268" s="889" t="e">
        <f>'Hidden Calculations'!#REF!</f>
        <v>#REF!</v>
      </c>
      <c r="B268" s="890"/>
      <c r="C268" s="891"/>
      <c r="D268" s="891"/>
      <c r="E268" s="891"/>
      <c r="F268" s="891"/>
      <c r="G268" s="891"/>
      <c r="H268" s="891"/>
      <c r="I268" s="891"/>
      <c r="J268" s="891"/>
      <c r="K268" s="891"/>
      <c r="L268" s="891"/>
      <c r="M268" s="892"/>
      <c r="N268" s="892"/>
    </row>
    <row r="269" spans="1:14" ht="20.100000000000001" customHeight="1" x14ac:dyDescent="0.2">
      <c r="A269" s="889" t="e">
        <f>'Hidden Calculations'!#REF!</f>
        <v>#REF!</v>
      </c>
      <c r="B269" s="890"/>
      <c r="C269" s="891"/>
      <c r="D269" s="891"/>
      <c r="E269" s="891"/>
      <c r="F269" s="891"/>
      <c r="G269" s="891"/>
      <c r="H269" s="891"/>
      <c r="I269" s="891"/>
      <c r="J269" s="891"/>
      <c r="K269" s="891"/>
      <c r="L269" s="891"/>
      <c r="M269" s="892"/>
      <c r="N269" s="892"/>
    </row>
    <row r="270" spans="1:14" ht="20.100000000000001" customHeight="1" x14ac:dyDescent="0.2">
      <c r="A270" s="889" t="e">
        <f>'Hidden Calculations'!#REF!</f>
        <v>#REF!</v>
      </c>
      <c r="B270" s="890"/>
      <c r="C270" s="891"/>
      <c r="D270" s="891"/>
      <c r="E270" s="891"/>
      <c r="F270" s="891"/>
      <c r="G270" s="891"/>
      <c r="H270" s="891"/>
      <c r="I270" s="891"/>
      <c r="J270" s="891"/>
      <c r="K270" s="891"/>
      <c r="L270" s="891"/>
      <c r="M270" s="892"/>
      <c r="N270" s="892"/>
    </row>
    <row r="271" spans="1:14" ht="20.100000000000001" customHeight="1" x14ac:dyDescent="0.2">
      <c r="A271" s="889" t="e">
        <f>'Hidden Calculations'!#REF!</f>
        <v>#REF!</v>
      </c>
      <c r="B271" s="890"/>
      <c r="C271" s="891"/>
      <c r="D271" s="891"/>
      <c r="E271" s="891"/>
      <c r="F271" s="891"/>
      <c r="G271" s="891"/>
      <c r="H271" s="891"/>
      <c r="I271" s="891"/>
      <c r="J271" s="891"/>
      <c r="K271" s="891"/>
      <c r="L271" s="891"/>
      <c r="M271" s="892"/>
      <c r="N271" s="892"/>
    </row>
    <row r="272" spans="1:14" ht="20.100000000000001" customHeight="1" x14ac:dyDescent="0.2">
      <c r="A272" s="889" t="e">
        <f>'Hidden Calculations'!#REF!</f>
        <v>#REF!</v>
      </c>
      <c r="B272" s="890"/>
      <c r="C272" s="891"/>
      <c r="D272" s="891"/>
      <c r="E272" s="891"/>
      <c r="F272" s="891"/>
      <c r="G272" s="891"/>
      <c r="H272" s="891"/>
      <c r="I272" s="891"/>
      <c r="J272" s="891"/>
      <c r="K272" s="891"/>
      <c r="L272" s="891"/>
      <c r="M272" s="892"/>
      <c r="N272" s="892"/>
    </row>
    <row r="273" spans="1:14" ht="20.100000000000001" customHeight="1" x14ac:dyDescent="0.2">
      <c r="A273" s="889" t="e">
        <f>'Hidden Calculations'!#REF!</f>
        <v>#REF!</v>
      </c>
      <c r="B273" s="890"/>
      <c r="C273" s="891"/>
      <c r="D273" s="891"/>
      <c r="E273" s="891"/>
      <c r="F273" s="891"/>
      <c r="G273" s="891"/>
      <c r="H273" s="891"/>
      <c r="I273" s="891"/>
      <c r="J273" s="891"/>
      <c r="K273" s="891"/>
      <c r="L273" s="891"/>
      <c r="M273" s="892"/>
      <c r="N273" s="892"/>
    </row>
    <row r="274" spans="1:14" ht="20.100000000000001" customHeight="1" x14ac:dyDescent="0.2">
      <c r="A274" s="889" t="e">
        <f>'Hidden Calculations'!#REF!</f>
        <v>#REF!</v>
      </c>
      <c r="B274" s="890"/>
      <c r="C274" s="891"/>
      <c r="D274" s="891"/>
      <c r="E274" s="891"/>
      <c r="F274" s="891"/>
      <c r="G274" s="891"/>
      <c r="H274" s="891"/>
      <c r="I274" s="891"/>
      <c r="J274" s="891"/>
      <c r="K274" s="891"/>
      <c r="L274" s="891"/>
      <c r="M274" s="892"/>
      <c r="N274" s="892"/>
    </row>
    <row r="275" spans="1:14" ht="20.100000000000001" customHeight="1" x14ac:dyDescent="0.2">
      <c r="A275" s="889" t="e">
        <f>'Hidden Calculations'!#REF!</f>
        <v>#REF!</v>
      </c>
      <c r="B275" s="890"/>
      <c r="C275" s="891"/>
      <c r="D275" s="891"/>
      <c r="E275" s="891"/>
      <c r="F275" s="891"/>
      <c r="G275" s="891"/>
      <c r="H275" s="891"/>
      <c r="I275" s="891"/>
      <c r="J275" s="891"/>
      <c r="K275" s="891"/>
      <c r="L275" s="891"/>
      <c r="M275" s="892"/>
      <c r="N275" s="892"/>
    </row>
    <row r="276" spans="1:14" ht="20.100000000000001" customHeight="1" x14ac:dyDescent="0.2">
      <c r="A276" s="889" t="e">
        <f>'Hidden Calculations'!#REF!</f>
        <v>#REF!</v>
      </c>
      <c r="B276" s="890"/>
      <c r="C276" s="891"/>
      <c r="D276" s="891"/>
      <c r="E276" s="891"/>
      <c r="F276" s="891"/>
      <c r="G276" s="891"/>
      <c r="H276" s="891"/>
      <c r="I276" s="891"/>
      <c r="J276" s="891"/>
      <c r="K276" s="891"/>
      <c r="L276" s="891"/>
      <c r="M276" s="892"/>
      <c r="N276" s="892"/>
    </row>
    <row r="277" spans="1:14" ht="20.100000000000001" customHeight="1" x14ac:dyDescent="0.2">
      <c r="A277" s="889" t="e">
        <f>'Hidden Calculations'!#REF!</f>
        <v>#REF!</v>
      </c>
      <c r="B277" s="890"/>
      <c r="C277" s="891"/>
      <c r="D277" s="891"/>
      <c r="E277" s="891"/>
      <c r="F277" s="891"/>
      <c r="G277" s="891"/>
      <c r="H277" s="891"/>
      <c r="I277" s="891"/>
      <c r="J277" s="891"/>
      <c r="K277" s="891"/>
      <c r="L277" s="891"/>
      <c r="M277" s="892"/>
      <c r="N277" s="892"/>
    </row>
    <row r="278" spans="1:14" ht="20.100000000000001" customHeight="1" x14ac:dyDescent="0.2">
      <c r="A278" s="889" t="e">
        <f>'Hidden Calculations'!#REF!</f>
        <v>#REF!</v>
      </c>
      <c r="B278" s="890"/>
      <c r="C278" s="891"/>
      <c r="D278" s="891"/>
      <c r="E278" s="891"/>
      <c r="F278" s="891"/>
      <c r="G278" s="891"/>
      <c r="H278" s="891"/>
      <c r="I278" s="891"/>
      <c r="J278" s="891"/>
      <c r="K278" s="891"/>
      <c r="L278" s="891"/>
      <c r="M278" s="892"/>
      <c r="N278" s="892"/>
    </row>
    <row r="279" spans="1:14" ht="20.100000000000001" customHeight="1" x14ac:dyDescent="0.2">
      <c r="A279" s="889" t="e">
        <f>'Hidden Calculations'!#REF!</f>
        <v>#REF!</v>
      </c>
      <c r="B279" s="890"/>
      <c r="C279" s="891"/>
      <c r="D279" s="891"/>
      <c r="E279" s="891"/>
      <c r="F279" s="891"/>
      <c r="G279" s="891"/>
      <c r="H279" s="891"/>
      <c r="I279" s="891"/>
      <c r="J279" s="891"/>
      <c r="K279" s="891"/>
      <c r="L279" s="891"/>
      <c r="M279" s="892"/>
      <c r="N279" s="892"/>
    </row>
    <row r="280" spans="1:14" ht="20.100000000000001" customHeight="1" x14ac:dyDescent="0.2">
      <c r="A280" s="889" t="e">
        <f>'Hidden Calculations'!#REF!</f>
        <v>#REF!</v>
      </c>
      <c r="B280" s="890"/>
      <c r="C280" s="891"/>
      <c r="D280" s="891"/>
      <c r="E280" s="891"/>
      <c r="F280" s="891"/>
      <c r="G280" s="891"/>
      <c r="H280" s="891"/>
      <c r="I280" s="891"/>
      <c r="J280" s="891"/>
      <c r="K280" s="891"/>
      <c r="L280" s="891"/>
      <c r="M280" s="892"/>
      <c r="N280" s="892"/>
    </row>
    <row r="281" spans="1:14" ht="20.100000000000001" customHeight="1" x14ac:dyDescent="0.2">
      <c r="A281" s="889" t="e">
        <f>'Hidden Calculations'!#REF!</f>
        <v>#REF!</v>
      </c>
      <c r="B281" s="890"/>
      <c r="C281" s="891"/>
      <c r="D281" s="891"/>
      <c r="E281" s="891"/>
      <c r="F281" s="891"/>
      <c r="G281" s="891"/>
      <c r="H281" s="891"/>
      <c r="I281" s="891"/>
      <c r="J281" s="891"/>
      <c r="K281" s="891"/>
      <c r="L281" s="891"/>
      <c r="M281" s="892"/>
      <c r="N281" s="892"/>
    </row>
    <row r="282" spans="1:14" ht="20.100000000000001" customHeight="1" x14ac:dyDescent="0.2">
      <c r="A282" s="889" t="e">
        <f>'Hidden Calculations'!#REF!</f>
        <v>#REF!</v>
      </c>
      <c r="B282" s="890"/>
      <c r="C282" s="891"/>
      <c r="D282" s="891"/>
      <c r="E282" s="891"/>
      <c r="F282" s="891"/>
      <c r="G282" s="891"/>
      <c r="H282" s="891"/>
      <c r="I282" s="891"/>
      <c r="J282" s="891"/>
      <c r="K282" s="891"/>
      <c r="L282" s="891"/>
      <c r="M282" s="892"/>
      <c r="N282" s="892"/>
    </row>
    <row r="283" spans="1:14" ht="20.100000000000001" customHeight="1" x14ac:dyDescent="0.2">
      <c r="A283" s="889" t="e">
        <f>'Hidden Calculations'!#REF!</f>
        <v>#REF!</v>
      </c>
      <c r="B283" s="890"/>
      <c r="C283" s="891"/>
      <c r="D283" s="891"/>
      <c r="E283" s="891"/>
      <c r="F283" s="891"/>
      <c r="G283" s="891"/>
      <c r="H283" s="891"/>
      <c r="I283" s="891"/>
      <c r="J283" s="891"/>
      <c r="K283" s="891"/>
      <c r="L283" s="891"/>
      <c r="M283" s="892"/>
      <c r="N283" s="892"/>
    </row>
    <row r="284" spans="1:14" ht="20.100000000000001" customHeight="1" x14ac:dyDescent="0.2">
      <c r="A284" s="889" t="e">
        <f>'Hidden Calculations'!#REF!</f>
        <v>#REF!</v>
      </c>
      <c r="B284" s="890"/>
      <c r="C284" s="891"/>
      <c r="D284" s="891"/>
      <c r="E284" s="891"/>
      <c r="F284" s="891"/>
      <c r="G284" s="891"/>
      <c r="H284" s="891"/>
      <c r="I284" s="891"/>
      <c r="J284" s="891"/>
      <c r="K284" s="891"/>
      <c r="L284" s="891"/>
      <c r="M284" s="892"/>
      <c r="N284" s="892"/>
    </row>
    <row r="285" spans="1:14" ht="20.100000000000001" customHeight="1" x14ac:dyDescent="0.2">
      <c r="A285" s="889" t="e">
        <f>'Hidden Calculations'!#REF!</f>
        <v>#REF!</v>
      </c>
      <c r="B285" s="890"/>
      <c r="C285" s="891"/>
      <c r="D285" s="891"/>
      <c r="E285" s="891"/>
      <c r="F285" s="891"/>
      <c r="G285" s="891"/>
      <c r="H285" s="891"/>
      <c r="I285" s="891"/>
      <c r="J285" s="891"/>
      <c r="K285" s="891"/>
      <c r="L285" s="891"/>
      <c r="M285" s="892"/>
      <c r="N285" s="892"/>
    </row>
    <row r="286" spans="1:14" ht="20.100000000000001" customHeight="1" x14ac:dyDescent="0.2">
      <c r="A286" s="889" t="e">
        <f>'Hidden Calculations'!#REF!</f>
        <v>#REF!</v>
      </c>
      <c r="B286" s="890"/>
      <c r="C286" s="891"/>
      <c r="D286" s="891"/>
      <c r="E286" s="891"/>
      <c r="F286" s="891"/>
      <c r="G286" s="891"/>
      <c r="H286" s="891"/>
      <c r="I286" s="891"/>
      <c r="J286" s="891"/>
      <c r="K286" s="891"/>
      <c r="L286" s="891"/>
      <c r="M286" s="892"/>
      <c r="N286" s="892"/>
    </row>
    <row r="287" spans="1:14" ht="20.100000000000001" customHeight="1" x14ac:dyDescent="0.2">
      <c r="A287" s="889" t="e">
        <f>'Hidden Calculations'!#REF!</f>
        <v>#REF!</v>
      </c>
      <c r="B287" s="890"/>
      <c r="C287" s="891"/>
      <c r="D287" s="891"/>
      <c r="E287" s="891"/>
      <c r="F287" s="891"/>
      <c r="G287" s="891"/>
      <c r="H287" s="891"/>
      <c r="I287" s="891"/>
      <c r="J287" s="891"/>
      <c r="K287" s="891"/>
      <c r="L287" s="891"/>
      <c r="M287" s="892"/>
      <c r="N287" s="892"/>
    </row>
    <row r="288" spans="1:14" ht="20.100000000000001" customHeight="1" x14ac:dyDescent="0.2">
      <c r="A288" s="889" t="e">
        <f>'Hidden Calculations'!#REF!</f>
        <v>#REF!</v>
      </c>
      <c r="B288" s="890"/>
      <c r="C288" s="891"/>
      <c r="D288" s="891"/>
      <c r="E288" s="891"/>
      <c r="F288" s="891"/>
      <c r="G288" s="891"/>
      <c r="H288" s="891"/>
      <c r="I288" s="891"/>
      <c r="J288" s="891"/>
      <c r="K288" s="891"/>
      <c r="L288" s="891"/>
      <c r="M288" s="892"/>
      <c r="N288" s="892"/>
    </row>
    <row r="289" spans="1:14" ht="20.100000000000001" customHeight="1" x14ac:dyDescent="0.2">
      <c r="A289" s="889" t="e">
        <f>'Hidden Calculations'!#REF!</f>
        <v>#REF!</v>
      </c>
      <c r="B289" s="890"/>
      <c r="C289" s="891"/>
      <c r="D289" s="891"/>
      <c r="E289" s="891"/>
      <c r="F289" s="891"/>
      <c r="G289" s="891"/>
      <c r="H289" s="891"/>
      <c r="I289" s="891"/>
      <c r="J289" s="891"/>
      <c r="K289" s="891"/>
      <c r="L289" s="891"/>
      <c r="M289" s="892"/>
      <c r="N289" s="892"/>
    </row>
    <row r="290" spans="1:14" ht="20.100000000000001" customHeight="1" x14ac:dyDescent="0.2">
      <c r="A290" s="889" t="e">
        <f>'Hidden Calculations'!#REF!</f>
        <v>#REF!</v>
      </c>
      <c r="B290" s="890"/>
      <c r="C290" s="891"/>
      <c r="D290" s="891"/>
      <c r="E290" s="891"/>
      <c r="F290" s="891"/>
      <c r="G290" s="891"/>
      <c r="H290" s="891"/>
      <c r="I290" s="891"/>
      <c r="J290" s="891"/>
      <c r="K290" s="891"/>
      <c r="L290" s="891"/>
      <c r="M290" s="892"/>
      <c r="N290" s="892"/>
    </row>
    <row r="291" spans="1:14" ht="20.100000000000001" customHeight="1" x14ac:dyDescent="0.2">
      <c r="A291" s="889" t="e">
        <f>'Hidden Calculations'!#REF!</f>
        <v>#REF!</v>
      </c>
      <c r="B291" s="890"/>
      <c r="C291" s="891"/>
      <c r="D291" s="891"/>
      <c r="E291" s="891"/>
      <c r="F291" s="891"/>
      <c r="G291" s="891"/>
      <c r="H291" s="891"/>
      <c r="I291" s="891"/>
      <c r="J291" s="891"/>
      <c r="K291" s="891"/>
      <c r="L291" s="891"/>
      <c r="M291" s="892"/>
      <c r="N291" s="892"/>
    </row>
    <row r="292" spans="1:14" ht="20.100000000000001" customHeight="1" x14ac:dyDescent="0.2">
      <c r="A292" s="889" t="e">
        <f>'Hidden Calculations'!#REF!</f>
        <v>#REF!</v>
      </c>
      <c r="B292" s="890"/>
      <c r="C292" s="891"/>
      <c r="D292" s="891"/>
      <c r="E292" s="891"/>
      <c r="F292" s="891"/>
      <c r="G292" s="891"/>
      <c r="H292" s="891"/>
      <c r="I292" s="891"/>
      <c r="J292" s="891"/>
      <c r="K292" s="891"/>
      <c r="L292" s="891"/>
      <c r="M292" s="892"/>
      <c r="N292" s="892"/>
    </row>
    <row r="293" spans="1:14" ht="20.100000000000001" customHeight="1" x14ac:dyDescent="0.2">
      <c r="A293" s="889" t="e">
        <f>'Hidden Calculations'!#REF!</f>
        <v>#REF!</v>
      </c>
      <c r="B293" s="890"/>
      <c r="C293" s="891"/>
      <c r="D293" s="891"/>
      <c r="E293" s="891"/>
      <c r="F293" s="891"/>
      <c r="G293" s="891"/>
      <c r="H293" s="891"/>
      <c r="I293" s="891"/>
      <c r="J293" s="891"/>
      <c r="K293" s="891"/>
      <c r="L293" s="891"/>
      <c r="M293" s="892"/>
      <c r="N293" s="892"/>
    </row>
    <row r="294" spans="1:14" ht="20.100000000000001" customHeight="1" x14ac:dyDescent="0.2">
      <c r="A294" s="889" t="e">
        <f>'Hidden Calculations'!#REF!</f>
        <v>#REF!</v>
      </c>
      <c r="B294" s="890"/>
      <c r="C294" s="891"/>
      <c r="D294" s="891"/>
      <c r="E294" s="891"/>
      <c r="F294" s="891"/>
      <c r="G294" s="891"/>
      <c r="H294" s="891"/>
      <c r="I294" s="891"/>
      <c r="J294" s="891"/>
      <c r="K294" s="891"/>
      <c r="L294" s="891"/>
      <c r="M294" s="892"/>
      <c r="N294" s="892"/>
    </row>
    <row r="295" spans="1:14" ht="20.100000000000001" customHeight="1" x14ac:dyDescent="0.2">
      <c r="A295" s="889" t="e">
        <f>'Hidden Calculations'!#REF!</f>
        <v>#REF!</v>
      </c>
      <c r="B295" s="890"/>
      <c r="C295" s="891"/>
      <c r="D295" s="891"/>
      <c r="E295" s="891"/>
      <c r="F295" s="891"/>
      <c r="G295" s="891"/>
      <c r="H295" s="891"/>
      <c r="I295" s="891"/>
      <c r="J295" s="891"/>
      <c r="K295" s="891"/>
      <c r="L295" s="891"/>
      <c r="M295" s="892"/>
      <c r="N295" s="892"/>
    </row>
    <row r="296" spans="1:14" ht="20.100000000000001" customHeight="1" x14ac:dyDescent="0.2">
      <c r="A296" s="889" t="e">
        <f>'Hidden Calculations'!#REF!</f>
        <v>#REF!</v>
      </c>
      <c r="B296" s="890"/>
      <c r="C296" s="891"/>
      <c r="D296" s="891"/>
      <c r="E296" s="891"/>
      <c r="F296" s="891"/>
      <c r="G296" s="891"/>
      <c r="H296" s="891"/>
      <c r="I296" s="891"/>
      <c r="J296" s="891"/>
      <c r="K296" s="891"/>
      <c r="L296" s="891"/>
      <c r="M296" s="892"/>
      <c r="N296" s="892"/>
    </row>
    <row r="297" spans="1:14" ht="20.100000000000001" customHeight="1" x14ac:dyDescent="0.2">
      <c r="A297" s="889" t="e">
        <f>'Hidden Calculations'!#REF!</f>
        <v>#REF!</v>
      </c>
      <c r="B297" s="890"/>
      <c r="C297" s="891"/>
      <c r="D297" s="891"/>
      <c r="E297" s="891"/>
      <c r="F297" s="891"/>
      <c r="G297" s="891"/>
      <c r="H297" s="891"/>
      <c r="I297" s="891"/>
      <c r="J297" s="891"/>
      <c r="K297" s="891"/>
      <c r="L297" s="891"/>
      <c r="M297" s="892"/>
      <c r="N297" s="892"/>
    </row>
    <row r="298" spans="1:14" ht="20.100000000000001" customHeight="1" x14ac:dyDescent="0.2">
      <c r="A298" s="889" t="e">
        <f>'Hidden Calculations'!#REF!</f>
        <v>#REF!</v>
      </c>
      <c r="B298" s="890"/>
      <c r="C298" s="891"/>
      <c r="D298" s="891"/>
      <c r="E298" s="891"/>
      <c r="F298" s="891"/>
      <c r="G298" s="891"/>
      <c r="H298" s="891"/>
      <c r="I298" s="891"/>
      <c r="J298" s="891"/>
      <c r="K298" s="891"/>
      <c r="L298" s="891"/>
      <c r="M298" s="892"/>
      <c r="N298" s="892"/>
    </row>
    <row r="299" spans="1:14" ht="20.100000000000001" customHeight="1" x14ac:dyDescent="0.2">
      <c r="A299" s="889" t="e">
        <f>'Hidden Calculations'!#REF!</f>
        <v>#REF!</v>
      </c>
      <c r="B299" s="890"/>
      <c r="C299" s="891"/>
      <c r="D299" s="891"/>
      <c r="E299" s="891"/>
      <c r="F299" s="891"/>
      <c r="G299" s="891"/>
      <c r="H299" s="891"/>
      <c r="I299" s="891"/>
      <c r="J299" s="891"/>
      <c r="K299" s="891"/>
      <c r="L299" s="891"/>
      <c r="M299" s="892"/>
      <c r="N299" s="892"/>
    </row>
    <row r="300" spans="1:14" ht="20.100000000000001" customHeight="1" x14ac:dyDescent="0.2">
      <c r="A300" s="889" t="e">
        <f>'Hidden Calculations'!#REF!</f>
        <v>#REF!</v>
      </c>
      <c r="B300" s="890"/>
      <c r="C300" s="891"/>
      <c r="D300" s="891"/>
      <c r="E300" s="891"/>
      <c r="F300" s="891"/>
      <c r="G300" s="891"/>
      <c r="H300" s="891"/>
      <c r="I300" s="891"/>
      <c r="J300" s="891"/>
      <c r="K300" s="891"/>
      <c r="L300" s="891"/>
      <c r="M300" s="892"/>
      <c r="N300" s="892"/>
    </row>
    <row r="301" spans="1:14" ht="20.100000000000001" customHeight="1" x14ac:dyDescent="0.2">
      <c r="A301" s="889" t="e">
        <f>'Hidden Calculations'!#REF!</f>
        <v>#REF!</v>
      </c>
      <c r="B301" s="890"/>
      <c r="C301" s="891"/>
      <c r="D301" s="891"/>
      <c r="E301" s="891"/>
      <c r="F301" s="891"/>
      <c r="G301" s="891"/>
      <c r="H301" s="891"/>
      <c r="I301" s="891"/>
      <c r="J301" s="891"/>
      <c r="K301" s="891"/>
      <c r="L301" s="891"/>
      <c r="M301" s="892"/>
      <c r="N301" s="892"/>
    </row>
    <row r="302" spans="1:14" ht="20.100000000000001" customHeight="1" x14ac:dyDescent="0.2">
      <c r="A302" s="889" t="e">
        <f>'Hidden Calculations'!#REF!</f>
        <v>#REF!</v>
      </c>
      <c r="B302" s="890"/>
      <c r="C302" s="891"/>
      <c r="D302" s="891"/>
      <c r="E302" s="891"/>
      <c r="F302" s="891"/>
      <c r="G302" s="891"/>
      <c r="H302" s="891"/>
      <c r="I302" s="891"/>
      <c r="J302" s="891"/>
      <c r="K302" s="891"/>
      <c r="L302" s="891"/>
      <c r="M302" s="892"/>
      <c r="N302" s="892"/>
    </row>
    <row r="303" spans="1:14" ht="20.100000000000001" customHeight="1" x14ac:dyDescent="0.2">
      <c r="A303" s="889" t="e">
        <f>'Hidden Calculations'!#REF!</f>
        <v>#REF!</v>
      </c>
      <c r="B303" s="890"/>
      <c r="C303" s="891"/>
      <c r="D303" s="891"/>
      <c r="E303" s="891"/>
      <c r="F303" s="891"/>
      <c r="G303" s="891"/>
      <c r="H303" s="891"/>
      <c r="I303" s="891"/>
      <c r="J303" s="891"/>
      <c r="K303" s="891"/>
      <c r="L303" s="891"/>
      <c r="M303" s="892"/>
      <c r="N303" s="892"/>
    </row>
    <row r="304" spans="1:14" ht="20.100000000000001" customHeight="1" x14ac:dyDescent="0.2">
      <c r="A304" s="889" t="e">
        <f>'Hidden Calculations'!#REF!</f>
        <v>#REF!</v>
      </c>
      <c r="B304" s="890"/>
      <c r="C304" s="891"/>
      <c r="D304" s="891"/>
      <c r="E304" s="891"/>
      <c r="F304" s="891"/>
      <c r="G304" s="891"/>
      <c r="H304" s="891"/>
      <c r="I304" s="891"/>
      <c r="J304" s="891"/>
      <c r="K304" s="891"/>
      <c r="L304" s="891"/>
      <c r="M304" s="892"/>
      <c r="N304" s="892"/>
    </row>
    <row r="305" spans="1:14" ht="20.100000000000001" customHeight="1" x14ac:dyDescent="0.2">
      <c r="A305" s="889" t="e">
        <f>'Hidden Calculations'!#REF!</f>
        <v>#REF!</v>
      </c>
      <c r="B305" s="890"/>
      <c r="C305" s="891"/>
      <c r="D305" s="891"/>
      <c r="E305" s="891"/>
      <c r="F305" s="891"/>
      <c r="G305" s="891"/>
      <c r="H305" s="891"/>
      <c r="I305" s="891"/>
      <c r="J305" s="891"/>
      <c r="K305" s="891"/>
      <c r="L305" s="891"/>
      <c r="M305" s="892"/>
      <c r="N305" s="892"/>
    </row>
    <row r="306" spans="1:14" ht="20.100000000000001" customHeight="1" x14ac:dyDescent="0.2">
      <c r="A306" s="889" t="e">
        <f>'Hidden Calculations'!#REF!</f>
        <v>#REF!</v>
      </c>
      <c r="B306" s="890"/>
      <c r="C306" s="891"/>
      <c r="D306" s="891"/>
      <c r="E306" s="891"/>
      <c r="F306" s="891"/>
      <c r="G306" s="891"/>
      <c r="H306" s="891"/>
      <c r="I306" s="891"/>
      <c r="J306" s="891"/>
      <c r="K306" s="891"/>
      <c r="L306" s="891"/>
      <c r="M306" s="892"/>
      <c r="N306" s="892"/>
    </row>
    <row r="307" spans="1:14" ht="20.100000000000001" customHeight="1" x14ac:dyDescent="0.2">
      <c r="A307" s="889" t="e">
        <f>'Hidden Calculations'!#REF!</f>
        <v>#REF!</v>
      </c>
      <c r="B307" s="890"/>
      <c r="C307" s="891"/>
      <c r="D307" s="891"/>
      <c r="E307" s="891"/>
      <c r="F307" s="891"/>
      <c r="G307" s="891"/>
      <c r="H307" s="891"/>
      <c r="I307" s="891"/>
      <c r="J307" s="891"/>
      <c r="K307" s="891"/>
      <c r="L307" s="891"/>
      <c r="M307" s="892"/>
      <c r="N307" s="892"/>
    </row>
    <row r="308" spans="1:14" ht="20.100000000000001" customHeight="1" x14ac:dyDescent="0.2">
      <c r="A308" s="889" t="e">
        <f>'Hidden Calculations'!#REF!</f>
        <v>#REF!</v>
      </c>
      <c r="B308" s="890"/>
      <c r="C308" s="891"/>
      <c r="D308" s="891"/>
      <c r="E308" s="891"/>
      <c r="F308" s="891"/>
      <c r="G308" s="891"/>
      <c r="H308" s="891"/>
      <c r="I308" s="891"/>
      <c r="J308" s="891"/>
      <c r="K308" s="891"/>
      <c r="L308" s="891"/>
      <c r="M308" s="892"/>
      <c r="N308" s="892"/>
    </row>
    <row r="309" spans="1:14" ht="20.100000000000001" customHeight="1" x14ac:dyDescent="0.2">
      <c r="A309" s="889" t="e">
        <f>'Hidden Calculations'!#REF!</f>
        <v>#REF!</v>
      </c>
      <c r="B309" s="890"/>
      <c r="C309" s="891"/>
      <c r="D309" s="891"/>
      <c r="E309" s="891"/>
      <c r="F309" s="891"/>
      <c r="G309" s="891"/>
      <c r="H309" s="891"/>
      <c r="I309" s="891"/>
      <c r="J309" s="891"/>
      <c r="K309" s="891"/>
      <c r="L309" s="891"/>
      <c r="M309" s="892"/>
      <c r="N309" s="892"/>
    </row>
    <row r="310" spans="1:14" ht="20.100000000000001" customHeight="1" x14ac:dyDescent="0.2">
      <c r="A310" s="889" t="e">
        <f>'Hidden Calculations'!#REF!</f>
        <v>#REF!</v>
      </c>
      <c r="B310" s="890"/>
      <c r="C310" s="891"/>
      <c r="D310" s="891"/>
      <c r="E310" s="891"/>
      <c r="F310" s="891"/>
      <c r="G310" s="891"/>
      <c r="H310" s="891"/>
      <c r="I310" s="891"/>
      <c r="J310" s="891"/>
      <c r="K310" s="891"/>
      <c r="L310" s="891"/>
      <c r="M310" s="892"/>
      <c r="N310" s="892"/>
    </row>
    <row r="311" spans="1:14" ht="20.100000000000001" customHeight="1" x14ac:dyDescent="0.2">
      <c r="A311" s="889" t="e">
        <f>'Hidden Calculations'!#REF!</f>
        <v>#REF!</v>
      </c>
      <c r="B311" s="890"/>
      <c r="C311" s="891"/>
      <c r="D311" s="891"/>
      <c r="E311" s="891"/>
      <c r="F311" s="891"/>
      <c r="G311" s="891"/>
      <c r="H311" s="891"/>
      <c r="I311" s="891"/>
      <c r="J311" s="891"/>
      <c r="K311" s="891"/>
      <c r="L311" s="891"/>
      <c r="M311" s="892"/>
      <c r="N311" s="892"/>
    </row>
    <row r="312" spans="1:14" ht="20.100000000000001" customHeight="1" x14ac:dyDescent="0.2">
      <c r="A312" s="889" t="e">
        <f>'Hidden Calculations'!#REF!</f>
        <v>#REF!</v>
      </c>
      <c r="B312" s="890"/>
      <c r="C312" s="891"/>
      <c r="D312" s="891"/>
      <c r="E312" s="891"/>
      <c r="F312" s="891"/>
      <c r="G312" s="891"/>
      <c r="H312" s="891"/>
      <c r="I312" s="891"/>
      <c r="J312" s="891"/>
      <c r="K312" s="891"/>
      <c r="L312" s="891"/>
      <c r="M312" s="892"/>
      <c r="N312" s="892"/>
    </row>
    <row r="313" spans="1:14" ht="20.100000000000001" customHeight="1" x14ac:dyDescent="0.2">
      <c r="A313" s="889" t="e">
        <f>'Hidden Calculations'!#REF!</f>
        <v>#REF!</v>
      </c>
      <c r="B313" s="890"/>
      <c r="C313" s="891"/>
      <c r="D313" s="891"/>
      <c r="E313" s="891"/>
      <c r="F313" s="891"/>
      <c r="G313" s="891"/>
      <c r="H313" s="891"/>
      <c r="I313" s="891"/>
      <c r="J313" s="891"/>
      <c r="K313" s="891"/>
      <c r="L313" s="891"/>
      <c r="M313" s="892"/>
      <c r="N313" s="892"/>
    </row>
    <row r="314" spans="1:14" ht="20.100000000000001" customHeight="1" x14ac:dyDescent="0.2">
      <c r="A314" s="889" t="e">
        <f>'Hidden Calculations'!#REF!</f>
        <v>#REF!</v>
      </c>
      <c r="B314" s="890"/>
      <c r="C314" s="891"/>
      <c r="D314" s="891"/>
      <c r="E314" s="891"/>
      <c r="F314" s="891"/>
      <c r="G314" s="891"/>
      <c r="H314" s="891"/>
      <c r="I314" s="891"/>
      <c r="J314" s="891"/>
      <c r="K314" s="891"/>
      <c r="L314" s="891"/>
      <c r="M314" s="892"/>
      <c r="N314" s="892"/>
    </row>
    <row r="315" spans="1:14" ht="20.100000000000001" customHeight="1" x14ac:dyDescent="0.2">
      <c r="A315" s="889" t="e">
        <f>'Hidden Calculations'!#REF!</f>
        <v>#REF!</v>
      </c>
      <c r="B315" s="890"/>
      <c r="C315" s="891"/>
      <c r="D315" s="891"/>
      <c r="E315" s="891"/>
      <c r="F315" s="891"/>
      <c r="G315" s="891"/>
      <c r="H315" s="891"/>
      <c r="I315" s="891"/>
      <c r="J315" s="891"/>
      <c r="K315" s="891"/>
      <c r="L315" s="891"/>
      <c r="M315" s="892"/>
      <c r="N315" s="892"/>
    </row>
    <row r="316" spans="1:14" ht="20.100000000000001" customHeight="1" x14ac:dyDescent="0.2">
      <c r="A316" s="889" t="e">
        <f>'Hidden Calculations'!#REF!</f>
        <v>#REF!</v>
      </c>
      <c r="B316" s="890"/>
      <c r="C316" s="891"/>
      <c r="D316" s="891"/>
      <c r="E316" s="891"/>
      <c r="F316" s="891"/>
      <c r="G316" s="891"/>
      <c r="H316" s="891"/>
      <c r="I316" s="891"/>
      <c r="J316" s="891"/>
      <c r="K316" s="891"/>
      <c r="L316" s="891"/>
      <c r="M316" s="892"/>
      <c r="N316" s="892"/>
    </row>
    <row r="317" spans="1:14" ht="20.100000000000001" customHeight="1" x14ac:dyDescent="0.2">
      <c r="A317" s="889" t="e">
        <f>'Hidden Calculations'!#REF!</f>
        <v>#REF!</v>
      </c>
      <c r="B317" s="890"/>
      <c r="C317" s="891"/>
      <c r="D317" s="891"/>
      <c r="E317" s="891"/>
      <c r="F317" s="891"/>
      <c r="G317" s="891"/>
      <c r="H317" s="891"/>
      <c r="I317" s="891"/>
      <c r="J317" s="891"/>
      <c r="K317" s="891"/>
      <c r="L317" s="891"/>
      <c r="M317" s="892"/>
      <c r="N317" s="892"/>
    </row>
    <row r="318" spans="1:14" ht="20.100000000000001" customHeight="1" x14ac:dyDescent="0.2">
      <c r="A318" s="889" t="e">
        <f>'Hidden Calculations'!#REF!</f>
        <v>#REF!</v>
      </c>
      <c r="B318" s="890"/>
      <c r="C318" s="891"/>
      <c r="D318" s="891"/>
      <c r="E318" s="891"/>
      <c r="F318" s="891"/>
      <c r="G318" s="891"/>
      <c r="H318" s="891"/>
      <c r="I318" s="891"/>
      <c r="J318" s="891"/>
      <c r="K318" s="891"/>
      <c r="L318" s="891"/>
      <c r="M318" s="892"/>
      <c r="N318" s="892"/>
    </row>
    <row r="319" spans="1:14" ht="20.100000000000001" customHeight="1" x14ac:dyDescent="0.2">
      <c r="A319" s="889" t="e">
        <f>'Hidden Calculations'!#REF!</f>
        <v>#REF!</v>
      </c>
      <c r="B319" s="890"/>
      <c r="C319" s="891"/>
      <c r="D319" s="891"/>
      <c r="E319" s="891"/>
      <c r="F319" s="891"/>
      <c r="G319" s="891"/>
      <c r="H319" s="891"/>
      <c r="I319" s="891"/>
      <c r="J319" s="891"/>
      <c r="K319" s="891"/>
      <c r="L319" s="891"/>
      <c r="M319" s="892"/>
      <c r="N319" s="892"/>
    </row>
    <row r="320" spans="1:14" ht="20.100000000000001" customHeight="1" x14ac:dyDescent="0.2">
      <c r="A320" s="889" t="e">
        <f>'Hidden Calculations'!#REF!</f>
        <v>#REF!</v>
      </c>
      <c r="B320" s="890"/>
      <c r="C320" s="891"/>
      <c r="D320" s="891"/>
      <c r="E320" s="891"/>
      <c r="F320" s="891"/>
      <c r="G320" s="891"/>
      <c r="H320" s="891"/>
      <c r="I320" s="891"/>
      <c r="J320" s="891"/>
      <c r="K320" s="891"/>
      <c r="L320" s="891"/>
      <c r="M320" s="892"/>
      <c r="N320" s="892"/>
    </row>
    <row r="321" spans="1:14" ht="20.100000000000001" customHeight="1" x14ac:dyDescent="0.2">
      <c r="A321" s="889" t="e">
        <f>'Hidden Calculations'!#REF!</f>
        <v>#REF!</v>
      </c>
      <c r="B321" s="890"/>
      <c r="C321" s="891"/>
      <c r="D321" s="891"/>
      <c r="E321" s="891"/>
      <c r="F321" s="891"/>
      <c r="G321" s="891"/>
      <c r="H321" s="891"/>
      <c r="I321" s="891"/>
      <c r="J321" s="891"/>
      <c r="K321" s="891"/>
      <c r="L321" s="891"/>
      <c r="M321" s="892"/>
      <c r="N321" s="892"/>
    </row>
    <row r="322" spans="1:14" ht="20.100000000000001" customHeight="1" x14ac:dyDescent="0.2">
      <c r="A322" s="889" t="e">
        <f>'Hidden Calculations'!#REF!</f>
        <v>#REF!</v>
      </c>
      <c r="B322" s="890"/>
      <c r="C322" s="891"/>
      <c r="D322" s="891"/>
      <c r="E322" s="891"/>
      <c r="F322" s="891"/>
      <c r="G322" s="891"/>
      <c r="H322" s="891"/>
      <c r="I322" s="891"/>
      <c r="J322" s="891"/>
      <c r="K322" s="891"/>
      <c r="L322" s="891"/>
      <c r="M322" s="892"/>
      <c r="N322" s="892"/>
    </row>
    <row r="323" spans="1:14" ht="20.100000000000001" customHeight="1" x14ac:dyDescent="0.2">
      <c r="A323" s="889" t="e">
        <f>'Hidden Calculations'!#REF!</f>
        <v>#REF!</v>
      </c>
      <c r="B323" s="890"/>
      <c r="C323" s="891"/>
      <c r="D323" s="891"/>
      <c r="E323" s="891"/>
      <c r="F323" s="891"/>
      <c r="G323" s="891"/>
      <c r="H323" s="891"/>
      <c r="I323" s="891"/>
      <c r="J323" s="891"/>
      <c r="K323" s="891"/>
      <c r="L323" s="891"/>
      <c r="M323" s="892"/>
      <c r="N323" s="892"/>
    </row>
    <row r="324" spans="1:14" ht="20.100000000000001" customHeight="1" x14ac:dyDescent="0.2">
      <c r="A324" s="889" t="e">
        <f>'Hidden Calculations'!#REF!</f>
        <v>#REF!</v>
      </c>
      <c r="B324" s="890"/>
      <c r="C324" s="891"/>
      <c r="D324" s="891"/>
      <c r="E324" s="891"/>
      <c r="F324" s="891"/>
      <c r="G324" s="891"/>
      <c r="H324" s="891"/>
      <c r="I324" s="891"/>
      <c r="J324" s="891"/>
      <c r="K324" s="891"/>
      <c r="L324" s="891"/>
      <c r="M324" s="892"/>
      <c r="N324" s="892"/>
    </row>
    <row r="325" spans="1:14" ht="20.100000000000001" customHeight="1" x14ac:dyDescent="0.2">
      <c r="A325" s="889" t="e">
        <f>'Hidden Calculations'!#REF!</f>
        <v>#REF!</v>
      </c>
      <c r="B325" s="890"/>
      <c r="C325" s="891"/>
      <c r="D325" s="891"/>
      <c r="E325" s="891"/>
      <c r="F325" s="891"/>
      <c r="G325" s="891"/>
      <c r="H325" s="891"/>
      <c r="I325" s="891"/>
      <c r="J325" s="891"/>
      <c r="K325" s="891"/>
      <c r="L325" s="891"/>
      <c r="M325" s="892"/>
      <c r="N325" s="892"/>
    </row>
    <row r="326" spans="1:14" ht="20.100000000000001" customHeight="1" x14ac:dyDescent="0.2">
      <c r="A326" s="889" t="e">
        <f>'Hidden Calculations'!#REF!</f>
        <v>#REF!</v>
      </c>
      <c r="B326" s="890"/>
      <c r="C326" s="891"/>
      <c r="D326" s="891"/>
      <c r="E326" s="891"/>
      <c r="F326" s="891"/>
      <c r="G326" s="891"/>
      <c r="H326" s="891"/>
      <c r="I326" s="891"/>
      <c r="J326" s="891"/>
      <c r="K326" s="891"/>
      <c r="L326" s="891"/>
      <c r="M326" s="892"/>
      <c r="N326" s="892"/>
    </row>
    <row r="327" spans="1:14" ht="20.100000000000001" customHeight="1" x14ac:dyDescent="0.2">
      <c r="A327" s="889" t="e">
        <f>'Hidden Calculations'!#REF!</f>
        <v>#REF!</v>
      </c>
      <c r="B327" s="890"/>
      <c r="C327" s="891"/>
      <c r="D327" s="891"/>
      <c r="E327" s="891"/>
      <c r="F327" s="891"/>
      <c r="G327" s="891"/>
      <c r="H327" s="891"/>
      <c r="I327" s="891"/>
      <c r="J327" s="891"/>
      <c r="K327" s="891"/>
      <c r="L327" s="891"/>
      <c r="M327" s="892"/>
      <c r="N327" s="892"/>
    </row>
    <row r="328" spans="1:14" ht="20.100000000000001" customHeight="1" x14ac:dyDescent="0.2">
      <c r="A328" s="889" t="e">
        <f>'Hidden Calculations'!#REF!</f>
        <v>#REF!</v>
      </c>
      <c r="B328" s="890"/>
      <c r="C328" s="891"/>
      <c r="D328" s="891"/>
      <c r="E328" s="891"/>
      <c r="F328" s="891"/>
      <c r="G328" s="891"/>
      <c r="H328" s="891"/>
      <c r="I328" s="891"/>
      <c r="J328" s="891"/>
      <c r="K328" s="891"/>
      <c r="L328" s="891"/>
      <c r="M328" s="892"/>
      <c r="N328" s="892"/>
    </row>
    <row r="329" spans="1:14" ht="20.100000000000001" customHeight="1" x14ac:dyDescent="0.2">
      <c r="A329" s="889" t="e">
        <f>'Hidden Calculations'!#REF!</f>
        <v>#REF!</v>
      </c>
      <c r="B329" s="890"/>
      <c r="C329" s="891"/>
      <c r="D329" s="891"/>
      <c r="E329" s="891"/>
      <c r="F329" s="891"/>
      <c r="G329" s="891"/>
      <c r="H329" s="891"/>
      <c r="I329" s="891"/>
      <c r="J329" s="891"/>
      <c r="K329" s="891"/>
      <c r="L329" s="891"/>
      <c r="M329" s="892"/>
      <c r="N329" s="892"/>
    </row>
    <row r="330" spans="1:14" ht="20.100000000000001" customHeight="1" x14ac:dyDescent="0.2">
      <c r="A330" s="889" t="e">
        <f>'Hidden Calculations'!#REF!</f>
        <v>#REF!</v>
      </c>
      <c r="B330" s="890"/>
      <c r="C330" s="891"/>
      <c r="D330" s="891"/>
      <c r="E330" s="891"/>
      <c r="F330" s="891"/>
      <c r="G330" s="891"/>
      <c r="H330" s="891"/>
      <c r="I330" s="891"/>
      <c r="J330" s="891"/>
      <c r="K330" s="891"/>
      <c r="L330" s="891"/>
      <c r="M330" s="892"/>
      <c r="N330" s="892"/>
    </row>
    <row r="331" spans="1:14" ht="20.100000000000001" customHeight="1" x14ac:dyDescent="0.2">
      <c r="A331" s="889" t="e">
        <f>'Hidden Calculations'!#REF!</f>
        <v>#REF!</v>
      </c>
      <c r="B331" s="890"/>
      <c r="C331" s="891"/>
      <c r="D331" s="891"/>
      <c r="E331" s="891"/>
      <c r="F331" s="891"/>
      <c r="G331" s="891"/>
      <c r="H331" s="891"/>
      <c r="I331" s="891"/>
      <c r="J331" s="891"/>
      <c r="K331" s="891"/>
      <c r="L331" s="891"/>
      <c r="M331" s="892"/>
      <c r="N331" s="892"/>
    </row>
    <row r="332" spans="1:14" ht="20.100000000000001" customHeight="1" x14ac:dyDescent="0.2">
      <c r="A332" s="889" t="e">
        <f>'Hidden Calculations'!#REF!</f>
        <v>#REF!</v>
      </c>
      <c r="B332" s="890"/>
      <c r="C332" s="891"/>
      <c r="D332" s="891"/>
      <c r="E332" s="891"/>
      <c r="F332" s="891"/>
      <c r="G332" s="891"/>
      <c r="H332" s="891"/>
      <c r="I332" s="891"/>
      <c r="J332" s="891"/>
      <c r="K332" s="891"/>
      <c r="L332" s="891"/>
      <c r="M332" s="892"/>
      <c r="N332" s="892"/>
    </row>
    <row r="333" spans="1:14" ht="20.100000000000001" customHeight="1" x14ac:dyDescent="0.2">
      <c r="A333" s="889" t="e">
        <f>'Hidden Calculations'!#REF!</f>
        <v>#REF!</v>
      </c>
      <c r="B333" s="890"/>
      <c r="C333" s="891"/>
      <c r="D333" s="891"/>
      <c r="E333" s="891"/>
      <c r="F333" s="891"/>
      <c r="G333" s="891"/>
      <c r="H333" s="891"/>
      <c r="I333" s="891"/>
      <c r="J333" s="891"/>
      <c r="K333" s="891"/>
      <c r="L333" s="891"/>
      <c r="M333" s="892"/>
      <c r="N333" s="892"/>
    </row>
    <row r="334" spans="1:14" ht="20.100000000000001" customHeight="1" x14ac:dyDescent="0.2">
      <c r="A334" s="889" t="e">
        <f>'Hidden Calculations'!#REF!</f>
        <v>#REF!</v>
      </c>
      <c r="B334" s="890"/>
      <c r="C334" s="891"/>
      <c r="D334" s="891"/>
      <c r="E334" s="891"/>
      <c r="F334" s="891"/>
      <c r="G334" s="891"/>
      <c r="H334" s="891"/>
      <c r="I334" s="891"/>
      <c r="J334" s="891"/>
      <c r="K334" s="891"/>
      <c r="L334" s="891"/>
      <c r="M334" s="892"/>
      <c r="N334" s="892"/>
    </row>
    <row r="335" spans="1:14" ht="20.100000000000001" customHeight="1" x14ac:dyDescent="0.2">
      <c r="A335" s="889" t="e">
        <f>'Hidden Calculations'!#REF!</f>
        <v>#REF!</v>
      </c>
      <c r="B335" s="890"/>
      <c r="C335" s="891"/>
      <c r="D335" s="891"/>
      <c r="E335" s="891"/>
      <c r="F335" s="891"/>
      <c r="G335" s="891"/>
      <c r="H335" s="891"/>
      <c r="I335" s="891"/>
      <c r="J335" s="891"/>
      <c r="K335" s="891"/>
      <c r="L335" s="891"/>
      <c r="M335" s="892"/>
      <c r="N335" s="892"/>
    </row>
    <row r="336" spans="1:14" ht="20.100000000000001" customHeight="1" x14ac:dyDescent="0.2">
      <c r="A336" s="889" t="e">
        <f>'Hidden Calculations'!#REF!</f>
        <v>#REF!</v>
      </c>
      <c r="B336" s="890"/>
      <c r="C336" s="891"/>
      <c r="D336" s="891"/>
      <c r="E336" s="891"/>
      <c r="F336" s="891"/>
      <c r="G336" s="891"/>
      <c r="H336" s="891"/>
      <c r="I336" s="891"/>
      <c r="J336" s="891"/>
      <c r="K336" s="891"/>
      <c r="L336" s="891"/>
      <c r="M336" s="892"/>
      <c r="N336" s="892"/>
    </row>
    <row r="337" spans="1:14" ht="20.100000000000001" customHeight="1" x14ac:dyDescent="0.2">
      <c r="A337" s="889" t="e">
        <f>'Hidden Calculations'!#REF!</f>
        <v>#REF!</v>
      </c>
      <c r="B337" s="890"/>
      <c r="C337" s="891"/>
      <c r="D337" s="891"/>
      <c r="E337" s="891"/>
      <c r="F337" s="891"/>
      <c r="G337" s="891"/>
      <c r="H337" s="891"/>
      <c r="I337" s="891"/>
      <c r="J337" s="891"/>
      <c r="K337" s="891"/>
      <c r="L337" s="891"/>
      <c r="M337" s="892"/>
      <c r="N337" s="892"/>
    </row>
    <row r="338" spans="1:14" ht="20.100000000000001" customHeight="1" x14ac:dyDescent="0.2">
      <c r="A338" s="889" t="e">
        <f>'Hidden Calculations'!#REF!</f>
        <v>#REF!</v>
      </c>
      <c r="B338" s="890"/>
      <c r="C338" s="891"/>
      <c r="D338" s="891"/>
      <c r="E338" s="891"/>
      <c r="F338" s="891"/>
      <c r="G338" s="891"/>
      <c r="H338" s="891"/>
      <c r="I338" s="891"/>
      <c r="J338" s="891"/>
      <c r="K338" s="891"/>
      <c r="L338" s="891"/>
      <c r="M338" s="892"/>
      <c r="N338" s="892"/>
    </row>
    <row r="339" spans="1:14" ht="20.100000000000001" customHeight="1" x14ac:dyDescent="0.2">
      <c r="A339" s="889" t="e">
        <f>'Hidden Calculations'!#REF!</f>
        <v>#REF!</v>
      </c>
      <c r="B339" s="890"/>
      <c r="C339" s="891"/>
      <c r="D339" s="891"/>
      <c r="E339" s="891"/>
      <c r="F339" s="891"/>
      <c r="G339" s="891"/>
      <c r="H339" s="891"/>
      <c r="I339" s="891"/>
      <c r="J339" s="891"/>
      <c r="K339" s="891"/>
      <c r="L339" s="891"/>
      <c r="M339" s="892"/>
      <c r="N339" s="892"/>
    </row>
    <row r="340" spans="1:14" ht="20.100000000000001" customHeight="1" x14ac:dyDescent="0.2">
      <c r="A340" s="889" t="e">
        <f>'Hidden Calculations'!#REF!</f>
        <v>#REF!</v>
      </c>
      <c r="B340" s="890"/>
      <c r="C340" s="891"/>
      <c r="D340" s="891"/>
      <c r="E340" s="891"/>
      <c r="F340" s="891"/>
      <c r="G340" s="891"/>
      <c r="H340" s="891"/>
      <c r="I340" s="891"/>
      <c r="J340" s="891"/>
      <c r="K340" s="891"/>
      <c r="L340" s="891"/>
      <c r="M340" s="892"/>
      <c r="N340" s="892"/>
    </row>
    <row r="341" spans="1:14" ht="20.100000000000001" customHeight="1" x14ac:dyDescent="0.2">
      <c r="A341" s="889" t="e">
        <f>'Hidden Calculations'!#REF!</f>
        <v>#REF!</v>
      </c>
      <c r="B341" s="890"/>
      <c r="C341" s="891"/>
      <c r="D341" s="891"/>
      <c r="E341" s="891"/>
      <c r="F341" s="891"/>
      <c r="G341" s="891"/>
      <c r="H341" s="891"/>
      <c r="I341" s="891"/>
      <c r="J341" s="891"/>
      <c r="K341" s="891"/>
      <c r="L341" s="891"/>
      <c r="M341" s="892"/>
      <c r="N341" s="892"/>
    </row>
    <row r="342" spans="1:14" ht="20.100000000000001" customHeight="1" x14ac:dyDescent="0.2">
      <c r="A342" s="889" t="e">
        <f>'Hidden Calculations'!#REF!</f>
        <v>#REF!</v>
      </c>
      <c r="B342" s="890"/>
      <c r="C342" s="891"/>
      <c r="D342" s="891"/>
      <c r="E342" s="891"/>
      <c r="F342" s="891"/>
      <c r="G342" s="891"/>
      <c r="H342" s="891"/>
      <c r="I342" s="891"/>
      <c r="J342" s="891"/>
      <c r="K342" s="891"/>
      <c r="L342" s="891"/>
      <c r="M342" s="892"/>
      <c r="N342" s="892"/>
    </row>
    <row r="343" spans="1:14" ht="20.100000000000001" customHeight="1" x14ac:dyDescent="0.2">
      <c r="A343" s="889" t="e">
        <f>'Hidden Calculations'!#REF!</f>
        <v>#REF!</v>
      </c>
      <c r="B343" s="890"/>
      <c r="C343" s="891"/>
      <c r="D343" s="891"/>
      <c r="E343" s="891"/>
      <c r="F343" s="891"/>
      <c r="G343" s="891"/>
      <c r="H343" s="891"/>
      <c r="I343" s="891"/>
      <c r="J343" s="891"/>
      <c r="K343" s="891"/>
      <c r="L343" s="891"/>
      <c r="M343" s="892"/>
      <c r="N343" s="892"/>
    </row>
    <row r="344" spans="1:14" ht="20.100000000000001" customHeight="1" x14ac:dyDescent="0.2">
      <c r="A344" s="889" t="e">
        <f>'Hidden Calculations'!#REF!</f>
        <v>#REF!</v>
      </c>
      <c r="B344" s="890"/>
      <c r="C344" s="891"/>
      <c r="D344" s="891"/>
      <c r="E344" s="891"/>
      <c r="F344" s="891"/>
      <c r="G344" s="891"/>
      <c r="H344" s="891"/>
      <c r="I344" s="891"/>
      <c r="J344" s="891"/>
      <c r="K344" s="891"/>
      <c r="L344" s="891"/>
      <c r="M344" s="892"/>
      <c r="N344" s="892"/>
    </row>
    <row r="345" spans="1:14" ht="20.100000000000001" customHeight="1" x14ac:dyDescent="0.2">
      <c r="A345" s="889" t="e">
        <f>'Hidden Calculations'!#REF!</f>
        <v>#REF!</v>
      </c>
      <c r="B345" s="890"/>
      <c r="C345" s="891"/>
      <c r="D345" s="891"/>
      <c r="E345" s="891"/>
      <c r="F345" s="891"/>
      <c r="G345" s="891"/>
      <c r="H345" s="891"/>
      <c r="I345" s="891"/>
      <c r="J345" s="891"/>
      <c r="K345" s="891"/>
      <c r="L345" s="891"/>
      <c r="M345" s="892"/>
      <c r="N345" s="892"/>
    </row>
    <row r="346" spans="1:14" ht="20.100000000000001" customHeight="1" x14ac:dyDescent="0.2">
      <c r="A346" s="889" t="e">
        <f>'Hidden Calculations'!#REF!</f>
        <v>#REF!</v>
      </c>
      <c r="B346" s="890"/>
      <c r="C346" s="891"/>
      <c r="D346" s="891"/>
      <c r="E346" s="891"/>
      <c r="F346" s="891"/>
      <c r="G346" s="891"/>
      <c r="H346" s="891"/>
      <c r="I346" s="891"/>
      <c r="J346" s="891"/>
      <c r="K346" s="891"/>
      <c r="L346" s="891"/>
      <c r="M346" s="892"/>
      <c r="N346" s="892"/>
    </row>
    <row r="347" spans="1:14" ht="20.100000000000001" customHeight="1" x14ac:dyDescent="0.2">
      <c r="A347" s="889" t="e">
        <f>'Hidden Calculations'!#REF!</f>
        <v>#REF!</v>
      </c>
      <c r="B347" s="890"/>
      <c r="C347" s="891"/>
      <c r="D347" s="891"/>
      <c r="E347" s="891"/>
      <c r="F347" s="891"/>
      <c r="G347" s="891"/>
      <c r="H347" s="891"/>
      <c r="I347" s="891"/>
      <c r="J347" s="891"/>
      <c r="K347" s="891"/>
      <c r="L347" s="891"/>
      <c r="M347" s="892"/>
      <c r="N347" s="892"/>
    </row>
    <row r="348" spans="1:14" ht="20.100000000000001" customHeight="1" x14ac:dyDescent="0.2">
      <c r="A348" s="889" t="e">
        <f>'Hidden Calculations'!#REF!</f>
        <v>#REF!</v>
      </c>
      <c r="B348" s="890"/>
      <c r="C348" s="891"/>
      <c r="D348" s="891"/>
      <c r="E348" s="891"/>
      <c r="F348" s="891"/>
      <c r="G348" s="891"/>
      <c r="H348" s="891"/>
      <c r="I348" s="891"/>
      <c r="J348" s="891"/>
      <c r="K348" s="891"/>
      <c r="L348" s="891"/>
      <c r="M348" s="892"/>
      <c r="N348" s="892"/>
    </row>
    <row r="349" spans="1:14" ht="20.100000000000001" customHeight="1" x14ac:dyDescent="0.2">
      <c r="A349" s="889" t="e">
        <f>'Hidden Calculations'!#REF!</f>
        <v>#REF!</v>
      </c>
      <c r="B349" s="890"/>
      <c r="C349" s="891"/>
      <c r="D349" s="891"/>
      <c r="E349" s="891"/>
      <c r="F349" s="891"/>
      <c r="G349" s="891"/>
      <c r="H349" s="891"/>
      <c r="I349" s="891"/>
      <c r="J349" s="891"/>
      <c r="K349" s="891"/>
      <c r="L349" s="891"/>
      <c r="M349" s="892"/>
      <c r="N349" s="892"/>
    </row>
    <row r="350" spans="1:14" ht="20.100000000000001" customHeight="1" x14ac:dyDescent="0.2">
      <c r="A350" s="889" t="e">
        <f>'Hidden Calculations'!#REF!</f>
        <v>#REF!</v>
      </c>
      <c r="B350" s="890"/>
      <c r="C350" s="891"/>
      <c r="D350" s="891"/>
      <c r="E350" s="891"/>
      <c r="F350" s="891"/>
      <c r="G350" s="891"/>
      <c r="H350" s="891"/>
      <c r="I350" s="891"/>
      <c r="J350" s="891"/>
      <c r="K350" s="891"/>
      <c r="L350" s="891"/>
      <c r="M350" s="892"/>
      <c r="N350" s="892"/>
    </row>
    <row r="351" spans="1:14" ht="20.100000000000001" customHeight="1" x14ac:dyDescent="0.2">
      <c r="A351" s="889" t="e">
        <f>'Hidden Calculations'!#REF!</f>
        <v>#REF!</v>
      </c>
      <c r="B351" s="890"/>
      <c r="C351" s="891"/>
      <c r="D351" s="891"/>
      <c r="E351" s="891"/>
      <c r="F351" s="891"/>
      <c r="G351" s="891"/>
      <c r="H351" s="891"/>
      <c r="I351" s="891"/>
      <c r="J351" s="891"/>
      <c r="K351" s="891"/>
      <c r="L351" s="891"/>
      <c r="M351" s="892"/>
      <c r="N351" s="892"/>
    </row>
    <row r="352" spans="1:14" ht="20.100000000000001" customHeight="1" x14ac:dyDescent="0.2">
      <c r="A352" s="889" t="e">
        <f>'Hidden Calculations'!#REF!</f>
        <v>#REF!</v>
      </c>
      <c r="B352" s="890"/>
      <c r="C352" s="891"/>
      <c r="D352" s="891"/>
      <c r="E352" s="891"/>
      <c r="F352" s="891"/>
      <c r="G352" s="891"/>
      <c r="H352" s="891"/>
      <c r="I352" s="891"/>
      <c r="J352" s="891"/>
      <c r="K352" s="891"/>
      <c r="L352" s="891"/>
      <c r="M352" s="892"/>
      <c r="N352" s="892"/>
    </row>
    <row r="353" spans="1:14" ht="20.100000000000001" customHeight="1" x14ac:dyDescent="0.2">
      <c r="A353" s="889" t="e">
        <f>'Hidden Calculations'!#REF!</f>
        <v>#REF!</v>
      </c>
      <c r="B353" s="890"/>
      <c r="C353" s="891"/>
      <c r="D353" s="891"/>
      <c r="E353" s="891"/>
      <c r="F353" s="891"/>
      <c r="G353" s="891"/>
      <c r="H353" s="891"/>
      <c r="I353" s="891"/>
      <c r="J353" s="891"/>
      <c r="K353" s="891"/>
      <c r="L353" s="891"/>
      <c r="M353" s="892"/>
      <c r="N353" s="892"/>
    </row>
    <row r="354" spans="1:14" ht="20.100000000000001" customHeight="1" x14ac:dyDescent="0.2">
      <c r="A354" s="889" t="e">
        <f>'Hidden Calculations'!#REF!</f>
        <v>#REF!</v>
      </c>
      <c r="B354" s="890"/>
      <c r="C354" s="891"/>
      <c r="D354" s="891"/>
      <c r="E354" s="891"/>
      <c r="F354" s="891"/>
      <c r="G354" s="891"/>
      <c r="H354" s="891"/>
      <c r="I354" s="891"/>
      <c r="J354" s="891"/>
      <c r="K354" s="891"/>
      <c r="L354" s="891"/>
      <c r="M354" s="892"/>
      <c r="N354" s="892"/>
    </row>
    <row r="355" spans="1:14" ht="20.100000000000001" customHeight="1" x14ac:dyDescent="0.2">
      <c r="A355" s="889" t="e">
        <f>'Hidden Calculations'!#REF!</f>
        <v>#REF!</v>
      </c>
      <c r="B355" s="890"/>
      <c r="C355" s="891"/>
      <c r="D355" s="891"/>
      <c r="E355" s="891"/>
      <c r="F355" s="891"/>
      <c r="G355" s="891"/>
      <c r="H355" s="891"/>
      <c r="I355" s="891"/>
      <c r="J355" s="891"/>
      <c r="K355" s="891"/>
      <c r="L355" s="891"/>
      <c r="M355" s="892"/>
      <c r="N355" s="892"/>
    </row>
    <row r="356" spans="1:14" ht="20.100000000000001" customHeight="1" x14ac:dyDescent="0.2">
      <c r="A356" s="889" t="e">
        <f>'Hidden Calculations'!#REF!</f>
        <v>#REF!</v>
      </c>
      <c r="B356" s="890"/>
      <c r="C356" s="891"/>
      <c r="D356" s="891"/>
      <c r="E356" s="891"/>
      <c r="F356" s="891"/>
      <c r="G356" s="891"/>
      <c r="H356" s="891"/>
      <c r="I356" s="891"/>
      <c r="J356" s="891"/>
      <c r="K356" s="891"/>
      <c r="L356" s="891"/>
      <c r="M356" s="892"/>
      <c r="N356" s="892"/>
    </row>
    <row r="357" spans="1:14" ht="20.100000000000001" customHeight="1" x14ac:dyDescent="0.2">
      <c r="A357" s="889" t="e">
        <f>'Hidden Calculations'!#REF!</f>
        <v>#REF!</v>
      </c>
      <c r="B357" s="890"/>
      <c r="C357" s="891"/>
      <c r="D357" s="891"/>
      <c r="E357" s="891"/>
      <c r="F357" s="891"/>
      <c r="G357" s="891"/>
      <c r="H357" s="891"/>
      <c r="I357" s="891"/>
      <c r="J357" s="891"/>
      <c r="K357" s="891"/>
      <c r="L357" s="891"/>
      <c r="M357" s="892"/>
      <c r="N357" s="892"/>
    </row>
    <row r="358" spans="1:14" ht="20.100000000000001" customHeight="1" x14ac:dyDescent="0.2">
      <c r="A358" s="889" t="e">
        <f>'Hidden Calculations'!#REF!</f>
        <v>#REF!</v>
      </c>
      <c r="B358" s="890"/>
      <c r="C358" s="891"/>
      <c r="D358" s="891"/>
      <c r="E358" s="891"/>
      <c r="F358" s="891"/>
      <c r="G358" s="891"/>
      <c r="H358" s="891"/>
      <c r="I358" s="891"/>
      <c r="J358" s="891"/>
      <c r="K358" s="891"/>
      <c r="L358" s="891"/>
      <c r="M358" s="892"/>
      <c r="N358" s="892"/>
    </row>
    <row r="359" spans="1:14" ht="20.100000000000001" customHeight="1" x14ac:dyDescent="0.2">
      <c r="A359" s="889" t="e">
        <f>'Hidden Calculations'!#REF!</f>
        <v>#REF!</v>
      </c>
      <c r="B359" s="890"/>
      <c r="C359" s="891"/>
      <c r="D359" s="891"/>
      <c r="E359" s="891"/>
      <c r="F359" s="891"/>
      <c r="G359" s="891"/>
      <c r="H359" s="891"/>
      <c r="I359" s="891"/>
      <c r="J359" s="891"/>
      <c r="K359" s="891"/>
      <c r="L359" s="891"/>
      <c r="M359" s="892"/>
      <c r="N359" s="892"/>
    </row>
    <row r="360" spans="1:14" ht="20.100000000000001" customHeight="1" x14ac:dyDescent="0.2">
      <c r="A360" s="889" t="e">
        <f>'Hidden Calculations'!#REF!</f>
        <v>#REF!</v>
      </c>
      <c r="B360" s="890"/>
      <c r="C360" s="891"/>
      <c r="D360" s="891"/>
      <c r="E360" s="891"/>
      <c r="F360" s="891"/>
      <c r="G360" s="891"/>
      <c r="H360" s="891"/>
      <c r="I360" s="891"/>
      <c r="J360" s="891"/>
      <c r="K360" s="891"/>
      <c r="L360" s="891"/>
      <c r="M360" s="892"/>
      <c r="N360" s="892"/>
    </row>
    <row r="361" spans="1:14" ht="20.100000000000001" customHeight="1" x14ac:dyDescent="0.2">
      <c r="A361" s="889" t="e">
        <f>'Hidden Calculations'!#REF!</f>
        <v>#REF!</v>
      </c>
      <c r="B361" s="890"/>
      <c r="C361" s="891"/>
      <c r="D361" s="891"/>
      <c r="E361" s="891"/>
      <c r="F361" s="891"/>
      <c r="G361" s="891"/>
      <c r="H361" s="891"/>
      <c r="I361" s="891"/>
      <c r="J361" s="891"/>
      <c r="K361" s="891"/>
      <c r="L361" s="891"/>
      <c r="M361" s="892"/>
      <c r="N361" s="892"/>
    </row>
    <row r="362" spans="1:14" ht="20.100000000000001" customHeight="1" x14ac:dyDescent="0.2">
      <c r="A362" s="889" t="e">
        <f>'Hidden Calculations'!#REF!</f>
        <v>#REF!</v>
      </c>
      <c r="B362" s="890"/>
      <c r="C362" s="891"/>
      <c r="D362" s="891"/>
      <c r="E362" s="891"/>
      <c r="F362" s="891"/>
      <c r="G362" s="891"/>
      <c r="H362" s="891"/>
      <c r="I362" s="891"/>
      <c r="J362" s="891"/>
      <c r="K362" s="891"/>
      <c r="L362" s="891"/>
      <c r="M362" s="892"/>
      <c r="N362" s="892"/>
    </row>
    <row r="363" spans="1:14" ht="20.100000000000001" customHeight="1" x14ac:dyDescent="0.2">
      <c r="A363" s="889" t="e">
        <f>'Hidden Calculations'!#REF!</f>
        <v>#REF!</v>
      </c>
      <c r="B363" s="890"/>
      <c r="C363" s="891"/>
      <c r="D363" s="891"/>
      <c r="E363" s="891"/>
      <c r="F363" s="891"/>
      <c r="G363" s="891"/>
      <c r="H363" s="891"/>
      <c r="I363" s="891"/>
      <c r="J363" s="891"/>
      <c r="K363" s="891"/>
      <c r="L363" s="891"/>
      <c r="M363" s="892"/>
      <c r="N363" s="892"/>
    </row>
    <row r="364" spans="1:14" ht="20.100000000000001" customHeight="1" x14ac:dyDescent="0.2">
      <c r="A364" s="889" t="e">
        <f>'Hidden Calculations'!#REF!</f>
        <v>#REF!</v>
      </c>
      <c r="B364" s="890"/>
      <c r="C364" s="891"/>
      <c r="D364" s="891"/>
      <c r="E364" s="891"/>
      <c r="F364" s="891"/>
      <c r="G364" s="891"/>
      <c r="H364" s="891"/>
      <c r="I364" s="891"/>
      <c r="J364" s="891"/>
      <c r="K364" s="891"/>
      <c r="L364" s="891"/>
      <c r="M364" s="892"/>
      <c r="N364" s="892"/>
    </row>
    <row r="365" spans="1:14" ht="20.100000000000001" customHeight="1" x14ac:dyDescent="0.2">
      <c r="A365" s="889" t="e">
        <f>'Hidden Calculations'!#REF!</f>
        <v>#REF!</v>
      </c>
      <c r="B365" s="890"/>
      <c r="C365" s="891"/>
      <c r="D365" s="891"/>
      <c r="E365" s="891"/>
      <c r="F365" s="891"/>
      <c r="G365" s="891"/>
      <c r="H365" s="891"/>
      <c r="I365" s="891"/>
      <c r="J365" s="891"/>
      <c r="K365" s="891"/>
      <c r="L365" s="891"/>
      <c r="M365" s="892"/>
      <c r="N365" s="892"/>
    </row>
    <row r="366" spans="1:14" ht="20.100000000000001" customHeight="1" x14ac:dyDescent="0.2">
      <c r="A366" s="889" t="e">
        <f>'Hidden Calculations'!#REF!</f>
        <v>#REF!</v>
      </c>
      <c r="B366" s="890"/>
      <c r="C366" s="891"/>
      <c r="D366" s="891"/>
      <c r="E366" s="891"/>
      <c r="F366" s="891"/>
      <c r="G366" s="891"/>
      <c r="H366" s="891"/>
      <c r="I366" s="891"/>
      <c r="J366" s="891"/>
      <c r="K366" s="891"/>
      <c r="L366" s="891"/>
      <c r="M366" s="892"/>
      <c r="N366" s="892"/>
    </row>
    <row r="367" spans="1:14" ht="20.100000000000001" customHeight="1" x14ac:dyDescent="0.2">
      <c r="A367" s="889" t="e">
        <f>'Hidden Calculations'!#REF!</f>
        <v>#REF!</v>
      </c>
      <c r="B367" s="890"/>
      <c r="C367" s="891"/>
      <c r="D367" s="891"/>
      <c r="E367" s="891"/>
      <c r="F367" s="891"/>
      <c r="G367" s="891"/>
      <c r="H367" s="891"/>
      <c r="I367" s="891"/>
      <c r="J367" s="891"/>
      <c r="K367" s="891"/>
      <c r="L367" s="891"/>
      <c r="M367" s="892"/>
      <c r="N367" s="892"/>
    </row>
    <row r="368" spans="1:14" ht="20.100000000000001" customHeight="1" x14ac:dyDescent="0.2">
      <c r="A368" s="889" t="e">
        <f>'Hidden Calculations'!#REF!</f>
        <v>#REF!</v>
      </c>
      <c r="B368" s="890"/>
      <c r="C368" s="891"/>
      <c r="D368" s="891"/>
      <c r="E368" s="891"/>
      <c r="F368" s="891"/>
      <c r="G368" s="891"/>
      <c r="H368" s="891"/>
      <c r="I368" s="891"/>
      <c r="J368" s="891"/>
      <c r="K368" s="891"/>
      <c r="L368" s="891"/>
      <c r="M368" s="892"/>
      <c r="N368" s="892"/>
    </row>
    <row r="369" spans="1:14" ht="20.100000000000001" customHeight="1" x14ac:dyDescent="0.2">
      <c r="A369" s="889" t="e">
        <f>'Hidden Calculations'!#REF!</f>
        <v>#REF!</v>
      </c>
      <c r="B369" s="890"/>
      <c r="C369" s="891"/>
      <c r="D369" s="891"/>
      <c r="E369" s="891"/>
      <c r="F369" s="891"/>
      <c r="G369" s="891"/>
      <c r="H369" s="891"/>
      <c r="I369" s="891"/>
      <c r="J369" s="891"/>
      <c r="K369" s="891"/>
      <c r="L369" s="891"/>
      <c r="M369" s="892"/>
      <c r="N369" s="892"/>
    </row>
    <row r="370" spans="1:14" ht="20.100000000000001" customHeight="1" x14ac:dyDescent="0.2">
      <c r="A370" s="889" t="e">
        <f>'Hidden Calculations'!#REF!</f>
        <v>#REF!</v>
      </c>
      <c r="B370" s="890"/>
      <c r="C370" s="891"/>
      <c r="D370" s="891"/>
      <c r="E370" s="891"/>
      <c r="F370" s="891"/>
      <c r="G370" s="891"/>
      <c r="H370" s="891"/>
      <c r="I370" s="891"/>
      <c r="J370" s="891"/>
      <c r="K370" s="891"/>
      <c r="L370" s="891"/>
      <c r="M370" s="892"/>
      <c r="N370" s="892"/>
    </row>
    <row r="371" spans="1:14" ht="20.100000000000001" customHeight="1" x14ac:dyDescent="0.2">
      <c r="A371" s="889" t="e">
        <f>'Hidden Calculations'!#REF!</f>
        <v>#REF!</v>
      </c>
      <c r="B371" s="890"/>
      <c r="C371" s="891"/>
      <c r="D371" s="891"/>
      <c r="E371" s="891"/>
      <c r="F371" s="891"/>
      <c r="G371" s="891"/>
      <c r="H371" s="891"/>
      <c r="I371" s="891"/>
      <c r="J371" s="891"/>
      <c r="K371" s="891"/>
      <c r="L371" s="891"/>
      <c r="M371" s="892"/>
      <c r="N371" s="892"/>
    </row>
    <row r="372" spans="1:14" ht="20.100000000000001" customHeight="1" x14ac:dyDescent="0.2">
      <c r="A372" s="889" t="e">
        <f>'Hidden Calculations'!#REF!</f>
        <v>#REF!</v>
      </c>
      <c r="B372" s="890"/>
      <c r="C372" s="891"/>
      <c r="D372" s="891"/>
      <c r="E372" s="891"/>
      <c r="F372" s="891"/>
      <c r="G372" s="891"/>
      <c r="H372" s="891"/>
      <c r="I372" s="891"/>
      <c r="J372" s="891"/>
      <c r="K372" s="891"/>
      <c r="L372" s="891"/>
      <c r="M372" s="892"/>
      <c r="N372" s="892"/>
    </row>
    <row r="373" spans="1:14" ht="20.100000000000001" customHeight="1" x14ac:dyDescent="0.2">
      <c r="A373" s="889" t="e">
        <f>'Hidden Calculations'!#REF!</f>
        <v>#REF!</v>
      </c>
      <c r="B373" s="890"/>
      <c r="C373" s="891"/>
      <c r="D373" s="891"/>
      <c r="E373" s="891"/>
      <c r="F373" s="891"/>
      <c r="G373" s="891"/>
      <c r="H373" s="891"/>
      <c r="I373" s="891"/>
      <c r="J373" s="891"/>
      <c r="K373" s="891"/>
      <c r="L373" s="891"/>
      <c r="M373" s="892"/>
      <c r="N373" s="892"/>
    </row>
    <row r="374" spans="1:14" ht="20.100000000000001" customHeight="1" x14ac:dyDescent="0.2">
      <c r="A374" s="889" t="e">
        <f>'Hidden Calculations'!#REF!</f>
        <v>#REF!</v>
      </c>
      <c r="B374" s="890"/>
      <c r="C374" s="891"/>
      <c r="D374" s="891"/>
      <c r="E374" s="891"/>
      <c r="F374" s="891"/>
      <c r="G374" s="891"/>
      <c r="H374" s="891"/>
      <c r="I374" s="891"/>
      <c r="J374" s="891"/>
      <c r="K374" s="891"/>
      <c r="L374" s="891"/>
      <c r="M374" s="892"/>
      <c r="N374" s="892"/>
    </row>
    <row r="375" spans="1:14" ht="20.100000000000001" customHeight="1" x14ac:dyDescent="0.2">
      <c r="A375" s="889" t="e">
        <f>'Hidden Calculations'!#REF!</f>
        <v>#REF!</v>
      </c>
      <c r="B375" s="890"/>
      <c r="C375" s="891"/>
      <c r="D375" s="891"/>
      <c r="E375" s="891"/>
      <c r="F375" s="891"/>
      <c r="G375" s="891"/>
      <c r="H375" s="891"/>
      <c r="I375" s="891"/>
      <c r="J375" s="891"/>
      <c r="K375" s="891"/>
      <c r="L375" s="891"/>
      <c r="M375" s="892"/>
      <c r="N375" s="892"/>
    </row>
    <row r="376" spans="1:14" ht="20.100000000000001" customHeight="1" x14ac:dyDescent="0.2">
      <c r="A376" s="889" t="e">
        <f>'Hidden Calculations'!#REF!</f>
        <v>#REF!</v>
      </c>
      <c r="B376" s="890"/>
      <c r="C376" s="891"/>
      <c r="D376" s="891"/>
      <c r="E376" s="891"/>
      <c r="F376" s="891"/>
      <c r="G376" s="891"/>
      <c r="H376" s="891"/>
      <c r="I376" s="891"/>
      <c r="J376" s="891"/>
      <c r="K376" s="891"/>
      <c r="L376" s="891"/>
      <c r="M376" s="892"/>
      <c r="N376" s="892"/>
    </row>
    <row r="377" spans="1:14" ht="20.100000000000001" customHeight="1" x14ac:dyDescent="0.2">
      <c r="A377" s="889" t="e">
        <f>'Hidden Calculations'!#REF!</f>
        <v>#REF!</v>
      </c>
      <c r="B377" s="890"/>
      <c r="C377" s="891"/>
      <c r="D377" s="891"/>
      <c r="E377" s="891"/>
      <c r="F377" s="891"/>
      <c r="G377" s="891"/>
      <c r="H377" s="891"/>
      <c r="I377" s="891"/>
      <c r="J377" s="891"/>
      <c r="K377" s="891"/>
      <c r="L377" s="891"/>
      <c r="M377" s="892"/>
      <c r="N377" s="892"/>
    </row>
    <row r="378" spans="1:14" ht="20.100000000000001" customHeight="1" x14ac:dyDescent="0.2">
      <c r="A378" s="889" t="e">
        <f>'Hidden Calculations'!#REF!</f>
        <v>#REF!</v>
      </c>
      <c r="B378" s="890"/>
      <c r="C378" s="891"/>
      <c r="D378" s="891"/>
      <c r="E378" s="891"/>
      <c r="F378" s="891"/>
      <c r="G378" s="891"/>
      <c r="H378" s="891"/>
      <c r="I378" s="891"/>
      <c r="J378" s="891"/>
      <c r="K378" s="891"/>
      <c r="L378" s="891"/>
      <c r="M378" s="892"/>
      <c r="N378" s="892"/>
    </row>
    <row r="379" spans="1:14" ht="20.100000000000001" customHeight="1" x14ac:dyDescent="0.2">
      <c r="A379" s="889" t="e">
        <f>'Hidden Calculations'!#REF!</f>
        <v>#REF!</v>
      </c>
      <c r="B379" s="890"/>
      <c r="C379" s="891"/>
      <c r="D379" s="891"/>
      <c r="E379" s="891"/>
      <c r="F379" s="891"/>
      <c r="G379" s="891"/>
      <c r="H379" s="891"/>
      <c r="I379" s="891"/>
      <c r="J379" s="891"/>
      <c r="K379" s="891"/>
      <c r="L379" s="891"/>
      <c r="M379" s="892"/>
      <c r="N379" s="892"/>
    </row>
    <row r="380" spans="1:14" ht="20.100000000000001" customHeight="1" x14ac:dyDescent="0.2">
      <c r="A380" s="889" t="e">
        <f>'Hidden Calculations'!#REF!</f>
        <v>#REF!</v>
      </c>
      <c r="B380" s="890"/>
      <c r="C380" s="891"/>
      <c r="D380" s="891"/>
      <c r="E380" s="891"/>
      <c r="F380" s="891"/>
      <c r="G380" s="891"/>
      <c r="H380" s="891"/>
      <c r="I380" s="891"/>
      <c r="J380" s="891"/>
      <c r="K380" s="891"/>
      <c r="L380" s="891"/>
      <c r="M380" s="892"/>
      <c r="N380" s="892"/>
    </row>
    <row r="381" spans="1:14" ht="20.100000000000001" customHeight="1" x14ac:dyDescent="0.2">
      <c r="A381" s="889" t="e">
        <f>'Hidden Calculations'!#REF!</f>
        <v>#REF!</v>
      </c>
      <c r="B381" s="890"/>
      <c r="C381" s="891"/>
      <c r="D381" s="891"/>
      <c r="E381" s="891"/>
      <c r="F381" s="891"/>
      <c r="G381" s="891"/>
      <c r="H381" s="891"/>
      <c r="I381" s="891"/>
      <c r="J381" s="891"/>
      <c r="K381" s="891"/>
      <c r="L381" s="891"/>
      <c r="M381" s="892"/>
      <c r="N381" s="892"/>
    </row>
    <row r="382" spans="1:14" ht="20.100000000000001" customHeight="1" x14ac:dyDescent="0.2">
      <c r="A382" s="889" t="e">
        <f>'Hidden Calculations'!#REF!</f>
        <v>#REF!</v>
      </c>
      <c r="B382" s="890"/>
      <c r="C382" s="891"/>
      <c r="D382" s="891"/>
      <c r="E382" s="891"/>
      <c r="F382" s="891"/>
      <c r="G382" s="891"/>
      <c r="H382" s="891"/>
      <c r="I382" s="891"/>
      <c r="J382" s="891"/>
      <c r="K382" s="891"/>
      <c r="L382" s="891"/>
      <c r="M382" s="892"/>
      <c r="N382" s="892"/>
    </row>
    <row r="383" spans="1:14" ht="20.100000000000001" customHeight="1" x14ac:dyDescent="0.2">
      <c r="A383" s="889" t="e">
        <f>'Hidden Calculations'!#REF!</f>
        <v>#REF!</v>
      </c>
      <c r="B383" s="890"/>
      <c r="C383" s="891"/>
      <c r="D383" s="891"/>
      <c r="E383" s="891"/>
      <c r="F383" s="891"/>
      <c r="G383" s="891"/>
      <c r="H383" s="891"/>
      <c r="I383" s="891"/>
      <c r="J383" s="891"/>
      <c r="K383" s="891"/>
      <c r="L383" s="891"/>
      <c r="M383" s="892"/>
      <c r="N383" s="892"/>
    </row>
    <row r="384" spans="1:14" ht="20.100000000000001" customHeight="1" x14ac:dyDescent="0.2">
      <c r="A384" s="889" t="e">
        <f>'Hidden Calculations'!#REF!</f>
        <v>#REF!</v>
      </c>
      <c r="B384" s="890"/>
      <c r="C384" s="891"/>
      <c r="D384" s="891"/>
      <c r="E384" s="891"/>
      <c r="F384" s="891"/>
      <c r="G384" s="891"/>
      <c r="H384" s="891"/>
      <c r="I384" s="891"/>
      <c r="J384" s="891"/>
      <c r="K384" s="891"/>
      <c r="L384" s="891"/>
      <c r="M384" s="892"/>
      <c r="N384" s="892"/>
    </row>
    <row r="385" spans="1:14" ht="20.100000000000001" customHeight="1" x14ac:dyDescent="0.2">
      <c r="A385" s="889" t="e">
        <f>'Hidden Calculations'!#REF!</f>
        <v>#REF!</v>
      </c>
      <c r="B385" s="890"/>
      <c r="C385" s="891"/>
      <c r="D385" s="891"/>
      <c r="E385" s="891"/>
      <c r="F385" s="891"/>
      <c r="G385" s="891"/>
      <c r="H385" s="891"/>
      <c r="I385" s="891"/>
      <c r="J385" s="891"/>
      <c r="K385" s="891"/>
      <c r="L385" s="891"/>
      <c r="M385" s="892"/>
      <c r="N385" s="892"/>
    </row>
    <row r="386" spans="1:14" ht="20.100000000000001" customHeight="1" x14ac:dyDescent="0.2">
      <c r="A386" s="889" t="e">
        <f>'Hidden Calculations'!#REF!</f>
        <v>#REF!</v>
      </c>
      <c r="B386" s="890"/>
      <c r="C386" s="891"/>
      <c r="D386" s="891"/>
      <c r="E386" s="891"/>
      <c r="F386" s="891"/>
      <c r="G386" s="891"/>
      <c r="H386" s="891"/>
      <c r="I386" s="891"/>
      <c r="J386" s="891"/>
      <c r="K386" s="891"/>
      <c r="L386" s="891"/>
      <c r="M386" s="892"/>
      <c r="N386" s="892"/>
    </row>
    <row r="387" spans="1:14" ht="20.100000000000001" customHeight="1" x14ac:dyDescent="0.2">
      <c r="A387" s="889" t="e">
        <f>'Hidden Calculations'!#REF!</f>
        <v>#REF!</v>
      </c>
      <c r="B387" s="890"/>
      <c r="C387" s="891"/>
      <c r="D387" s="891"/>
      <c r="E387" s="891"/>
      <c r="F387" s="891"/>
      <c r="G387" s="891"/>
      <c r="H387" s="891"/>
      <c r="I387" s="891"/>
      <c r="J387" s="891"/>
      <c r="K387" s="891"/>
      <c r="L387" s="891"/>
      <c r="M387" s="892"/>
      <c r="N387" s="892"/>
    </row>
    <row r="388" spans="1:14" ht="20.100000000000001" customHeight="1" x14ac:dyDescent="0.2">
      <c r="A388" s="889" t="e">
        <f>'Hidden Calculations'!#REF!</f>
        <v>#REF!</v>
      </c>
      <c r="B388" s="890"/>
      <c r="C388" s="891"/>
      <c r="D388" s="891"/>
      <c r="E388" s="891"/>
      <c r="F388" s="891"/>
      <c r="G388" s="891"/>
      <c r="H388" s="891"/>
      <c r="I388" s="891"/>
      <c r="J388" s="891"/>
      <c r="K388" s="891"/>
      <c r="L388" s="891"/>
      <c r="M388" s="892"/>
      <c r="N388" s="892"/>
    </row>
    <row r="389" spans="1:14" ht="20.100000000000001" customHeight="1" x14ac:dyDescent="0.2">
      <c r="A389" s="889" t="e">
        <f>'Hidden Calculations'!#REF!</f>
        <v>#REF!</v>
      </c>
      <c r="B389" s="890"/>
      <c r="C389" s="891"/>
      <c r="D389" s="891"/>
      <c r="E389" s="891"/>
      <c r="F389" s="891"/>
      <c r="G389" s="891"/>
      <c r="H389" s="891"/>
      <c r="I389" s="891"/>
      <c r="J389" s="891"/>
      <c r="K389" s="891"/>
      <c r="L389" s="891"/>
      <c r="M389" s="892"/>
      <c r="N389" s="892"/>
    </row>
    <row r="390" spans="1:14" ht="20.100000000000001" customHeight="1" x14ac:dyDescent="0.2">
      <c r="A390" s="889" t="e">
        <f>'Hidden Calculations'!#REF!</f>
        <v>#REF!</v>
      </c>
      <c r="B390" s="890"/>
      <c r="C390" s="891"/>
      <c r="D390" s="891"/>
      <c r="E390" s="891"/>
      <c r="F390" s="891"/>
      <c r="G390" s="891"/>
      <c r="H390" s="891"/>
      <c r="I390" s="891"/>
      <c r="J390" s="891"/>
      <c r="K390" s="891"/>
      <c r="L390" s="891"/>
      <c r="M390" s="892"/>
      <c r="N390" s="892"/>
    </row>
    <row r="391" spans="1:14" ht="20.100000000000001" customHeight="1" x14ac:dyDescent="0.2">
      <c r="A391" s="889" t="e">
        <f>'Hidden Calculations'!#REF!</f>
        <v>#REF!</v>
      </c>
      <c r="B391" s="890"/>
      <c r="C391" s="891"/>
      <c r="D391" s="891"/>
      <c r="E391" s="891"/>
      <c r="F391" s="891"/>
      <c r="G391" s="891"/>
      <c r="H391" s="891"/>
      <c r="I391" s="891"/>
      <c r="J391" s="891"/>
      <c r="K391" s="891"/>
      <c r="L391" s="891"/>
      <c r="M391" s="892"/>
      <c r="N391" s="892"/>
    </row>
    <row r="392" spans="1:14" ht="20.100000000000001" customHeight="1" x14ac:dyDescent="0.2">
      <c r="A392" s="889" t="e">
        <f>'Hidden Calculations'!#REF!</f>
        <v>#REF!</v>
      </c>
      <c r="B392" s="890"/>
      <c r="C392" s="891"/>
      <c r="D392" s="891"/>
      <c r="E392" s="891"/>
      <c r="F392" s="891"/>
      <c r="G392" s="891"/>
      <c r="H392" s="891"/>
      <c r="I392" s="891"/>
      <c r="J392" s="891"/>
      <c r="K392" s="891"/>
      <c r="L392" s="891"/>
      <c r="M392" s="892"/>
      <c r="N392" s="892"/>
    </row>
    <row r="393" spans="1:14" ht="20.100000000000001" customHeight="1" x14ac:dyDescent="0.2">
      <c r="A393" s="889" t="e">
        <f>'Hidden Calculations'!#REF!</f>
        <v>#REF!</v>
      </c>
      <c r="B393" s="890"/>
      <c r="C393" s="891"/>
      <c r="D393" s="891"/>
      <c r="E393" s="891"/>
      <c r="F393" s="891"/>
      <c r="G393" s="891"/>
      <c r="H393" s="891"/>
      <c r="I393" s="891"/>
      <c r="J393" s="891"/>
      <c r="K393" s="891"/>
      <c r="L393" s="891"/>
      <c r="M393" s="892"/>
      <c r="N393" s="892"/>
    </row>
    <row r="394" spans="1:14" ht="20.100000000000001" customHeight="1" x14ac:dyDescent="0.2">
      <c r="A394" s="889" t="e">
        <f>'Hidden Calculations'!#REF!</f>
        <v>#REF!</v>
      </c>
      <c r="B394" s="890"/>
      <c r="C394" s="891"/>
      <c r="D394" s="891"/>
      <c r="E394" s="891"/>
      <c r="F394" s="891"/>
      <c r="G394" s="891"/>
      <c r="H394" s="891"/>
      <c r="I394" s="891"/>
      <c r="J394" s="891"/>
      <c r="K394" s="891"/>
      <c r="L394" s="891"/>
      <c r="M394" s="892"/>
      <c r="N394" s="892"/>
    </row>
    <row r="395" spans="1:14" ht="20.100000000000001" customHeight="1" x14ac:dyDescent="0.2">
      <c r="A395" s="889" t="e">
        <f>'Hidden Calculations'!#REF!</f>
        <v>#REF!</v>
      </c>
      <c r="B395" s="890"/>
      <c r="C395" s="891"/>
      <c r="D395" s="891"/>
      <c r="E395" s="891"/>
      <c r="F395" s="891"/>
      <c r="G395" s="891"/>
      <c r="H395" s="891"/>
      <c r="I395" s="891"/>
      <c r="J395" s="891"/>
      <c r="K395" s="891"/>
      <c r="L395" s="891"/>
      <c r="M395" s="892"/>
      <c r="N395" s="892"/>
    </row>
    <row r="396" spans="1:14" ht="20.100000000000001" customHeight="1" x14ac:dyDescent="0.2">
      <c r="A396" s="889" t="e">
        <f>'Hidden Calculations'!#REF!</f>
        <v>#REF!</v>
      </c>
      <c r="B396" s="890"/>
      <c r="C396" s="891"/>
      <c r="D396" s="891"/>
      <c r="E396" s="891"/>
      <c r="F396" s="891"/>
      <c r="G396" s="891"/>
      <c r="H396" s="891"/>
      <c r="I396" s="891"/>
      <c r="J396" s="891"/>
      <c r="K396" s="891"/>
      <c r="L396" s="891"/>
      <c r="M396" s="892"/>
      <c r="N396" s="892"/>
    </row>
    <row r="397" spans="1:14" ht="20.100000000000001" customHeight="1" x14ac:dyDescent="0.2">
      <c r="A397" s="889" t="e">
        <f>'Hidden Calculations'!#REF!</f>
        <v>#REF!</v>
      </c>
      <c r="B397" s="890"/>
      <c r="C397" s="891"/>
      <c r="D397" s="891"/>
      <c r="E397" s="891"/>
      <c r="F397" s="891"/>
      <c r="G397" s="891"/>
      <c r="H397" s="891"/>
      <c r="I397" s="891"/>
      <c r="J397" s="891"/>
      <c r="K397" s="891"/>
      <c r="L397" s="891"/>
      <c r="M397" s="892"/>
      <c r="N397" s="892"/>
    </row>
    <row r="398" spans="1:14" ht="20.100000000000001" customHeight="1" x14ac:dyDescent="0.2">
      <c r="A398" s="889" t="e">
        <f>'Hidden Calculations'!#REF!</f>
        <v>#REF!</v>
      </c>
      <c r="B398" s="890"/>
      <c r="C398" s="891"/>
      <c r="D398" s="891"/>
      <c r="E398" s="891"/>
      <c r="F398" s="891"/>
      <c r="G398" s="891"/>
      <c r="H398" s="891"/>
      <c r="I398" s="891"/>
      <c r="J398" s="891"/>
      <c r="K398" s="891"/>
      <c r="L398" s="891"/>
      <c r="M398" s="892"/>
      <c r="N398" s="892"/>
    </row>
    <row r="399" spans="1:14" ht="20.100000000000001" customHeight="1" x14ac:dyDescent="0.2">
      <c r="A399" s="889" t="e">
        <f>'Hidden Calculations'!#REF!</f>
        <v>#REF!</v>
      </c>
      <c r="B399" s="890"/>
      <c r="C399" s="891"/>
      <c r="D399" s="891"/>
      <c r="E399" s="891"/>
      <c r="F399" s="891"/>
      <c r="G399" s="891"/>
      <c r="H399" s="891"/>
      <c r="I399" s="891"/>
      <c r="J399" s="891"/>
      <c r="K399" s="891"/>
      <c r="L399" s="891"/>
      <c r="M399" s="892"/>
      <c r="N399" s="892"/>
    </row>
    <row r="400" spans="1:14" ht="20.100000000000001" customHeight="1" x14ac:dyDescent="0.2">
      <c r="A400" s="889" t="e">
        <f>'Hidden Calculations'!#REF!</f>
        <v>#REF!</v>
      </c>
      <c r="B400" s="890"/>
      <c r="C400" s="891"/>
      <c r="D400" s="891"/>
      <c r="E400" s="891"/>
      <c r="F400" s="891"/>
      <c r="G400" s="891"/>
      <c r="H400" s="891"/>
      <c r="I400" s="891"/>
      <c r="J400" s="891"/>
      <c r="K400" s="891"/>
      <c r="L400" s="891"/>
      <c r="M400" s="892"/>
      <c r="N400" s="892"/>
    </row>
    <row r="401" spans="1:14" ht="20.100000000000001" customHeight="1" x14ac:dyDescent="0.2">
      <c r="A401" s="889" t="e">
        <f>'Hidden Calculations'!#REF!</f>
        <v>#REF!</v>
      </c>
      <c r="B401" s="890"/>
      <c r="C401" s="891"/>
      <c r="D401" s="891"/>
      <c r="E401" s="891"/>
      <c r="F401" s="891"/>
      <c r="G401" s="891"/>
      <c r="H401" s="891"/>
      <c r="I401" s="891"/>
      <c r="J401" s="891"/>
      <c r="K401" s="891"/>
      <c r="L401" s="891"/>
      <c r="M401" s="892"/>
      <c r="N401" s="892"/>
    </row>
    <row r="402" spans="1:14" ht="20.100000000000001" customHeight="1" x14ac:dyDescent="0.2">
      <c r="A402" s="889" t="e">
        <f>'Hidden Calculations'!#REF!</f>
        <v>#REF!</v>
      </c>
      <c r="B402" s="890"/>
      <c r="C402" s="891"/>
      <c r="D402" s="891"/>
      <c r="E402" s="891"/>
      <c r="F402" s="891"/>
      <c r="G402" s="891"/>
      <c r="H402" s="891"/>
      <c r="I402" s="891"/>
      <c r="J402" s="891"/>
      <c r="K402" s="891"/>
      <c r="L402" s="891"/>
      <c r="M402" s="892"/>
      <c r="N402" s="892"/>
    </row>
    <row r="403" spans="1:14" ht="20.100000000000001" customHeight="1" x14ac:dyDescent="0.2">
      <c r="A403" s="889" t="e">
        <f>'Hidden Calculations'!#REF!</f>
        <v>#REF!</v>
      </c>
      <c r="B403" s="890"/>
      <c r="C403" s="891"/>
      <c r="D403" s="891"/>
      <c r="E403" s="891"/>
      <c r="F403" s="891"/>
      <c r="G403" s="891"/>
      <c r="H403" s="891"/>
      <c r="I403" s="891"/>
      <c r="J403" s="891"/>
      <c r="K403" s="891"/>
      <c r="L403" s="891"/>
      <c r="M403" s="892"/>
      <c r="N403" s="892"/>
    </row>
    <row r="404" spans="1:14" ht="20.100000000000001" customHeight="1" x14ac:dyDescent="0.2">
      <c r="A404" s="889" t="e">
        <f>'Hidden Calculations'!#REF!</f>
        <v>#REF!</v>
      </c>
      <c r="B404" s="890"/>
      <c r="C404" s="891"/>
      <c r="D404" s="891"/>
      <c r="E404" s="891"/>
      <c r="F404" s="891"/>
      <c r="G404" s="891"/>
      <c r="H404" s="891"/>
      <c r="I404" s="891"/>
      <c r="J404" s="891"/>
      <c r="K404" s="891"/>
      <c r="L404" s="891"/>
      <c r="M404" s="892"/>
      <c r="N404" s="892"/>
    </row>
    <row r="405" spans="1:14" ht="20.100000000000001" customHeight="1" x14ac:dyDescent="0.2">
      <c r="A405" s="889" t="e">
        <f>'Hidden Calculations'!#REF!</f>
        <v>#REF!</v>
      </c>
      <c r="B405" s="890"/>
      <c r="C405" s="891"/>
      <c r="D405" s="891"/>
      <c r="E405" s="891"/>
      <c r="F405" s="891"/>
      <c r="G405" s="891"/>
      <c r="H405" s="891"/>
      <c r="I405" s="891"/>
      <c r="J405" s="891"/>
      <c r="K405" s="891"/>
      <c r="L405" s="891"/>
      <c r="M405" s="892"/>
      <c r="N405" s="892"/>
    </row>
    <row r="406" spans="1:14" ht="20.100000000000001" customHeight="1" x14ac:dyDescent="0.2">
      <c r="A406" s="889" t="e">
        <f>'Hidden Calculations'!#REF!</f>
        <v>#REF!</v>
      </c>
      <c r="B406" s="890"/>
      <c r="C406" s="891"/>
      <c r="D406" s="891"/>
      <c r="E406" s="891"/>
      <c r="F406" s="891"/>
      <c r="G406" s="891"/>
      <c r="H406" s="891"/>
      <c r="I406" s="891"/>
      <c r="J406" s="891"/>
      <c r="K406" s="891"/>
      <c r="L406" s="891"/>
      <c r="M406" s="892"/>
      <c r="N406" s="892"/>
    </row>
    <row r="407" spans="1:14" ht="20.100000000000001" customHeight="1" x14ac:dyDescent="0.2">
      <c r="A407" s="889" t="e">
        <f>'Hidden Calculations'!#REF!</f>
        <v>#REF!</v>
      </c>
      <c r="B407" s="890"/>
      <c r="C407" s="891"/>
      <c r="D407" s="891"/>
      <c r="E407" s="891"/>
      <c r="F407" s="891"/>
      <c r="G407" s="891"/>
      <c r="H407" s="891"/>
      <c r="I407" s="891"/>
      <c r="J407" s="891"/>
      <c r="K407" s="891"/>
      <c r="L407" s="891"/>
      <c r="M407" s="892"/>
      <c r="N407" s="892"/>
    </row>
    <row r="408" spans="1:14" ht="20.100000000000001" customHeight="1" thickBot="1" x14ac:dyDescent="0.25">
      <c r="A408" s="893" t="e">
        <f>'Hidden Calculations'!#REF!</f>
        <v>#REF!</v>
      </c>
      <c r="B408" s="894"/>
      <c r="C408" s="895"/>
      <c r="D408" s="895"/>
      <c r="E408" s="895"/>
      <c r="F408" s="895"/>
      <c r="G408" s="895"/>
      <c r="H408" s="895"/>
      <c r="I408" s="895"/>
      <c r="J408" s="895"/>
      <c r="K408" s="895"/>
      <c r="L408" s="895"/>
      <c r="M408" s="896"/>
      <c r="N408" s="896"/>
    </row>
    <row r="409" spans="1:14" ht="20.100000000000001" customHeight="1" thickBot="1" x14ac:dyDescent="0.25">
      <c r="A409" s="840" t="s">
        <v>1977</v>
      </c>
      <c r="B409" s="897">
        <f>SUM(B9:B408)</f>
        <v>0</v>
      </c>
      <c r="C409" s="898">
        <f t="shared" ref="C409:N409" si="1">SUM(C9:C408)</f>
        <v>0</v>
      </c>
      <c r="D409" s="898">
        <f t="shared" si="1"/>
        <v>0</v>
      </c>
      <c r="E409" s="898">
        <f t="shared" si="1"/>
        <v>0</v>
      </c>
      <c r="F409" s="898">
        <f t="shared" si="1"/>
        <v>0</v>
      </c>
      <c r="G409" s="898">
        <f t="shared" si="1"/>
        <v>0</v>
      </c>
      <c r="H409" s="898">
        <f t="shared" si="1"/>
        <v>0</v>
      </c>
      <c r="I409" s="898">
        <f t="shared" si="1"/>
        <v>0</v>
      </c>
      <c r="J409" s="898">
        <f t="shared" si="1"/>
        <v>0</v>
      </c>
      <c r="K409" s="898">
        <f t="shared" si="1"/>
        <v>0</v>
      </c>
      <c r="L409" s="898">
        <f t="shared" si="1"/>
        <v>0</v>
      </c>
      <c r="M409" s="899">
        <f t="shared" si="1"/>
        <v>0</v>
      </c>
      <c r="N409" s="899">
        <f t="shared" si="1"/>
        <v>0</v>
      </c>
    </row>
    <row r="410" spans="1:14" ht="15" x14ac:dyDescent="0.25">
      <c r="A410" s="1645" t="s">
        <v>1962</v>
      </c>
      <c r="B410" s="1645"/>
      <c r="C410" s="1645"/>
      <c r="D410" s="1645"/>
      <c r="E410" s="1645"/>
      <c r="F410" s="1645"/>
      <c r="G410" s="1645"/>
      <c r="H410" s="1645"/>
      <c r="I410" s="1645"/>
      <c r="J410" s="1645"/>
      <c r="K410" s="1645"/>
      <c r="L410" s="1645"/>
      <c r="M410" s="1645"/>
      <c r="N410" s="1645"/>
    </row>
    <row r="411" spans="1:14" ht="14.25" x14ac:dyDescent="0.2">
      <c r="A411" s="1646" t="s">
        <v>1979</v>
      </c>
      <c r="B411" s="1646"/>
      <c r="C411" s="1646"/>
      <c r="D411" s="1646"/>
      <c r="E411" s="1646"/>
      <c r="F411" s="1646"/>
      <c r="G411" s="1646"/>
      <c r="H411" s="1646"/>
      <c r="I411" s="1646"/>
      <c r="J411" s="1646"/>
      <c r="K411" s="1646"/>
      <c r="L411" s="1646"/>
      <c r="M411" s="1646"/>
      <c r="N411" s="1646"/>
    </row>
    <row r="412" spans="1:14" ht="15" x14ac:dyDescent="0.25">
      <c r="A412" s="1641" t="s">
        <v>1980</v>
      </c>
      <c r="B412" s="1641"/>
      <c r="C412" s="1641"/>
      <c r="D412" s="1641"/>
      <c r="E412" s="1641"/>
      <c r="F412" s="1641"/>
      <c r="G412" s="1641"/>
      <c r="H412" s="1641"/>
      <c r="I412" s="1641"/>
      <c r="J412" s="1641"/>
      <c r="K412" s="1641"/>
      <c r="L412" s="1641"/>
      <c r="M412" s="1641"/>
      <c r="N412" s="1641"/>
    </row>
  </sheetData>
  <sheetProtection algorithmName="SHA-512" hashValue="og4TSqbxmWMxzHNXj8bW8ynKMwo3NL0ITZj1GOGsmHT6nTb2Vtx265HcomeuJYrJUN+uuoY5v5iezUiZxNm3Rw==" saltValue="06EoTT8A1iAAk92cobG8og==" spinCount="100000" sheet="1" objects="1" scenarios="1" formatRows="0" autoFilter="0"/>
  <mergeCells count="7">
    <mergeCell ref="A412:N412"/>
    <mergeCell ref="A1:N1"/>
    <mergeCell ref="A2:N2"/>
    <mergeCell ref="A3:N3"/>
    <mergeCell ref="A4:N4"/>
    <mergeCell ref="A410:N410"/>
    <mergeCell ref="A411:N411"/>
  </mergeCells>
  <dataValidations count="2">
    <dataValidation allowBlank="1" showErrorMessage="1" prompt="Enter the baseline years. For example, Sep 1992 - Aug 1994." sqref="B8:N8" xr:uid="{BF6ABBA1-BC32-418A-A5E5-BADB6D651D83}"/>
    <dataValidation type="decimal" operator="greaterThanOrEqual" allowBlank="1" showErrorMessage="1" prompt="Enter the amount of each pollutant for each EPN during the baseline year." sqref="B9:N408" xr:uid="{32127B47-1388-446B-9F43-1BA63039F780}">
      <formula1>0</formula1>
    </dataValidation>
  </dataValidations>
  <hyperlinks>
    <hyperlink ref="A411" location="FederalApplicability!A43" display="Click here to return to the Federal Applicabilty review." xr:uid="{EC8998CE-F576-4842-AAD2-144B0C4FC57C}"/>
  </hyperlink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&amp;CPage &amp;P&amp;LVersion 6.0</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CA070-3EF1-4755-A4CA-8BD99BA4A559}">
  <sheetPr codeName="Sheet13">
    <tabColor theme="1"/>
  </sheetPr>
  <dimension ref="A1:G162"/>
  <sheetViews>
    <sheetView zoomScaleNormal="100" workbookViewId="0">
      <selection sqref="A1:F1"/>
    </sheetView>
  </sheetViews>
  <sheetFormatPr defaultColWidth="47.5703125" defaultRowHeight="14.25" x14ac:dyDescent="0.2"/>
  <cols>
    <col min="1" max="1" width="21.85546875" style="176" customWidth="1"/>
    <col min="2" max="6" width="28" style="176" customWidth="1"/>
    <col min="7" max="7" width="41.7109375" style="176" bestFit="1" customWidth="1"/>
    <col min="8" max="16384" width="47.5703125" style="176"/>
  </cols>
  <sheetData>
    <row r="1" spans="1:7" customFormat="1" ht="3" customHeight="1" thickBot="1" x14ac:dyDescent="0.25">
      <c r="A1" s="1741" t="s">
        <v>623</v>
      </c>
      <c r="B1" s="1741"/>
      <c r="C1" s="1741"/>
      <c r="D1" s="1741"/>
      <c r="E1" s="1741"/>
      <c r="F1" s="1741"/>
    </row>
    <row r="2" spans="1:7" customFormat="1" ht="18.75" customHeight="1" thickBot="1" x14ac:dyDescent="0.25">
      <c r="A2" s="1742" t="s">
        <v>1981</v>
      </c>
      <c r="B2" s="1743"/>
      <c r="C2" s="1743"/>
      <c r="D2" s="1743"/>
      <c r="E2" s="1743"/>
      <c r="F2" s="1744"/>
      <c r="G2" s="175" t="s">
        <v>1982</v>
      </c>
    </row>
    <row r="3" spans="1:7" customFormat="1" ht="30" customHeight="1" thickBot="1" x14ac:dyDescent="0.25">
      <c r="A3" s="1745" t="s">
        <v>1983</v>
      </c>
      <c r="B3" s="1746"/>
      <c r="C3" s="1746"/>
      <c r="D3" s="1746"/>
      <c r="E3" s="1746"/>
      <c r="F3" s="1747"/>
    </row>
    <row r="4" spans="1:7" ht="15" thickBot="1" x14ac:dyDescent="0.25">
      <c r="A4" s="1647" t="s">
        <v>1984</v>
      </c>
      <c r="B4" s="1647"/>
      <c r="C4" s="1647"/>
      <c r="D4" s="1647"/>
      <c r="E4" s="1647"/>
      <c r="F4" s="1647"/>
      <c r="G4" s="900"/>
    </row>
    <row r="5" spans="1:7" ht="15" x14ac:dyDescent="0.2">
      <c r="A5" s="1255" t="s">
        <v>1985</v>
      </c>
      <c r="B5" s="1256"/>
      <c r="C5" s="1649" t="str">
        <f>IF(General!D8="","",General!D8)</f>
        <v/>
      </c>
      <c r="D5" s="1649"/>
      <c r="E5" s="1649"/>
      <c r="F5" s="1650"/>
      <c r="G5" s="900"/>
    </row>
    <row r="6" spans="1:7" ht="15" x14ac:dyDescent="0.2">
      <c r="A6" s="1737" t="s">
        <v>1986</v>
      </c>
      <c r="B6" s="1738"/>
      <c r="C6" s="1355" t="str">
        <f>_xlfn.CONCAT(
IF(General!F54&lt;&gt;"",General!F54&amp;", ",),
IF(General!F55&lt;&gt;"",General!F55&amp;", ",),
IF(General!F56&lt;&gt;"",General!F56&amp;", ",),
IF(General!F57&lt;&gt;"",General!F57&amp;", ",),
IF(General!F58&lt;&gt;"",General!F58&amp;", ",),
IF(General!F59&lt;&gt;"",General!F59&amp;", ",),
IF(General!F60&lt;&gt;"",General!F60&amp;", ",),
IF(General!F61&lt;&gt;"",General!F61&amp;", ",),
IF(General!F62&lt;&gt;"",General!F62&amp;", ",),"")</f>
        <v/>
      </c>
      <c r="D6" s="1355"/>
      <c r="E6" s="1355"/>
      <c r="F6" s="1739"/>
      <c r="G6" s="900"/>
    </row>
    <row r="7" spans="1:7" ht="15" x14ac:dyDescent="0.2">
      <c r="A7" s="1737" t="s">
        <v>1987</v>
      </c>
      <c r="B7" s="1738"/>
      <c r="C7" s="1355" t="str">
        <f>IF(AND(General!D54&lt;&gt;"",General!D54&lt;&gt;"Not applicable"),"Minor NSR: "&amp;General!D54&amp;", ","")&amp;
IF(AND(General!D55&lt;&gt;"",General!D55&lt;&gt;"Not applicable"),"Special Permit: "&amp;General!D55&amp;", ","")&amp;
IF(AND(General!D56&lt;&gt;"",General!D56&lt;&gt;"Not applicable"),"De Minimis: "&amp;General!D56&amp;", ","")&amp;
IF(AND(General!D57&lt;&gt;"",General!D57&lt;&gt;"Not applicable"),"Flexible: "&amp;General!D57&amp;", ","")&amp;
IF(AND(General!D58&lt;&gt;"",General!D58&lt;&gt;"Not applicable"),"PSD: "&amp;General!D58&amp;", ","")&amp;
IF(AND(General!D59&lt;&gt;"",General!D59&lt;&gt;"Not applicable"),"Nonattainment: "&amp;General!D59&amp;", ","")&amp;
IF(AND(General!D60&lt;&gt;"",General!D60&lt;&gt;"Not applicable"),"HAP Major Source: "&amp;General!D60&amp;", ","")&amp;
IF(AND(General!D61&lt;&gt;"",General!D61&lt;&gt;"Not applicable"),"PAL: "&amp;General!D61&amp;", ","")&amp;
IF(AND(General!D62&lt;&gt;"",General!D62&lt;&gt;"Not applicable"),"GHG PSD: "&amp;General!D62,"")</f>
        <v/>
      </c>
      <c r="D7" s="1355"/>
      <c r="E7" s="1355"/>
      <c r="F7" s="1739"/>
      <c r="G7" s="900"/>
    </row>
    <row r="8" spans="1:7" ht="15" x14ac:dyDescent="0.2">
      <c r="A8" s="1737" t="s">
        <v>1988</v>
      </c>
      <c r="B8" s="1738"/>
      <c r="C8" s="1355" t="str">
        <f>IF(General!D96="","",General!D96)</f>
        <v/>
      </c>
      <c r="D8" s="1355"/>
      <c r="E8" s="1355"/>
      <c r="F8" s="1739"/>
      <c r="G8" s="900"/>
    </row>
    <row r="9" spans="1:7" ht="15" x14ac:dyDescent="0.2">
      <c r="A9" s="1737" t="s">
        <v>1618</v>
      </c>
      <c r="B9" s="1738"/>
      <c r="C9" s="1355" t="str">
        <f>IF(General!D92="","",General!D92)</f>
        <v/>
      </c>
      <c r="D9" s="1355"/>
      <c r="E9" s="1355"/>
      <c r="F9" s="1739"/>
      <c r="G9" s="900"/>
    </row>
    <row r="10" spans="1:7" ht="15" x14ac:dyDescent="0.2">
      <c r="A10" s="1737" t="s">
        <v>1989</v>
      </c>
      <c r="B10" s="1738"/>
      <c r="C10" s="1355" t="str">
        <f>IF(General!D102="","",General!D102)</f>
        <v/>
      </c>
      <c r="D10" s="1355"/>
      <c r="E10" s="1355"/>
      <c r="F10" s="1739"/>
      <c r="G10" s="900"/>
    </row>
    <row r="11" spans="1:7" ht="15" x14ac:dyDescent="0.2">
      <c r="A11" s="1737" t="s">
        <v>1990</v>
      </c>
      <c r="B11" s="1738"/>
      <c r="C11" s="1355" t="str">
        <f>IF(General!D42="","",General!D42)</f>
        <v/>
      </c>
      <c r="D11" s="1355"/>
      <c r="E11" s="1355"/>
      <c r="F11" s="1739"/>
      <c r="G11" s="900"/>
    </row>
    <row r="12" spans="1:7" ht="15.75" thickBot="1" x14ac:dyDescent="0.25">
      <c r="A12" s="1733" t="s">
        <v>1991</v>
      </c>
      <c r="B12" s="1734"/>
      <c r="C12" s="1735" t="str">
        <f>IF(General!D41="","",General!D41)</f>
        <v/>
      </c>
      <c r="D12" s="1735"/>
      <c r="E12" s="1735"/>
      <c r="F12" s="1736"/>
      <c r="G12" s="900"/>
    </row>
    <row r="13" spans="1:7" ht="15" thickBot="1" x14ac:dyDescent="0.25">
      <c r="A13" s="1647" t="s">
        <v>1984</v>
      </c>
      <c r="B13" s="1647"/>
      <c r="C13" s="1647"/>
      <c r="D13" s="1647"/>
      <c r="E13" s="1647"/>
      <c r="F13" s="1647"/>
      <c r="G13" s="900"/>
    </row>
    <row r="14" spans="1:7" ht="15" x14ac:dyDescent="0.2">
      <c r="A14" s="1327" t="s">
        <v>1992</v>
      </c>
      <c r="B14" s="1328"/>
      <c r="C14" s="1328"/>
      <c r="D14" s="1328"/>
      <c r="E14" s="1328"/>
      <c r="F14" s="1668"/>
      <c r="G14" s="900"/>
    </row>
    <row r="15" spans="1:7" ht="15" thickBot="1" x14ac:dyDescent="0.25">
      <c r="A15" s="1675" t="str">
        <f>IF(General!C127="","",General!C127)</f>
        <v/>
      </c>
      <c r="B15" s="1676"/>
      <c r="C15" s="1676"/>
      <c r="D15" s="1676"/>
      <c r="E15" s="1676"/>
      <c r="F15" s="1677"/>
      <c r="G15" s="900"/>
    </row>
    <row r="16" spans="1:7" ht="15" thickBot="1" x14ac:dyDescent="0.25">
      <c r="A16" s="1647" t="s">
        <v>1984</v>
      </c>
      <c r="B16" s="1647"/>
      <c r="C16" s="1647"/>
      <c r="D16" s="1647"/>
      <c r="E16" s="1647"/>
      <c r="F16" s="1647"/>
      <c r="G16" s="900"/>
    </row>
    <row r="17" spans="1:6" ht="15.75" thickBot="1" x14ac:dyDescent="0.25">
      <c r="A17" s="1729" t="s">
        <v>1993</v>
      </c>
      <c r="B17" s="1730"/>
      <c r="C17" s="1730"/>
      <c r="D17" s="1730"/>
      <c r="E17" s="1730"/>
      <c r="F17" s="1740"/>
    </row>
    <row r="18" spans="1:6" ht="45" x14ac:dyDescent="0.2">
      <c r="A18" s="19" t="s">
        <v>505</v>
      </c>
      <c r="B18" s="20" t="s">
        <v>1994</v>
      </c>
      <c r="C18" s="20" t="s">
        <v>1995</v>
      </c>
      <c r="D18" s="21" t="s">
        <v>1996</v>
      </c>
      <c r="E18" s="177" t="s">
        <v>1997</v>
      </c>
      <c r="F18" s="178" t="s">
        <v>1998</v>
      </c>
    </row>
    <row r="19" spans="1:6" x14ac:dyDescent="0.2">
      <c r="A19" s="901" t="s">
        <v>522</v>
      </c>
      <c r="B19" s="902">
        <f>SUMIFS('Hidden Calculations'!BB$3:BB$327,'Hidden Calculations'!$AZ$3:$AZ$327,$A19,'Hidden Calculations'!$BG$3:$BG$327,TRUE)</f>
        <v>0</v>
      </c>
      <c r="C19" s="902">
        <f>SUMIFS('Hidden Calculations'!BD$3:BD$327,'Hidden Calculations'!$AZ$3:$AZ$327,$A19,'Hidden Calculations'!$BH$3:$BH$327,TRUE,'Hidden Calculations'!$BG$3:$BG$327,TRUE)</f>
        <v>0</v>
      </c>
      <c r="D19" s="902">
        <f>SUMIFS('Hidden Calculations'!BF$3:BF$327,'Hidden Calculations'!$AZ$3:$AZ$327,$A19,'Hidden Calculations'!$BG$3:$BG$327,TRUE)</f>
        <v>0</v>
      </c>
      <c r="E19" s="903">
        <f>IF(A19="","",D19-C19-B19)</f>
        <v>0</v>
      </c>
      <c r="F19" s="904">
        <f>IF(B19="","",E19-D19-C19)</f>
        <v>0</v>
      </c>
    </row>
    <row r="20" spans="1:6" x14ac:dyDescent="0.2">
      <c r="A20" s="901" t="s">
        <v>523</v>
      </c>
      <c r="B20" s="902">
        <f>SUMIFS('Hidden Calculations'!BB$3:BB$327,'Hidden Calculations'!$AZ$3:$AZ$327,$A20,'Hidden Calculations'!$BG$3:$BG$327,TRUE)</f>
        <v>0</v>
      </c>
      <c r="C20" s="902">
        <f>SUMIFS('Hidden Calculations'!BD$3:BD$327,'Hidden Calculations'!$AZ$3:$AZ$327,$A20,'Hidden Calculations'!$BH$3:$BH$327,TRUE,'Hidden Calculations'!$BG$3:$BG$327,TRUE)</f>
        <v>0</v>
      </c>
      <c r="D20" s="902">
        <f>SUMIFS('Hidden Calculations'!BF$3:BF$327,'Hidden Calculations'!$AZ$3:$AZ$327,$A20,'Hidden Calculations'!$BG$3:$BG$327,TRUE)</f>
        <v>0</v>
      </c>
      <c r="E20" s="903">
        <f t="shared" ref="E20:F35" si="0">IF(A20="","",D20-C20-B20)</f>
        <v>0</v>
      </c>
      <c r="F20" s="904">
        <f t="shared" si="0"/>
        <v>0</v>
      </c>
    </row>
    <row r="21" spans="1:6" x14ac:dyDescent="0.2">
      <c r="A21" s="901" t="s">
        <v>527</v>
      </c>
      <c r="B21" s="902">
        <f>SUMIFS('Hidden Calculations'!BB$3:BB$327,'Hidden Calculations'!$AZ$3:$AZ$327,$A21,'Hidden Calculations'!$BG$3:$BG$327,TRUE)</f>
        <v>0</v>
      </c>
      <c r="C21" s="902">
        <f>SUMIFS('Hidden Calculations'!BD$3:BD$327,'Hidden Calculations'!$AZ$3:$AZ$327,$A21,'Hidden Calculations'!$BH$3:$BH$327,TRUE,'Hidden Calculations'!$BG$3:$BG$327,TRUE)</f>
        <v>0</v>
      </c>
      <c r="D21" s="902">
        <f>SUMIFS('Hidden Calculations'!BF$3:BF$327,'Hidden Calculations'!$AZ$3:$AZ$327,$A21,'Hidden Calculations'!$BG$3:$BG$327,TRUE)</f>
        <v>0</v>
      </c>
      <c r="E21" s="903">
        <f t="shared" si="0"/>
        <v>0</v>
      </c>
      <c r="F21" s="904">
        <f t="shared" si="0"/>
        <v>0</v>
      </c>
    </row>
    <row r="22" spans="1:6" x14ac:dyDescent="0.2">
      <c r="A22" s="901" t="s">
        <v>528</v>
      </c>
      <c r="B22" s="902">
        <f>SUMIFS('Hidden Calculations'!BB$3:BB$327,'Hidden Calculations'!$AZ$3:$AZ$327,$A22,'Hidden Calculations'!$BG$3:$BG$327,TRUE)</f>
        <v>0</v>
      </c>
      <c r="C22" s="902">
        <f>SUMIFS('Hidden Calculations'!BD$3:BD$327,'Hidden Calculations'!$AZ$3:$AZ$327,$A22,'Hidden Calculations'!$BH$3:$BH$327,TRUE,'Hidden Calculations'!$BG$3:$BG$327,TRUE)</f>
        <v>0</v>
      </c>
      <c r="D22" s="902">
        <f>SUMIFS('Hidden Calculations'!BF$3:BF$327,'Hidden Calculations'!$AZ$3:$AZ$327,$A22,'Hidden Calculations'!$BG$3:$BG$327,TRUE)</f>
        <v>0</v>
      </c>
      <c r="E22" s="903">
        <f t="shared" si="0"/>
        <v>0</v>
      </c>
      <c r="F22" s="904">
        <f t="shared" si="0"/>
        <v>0</v>
      </c>
    </row>
    <row r="23" spans="1:6" x14ac:dyDescent="0.2">
      <c r="A23" s="901" t="s">
        <v>520</v>
      </c>
      <c r="B23" s="18">
        <f>SUMIFS('Hidden Calculations'!BB$3:BB$327,'Hidden Calculations'!$AZ$3:$AZ$327,$A23,'Hidden Calculations'!$BG$3:$BG$327,TRUE)</f>
        <v>0</v>
      </c>
      <c r="C23" s="18">
        <f>SUMIFS('Hidden Calculations'!BD$3:BD$327,'Hidden Calculations'!$AZ$3:$AZ$327,$A23,'Hidden Calculations'!$BH$3:$BH$327,TRUE,'Hidden Calculations'!$BG$3:$BG$327,TRUE)</f>
        <v>0</v>
      </c>
      <c r="D23" s="902">
        <f>SUMIFS('Hidden Calculations'!BF$3:BF$327,'Hidden Calculations'!$AZ$3:$AZ$327,$A23,'Hidden Calculations'!$BG$3:$BG$327,TRUE)</f>
        <v>0</v>
      </c>
      <c r="E23" s="903">
        <f t="shared" si="0"/>
        <v>0</v>
      </c>
      <c r="F23" s="904">
        <f t="shared" si="0"/>
        <v>0</v>
      </c>
    </row>
    <row r="24" spans="1:6" x14ac:dyDescent="0.2">
      <c r="A24" s="901" t="s">
        <v>525</v>
      </c>
      <c r="B24" s="902">
        <f>SUMIFS('Hidden Calculations'!BB$3:BB$327,'Hidden Calculations'!$AZ$3:$AZ$327,$A24,'Hidden Calculations'!$BG$3:$BG$327,TRUE)</f>
        <v>0</v>
      </c>
      <c r="C24" s="902">
        <f>SUMIFS('Hidden Calculations'!BD$3:BD$327,'Hidden Calculations'!$AZ$3:$AZ$327,$A24,'Hidden Calculations'!$BH$3:$BH$327,TRUE,'Hidden Calculations'!$BG$3:$BG$327,TRUE)</f>
        <v>0</v>
      </c>
      <c r="D24" s="902">
        <f>SUMIFS('Hidden Calculations'!BF$3:BF$327,'Hidden Calculations'!$AZ$3:$AZ$327,$A24,'Hidden Calculations'!$BG$3:$BG$327,TRUE)</f>
        <v>0</v>
      </c>
      <c r="E24" s="903">
        <f t="shared" si="0"/>
        <v>0</v>
      </c>
      <c r="F24" s="904">
        <f t="shared" si="0"/>
        <v>0</v>
      </c>
    </row>
    <row r="25" spans="1:6" x14ac:dyDescent="0.2">
      <c r="A25" s="901" t="s">
        <v>524</v>
      </c>
      <c r="B25" s="18">
        <f>SUMIFS('Hidden Calculations'!BB$3:BB$327,'Hidden Calculations'!$AZ$3:$AZ$327,$A25,'Hidden Calculations'!$BG$3:$BG$327,TRUE)</f>
        <v>0</v>
      </c>
      <c r="C25" s="18">
        <f>SUMIFS('Hidden Calculations'!BD$3:BD$327,'Hidden Calculations'!$AZ$3:$AZ$327,$A25,'Hidden Calculations'!$BH$3:$BH$327,TRUE,'Hidden Calculations'!$BG$3:$BG$327,TRUE)</f>
        <v>0</v>
      </c>
      <c r="D25" s="902">
        <f>SUMIFS('Hidden Calculations'!BF$3:BF$327,'Hidden Calculations'!$AZ$3:$AZ$327,$A25,'Hidden Calculations'!$BG$3:$BG$327,TRUE)</f>
        <v>0</v>
      </c>
      <c r="E25" s="903">
        <f t="shared" si="0"/>
        <v>0</v>
      </c>
      <c r="F25" s="904">
        <f t="shared" si="0"/>
        <v>0</v>
      </c>
    </row>
    <row r="26" spans="1:6" x14ac:dyDescent="0.2">
      <c r="A26" s="901" t="s">
        <v>687</v>
      </c>
      <c r="B26" s="18">
        <f>SUMIFS('Hidden Calculations'!BB$3:BB$327,'Hidden Calculations'!$AZ$3:$AZ$327,$A26,'Hidden Calculations'!$BG$3:$BG$327,TRUE)</f>
        <v>0</v>
      </c>
      <c r="C26" s="18">
        <f>SUMIFS('Hidden Calculations'!BD$3:BD$327,'Hidden Calculations'!$AZ$3:$AZ$327,$A26,'Hidden Calculations'!$BH$3:$BH$327,TRUE,'Hidden Calculations'!$BG$3:$BG$327,TRUE)</f>
        <v>0</v>
      </c>
      <c r="D26" s="902">
        <f>SUMIFS('Hidden Calculations'!BF$3:BF$327,'Hidden Calculations'!$AZ$3:$AZ$327,$A26,'Hidden Calculations'!$BG$3:$BG$327,TRUE)</f>
        <v>0</v>
      </c>
      <c r="E26" s="903">
        <f t="shared" si="0"/>
        <v>0</v>
      </c>
      <c r="F26" s="904">
        <f t="shared" si="0"/>
        <v>0</v>
      </c>
    </row>
    <row r="27" spans="1:6" x14ac:dyDescent="0.2">
      <c r="A27" s="905" t="str">
        <f>IF('Hidden Calculations'!AS2=0,"",'Hidden Calculations'!AS2)</f>
        <v/>
      </c>
      <c r="B27" s="906" t="str">
        <f>IF($A27="","",SUMIFS('Hidden Calculations'!BB$3:BB$327,'Hidden Calculations'!$AZ$3:$AZ$327,$A27,'Hidden Calculations'!$BG$3:$BG$327,TRUE))</f>
        <v/>
      </c>
      <c r="C27" s="906" t="str">
        <f>IF($A27="","",SUMIFS('Hidden Calculations'!BD$3:BD$327,'Hidden Calculations'!$AZ$3:$AZ$327,$A27,'Hidden Calculations'!$BH$3:$BH$327,TRUE,'Hidden Calculations'!$BG$3:$BG$327,TRUE))</f>
        <v/>
      </c>
      <c r="D27" s="906" t="str">
        <f>IF($A27="","",SUMIFS('Hidden Calculations'!BF$3:BF$327,'Hidden Calculations'!$AZ$3:$AZ$327,$A27,'Hidden Calculations'!$BG$3:$BG$327,TRUE))</f>
        <v/>
      </c>
      <c r="E27" s="907" t="str">
        <f t="shared" si="0"/>
        <v/>
      </c>
      <c r="F27" s="908" t="str">
        <f t="shared" si="0"/>
        <v/>
      </c>
    </row>
    <row r="28" spans="1:6" x14ac:dyDescent="0.2">
      <c r="A28" s="905" t="str">
        <f>IF('Hidden Calculations'!AS3=0,"",'Hidden Calculations'!AS3)</f>
        <v/>
      </c>
      <c r="B28" s="906" t="str">
        <f>IF($A28="","",SUMIFS('Hidden Calculations'!BB$3:BB$327,'Hidden Calculations'!$AZ$3:$AZ$327,$A28,'Hidden Calculations'!$BG$3:$BG$327,TRUE))</f>
        <v/>
      </c>
      <c r="C28" s="906" t="str">
        <f>IF($A28="","",SUMIFS('Hidden Calculations'!BD$3:BD$327,'Hidden Calculations'!$AZ$3:$AZ$327,$A28,'Hidden Calculations'!$BH$3:$BH$327,TRUE,'Hidden Calculations'!$BG$3:$BG$327,TRUE))</f>
        <v/>
      </c>
      <c r="D28" s="906" t="str">
        <f>IF($A28="","",SUMIFS('Hidden Calculations'!BF$3:BF$327,'Hidden Calculations'!$AZ$3:$AZ$327,$A28,'Hidden Calculations'!$BG$3:$BG$327,TRUE))</f>
        <v/>
      </c>
      <c r="E28" s="907" t="str">
        <f t="shared" si="0"/>
        <v/>
      </c>
      <c r="F28" s="908" t="str">
        <f t="shared" si="0"/>
        <v/>
      </c>
    </row>
    <row r="29" spans="1:6" x14ac:dyDescent="0.2">
      <c r="A29" s="905" t="str">
        <f>IF('Hidden Calculations'!AS4=0,"",'Hidden Calculations'!AS4)</f>
        <v/>
      </c>
      <c r="B29" s="906" t="str">
        <f>IF($A29="","",SUMIFS('Hidden Calculations'!BB$3:BB$327,'Hidden Calculations'!$AZ$3:$AZ$327,$A29,'Hidden Calculations'!$BG$3:$BG$327,TRUE))</f>
        <v/>
      </c>
      <c r="C29" s="906" t="str">
        <f>IF($A29="","",SUMIFS('Hidden Calculations'!BD$3:BD$327,'Hidden Calculations'!$AZ$3:$AZ$327,$A29,'Hidden Calculations'!$BH$3:$BH$327,TRUE,'Hidden Calculations'!$BG$3:$BG$327,TRUE))</f>
        <v/>
      </c>
      <c r="D29" s="906" t="str">
        <f>IF($A29="","",SUMIFS('Hidden Calculations'!BF$3:BF$327,'Hidden Calculations'!$AZ$3:$AZ$327,$A29,'Hidden Calculations'!$BG$3:$BG$327,TRUE))</f>
        <v/>
      </c>
      <c r="E29" s="907" t="str">
        <f t="shared" si="0"/>
        <v/>
      </c>
      <c r="F29" s="908" t="str">
        <f t="shared" si="0"/>
        <v/>
      </c>
    </row>
    <row r="30" spans="1:6" x14ac:dyDescent="0.2">
      <c r="A30" s="905" t="str">
        <f>IF('Hidden Calculations'!AS5=0,"",'Hidden Calculations'!AS5)</f>
        <v/>
      </c>
      <c r="B30" s="906" t="str">
        <f>IF($A30="","",SUMIFS('Hidden Calculations'!BB$3:BB$327,'Hidden Calculations'!$AZ$3:$AZ$327,$A30,'Hidden Calculations'!$BG$3:$BG$327,TRUE))</f>
        <v/>
      </c>
      <c r="C30" s="906" t="str">
        <f>IF($A30="","",SUMIFS('Hidden Calculations'!BD$3:BD$327,'Hidden Calculations'!$AZ$3:$AZ$327,$A30,'Hidden Calculations'!$BH$3:$BH$327,TRUE,'Hidden Calculations'!$BG$3:$BG$327,TRUE))</f>
        <v/>
      </c>
      <c r="D30" s="906" t="str">
        <f>IF($A30="","",SUMIFS('Hidden Calculations'!BF$3:BF$327,'Hidden Calculations'!$AZ$3:$AZ$327,$A30,'Hidden Calculations'!$BG$3:$BG$327,TRUE))</f>
        <v/>
      </c>
      <c r="E30" s="907" t="str">
        <f t="shared" si="0"/>
        <v/>
      </c>
      <c r="F30" s="908" t="str">
        <f t="shared" si="0"/>
        <v/>
      </c>
    </row>
    <row r="31" spans="1:6" x14ac:dyDescent="0.2">
      <c r="A31" s="905" t="str">
        <f>IF('Hidden Calculations'!AS6=0,"",'Hidden Calculations'!AS6)</f>
        <v/>
      </c>
      <c r="B31" s="906" t="str">
        <f>IF($A31="","",SUMIFS('Hidden Calculations'!BB$3:BB$327,'Hidden Calculations'!$AZ$3:$AZ$327,$A31,'Hidden Calculations'!$BG$3:$BG$327,TRUE))</f>
        <v/>
      </c>
      <c r="C31" s="906" t="str">
        <f>IF($A31="","",SUMIFS('Hidden Calculations'!BD$3:BD$327,'Hidden Calculations'!$AZ$3:$AZ$327,$A31,'Hidden Calculations'!$BH$3:$BH$327,TRUE,'Hidden Calculations'!$BG$3:$BG$327,TRUE))</f>
        <v/>
      </c>
      <c r="D31" s="906" t="str">
        <f>IF($A31="","",SUMIFS('Hidden Calculations'!BF$3:BF$327,'Hidden Calculations'!$AZ$3:$AZ$327,$A31,'Hidden Calculations'!$BG$3:$BG$327,TRUE))</f>
        <v/>
      </c>
      <c r="E31" s="907" t="str">
        <f t="shared" si="0"/>
        <v/>
      </c>
      <c r="F31" s="908" t="str">
        <f t="shared" si="0"/>
        <v/>
      </c>
    </row>
    <row r="32" spans="1:6" x14ac:dyDescent="0.2">
      <c r="A32" s="905" t="str">
        <f>IF('Hidden Calculations'!AS7=0,"",'Hidden Calculations'!AS7)</f>
        <v/>
      </c>
      <c r="B32" s="906" t="str">
        <f>IF($A32="","",SUMIFS('Hidden Calculations'!BB$3:BB$327,'Hidden Calculations'!$AZ$3:$AZ$327,$A32,'Hidden Calculations'!$BG$3:$BG$327,TRUE))</f>
        <v/>
      </c>
      <c r="C32" s="906" t="str">
        <f>IF($A32="","",SUMIFS('Hidden Calculations'!BD$3:BD$327,'Hidden Calculations'!$AZ$3:$AZ$327,$A32,'Hidden Calculations'!$BH$3:$BH$327,TRUE,'Hidden Calculations'!$BG$3:$BG$327,TRUE))</f>
        <v/>
      </c>
      <c r="D32" s="906" t="str">
        <f>IF($A32="","",SUMIFS('Hidden Calculations'!BF$3:BF$327,'Hidden Calculations'!$AZ$3:$AZ$327,$A32,'Hidden Calculations'!$BG$3:$BG$327,TRUE))</f>
        <v/>
      </c>
      <c r="E32" s="907" t="str">
        <f t="shared" si="0"/>
        <v/>
      </c>
      <c r="F32" s="908" t="str">
        <f t="shared" si="0"/>
        <v/>
      </c>
    </row>
    <row r="33" spans="1:6" x14ac:dyDescent="0.2">
      <c r="A33" s="905" t="str">
        <f>IF('Hidden Calculations'!AS8=0,"",'Hidden Calculations'!AS8)</f>
        <v/>
      </c>
      <c r="B33" s="906" t="str">
        <f>IF($A33="","",SUMIFS('Hidden Calculations'!BB$3:BB$327,'Hidden Calculations'!$AZ$3:$AZ$327,$A33,'Hidden Calculations'!$BG$3:$BG$327,TRUE))</f>
        <v/>
      </c>
      <c r="C33" s="906" t="str">
        <f>IF($A33="","",SUMIFS('Hidden Calculations'!BD$3:BD$327,'Hidden Calculations'!$AZ$3:$AZ$327,$A33,'Hidden Calculations'!$BH$3:$BH$327,TRUE,'Hidden Calculations'!$BG$3:$BG$327,TRUE))</f>
        <v/>
      </c>
      <c r="D33" s="906" t="str">
        <f>IF($A33="","",SUMIFS('Hidden Calculations'!BF$3:BF$327,'Hidden Calculations'!$AZ$3:$AZ$327,$A33,'Hidden Calculations'!$BG$3:$BG$327,TRUE))</f>
        <v/>
      </c>
      <c r="E33" s="907" t="str">
        <f t="shared" si="0"/>
        <v/>
      </c>
      <c r="F33" s="908" t="str">
        <f t="shared" si="0"/>
        <v/>
      </c>
    </row>
    <row r="34" spans="1:6" x14ac:dyDescent="0.2">
      <c r="A34" s="905" t="str">
        <f>IF('Hidden Calculations'!AS9=0,"",'Hidden Calculations'!AS9)</f>
        <v/>
      </c>
      <c r="B34" s="906" t="str">
        <f>IF($A34="","",SUMIFS('Hidden Calculations'!BB$3:BB$327,'Hidden Calculations'!$AZ$3:$AZ$327,$A34,'Hidden Calculations'!$BG$3:$BG$327,TRUE))</f>
        <v/>
      </c>
      <c r="C34" s="906" t="str">
        <f>IF($A34="","",SUMIFS('Hidden Calculations'!BD$3:BD$327,'Hidden Calculations'!$AZ$3:$AZ$327,$A34,'Hidden Calculations'!$BH$3:$BH$327,TRUE,'Hidden Calculations'!$BG$3:$BG$327,TRUE))</f>
        <v/>
      </c>
      <c r="D34" s="906" t="str">
        <f>IF($A34="","",SUMIFS('Hidden Calculations'!BF$3:BF$327,'Hidden Calculations'!$AZ$3:$AZ$327,$A34,'Hidden Calculations'!$BG$3:$BG$327,TRUE))</f>
        <v/>
      </c>
      <c r="E34" s="907" t="str">
        <f t="shared" si="0"/>
        <v/>
      </c>
      <c r="F34" s="908" t="str">
        <f t="shared" si="0"/>
        <v/>
      </c>
    </row>
    <row r="35" spans="1:6" x14ac:dyDescent="0.2">
      <c r="A35" s="905" t="str">
        <f>IF('Hidden Calculations'!AS10=0,"",'Hidden Calculations'!AS10)</f>
        <v/>
      </c>
      <c r="B35" s="906" t="str">
        <f>IF($A35="","",SUMIFS('Hidden Calculations'!BB$3:BB$327,'Hidden Calculations'!$AZ$3:$AZ$327,$A35,'Hidden Calculations'!$BG$3:$BG$327,TRUE))</f>
        <v/>
      </c>
      <c r="C35" s="906" t="str">
        <f>IF($A35="","",SUMIFS('Hidden Calculations'!BD$3:BD$327,'Hidden Calculations'!$AZ$3:$AZ$327,$A35,'Hidden Calculations'!$BH$3:$BH$327,TRUE,'Hidden Calculations'!$BG$3:$BG$327,TRUE))</f>
        <v/>
      </c>
      <c r="D35" s="906" t="str">
        <f>IF($A35="","",SUMIFS('Hidden Calculations'!BF$3:BF$327,'Hidden Calculations'!$AZ$3:$AZ$327,$A35,'Hidden Calculations'!$BG$3:$BG$327,TRUE))</f>
        <v/>
      </c>
      <c r="E35" s="907" t="str">
        <f t="shared" si="0"/>
        <v/>
      </c>
      <c r="F35" s="908" t="str">
        <f t="shared" si="0"/>
        <v/>
      </c>
    </row>
    <row r="36" spans="1:6" x14ac:dyDescent="0.2">
      <c r="A36" s="905" t="str">
        <f>IF('Hidden Calculations'!AS11=0,"",'Hidden Calculations'!AS11)</f>
        <v/>
      </c>
      <c r="B36" s="906" t="str">
        <f>IF($A36="","",SUMIFS('Hidden Calculations'!BB$3:BB$327,'Hidden Calculations'!$AZ$3:$AZ$327,$A36,'Hidden Calculations'!$BG$3:$BG$327,TRUE))</f>
        <v/>
      </c>
      <c r="C36" s="906" t="str">
        <f>IF($A36="","",SUMIFS('Hidden Calculations'!BD$3:BD$327,'Hidden Calculations'!$AZ$3:$AZ$327,$A36,'Hidden Calculations'!$BH$3:$BH$327,TRUE,'Hidden Calculations'!$BG$3:$BG$327,TRUE))</f>
        <v/>
      </c>
      <c r="D36" s="906" t="str">
        <f>IF($A36="","",SUMIFS('Hidden Calculations'!BF$3:BF$327,'Hidden Calculations'!$AZ$3:$AZ$327,$A36,'Hidden Calculations'!$BG$3:$BG$327,TRUE))</f>
        <v/>
      </c>
      <c r="E36" s="907" t="str">
        <f t="shared" ref="E36:F38" si="1">IF(A36="","",D36-C36-B36)</f>
        <v/>
      </c>
      <c r="F36" s="908" t="str">
        <f t="shared" si="1"/>
        <v/>
      </c>
    </row>
    <row r="37" spans="1:6" x14ac:dyDescent="0.2">
      <c r="A37" s="905" t="str">
        <f>IF('Hidden Calculations'!AS12=0,"",'Hidden Calculations'!AS12)</f>
        <v/>
      </c>
      <c r="B37" s="906" t="str">
        <f>IF($A37="","",SUMIFS('Hidden Calculations'!BB$3:BB$327,'Hidden Calculations'!$AZ$3:$AZ$327,$A37,'Hidden Calculations'!$BG$3:$BG$327,TRUE))</f>
        <v/>
      </c>
      <c r="C37" s="906" t="str">
        <f>IF($A37="","",SUMIFS('Hidden Calculations'!BD$3:BD$327,'Hidden Calculations'!$AZ$3:$AZ$327,$A37,'Hidden Calculations'!$BH$3:$BH$327,TRUE,'Hidden Calculations'!$BG$3:$BG$327,TRUE))</f>
        <v/>
      </c>
      <c r="D37" s="906" t="str">
        <f>IF($A37="","",SUMIFS('Hidden Calculations'!BF$3:BF$327,'Hidden Calculations'!$AZ$3:$AZ$327,$A37,'Hidden Calculations'!$BG$3:$BG$327,TRUE))</f>
        <v/>
      </c>
      <c r="E37" s="907" t="str">
        <f t="shared" si="1"/>
        <v/>
      </c>
      <c r="F37" s="908" t="str">
        <f t="shared" si="1"/>
        <v/>
      </c>
    </row>
    <row r="38" spans="1:6" ht="15" thickBot="1" x14ac:dyDescent="0.25">
      <c r="A38" s="909" t="str">
        <f>IF('Hidden Calculations'!AS13=0,"",'Hidden Calculations'!AS13)</f>
        <v/>
      </c>
      <c r="B38" s="910" t="str">
        <f>IF($A38="","",SUMIFS('Hidden Calculations'!BB$3:BB$327,'Hidden Calculations'!$AZ$3:$AZ$327,$A38,'Hidden Calculations'!$BG$3:$BG$327,TRUE))</f>
        <v/>
      </c>
      <c r="C38" s="910" t="str">
        <f>IF($A38="","",SUMIFS('Hidden Calculations'!BD$3:BD$327,'Hidden Calculations'!$AZ$3:$AZ$327,$A38,'Hidden Calculations'!$BH$3:$BH$327,TRUE,'Hidden Calculations'!$BG$3:$BG$327,TRUE))</f>
        <v/>
      </c>
      <c r="D38" s="910" t="str">
        <f>IF($A38="","",SUMIFS('Hidden Calculations'!BF$3:BF$327,'Hidden Calculations'!$AZ$3:$AZ$327,$A38,'Hidden Calculations'!$BG$3:$BG$327,TRUE))</f>
        <v/>
      </c>
      <c r="E38" s="911" t="str">
        <f t="shared" si="1"/>
        <v/>
      </c>
      <c r="F38" s="912" t="str">
        <f t="shared" si="1"/>
        <v/>
      </c>
    </row>
    <row r="39" spans="1:6" x14ac:dyDescent="0.2">
      <c r="A39" s="1728" t="s">
        <v>1999</v>
      </c>
      <c r="B39" s="1728"/>
      <c r="C39" s="1728"/>
      <c r="D39" s="1728"/>
      <c r="E39" s="1728"/>
      <c r="F39" s="1728"/>
    </row>
    <row r="40" spans="1:6" ht="15" thickBot="1" x14ac:dyDescent="0.25">
      <c r="A40" s="1647" t="s">
        <v>1984</v>
      </c>
      <c r="B40" s="1647"/>
      <c r="C40" s="1647"/>
      <c r="D40" s="1647"/>
      <c r="E40" s="1647"/>
      <c r="F40" s="1647"/>
    </row>
    <row r="41" spans="1:6" ht="15.75" thickBot="1" x14ac:dyDescent="0.25">
      <c r="A41" s="1729" t="s">
        <v>2000</v>
      </c>
      <c r="B41" s="1730"/>
      <c r="C41" s="1730"/>
      <c r="D41" s="1731" t="str">
        <f>'Public Notice'!B42</f>
        <v>No</v>
      </c>
      <c r="E41" s="1731"/>
      <c r="F41" s="1732"/>
    </row>
    <row r="42" spans="1:6" ht="15" thickBot="1" x14ac:dyDescent="0.25">
      <c r="A42" s="1647" t="s">
        <v>1984</v>
      </c>
      <c r="B42" s="1647"/>
      <c r="C42" s="1647"/>
      <c r="D42" s="1647"/>
      <c r="E42" s="1647"/>
      <c r="F42" s="1647"/>
    </row>
    <row r="43" spans="1:6" ht="15.75" thickBot="1" x14ac:dyDescent="0.25">
      <c r="A43" s="1697" t="s">
        <v>2001</v>
      </c>
      <c r="B43" s="1698"/>
      <c r="C43" s="1698"/>
      <c r="D43" s="1698"/>
      <c r="E43" s="1698"/>
      <c r="F43" s="1699"/>
    </row>
    <row r="44" spans="1:6" ht="15" customHeight="1" x14ac:dyDescent="0.2">
      <c r="A44" s="913" t="s">
        <v>2002</v>
      </c>
      <c r="B44" s="1692" t="s">
        <v>2003</v>
      </c>
      <c r="C44" s="1692"/>
      <c r="D44" s="1692"/>
      <c r="E44" s="1692"/>
      <c r="F44" s="915" t="s">
        <v>2004</v>
      </c>
    </row>
    <row r="45" spans="1:6" ht="15" customHeight="1" x14ac:dyDescent="0.2">
      <c r="A45" s="916">
        <v>39.402999999999999</v>
      </c>
      <c r="B45" s="1687" t="s">
        <v>2005</v>
      </c>
      <c r="C45" s="1687"/>
      <c r="D45" s="1687"/>
      <c r="E45" s="1687"/>
      <c r="F45" s="917" t="str">
        <f>'Public Notice'!B109</f>
        <v/>
      </c>
    </row>
    <row r="46" spans="1:6" ht="15" customHeight="1" x14ac:dyDescent="0.2">
      <c r="A46" s="916">
        <v>39.603000000000002</v>
      </c>
      <c r="B46" s="1687" t="s">
        <v>2006</v>
      </c>
      <c r="C46" s="1687"/>
      <c r="D46" s="1687"/>
      <c r="E46" s="1687"/>
      <c r="F46" s="917" t="str">
        <f>_xlfn.IFNA(VLOOKUP(1,'Hidden Calculations'!$AO$2:$AP$326,2,FALSE),"")&amp;
_xlfn.IFNA(", "&amp;VLOOKUP(2,'Hidden Calculations'!$AO$2:$AP$326,2,FALSE),"")&amp;
_xlfn.IFNA(", "&amp;VLOOKUP(3,'Hidden Calculations'!$AO$2:$AP$326,2,FALSE),"")&amp;
_xlfn.IFNA(", "&amp;VLOOKUP(4,'Hidden Calculations'!$AO$2:$AP$326,2,FALSE),"")&amp;
_xlfn.IFNA(", "&amp;VLOOKUP(5,'Hidden Calculations'!$AO$2:$AP$326,2,FALSE),"")&amp;
_xlfn.IFNA(", "&amp;VLOOKUP(6,'Hidden Calculations'!$AO$2:$AP$326,2,FALSE),"")&amp;
_xlfn.IFNA(", "&amp;VLOOKUP(7,'Hidden Calculations'!$AO$2:$AP$326,2,FALSE),"")&amp;
_xlfn.IFNA(", "&amp;VLOOKUP(8,'Hidden Calculations'!$AO$2:$AP$326,2,FALSE),"")&amp;
_xlfn.IFNA(", "&amp;VLOOKUP(9,'Hidden Calculations'!$AO$2:$AP$326,2,FALSE),"")&amp;
_xlfn.IFNA(", "&amp;VLOOKUP(10,'Hidden Calculations'!$AO$2:$AP$326,2,FALSE),"")&amp;
_xlfn.IFNA(", "&amp;VLOOKUP(11,'Hidden Calculations'!$AO$2:$AP$326,2,FALSE),"")&amp;
_xlfn.IFNA(", "&amp;VLOOKUP(12,'Hidden Calculations'!$AO$2:$AP$326,2,FALSE),"")&amp;
_xlfn.IFNA(", "&amp;VLOOKUP(13,'Hidden Calculations'!$AO$2:$AP$326,2,FALSE),"")&amp;
_xlfn.IFNA(", "&amp;VLOOKUP(14,'Hidden Calculations'!$AO$2:$AP$326,2,FALSE),"")&amp;
_xlfn.IFNA(", "&amp;VLOOKUP(15,'Hidden Calculations'!$AO$2:$AP$326,2,FALSE),"")&amp;
_xlfn.IFNA(", "&amp;VLOOKUP(16,'Hidden Calculations'!$AO$2:$AP$326,2,FALSE),"")&amp;
_xlfn.IFNA(", "&amp;VLOOKUP(17,'Hidden Calculations'!$AO$2:$AP$326,2,FALSE),"")&amp;
_xlfn.IFNA(", "&amp;VLOOKUP(18,'Hidden Calculations'!$AO$2:$AP$326,2,FALSE),"")&amp;
_xlfn.IFNA(", "&amp;VLOOKUP(19,'Hidden Calculations'!$AO$2:$AP$326,2,FALSE),"")&amp;
_xlfn.IFNA(", "&amp;VLOOKUP(20,'Hidden Calculations'!$AO$2:$AP$326,2,FALSE),"")</f>
        <v/>
      </c>
    </row>
    <row r="47" spans="1:6" ht="15" customHeight="1" x14ac:dyDescent="0.2">
      <c r="A47" s="916"/>
      <c r="B47" s="1687" t="s">
        <v>2007</v>
      </c>
      <c r="C47" s="1687"/>
      <c r="D47" s="1687"/>
      <c r="E47" s="1687"/>
      <c r="F47" s="917" t="str">
        <f>IF(AND('Public Notice'!B75="No",'Public Notice'!B76="No"),"No",IF(OR('Public Notice'!B75="Yes",'Public Notice'!B76="Yes"),"Yes",""))</f>
        <v/>
      </c>
    </row>
    <row r="48" spans="1:6" ht="15" customHeight="1" thickBot="1" x14ac:dyDescent="0.25">
      <c r="A48" s="918"/>
      <c r="B48" s="1727" t="s">
        <v>2008</v>
      </c>
      <c r="C48" s="1727"/>
      <c r="D48" s="1727"/>
      <c r="E48" s="1727"/>
      <c r="F48" s="919" t="str">
        <f>IF('Public Notice'!B77="","",'Public Notice'!B77)</f>
        <v/>
      </c>
    </row>
    <row r="49" spans="1:7" ht="15" thickBot="1" x14ac:dyDescent="0.25">
      <c r="A49" s="1647" t="s">
        <v>1984</v>
      </c>
      <c r="B49" s="1647"/>
      <c r="C49" s="1647"/>
      <c r="D49" s="1647"/>
      <c r="E49" s="1647"/>
      <c r="F49" s="1647"/>
      <c r="G49" s="900"/>
    </row>
    <row r="50" spans="1:7" ht="15.75" thickBot="1" x14ac:dyDescent="0.25">
      <c r="A50" s="1697" t="s">
        <v>2009</v>
      </c>
      <c r="B50" s="1698"/>
      <c r="C50" s="1698"/>
      <c r="D50" s="1698"/>
      <c r="E50" s="1698"/>
      <c r="F50" s="1699"/>
      <c r="G50" s="900"/>
    </row>
    <row r="51" spans="1:7" ht="15" customHeight="1" x14ac:dyDescent="0.2">
      <c r="A51" s="913" t="s">
        <v>2002</v>
      </c>
      <c r="B51" s="1692" t="s">
        <v>2003</v>
      </c>
      <c r="C51" s="1692"/>
      <c r="D51" s="1692"/>
      <c r="E51" s="1692"/>
      <c r="F51" s="915" t="s">
        <v>2004</v>
      </c>
      <c r="G51" s="900"/>
    </row>
    <row r="52" spans="1:7" ht="15" customHeight="1" x14ac:dyDescent="0.2">
      <c r="A52" s="916" t="s">
        <v>2010</v>
      </c>
      <c r="B52" s="1687" t="s">
        <v>2011</v>
      </c>
      <c r="C52" s="1687"/>
      <c r="D52" s="1687"/>
      <c r="E52" s="1687"/>
      <c r="F52" s="917" t="str">
        <f>IF(General!$G$169="N/A","No",IF(General!$G$169="","",General!$G$169))</f>
        <v/>
      </c>
      <c r="G52" s="900"/>
    </row>
    <row r="53" spans="1:7" ht="30" customHeight="1" x14ac:dyDescent="0.2">
      <c r="A53" s="916" t="s">
        <v>2012</v>
      </c>
      <c r="B53" s="1687" t="s">
        <v>2013</v>
      </c>
      <c r="C53" s="1687"/>
      <c r="D53" s="1687"/>
      <c r="E53" s="1687"/>
      <c r="F53" s="917" t="str">
        <f>IF(General!$G$169="N/A","No",IF(General!$G$169="","",General!$G$169))</f>
        <v/>
      </c>
      <c r="G53" s="900"/>
    </row>
    <row r="54" spans="1:7" ht="15" customHeight="1" x14ac:dyDescent="0.2">
      <c r="A54" s="916" t="s">
        <v>2014</v>
      </c>
      <c r="B54" s="1723" t="s">
        <v>2015</v>
      </c>
      <c r="C54" s="1724"/>
      <c r="D54" s="1724"/>
      <c r="E54" s="1724"/>
      <c r="F54" s="1726"/>
      <c r="G54" s="920" t="s">
        <v>2016</v>
      </c>
    </row>
    <row r="55" spans="1:7" ht="15" customHeight="1" x14ac:dyDescent="0.2">
      <c r="A55" s="916" t="s">
        <v>2017</v>
      </c>
      <c r="B55" s="1687" t="s">
        <v>2018</v>
      </c>
      <c r="C55" s="1687"/>
      <c r="D55" s="1687"/>
      <c r="E55" s="1687"/>
      <c r="F55" s="917" t="str">
        <f>IF(OR(General!$D$54="Renewal",General!$D$54="Renewal/Amendment"),IF(Renewals!C31="","",Renewals!C31),IF(Technical!C156="","",Technical!C156))</f>
        <v/>
      </c>
      <c r="G55" s="900"/>
    </row>
    <row r="56" spans="1:7" ht="15" customHeight="1" x14ac:dyDescent="0.2">
      <c r="A56" s="916" t="s">
        <v>2019</v>
      </c>
      <c r="B56" s="1687" t="s">
        <v>2020</v>
      </c>
      <c r="C56" s="1687"/>
      <c r="D56" s="1687"/>
      <c r="E56" s="1687"/>
      <c r="F56" s="917" t="str">
        <f>IF(OR(General!$D$54="Renewal",General!$D$54="Renewal/Amendment"),IF(Renewals!C34="","",Renewals!C34),IF(Technical!C159="","",Technical!C159))</f>
        <v/>
      </c>
      <c r="G56" s="900"/>
    </row>
    <row r="57" spans="1:7" ht="15" customHeight="1" x14ac:dyDescent="0.2">
      <c r="A57" s="916" t="s">
        <v>2021</v>
      </c>
      <c r="B57" s="1687" t="s">
        <v>2022</v>
      </c>
      <c r="C57" s="1687"/>
      <c r="D57" s="1687"/>
      <c r="E57" s="1687"/>
      <c r="F57" s="917" t="str">
        <f>IF(OR(General!$D$54="Renewal",General!$D$54="Renewal/Amendment"),IF(Renewals!C37="","",Renewals!C37),IF(Technical!C162="","",Technical!C162))</f>
        <v/>
      </c>
      <c r="G57" s="900"/>
    </row>
    <row r="58" spans="1:7" ht="15" customHeight="1" x14ac:dyDescent="0.2">
      <c r="A58" s="916" t="s">
        <v>2023</v>
      </c>
      <c r="B58" s="1723" t="s">
        <v>2024</v>
      </c>
      <c r="C58" s="1724"/>
      <c r="D58" s="1724"/>
      <c r="E58" s="1725"/>
      <c r="F58" s="917" t="str">
        <f>IF(OR('Hidden Calculations'!DC6=FALSE,'Hidden Calculations'!DC25=FALSE),"",IF(AND('Hidden Calculations'!DC6,'Hidden Calculations'!CY6&lt;&gt;0,'Hidden Calculations'!DC25,'Hidden Calculations'!DC23=FALSE),"Yes","No"))</f>
        <v>No</v>
      </c>
      <c r="G58" s="356" t="s">
        <v>2025</v>
      </c>
    </row>
    <row r="59" spans="1:7" ht="15" customHeight="1" x14ac:dyDescent="0.2">
      <c r="A59" s="916"/>
      <c r="B59" s="1723" t="s">
        <v>2026</v>
      </c>
      <c r="C59" s="1724"/>
      <c r="D59" s="1724"/>
      <c r="E59" s="1725"/>
      <c r="F59" s="917" t="e">
        <f>IF('Hidden Calculations'!DC6,IF('Hidden Calculations'!CY6=0,"No","Yes"),"")</f>
        <v>#VALUE!</v>
      </c>
      <c r="G59" s="356" t="s">
        <v>2025</v>
      </c>
    </row>
    <row r="60" spans="1:7" ht="15" customHeight="1" x14ac:dyDescent="0.2">
      <c r="A60" s="916"/>
      <c r="B60" s="1723" t="s">
        <v>2027</v>
      </c>
      <c r="C60" s="1724"/>
      <c r="D60" s="1724"/>
      <c r="E60" s="1725"/>
      <c r="F60" s="917" t="str">
        <f>IF(OR('Hidden Calculations'!DC6=FALSE,'Hidden Calculations'!DC25=FALSE),"",IF(AND('Hidden Calculations'!DC6,'Hidden Calculations'!CY6&lt;&gt;0,'Hidden Calculations'!DC10,'Hidden Calculations'!DC8=FALSE),"Yes","No"))</f>
        <v>No</v>
      </c>
      <c r="G60" s="356" t="s">
        <v>2025</v>
      </c>
    </row>
    <row r="61" spans="1:7" ht="15" customHeight="1" x14ac:dyDescent="0.2">
      <c r="A61" s="916"/>
      <c r="B61" s="1723" t="s">
        <v>2028</v>
      </c>
      <c r="C61" s="1724"/>
      <c r="D61" s="1724"/>
      <c r="E61" s="1725"/>
      <c r="F61" s="917" t="str">
        <f>IF(OR('Hidden Calculations'!DC6=FALSE,'Hidden Calculations'!DC25=FALSE),"",IF(AND('Hidden Calculations'!DC6,'Hidden Calculations'!CY6&lt;&gt;0,'Hidden Calculations'!DC10,'Hidden Calculations'!DC8,'Hidden Calculations'!DC13=FALSE,'Hidden Calculations'!DC15),"Yes","No"))</f>
        <v>No</v>
      </c>
      <c r="G61" s="356" t="s">
        <v>2025</v>
      </c>
    </row>
    <row r="62" spans="1:7" ht="15" customHeight="1" x14ac:dyDescent="0.2">
      <c r="A62" s="916"/>
      <c r="B62" s="1723" t="s">
        <v>2029</v>
      </c>
      <c r="C62" s="1724"/>
      <c r="D62" s="1724"/>
      <c r="E62" s="1725"/>
      <c r="F62" s="917" t="str">
        <f>IF(OR('Hidden Calculations'!DC6=FALSE,'Hidden Calculations'!DC25=FALSE),"",IF(AND('Hidden Calculations'!DC6,'Hidden Calculations'!CY6&lt;&gt;0,'Hidden Calculations'!DC10,OR(AND('Hidden Calculations'!DC8=FALSE,'Hidden Calculations'!DC18=FALSE,'Hidden Calculations'!DC20),AND('Hidden Calculations'!DC8,'Hidden Calculations'!DC13=FALSE,'Hidden Calculations'!DC15))),"Yes","No"))</f>
        <v>No</v>
      </c>
      <c r="G62" s="356" t="s">
        <v>2025</v>
      </c>
    </row>
    <row r="63" spans="1:7" ht="30" customHeight="1" x14ac:dyDescent="0.2">
      <c r="A63" s="916"/>
      <c r="B63" s="1723" t="s">
        <v>2030</v>
      </c>
      <c r="C63" s="1724"/>
      <c r="D63" s="1724"/>
      <c r="E63" s="1725"/>
      <c r="F63" s="917"/>
      <c r="G63" s="920" t="s">
        <v>2031</v>
      </c>
    </row>
    <row r="64" spans="1:7" ht="15" customHeight="1" x14ac:dyDescent="0.2">
      <c r="A64" s="916"/>
      <c r="B64" s="1723" t="s">
        <v>2032</v>
      </c>
      <c r="C64" s="1724"/>
      <c r="D64" s="1724"/>
      <c r="E64" s="1725"/>
      <c r="F64" s="917"/>
      <c r="G64" s="920" t="s">
        <v>2031</v>
      </c>
    </row>
    <row r="65" spans="1:7" ht="15" customHeight="1" x14ac:dyDescent="0.2">
      <c r="A65" s="916"/>
      <c r="B65" s="1723" t="s">
        <v>2033</v>
      </c>
      <c r="C65" s="1724"/>
      <c r="D65" s="1724"/>
      <c r="E65" s="1725"/>
      <c r="F65" s="917"/>
      <c r="G65" s="920" t="s">
        <v>2031</v>
      </c>
    </row>
    <row r="66" spans="1:7" ht="15" customHeight="1" x14ac:dyDescent="0.2">
      <c r="A66" s="916" t="s">
        <v>2034</v>
      </c>
      <c r="B66" s="1723" t="s">
        <v>2035</v>
      </c>
      <c r="C66" s="1724"/>
      <c r="D66" s="1724"/>
      <c r="E66" s="1725"/>
      <c r="F66" s="917" t="str">
        <f>IF(OR('Hidden Calculations'!CY2,'Hidden Calculations'!CZ2,'Hidden Calculations'!DA2),"",IF('Hidden Calculations'!CZ63,"No","Yes"))</f>
        <v>Yes</v>
      </c>
      <c r="G66" s="900"/>
    </row>
    <row r="67" spans="1:7" ht="15" customHeight="1" x14ac:dyDescent="0.2">
      <c r="A67" s="916"/>
      <c r="B67" s="1723" t="s">
        <v>2036</v>
      </c>
      <c r="C67" s="1724"/>
      <c r="D67" s="1724"/>
      <c r="E67" s="1725"/>
      <c r="F67" s="917" t="str">
        <f>IF('Hidden Calculations'!CY2,"",IF('Hidden Calculations'!CY3,"Yes","No"))</f>
        <v>No</v>
      </c>
      <c r="G67" s="356" t="s">
        <v>2025</v>
      </c>
    </row>
    <row r="68" spans="1:7" ht="15" customHeight="1" x14ac:dyDescent="0.2">
      <c r="A68" s="916"/>
      <c r="B68" s="1723" t="s">
        <v>2037</v>
      </c>
      <c r="C68" s="1724"/>
      <c r="D68" s="1724"/>
      <c r="E68" s="1725"/>
      <c r="F68" s="917" t="str">
        <f>IF(OR('Hidden Calculations'!CY2,'Hidden Calculations'!CZ2,'Hidden Calculations'!DA2),"",IF(AND('Hidden Calculations'!DA3=FALSE,OR(AND('Hidden Calculations'!CY3,'Hidden Calculations'!CZ3=FALSE),'Hidden Calculations'!CY3=FALSE)),"Yes","No"))</f>
        <v>No</v>
      </c>
      <c r="G68" s="356" t="s">
        <v>2025</v>
      </c>
    </row>
    <row r="69" spans="1:7" ht="15" customHeight="1" x14ac:dyDescent="0.2">
      <c r="A69" s="916"/>
      <c r="B69" s="1723" t="s">
        <v>2038</v>
      </c>
      <c r="C69" s="1724"/>
      <c r="D69" s="1724"/>
      <c r="E69" s="1725"/>
      <c r="F69" s="917"/>
      <c r="G69" s="920" t="s">
        <v>2031</v>
      </c>
    </row>
    <row r="70" spans="1:7" ht="15" customHeight="1" x14ac:dyDescent="0.2">
      <c r="A70" s="916"/>
      <c r="B70" s="1723" t="s">
        <v>2039</v>
      </c>
      <c r="C70" s="1724"/>
      <c r="D70" s="1724"/>
      <c r="E70" s="1725"/>
      <c r="F70" s="917" t="str">
        <f>IF(AND(OR(F68="Yes",F69="Yes"),'Hidden Calculations'!DB2=FALSE),IF('Hidden Calculations'!DB3,"No","Yes"),"")</f>
        <v/>
      </c>
      <c r="G70" s="356" t="s">
        <v>2025</v>
      </c>
    </row>
    <row r="71" spans="1:7" ht="30" customHeight="1" x14ac:dyDescent="0.2">
      <c r="A71" s="916"/>
      <c r="B71" s="1723" t="s">
        <v>2040</v>
      </c>
      <c r="C71" s="1724"/>
      <c r="D71" s="1724"/>
      <c r="E71" s="1725"/>
      <c r="F71" s="917"/>
      <c r="G71" s="920" t="s">
        <v>2031</v>
      </c>
    </row>
    <row r="72" spans="1:7" ht="15" customHeight="1" x14ac:dyDescent="0.2">
      <c r="A72" s="916"/>
      <c r="B72" s="1723" t="s">
        <v>2041</v>
      </c>
      <c r="C72" s="1724"/>
      <c r="D72" s="1724"/>
      <c r="E72" s="1725"/>
      <c r="F72" s="917"/>
      <c r="G72" s="920" t="s">
        <v>2031</v>
      </c>
    </row>
    <row r="73" spans="1:7" ht="15" customHeight="1" x14ac:dyDescent="0.2">
      <c r="A73" s="916"/>
      <c r="B73" s="1723" t="s">
        <v>2042</v>
      </c>
      <c r="C73" s="1724"/>
      <c r="D73" s="1724"/>
      <c r="E73" s="1725"/>
      <c r="F73" s="917"/>
      <c r="G73" s="920" t="s">
        <v>2031</v>
      </c>
    </row>
    <row r="74" spans="1:7" ht="15" customHeight="1" x14ac:dyDescent="0.2">
      <c r="A74" s="921" t="s">
        <v>2043</v>
      </c>
      <c r="B74" s="1687" t="s">
        <v>464</v>
      </c>
      <c r="C74" s="1687"/>
      <c r="D74" s="1687"/>
      <c r="E74" s="1687"/>
      <c r="F74" s="917" t="str">
        <f>IF(Technical!C189="","",Technical!C189)</f>
        <v/>
      </c>
      <c r="G74" s="900"/>
    </row>
    <row r="75" spans="1:7" ht="15" customHeight="1" x14ac:dyDescent="0.2">
      <c r="A75" s="921"/>
      <c r="B75" s="1687" t="s">
        <v>2044</v>
      </c>
      <c r="C75" s="1687"/>
      <c r="D75" s="1687"/>
      <c r="E75" s="1687"/>
      <c r="F75" s="917" t="str">
        <f>IF(Technical!C190="","",Technical!C190)</f>
        <v/>
      </c>
      <c r="G75" s="900"/>
    </row>
    <row r="76" spans="1:7" ht="15" customHeight="1" thickBot="1" x14ac:dyDescent="0.25">
      <c r="A76" s="918" t="s">
        <v>2045</v>
      </c>
      <c r="B76" s="1678" t="str">
        <f>IFERROR("Permit Fee: "&amp;IF(Fees!E20="Fee Exemption/Reduction for research projects by state agencies or institutions of higher education","                ",DOLLAR(Fees!D51))&amp;"                         Fee Certification: "&amp;IF(Fees!G67&lt;&gt;"",Fees!E69,""),"")</f>
        <v/>
      </c>
      <c r="C76" s="1679"/>
      <c r="D76" s="1679"/>
      <c r="E76" s="1679"/>
      <c r="F76" s="1680"/>
      <c r="G76" s="900"/>
    </row>
    <row r="77" spans="1:7" ht="15" thickBot="1" x14ac:dyDescent="0.25">
      <c r="A77" s="1647" t="s">
        <v>1984</v>
      </c>
      <c r="B77" s="1647"/>
      <c r="C77" s="1647"/>
      <c r="D77" s="1647"/>
      <c r="E77" s="1647"/>
      <c r="F77" s="1647"/>
      <c r="G77" s="900"/>
    </row>
    <row r="78" spans="1:7" ht="15" customHeight="1" thickBot="1" x14ac:dyDescent="0.25">
      <c r="A78" s="1718" t="s">
        <v>81</v>
      </c>
      <c r="B78" s="1719"/>
      <c r="C78" s="1719"/>
      <c r="D78" s="1719"/>
      <c r="E78" s="1719"/>
      <c r="F78" s="1720"/>
      <c r="G78" s="900"/>
    </row>
    <row r="79" spans="1:7" ht="15" customHeight="1" x14ac:dyDescent="0.2">
      <c r="A79" s="1707" t="s">
        <v>2046</v>
      </c>
      <c r="B79" s="1708"/>
      <c r="C79" s="1708"/>
      <c r="D79" s="1708"/>
      <c r="E79" s="1708"/>
      <c r="F79" s="1709"/>
      <c r="G79" s="900"/>
    </row>
    <row r="80" spans="1:7" ht="15" customHeight="1" x14ac:dyDescent="0.2">
      <c r="A80" s="1721" t="s">
        <v>505</v>
      </c>
      <c r="B80" s="1722"/>
      <c r="C80" s="1722"/>
      <c r="D80" s="922" t="s">
        <v>2047</v>
      </c>
      <c r="E80" s="922" t="s">
        <v>2048</v>
      </c>
      <c r="F80" s="923" t="s">
        <v>2049</v>
      </c>
      <c r="G80" s="900"/>
    </row>
    <row r="81" spans="1:7" ht="20.100000000000001" customHeight="1" x14ac:dyDescent="0.2">
      <c r="A81" s="1714" t="s">
        <v>525</v>
      </c>
      <c r="B81" s="1715"/>
      <c r="C81" s="1715"/>
      <c r="D81" s="925" t="str">
        <f>IF('Federal Applicability'!B184="","",'Federal Applicability'!B184)</f>
        <v/>
      </c>
      <c r="E81" s="925" t="str">
        <f>IF('Federal Applicability'!C184="","",'Federal Applicability'!C184)</f>
        <v/>
      </c>
      <c r="F81" s="926" t="str">
        <f>IF('Federal Applicability'!D184="","",'Federal Applicability'!D184)</f>
        <v/>
      </c>
      <c r="G81" s="356" t="s">
        <v>2025</v>
      </c>
    </row>
    <row r="82" spans="1:7" ht="20.100000000000001" customHeight="1" x14ac:dyDescent="0.2">
      <c r="A82" s="1714" t="s">
        <v>685</v>
      </c>
      <c r="B82" s="1715"/>
      <c r="C82" s="1715"/>
      <c r="D82" s="925" t="str">
        <f>IF('Federal Applicability'!B185="","",'Federal Applicability'!B185)</f>
        <v/>
      </c>
      <c r="E82" s="925" t="str">
        <f>IF('Federal Applicability'!C185="","",'Federal Applicability'!C185)</f>
        <v/>
      </c>
      <c r="F82" s="926" t="str">
        <f>IF('Federal Applicability'!D185="","",'Federal Applicability'!D185)</f>
        <v/>
      </c>
      <c r="G82" s="356" t="s">
        <v>2025</v>
      </c>
    </row>
    <row r="83" spans="1:7" ht="20.100000000000001" customHeight="1" x14ac:dyDescent="0.2">
      <c r="A83" s="1714" t="s">
        <v>523</v>
      </c>
      <c r="B83" s="1715"/>
      <c r="C83" s="1715"/>
      <c r="D83" s="925" t="str">
        <f>IF('Federal Applicability'!B186="","",'Federal Applicability'!B186)</f>
        <v/>
      </c>
      <c r="E83" s="925" t="str">
        <f>IF('Federal Applicability'!C186="","",'Federal Applicability'!C186)</f>
        <v/>
      </c>
      <c r="F83" s="926" t="str">
        <f>IF('Federal Applicability'!D186="","",'Federal Applicability'!D186)</f>
        <v/>
      </c>
      <c r="G83" s="356" t="s">
        <v>2025</v>
      </c>
    </row>
    <row r="84" spans="1:7" ht="20.100000000000001" customHeight="1" x14ac:dyDescent="0.2">
      <c r="A84" s="1714" t="s">
        <v>681</v>
      </c>
      <c r="B84" s="1715"/>
      <c r="C84" s="1715"/>
      <c r="D84" s="925" t="str">
        <f>IF('Federal Applicability'!B187="","",'Federal Applicability'!B187)</f>
        <v/>
      </c>
      <c r="E84" s="925" t="str">
        <f>IF('Federal Applicability'!C187="","",'Federal Applicability'!C187)</f>
        <v/>
      </c>
      <c r="F84" s="926" t="str">
        <f>IF('Federal Applicability'!D187="","",'Federal Applicability'!D187)</f>
        <v/>
      </c>
      <c r="G84" s="356" t="s">
        <v>2025</v>
      </c>
    </row>
    <row r="85" spans="1:7" ht="20.100000000000001" customHeight="1" x14ac:dyDescent="0.2">
      <c r="A85" s="1714" t="s">
        <v>683</v>
      </c>
      <c r="B85" s="1715"/>
      <c r="C85" s="1715"/>
      <c r="D85" s="925" t="str">
        <f>IF('Federal Applicability'!B188="","",'Federal Applicability'!B188)</f>
        <v/>
      </c>
      <c r="E85" s="925" t="str">
        <f>IF('Federal Applicability'!C188="","",'Federal Applicability'!C188)</f>
        <v/>
      </c>
      <c r="F85" s="926" t="str">
        <f>IF('Federal Applicability'!D188="","",'Federal Applicability'!D188)</f>
        <v/>
      </c>
      <c r="G85" s="356" t="s">
        <v>2025</v>
      </c>
    </row>
    <row r="86" spans="1:7" ht="20.100000000000001" customHeight="1" x14ac:dyDescent="0.2">
      <c r="A86" s="1714" t="s">
        <v>686</v>
      </c>
      <c r="B86" s="1715"/>
      <c r="C86" s="1715"/>
      <c r="D86" s="925" t="str">
        <f>IF('Federal Applicability'!B189="","",'Federal Applicability'!B189)</f>
        <v/>
      </c>
      <c r="E86" s="925" t="str">
        <f>IF('Federal Applicability'!C189="","",'Federal Applicability'!C189)</f>
        <v/>
      </c>
      <c r="F86" s="926" t="str">
        <f>IF('Federal Applicability'!D189="","",'Federal Applicability'!D189)</f>
        <v/>
      </c>
      <c r="G86" s="356" t="s">
        <v>2025</v>
      </c>
    </row>
    <row r="87" spans="1:7" ht="20.100000000000001" customHeight="1" x14ac:dyDescent="0.2">
      <c r="A87" s="1714" t="s">
        <v>771</v>
      </c>
      <c r="B87" s="1715"/>
      <c r="C87" s="1715"/>
      <c r="D87" s="925" t="str">
        <f>IF('Federal Applicability'!B190="","",'Federal Applicability'!B190)</f>
        <v/>
      </c>
      <c r="E87" s="925" t="str">
        <f>IF('Federal Applicability'!C190="","",'Federal Applicability'!C190)</f>
        <v/>
      </c>
      <c r="F87" s="926" t="str">
        <f>IF('Federal Applicability'!D190="","",'Federal Applicability'!D190)</f>
        <v/>
      </c>
      <c r="G87" s="356" t="s">
        <v>2025</v>
      </c>
    </row>
    <row r="88" spans="1:7" ht="20.100000000000001" customHeight="1" x14ac:dyDescent="0.2">
      <c r="A88" s="1714" t="s">
        <v>2050</v>
      </c>
      <c r="B88" s="1715"/>
      <c r="C88" s="1715"/>
      <c r="D88" s="925" t="str">
        <f>IF('Federal Applicability'!B191="","",'Federal Applicability'!B191)</f>
        <v/>
      </c>
      <c r="E88" s="925" t="str">
        <f>IF('Federal Applicability'!C191="","",'Federal Applicability'!C191)</f>
        <v/>
      </c>
      <c r="F88" s="926" t="str">
        <f>IF('Federal Applicability'!D191="","",'Federal Applicability'!D191)</f>
        <v/>
      </c>
      <c r="G88" s="356" t="s">
        <v>2025</v>
      </c>
    </row>
    <row r="89" spans="1:7" ht="20.100000000000001" customHeight="1" x14ac:dyDescent="0.2">
      <c r="A89" s="1714" t="s">
        <v>687</v>
      </c>
      <c r="B89" s="1715"/>
      <c r="C89" s="1715"/>
      <c r="D89" s="925" t="str">
        <f>IF('Federal Applicability'!B192="","",'Federal Applicability'!B192)</f>
        <v/>
      </c>
      <c r="E89" s="925" t="str">
        <f>IF('Federal Applicability'!C192="","",'Federal Applicability'!C192)</f>
        <v/>
      </c>
      <c r="F89" s="926" t="str">
        <f>IF('Federal Applicability'!D192="","",'Federal Applicability'!D192)</f>
        <v/>
      </c>
      <c r="G89" s="356" t="s">
        <v>2025</v>
      </c>
    </row>
    <row r="90" spans="1:7" ht="20.100000000000001" customHeight="1" x14ac:dyDescent="0.2">
      <c r="A90" s="1714" t="s">
        <v>2051</v>
      </c>
      <c r="B90" s="1715"/>
      <c r="C90" s="1715"/>
      <c r="D90" s="925" t="str">
        <f>IF('Federal Applicability'!B193="","",'Federal Applicability'!B193)</f>
        <v/>
      </c>
      <c r="E90" s="925" t="str">
        <f>IF('Federal Applicability'!C193="","",'Federal Applicability'!C193)</f>
        <v/>
      </c>
      <c r="F90" s="926" t="str">
        <f>IF('Federal Applicability'!D193="","",'Federal Applicability'!D193)</f>
        <v/>
      </c>
      <c r="G90" s="356" t="s">
        <v>2025</v>
      </c>
    </row>
    <row r="91" spans="1:7" ht="20.100000000000001" customHeight="1" x14ac:dyDescent="0.2">
      <c r="A91" s="1714" t="s">
        <v>774</v>
      </c>
      <c r="B91" s="1715"/>
      <c r="C91" s="1715"/>
      <c r="D91" s="925" t="str">
        <f>IF('Federal Applicability'!B194="","",'Federal Applicability'!B194)</f>
        <v/>
      </c>
      <c r="E91" s="925" t="str">
        <f>IF('Federal Applicability'!C194="","",'Federal Applicability'!C194)</f>
        <v/>
      </c>
      <c r="F91" s="926" t="str">
        <f>IF('Federal Applicability'!D194="","",'Federal Applicability'!D194)</f>
        <v/>
      </c>
      <c r="G91" s="356" t="s">
        <v>2025</v>
      </c>
    </row>
    <row r="92" spans="1:7" ht="20.100000000000001" customHeight="1" x14ac:dyDescent="0.2">
      <c r="A92" s="1716" t="s">
        <v>2052</v>
      </c>
      <c r="B92" s="1717"/>
      <c r="C92" s="1717"/>
      <c r="D92" s="925" t="str">
        <f>IF('Federal Applicability'!B195="","",'Federal Applicability'!B195)</f>
        <v/>
      </c>
      <c r="E92" s="925" t="str">
        <f>IF('Federal Applicability'!C195="","",'Federal Applicability'!C195)</f>
        <v/>
      </c>
      <c r="F92" s="926" t="str">
        <f>IF('Federal Applicability'!D195="","",'Federal Applicability'!D195)</f>
        <v/>
      </c>
      <c r="G92" s="356" t="s">
        <v>2025</v>
      </c>
    </row>
    <row r="93" spans="1:7" ht="20.100000000000001" customHeight="1" x14ac:dyDescent="0.2">
      <c r="A93" s="1714" t="s">
        <v>2053</v>
      </c>
      <c r="B93" s="1715"/>
      <c r="C93" s="1715"/>
      <c r="D93" s="925" t="str">
        <f>IF('Federal Applicability'!B196="","",'Federal Applicability'!B196)</f>
        <v/>
      </c>
      <c r="E93" s="925" t="str">
        <f>IF('Federal Applicability'!C196="","",'Federal Applicability'!C196)</f>
        <v/>
      </c>
      <c r="F93" s="926" t="str">
        <f>IF('Federal Applicability'!D196="","",'Federal Applicability'!D196)</f>
        <v/>
      </c>
      <c r="G93" s="356" t="s">
        <v>2025</v>
      </c>
    </row>
    <row r="94" spans="1:7" ht="20.100000000000001" customHeight="1" x14ac:dyDescent="0.2">
      <c r="A94" s="1716" t="s">
        <v>776</v>
      </c>
      <c r="B94" s="1717"/>
      <c r="C94" s="1717"/>
      <c r="D94" s="925" t="str">
        <f>IF('Federal Applicability'!B197="","",'Federal Applicability'!B197)</f>
        <v/>
      </c>
      <c r="E94" s="925" t="str">
        <f>IF('Federal Applicability'!C197="","",'Federal Applicability'!C197)</f>
        <v/>
      </c>
      <c r="F94" s="926" t="str">
        <f>IF('Federal Applicability'!D197="","",'Federal Applicability'!D197)</f>
        <v/>
      </c>
      <c r="G94" s="356" t="s">
        <v>2025</v>
      </c>
    </row>
    <row r="95" spans="1:7" ht="20.100000000000001" customHeight="1" thickBot="1" x14ac:dyDescent="0.25">
      <c r="A95" s="1712" t="s">
        <v>610</v>
      </c>
      <c r="B95" s="1713"/>
      <c r="C95" s="1713"/>
      <c r="D95" s="928" t="str">
        <f>IF('Federal Applicability'!B198="","",'Federal Applicability'!B198)</f>
        <v/>
      </c>
      <c r="E95" s="928" t="str">
        <f>IF('Federal Applicability'!C198="","",'Federal Applicability'!C198)</f>
        <v/>
      </c>
      <c r="F95" s="929" t="str">
        <f>IF('Federal Applicability'!D198="","",'Federal Applicability'!D198)</f>
        <v/>
      </c>
      <c r="G95" s="356" t="s">
        <v>2025</v>
      </c>
    </row>
    <row r="96" spans="1:7" ht="15" customHeight="1" thickBot="1" x14ac:dyDescent="0.25">
      <c r="A96" s="1647" t="s">
        <v>1984</v>
      </c>
      <c r="B96" s="1647"/>
      <c r="C96" s="1647"/>
      <c r="D96" s="1647"/>
      <c r="E96" s="1647"/>
      <c r="F96" s="1647"/>
      <c r="G96" s="900"/>
    </row>
    <row r="97" spans="1:7" ht="15" customHeight="1" x14ac:dyDescent="0.2">
      <c r="A97" s="1707" t="s">
        <v>2054</v>
      </c>
      <c r="B97" s="1708"/>
      <c r="C97" s="1708"/>
      <c r="D97" s="1708"/>
      <c r="E97" s="1708"/>
      <c r="F97" s="1709"/>
      <c r="G97" s="900"/>
    </row>
    <row r="98" spans="1:7" ht="15" customHeight="1" x14ac:dyDescent="0.2">
      <c r="A98" s="1710" t="s">
        <v>505</v>
      </c>
      <c r="B98" s="1711"/>
      <c r="C98" s="1711"/>
      <c r="D98" s="931" t="s">
        <v>2047</v>
      </c>
      <c r="E98" s="922" t="s">
        <v>2048</v>
      </c>
      <c r="F98" s="923" t="s">
        <v>2055</v>
      </c>
      <c r="G98" s="900"/>
    </row>
    <row r="99" spans="1:7" ht="20.100000000000001" customHeight="1" x14ac:dyDescent="0.2">
      <c r="A99" s="1693" t="s">
        <v>681</v>
      </c>
      <c r="B99" s="1694"/>
      <c r="C99" s="1694"/>
      <c r="D99" s="924" t="str">
        <f>IF('Federal Applicability'!B199="","",'Federal Applicability'!B199)</f>
        <v/>
      </c>
      <c r="E99" s="925" t="str">
        <f>IF('Federal Applicability'!C199="","",'Federal Applicability'!C199)</f>
        <v/>
      </c>
      <c r="F99" s="926" t="str">
        <f>IF('Federal Applicability'!D199="","",'Federal Applicability'!D199)</f>
        <v/>
      </c>
      <c r="G99" s="356" t="s">
        <v>2025</v>
      </c>
    </row>
    <row r="100" spans="1:7" ht="20.100000000000001" customHeight="1" x14ac:dyDescent="0.2">
      <c r="A100" s="1693" t="s">
        <v>686</v>
      </c>
      <c r="B100" s="1694"/>
      <c r="C100" s="1694"/>
      <c r="D100" s="924" t="str">
        <f>IF('Federal Applicability'!B200="","",'Federal Applicability'!B200)</f>
        <v/>
      </c>
      <c r="E100" s="925" t="str">
        <f>IF('Federal Applicability'!C200="","",'Federal Applicability'!C200)</f>
        <v/>
      </c>
      <c r="F100" s="926" t="str">
        <f>IF('Federal Applicability'!D200="","",'Federal Applicability'!D200)</f>
        <v/>
      </c>
      <c r="G100" s="356" t="s">
        <v>2025</v>
      </c>
    </row>
    <row r="101" spans="1:7" ht="15" customHeight="1" x14ac:dyDescent="0.2">
      <c r="A101" s="1693" t="s">
        <v>771</v>
      </c>
      <c r="B101" s="1694"/>
      <c r="C101" s="1694"/>
      <c r="D101" s="924" t="str">
        <f>IF('Federal Applicability'!B201="","",'Federal Applicability'!B201)</f>
        <v/>
      </c>
      <c r="E101" s="925" t="str">
        <f>IF('Federal Applicability'!C201="","",'Federal Applicability'!C201)</f>
        <v/>
      </c>
      <c r="F101" s="926" t="str">
        <f>IF('Federal Applicability'!D201="","",'Federal Applicability'!D201)</f>
        <v/>
      </c>
      <c r="G101" s="356" t="s">
        <v>2025</v>
      </c>
    </row>
    <row r="102" spans="1:7" ht="20.100000000000001" customHeight="1" thickBot="1" x14ac:dyDescent="0.25">
      <c r="A102" s="1695" t="s">
        <v>2050</v>
      </c>
      <c r="B102" s="1696"/>
      <c r="C102" s="1696"/>
      <c r="D102" s="927" t="str">
        <f>IF('Federal Applicability'!B202="","",'Federal Applicability'!B202)</f>
        <v/>
      </c>
      <c r="E102" s="928" t="str">
        <f>IF('Federal Applicability'!C202="","",'Federal Applicability'!C202)</f>
        <v/>
      </c>
      <c r="F102" s="929" t="str">
        <f>IF('Federal Applicability'!D202="","",'Federal Applicability'!D202)</f>
        <v/>
      </c>
      <c r="G102" s="356" t="s">
        <v>2025</v>
      </c>
    </row>
    <row r="103" spans="1:7" ht="15" thickBot="1" x14ac:dyDescent="0.25">
      <c r="A103" s="1706" t="s">
        <v>2056</v>
      </c>
      <c r="B103" s="1706"/>
      <c r="C103" s="1706"/>
      <c r="D103" s="1706"/>
      <c r="E103" s="1706"/>
      <c r="F103" s="1706"/>
      <c r="G103" s="900"/>
    </row>
    <row r="104" spans="1:7" ht="15" customHeight="1" x14ac:dyDescent="0.2">
      <c r="A104" s="1707" t="s">
        <v>2057</v>
      </c>
      <c r="B104" s="1708"/>
      <c r="C104" s="1708"/>
      <c r="D104" s="1708"/>
      <c r="E104" s="1708"/>
      <c r="F104" s="1709"/>
      <c r="G104" s="900"/>
    </row>
    <row r="105" spans="1:7" ht="30" customHeight="1" x14ac:dyDescent="0.2">
      <c r="A105" s="1710" t="s">
        <v>505</v>
      </c>
      <c r="B105" s="1711"/>
      <c r="C105" s="1711"/>
      <c r="D105" s="931" t="s">
        <v>831</v>
      </c>
      <c r="E105" s="930" t="s">
        <v>833</v>
      </c>
      <c r="F105" s="923" t="s">
        <v>834</v>
      </c>
      <c r="G105" s="900"/>
    </row>
    <row r="106" spans="1:7" ht="20.100000000000001" customHeight="1" x14ac:dyDescent="0.2">
      <c r="A106" s="1693" t="s">
        <v>681</v>
      </c>
      <c r="B106" s="1694"/>
      <c r="C106" s="1694"/>
      <c r="D106" s="924" t="str">
        <f>IF('Federal Applicability'!B203="","",'Federal Applicability'!B203)</f>
        <v/>
      </c>
      <c r="E106" s="925" t="str">
        <f>IF('Federal Applicability'!C203="","",'Federal Applicability'!C203)</f>
        <v/>
      </c>
      <c r="F106" s="926" t="str">
        <f>IF('Federal Applicability'!D203="","",'Federal Applicability'!D203)</f>
        <v/>
      </c>
      <c r="G106" s="356" t="s">
        <v>2025</v>
      </c>
    </row>
    <row r="107" spans="1:7" ht="20.100000000000001" customHeight="1" x14ac:dyDescent="0.2">
      <c r="A107" s="1693" t="s">
        <v>686</v>
      </c>
      <c r="B107" s="1694"/>
      <c r="C107" s="1694"/>
      <c r="D107" s="924" t="str">
        <f>IF('Federal Applicability'!B204="","",'Federal Applicability'!B204)</f>
        <v/>
      </c>
      <c r="E107" s="925" t="str">
        <f>IF('Federal Applicability'!C204="","",'Federal Applicability'!C204)</f>
        <v/>
      </c>
      <c r="F107" s="926" t="str">
        <f>IF('Federal Applicability'!D204="","",'Federal Applicability'!D204)</f>
        <v/>
      </c>
      <c r="G107" s="356" t="s">
        <v>2025</v>
      </c>
    </row>
    <row r="108" spans="1:7" ht="15" customHeight="1" x14ac:dyDescent="0.2">
      <c r="A108" s="1693" t="s">
        <v>771</v>
      </c>
      <c r="B108" s="1694"/>
      <c r="C108" s="1694"/>
      <c r="D108" s="924" t="str">
        <f>IF('Federal Applicability'!B205="","",'Federal Applicability'!B205)</f>
        <v/>
      </c>
      <c r="E108" s="925" t="str">
        <f>IF('Federal Applicability'!C205="","",'Federal Applicability'!C205)</f>
        <v/>
      </c>
      <c r="F108" s="926" t="str">
        <f>IF('Federal Applicability'!D205="","",'Federal Applicability'!D205)</f>
        <v/>
      </c>
      <c r="G108" s="356" t="s">
        <v>2025</v>
      </c>
    </row>
    <row r="109" spans="1:7" ht="20.100000000000001" customHeight="1" thickBot="1" x14ac:dyDescent="0.25">
      <c r="A109" s="1695" t="s">
        <v>2050</v>
      </c>
      <c r="B109" s="1696"/>
      <c r="C109" s="1696"/>
      <c r="D109" s="927" t="str">
        <f>IF('Federal Applicability'!B206="","",'Federal Applicability'!B206)</f>
        <v/>
      </c>
      <c r="E109" s="928" t="str">
        <f>IF('Federal Applicability'!C206="","",'Federal Applicability'!C206)</f>
        <v/>
      </c>
      <c r="F109" s="929" t="str">
        <f>IF('Federal Applicability'!D206="","",'Federal Applicability'!D206)</f>
        <v/>
      </c>
      <c r="G109" s="356" t="s">
        <v>2025</v>
      </c>
    </row>
    <row r="110" spans="1:7" ht="15" customHeight="1" thickBot="1" x14ac:dyDescent="0.25">
      <c r="A110" s="1700" t="s">
        <v>2056</v>
      </c>
      <c r="B110" s="1700"/>
      <c r="C110" s="1700"/>
      <c r="D110" s="1700"/>
      <c r="E110" s="1700"/>
      <c r="F110" s="1700"/>
      <c r="G110" s="900"/>
    </row>
    <row r="111" spans="1:7" ht="15" customHeight="1" x14ac:dyDescent="0.2">
      <c r="A111" s="1701" t="s">
        <v>2058</v>
      </c>
      <c r="B111" s="1702"/>
      <c r="C111" s="1702"/>
      <c r="D111" s="1702"/>
      <c r="E111" s="1702"/>
      <c r="F111" s="1703"/>
      <c r="G111" s="900"/>
    </row>
    <row r="112" spans="1:7" ht="30" customHeight="1" x14ac:dyDescent="0.2">
      <c r="A112" s="1704" t="s">
        <v>505</v>
      </c>
      <c r="B112" s="1705"/>
      <c r="C112" s="1705"/>
      <c r="D112" s="933" t="s">
        <v>831</v>
      </c>
      <c r="E112" s="932" t="s">
        <v>833</v>
      </c>
      <c r="F112" s="934" t="s">
        <v>834</v>
      </c>
      <c r="G112" s="900"/>
    </row>
    <row r="113" spans="1:7" ht="15" customHeight="1" x14ac:dyDescent="0.2">
      <c r="A113" s="1693" t="s">
        <v>771</v>
      </c>
      <c r="B113" s="1694"/>
      <c r="C113" s="1694"/>
      <c r="D113" s="925" t="str">
        <f>IF('Federal Applicability'!B207="","",'Federal Applicability'!B207)</f>
        <v/>
      </c>
      <c r="E113" s="935" t="str">
        <f>IF('Federal Applicability'!C207="","",'Federal Applicability'!C207)</f>
        <v/>
      </c>
      <c r="F113" s="936" t="str">
        <f>IF('Federal Applicability'!D207="","",'Federal Applicability'!D207)</f>
        <v/>
      </c>
      <c r="G113" s="356" t="s">
        <v>2025</v>
      </c>
    </row>
    <row r="114" spans="1:7" ht="20.100000000000001" customHeight="1" thickBot="1" x14ac:dyDescent="0.25">
      <c r="A114" s="1695" t="s">
        <v>2050</v>
      </c>
      <c r="B114" s="1696"/>
      <c r="C114" s="1696"/>
      <c r="D114" s="928" t="str">
        <f>IF('Federal Applicability'!B208="","",'Federal Applicability'!B208)</f>
        <v/>
      </c>
      <c r="E114" s="937" t="str">
        <f>IF('Federal Applicability'!C208="","",'Federal Applicability'!C208)</f>
        <v/>
      </c>
      <c r="F114" s="938" t="str">
        <f>IF('Federal Applicability'!D208="","",'Federal Applicability'!D208)</f>
        <v/>
      </c>
      <c r="G114" s="356" t="s">
        <v>2025</v>
      </c>
    </row>
    <row r="115" spans="1:7" ht="15" customHeight="1" thickBot="1" x14ac:dyDescent="0.25">
      <c r="A115" s="1647" t="s">
        <v>1984</v>
      </c>
      <c r="B115" s="1647"/>
      <c r="C115" s="1647"/>
      <c r="D115" s="1647"/>
      <c r="E115" s="1647"/>
      <c r="F115" s="1647"/>
      <c r="G115" s="900"/>
    </row>
    <row r="116" spans="1:7" ht="15.75" thickBot="1" x14ac:dyDescent="0.25">
      <c r="A116" s="1697" t="s">
        <v>2059</v>
      </c>
      <c r="B116" s="1698"/>
      <c r="C116" s="1698"/>
      <c r="D116" s="1698"/>
      <c r="E116" s="1698"/>
      <c r="F116" s="1699"/>
      <c r="G116" s="900"/>
    </row>
    <row r="117" spans="1:7" x14ac:dyDescent="0.2">
      <c r="A117" s="913" t="s">
        <v>2002</v>
      </c>
      <c r="B117" s="1692" t="s">
        <v>2003</v>
      </c>
      <c r="C117" s="1692"/>
      <c r="D117" s="1692"/>
      <c r="E117" s="1692"/>
      <c r="F117" s="915" t="s">
        <v>2004</v>
      </c>
      <c r="G117" s="900"/>
    </row>
    <row r="118" spans="1:7" x14ac:dyDescent="0.2">
      <c r="A118" s="916" t="s">
        <v>2060</v>
      </c>
      <c r="B118" s="1687" t="s">
        <v>2061</v>
      </c>
      <c r="C118" s="1687"/>
      <c r="D118" s="1687"/>
      <c r="E118" s="1687"/>
      <c r="F118" s="917" t="str">
        <f>IF('Hidden Calculations'!CY2,"",IF('Hidden Calculations'!CY3,"Yes","No"))</f>
        <v>No</v>
      </c>
      <c r="G118" s="356" t="s">
        <v>2025</v>
      </c>
    </row>
    <row r="119" spans="1:7" x14ac:dyDescent="0.2">
      <c r="A119" s="916"/>
      <c r="B119" s="1687" t="s">
        <v>2062</v>
      </c>
      <c r="C119" s="1687"/>
      <c r="D119" s="1687"/>
      <c r="E119" s="1687"/>
      <c r="F119" s="917" t="e">
        <f>IF(MAX('Hidden Calculations'!#REF!)&gt;=10,"Yes","No")</f>
        <v>#REF!</v>
      </c>
      <c r="G119" s="356" t="s">
        <v>2025</v>
      </c>
    </row>
    <row r="120" spans="1:7" x14ac:dyDescent="0.2">
      <c r="A120" s="916"/>
      <c r="B120" s="1687" t="s">
        <v>2063</v>
      </c>
      <c r="C120" s="1687"/>
      <c r="D120" s="1687"/>
      <c r="E120" s="1687"/>
      <c r="F120" s="917" t="e">
        <f>IF(SUM('Hidden Calculations'!#REF!)&gt;=25,"Yes","No")</f>
        <v>#REF!</v>
      </c>
      <c r="G120" s="356" t="s">
        <v>2025</v>
      </c>
    </row>
    <row r="121" spans="1:7" x14ac:dyDescent="0.2">
      <c r="A121" s="916" t="s">
        <v>2064</v>
      </c>
      <c r="B121" s="1687" t="s">
        <v>2065</v>
      </c>
      <c r="C121" s="1687"/>
      <c r="D121" s="1687"/>
      <c r="E121" s="1687"/>
      <c r="F121" s="917" t="e">
        <f>IF(MAX('Hidden Calculations'!#REF!)&gt;=IF('Hidden Calculations'!$DB$63,100,250),"Yes","No")</f>
        <v>#REF!</v>
      </c>
      <c r="G121" s="356" t="s">
        <v>2025</v>
      </c>
    </row>
    <row r="122" spans="1:7" ht="15" thickBot="1" x14ac:dyDescent="0.25">
      <c r="A122" s="939" t="s">
        <v>2066</v>
      </c>
      <c r="B122" s="1688" t="s">
        <v>2067</v>
      </c>
      <c r="C122" s="1688"/>
      <c r="D122" s="1688"/>
      <c r="E122" s="1688"/>
      <c r="F122" s="940" t="str">
        <f>IF(OR('Hidden Calculations'!DC6=FALSE,'Hidden Calculations'!DC25=FALSE),"",IF(AND('Hidden Calculations'!DC6,'Hidden Calculations'!CY6&lt;&gt;0,'Hidden Calculations'!DC25,'Hidden Calculations'!DC23=FALSE),"Yes","No"))</f>
        <v>No</v>
      </c>
      <c r="G122" s="356" t="s">
        <v>2025</v>
      </c>
    </row>
    <row r="123" spans="1:7" ht="15" x14ac:dyDescent="0.2">
      <c r="A123" s="941">
        <v>122.602</v>
      </c>
      <c r="B123" s="1689" t="s">
        <v>2068</v>
      </c>
      <c r="C123" s="1690"/>
      <c r="D123" s="1690"/>
      <c r="E123" s="1690"/>
      <c r="F123" s="1691"/>
      <c r="G123" s="900"/>
    </row>
    <row r="124" spans="1:7" ht="15" thickBot="1" x14ac:dyDescent="0.25">
      <c r="A124" s="918"/>
      <c r="B124" s="1678"/>
      <c r="C124" s="1679"/>
      <c r="D124" s="1679"/>
      <c r="E124" s="1679"/>
      <c r="F124" s="1680"/>
      <c r="G124" s="900"/>
    </row>
    <row r="125" spans="1:7" ht="15" x14ac:dyDescent="0.2">
      <c r="A125" s="941">
        <v>122.604</v>
      </c>
      <c r="B125" s="1689" t="s">
        <v>2069</v>
      </c>
      <c r="C125" s="1690"/>
      <c r="D125" s="1690"/>
      <c r="E125" s="1690"/>
      <c r="F125" s="1691"/>
      <c r="G125" s="900"/>
    </row>
    <row r="126" spans="1:7" ht="15" thickBot="1" x14ac:dyDescent="0.25">
      <c r="A126" s="918"/>
      <c r="B126" s="1678"/>
      <c r="C126" s="1679"/>
      <c r="D126" s="1679"/>
      <c r="E126" s="1679"/>
      <c r="F126" s="1680"/>
      <c r="G126" s="900"/>
    </row>
    <row r="127" spans="1:7" ht="15" thickBot="1" x14ac:dyDescent="0.25">
      <c r="A127" s="1647" t="s">
        <v>1984</v>
      </c>
      <c r="B127" s="1647"/>
      <c r="C127" s="1647"/>
      <c r="D127" s="1647"/>
      <c r="E127" s="1647"/>
      <c r="F127" s="1647"/>
      <c r="G127" s="900"/>
    </row>
    <row r="128" spans="1:7" ht="15.75" thickBot="1" x14ac:dyDescent="0.25">
      <c r="A128" s="1681" t="s">
        <v>2070</v>
      </c>
      <c r="B128" s="1682"/>
      <c r="C128" s="1682"/>
      <c r="D128" s="1682"/>
      <c r="E128" s="1682"/>
      <c r="F128" s="1683"/>
      <c r="G128" s="900"/>
    </row>
    <row r="129" spans="1:6" ht="15" customHeight="1" x14ac:dyDescent="0.2">
      <c r="A129" s="913" t="s">
        <v>2071</v>
      </c>
      <c r="B129" s="914" t="s">
        <v>2072</v>
      </c>
      <c r="C129" s="914" t="s">
        <v>2073</v>
      </c>
      <c r="D129" s="1684" t="s">
        <v>2074</v>
      </c>
      <c r="E129" s="1685"/>
      <c r="F129" s="1686"/>
    </row>
    <row r="130" spans="1:6" ht="15" customHeight="1" x14ac:dyDescent="0.2">
      <c r="A130" s="916" t="s">
        <v>2075</v>
      </c>
      <c r="B130" s="942"/>
      <c r="C130" s="942"/>
      <c r="D130" s="1669"/>
      <c r="E130" s="1670"/>
      <c r="F130" s="1671"/>
    </row>
    <row r="131" spans="1:6" ht="15" customHeight="1" x14ac:dyDescent="0.2">
      <c r="A131" s="916" t="s">
        <v>126</v>
      </c>
      <c r="B131" s="942"/>
      <c r="C131" s="942"/>
      <c r="D131" s="1669"/>
      <c r="E131" s="1670"/>
      <c r="F131" s="1671"/>
    </row>
    <row r="132" spans="1:6" ht="15" customHeight="1" x14ac:dyDescent="0.2">
      <c r="A132" s="916" t="s">
        <v>346</v>
      </c>
      <c r="B132" s="942"/>
      <c r="C132" s="942"/>
      <c r="D132" s="1669"/>
      <c r="E132" s="1670"/>
      <c r="F132" s="1671"/>
    </row>
    <row r="133" spans="1:6" ht="15" customHeight="1" x14ac:dyDescent="0.2">
      <c r="A133" s="916" t="s">
        <v>2076</v>
      </c>
      <c r="B133" s="942"/>
      <c r="C133" s="900"/>
      <c r="D133" s="1669"/>
      <c r="E133" s="1670"/>
      <c r="F133" s="1671"/>
    </row>
    <row r="134" spans="1:6" ht="15" customHeight="1" x14ac:dyDescent="0.2">
      <c r="A134" s="916" t="s">
        <v>2077</v>
      </c>
      <c r="B134" s="942"/>
      <c r="C134" s="942"/>
      <c r="D134" s="1669"/>
      <c r="E134" s="1670"/>
      <c r="F134" s="1671"/>
    </row>
    <row r="135" spans="1:6" ht="15" customHeight="1" x14ac:dyDescent="0.2">
      <c r="A135" s="916" t="s">
        <v>2078</v>
      </c>
      <c r="B135" s="942"/>
      <c r="C135" s="942"/>
      <c r="D135" s="1669"/>
      <c r="E135" s="1670"/>
      <c r="F135" s="1671"/>
    </row>
    <row r="136" spans="1:6" ht="15" customHeight="1" x14ac:dyDescent="0.2">
      <c r="A136" s="916" t="s">
        <v>2079</v>
      </c>
      <c r="B136" s="942"/>
      <c r="C136" s="942"/>
      <c r="D136" s="1669"/>
      <c r="E136" s="1670"/>
      <c r="F136" s="1671"/>
    </row>
    <row r="137" spans="1:6" ht="15" customHeight="1" x14ac:dyDescent="0.2">
      <c r="A137" s="916" t="s">
        <v>2080</v>
      </c>
      <c r="B137" s="942"/>
      <c r="C137" s="942"/>
      <c r="D137" s="1669"/>
      <c r="E137" s="1670"/>
      <c r="F137" s="1671"/>
    </row>
    <row r="138" spans="1:6" ht="45" customHeight="1" thickBot="1" x14ac:dyDescent="0.25">
      <c r="A138" s="918" t="s">
        <v>2081</v>
      </c>
      <c r="B138" s="1672"/>
      <c r="C138" s="1673"/>
      <c r="D138" s="1673"/>
      <c r="E138" s="1673"/>
      <c r="F138" s="1674"/>
    </row>
    <row r="139" spans="1:6" ht="15" thickBot="1" x14ac:dyDescent="0.25">
      <c r="A139" s="1667" t="s">
        <v>1984</v>
      </c>
      <c r="B139" s="1667"/>
      <c r="C139" s="1667"/>
      <c r="D139" s="1667"/>
      <c r="E139" s="1667"/>
      <c r="F139" s="1667"/>
    </row>
    <row r="140" spans="1:6" ht="15" x14ac:dyDescent="0.2">
      <c r="A140" s="1327" t="s">
        <v>2082</v>
      </c>
      <c r="B140" s="1328"/>
      <c r="C140" s="1328"/>
      <c r="D140" s="1328"/>
      <c r="E140" s="1328"/>
      <c r="F140" s="1668"/>
    </row>
    <row r="141" spans="1:6" ht="15" thickBot="1" x14ac:dyDescent="0.25">
      <c r="A141" s="1675" t="str">
        <f>IF(General!C127="","",General!C127)</f>
        <v/>
      </c>
      <c r="B141" s="1676"/>
      <c r="C141" s="1676"/>
      <c r="D141" s="1676"/>
      <c r="E141" s="1676"/>
      <c r="F141" s="1677"/>
    </row>
    <row r="142" spans="1:6" ht="15" thickBot="1" x14ac:dyDescent="0.25">
      <c r="A142" s="1667" t="s">
        <v>1984</v>
      </c>
      <c r="B142" s="1667"/>
      <c r="C142" s="1667"/>
      <c r="D142" s="1667"/>
      <c r="E142" s="1667"/>
      <c r="F142" s="1667"/>
    </row>
    <row r="143" spans="1:6" ht="15" x14ac:dyDescent="0.2">
      <c r="A143" s="1327" t="s">
        <v>2083</v>
      </c>
      <c r="B143" s="1328"/>
      <c r="C143" s="1328"/>
      <c r="D143" s="1328"/>
      <c r="E143" s="1328"/>
      <c r="F143" s="1668"/>
    </row>
    <row r="144" spans="1:6" ht="30" customHeight="1" x14ac:dyDescent="0.2">
      <c r="A144" s="1194" t="e">
        <f>IF('Hidden Calculations'!X2=0,"","     "&amp;'Hidden Calculations'!Y2&amp;": "&amp;'Hidden Calculations'!#REF!&amp;'Hidden Calculations'!#REF!)&amp;
IF('Hidden Calculations'!X3=0,"",'Hidden Calculations'!#REF!&amp;"     "&amp;'Hidden Calculations'!Y3&amp;": "&amp;'Hidden Calculations'!#REF!&amp;'Hidden Calculations'!#REF!)&amp;
IF('Hidden Calculations'!X4=0,"",'Hidden Calculations'!#REF!&amp;"     "&amp;'Hidden Calculations'!Y4&amp;": "&amp;'Hidden Calculations'!#REF!&amp;'Hidden Calculations'!#REF!)&amp;
IF('Hidden Calculations'!X5=0,"",'Hidden Calculations'!#REF!&amp;"     "&amp;'Hidden Calculations'!Y5&amp;": "&amp;'Hidden Calculations'!#REF!&amp;'Hidden Calculations'!#REF!)&amp;
IF('Hidden Calculations'!X6=0,"",'Hidden Calculations'!#REF!&amp;"     "&amp;'Hidden Calculations'!Y6&amp;": "&amp;'Hidden Calculations'!#REF!&amp;'Hidden Calculations'!#REF!)&amp;
IF('Hidden Calculations'!X7=0,"",'Hidden Calculations'!#REF!&amp;"     "&amp;'Hidden Calculations'!Y7&amp;": "&amp;'Hidden Calculations'!#REF!&amp;'Hidden Calculations'!#REF!)&amp;
IF('Hidden Calculations'!X8=0,"",'Hidden Calculations'!#REF!&amp;"     "&amp;'Hidden Calculations'!Y8&amp;": "&amp;'Hidden Calculations'!#REF!&amp;'Hidden Calculations'!#REF!)&amp;
IF('Hidden Calculations'!X9=0,"",'Hidden Calculations'!#REF!&amp;"     "&amp;'Hidden Calculations'!Y9&amp;": "&amp;'Hidden Calculations'!#REF!&amp;'Hidden Calculations'!#REF!)&amp;
IF('Hidden Calculations'!X10=0,"",'Hidden Calculations'!#REF!&amp;"     "&amp;'Hidden Calculations'!Y10&amp;": "&amp;'Hidden Calculations'!#REF!&amp;'Hidden Calculations'!#REF!)&amp;
IF('Hidden Calculations'!X11=0,"",'Hidden Calculations'!#REF!&amp;"     "&amp;'Hidden Calculations'!Y11&amp;": "&amp;'Hidden Calculations'!#REF!&amp;'Hidden Calculations'!#REF!)&amp;
IF('Hidden Calculations'!X12=0,"",'Hidden Calculations'!#REF!&amp;"     "&amp;'Hidden Calculations'!Y12&amp;": "&amp;'Hidden Calculations'!#REF!&amp;'Hidden Calculations'!#REF!)&amp;
IF('Hidden Calculations'!X13=0,"",'Hidden Calculations'!#REF!&amp;"     "&amp;'Hidden Calculations'!Y13&amp;": "&amp;'Hidden Calculations'!#REF!&amp;'Hidden Calculations'!#REF!)&amp;
IF('Hidden Calculations'!X14=0,"",'Hidden Calculations'!#REF!&amp;"     "&amp;'Hidden Calculations'!Y14&amp;": "&amp;'Hidden Calculations'!#REF!&amp;'Hidden Calculations'!#REF!)&amp;
IF('Hidden Calculations'!X15=0,"",'Hidden Calculations'!#REF!&amp;"     "&amp;'Hidden Calculations'!Y15&amp;": "&amp;'Hidden Calculations'!#REF!&amp;'Hidden Calculations'!#REF!)&amp;
IF('Hidden Calculations'!X16=0,"",'Hidden Calculations'!#REF!&amp;"     "&amp;'Hidden Calculations'!Y16&amp;": "&amp;'Hidden Calculations'!#REF!&amp;'Hidden Calculations'!#REF!)&amp;
IF('Hidden Calculations'!X17=0,"",'Hidden Calculations'!#REF!&amp;"     "&amp;'Hidden Calculations'!Y17&amp;": "&amp;'Hidden Calculations'!#REF!&amp;'Hidden Calculations'!#REF!)&amp;
IF('Hidden Calculations'!X18=0,"",'Hidden Calculations'!#REF!&amp;"     "&amp;'Hidden Calculations'!Y18&amp;": "&amp;'Hidden Calculations'!#REF!&amp;'Hidden Calculations'!#REF!)&amp;
IF('Hidden Calculations'!X19=0,"",'Hidden Calculations'!#REF!&amp;"     "&amp;'Hidden Calculations'!Y19&amp;": "&amp;'Hidden Calculations'!#REF!&amp;'Hidden Calculations'!#REF!)&amp;
IF('Hidden Calculations'!X20=0,"",'Hidden Calculations'!#REF!&amp;"     "&amp;'Hidden Calculations'!Y20&amp;": "&amp;'Hidden Calculations'!#REF!&amp;'Hidden Calculations'!#REF!)&amp;
IF('Hidden Calculations'!X21=0,"",'Hidden Calculations'!#REF!&amp;"     "&amp;'Hidden Calculations'!Y11&amp;": "&amp;'Hidden Calculations'!#REF!&amp;'Hidden Calculations'!#REF!)&amp;
IF('Hidden Calculations'!X22=0,"",'Hidden Calculations'!#REF!&amp;"     "&amp;'Hidden Calculations'!Y22&amp;": "&amp;'Hidden Calculations'!#REF!&amp;'Hidden Calculations'!#REF!)&amp;
IF('Hidden Calculations'!X23=0,"",'Hidden Calculations'!#REF!&amp;"     "&amp;'Hidden Calculations'!Y23&amp;": "&amp;'Hidden Calculations'!#REF!&amp;'Hidden Calculations'!#REF!)&amp;
IF('Hidden Calculations'!X24=0,"",'Hidden Calculations'!#REF!&amp;"     "&amp;'Hidden Calculations'!Y24&amp;": "&amp;'Hidden Calculations'!#REF!&amp;'Hidden Calculations'!#REF!)&amp;
IF('Hidden Calculations'!X25=0,"",'Hidden Calculations'!#REF!&amp;"     "&amp;'Hidden Calculations'!Y25&amp;": "&amp;'Hidden Calculations'!#REF!&amp;'Hidden Calculations'!#REF!)&amp;
IF('Hidden Calculations'!X26=0,"",'Hidden Calculations'!#REF!&amp;"     "&amp;'Hidden Calculations'!Y26&amp;":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4" s="1195"/>
      <c r="C144" s="1195"/>
      <c r="D144" s="1195"/>
      <c r="E144" s="1195"/>
      <c r="F144" s="1666"/>
    </row>
    <row r="145" spans="1:7" ht="30" customHeight="1" x14ac:dyDescent="0.2">
      <c r="A145" s="1194"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5" s="1195"/>
      <c r="C145" s="1195"/>
      <c r="D145" s="1195"/>
      <c r="E145" s="1195"/>
      <c r="F145" s="1666"/>
      <c r="G145" s="356" t="s">
        <v>2025</v>
      </c>
    </row>
    <row r="146" spans="1:7" ht="30" customHeight="1" x14ac:dyDescent="0.2">
      <c r="A146" s="1194"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6" s="1195"/>
      <c r="C146" s="1195"/>
      <c r="D146" s="1195"/>
      <c r="E146" s="1195"/>
      <c r="F146" s="1666"/>
      <c r="G146" s="356" t="s">
        <v>2025</v>
      </c>
    </row>
    <row r="147" spans="1:7" ht="30" customHeight="1" x14ac:dyDescent="0.2">
      <c r="A147" s="1194"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7" s="1195"/>
      <c r="C147" s="1195"/>
      <c r="D147" s="1195"/>
      <c r="E147" s="1195"/>
      <c r="F147" s="1666"/>
      <c r="G147" s="356" t="s">
        <v>2025</v>
      </c>
    </row>
    <row r="148" spans="1:7" ht="30" customHeight="1" x14ac:dyDescent="0.2">
      <c r="A148" s="1194"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8" s="1195"/>
      <c r="C148" s="1195"/>
      <c r="D148" s="1195"/>
      <c r="E148" s="1195"/>
      <c r="F148" s="1666"/>
      <c r="G148" s="356" t="s">
        <v>2025</v>
      </c>
    </row>
    <row r="149" spans="1:7" ht="30" customHeight="1" x14ac:dyDescent="0.2">
      <c r="A149" s="1194"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9" s="1195"/>
      <c r="C149" s="1195"/>
      <c r="D149" s="1195"/>
      <c r="E149" s="1195"/>
      <c r="F149" s="1666"/>
      <c r="G149" s="356" t="s">
        <v>2025</v>
      </c>
    </row>
    <row r="150" spans="1:7" ht="30" customHeight="1" x14ac:dyDescent="0.2">
      <c r="A150" s="1194"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50" s="1195"/>
      <c r="C150" s="1195"/>
      <c r="D150" s="1195"/>
      <c r="E150" s="1195"/>
      <c r="F150" s="1666"/>
      <c r="G150" s="356" t="s">
        <v>2025</v>
      </c>
    </row>
    <row r="151" spans="1:7" ht="30" customHeight="1" thickBot="1" x14ac:dyDescent="0.25">
      <c r="A151" s="1394"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51" s="1395"/>
      <c r="C151" s="1395"/>
      <c r="D151" s="1395"/>
      <c r="E151" s="1395"/>
      <c r="F151" s="1473"/>
      <c r="G151" s="356" t="s">
        <v>2025</v>
      </c>
    </row>
    <row r="152" spans="1:7" ht="15" thickBot="1" x14ac:dyDescent="0.25">
      <c r="A152" s="1647" t="s">
        <v>1984</v>
      </c>
      <c r="B152" s="1647"/>
      <c r="C152" s="1647"/>
      <c r="D152" s="1647"/>
      <c r="E152" s="1647"/>
      <c r="F152" s="1647"/>
      <c r="G152" s="900"/>
    </row>
    <row r="153" spans="1:7" x14ac:dyDescent="0.2">
      <c r="A153" s="1648" t="s">
        <v>2084</v>
      </c>
      <c r="B153" s="1649"/>
      <c r="C153" s="1649"/>
      <c r="D153" s="1649"/>
      <c r="E153" s="1649"/>
      <c r="F153" s="1650"/>
      <c r="G153" s="900"/>
    </row>
    <row r="154" spans="1:7" x14ac:dyDescent="0.2">
      <c r="A154" s="1651" t="s">
        <v>2003</v>
      </c>
      <c r="B154" s="1652"/>
      <c r="C154" s="1653"/>
      <c r="D154" s="1654" t="s">
        <v>693</v>
      </c>
      <c r="E154" s="1652"/>
      <c r="F154" s="1655"/>
      <c r="G154" s="900"/>
    </row>
    <row r="155" spans="1:7" x14ac:dyDescent="0.2">
      <c r="A155" s="1661" t="s">
        <v>2085</v>
      </c>
      <c r="B155" s="1662"/>
      <c r="C155" s="1663"/>
      <c r="D155" s="1664" t="str">
        <f>IF(Impacts!C14="","",Impacts!A14&amp;": "&amp;Impacts!C14&amp;";  ")&amp;
IF(Impacts!C15="","",Impacts!A15&amp;": "&amp;Impacts!C15&amp;";  ")&amp;
IF(Impacts!C16="","",Impacts!A16&amp;": "&amp;Impacts!C16&amp;";  ")&amp;
IF(Impacts!C17="","",Impacts!A17&amp;": "&amp;Impacts!C17&amp;";  ")&amp;
IF(Impacts!C18="","",Impacts!A18&amp;": "&amp;Impacts!C18&amp;";  ")&amp;
IF(Impacts!C19="","",Impacts!A19&amp;": "&amp;Impacts!C19&amp;";  ")&amp;
IF(Impacts!C20="","",Impacts!A20&amp;": "&amp;Impacts!C20&amp;";  ")&amp;
IF(Impacts!C21="","",Impacts!A21&amp;": "&amp;Impacts!C21&amp;";  ")&amp;
IF(OR(Impacts!A22="",Impacts!C22=""),"",Impacts!A22&amp;": "&amp;Impacts!C22&amp;";  ")&amp;
IF(OR(Impacts!A23="",Impacts!C23=""),"",Impacts!A23&amp;": "&amp;Impacts!C23&amp;";  ")&amp;
IF(OR(Impacts!A24="",Impacts!C24=""),"",Impacts!A24&amp;": "&amp;Impacts!C24&amp;";  ")&amp;
IF(OR(Impacts!A25="",Impacts!C25=""),"",Impacts!A25&amp;": "&amp;Impacts!C25&amp;";  ")&amp;
IF(OR(Impacts!A26="",Impacts!C26=""),"",Impacts!A26&amp;": "&amp;Impacts!C26&amp;";  ")&amp;
IF(OR(Impacts!A27="",Impacts!C27=""),"",Impacts!A27&amp;": "&amp;Impacts!C27&amp;";  ")&amp;
IF(OR(Impacts!A28="",Impacts!C28=""),"",Impacts!A28&amp;": "&amp;Impacts!C28&amp;";  ")&amp;
IF(OR(Impacts!A29="",Impacts!C29=""),"",Impacts!A29&amp;": "&amp;Impacts!C29&amp;";  ")&amp;
IF(OR(Impacts!A30="",Impacts!C30=""),"",Impacts!A30&amp;": "&amp;Impacts!C30&amp;";  ")&amp;
IF(OR(Impacts!A31="",Impacts!C31=""),"",Impacts!A31&amp;": "&amp;Impacts!C31&amp;";  ")&amp;
IF(OR(Impacts!A32="",Impacts!C32=""),"",Impacts!A32&amp;": "&amp;Impacts!C32&amp;";  ")&amp;
IF(OR(Impacts!A33="",Impacts!C33=""),"",Impacts!A33&amp;": "&amp;Impacts!C33&amp;";  ")</f>
        <v/>
      </c>
      <c r="E155" s="1662"/>
      <c r="F155" s="1665"/>
      <c r="G155" s="900"/>
    </row>
    <row r="156" spans="1:7" ht="15" thickBot="1" x14ac:dyDescent="0.25">
      <c r="A156" s="1656" t="s">
        <v>2086</v>
      </c>
      <c r="B156" s="1657"/>
      <c r="C156" s="1658"/>
      <c r="D156" s="1659" t="str">
        <f>IF(General!D104="","",General!D104)</f>
        <v/>
      </c>
      <c r="E156" s="1657"/>
      <c r="F156" s="1660"/>
      <c r="G156" s="900"/>
    </row>
    <row r="157" spans="1:7" ht="15" thickBot="1" x14ac:dyDescent="0.25">
      <c r="A157" s="1647" t="s">
        <v>1984</v>
      </c>
      <c r="B157" s="1647"/>
      <c r="C157" s="1647"/>
      <c r="D157" s="1647"/>
      <c r="E157" s="1647"/>
      <c r="F157" s="1647"/>
      <c r="G157" s="900"/>
    </row>
    <row r="158" spans="1:7" x14ac:dyDescent="0.2">
      <c r="A158" s="1648" t="s">
        <v>2087</v>
      </c>
      <c r="B158" s="1649"/>
      <c r="C158" s="1649"/>
      <c r="D158" s="1649"/>
      <c r="E158" s="1649"/>
      <c r="F158" s="1650"/>
      <c r="G158" s="900"/>
    </row>
    <row r="159" spans="1:7" x14ac:dyDescent="0.2">
      <c r="A159" s="1651" t="s">
        <v>2003</v>
      </c>
      <c r="B159" s="1652"/>
      <c r="C159" s="1653"/>
      <c r="D159" s="1654" t="s">
        <v>693</v>
      </c>
      <c r="E159" s="1652"/>
      <c r="F159" s="1655"/>
      <c r="G159" s="900"/>
    </row>
    <row r="160" spans="1:7" ht="15" thickBot="1" x14ac:dyDescent="0.25">
      <c r="A160" s="1656" t="s">
        <v>2088</v>
      </c>
      <c r="B160" s="1657"/>
      <c r="C160" s="1658"/>
      <c r="D160" s="1659">
        <f>COUNTIF(BACT!$E$17:$E$366,LEN(BACT!$E$17:$E$366)&gt;1)</f>
        <v>0</v>
      </c>
      <c r="E160" s="1657"/>
      <c r="F160" s="1660"/>
      <c r="G160" s="900"/>
    </row>
    <row r="161" spans="1:6" x14ac:dyDescent="0.2">
      <c r="A161" s="1647" t="s">
        <v>275</v>
      </c>
      <c r="B161" s="1647"/>
      <c r="C161" s="1647"/>
      <c r="D161" s="1647"/>
      <c r="E161" s="1647"/>
      <c r="F161" s="1647"/>
    </row>
    <row r="162" spans="1:6" x14ac:dyDescent="0.2">
      <c r="A162" s="1"/>
      <c r="B162" s="900"/>
      <c r="C162" s="900"/>
      <c r="D162" s="900"/>
      <c r="E162" s="900"/>
      <c r="F162" s="900"/>
    </row>
  </sheetData>
  <sheetProtection algorithmName="SHA-512" hashValue="++0mm6iRv6oans2IlWrfv1xkPAba316nAaY4JTEmhO6MObBZx+5XoHjqeYu5SejilFJwvX+O3o8YxdwNBltadw==" saltValue="jeojmfdFEiJg9p0cikKvfg==" spinCount="100000" sheet="1" objects="1" scenarios="1" formatRows="0" autoFilter="0"/>
  <mergeCells count="154">
    <mergeCell ref="A1:F1"/>
    <mergeCell ref="A2:F2"/>
    <mergeCell ref="A3:F3"/>
    <mergeCell ref="A4:F4"/>
    <mergeCell ref="A5:B5"/>
    <mergeCell ref="C5:F5"/>
    <mergeCell ref="A9:B9"/>
    <mergeCell ref="C9:F9"/>
    <mergeCell ref="A10:B10"/>
    <mergeCell ref="C10:F10"/>
    <mergeCell ref="A11:B11"/>
    <mergeCell ref="C11:F11"/>
    <mergeCell ref="A6:B6"/>
    <mergeCell ref="C6:F6"/>
    <mergeCell ref="A7:B7"/>
    <mergeCell ref="C7:F7"/>
    <mergeCell ref="A8:B8"/>
    <mergeCell ref="C8:F8"/>
    <mergeCell ref="A17:F17"/>
    <mergeCell ref="A39:F39"/>
    <mergeCell ref="A40:F40"/>
    <mergeCell ref="A41:C41"/>
    <mergeCell ref="D41:F41"/>
    <mergeCell ref="A42:F42"/>
    <mergeCell ref="A12:B12"/>
    <mergeCell ref="C12:F12"/>
    <mergeCell ref="A13:F13"/>
    <mergeCell ref="A14:F14"/>
    <mergeCell ref="A15:F15"/>
    <mergeCell ref="A16:F16"/>
    <mergeCell ref="A49:F49"/>
    <mergeCell ref="A50:F50"/>
    <mergeCell ref="B51:E51"/>
    <mergeCell ref="B52:E52"/>
    <mergeCell ref="B53:E53"/>
    <mergeCell ref="B54:F54"/>
    <mergeCell ref="A43:F43"/>
    <mergeCell ref="B44:E44"/>
    <mergeCell ref="B45:E45"/>
    <mergeCell ref="B46:E46"/>
    <mergeCell ref="B47:E47"/>
    <mergeCell ref="B48:E48"/>
    <mergeCell ref="B61:E61"/>
    <mergeCell ref="B62:E62"/>
    <mergeCell ref="B63:E63"/>
    <mergeCell ref="B64:E64"/>
    <mergeCell ref="B65:E65"/>
    <mergeCell ref="B66:E66"/>
    <mergeCell ref="B55:E55"/>
    <mergeCell ref="B56:E56"/>
    <mergeCell ref="B57:E57"/>
    <mergeCell ref="B58:E58"/>
    <mergeCell ref="B59:E59"/>
    <mergeCell ref="B60:E60"/>
    <mergeCell ref="B73:E73"/>
    <mergeCell ref="B74:E74"/>
    <mergeCell ref="B75:E75"/>
    <mergeCell ref="B76:F76"/>
    <mergeCell ref="B67:E67"/>
    <mergeCell ref="B68:E68"/>
    <mergeCell ref="B69:E69"/>
    <mergeCell ref="B70:E70"/>
    <mergeCell ref="B71:E71"/>
    <mergeCell ref="B72:E72"/>
    <mergeCell ref="A83:C83"/>
    <mergeCell ref="A84:C84"/>
    <mergeCell ref="A85:C85"/>
    <mergeCell ref="A86:C86"/>
    <mergeCell ref="A87:C87"/>
    <mergeCell ref="A88:C88"/>
    <mergeCell ref="A77:F77"/>
    <mergeCell ref="A78:F78"/>
    <mergeCell ref="A79:F79"/>
    <mergeCell ref="A80:C80"/>
    <mergeCell ref="A81:C81"/>
    <mergeCell ref="A82:C82"/>
    <mergeCell ref="A95:C95"/>
    <mergeCell ref="A96:F96"/>
    <mergeCell ref="A97:F97"/>
    <mergeCell ref="A98:C98"/>
    <mergeCell ref="A99:C99"/>
    <mergeCell ref="A100:C100"/>
    <mergeCell ref="A89:C89"/>
    <mergeCell ref="A90:C90"/>
    <mergeCell ref="A91:C91"/>
    <mergeCell ref="A92:C92"/>
    <mergeCell ref="A93:C93"/>
    <mergeCell ref="A94:C94"/>
    <mergeCell ref="A107:C107"/>
    <mergeCell ref="A108:C108"/>
    <mergeCell ref="A109:C109"/>
    <mergeCell ref="A110:F110"/>
    <mergeCell ref="A111:F111"/>
    <mergeCell ref="A112:C112"/>
    <mergeCell ref="A101:C101"/>
    <mergeCell ref="A102:C102"/>
    <mergeCell ref="A103:F103"/>
    <mergeCell ref="A104:F104"/>
    <mergeCell ref="A105:C105"/>
    <mergeCell ref="A106:C106"/>
    <mergeCell ref="B117:E117"/>
    <mergeCell ref="B118:E118"/>
    <mergeCell ref="B119:E119"/>
    <mergeCell ref="A113:C113"/>
    <mergeCell ref="A114:C114"/>
    <mergeCell ref="A115:F115"/>
    <mergeCell ref="A116:F116"/>
    <mergeCell ref="B124:F124"/>
    <mergeCell ref="B125:F125"/>
    <mergeCell ref="B126:F126"/>
    <mergeCell ref="A127:F127"/>
    <mergeCell ref="A128:F128"/>
    <mergeCell ref="D129:F129"/>
    <mergeCell ref="B120:E120"/>
    <mergeCell ref="B121:E121"/>
    <mergeCell ref="B122:E122"/>
    <mergeCell ref="B123:F123"/>
    <mergeCell ref="D136:F136"/>
    <mergeCell ref="D137:F137"/>
    <mergeCell ref="B138:F138"/>
    <mergeCell ref="A139:F139"/>
    <mergeCell ref="A140:F140"/>
    <mergeCell ref="A141:F141"/>
    <mergeCell ref="D130:F130"/>
    <mergeCell ref="D131:F131"/>
    <mergeCell ref="D132:F132"/>
    <mergeCell ref="D133:F133"/>
    <mergeCell ref="D134:F134"/>
    <mergeCell ref="D135:F135"/>
    <mergeCell ref="A148:F148"/>
    <mergeCell ref="A149:F149"/>
    <mergeCell ref="A150:F150"/>
    <mergeCell ref="A151:F151"/>
    <mergeCell ref="A152:F152"/>
    <mergeCell ref="A153:F153"/>
    <mergeCell ref="A142:F142"/>
    <mergeCell ref="A143:F143"/>
    <mergeCell ref="A144:F144"/>
    <mergeCell ref="A145:F145"/>
    <mergeCell ref="A146:F146"/>
    <mergeCell ref="A147:F147"/>
    <mergeCell ref="A161:F161"/>
    <mergeCell ref="A157:F157"/>
    <mergeCell ref="A158:F158"/>
    <mergeCell ref="A159:C159"/>
    <mergeCell ref="D159:F159"/>
    <mergeCell ref="A160:C160"/>
    <mergeCell ref="D160:F160"/>
    <mergeCell ref="A154:C154"/>
    <mergeCell ref="D154:F154"/>
    <mergeCell ref="A155:C155"/>
    <mergeCell ref="D155:F155"/>
    <mergeCell ref="A156:C156"/>
    <mergeCell ref="D156:F156"/>
  </mergeCells>
  <dataValidations disablePrompts="1" count="2">
    <dataValidation allowBlank="1" showErrorMessage="1" promptTitle="Public Notice Threshold" prompt="This is the amount of change authorized before a Public Notice must be held." sqref="E18:F38" xr:uid="{6471FBF8-311E-42BD-B05A-5F0A96EFCE03}"/>
    <dataValidation allowBlank="1" showErrorMessage="1" promptTitle="Project Change in Allowable" prompt="This is the total long-term change in emissions, per pollutant, for your project." sqref="D18:D38" xr:uid="{C78B9FA5-1696-4B64-A5C8-65335C817FCD}"/>
  </dataValidation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&amp;CPage &amp;P&amp;LVersion 6.0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A54D8-0F65-4B9D-8C1D-D397AD2DCC6D}">
  <sheetPr codeName="Sheet14">
    <tabColor theme="1"/>
  </sheetPr>
  <dimension ref="A1:M857"/>
  <sheetViews>
    <sheetView zoomScaleNormal="100" workbookViewId="0">
      <selection sqref="A1:M1"/>
    </sheetView>
  </sheetViews>
  <sheetFormatPr defaultRowHeight="12.75" x14ac:dyDescent="0.2"/>
  <cols>
    <col min="1" max="1" width="22.42578125" customWidth="1"/>
    <col min="2" max="2" width="20.140625" customWidth="1"/>
    <col min="3" max="3" width="15" customWidth="1"/>
    <col min="4" max="4" width="16.140625" customWidth="1"/>
    <col min="5" max="5" width="14" customWidth="1"/>
    <col min="6" max="6" width="14.85546875" customWidth="1"/>
    <col min="7" max="13" width="12.7109375" customWidth="1"/>
  </cols>
  <sheetData>
    <row r="1" spans="1:13" s="7" customFormat="1" ht="6" customHeight="1" thickBot="1" x14ac:dyDescent="0.25">
      <c r="A1" s="1776" t="s">
        <v>2089</v>
      </c>
      <c r="B1" s="1776"/>
      <c r="C1" s="1776"/>
      <c r="D1" s="1776"/>
      <c r="E1" s="1776"/>
      <c r="F1" s="1776"/>
      <c r="G1" s="1776"/>
      <c r="H1" s="1776"/>
      <c r="I1" s="1776"/>
      <c r="J1" s="1776"/>
      <c r="K1" s="1776"/>
      <c r="L1" s="1776"/>
      <c r="M1" s="1776"/>
    </row>
    <row r="2" spans="1:13" s="7" customFormat="1" ht="30" customHeight="1" thickBot="1" x14ac:dyDescent="0.25">
      <c r="A2" s="1777" t="s">
        <v>2090</v>
      </c>
      <c r="B2" s="1778"/>
      <c r="C2" s="1778"/>
      <c r="D2" s="1778"/>
      <c r="E2" s="1778"/>
      <c r="F2" s="1778"/>
      <c r="G2" s="1778"/>
      <c r="H2" s="1778"/>
      <c r="I2" s="1778"/>
      <c r="J2" s="1778"/>
      <c r="K2" s="1778"/>
      <c r="L2" s="1778"/>
      <c r="M2" s="1779"/>
    </row>
    <row r="3" spans="1:13" s="7" customFormat="1" ht="20.100000000000001" customHeight="1" thickBot="1" x14ac:dyDescent="0.25">
      <c r="A3" s="1776" t="s">
        <v>2056</v>
      </c>
      <c r="B3" s="1776"/>
      <c r="C3" s="1776"/>
      <c r="D3" s="1776"/>
      <c r="E3" s="1776"/>
      <c r="F3" s="1776"/>
      <c r="G3" s="1776"/>
      <c r="H3" s="1776"/>
      <c r="I3" s="1776"/>
      <c r="J3" s="1776"/>
      <c r="K3" s="1776"/>
      <c r="L3" s="1776"/>
      <c r="M3" s="1776"/>
    </row>
    <row r="4" spans="1:13" s="7" customFormat="1" ht="30" customHeight="1" thickBot="1" x14ac:dyDescent="0.3">
      <c r="A4" s="1780" t="s">
        <v>2091</v>
      </c>
      <c r="B4" s="1781"/>
      <c r="C4" s="1781"/>
      <c r="D4" s="1781"/>
      <c r="E4" s="1781"/>
      <c r="F4" s="1782"/>
      <c r="G4" s="353"/>
    </row>
    <row r="5" spans="1:13" s="7" customFormat="1" ht="29.25" customHeight="1" x14ac:dyDescent="0.2">
      <c r="A5" s="1783" t="s">
        <v>2092</v>
      </c>
      <c r="B5" s="1784"/>
      <c r="C5" s="1784"/>
      <c r="D5" s="1785">
        <v>39720</v>
      </c>
      <c r="E5" s="1785"/>
      <c r="F5" s="1786"/>
      <c r="G5" s="353"/>
    </row>
    <row r="6" spans="1:13" s="7" customFormat="1" ht="29.25" customHeight="1" x14ac:dyDescent="0.2">
      <c r="A6" s="1766" t="s">
        <v>2093</v>
      </c>
      <c r="B6" s="1767"/>
      <c r="C6" s="1767"/>
      <c r="D6" s="1768">
        <v>43492</v>
      </c>
      <c r="E6" s="1768"/>
      <c r="F6" s="1769"/>
      <c r="G6" s="353"/>
    </row>
    <row r="7" spans="1:13" s="7" customFormat="1" ht="29.25" customHeight="1" x14ac:dyDescent="0.2">
      <c r="A7" s="1766" t="s">
        <v>2094</v>
      </c>
      <c r="B7" s="1767"/>
      <c r="C7" s="1767"/>
      <c r="D7" s="1770">
        <f>IF(ISBLANK(D5),"",DATE(YEAR(D5)-5,MONTH(D5),DAY(D5)))</f>
        <v>37893</v>
      </c>
      <c r="E7" s="1770"/>
      <c r="F7" s="1771"/>
      <c r="G7" s="943"/>
      <c r="H7" s="179"/>
      <c r="I7" s="179"/>
      <c r="J7" s="179"/>
    </row>
    <row r="8" spans="1:13" s="7" customFormat="1" ht="30" customHeight="1" thickBot="1" x14ac:dyDescent="0.25">
      <c r="A8" s="1772" t="s">
        <v>2095</v>
      </c>
      <c r="B8" s="1773"/>
      <c r="C8" s="1773"/>
      <c r="D8" s="1774">
        <f>IF(ISBLANK(D6),"",D6)</f>
        <v>43492</v>
      </c>
      <c r="E8" s="1774"/>
      <c r="F8" s="1775"/>
      <c r="G8" s="353"/>
    </row>
    <row r="9" spans="1:13" s="7" customFormat="1" ht="20.100000000000001" customHeight="1" thickBot="1" x14ac:dyDescent="0.25">
      <c r="A9" s="1756" t="s">
        <v>2056</v>
      </c>
      <c r="B9" s="1756"/>
      <c r="C9" s="1756"/>
      <c r="D9" s="1756"/>
      <c r="E9" s="1756"/>
      <c r="F9" s="1756"/>
      <c r="G9" s="353"/>
    </row>
    <row r="10" spans="1:13" s="143" customFormat="1" ht="30" customHeight="1" thickBot="1" x14ac:dyDescent="0.25">
      <c r="A10" s="1757" t="s">
        <v>2096</v>
      </c>
      <c r="B10" s="1758"/>
      <c r="C10" s="1758"/>
      <c r="D10" s="1758"/>
      <c r="E10" s="1758"/>
      <c r="F10" s="944" t="s">
        <v>530</v>
      </c>
    </row>
    <row r="11" spans="1:13" s="7" customFormat="1" ht="20.100000000000001" customHeight="1" thickBot="1" x14ac:dyDescent="0.25">
      <c r="A11" s="1756" t="s">
        <v>2056</v>
      </c>
      <c r="B11" s="1756"/>
      <c r="C11" s="1756"/>
      <c r="D11" s="1756"/>
      <c r="E11" s="1756"/>
      <c r="F11" s="1756"/>
      <c r="G11" s="353"/>
    </row>
    <row r="12" spans="1:13" s="7" customFormat="1" ht="30" customHeight="1" x14ac:dyDescent="0.25">
      <c r="A12" s="1759" t="s">
        <v>2097</v>
      </c>
      <c r="B12" s="1760"/>
      <c r="C12" s="1760"/>
      <c r="D12" s="1760"/>
      <c r="E12" s="1760"/>
      <c r="F12" s="1761"/>
    </row>
    <row r="13" spans="1:13" s="7" customFormat="1" ht="75" customHeight="1" thickBot="1" x14ac:dyDescent="0.25">
      <c r="A13" s="1762" t="s">
        <v>2098</v>
      </c>
      <c r="B13" s="1763"/>
      <c r="C13" s="1763"/>
      <c r="D13" s="1763"/>
      <c r="E13" s="1763"/>
      <c r="F13" s="1764"/>
    </row>
    <row r="14" spans="1:13" s="7" customFormat="1" ht="20.100000000000001" customHeight="1" thickBot="1" x14ac:dyDescent="0.25">
      <c r="A14" s="1756" t="s">
        <v>2056</v>
      </c>
      <c r="B14" s="1756"/>
      <c r="C14" s="1756"/>
      <c r="D14" s="1756"/>
      <c r="E14" s="1756"/>
      <c r="F14" s="1756"/>
      <c r="G14" s="353"/>
    </row>
    <row r="15" spans="1:13" s="7" customFormat="1" ht="30" customHeight="1" x14ac:dyDescent="0.25">
      <c r="A15" s="1759" t="s">
        <v>2099</v>
      </c>
      <c r="B15" s="1760"/>
      <c r="C15" s="1760"/>
      <c r="D15" s="1760"/>
      <c r="E15" s="1760"/>
      <c r="F15" s="1761"/>
      <c r="G15" s="353"/>
    </row>
    <row r="16" spans="1:13" s="7" customFormat="1" ht="29.25" thickBot="1" x14ac:dyDescent="0.25">
      <c r="A16" s="945" t="s">
        <v>505</v>
      </c>
      <c r="B16" s="946" t="s">
        <v>816</v>
      </c>
      <c r="C16" s="947" t="s">
        <v>2100</v>
      </c>
      <c r="D16" s="947" t="s">
        <v>2101</v>
      </c>
      <c r="E16" s="948" t="s">
        <v>2102</v>
      </c>
      <c r="F16" s="949" t="s">
        <v>2103</v>
      </c>
    </row>
    <row r="17" spans="1:13" s="7" customFormat="1" ht="20.100000000000001" customHeight="1" x14ac:dyDescent="0.2">
      <c r="A17" s="950" t="s">
        <v>525</v>
      </c>
      <c r="B17" s="951"/>
      <c r="C17" s="952">
        <f>SUMIF(M28:M127,"&gt;0")</f>
        <v>0</v>
      </c>
      <c r="D17" s="952">
        <f>SUMIF(M28:M127,"&lt;0")</f>
        <v>0</v>
      </c>
      <c r="E17" s="953">
        <f>SUM(B17:D17)</f>
        <v>0</v>
      </c>
      <c r="F17" s="954">
        <v>100</v>
      </c>
    </row>
    <row r="18" spans="1:13" s="7" customFormat="1" ht="20.100000000000001" customHeight="1" x14ac:dyDescent="0.35">
      <c r="A18" s="955" t="s">
        <v>685</v>
      </c>
      <c r="B18" s="956"/>
      <c r="C18" s="957">
        <f>SUMIF(M132:M231,"&gt;0")</f>
        <v>0</v>
      </c>
      <c r="D18" s="957">
        <f>SUMIF(M132:M231,"&lt;0")</f>
        <v>0</v>
      </c>
      <c r="E18" s="958">
        <f t="shared" ref="E18:E24" si="0">SUM(B18:D18)</f>
        <v>0</v>
      </c>
      <c r="F18" s="959">
        <v>40</v>
      </c>
    </row>
    <row r="19" spans="1:13" s="7" customFormat="1" ht="20.100000000000001" customHeight="1" x14ac:dyDescent="0.2">
      <c r="A19" s="955" t="s">
        <v>687</v>
      </c>
      <c r="B19" s="956"/>
      <c r="C19" s="957">
        <f>SUMIF(M236:M335,"&gt;0")</f>
        <v>0</v>
      </c>
      <c r="D19" s="957">
        <f>SUMIF(M236:M335,"&lt;0")</f>
        <v>0</v>
      </c>
      <c r="E19" s="958">
        <f t="shared" si="0"/>
        <v>0</v>
      </c>
      <c r="F19" s="959">
        <v>0.6</v>
      </c>
      <c r="I19" s="180"/>
    </row>
    <row r="20" spans="1:13" s="7" customFormat="1" ht="20.100000000000001" customHeight="1" x14ac:dyDescent="0.2">
      <c r="A20" s="955" t="s">
        <v>523</v>
      </c>
      <c r="B20" s="956"/>
      <c r="C20" s="957">
        <f>SUMIF(M340:M439,"&gt;0")</f>
        <v>0</v>
      </c>
      <c r="D20" s="957">
        <f>SUMIF(M340:M439,"&lt;0")</f>
        <v>0</v>
      </c>
      <c r="E20" s="958">
        <f t="shared" si="0"/>
        <v>0</v>
      </c>
      <c r="F20" s="959">
        <v>25</v>
      </c>
    </row>
    <row r="21" spans="1:13" s="7" customFormat="1" ht="20.100000000000001" customHeight="1" x14ac:dyDescent="0.35">
      <c r="A21" s="955" t="s">
        <v>681</v>
      </c>
      <c r="B21" s="956"/>
      <c r="C21" s="957">
        <f>SUMIF(M444:M543,"&gt;0")</f>
        <v>0</v>
      </c>
      <c r="D21" s="957">
        <f>SUMIF(M444:M544,"&lt;0")</f>
        <v>0</v>
      </c>
      <c r="E21" s="958">
        <f t="shared" si="0"/>
        <v>0</v>
      </c>
      <c r="F21" s="959">
        <v>15</v>
      </c>
    </row>
    <row r="22" spans="1:13" s="7" customFormat="1" ht="20.100000000000001" customHeight="1" x14ac:dyDescent="0.35">
      <c r="A22" s="955" t="s">
        <v>683</v>
      </c>
      <c r="B22" s="956"/>
      <c r="C22" s="957">
        <f>SUMIF(M548:M647,"&gt;0")</f>
        <v>0</v>
      </c>
      <c r="D22" s="957">
        <f>SUMIF(M548:M647,"&lt;0")</f>
        <v>0</v>
      </c>
      <c r="E22" s="958">
        <f t="shared" si="0"/>
        <v>0</v>
      </c>
      <c r="F22" s="959">
        <v>10</v>
      </c>
    </row>
    <row r="23" spans="1:13" s="7" customFormat="1" ht="20.100000000000001" customHeight="1" x14ac:dyDescent="0.2">
      <c r="A23" s="955" t="s">
        <v>524</v>
      </c>
      <c r="B23" s="956"/>
      <c r="C23" s="957">
        <f>SUMIF(M652:M751,"&gt;0")</f>
        <v>0</v>
      </c>
      <c r="D23" s="957">
        <f>SUMIF(M652:M751,"&lt;0")</f>
        <v>0</v>
      </c>
      <c r="E23" s="958">
        <f t="shared" si="0"/>
        <v>0</v>
      </c>
      <c r="F23" s="959">
        <v>40</v>
      </c>
    </row>
    <row r="24" spans="1:13" s="7" customFormat="1" ht="20.100000000000001" customHeight="1" thickBot="1" x14ac:dyDescent="0.25">
      <c r="A24" s="960" t="s">
        <v>522</v>
      </c>
      <c r="B24" s="961"/>
      <c r="C24" s="962">
        <f>SUMIF(M756:M855,"&gt;0")</f>
        <v>0</v>
      </c>
      <c r="D24" s="962">
        <f>SUMIF(M756:M855,"&lt;0")</f>
        <v>0</v>
      </c>
      <c r="E24" s="963">
        <f t="shared" si="0"/>
        <v>0</v>
      </c>
      <c r="F24" s="964">
        <v>40</v>
      </c>
    </row>
    <row r="25" spans="1:13" s="7" customFormat="1" ht="20.100000000000001" customHeight="1" thickBot="1" x14ac:dyDescent="0.25">
      <c r="A25" s="1756" t="s">
        <v>2056</v>
      </c>
      <c r="B25" s="1756"/>
      <c r="C25" s="1756"/>
      <c r="D25" s="1756"/>
      <c r="E25" s="1756"/>
      <c r="F25" s="1756"/>
    </row>
    <row r="26" spans="1:13" s="7" customFormat="1" ht="30" customHeight="1" thickBot="1" x14ac:dyDescent="0.35">
      <c r="A26" s="1753" t="s">
        <v>2104</v>
      </c>
      <c r="B26" s="1754"/>
      <c r="C26" s="1754"/>
      <c r="D26" s="1754"/>
      <c r="E26" s="1754"/>
      <c r="F26" s="1754"/>
      <c r="G26" s="1754"/>
      <c r="H26" s="1754"/>
      <c r="I26" s="1754"/>
      <c r="J26" s="1754"/>
      <c r="K26" s="1754"/>
      <c r="L26" s="1754"/>
      <c r="M26" s="1755"/>
    </row>
    <row r="27" spans="1:13" s="7" customFormat="1" ht="57.75" thickBot="1" x14ac:dyDescent="0.25">
      <c r="A27" s="965" t="s">
        <v>2105</v>
      </c>
      <c r="B27" s="966" t="s">
        <v>2106</v>
      </c>
      <c r="C27" s="967" t="s">
        <v>2107</v>
      </c>
      <c r="D27" s="968" t="s">
        <v>2108</v>
      </c>
      <c r="E27" s="968" t="s">
        <v>646</v>
      </c>
      <c r="F27" s="968" t="s">
        <v>630</v>
      </c>
      <c r="G27" s="968" t="s">
        <v>2109</v>
      </c>
      <c r="H27" s="968" t="s">
        <v>2110</v>
      </c>
      <c r="I27" s="968" t="s">
        <v>2111</v>
      </c>
      <c r="J27" s="968" t="s">
        <v>2112</v>
      </c>
      <c r="K27" s="968" t="s">
        <v>2113</v>
      </c>
      <c r="L27" s="969" t="s">
        <v>2114</v>
      </c>
      <c r="M27" s="970" t="s">
        <v>2115</v>
      </c>
    </row>
    <row r="28" spans="1:13" s="7" customFormat="1" ht="20.100000000000001" customHeight="1" x14ac:dyDescent="0.2">
      <c r="A28" s="971" t="s">
        <v>2116</v>
      </c>
      <c r="B28" s="972"/>
      <c r="C28" s="973"/>
      <c r="D28" s="974" t="str">
        <f>IF(ISBLANK(C28),"",IF($F$10="Yes",DATE(YEAR(C28)-5,MONTH(C28),DAY(C28)),DATE(YEAR(C28)-10,MONTH(C28),DAY(C28))))</f>
        <v/>
      </c>
      <c r="E28" s="973"/>
      <c r="F28" s="973"/>
      <c r="G28" s="973"/>
      <c r="H28" s="973"/>
      <c r="I28" s="974" t="str">
        <f>IF(ISBLANK(H28),"",DATE(YEAR(H28)+2,MONTH(H28),DAY(H28)))</f>
        <v/>
      </c>
      <c r="J28" s="975"/>
      <c r="K28" s="975"/>
      <c r="L28" s="976">
        <f>K28-J28</f>
        <v>0</v>
      </c>
      <c r="M28" s="977"/>
    </row>
    <row r="29" spans="1:13" s="7" customFormat="1" ht="20.100000000000001" customHeight="1" x14ac:dyDescent="0.2">
      <c r="A29" s="978" t="s">
        <v>2117</v>
      </c>
      <c r="B29" s="979"/>
      <c r="C29" s="980"/>
      <c r="D29" s="981" t="str">
        <f t="shared" ref="D29:D92" si="1">IF(ISBLANK(C29),"",IF($F$10="Yes",DATE(YEAR(C29)-5,MONTH(C29),DAY(C29)),DATE(YEAR(C29)-10,MONTH(C29),DAY(C29))))</f>
        <v/>
      </c>
      <c r="E29" s="982"/>
      <c r="F29" s="982"/>
      <c r="G29" s="982"/>
      <c r="H29" s="973"/>
      <c r="I29" s="981" t="str">
        <f t="shared" ref="I29:I92" si="2">IF(ISBLANK(H29),"",DATE(YEAR(H29)+2,MONTH(H29),DAY(H29)))</f>
        <v/>
      </c>
      <c r="J29" s="980"/>
      <c r="K29" s="980"/>
      <c r="L29" s="983">
        <f t="shared" ref="L29:L92" si="3">K29-J29</f>
        <v>0</v>
      </c>
      <c r="M29" s="984"/>
    </row>
    <row r="30" spans="1:13" s="7" customFormat="1" ht="20.100000000000001" customHeight="1" x14ac:dyDescent="0.2">
      <c r="A30" s="978" t="s">
        <v>2118</v>
      </c>
      <c r="B30" s="979"/>
      <c r="C30" s="980"/>
      <c r="D30" s="981" t="str">
        <f t="shared" si="1"/>
        <v/>
      </c>
      <c r="E30" s="982"/>
      <c r="F30" s="982"/>
      <c r="G30" s="982"/>
      <c r="H30" s="973"/>
      <c r="I30" s="981" t="str">
        <f t="shared" si="2"/>
        <v/>
      </c>
      <c r="J30" s="980"/>
      <c r="K30" s="980"/>
      <c r="L30" s="983">
        <f t="shared" si="3"/>
        <v>0</v>
      </c>
      <c r="M30" s="984"/>
    </row>
    <row r="31" spans="1:13" s="7" customFormat="1" ht="20.100000000000001" customHeight="1" x14ac:dyDescent="0.2">
      <c r="A31" s="978" t="s">
        <v>2119</v>
      </c>
      <c r="B31" s="979"/>
      <c r="C31" s="980"/>
      <c r="D31" s="981" t="str">
        <f t="shared" si="1"/>
        <v/>
      </c>
      <c r="E31" s="982"/>
      <c r="F31" s="982"/>
      <c r="G31" s="982"/>
      <c r="H31" s="973"/>
      <c r="I31" s="981" t="str">
        <f t="shared" si="2"/>
        <v/>
      </c>
      <c r="J31" s="980"/>
      <c r="K31" s="980"/>
      <c r="L31" s="983">
        <f t="shared" si="3"/>
        <v>0</v>
      </c>
      <c r="M31" s="984"/>
    </row>
    <row r="32" spans="1:13" s="7" customFormat="1" ht="20.100000000000001" customHeight="1" x14ac:dyDescent="0.2">
      <c r="A32" s="978" t="s">
        <v>2120</v>
      </c>
      <c r="B32" s="979"/>
      <c r="C32" s="980"/>
      <c r="D32" s="981" t="str">
        <f t="shared" si="1"/>
        <v/>
      </c>
      <c r="E32" s="982"/>
      <c r="F32" s="982"/>
      <c r="G32" s="982"/>
      <c r="H32" s="973"/>
      <c r="I32" s="981" t="str">
        <f t="shared" si="2"/>
        <v/>
      </c>
      <c r="J32" s="980"/>
      <c r="K32" s="980"/>
      <c r="L32" s="983">
        <f t="shared" si="3"/>
        <v>0</v>
      </c>
      <c r="M32" s="984"/>
    </row>
    <row r="33" spans="1:13" s="7" customFormat="1" ht="20.100000000000001" customHeight="1" x14ac:dyDescent="0.2">
      <c r="A33" s="978" t="s">
        <v>2121</v>
      </c>
      <c r="B33" s="979"/>
      <c r="C33" s="980"/>
      <c r="D33" s="981" t="str">
        <f t="shared" si="1"/>
        <v/>
      </c>
      <c r="E33" s="982"/>
      <c r="F33" s="982"/>
      <c r="G33" s="982"/>
      <c r="H33" s="973"/>
      <c r="I33" s="981" t="str">
        <f t="shared" si="2"/>
        <v/>
      </c>
      <c r="J33" s="980"/>
      <c r="K33" s="980"/>
      <c r="L33" s="983">
        <f t="shared" si="3"/>
        <v>0</v>
      </c>
      <c r="M33" s="984"/>
    </row>
    <row r="34" spans="1:13" s="7" customFormat="1" ht="20.100000000000001" customHeight="1" x14ac:dyDescent="0.2">
      <c r="A34" s="978" t="s">
        <v>2122</v>
      </c>
      <c r="B34" s="979"/>
      <c r="C34" s="980"/>
      <c r="D34" s="981" t="str">
        <f t="shared" si="1"/>
        <v/>
      </c>
      <c r="E34" s="982"/>
      <c r="F34" s="982"/>
      <c r="G34" s="982"/>
      <c r="H34" s="973"/>
      <c r="I34" s="981" t="str">
        <f t="shared" si="2"/>
        <v/>
      </c>
      <c r="J34" s="980"/>
      <c r="K34" s="980"/>
      <c r="L34" s="983">
        <f t="shared" si="3"/>
        <v>0</v>
      </c>
      <c r="M34" s="984"/>
    </row>
    <row r="35" spans="1:13" s="7" customFormat="1" ht="20.100000000000001" customHeight="1" x14ac:dyDescent="0.2">
      <c r="A35" s="978" t="s">
        <v>2123</v>
      </c>
      <c r="B35" s="979"/>
      <c r="C35" s="980"/>
      <c r="D35" s="981" t="str">
        <f t="shared" si="1"/>
        <v/>
      </c>
      <c r="E35" s="982"/>
      <c r="F35" s="982"/>
      <c r="G35" s="982"/>
      <c r="H35" s="973"/>
      <c r="I35" s="981" t="str">
        <f t="shared" si="2"/>
        <v/>
      </c>
      <c r="J35" s="980"/>
      <c r="K35" s="980"/>
      <c r="L35" s="983">
        <f t="shared" si="3"/>
        <v>0</v>
      </c>
      <c r="M35" s="984"/>
    </row>
    <row r="36" spans="1:13" s="7" customFormat="1" ht="20.100000000000001" customHeight="1" x14ac:dyDescent="0.2">
      <c r="A36" s="978" t="s">
        <v>2124</v>
      </c>
      <c r="B36" s="979"/>
      <c r="C36" s="980"/>
      <c r="D36" s="981" t="str">
        <f t="shared" si="1"/>
        <v/>
      </c>
      <c r="E36" s="982"/>
      <c r="F36" s="982"/>
      <c r="G36" s="982"/>
      <c r="H36" s="973"/>
      <c r="I36" s="981" t="str">
        <f t="shared" si="2"/>
        <v/>
      </c>
      <c r="J36" s="980"/>
      <c r="K36" s="980"/>
      <c r="L36" s="983">
        <f t="shared" si="3"/>
        <v>0</v>
      </c>
      <c r="M36" s="984"/>
    </row>
    <row r="37" spans="1:13" s="7" customFormat="1" ht="20.100000000000001" customHeight="1" x14ac:dyDescent="0.2">
      <c r="A37" s="978" t="s">
        <v>2125</v>
      </c>
      <c r="B37" s="979"/>
      <c r="C37" s="980"/>
      <c r="D37" s="981" t="str">
        <f t="shared" si="1"/>
        <v/>
      </c>
      <c r="E37" s="982"/>
      <c r="F37" s="982"/>
      <c r="G37" s="982"/>
      <c r="H37" s="973"/>
      <c r="I37" s="981" t="str">
        <f t="shared" si="2"/>
        <v/>
      </c>
      <c r="J37" s="980"/>
      <c r="K37" s="980"/>
      <c r="L37" s="983">
        <f t="shared" si="3"/>
        <v>0</v>
      </c>
      <c r="M37" s="984"/>
    </row>
    <row r="38" spans="1:13" s="7" customFormat="1" ht="20.100000000000001" customHeight="1" x14ac:dyDescent="0.2">
      <c r="A38" s="978" t="s">
        <v>2126</v>
      </c>
      <c r="B38" s="979"/>
      <c r="C38" s="980"/>
      <c r="D38" s="981" t="str">
        <f t="shared" si="1"/>
        <v/>
      </c>
      <c r="E38" s="982"/>
      <c r="F38" s="982"/>
      <c r="G38" s="982"/>
      <c r="H38" s="973"/>
      <c r="I38" s="981" t="str">
        <f t="shared" si="2"/>
        <v/>
      </c>
      <c r="J38" s="980"/>
      <c r="K38" s="980"/>
      <c r="L38" s="983">
        <f t="shared" si="3"/>
        <v>0</v>
      </c>
      <c r="M38" s="984"/>
    </row>
    <row r="39" spans="1:13" s="7" customFormat="1" ht="20.100000000000001" customHeight="1" x14ac:dyDescent="0.2">
      <c r="A39" s="978" t="s">
        <v>2127</v>
      </c>
      <c r="B39" s="979"/>
      <c r="C39" s="980"/>
      <c r="D39" s="981" t="str">
        <f t="shared" si="1"/>
        <v/>
      </c>
      <c r="E39" s="982"/>
      <c r="F39" s="982"/>
      <c r="G39" s="982"/>
      <c r="H39" s="973"/>
      <c r="I39" s="981" t="str">
        <f t="shared" si="2"/>
        <v/>
      </c>
      <c r="J39" s="980"/>
      <c r="K39" s="980"/>
      <c r="L39" s="983">
        <f t="shared" si="3"/>
        <v>0</v>
      </c>
      <c r="M39" s="984"/>
    </row>
    <row r="40" spans="1:13" s="7" customFormat="1" ht="20.100000000000001" customHeight="1" x14ac:dyDescent="0.2">
      <c r="A40" s="978" t="s">
        <v>2128</v>
      </c>
      <c r="B40" s="979"/>
      <c r="C40" s="980"/>
      <c r="D40" s="981" t="str">
        <f t="shared" si="1"/>
        <v/>
      </c>
      <c r="E40" s="982"/>
      <c r="F40" s="982"/>
      <c r="G40" s="982"/>
      <c r="H40" s="973"/>
      <c r="I40" s="981" t="str">
        <f t="shared" si="2"/>
        <v/>
      </c>
      <c r="J40" s="980"/>
      <c r="K40" s="980"/>
      <c r="L40" s="983">
        <f t="shared" si="3"/>
        <v>0</v>
      </c>
      <c r="M40" s="984"/>
    </row>
    <row r="41" spans="1:13" s="7" customFormat="1" ht="20.100000000000001" customHeight="1" x14ac:dyDescent="0.2">
      <c r="A41" s="978" t="s">
        <v>2129</v>
      </c>
      <c r="B41" s="979"/>
      <c r="C41" s="980"/>
      <c r="D41" s="981" t="str">
        <f t="shared" si="1"/>
        <v/>
      </c>
      <c r="E41" s="982"/>
      <c r="F41" s="982"/>
      <c r="G41" s="982"/>
      <c r="H41" s="973"/>
      <c r="I41" s="981" t="str">
        <f t="shared" si="2"/>
        <v/>
      </c>
      <c r="J41" s="980"/>
      <c r="K41" s="980"/>
      <c r="L41" s="983">
        <f t="shared" si="3"/>
        <v>0</v>
      </c>
      <c r="M41" s="984"/>
    </row>
    <row r="42" spans="1:13" s="7" customFormat="1" ht="20.100000000000001" customHeight="1" x14ac:dyDescent="0.2">
      <c r="A42" s="978" t="s">
        <v>2130</v>
      </c>
      <c r="B42" s="979"/>
      <c r="C42" s="980"/>
      <c r="D42" s="981" t="str">
        <f t="shared" si="1"/>
        <v/>
      </c>
      <c r="E42" s="982"/>
      <c r="F42" s="982"/>
      <c r="G42" s="982"/>
      <c r="H42" s="973"/>
      <c r="I42" s="981" t="str">
        <f t="shared" si="2"/>
        <v/>
      </c>
      <c r="J42" s="980"/>
      <c r="K42" s="980"/>
      <c r="L42" s="983">
        <f t="shared" si="3"/>
        <v>0</v>
      </c>
      <c r="M42" s="984"/>
    </row>
    <row r="43" spans="1:13" s="7" customFormat="1" ht="20.100000000000001" customHeight="1" x14ac:dyDescent="0.2">
      <c r="A43" s="978" t="s">
        <v>2131</v>
      </c>
      <c r="B43" s="979"/>
      <c r="C43" s="980"/>
      <c r="D43" s="981" t="str">
        <f t="shared" si="1"/>
        <v/>
      </c>
      <c r="E43" s="982"/>
      <c r="F43" s="982"/>
      <c r="G43" s="982"/>
      <c r="H43" s="973"/>
      <c r="I43" s="981" t="str">
        <f t="shared" si="2"/>
        <v/>
      </c>
      <c r="J43" s="980"/>
      <c r="K43" s="980"/>
      <c r="L43" s="983">
        <f t="shared" si="3"/>
        <v>0</v>
      </c>
      <c r="M43" s="984"/>
    </row>
    <row r="44" spans="1:13" s="7" customFormat="1" ht="20.100000000000001" customHeight="1" x14ac:dyDescent="0.2">
      <c r="A44" s="978" t="s">
        <v>2132</v>
      </c>
      <c r="B44" s="979"/>
      <c r="C44" s="980"/>
      <c r="D44" s="981" t="str">
        <f t="shared" si="1"/>
        <v/>
      </c>
      <c r="E44" s="982"/>
      <c r="F44" s="982"/>
      <c r="G44" s="982"/>
      <c r="H44" s="973"/>
      <c r="I44" s="981" t="str">
        <f t="shared" si="2"/>
        <v/>
      </c>
      <c r="J44" s="980"/>
      <c r="K44" s="980"/>
      <c r="L44" s="983">
        <f t="shared" si="3"/>
        <v>0</v>
      </c>
      <c r="M44" s="984"/>
    </row>
    <row r="45" spans="1:13" s="7" customFormat="1" ht="20.100000000000001" customHeight="1" x14ac:dyDescent="0.2">
      <c r="A45" s="978" t="s">
        <v>2133</v>
      </c>
      <c r="B45" s="979"/>
      <c r="C45" s="980"/>
      <c r="D45" s="981" t="str">
        <f t="shared" si="1"/>
        <v/>
      </c>
      <c r="E45" s="982"/>
      <c r="F45" s="982"/>
      <c r="G45" s="982"/>
      <c r="H45" s="973"/>
      <c r="I45" s="981" t="str">
        <f t="shared" si="2"/>
        <v/>
      </c>
      <c r="J45" s="980"/>
      <c r="K45" s="980"/>
      <c r="L45" s="983">
        <f t="shared" si="3"/>
        <v>0</v>
      </c>
      <c r="M45" s="984"/>
    </row>
    <row r="46" spans="1:13" s="7" customFormat="1" ht="20.100000000000001" customHeight="1" x14ac:dyDescent="0.2">
      <c r="A46" s="978" t="s">
        <v>2134</v>
      </c>
      <c r="B46" s="979"/>
      <c r="C46" s="980"/>
      <c r="D46" s="981" t="str">
        <f t="shared" si="1"/>
        <v/>
      </c>
      <c r="E46" s="982"/>
      <c r="F46" s="982"/>
      <c r="G46" s="982"/>
      <c r="H46" s="973"/>
      <c r="I46" s="981" t="str">
        <f t="shared" si="2"/>
        <v/>
      </c>
      <c r="J46" s="980"/>
      <c r="K46" s="980"/>
      <c r="L46" s="983">
        <f t="shared" si="3"/>
        <v>0</v>
      </c>
      <c r="M46" s="984"/>
    </row>
    <row r="47" spans="1:13" s="7" customFormat="1" ht="20.100000000000001" customHeight="1" x14ac:dyDescent="0.2">
      <c r="A47" s="978" t="s">
        <v>2135</v>
      </c>
      <c r="B47" s="979"/>
      <c r="C47" s="980"/>
      <c r="D47" s="981" t="str">
        <f t="shared" si="1"/>
        <v/>
      </c>
      <c r="E47" s="982"/>
      <c r="F47" s="982"/>
      <c r="G47" s="982"/>
      <c r="H47" s="973"/>
      <c r="I47" s="981" t="str">
        <f t="shared" si="2"/>
        <v/>
      </c>
      <c r="J47" s="980"/>
      <c r="K47" s="980"/>
      <c r="L47" s="983">
        <f t="shared" si="3"/>
        <v>0</v>
      </c>
      <c r="M47" s="984"/>
    </row>
    <row r="48" spans="1:13" s="7" customFormat="1" ht="20.100000000000001" customHeight="1" x14ac:dyDescent="0.2">
      <c r="A48" s="978" t="s">
        <v>2136</v>
      </c>
      <c r="B48" s="979"/>
      <c r="C48" s="980"/>
      <c r="D48" s="981" t="str">
        <f t="shared" si="1"/>
        <v/>
      </c>
      <c r="E48" s="982"/>
      <c r="F48" s="982"/>
      <c r="G48" s="982"/>
      <c r="H48" s="973"/>
      <c r="I48" s="981" t="str">
        <f t="shared" si="2"/>
        <v/>
      </c>
      <c r="J48" s="980"/>
      <c r="K48" s="980"/>
      <c r="L48" s="983">
        <f t="shared" si="3"/>
        <v>0</v>
      </c>
      <c r="M48" s="984"/>
    </row>
    <row r="49" spans="1:13" s="7" customFormat="1" ht="20.100000000000001" customHeight="1" x14ac:dyDescent="0.2">
      <c r="A49" s="978" t="s">
        <v>2137</v>
      </c>
      <c r="B49" s="979"/>
      <c r="C49" s="980"/>
      <c r="D49" s="981" t="str">
        <f t="shared" si="1"/>
        <v/>
      </c>
      <c r="E49" s="982"/>
      <c r="F49" s="982"/>
      <c r="G49" s="982"/>
      <c r="H49" s="973"/>
      <c r="I49" s="981" t="str">
        <f t="shared" si="2"/>
        <v/>
      </c>
      <c r="J49" s="980"/>
      <c r="K49" s="980"/>
      <c r="L49" s="983">
        <f t="shared" si="3"/>
        <v>0</v>
      </c>
      <c r="M49" s="984"/>
    </row>
    <row r="50" spans="1:13" s="7" customFormat="1" ht="20.100000000000001" customHeight="1" x14ac:dyDescent="0.2">
      <c r="A50" s="978" t="s">
        <v>2138</v>
      </c>
      <c r="B50" s="979"/>
      <c r="C50" s="980"/>
      <c r="D50" s="981" t="str">
        <f t="shared" si="1"/>
        <v/>
      </c>
      <c r="E50" s="982"/>
      <c r="F50" s="982"/>
      <c r="G50" s="982"/>
      <c r="H50" s="973"/>
      <c r="I50" s="981" t="str">
        <f t="shared" si="2"/>
        <v/>
      </c>
      <c r="J50" s="980"/>
      <c r="K50" s="980"/>
      <c r="L50" s="983">
        <f t="shared" si="3"/>
        <v>0</v>
      </c>
      <c r="M50" s="984"/>
    </row>
    <row r="51" spans="1:13" s="7" customFormat="1" ht="20.100000000000001" customHeight="1" x14ac:dyDescent="0.2">
      <c r="A51" s="978" t="s">
        <v>2139</v>
      </c>
      <c r="B51" s="979"/>
      <c r="C51" s="980"/>
      <c r="D51" s="981" t="str">
        <f t="shared" si="1"/>
        <v/>
      </c>
      <c r="E51" s="982"/>
      <c r="F51" s="982"/>
      <c r="G51" s="982"/>
      <c r="H51" s="973"/>
      <c r="I51" s="981" t="str">
        <f t="shared" si="2"/>
        <v/>
      </c>
      <c r="J51" s="980"/>
      <c r="K51" s="980"/>
      <c r="L51" s="983">
        <f t="shared" si="3"/>
        <v>0</v>
      </c>
      <c r="M51" s="984"/>
    </row>
    <row r="52" spans="1:13" s="7" customFormat="1" ht="20.100000000000001" customHeight="1" x14ac:dyDescent="0.2">
      <c r="A52" s="978" t="s">
        <v>2140</v>
      </c>
      <c r="B52" s="979"/>
      <c r="C52" s="980"/>
      <c r="D52" s="981" t="str">
        <f t="shared" si="1"/>
        <v/>
      </c>
      <c r="E52" s="982"/>
      <c r="F52" s="982"/>
      <c r="G52" s="982"/>
      <c r="H52" s="973"/>
      <c r="I52" s="981" t="str">
        <f t="shared" si="2"/>
        <v/>
      </c>
      <c r="J52" s="980"/>
      <c r="K52" s="980"/>
      <c r="L52" s="983">
        <f t="shared" si="3"/>
        <v>0</v>
      </c>
      <c r="M52" s="984"/>
    </row>
    <row r="53" spans="1:13" s="7" customFormat="1" ht="20.100000000000001" customHeight="1" x14ac:dyDescent="0.2">
      <c r="A53" s="978" t="s">
        <v>2141</v>
      </c>
      <c r="B53" s="979"/>
      <c r="C53" s="980"/>
      <c r="D53" s="981" t="str">
        <f t="shared" si="1"/>
        <v/>
      </c>
      <c r="E53" s="982"/>
      <c r="F53" s="982"/>
      <c r="G53" s="982"/>
      <c r="H53" s="973"/>
      <c r="I53" s="981" t="str">
        <f t="shared" si="2"/>
        <v/>
      </c>
      <c r="J53" s="980"/>
      <c r="K53" s="980"/>
      <c r="L53" s="983">
        <f t="shared" si="3"/>
        <v>0</v>
      </c>
      <c r="M53" s="984"/>
    </row>
    <row r="54" spans="1:13" s="7" customFormat="1" ht="20.100000000000001" customHeight="1" x14ac:dyDescent="0.2">
      <c r="A54" s="978" t="s">
        <v>2142</v>
      </c>
      <c r="B54" s="979"/>
      <c r="C54" s="980"/>
      <c r="D54" s="981" t="str">
        <f t="shared" si="1"/>
        <v/>
      </c>
      <c r="E54" s="982"/>
      <c r="F54" s="982"/>
      <c r="G54" s="982"/>
      <c r="H54" s="973"/>
      <c r="I54" s="981" t="str">
        <f t="shared" si="2"/>
        <v/>
      </c>
      <c r="J54" s="980"/>
      <c r="K54" s="980"/>
      <c r="L54" s="983">
        <f t="shared" si="3"/>
        <v>0</v>
      </c>
      <c r="M54" s="984"/>
    </row>
    <row r="55" spans="1:13" s="7" customFormat="1" ht="20.100000000000001" customHeight="1" x14ac:dyDescent="0.2">
      <c r="A55" s="978" t="s">
        <v>2143</v>
      </c>
      <c r="B55" s="979"/>
      <c r="C55" s="980"/>
      <c r="D55" s="981" t="str">
        <f t="shared" si="1"/>
        <v/>
      </c>
      <c r="E55" s="982"/>
      <c r="F55" s="982"/>
      <c r="G55" s="982"/>
      <c r="H55" s="973"/>
      <c r="I55" s="981" t="str">
        <f t="shared" si="2"/>
        <v/>
      </c>
      <c r="J55" s="980"/>
      <c r="K55" s="980"/>
      <c r="L55" s="983">
        <f t="shared" si="3"/>
        <v>0</v>
      </c>
      <c r="M55" s="984"/>
    </row>
    <row r="56" spans="1:13" s="7" customFormat="1" ht="20.100000000000001" customHeight="1" x14ac:dyDescent="0.2">
      <c r="A56" s="978" t="s">
        <v>2144</v>
      </c>
      <c r="B56" s="979"/>
      <c r="C56" s="980"/>
      <c r="D56" s="981" t="str">
        <f t="shared" si="1"/>
        <v/>
      </c>
      <c r="E56" s="982"/>
      <c r="F56" s="982"/>
      <c r="G56" s="982"/>
      <c r="H56" s="973"/>
      <c r="I56" s="981" t="str">
        <f t="shared" si="2"/>
        <v/>
      </c>
      <c r="J56" s="980"/>
      <c r="K56" s="980"/>
      <c r="L56" s="983">
        <f t="shared" si="3"/>
        <v>0</v>
      </c>
      <c r="M56" s="984"/>
    </row>
    <row r="57" spans="1:13" s="7" customFormat="1" ht="20.100000000000001" customHeight="1" x14ac:dyDescent="0.2">
      <c r="A57" s="978" t="s">
        <v>2145</v>
      </c>
      <c r="B57" s="979"/>
      <c r="C57" s="980"/>
      <c r="D57" s="981" t="str">
        <f t="shared" si="1"/>
        <v/>
      </c>
      <c r="E57" s="982"/>
      <c r="F57" s="982"/>
      <c r="G57" s="982"/>
      <c r="H57" s="973"/>
      <c r="I57" s="981" t="str">
        <f t="shared" si="2"/>
        <v/>
      </c>
      <c r="J57" s="980"/>
      <c r="K57" s="980"/>
      <c r="L57" s="983">
        <f t="shared" si="3"/>
        <v>0</v>
      </c>
      <c r="M57" s="984"/>
    </row>
    <row r="58" spans="1:13" s="7" customFormat="1" ht="20.100000000000001" customHeight="1" x14ac:dyDescent="0.2">
      <c r="A58" s="978" t="s">
        <v>2146</v>
      </c>
      <c r="B58" s="979"/>
      <c r="C58" s="980"/>
      <c r="D58" s="981" t="str">
        <f t="shared" si="1"/>
        <v/>
      </c>
      <c r="E58" s="982"/>
      <c r="F58" s="982"/>
      <c r="G58" s="982"/>
      <c r="H58" s="973"/>
      <c r="I58" s="981" t="str">
        <f t="shared" si="2"/>
        <v/>
      </c>
      <c r="J58" s="980"/>
      <c r="K58" s="980"/>
      <c r="L58" s="983">
        <f t="shared" si="3"/>
        <v>0</v>
      </c>
      <c r="M58" s="984"/>
    </row>
    <row r="59" spans="1:13" s="7" customFormat="1" ht="20.100000000000001" customHeight="1" x14ac:dyDescent="0.2">
      <c r="A59" s="978" t="s">
        <v>2147</v>
      </c>
      <c r="B59" s="979"/>
      <c r="C59" s="980"/>
      <c r="D59" s="981" t="str">
        <f t="shared" si="1"/>
        <v/>
      </c>
      <c r="E59" s="982"/>
      <c r="F59" s="982"/>
      <c r="G59" s="982"/>
      <c r="H59" s="973"/>
      <c r="I59" s="981" t="str">
        <f t="shared" si="2"/>
        <v/>
      </c>
      <c r="J59" s="980"/>
      <c r="K59" s="980"/>
      <c r="L59" s="983">
        <f t="shared" si="3"/>
        <v>0</v>
      </c>
      <c r="M59" s="984"/>
    </row>
    <row r="60" spans="1:13" s="7" customFormat="1" ht="20.100000000000001" customHeight="1" x14ac:dyDescent="0.2">
      <c r="A60" s="978" t="s">
        <v>2148</v>
      </c>
      <c r="B60" s="979"/>
      <c r="C60" s="980"/>
      <c r="D60" s="981" t="str">
        <f t="shared" si="1"/>
        <v/>
      </c>
      <c r="E60" s="982"/>
      <c r="F60" s="982"/>
      <c r="G60" s="982"/>
      <c r="H60" s="973"/>
      <c r="I60" s="981" t="str">
        <f t="shared" si="2"/>
        <v/>
      </c>
      <c r="J60" s="980"/>
      <c r="K60" s="980"/>
      <c r="L60" s="983">
        <f t="shared" si="3"/>
        <v>0</v>
      </c>
      <c r="M60" s="984"/>
    </row>
    <row r="61" spans="1:13" s="7" customFormat="1" ht="20.100000000000001" customHeight="1" x14ac:dyDescent="0.2">
      <c r="A61" s="978" t="s">
        <v>2149</v>
      </c>
      <c r="B61" s="979"/>
      <c r="C61" s="980"/>
      <c r="D61" s="981" t="str">
        <f t="shared" si="1"/>
        <v/>
      </c>
      <c r="E61" s="982"/>
      <c r="F61" s="982"/>
      <c r="G61" s="982"/>
      <c r="H61" s="973"/>
      <c r="I61" s="981" t="str">
        <f t="shared" si="2"/>
        <v/>
      </c>
      <c r="J61" s="980"/>
      <c r="K61" s="980"/>
      <c r="L61" s="983">
        <f t="shared" si="3"/>
        <v>0</v>
      </c>
      <c r="M61" s="984"/>
    </row>
    <row r="62" spans="1:13" s="7" customFormat="1" ht="20.100000000000001" customHeight="1" x14ac:dyDescent="0.2">
      <c r="A62" s="978" t="s">
        <v>2150</v>
      </c>
      <c r="B62" s="979"/>
      <c r="C62" s="980"/>
      <c r="D62" s="981" t="str">
        <f t="shared" si="1"/>
        <v/>
      </c>
      <c r="E62" s="982"/>
      <c r="F62" s="982"/>
      <c r="G62" s="982"/>
      <c r="H62" s="973"/>
      <c r="I62" s="981" t="str">
        <f t="shared" si="2"/>
        <v/>
      </c>
      <c r="J62" s="980"/>
      <c r="K62" s="980"/>
      <c r="L62" s="983">
        <f t="shared" si="3"/>
        <v>0</v>
      </c>
      <c r="M62" s="984"/>
    </row>
    <row r="63" spans="1:13" s="7" customFormat="1" ht="20.100000000000001" customHeight="1" x14ac:dyDescent="0.2">
      <c r="A63" s="978" t="s">
        <v>2151</v>
      </c>
      <c r="B63" s="979"/>
      <c r="C63" s="980"/>
      <c r="D63" s="981" t="str">
        <f t="shared" si="1"/>
        <v/>
      </c>
      <c r="E63" s="982"/>
      <c r="F63" s="982"/>
      <c r="G63" s="982"/>
      <c r="H63" s="973"/>
      <c r="I63" s="981" t="str">
        <f t="shared" si="2"/>
        <v/>
      </c>
      <c r="J63" s="980"/>
      <c r="K63" s="980"/>
      <c r="L63" s="983">
        <f t="shared" si="3"/>
        <v>0</v>
      </c>
      <c r="M63" s="984"/>
    </row>
    <row r="64" spans="1:13" s="7" customFormat="1" ht="20.100000000000001" customHeight="1" x14ac:dyDescent="0.2">
      <c r="A64" s="978" t="s">
        <v>2152</v>
      </c>
      <c r="B64" s="979"/>
      <c r="C64" s="980"/>
      <c r="D64" s="981" t="str">
        <f t="shared" si="1"/>
        <v/>
      </c>
      <c r="E64" s="982"/>
      <c r="F64" s="982"/>
      <c r="G64" s="982"/>
      <c r="H64" s="973"/>
      <c r="I64" s="981" t="str">
        <f t="shared" si="2"/>
        <v/>
      </c>
      <c r="J64" s="980"/>
      <c r="K64" s="980"/>
      <c r="L64" s="983">
        <f t="shared" si="3"/>
        <v>0</v>
      </c>
      <c r="M64" s="984"/>
    </row>
    <row r="65" spans="1:13" s="7" customFormat="1" ht="20.100000000000001" customHeight="1" x14ac:dyDescent="0.2">
      <c r="A65" s="978" t="s">
        <v>2153</v>
      </c>
      <c r="B65" s="979"/>
      <c r="C65" s="980"/>
      <c r="D65" s="981" t="str">
        <f t="shared" si="1"/>
        <v/>
      </c>
      <c r="E65" s="982"/>
      <c r="F65" s="982"/>
      <c r="G65" s="982"/>
      <c r="H65" s="973"/>
      <c r="I65" s="981" t="str">
        <f t="shared" si="2"/>
        <v/>
      </c>
      <c r="J65" s="980"/>
      <c r="K65" s="980"/>
      <c r="L65" s="983">
        <f t="shared" si="3"/>
        <v>0</v>
      </c>
      <c r="M65" s="984"/>
    </row>
    <row r="66" spans="1:13" s="7" customFormat="1" ht="20.100000000000001" customHeight="1" x14ac:dyDescent="0.2">
      <c r="A66" s="978" t="s">
        <v>2154</v>
      </c>
      <c r="B66" s="979"/>
      <c r="C66" s="980"/>
      <c r="D66" s="981" t="str">
        <f t="shared" si="1"/>
        <v/>
      </c>
      <c r="E66" s="982"/>
      <c r="F66" s="982"/>
      <c r="G66" s="982"/>
      <c r="H66" s="973"/>
      <c r="I66" s="981" t="str">
        <f t="shared" si="2"/>
        <v/>
      </c>
      <c r="J66" s="980"/>
      <c r="K66" s="980"/>
      <c r="L66" s="983">
        <f t="shared" si="3"/>
        <v>0</v>
      </c>
      <c r="M66" s="984"/>
    </row>
    <row r="67" spans="1:13" s="7" customFormat="1" ht="20.100000000000001" customHeight="1" x14ac:dyDescent="0.2">
      <c r="A67" s="978" t="s">
        <v>2155</v>
      </c>
      <c r="B67" s="979"/>
      <c r="C67" s="980"/>
      <c r="D67" s="981" t="str">
        <f t="shared" si="1"/>
        <v/>
      </c>
      <c r="E67" s="982"/>
      <c r="F67" s="982"/>
      <c r="G67" s="982"/>
      <c r="H67" s="973"/>
      <c r="I67" s="981" t="str">
        <f t="shared" si="2"/>
        <v/>
      </c>
      <c r="J67" s="980"/>
      <c r="K67" s="980"/>
      <c r="L67" s="983">
        <f t="shared" si="3"/>
        <v>0</v>
      </c>
      <c r="M67" s="984"/>
    </row>
    <row r="68" spans="1:13" s="7" customFormat="1" ht="20.100000000000001" customHeight="1" x14ac:dyDescent="0.2">
      <c r="A68" s="978" t="s">
        <v>2156</v>
      </c>
      <c r="B68" s="979"/>
      <c r="C68" s="980"/>
      <c r="D68" s="981" t="str">
        <f t="shared" si="1"/>
        <v/>
      </c>
      <c r="E68" s="982"/>
      <c r="F68" s="982"/>
      <c r="G68" s="982"/>
      <c r="H68" s="973"/>
      <c r="I68" s="981" t="str">
        <f t="shared" si="2"/>
        <v/>
      </c>
      <c r="J68" s="980"/>
      <c r="K68" s="980"/>
      <c r="L68" s="983">
        <f t="shared" si="3"/>
        <v>0</v>
      </c>
      <c r="M68" s="984"/>
    </row>
    <row r="69" spans="1:13" s="7" customFormat="1" ht="20.100000000000001" customHeight="1" x14ac:dyDescent="0.2">
      <c r="A69" s="978" t="s">
        <v>2157</v>
      </c>
      <c r="B69" s="979"/>
      <c r="C69" s="980"/>
      <c r="D69" s="981" t="str">
        <f t="shared" si="1"/>
        <v/>
      </c>
      <c r="E69" s="982"/>
      <c r="F69" s="982"/>
      <c r="G69" s="982"/>
      <c r="H69" s="973"/>
      <c r="I69" s="981" t="str">
        <f t="shared" si="2"/>
        <v/>
      </c>
      <c r="J69" s="980"/>
      <c r="K69" s="980"/>
      <c r="L69" s="983">
        <f t="shared" si="3"/>
        <v>0</v>
      </c>
      <c r="M69" s="984"/>
    </row>
    <row r="70" spans="1:13" s="7" customFormat="1" ht="20.100000000000001" customHeight="1" x14ac:dyDescent="0.2">
      <c r="A70" s="978" t="s">
        <v>2158</v>
      </c>
      <c r="B70" s="979"/>
      <c r="C70" s="980"/>
      <c r="D70" s="981" t="str">
        <f t="shared" si="1"/>
        <v/>
      </c>
      <c r="E70" s="982"/>
      <c r="F70" s="982"/>
      <c r="G70" s="982"/>
      <c r="H70" s="973"/>
      <c r="I70" s="981" t="str">
        <f t="shared" si="2"/>
        <v/>
      </c>
      <c r="J70" s="980"/>
      <c r="K70" s="980"/>
      <c r="L70" s="983">
        <f t="shared" si="3"/>
        <v>0</v>
      </c>
      <c r="M70" s="984"/>
    </row>
    <row r="71" spans="1:13" s="7" customFormat="1" ht="20.100000000000001" customHeight="1" x14ac:dyDescent="0.2">
      <c r="A71" s="978" t="s">
        <v>2159</v>
      </c>
      <c r="B71" s="979"/>
      <c r="C71" s="980"/>
      <c r="D71" s="981" t="str">
        <f t="shared" si="1"/>
        <v/>
      </c>
      <c r="E71" s="982"/>
      <c r="F71" s="982"/>
      <c r="G71" s="982"/>
      <c r="H71" s="973"/>
      <c r="I71" s="981" t="str">
        <f t="shared" si="2"/>
        <v/>
      </c>
      <c r="J71" s="980"/>
      <c r="K71" s="980"/>
      <c r="L71" s="983">
        <f t="shared" si="3"/>
        <v>0</v>
      </c>
      <c r="M71" s="984"/>
    </row>
    <row r="72" spans="1:13" s="7" customFormat="1" ht="20.100000000000001" customHeight="1" x14ac:dyDescent="0.2">
      <c r="A72" s="978" t="s">
        <v>2160</v>
      </c>
      <c r="B72" s="979"/>
      <c r="C72" s="980"/>
      <c r="D72" s="981" t="str">
        <f t="shared" si="1"/>
        <v/>
      </c>
      <c r="E72" s="982"/>
      <c r="F72" s="982"/>
      <c r="G72" s="982"/>
      <c r="H72" s="973"/>
      <c r="I72" s="981" t="str">
        <f t="shared" si="2"/>
        <v/>
      </c>
      <c r="J72" s="980"/>
      <c r="K72" s="980"/>
      <c r="L72" s="983">
        <f t="shared" si="3"/>
        <v>0</v>
      </c>
      <c r="M72" s="984"/>
    </row>
    <row r="73" spans="1:13" s="7" customFormat="1" ht="20.100000000000001" customHeight="1" x14ac:dyDescent="0.2">
      <c r="A73" s="978" t="s">
        <v>2161</v>
      </c>
      <c r="B73" s="979"/>
      <c r="C73" s="980"/>
      <c r="D73" s="981" t="str">
        <f t="shared" si="1"/>
        <v/>
      </c>
      <c r="E73" s="982"/>
      <c r="F73" s="982"/>
      <c r="G73" s="982"/>
      <c r="H73" s="973"/>
      <c r="I73" s="981" t="str">
        <f t="shared" si="2"/>
        <v/>
      </c>
      <c r="J73" s="980"/>
      <c r="K73" s="980"/>
      <c r="L73" s="983">
        <f t="shared" si="3"/>
        <v>0</v>
      </c>
      <c r="M73" s="984"/>
    </row>
    <row r="74" spans="1:13" s="7" customFormat="1" ht="20.100000000000001" customHeight="1" x14ac:dyDescent="0.2">
      <c r="A74" s="978" t="s">
        <v>2162</v>
      </c>
      <c r="B74" s="979"/>
      <c r="C74" s="980"/>
      <c r="D74" s="981" t="str">
        <f t="shared" si="1"/>
        <v/>
      </c>
      <c r="E74" s="982"/>
      <c r="F74" s="982"/>
      <c r="G74" s="982"/>
      <c r="H74" s="973"/>
      <c r="I74" s="981" t="str">
        <f t="shared" si="2"/>
        <v/>
      </c>
      <c r="J74" s="980"/>
      <c r="K74" s="980"/>
      <c r="L74" s="983">
        <f t="shared" si="3"/>
        <v>0</v>
      </c>
      <c r="M74" s="984"/>
    </row>
    <row r="75" spans="1:13" s="7" customFormat="1" ht="20.100000000000001" customHeight="1" x14ac:dyDescent="0.2">
      <c r="A75" s="978" t="s">
        <v>2163</v>
      </c>
      <c r="B75" s="979"/>
      <c r="C75" s="980"/>
      <c r="D75" s="981" t="str">
        <f t="shared" si="1"/>
        <v/>
      </c>
      <c r="E75" s="982"/>
      <c r="F75" s="982"/>
      <c r="G75" s="982"/>
      <c r="H75" s="973"/>
      <c r="I75" s="981" t="str">
        <f t="shared" si="2"/>
        <v/>
      </c>
      <c r="J75" s="980"/>
      <c r="K75" s="980"/>
      <c r="L75" s="983">
        <f t="shared" si="3"/>
        <v>0</v>
      </c>
      <c r="M75" s="984"/>
    </row>
    <row r="76" spans="1:13" s="7" customFormat="1" ht="20.100000000000001" customHeight="1" x14ac:dyDescent="0.2">
      <c r="A76" s="978" t="s">
        <v>2164</v>
      </c>
      <c r="B76" s="979"/>
      <c r="C76" s="980"/>
      <c r="D76" s="981" t="str">
        <f t="shared" si="1"/>
        <v/>
      </c>
      <c r="E76" s="982"/>
      <c r="F76" s="982"/>
      <c r="G76" s="982"/>
      <c r="H76" s="973"/>
      <c r="I76" s="981" t="str">
        <f t="shared" si="2"/>
        <v/>
      </c>
      <c r="J76" s="980"/>
      <c r="K76" s="980"/>
      <c r="L76" s="983">
        <f t="shared" si="3"/>
        <v>0</v>
      </c>
      <c r="M76" s="984"/>
    </row>
    <row r="77" spans="1:13" s="7" customFormat="1" ht="20.100000000000001" customHeight="1" x14ac:dyDescent="0.2">
      <c r="A77" s="978" t="s">
        <v>2165</v>
      </c>
      <c r="B77" s="979"/>
      <c r="C77" s="980"/>
      <c r="D77" s="981" t="str">
        <f t="shared" si="1"/>
        <v/>
      </c>
      <c r="E77" s="982"/>
      <c r="F77" s="982"/>
      <c r="G77" s="982"/>
      <c r="H77" s="973"/>
      <c r="I77" s="981" t="str">
        <f t="shared" si="2"/>
        <v/>
      </c>
      <c r="J77" s="980"/>
      <c r="K77" s="980"/>
      <c r="L77" s="983">
        <f t="shared" si="3"/>
        <v>0</v>
      </c>
      <c r="M77" s="984"/>
    </row>
    <row r="78" spans="1:13" s="7" customFormat="1" ht="20.100000000000001" customHeight="1" x14ac:dyDescent="0.2">
      <c r="A78" s="978" t="s">
        <v>2166</v>
      </c>
      <c r="B78" s="979"/>
      <c r="C78" s="980"/>
      <c r="D78" s="981" t="str">
        <f t="shared" si="1"/>
        <v/>
      </c>
      <c r="E78" s="982"/>
      <c r="F78" s="982"/>
      <c r="G78" s="982"/>
      <c r="H78" s="973"/>
      <c r="I78" s="981" t="str">
        <f t="shared" si="2"/>
        <v/>
      </c>
      <c r="J78" s="980"/>
      <c r="K78" s="980"/>
      <c r="L78" s="983">
        <f t="shared" si="3"/>
        <v>0</v>
      </c>
      <c r="M78" s="984"/>
    </row>
    <row r="79" spans="1:13" s="7" customFormat="1" ht="20.100000000000001" customHeight="1" x14ac:dyDescent="0.2">
      <c r="A79" s="978" t="s">
        <v>2167</v>
      </c>
      <c r="B79" s="979"/>
      <c r="C79" s="980"/>
      <c r="D79" s="981" t="str">
        <f t="shared" si="1"/>
        <v/>
      </c>
      <c r="E79" s="982"/>
      <c r="F79" s="982"/>
      <c r="G79" s="982"/>
      <c r="H79" s="973"/>
      <c r="I79" s="981" t="str">
        <f t="shared" si="2"/>
        <v/>
      </c>
      <c r="J79" s="980"/>
      <c r="K79" s="980"/>
      <c r="L79" s="983">
        <f t="shared" si="3"/>
        <v>0</v>
      </c>
      <c r="M79" s="984"/>
    </row>
    <row r="80" spans="1:13" s="7" customFormat="1" ht="20.100000000000001" customHeight="1" x14ac:dyDescent="0.2">
      <c r="A80" s="978" t="s">
        <v>2168</v>
      </c>
      <c r="B80" s="979"/>
      <c r="C80" s="980"/>
      <c r="D80" s="981" t="str">
        <f t="shared" si="1"/>
        <v/>
      </c>
      <c r="E80" s="982"/>
      <c r="F80" s="982"/>
      <c r="G80" s="982"/>
      <c r="H80" s="973"/>
      <c r="I80" s="981" t="str">
        <f t="shared" si="2"/>
        <v/>
      </c>
      <c r="J80" s="980"/>
      <c r="K80" s="980"/>
      <c r="L80" s="983">
        <f t="shared" si="3"/>
        <v>0</v>
      </c>
      <c r="M80" s="984"/>
    </row>
    <row r="81" spans="1:13" s="7" customFormat="1" ht="20.100000000000001" customHeight="1" x14ac:dyDescent="0.2">
      <c r="A81" s="978" t="s">
        <v>2169</v>
      </c>
      <c r="B81" s="979"/>
      <c r="C81" s="980"/>
      <c r="D81" s="981" t="str">
        <f t="shared" si="1"/>
        <v/>
      </c>
      <c r="E81" s="982"/>
      <c r="F81" s="982"/>
      <c r="G81" s="982"/>
      <c r="H81" s="973"/>
      <c r="I81" s="981" t="str">
        <f t="shared" si="2"/>
        <v/>
      </c>
      <c r="J81" s="980"/>
      <c r="K81" s="980"/>
      <c r="L81" s="983">
        <f t="shared" si="3"/>
        <v>0</v>
      </c>
      <c r="M81" s="984"/>
    </row>
    <row r="82" spans="1:13" s="7" customFormat="1" ht="20.100000000000001" customHeight="1" x14ac:dyDescent="0.2">
      <c r="A82" s="978" t="s">
        <v>2170</v>
      </c>
      <c r="B82" s="979"/>
      <c r="C82" s="980"/>
      <c r="D82" s="981" t="str">
        <f t="shared" si="1"/>
        <v/>
      </c>
      <c r="E82" s="982"/>
      <c r="F82" s="982"/>
      <c r="G82" s="982"/>
      <c r="H82" s="973"/>
      <c r="I82" s="981" t="str">
        <f t="shared" si="2"/>
        <v/>
      </c>
      <c r="J82" s="980"/>
      <c r="K82" s="980"/>
      <c r="L82" s="983">
        <f t="shared" si="3"/>
        <v>0</v>
      </c>
      <c r="M82" s="984"/>
    </row>
    <row r="83" spans="1:13" s="7" customFormat="1" ht="20.100000000000001" customHeight="1" x14ac:dyDescent="0.2">
      <c r="A83" s="978" t="s">
        <v>2171</v>
      </c>
      <c r="B83" s="979"/>
      <c r="C83" s="980"/>
      <c r="D83" s="981" t="str">
        <f t="shared" si="1"/>
        <v/>
      </c>
      <c r="E83" s="982"/>
      <c r="F83" s="982"/>
      <c r="G83" s="982"/>
      <c r="H83" s="973"/>
      <c r="I83" s="981" t="str">
        <f t="shared" si="2"/>
        <v/>
      </c>
      <c r="J83" s="980"/>
      <c r="K83" s="980"/>
      <c r="L83" s="983">
        <f t="shared" si="3"/>
        <v>0</v>
      </c>
      <c r="M83" s="984"/>
    </row>
    <row r="84" spans="1:13" s="7" customFormat="1" ht="20.100000000000001" customHeight="1" x14ac:dyDescent="0.2">
      <c r="A84" s="978" t="s">
        <v>2172</v>
      </c>
      <c r="B84" s="979"/>
      <c r="C84" s="980"/>
      <c r="D84" s="981" t="str">
        <f t="shared" si="1"/>
        <v/>
      </c>
      <c r="E84" s="982"/>
      <c r="F84" s="982"/>
      <c r="G84" s="982"/>
      <c r="H84" s="973"/>
      <c r="I84" s="981" t="str">
        <f t="shared" si="2"/>
        <v/>
      </c>
      <c r="J84" s="980"/>
      <c r="K84" s="980"/>
      <c r="L84" s="983">
        <f t="shared" si="3"/>
        <v>0</v>
      </c>
      <c r="M84" s="984"/>
    </row>
    <row r="85" spans="1:13" s="7" customFormat="1" ht="20.100000000000001" customHeight="1" x14ac:dyDescent="0.2">
      <c r="A85" s="978" t="s">
        <v>2173</v>
      </c>
      <c r="B85" s="979"/>
      <c r="C85" s="980"/>
      <c r="D85" s="981" t="str">
        <f t="shared" si="1"/>
        <v/>
      </c>
      <c r="E85" s="982"/>
      <c r="F85" s="982"/>
      <c r="G85" s="982"/>
      <c r="H85" s="973"/>
      <c r="I85" s="981" t="str">
        <f t="shared" si="2"/>
        <v/>
      </c>
      <c r="J85" s="980"/>
      <c r="K85" s="980"/>
      <c r="L85" s="983">
        <f t="shared" si="3"/>
        <v>0</v>
      </c>
      <c r="M85" s="984"/>
    </row>
    <row r="86" spans="1:13" s="7" customFormat="1" ht="20.100000000000001" customHeight="1" x14ac:dyDescent="0.2">
      <c r="A86" s="978" t="s">
        <v>2174</v>
      </c>
      <c r="B86" s="979"/>
      <c r="C86" s="980"/>
      <c r="D86" s="981" t="str">
        <f t="shared" si="1"/>
        <v/>
      </c>
      <c r="E86" s="982"/>
      <c r="F86" s="982"/>
      <c r="G86" s="982"/>
      <c r="H86" s="973"/>
      <c r="I86" s="981" t="str">
        <f t="shared" si="2"/>
        <v/>
      </c>
      <c r="J86" s="980"/>
      <c r="K86" s="980"/>
      <c r="L86" s="983">
        <f t="shared" si="3"/>
        <v>0</v>
      </c>
      <c r="M86" s="984"/>
    </row>
    <row r="87" spans="1:13" s="7" customFormat="1" ht="20.100000000000001" customHeight="1" x14ac:dyDescent="0.2">
      <c r="A87" s="978" t="s">
        <v>2175</v>
      </c>
      <c r="B87" s="979"/>
      <c r="C87" s="980"/>
      <c r="D87" s="981" t="str">
        <f t="shared" si="1"/>
        <v/>
      </c>
      <c r="E87" s="982"/>
      <c r="F87" s="982"/>
      <c r="G87" s="982"/>
      <c r="H87" s="973"/>
      <c r="I87" s="981" t="str">
        <f t="shared" si="2"/>
        <v/>
      </c>
      <c r="J87" s="980"/>
      <c r="K87" s="980"/>
      <c r="L87" s="983">
        <f t="shared" si="3"/>
        <v>0</v>
      </c>
      <c r="M87" s="984"/>
    </row>
    <row r="88" spans="1:13" s="7" customFormat="1" ht="20.100000000000001" customHeight="1" x14ac:dyDescent="0.2">
      <c r="A88" s="978" t="s">
        <v>2176</v>
      </c>
      <c r="B88" s="979"/>
      <c r="C88" s="980"/>
      <c r="D88" s="981" t="str">
        <f t="shared" si="1"/>
        <v/>
      </c>
      <c r="E88" s="982"/>
      <c r="F88" s="982"/>
      <c r="G88" s="982"/>
      <c r="H88" s="973"/>
      <c r="I88" s="981" t="str">
        <f t="shared" si="2"/>
        <v/>
      </c>
      <c r="J88" s="980"/>
      <c r="K88" s="980"/>
      <c r="L88" s="983">
        <f t="shared" si="3"/>
        <v>0</v>
      </c>
      <c r="M88" s="984"/>
    </row>
    <row r="89" spans="1:13" s="7" customFormat="1" ht="20.100000000000001" customHeight="1" x14ac:dyDescent="0.2">
      <c r="A89" s="978" t="s">
        <v>2177</v>
      </c>
      <c r="B89" s="979"/>
      <c r="C89" s="980"/>
      <c r="D89" s="981" t="str">
        <f t="shared" si="1"/>
        <v/>
      </c>
      <c r="E89" s="982"/>
      <c r="F89" s="982"/>
      <c r="G89" s="982"/>
      <c r="H89" s="973"/>
      <c r="I89" s="981" t="str">
        <f t="shared" si="2"/>
        <v/>
      </c>
      <c r="J89" s="980"/>
      <c r="K89" s="980"/>
      <c r="L89" s="983">
        <f t="shared" si="3"/>
        <v>0</v>
      </c>
      <c r="M89" s="984"/>
    </row>
    <row r="90" spans="1:13" s="7" customFormat="1" ht="20.100000000000001" customHeight="1" x14ac:dyDescent="0.2">
      <c r="A90" s="978" t="s">
        <v>2178</v>
      </c>
      <c r="B90" s="979"/>
      <c r="C90" s="980"/>
      <c r="D90" s="981" t="str">
        <f t="shared" si="1"/>
        <v/>
      </c>
      <c r="E90" s="982"/>
      <c r="F90" s="982"/>
      <c r="G90" s="982"/>
      <c r="H90" s="973"/>
      <c r="I90" s="981" t="str">
        <f t="shared" si="2"/>
        <v/>
      </c>
      <c r="J90" s="980"/>
      <c r="K90" s="980"/>
      <c r="L90" s="983">
        <f t="shared" si="3"/>
        <v>0</v>
      </c>
      <c r="M90" s="984"/>
    </row>
    <row r="91" spans="1:13" s="7" customFormat="1" ht="20.100000000000001" customHeight="1" x14ac:dyDescent="0.2">
      <c r="A91" s="978" t="s">
        <v>2179</v>
      </c>
      <c r="B91" s="979"/>
      <c r="C91" s="980"/>
      <c r="D91" s="981" t="str">
        <f t="shared" si="1"/>
        <v/>
      </c>
      <c r="E91" s="982"/>
      <c r="F91" s="982"/>
      <c r="G91" s="982"/>
      <c r="H91" s="973"/>
      <c r="I91" s="981" t="str">
        <f t="shared" si="2"/>
        <v/>
      </c>
      <c r="J91" s="980"/>
      <c r="K91" s="980"/>
      <c r="L91" s="983">
        <f t="shared" si="3"/>
        <v>0</v>
      </c>
      <c r="M91" s="984"/>
    </row>
    <row r="92" spans="1:13" s="7" customFormat="1" ht="20.100000000000001" customHeight="1" x14ac:dyDescent="0.2">
      <c r="A92" s="978" t="s">
        <v>2180</v>
      </c>
      <c r="B92" s="979"/>
      <c r="C92" s="980"/>
      <c r="D92" s="981" t="str">
        <f t="shared" si="1"/>
        <v/>
      </c>
      <c r="E92" s="982"/>
      <c r="F92" s="982"/>
      <c r="G92" s="982"/>
      <c r="H92" s="973"/>
      <c r="I92" s="981" t="str">
        <f t="shared" si="2"/>
        <v/>
      </c>
      <c r="J92" s="980"/>
      <c r="K92" s="980"/>
      <c r="L92" s="983">
        <f t="shared" si="3"/>
        <v>0</v>
      </c>
      <c r="M92" s="984"/>
    </row>
    <row r="93" spans="1:13" s="7" customFormat="1" ht="20.100000000000001" customHeight="1" x14ac:dyDescent="0.2">
      <c r="A93" s="978" t="s">
        <v>2181</v>
      </c>
      <c r="B93" s="979"/>
      <c r="C93" s="980"/>
      <c r="D93" s="981" t="str">
        <f t="shared" ref="D93:D127" si="4">IF(ISBLANK(C93),"",IF($F$10="Yes",DATE(YEAR(C93)-5,MONTH(C93),DAY(C93)),DATE(YEAR(C93)-10,MONTH(C93),DAY(C93))))</f>
        <v/>
      </c>
      <c r="E93" s="982"/>
      <c r="F93" s="982"/>
      <c r="G93" s="982"/>
      <c r="H93" s="973"/>
      <c r="I93" s="981" t="str">
        <f t="shared" ref="I93:I127" si="5">IF(ISBLANK(H93),"",DATE(YEAR(H93)+2,MONTH(H93),DAY(H93)))</f>
        <v/>
      </c>
      <c r="J93" s="980"/>
      <c r="K93" s="980"/>
      <c r="L93" s="983">
        <f t="shared" ref="L93:L127" si="6">K93-J93</f>
        <v>0</v>
      </c>
      <c r="M93" s="984"/>
    </row>
    <row r="94" spans="1:13" s="7" customFormat="1" ht="20.100000000000001" customHeight="1" x14ac:dyDescent="0.2">
      <c r="A94" s="978" t="s">
        <v>2182</v>
      </c>
      <c r="B94" s="979"/>
      <c r="C94" s="980"/>
      <c r="D94" s="981" t="str">
        <f t="shared" si="4"/>
        <v/>
      </c>
      <c r="E94" s="982"/>
      <c r="F94" s="982"/>
      <c r="G94" s="982"/>
      <c r="H94" s="973"/>
      <c r="I94" s="981" t="str">
        <f t="shared" si="5"/>
        <v/>
      </c>
      <c r="J94" s="980"/>
      <c r="K94" s="980"/>
      <c r="L94" s="983">
        <f t="shared" si="6"/>
        <v>0</v>
      </c>
      <c r="M94" s="984"/>
    </row>
    <row r="95" spans="1:13" s="7" customFormat="1" ht="20.100000000000001" customHeight="1" x14ac:dyDescent="0.2">
      <c r="A95" s="978" t="s">
        <v>2183</v>
      </c>
      <c r="B95" s="979"/>
      <c r="C95" s="980"/>
      <c r="D95" s="981" t="str">
        <f t="shared" si="4"/>
        <v/>
      </c>
      <c r="E95" s="982"/>
      <c r="F95" s="982"/>
      <c r="G95" s="982"/>
      <c r="H95" s="973"/>
      <c r="I95" s="981" t="str">
        <f t="shared" si="5"/>
        <v/>
      </c>
      <c r="J95" s="980"/>
      <c r="K95" s="980"/>
      <c r="L95" s="983">
        <f t="shared" si="6"/>
        <v>0</v>
      </c>
      <c r="M95" s="984"/>
    </row>
    <row r="96" spans="1:13" s="7" customFormat="1" ht="20.100000000000001" customHeight="1" x14ac:dyDescent="0.2">
      <c r="A96" s="978" t="s">
        <v>2184</v>
      </c>
      <c r="B96" s="979"/>
      <c r="C96" s="980"/>
      <c r="D96" s="981" t="str">
        <f t="shared" si="4"/>
        <v/>
      </c>
      <c r="E96" s="982"/>
      <c r="F96" s="982"/>
      <c r="G96" s="982"/>
      <c r="H96" s="973"/>
      <c r="I96" s="981" t="str">
        <f t="shared" si="5"/>
        <v/>
      </c>
      <c r="J96" s="980"/>
      <c r="K96" s="980"/>
      <c r="L96" s="983">
        <f t="shared" si="6"/>
        <v>0</v>
      </c>
      <c r="M96" s="984"/>
    </row>
    <row r="97" spans="1:13" s="7" customFormat="1" ht="20.100000000000001" customHeight="1" x14ac:dyDescent="0.2">
      <c r="A97" s="978" t="s">
        <v>2185</v>
      </c>
      <c r="B97" s="979"/>
      <c r="C97" s="980"/>
      <c r="D97" s="981" t="str">
        <f t="shared" si="4"/>
        <v/>
      </c>
      <c r="E97" s="982"/>
      <c r="F97" s="982"/>
      <c r="G97" s="982"/>
      <c r="H97" s="973"/>
      <c r="I97" s="981" t="str">
        <f t="shared" si="5"/>
        <v/>
      </c>
      <c r="J97" s="980"/>
      <c r="K97" s="980"/>
      <c r="L97" s="983">
        <f t="shared" si="6"/>
        <v>0</v>
      </c>
      <c r="M97" s="984"/>
    </row>
    <row r="98" spans="1:13" s="7" customFormat="1" ht="20.100000000000001" customHeight="1" x14ac:dyDescent="0.2">
      <c r="A98" s="978" t="s">
        <v>2186</v>
      </c>
      <c r="B98" s="979"/>
      <c r="C98" s="980"/>
      <c r="D98" s="981" t="str">
        <f t="shared" si="4"/>
        <v/>
      </c>
      <c r="E98" s="982"/>
      <c r="F98" s="982"/>
      <c r="G98" s="982"/>
      <c r="H98" s="973"/>
      <c r="I98" s="981" t="str">
        <f t="shared" si="5"/>
        <v/>
      </c>
      <c r="J98" s="980"/>
      <c r="K98" s="980"/>
      <c r="L98" s="983">
        <f t="shared" si="6"/>
        <v>0</v>
      </c>
      <c r="M98" s="984"/>
    </row>
    <row r="99" spans="1:13" s="7" customFormat="1" ht="20.100000000000001" customHeight="1" x14ac:dyDescent="0.2">
      <c r="A99" s="978" t="s">
        <v>2187</v>
      </c>
      <c r="B99" s="979"/>
      <c r="C99" s="980"/>
      <c r="D99" s="981" t="str">
        <f t="shared" si="4"/>
        <v/>
      </c>
      <c r="E99" s="982"/>
      <c r="F99" s="982"/>
      <c r="G99" s="982"/>
      <c r="H99" s="973"/>
      <c r="I99" s="981" t="str">
        <f t="shared" si="5"/>
        <v/>
      </c>
      <c r="J99" s="980"/>
      <c r="K99" s="980"/>
      <c r="L99" s="983">
        <f t="shared" si="6"/>
        <v>0</v>
      </c>
      <c r="M99" s="984"/>
    </row>
    <row r="100" spans="1:13" s="7" customFormat="1" ht="20.100000000000001" customHeight="1" x14ac:dyDescent="0.2">
      <c r="A100" s="978" t="s">
        <v>2188</v>
      </c>
      <c r="B100" s="979"/>
      <c r="C100" s="980"/>
      <c r="D100" s="981" t="str">
        <f t="shared" si="4"/>
        <v/>
      </c>
      <c r="E100" s="982"/>
      <c r="F100" s="982"/>
      <c r="G100" s="982"/>
      <c r="H100" s="973"/>
      <c r="I100" s="981" t="str">
        <f t="shared" si="5"/>
        <v/>
      </c>
      <c r="J100" s="980"/>
      <c r="K100" s="980"/>
      <c r="L100" s="983">
        <f t="shared" si="6"/>
        <v>0</v>
      </c>
      <c r="M100" s="984"/>
    </row>
    <row r="101" spans="1:13" s="7" customFormat="1" ht="20.100000000000001" customHeight="1" x14ac:dyDescent="0.2">
      <c r="A101" s="978" t="s">
        <v>2189</v>
      </c>
      <c r="B101" s="979"/>
      <c r="C101" s="980"/>
      <c r="D101" s="981" t="str">
        <f t="shared" si="4"/>
        <v/>
      </c>
      <c r="E101" s="982"/>
      <c r="F101" s="982"/>
      <c r="G101" s="982"/>
      <c r="H101" s="973"/>
      <c r="I101" s="981" t="str">
        <f t="shared" si="5"/>
        <v/>
      </c>
      <c r="J101" s="980"/>
      <c r="K101" s="980"/>
      <c r="L101" s="983">
        <f t="shared" si="6"/>
        <v>0</v>
      </c>
      <c r="M101" s="984"/>
    </row>
    <row r="102" spans="1:13" s="7" customFormat="1" ht="20.100000000000001" customHeight="1" x14ac:dyDescent="0.2">
      <c r="A102" s="978" t="s">
        <v>2190</v>
      </c>
      <c r="B102" s="979"/>
      <c r="C102" s="980"/>
      <c r="D102" s="981" t="str">
        <f t="shared" si="4"/>
        <v/>
      </c>
      <c r="E102" s="982"/>
      <c r="F102" s="982"/>
      <c r="G102" s="982"/>
      <c r="H102" s="973"/>
      <c r="I102" s="981" t="str">
        <f t="shared" si="5"/>
        <v/>
      </c>
      <c r="J102" s="980"/>
      <c r="K102" s="980"/>
      <c r="L102" s="983">
        <f t="shared" si="6"/>
        <v>0</v>
      </c>
      <c r="M102" s="984"/>
    </row>
    <row r="103" spans="1:13" s="7" customFormat="1" ht="20.100000000000001" customHeight="1" x14ac:dyDescent="0.2">
      <c r="A103" s="978" t="s">
        <v>2191</v>
      </c>
      <c r="B103" s="979"/>
      <c r="C103" s="980"/>
      <c r="D103" s="981" t="str">
        <f t="shared" si="4"/>
        <v/>
      </c>
      <c r="E103" s="982"/>
      <c r="F103" s="982"/>
      <c r="G103" s="982"/>
      <c r="H103" s="973"/>
      <c r="I103" s="981" t="str">
        <f t="shared" si="5"/>
        <v/>
      </c>
      <c r="J103" s="980"/>
      <c r="K103" s="980"/>
      <c r="L103" s="983">
        <f t="shared" si="6"/>
        <v>0</v>
      </c>
      <c r="M103" s="984"/>
    </row>
    <row r="104" spans="1:13" s="7" customFormat="1" ht="20.100000000000001" customHeight="1" x14ac:dyDescent="0.2">
      <c r="A104" s="978" t="s">
        <v>2192</v>
      </c>
      <c r="B104" s="979"/>
      <c r="C104" s="980"/>
      <c r="D104" s="981" t="str">
        <f t="shared" si="4"/>
        <v/>
      </c>
      <c r="E104" s="982"/>
      <c r="F104" s="982"/>
      <c r="G104" s="982"/>
      <c r="H104" s="973"/>
      <c r="I104" s="981" t="str">
        <f t="shared" si="5"/>
        <v/>
      </c>
      <c r="J104" s="980"/>
      <c r="K104" s="980"/>
      <c r="L104" s="983">
        <f t="shared" si="6"/>
        <v>0</v>
      </c>
      <c r="M104" s="984"/>
    </row>
    <row r="105" spans="1:13" s="7" customFormat="1" ht="20.100000000000001" customHeight="1" x14ac:dyDescent="0.2">
      <c r="A105" s="978" t="s">
        <v>2193</v>
      </c>
      <c r="B105" s="979"/>
      <c r="C105" s="980"/>
      <c r="D105" s="981" t="str">
        <f t="shared" si="4"/>
        <v/>
      </c>
      <c r="E105" s="982"/>
      <c r="F105" s="982"/>
      <c r="G105" s="982"/>
      <c r="H105" s="973"/>
      <c r="I105" s="981" t="str">
        <f t="shared" si="5"/>
        <v/>
      </c>
      <c r="J105" s="980"/>
      <c r="K105" s="980"/>
      <c r="L105" s="983">
        <f t="shared" si="6"/>
        <v>0</v>
      </c>
      <c r="M105" s="984"/>
    </row>
    <row r="106" spans="1:13" s="7" customFormat="1" ht="20.100000000000001" customHeight="1" x14ac:dyDescent="0.2">
      <c r="A106" s="978" t="s">
        <v>2194</v>
      </c>
      <c r="B106" s="979"/>
      <c r="C106" s="980"/>
      <c r="D106" s="981" t="str">
        <f t="shared" si="4"/>
        <v/>
      </c>
      <c r="E106" s="982"/>
      <c r="F106" s="982"/>
      <c r="G106" s="982"/>
      <c r="H106" s="973"/>
      <c r="I106" s="981" t="str">
        <f t="shared" si="5"/>
        <v/>
      </c>
      <c r="J106" s="980"/>
      <c r="K106" s="980"/>
      <c r="L106" s="983">
        <f t="shared" si="6"/>
        <v>0</v>
      </c>
      <c r="M106" s="984"/>
    </row>
    <row r="107" spans="1:13" s="7" customFormat="1" ht="20.100000000000001" customHeight="1" x14ac:dyDescent="0.2">
      <c r="A107" s="978" t="s">
        <v>2195</v>
      </c>
      <c r="B107" s="979"/>
      <c r="C107" s="980"/>
      <c r="D107" s="981" t="str">
        <f t="shared" si="4"/>
        <v/>
      </c>
      <c r="E107" s="982"/>
      <c r="F107" s="982"/>
      <c r="G107" s="982"/>
      <c r="H107" s="973"/>
      <c r="I107" s="981" t="str">
        <f t="shared" si="5"/>
        <v/>
      </c>
      <c r="J107" s="980"/>
      <c r="K107" s="980"/>
      <c r="L107" s="983">
        <f t="shared" si="6"/>
        <v>0</v>
      </c>
      <c r="M107" s="984"/>
    </row>
    <row r="108" spans="1:13" s="7" customFormat="1" ht="20.100000000000001" customHeight="1" x14ac:dyDescent="0.2">
      <c r="A108" s="978" t="s">
        <v>2196</v>
      </c>
      <c r="B108" s="979"/>
      <c r="C108" s="980"/>
      <c r="D108" s="981" t="str">
        <f t="shared" si="4"/>
        <v/>
      </c>
      <c r="E108" s="982"/>
      <c r="F108" s="982"/>
      <c r="G108" s="982"/>
      <c r="H108" s="973"/>
      <c r="I108" s="981" t="str">
        <f t="shared" si="5"/>
        <v/>
      </c>
      <c r="J108" s="980"/>
      <c r="K108" s="980"/>
      <c r="L108" s="983">
        <f t="shared" si="6"/>
        <v>0</v>
      </c>
      <c r="M108" s="984"/>
    </row>
    <row r="109" spans="1:13" s="7" customFormat="1" ht="20.100000000000001" customHeight="1" x14ac:dyDescent="0.2">
      <c r="A109" s="978" t="s">
        <v>2197</v>
      </c>
      <c r="B109" s="979"/>
      <c r="C109" s="980"/>
      <c r="D109" s="981" t="str">
        <f t="shared" si="4"/>
        <v/>
      </c>
      <c r="E109" s="982"/>
      <c r="F109" s="982"/>
      <c r="G109" s="982"/>
      <c r="H109" s="973"/>
      <c r="I109" s="981" t="str">
        <f t="shared" si="5"/>
        <v/>
      </c>
      <c r="J109" s="980"/>
      <c r="K109" s="980"/>
      <c r="L109" s="983">
        <f t="shared" si="6"/>
        <v>0</v>
      </c>
      <c r="M109" s="984"/>
    </row>
    <row r="110" spans="1:13" s="7" customFormat="1" ht="20.100000000000001" customHeight="1" x14ac:dyDescent="0.2">
      <c r="A110" s="978" t="s">
        <v>2198</v>
      </c>
      <c r="B110" s="979"/>
      <c r="C110" s="980"/>
      <c r="D110" s="981" t="str">
        <f t="shared" si="4"/>
        <v/>
      </c>
      <c r="E110" s="982"/>
      <c r="F110" s="982"/>
      <c r="G110" s="982"/>
      <c r="H110" s="973"/>
      <c r="I110" s="981" t="str">
        <f t="shared" si="5"/>
        <v/>
      </c>
      <c r="J110" s="980"/>
      <c r="K110" s="980"/>
      <c r="L110" s="983">
        <f t="shared" si="6"/>
        <v>0</v>
      </c>
      <c r="M110" s="984"/>
    </row>
    <row r="111" spans="1:13" s="7" customFormat="1" ht="20.100000000000001" customHeight="1" x14ac:dyDescent="0.2">
      <c r="A111" s="978" t="s">
        <v>2199</v>
      </c>
      <c r="B111" s="979"/>
      <c r="C111" s="980"/>
      <c r="D111" s="981" t="str">
        <f t="shared" si="4"/>
        <v/>
      </c>
      <c r="E111" s="982"/>
      <c r="F111" s="982"/>
      <c r="G111" s="982"/>
      <c r="H111" s="973"/>
      <c r="I111" s="981" t="str">
        <f t="shared" si="5"/>
        <v/>
      </c>
      <c r="J111" s="980"/>
      <c r="K111" s="980"/>
      <c r="L111" s="983">
        <f t="shared" si="6"/>
        <v>0</v>
      </c>
      <c r="M111" s="984"/>
    </row>
    <row r="112" spans="1:13" s="7" customFormat="1" ht="20.100000000000001" customHeight="1" x14ac:dyDescent="0.2">
      <c r="A112" s="978" t="s">
        <v>2200</v>
      </c>
      <c r="B112" s="979"/>
      <c r="C112" s="980"/>
      <c r="D112" s="981" t="str">
        <f t="shared" si="4"/>
        <v/>
      </c>
      <c r="E112" s="982"/>
      <c r="F112" s="982"/>
      <c r="G112" s="982"/>
      <c r="H112" s="973"/>
      <c r="I112" s="981" t="str">
        <f t="shared" si="5"/>
        <v/>
      </c>
      <c r="J112" s="980"/>
      <c r="K112" s="980"/>
      <c r="L112" s="983">
        <f t="shared" si="6"/>
        <v>0</v>
      </c>
      <c r="M112" s="984"/>
    </row>
    <row r="113" spans="1:13" s="7" customFormat="1" ht="20.100000000000001" customHeight="1" x14ac:dyDescent="0.2">
      <c r="A113" s="978" t="s">
        <v>2201</v>
      </c>
      <c r="B113" s="979"/>
      <c r="C113" s="980"/>
      <c r="D113" s="981" t="str">
        <f t="shared" si="4"/>
        <v/>
      </c>
      <c r="E113" s="982"/>
      <c r="F113" s="982"/>
      <c r="G113" s="982"/>
      <c r="H113" s="973"/>
      <c r="I113" s="981" t="str">
        <f t="shared" si="5"/>
        <v/>
      </c>
      <c r="J113" s="980"/>
      <c r="K113" s="980"/>
      <c r="L113" s="983">
        <f t="shared" si="6"/>
        <v>0</v>
      </c>
      <c r="M113" s="984"/>
    </row>
    <row r="114" spans="1:13" s="7" customFormat="1" ht="20.100000000000001" customHeight="1" x14ac:dyDescent="0.2">
      <c r="A114" s="978" t="s">
        <v>2202</v>
      </c>
      <c r="B114" s="979"/>
      <c r="C114" s="980"/>
      <c r="D114" s="981" t="str">
        <f t="shared" si="4"/>
        <v/>
      </c>
      <c r="E114" s="982"/>
      <c r="F114" s="982"/>
      <c r="G114" s="982"/>
      <c r="H114" s="973"/>
      <c r="I114" s="981" t="str">
        <f t="shared" si="5"/>
        <v/>
      </c>
      <c r="J114" s="980"/>
      <c r="K114" s="980"/>
      <c r="L114" s="983">
        <f t="shared" si="6"/>
        <v>0</v>
      </c>
      <c r="M114" s="984"/>
    </row>
    <row r="115" spans="1:13" s="7" customFormat="1" ht="20.100000000000001" customHeight="1" x14ac:dyDescent="0.2">
      <c r="A115" s="978" t="s">
        <v>2203</v>
      </c>
      <c r="B115" s="979"/>
      <c r="C115" s="980"/>
      <c r="D115" s="981" t="str">
        <f t="shared" si="4"/>
        <v/>
      </c>
      <c r="E115" s="982"/>
      <c r="F115" s="982"/>
      <c r="G115" s="982"/>
      <c r="H115" s="973"/>
      <c r="I115" s="981" t="str">
        <f t="shared" si="5"/>
        <v/>
      </c>
      <c r="J115" s="980"/>
      <c r="K115" s="980"/>
      <c r="L115" s="983">
        <f t="shared" si="6"/>
        <v>0</v>
      </c>
      <c r="M115" s="984"/>
    </row>
    <row r="116" spans="1:13" s="7" customFormat="1" ht="20.100000000000001" customHeight="1" x14ac:dyDescent="0.2">
      <c r="A116" s="978" t="s">
        <v>2204</v>
      </c>
      <c r="B116" s="979"/>
      <c r="C116" s="980"/>
      <c r="D116" s="981" t="str">
        <f t="shared" si="4"/>
        <v/>
      </c>
      <c r="E116" s="982"/>
      <c r="F116" s="982"/>
      <c r="G116" s="982"/>
      <c r="H116" s="973"/>
      <c r="I116" s="981" t="str">
        <f t="shared" si="5"/>
        <v/>
      </c>
      <c r="J116" s="980"/>
      <c r="K116" s="980"/>
      <c r="L116" s="983">
        <f t="shared" si="6"/>
        <v>0</v>
      </c>
      <c r="M116" s="984"/>
    </row>
    <row r="117" spans="1:13" s="7" customFormat="1" ht="20.100000000000001" customHeight="1" x14ac:dyDescent="0.2">
      <c r="A117" s="978" t="s">
        <v>2205</v>
      </c>
      <c r="B117" s="979"/>
      <c r="C117" s="980"/>
      <c r="D117" s="981" t="str">
        <f t="shared" si="4"/>
        <v/>
      </c>
      <c r="E117" s="982"/>
      <c r="F117" s="982"/>
      <c r="G117" s="982"/>
      <c r="H117" s="973"/>
      <c r="I117" s="981" t="str">
        <f t="shared" si="5"/>
        <v/>
      </c>
      <c r="J117" s="980"/>
      <c r="K117" s="980"/>
      <c r="L117" s="983">
        <f t="shared" si="6"/>
        <v>0</v>
      </c>
      <c r="M117" s="984"/>
    </row>
    <row r="118" spans="1:13" s="7" customFormat="1" ht="20.100000000000001" customHeight="1" x14ac:dyDescent="0.2">
      <c r="A118" s="978" t="s">
        <v>2206</v>
      </c>
      <c r="B118" s="979"/>
      <c r="C118" s="980"/>
      <c r="D118" s="981" t="str">
        <f t="shared" si="4"/>
        <v/>
      </c>
      <c r="E118" s="982"/>
      <c r="F118" s="982"/>
      <c r="G118" s="982"/>
      <c r="H118" s="973"/>
      <c r="I118" s="981" t="str">
        <f t="shared" si="5"/>
        <v/>
      </c>
      <c r="J118" s="980"/>
      <c r="K118" s="980"/>
      <c r="L118" s="983">
        <f t="shared" si="6"/>
        <v>0</v>
      </c>
      <c r="M118" s="984"/>
    </row>
    <row r="119" spans="1:13" s="7" customFormat="1" ht="20.100000000000001" customHeight="1" x14ac:dyDescent="0.2">
      <c r="A119" s="978" t="s">
        <v>2207</v>
      </c>
      <c r="B119" s="979"/>
      <c r="C119" s="980"/>
      <c r="D119" s="981" t="str">
        <f t="shared" si="4"/>
        <v/>
      </c>
      <c r="E119" s="982"/>
      <c r="F119" s="982"/>
      <c r="G119" s="982"/>
      <c r="H119" s="973"/>
      <c r="I119" s="981" t="str">
        <f t="shared" si="5"/>
        <v/>
      </c>
      <c r="J119" s="980"/>
      <c r="K119" s="980"/>
      <c r="L119" s="983">
        <f t="shared" si="6"/>
        <v>0</v>
      </c>
      <c r="M119" s="984"/>
    </row>
    <row r="120" spans="1:13" s="7" customFormat="1" ht="20.100000000000001" customHeight="1" x14ac:dyDescent="0.2">
      <c r="A120" s="978" t="s">
        <v>2208</v>
      </c>
      <c r="B120" s="979"/>
      <c r="C120" s="980"/>
      <c r="D120" s="981" t="str">
        <f t="shared" si="4"/>
        <v/>
      </c>
      <c r="E120" s="982"/>
      <c r="F120" s="982"/>
      <c r="G120" s="982"/>
      <c r="H120" s="973"/>
      <c r="I120" s="981" t="str">
        <f t="shared" si="5"/>
        <v/>
      </c>
      <c r="J120" s="980"/>
      <c r="K120" s="980"/>
      <c r="L120" s="983">
        <f t="shared" si="6"/>
        <v>0</v>
      </c>
      <c r="M120" s="984"/>
    </row>
    <row r="121" spans="1:13" s="7" customFormat="1" ht="20.100000000000001" customHeight="1" x14ac:dyDescent="0.2">
      <c r="A121" s="978" t="s">
        <v>2209</v>
      </c>
      <c r="B121" s="979"/>
      <c r="C121" s="980"/>
      <c r="D121" s="981" t="str">
        <f t="shared" si="4"/>
        <v/>
      </c>
      <c r="E121" s="982"/>
      <c r="F121" s="982"/>
      <c r="G121" s="982"/>
      <c r="H121" s="973"/>
      <c r="I121" s="981" t="str">
        <f t="shared" si="5"/>
        <v/>
      </c>
      <c r="J121" s="980"/>
      <c r="K121" s="980"/>
      <c r="L121" s="983">
        <f t="shared" si="6"/>
        <v>0</v>
      </c>
      <c r="M121" s="984"/>
    </row>
    <row r="122" spans="1:13" s="7" customFormat="1" ht="20.100000000000001" customHeight="1" x14ac:dyDescent="0.2">
      <c r="A122" s="978" t="s">
        <v>2210</v>
      </c>
      <c r="B122" s="979"/>
      <c r="C122" s="980"/>
      <c r="D122" s="981" t="str">
        <f t="shared" si="4"/>
        <v/>
      </c>
      <c r="E122" s="982"/>
      <c r="F122" s="982"/>
      <c r="G122" s="982"/>
      <c r="H122" s="973"/>
      <c r="I122" s="981" t="str">
        <f t="shared" si="5"/>
        <v/>
      </c>
      <c r="J122" s="980"/>
      <c r="K122" s="980"/>
      <c r="L122" s="983">
        <f t="shared" si="6"/>
        <v>0</v>
      </c>
      <c r="M122" s="984"/>
    </row>
    <row r="123" spans="1:13" s="7" customFormat="1" ht="20.100000000000001" customHeight="1" x14ac:dyDescent="0.2">
      <c r="A123" s="978" t="s">
        <v>2211</v>
      </c>
      <c r="B123" s="979"/>
      <c r="C123" s="980"/>
      <c r="D123" s="981" t="str">
        <f t="shared" si="4"/>
        <v/>
      </c>
      <c r="E123" s="982"/>
      <c r="F123" s="982"/>
      <c r="G123" s="982"/>
      <c r="H123" s="973"/>
      <c r="I123" s="981" t="str">
        <f t="shared" si="5"/>
        <v/>
      </c>
      <c r="J123" s="980"/>
      <c r="K123" s="980"/>
      <c r="L123" s="983">
        <f t="shared" si="6"/>
        <v>0</v>
      </c>
      <c r="M123" s="984"/>
    </row>
    <row r="124" spans="1:13" s="7" customFormat="1" ht="20.100000000000001" customHeight="1" x14ac:dyDescent="0.2">
      <c r="A124" s="978" t="s">
        <v>2212</v>
      </c>
      <c r="B124" s="979"/>
      <c r="C124" s="980"/>
      <c r="D124" s="981" t="str">
        <f t="shared" si="4"/>
        <v/>
      </c>
      <c r="E124" s="982"/>
      <c r="F124" s="982"/>
      <c r="G124" s="982"/>
      <c r="H124" s="973"/>
      <c r="I124" s="981" t="str">
        <f t="shared" si="5"/>
        <v/>
      </c>
      <c r="J124" s="980"/>
      <c r="K124" s="980"/>
      <c r="L124" s="983">
        <f t="shared" si="6"/>
        <v>0</v>
      </c>
      <c r="M124" s="984"/>
    </row>
    <row r="125" spans="1:13" s="7" customFormat="1" ht="20.100000000000001" customHeight="1" x14ac:dyDescent="0.2">
      <c r="A125" s="978" t="s">
        <v>2213</v>
      </c>
      <c r="B125" s="979"/>
      <c r="C125" s="980"/>
      <c r="D125" s="981" t="str">
        <f t="shared" si="4"/>
        <v/>
      </c>
      <c r="E125" s="982"/>
      <c r="F125" s="982"/>
      <c r="G125" s="982"/>
      <c r="H125" s="973"/>
      <c r="I125" s="981" t="str">
        <f t="shared" si="5"/>
        <v/>
      </c>
      <c r="J125" s="980"/>
      <c r="K125" s="980"/>
      <c r="L125" s="983">
        <f t="shared" si="6"/>
        <v>0</v>
      </c>
      <c r="M125" s="984"/>
    </row>
    <row r="126" spans="1:13" s="7" customFormat="1" ht="20.100000000000001" customHeight="1" x14ac:dyDescent="0.2">
      <c r="A126" s="978" t="s">
        <v>2214</v>
      </c>
      <c r="B126" s="979"/>
      <c r="C126" s="980"/>
      <c r="D126" s="981" t="str">
        <f t="shared" si="4"/>
        <v/>
      </c>
      <c r="E126" s="982"/>
      <c r="F126" s="982"/>
      <c r="G126" s="982"/>
      <c r="H126" s="973"/>
      <c r="I126" s="981" t="str">
        <f t="shared" si="5"/>
        <v/>
      </c>
      <c r="J126" s="980"/>
      <c r="K126" s="980"/>
      <c r="L126" s="983">
        <f t="shared" si="6"/>
        <v>0</v>
      </c>
      <c r="M126" s="984"/>
    </row>
    <row r="127" spans="1:13" s="7" customFormat="1" ht="20.100000000000001" customHeight="1" thickBot="1" x14ac:dyDescent="0.25">
      <c r="A127" s="985" t="s">
        <v>2215</v>
      </c>
      <c r="B127" s="986"/>
      <c r="C127" s="987"/>
      <c r="D127" s="988" t="str">
        <f t="shared" si="4"/>
        <v/>
      </c>
      <c r="E127" s="989"/>
      <c r="F127" s="989"/>
      <c r="G127" s="989"/>
      <c r="H127" s="990"/>
      <c r="I127" s="988" t="str">
        <f t="shared" si="5"/>
        <v/>
      </c>
      <c r="J127" s="987"/>
      <c r="K127" s="987"/>
      <c r="L127" s="991">
        <f t="shared" si="6"/>
        <v>0</v>
      </c>
      <c r="M127" s="992"/>
    </row>
    <row r="128" spans="1:13" s="7" customFormat="1" ht="39.950000000000003" customHeight="1" thickBot="1" x14ac:dyDescent="0.25">
      <c r="A128" s="1748" t="s">
        <v>2216</v>
      </c>
      <c r="B128" s="1749"/>
      <c r="C128" s="1749"/>
      <c r="D128" s="1749"/>
      <c r="E128" s="1749"/>
      <c r="F128" s="1749"/>
      <c r="G128" s="1749"/>
      <c r="H128" s="1749"/>
      <c r="I128" s="1749"/>
      <c r="J128" s="1749"/>
      <c r="K128" s="1749"/>
      <c r="L128" s="1750"/>
      <c r="M128" s="993">
        <f>SUM(M28:M127)</f>
        <v>0</v>
      </c>
    </row>
    <row r="129" spans="1:13" s="7" customFormat="1" ht="20.100000000000001" customHeight="1" thickBot="1" x14ac:dyDescent="0.25">
      <c r="A129" s="1765" t="s">
        <v>2056</v>
      </c>
      <c r="B129" s="1765"/>
      <c r="C129" s="1765"/>
      <c r="D129" s="1765"/>
      <c r="E129" s="1765"/>
      <c r="F129" s="1765"/>
      <c r="G129" s="1765"/>
      <c r="H129" s="1765"/>
      <c r="I129" s="1765"/>
      <c r="J129" s="1765"/>
      <c r="K129" s="1765"/>
      <c r="L129" s="1765"/>
      <c r="M129" s="1765"/>
    </row>
    <row r="130" spans="1:13" s="7" customFormat="1" ht="30" customHeight="1" thickBot="1" x14ac:dyDescent="0.45">
      <c r="A130" s="1753" t="s">
        <v>2217</v>
      </c>
      <c r="B130" s="1754"/>
      <c r="C130" s="1754"/>
      <c r="D130" s="1754"/>
      <c r="E130" s="1754"/>
      <c r="F130" s="1754"/>
      <c r="G130" s="1754"/>
      <c r="H130" s="1754"/>
      <c r="I130" s="1754"/>
      <c r="J130" s="1754"/>
      <c r="K130" s="1754"/>
      <c r="L130" s="1754"/>
      <c r="M130" s="1755"/>
    </row>
    <row r="131" spans="1:13" s="7" customFormat="1" ht="57.75" thickBot="1" x14ac:dyDescent="0.25">
      <c r="A131" s="965" t="s">
        <v>2105</v>
      </c>
      <c r="B131" s="966" t="s">
        <v>2106</v>
      </c>
      <c r="C131" s="967" t="s">
        <v>2107</v>
      </c>
      <c r="D131" s="968" t="s">
        <v>2108</v>
      </c>
      <c r="E131" s="968" t="s">
        <v>646</v>
      </c>
      <c r="F131" s="968" t="s">
        <v>630</v>
      </c>
      <c r="G131" s="968" t="s">
        <v>2109</v>
      </c>
      <c r="H131" s="968" t="s">
        <v>2110</v>
      </c>
      <c r="I131" s="968" t="s">
        <v>2111</v>
      </c>
      <c r="J131" s="968" t="s">
        <v>2112</v>
      </c>
      <c r="K131" s="968" t="s">
        <v>2113</v>
      </c>
      <c r="L131" s="969" t="s">
        <v>2114</v>
      </c>
      <c r="M131" s="970" t="s">
        <v>2115</v>
      </c>
    </row>
    <row r="132" spans="1:13" s="7" customFormat="1" ht="20.100000000000001" customHeight="1" x14ac:dyDescent="0.2">
      <c r="A132" s="971" t="s">
        <v>2116</v>
      </c>
      <c r="B132" s="972"/>
      <c r="C132" s="973"/>
      <c r="D132" s="974" t="str">
        <f t="shared" ref="D132:D195" si="7">IF(ISBLANK(C132),"",IF($F$10="Yes",DATE(YEAR(C132)-5,MONTH(C132),DAY(C132)),DATE(YEAR(C132)-10,MONTH(C132),DAY(C132))))</f>
        <v/>
      </c>
      <c r="E132" s="973"/>
      <c r="F132" s="973"/>
      <c r="G132" s="973"/>
      <c r="H132" s="973"/>
      <c r="I132" s="974" t="str">
        <f>IF(ISBLANK(H132),"",DATE(YEAR(H132)+2,MONTH(H132),DAY(H132)))</f>
        <v/>
      </c>
      <c r="J132" s="975"/>
      <c r="K132" s="975"/>
      <c r="L132" s="976">
        <f>K132-J132</f>
        <v>0</v>
      </c>
      <c r="M132" s="977"/>
    </row>
    <row r="133" spans="1:13" s="7" customFormat="1" ht="20.100000000000001" customHeight="1" x14ac:dyDescent="0.2">
      <c r="A133" s="978" t="s">
        <v>2117</v>
      </c>
      <c r="B133" s="979"/>
      <c r="C133" s="980"/>
      <c r="D133" s="981" t="str">
        <f t="shared" si="7"/>
        <v/>
      </c>
      <c r="E133" s="982"/>
      <c r="F133" s="982"/>
      <c r="G133" s="982"/>
      <c r="H133" s="973"/>
      <c r="I133" s="981" t="str">
        <f t="shared" ref="I133:I196" si="8">IF(ISBLANK(H133),"",DATE(YEAR(H133)+2,MONTH(H133),DAY(H133)))</f>
        <v/>
      </c>
      <c r="J133" s="980"/>
      <c r="K133" s="980"/>
      <c r="L133" s="983">
        <f t="shared" ref="L133:L196" si="9">K133-J133</f>
        <v>0</v>
      </c>
      <c r="M133" s="984"/>
    </row>
    <row r="134" spans="1:13" s="7" customFormat="1" ht="20.100000000000001" customHeight="1" x14ac:dyDescent="0.2">
      <c r="A134" s="978" t="s">
        <v>2118</v>
      </c>
      <c r="B134" s="979"/>
      <c r="C134" s="980"/>
      <c r="D134" s="981" t="str">
        <f t="shared" si="7"/>
        <v/>
      </c>
      <c r="E134" s="982"/>
      <c r="F134" s="982"/>
      <c r="G134" s="982"/>
      <c r="H134" s="973"/>
      <c r="I134" s="981" t="str">
        <f t="shared" si="8"/>
        <v/>
      </c>
      <c r="J134" s="980"/>
      <c r="K134" s="980"/>
      <c r="L134" s="983">
        <f t="shared" si="9"/>
        <v>0</v>
      </c>
      <c r="M134" s="984"/>
    </row>
    <row r="135" spans="1:13" s="7" customFormat="1" ht="20.100000000000001" customHeight="1" x14ac:dyDescent="0.2">
      <c r="A135" s="978" t="s">
        <v>2119</v>
      </c>
      <c r="B135" s="979"/>
      <c r="C135" s="980"/>
      <c r="D135" s="981" t="str">
        <f t="shared" si="7"/>
        <v/>
      </c>
      <c r="E135" s="982"/>
      <c r="F135" s="982"/>
      <c r="G135" s="982"/>
      <c r="H135" s="973"/>
      <c r="I135" s="981" t="str">
        <f t="shared" si="8"/>
        <v/>
      </c>
      <c r="J135" s="980"/>
      <c r="K135" s="980"/>
      <c r="L135" s="983">
        <f t="shared" si="9"/>
        <v>0</v>
      </c>
      <c r="M135" s="984"/>
    </row>
    <row r="136" spans="1:13" s="7" customFormat="1" ht="20.100000000000001" customHeight="1" x14ac:dyDescent="0.2">
      <c r="A136" s="978" t="s">
        <v>2120</v>
      </c>
      <c r="B136" s="979"/>
      <c r="C136" s="980"/>
      <c r="D136" s="981" t="str">
        <f t="shared" si="7"/>
        <v/>
      </c>
      <c r="E136" s="982"/>
      <c r="F136" s="982"/>
      <c r="G136" s="982"/>
      <c r="H136" s="973"/>
      <c r="I136" s="981" t="str">
        <f t="shared" si="8"/>
        <v/>
      </c>
      <c r="J136" s="980"/>
      <c r="K136" s="980"/>
      <c r="L136" s="983">
        <f t="shared" si="9"/>
        <v>0</v>
      </c>
      <c r="M136" s="984"/>
    </row>
    <row r="137" spans="1:13" s="7" customFormat="1" ht="20.100000000000001" customHeight="1" x14ac:dyDescent="0.2">
      <c r="A137" s="978" t="s">
        <v>2121</v>
      </c>
      <c r="B137" s="979"/>
      <c r="C137" s="980"/>
      <c r="D137" s="981" t="str">
        <f t="shared" si="7"/>
        <v/>
      </c>
      <c r="E137" s="982"/>
      <c r="F137" s="982"/>
      <c r="G137" s="982"/>
      <c r="H137" s="973"/>
      <c r="I137" s="981" t="str">
        <f t="shared" si="8"/>
        <v/>
      </c>
      <c r="J137" s="980"/>
      <c r="K137" s="980"/>
      <c r="L137" s="983">
        <f t="shared" si="9"/>
        <v>0</v>
      </c>
      <c r="M137" s="984"/>
    </row>
    <row r="138" spans="1:13" s="7" customFormat="1" ht="20.100000000000001" customHeight="1" x14ac:dyDescent="0.2">
      <c r="A138" s="978" t="s">
        <v>2122</v>
      </c>
      <c r="B138" s="979"/>
      <c r="C138" s="980"/>
      <c r="D138" s="981" t="str">
        <f t="shared" si="7"/>
        <v/>
      </c>
      <c r="E138" s="982"/>
      <c r="F138" s="982"/>
      <c r="G138" s="982"/>
      <c r="H138" s="973"/>
      <c r="I138" s="981" t="str">
        <f t="shared" si="8"/>
        <v/>
      </c>
      <c r="J138" s="980"/>
      <c r="K138" s="980"/>
      <c r="L138" s="983">
        <f t="shared" si="9"/>
        <v>0</v>
      </c>
      <c r="M138" s="984"/>
    </row>
    <row r="139" spans="1:13" s="7" customFormat="1" ht="20.100000000000001" customHeight="1" x14ac:dyDescent="0.2">
      <c r="A139" s="978" t="s">
        <v>2123</v>
      </c>
      <c r="B139" s="979"/>
      <c r="C139" s="980"/>
      <c r="D139" s="981" t="str">
        <f t="shared" si="7"/>
        <v/>
      </c>
      <c r="E139" s="982"/>
      <c r="F139" s="982"/>
      <c r="G139" s="982"/>
      <c r="H139" s="973"/>
      <c r="I139" s="981" t="str">
        <f t="shared" si="8"/>
        <v/>
      </c>
      <c r="J139" s="980"/>
      <c r="K139" s="980"/>
      <c r="L139" s="983">
        <f t="shared" si="9"/>
        <v>0</v>
      </c>
      <c r="M139" s="984"/>
    </row>
    <row r="140" spans="1:13" s="7" customFormat="1" ht="20.100000000000001" customHeight="1" x14ac:dyDescent="0.2">
      <c r="A140" s="978" t="s">
        <v>2124</v>
      </c>
      <c r="B140" s="979"/>
      <c r="C140" s="980"/>
      <c r="D140" s="981" t="str">
        <f t="shared" si="7"/>
        <v/>
      </c>
      <c r="E140" s="982"/>
      <c r="F140" s="982"/>
      <c r="G140" s="982"/>
      <c r="H140" s="973"/>
      <c r="I140" s="981" t="str">
        <f t="shared" si="8"/>
        <v/>
      </c>
      <c r="J140" s="980"/>
      <c r="K140" s="980"/>
      <c r="L140" s="983">
        <f t="shared" si="9"/>
        <v>0</v>
      </c>
      <c r="M140" s="984"/>
    </row>
    <row r="141" spans="1:13" s="7" customFormat="1" ht="20.100000000000001" customHeight="1" x14ac:dyDescent="0.2">
      <c r="A141" s="978" t="s">
        <v>2125</v>
      </c>
      <c r="B141" s="979"/>
      <c r="C141" s="980"/>
      <c r="D141" s="981" t="str">
        <f t="shared" si="7"/>
        <v/>
      </c>
      <c r="E141" s="982"/>
      <c r="F141" s="982"/>
      <c r="G141" s="982"/>
      <c r="H141" s="973"/>
      <c r="I141" s="981" t="str">
        <f t="shared" si="8"/>
        <v/>
      </c>
      <c r="J141" s="980"/>
      <c r="K141" s="980"/>
      <c r="L141" s="983">
        <f t="shared" si="9"/>
        <v>0</v>
      </c>
      <c r="M141" s="984"/>
    </row>
    <row r="142" spans="1:13" s="7" customFormat="1" ht="20.100000000000001" customHeight="1" x14ac:dyDescent="0.2">
      <c r="A142" s="978" t="s">
        <v>2126</v>
      </c>
      <c r="B142" s="979"/>
      <c r="C142" s="980"/>
      <c r="D142" s="981" t="str">
        <f t="shared" si="7"/>
        <v/>
      </c>
      <c r="E142" s="982"/>
      <c r="F142" s="982"/>
      <c r="G142" s="982"/>
      <c r="H142" s="973"/>
      <c r="I142" s="981" t="str">
        <f t="shared" si="8"/>
        <v/>
      </c>
      <c r="J142" s="980"/>
      <c r="K142" s="980"/>
      <c r="L142" s="983">
        <f t="shared" si="9"/>
        <v>0</v>
      </c>
      <c r="M142" s="984"/>
    </row>
    <row r="143" spans="1:13" s="7" customFormat="1" ht="20.100000000000001" customHeight="1" x14ac:dyDescent="0.2">
      <c r="A143" s="978" t="s">
        <v>2127</v>
      </c>
      <c r="B143" s="979"/>
      <c r="C143" s="980"/>
      <c r="D143" s="981" t="str">
        <f t="shared" si="7"/>
        <v/>
      </c>
      <c r="E143" s="982"/>
      <c r="F143" s="982"/>
      <c r="G143" s="982"/>
      <c r="H143" s="973"/>
      <c r="I143" s="981" t="str">
        <f t="shared" si="8"/>
        <v/>
      </c>
      <c r="J143" s="980"/>
      <c r="K143" s="980"/>
      <c r="L143" s="983">
        <f t="shared" si="9"/>
        <v>0</v>
      </c>
      <c r="M143" s="984"/>
    </row>
    <row r="144" spans="1:13" s="7" customFormat="1" ht="20.100000000000001" customHeight="1" x14ac:dyDescent="0.2">
      <c r="A144" s="978" t="s">
        <v>2128</v>
      </c>
      <c r="B144" s="979"/>
      <c r="C144" s="980"/>
      <c r="D144" s="981" t="str">
        <f t="shared" si="7"/>
        <v/>
      </c>
      <c r="E144" s="982"/>
      <c r="F144" s="982"/>
      <c r="G144" s="982"/>
      <c r="H144" s="973"/>
      <c r="I144" s="981" t="str">
        <f t="shared" si="8"/>
        <v/>
      </c>
      <c r="J144" s="980"/>
      <c r="K144" s="980"/>
      <c r="L144" s="983">
        <f t="shared" si="9"/>
        <v>0</v>
      </c>
      <c r="M144" s="984"/>
    </row>
    <row r="145" spans="1:13" s="7" customFormat="1" ht="20.100000000000001" customHeight="1" x14ac:dyDescent="0.2">
      <c r="A145" s="978" t="s">
        <v>2129</v>
      </c>
      <c r="B145" s="979"/>
      <c r="C145" s="980"/>
      <c r="D145" s="981" t="str">
        <f t="shared" si="7"/>
        <v/>
      </c>
      <c r="E145" s="982"/>
      <c r="F145" s="982"/>
      <c r="G145" s="982"/>
      <c r="H145" s="973"/>
      <c r="I145" s="981" t="str">
        <f t="shared" si="8"/>
        <v/>
      </c>
      <c r="J145" s="980"/>
      <c r="K145" s="980"/>
      <c r="L145" s="983">
        <f t="shared" si="9"/>
        <v>0</v>
      </c>
      <c r="M145" s="984"/>
    </row>
    <row r="146" spans="1:13" s="7" customFormat="1" ht="20.100000000000001" customHeight="1" x14ac:dyDescent="0.2">
      <c r="A146" s="978" t="s">
        <v>2130</v>
      </c>
      <c r="B146" s="979"/>
      <c r="C146" s="980"/>
      <c r="D146" s="981" t="str">
        <f t="shared" si="7"/>
        <v/>
      </c>
      <c r="E146" s="982"/>
      <c r="F146" s="982"/>
      <c r="G146" s="982"/>
      <c r="H146" s="973"/>
      <c r="I146" s="981" t="str">
        <f t="shared" si="8"/>
        <v/>
      </c>
      <c r="J146" s="980"/>
      <c r="K146" s="980"/>
      <c r="L146" s="983">
        <f t="shared" si="9"/>
        <v>0</v>
      </c>
      <c r="M146" s="984"/>
    </row>
    <row r="147" spans="1:13" s="7" customFormat="1" ht="20.100000000000001" customHeight="1" x14ac:dyDescent="0.2">
      <c r="A147" s="978" t="s">
        <v>2131</v>
      </c>
      <c r="B147" s="979"/>
      <c r="C147" s="980"/>
      <c r="D147" s="981" t="str">
        <f t="shared" si="7"/>
        <v/>
      </c>
      <c r="E147" s="982"/>
      <c r="F147" s="982"/>
      <c r="G147" s="982"/>
      <c r="H147" s="973"/>
      <c r="I147" s="981" t="str">
        <f t="shared" si="8"/>
        <v/>
      </c>
      <c r="J147" s="980"/>
      <c r="K147" s="980"/>
      <c r="L147" s="983">
        <f t="shared" si="9"/>
        <v>0</v>
      </c>
      <c r="M147" s="984"/>
    </row>
    <row r="148" spans="1:13" s="7" customFormat="1" ht="20.100000000000001" customHeight="1" x14ac:dyDescent="0.2">
      <c r="A148" s="978" t="s">
        <v>2132</v>
      </c>
      <c r="B148" s="979"/>
      <c r="C148" s="980"/>
      <c r="D148" s="981" t="str">
        <f t="shared" si="7"/>
        <v/>
      </c>
      <c r="E148" s="982"/>
      <c r="F148" s="982"/>
      <c r="G148" s="982"/>
      <c r="H148" s="973"/>
      <c r="I148" s="981" t="str">
        <f t="shared" si="8"/>
        <v/>
      </c>
      <c r="J148" s="980"/>
      <c r="K148" s="980"/>
      <c r="L148" s="983">
        <f t="shared" si="9"/>
        <v>0</v>
      </c>
      <c r="M148" s="984"/>
    </row>
    <row r="149" spans="1:13" s="7" customFormat="1" ht="20.100000000000001" customHeight="1" x14ac:dyDescent="0.2">
      <c r="A149" s="978" t="s">
        <v>2133</v>
      </c>
      <c r="B149" s="979"/>
      <c r="C149" s="980"/>
      <c r="D149" s="981" t="str">
        <f t="shared" si="7"/>
        <v/>
      </c>
      <c r="E149" s="982"/>
      <c r="F149" s="982"/>
      <c r="G149" s="982"/>
      <c r="H149" s="973"/>
      <c r="I149" s="981" t="str">
        <f t="shared" si="8"/>
        <v/>
      </c>
      <c r="J149" s="980"/>
      <c r="K149" s="980"/>
      <c r="L149" s="983">
        <f t="shared" si="9"/>
        <v>0</v>
      </c>
      <c r="M149" s="984"/>
    </row>
    <row r="150" spans="1:13" s="7" customFormat="1" ht="20.100000000000001" customHeight="1" x14ac:dyDescent="0.2">
      <c r="A150" s="978" t="s">
        <v>2134</v>
      </c>
      <c r="B150" s="979"/>
      <c r="C150" s="980"/>
      <c r="D150" s="981" t="str">
        <f t="shared" si="7"/>
        <v/>
      </c>
      <c r="E150" s="982"/>
      <c r="F150" s="982"/>
      <c r="G150" s="982"/>
      <c r="H150" s="973"/>
      <c r="I150" s="981" t="str">
        <f t="shared" si="8"/>
        <v/>
      </c>
      <c r="J150" s="980"/>
      <c r="K150" s="980"/>
      <c r="L150" s="983">
        <f t="shared" si="9"/>
        <v>0</v>
      </c>
      <c r="M150" s="984"/>
    </row>
    <row r="151" spans="1:13" s="7" customFormat="1" ht="20.100000000000001" customHeight="1" x14ac:dyDescent="0.2">
      <c r="A151" s="978" t="s">
        <v>2135</v>
      </c>
      <c r="B151" s="979"/>
      <c r="C151" s="980"/>
      <c r="D151" s="981" t="str">
        <f t="shared" si="7"/>
        <v/>
      </c>
      <c r="E151" s="982"/>
      <c r="F151" s="982"/>
      <c r="G151" s="982"/>
      <c r="H151" s="973"/>
      <c r="I151" s="981" t="str">
        <f t="shared" si="8"/>
        <v/>
      </c>
      <c r="J151" s="980"/>
      <c r="K151" s="980"/>
      <c r="L151" s="983">
        <f t="shared" si="9"/>
        <v>0</v>
      </c>
      <c r="M151" s="984"/>
    </row>
    <row r="152" spans="1:13" s="7" customFormat="1" ht="20.100000000000001" customHeight="1" x14ac:dyDescent="0.2">
      <c r="A152" s="978" t="s">
        <v>2136</v>
      </c>
      <c r="B152" s="979"/>
      <c r="C152" s="980"/>
      <c r="D152" s="981" t="str">
        <f t="shared" si="7"/>
        <v/>
      </c>
      <c r="E152" s="982"/>
      <c r="F152" s="982"/>
      <c r="G152" s="982"/>
      <c r="H152" s="973"/>
      <c r="I152" s="981" t="str">
        <f t="shared" si="8"/>
        <v/>
      </c>
      <c r="J152" s="980"/>
      <c r="K152" s="980"/>
      <c r="L152" s="983">
        <f t="shared" si="9"/>
        <v>0</v>
      </c>
      <c r="M152" s="984"/>
    </row>
    <row r="153" spans="1:13" s="7" customFormat="1" ht="20.100000000000001" customHeight="1" x14ac:dyDescent="0.2">
      <c r="A153" s="978" t="s">
        <v>2137</v>
      </c>
      <c r="B153" s="979"/>
      <c r="C153" s="980"/>
      <c r="D153" s="981" t="str">
        <f t="shared" si="7"/>
        <v/>
      </c>
      <c r="E153" s="982"/>
      <c r="F153" s="982"/>
      <c r="G153" s="982"/>
      <c r="H153" s="973"/>
      <c r="I153" s="981" t="str">
        <f t="shared" si="8"/>
        <v/>
      </c>
      <c r="J153" s="980"/>
      <c r="K153" s="980"/>
      <c r="L153" s="983">
        <f t="shared" si="9"/>
        <v>0</v>
      </c>
      <c r="M153" s="984"/>
    </row>
    <row r="154" spans="1:13" s="7" customFormat="1" ht="20.100000000000001" customHeight="1" x14ac:dyDescent="0.2">
      <c r="A154" s="978" t="s">
        <v>2138</v>
      </c>
      <c r="B154" s="979"/>
      <c r="C154" s="980"/>
      <c r="D154" s="981" t="str">
        <f t="shared" si="7"/>
        <v/>
      </c>
      <c r="E154" s="982"/>
      <c r="F154" s="982"/>
      <c r="G154" s="982"/>
      <c r="H154" s="973"/>
      <c r="I154" s="981" t="str">
        <f t="shared" si="8"/>
        <v/>
      </c>
      <c r="J154" s="980"/>
      <c r="K154" s="980"/>
      <c r="L154" s="983">
        <f t="shared" si="9"/>
        <v>0</v>
      </c>
      <c r="M154" s="984"/>
    </row>
    <row r="155" spans="1:13" s="7" customFormat="1" ht="20.100000000000001" customHeight="1" x14ac:dyDescent="0.2">
      <c r="A155" s="978" t="s">
        <v>2139</v>
      </c>
      <c r="B155" s="979"/>
      <c r="C155" s="980"/>
      <c r="D155" s="981" t="str">
        <f t="shared" si="7"/>
        <v/>
      </c>
      <c r="E155" s="982"/>
      <c r="F155" s="982"/>
      <c r="G155" s="982"/>
      <c r="H155" s="973"/>
      <c r="I155" s="981" t="str">
        <f t="shared" si="8"/>
        <v/>
      </c>
      <c r="J155" s="980"/>
      <c r="K155" s="980"/>
      <c r="L155" s="983">
        <f t="shared" si="9"/>
        <v>0</v>
      </c>
      <c r="M155" s="984"/>
    </row>
    <row r="156" spans="1:13" s="7" customFormat="1" ht="20.100000000000001" customHeight="1" x14ac:dyDescent="0.2">
      <c r="A156" s="978" t="s">
        <v>2140</v>
      </c>
      <c r="B156" s="979"/>
      <c r="C156" s="980"/>
      <c r="D156" s="981" t="str">
        <f t="shared" si="7"/>
        <v/>
      </c>
      <c r="E156" s="982"/>
      <c r="F156" s="982"/>
      <c r="G156" s="982"/>
      <c r="H156" s="973"/>
      <c r="I156" s="981" t="str">
        <f t="shared" si="8"/>
        <v/>
      </c>
      <c r="J156" s="980"/>
      <c r="K156" s="980"/>
      <c r="L156" s="983">
        <f t="shared" si="9"/>
        <v>0</v>
      </c>
      <c r="M156" s="984"/>
    </row>
    <row r="157" spans="1:13" s="7" customFormat="1" ht="20.100000000000001" customHeight="1" x14ac:dyDescent="0.2">
      <c r="A157" s="978" t="s">
        <v>2141</v>
      </c>
      <c r="B157" s="979"/>
      <c r="C157" s="980"/>
      <c r="D157" s="981" t="str">
        <f t="shared" si="7"/>
        <v/>
      </c>
      <c r="E157" s="982"/>
      <c r="F157" s="982"/>
      <c r="G157" s="982"/>
      <c r="H157" s="973"/>
      <c r="I157" s="981" t="str">
        <f t="shared" si="8"/>
        <v/>
      </c>
      <c r="J157" s="980"/>
      <c r="K157" s="980"/>
      <c r="L157" s="983">
        <f t="shared" si="9"/>
        <v>0</v>
      </c>
      <c r="M157" s="984"/>
    </row>
    <row r="158" spans="1:13" s="7" customFormat="1" ht="20.100000000000001" customHeight="1" x14ac:dyDescent="0.2">
      <c r="A158" s="978" t="s">
        <v>2142</v>
      </c>
      <c r="B158" s="979"/>
      <c r="C158" s="980"/>
      <c r="D158" s="981" t="str">
        <f t="shared" si="7"/>
        <v/>
      </c>
      <c r="E158" s="982"/>
      <c r="F158" s="982"/>
      <c r="G158" s="982"/>
      <c r="H158" s="973"/>
      <c r="I158" s="981" t="str">
        <f t="shared" si="8"/>
        <v/>
      </c>
      <c r="J158" s="980"/>
      <c r="K158" s="980"/>
      <c r="L158" s="983">
        <f t="shared" si="9"/>
        <v>0</v>
      </c>
      <c r="M158" s="984"/>
    </row>
    <row r="159" spans="1:13" s="7" customFormat="1" ht="20.100000000000001" customHeight="1" x14ac:dyDescent="0.2">
      <c r="A159" s="978" t="s">
        <v>2143</v>
      </c>
      <c r="B159" s="979"/>
      <c r="C159" s="980"/>
      <c r="D159" s="981" t="str">
        <f t="shared" si="7"/>
        <v/>
      </c>
      <c r="E159" s="982"/>
      <c r="F159" s="982"/>
      <c r="G159" s="982"/>
      <c r="H159" s="973"/>
      <c r="I159" s="981" t="str">
        <f t="shared" si="8"/>
        <v/>
      </c>
      <c r="J159" s="980"/>
      <c r="K159" s="980"/>
      <c r="L159" s="983">
        <f t="shared" si="9"/>
        <v>0</v>
      </c>
      <c r="M159" s="984"/>
    </row>
    <row r="160" spans="1:13" s="7" customFormat="1" ht="20.100000000000001" customHeight="1" x14ac:dyDescent="0.2">
      <c r="A160" s="978" t="s">
        <v>2144</v>
      </c>
      <c r="B160" s="979"/>
      <c r="C160" s="980"/>
      <c r="D160" s="981" t="str">
        <f t="shared" si="7"/>
        <v/>
      </c>
      <c r="E160" s="982"/>
      <c r="F160" s="982"/>
      <c r="G160" s="982"/>
      <c r="H160" s="973"/>
      <c r="I160" s="981" t="str">
        <f t="shared" si="8"/>
        <v/>
      </c>
      <c r="J160" s="980"/>
      <c r="K160" s="980"/>
      <c r="L160" s="983">
        <f t="shared" si="9"/>
        <v>0</v>
      </c>
      <c r="M160" s="984"/>
    </row>
    <row r="161" spans="1:13" s="7" customFormat="1" ht="20.100000000000001" customHeight="1" x14ac:dyDescent="0.2">
      <c r="A161" s="978" t="s">
        <v>2145</v>
      </c>
      <c r="B161" s="979"/>
      <c r="C161" s="980"/>
      <c r="D161" s="981" t="str">
        <f t="shared" si="7"/>
        <v/>
      </c>
      <c r="E161" s="982"/>
      <c r="F161" s="982"/>
      <c r="G161" s="982"/>
      <c r="H161" s="973"/>
      <c r="I161" s="981" t="str">
        <f t="shared" si="8"/>
        <v/>
      </c>
      <c r="J161" s="980"/>
      <c r="K161" s="980"/>
      <c r="L161" s="983">
        <f t="shared" si="9"/>
        <v>0</v>
      </c>
      <c r="M161" s="984"/>
    </row>
    <row r="162" spans="1:13" s="7" customFormat="1" ht="20.100000000000001" customHeight="1" x14ac:dyDescent="0.2">
      <c r="A162" s="978" t="s">
        <v>2146</v>
      </c>
      <c r="B162" s="979"/>
      <c r="C162" s="980"/>
      <c r="D162" s="981" t="str">
        <f t="shared" si="7"/>
        <v/>
      </c>
      <c r="E162" s="982"/>
      <c r="F162" s="982"/>
      <c r="G162" s="982"/>
      <c r="H162" s="973"/>
      <c r="I162" s="981" t="str">
        <f t="shared" si="8"/>
        <v/>
      </c>
      <c r="J162" s="980"/>
      <c r="K162" s="980"/>
      <c r="L162" s="983">
        <f t="shared" si="9"/>
        <v>0</v>
      </c>
      <c r="M162" s="984"/>
    </row>
    <row r="163" spans="1:13" s="7" customFormat="1" ht="20.100000000000001" customHeight="1" x14ac:dyDescent="0.2">
      <c r="A163" s="978" t="s">
        <v>2147</v>
      </c>
      <c r="B163" s="979"/>
      <c r="C163" s="980"/>
      <c r="D163" s="981" t="str">
        <f t="shared" si="7"/>
        <v/>
      </c>
      <c r="E163" s="982"/>
      <c r="F163" s="982"/>
      <c r="G163" s="982"/>
      <c r="H163" s="973"/>
      <c r="I163" s="981" t="str">
        <f t="shared" si="8"/>
        <v/>
      </c>
      <c r="J163" s="980"/>
      <c r="K163" s="980"/>
      <c r="L163" s="983">
        <f t="shared" si="9"/>
        <v>0</v>
      </c>
      <c r="M163" s="984"/>
    </row>
    <row r="164" spans="1:13" s="7" customFormat="1" ht="20.100000000000001" customHeight="1" x14ac:dyDescent="0.2">
      <c r="A164" s="978" t="s">
        <v>2148</v>
      </c>
      <c r="B164" s="979"/>
      <c r="C164" s="980"/>
      <c r="D164" s="981" t="str">
        <f t="shared" si="7"/>
        <v/>
      </c>
      <c r="E164" s="982"/>
      <c r="F164" s="982"/>
      <c r="G164" s="982"/>
      <c r="H164" s="973"/>
      <c r="I164" s="981" t="str">
        <f t="shared" si="8"/>
        <v/>
      </c>
      <c r="J164" s="980"/>
      <c r="K164" s="980"/>
      <c r="L164" s="983">
        <f t="shared" si="9"/>
        <v>0</v>
      </c>
      <c r="M164" s="984"/>
    </row>
    <row r="165" spans="1:13" s="7" customFormat="1" ht="20.100000000000001" customHeight="1" x14ac:dyDescent="0.2">
      <c r="A165" s="978" t="s">
        <v>2149</v>
      </c>
      <c r="B165" s="979"/>
      <c r="C165" s="980"/>
      <c r="D165" s="981" t="str">
        <f t="shared" si="7"/>
        <v/>
      </c>
      <c r="E165" s="982"/>
      <c r="F165" s="982"/>
      <c r="G165" s="982"/>
      <c r="H165" s="973"/>
      <c r="I165" s="981" t="str">
        <f t="shared" si="8"/>
        <v/>
      </c>
      <c r="J165" s="980"/>
      <c r="K165" s="980"/>
      <c r="L165" s="983">
        <f t="shared" si="9"/>
        <v>0</v>
      </c>
      <c r="M165" s="984"/>
    </row>
    <row r="166" spans="1:13" s="7" customFormat="1" ht="20.100000000000001" customHeight="1" x14ac:dyDescent="0.2">
      <c r="A166" s="978" t="s">
        <v>2150</v>
      </c>
      <c r="B166" s="979"/>
      <c r="C166" s="980"/>
      <c r="D166" s="981" t="str">
        <f t="shared" si="7"/>
        <v/>
      </c>
      <c r="E166" s="982"/>
      <c r="F166" s="982"/>
      <c r="G166" s="982"/>
      <c r="H166" s="973"/>
      <c r="I166" s="981" t="str">
        <f t="shared" si="8"/>
        <v/>
      </c>
      <c r="J166" s="980"/>
      <c r="K166" s="980"/>
      <c r="L166" s="983">
        <f t="shared" si="9"/>
        <v>0</v>
      </c>
      <c r="M166" s="984"/>
    </row>
    <row r="167" spans="1:13" s="7" customFormat="1" ht="20.100000000000001" customHeight="1" x14ac:dyDescent="0.2">
      <c r="A167" s="978" t="s">
        <v>2151</v>
      </c>
      <c r="B167" s="979"/>
      <c r="C167" s="980"/>
      <c r="D167" s="981" t="str">
        <f t="shared" si="7"/>
        <v/>
      </c>
      <c r="E167" s="982"/>
      <c r="F167" s="982"/>
      <c r="G167" s="982"/>
      <c r="H167" s="973"/>
      <c r="I167" s="981" t="str">
        <f t="shared" si="8"/>
        <v/>
      </c>
      <c r="J167" s="980"/>
      <c r="K167" s="980"/>
      <c r="L167" s="983">
        <f t="shared" si="9"/>
        <v>0</v>
      </c>
      <c r="M167" s="984"/>
    </row>
    <row r="168" spans="1:13" s="7" customFormat="1" ht="20.100000000000001" customHeight="1" x14ac:dyDescent="0.2">
      <c r="A168" s="978" t="s">
        <v>2152</v>
      </c>
      <c r="B168" s="979"/>
      <c r="C168" s="980"/>
      <c r="D168" s="981" t="str">
        <f t="shared" si="7"/>
        <v/>
      </c>
      <c r="E168" s="982"/>
      <c r="F168" s="982"/>
      <c r="G168" s="982"/>
      <c r="H168" s="973"/>
      <c r="I168" s="981" t="str">
        <f t="shared" si="8"/>
        <v/>
      </c>
      <c r="J168" s="980"/>
      <c r="K168" s="980"/>
      <c r="L168" s="983">
        <f t="shared" si="9"/>
        <v>0</v>
      </c>
      <c r="M168" s="984"/>
    </row>
    <row r="169" spans="1:13" s="7" customFormat="1" ht="20.100000000000001" customHeight="1" x14ac:dyDescent="0.2">
      <c r="A169" s="978" t="s">
        <v>2153</v>
      </c>
      <c r="B169" s="979"/>
      <c r="C169" s="980"/>
      <c r="D169" s="981" t="str">
        <f t="shared" si="7"/>
        <v/>
      </c>
      <c r="E169" s="982"/>
      <c r="F169" s="982"/>
      <c r="G169" s="982"/>
      <c r="H169" s="973"/>
      <c r="I169" s="981" t="str">
        <f t="shared" si="8"/>
        <v/>
      </c>
      <c r="J169" s="980"/>
      <c r="K169" s="980"/>
      <c r="L169" s="983">
        <f t="shared" si="9"/>
        <v>0</v>
      </c>
      <c r="M169" s="984"/>
    </row>
    <row r="170" spans="1:13" s="7" customFormat="1" ht="20.100000000000001" customHeight="1" x14ac:dyDescent="0.2">
      <c r="A170" s="978" t="s">
        <v>2154</v>
      </c>
      <c r="B170" s="979"/>
      <c r="C170" s="980"/>
      <c r="D170" s="981" t="str">
        <f t="shared" si="7"/>
        <v/>
      </c>
      <c r="E170" s="982"/>
      <c r="F170" s="982"/>
      <c r="G170" s="982"/>
      <c r="H170" s="973"/>
      <c r="I170" s="981" t="str">
        <f t="shared" si="8"/>
        <v/>
      </c>
      <c r="J170" s="980"/>
      <c r="K170" s="980"/>
      <c r="L170" s="983">
        <f t="shared" si="9"/>
        <v>0</v>
      </c>
      <c r="M170" s="984"/>
    </row>
    <row r="171" spans="1:13" s="7" customFormat="1" ht="20.100000000000001" customHeight="1" x14ac:dyDescent="0.2">
      <c r="A171" s="978" t="s">
        <v>2155</v>
      </c>
      <c r="B171" s="979"/>
      <c r="C171" s="980"/>
      <c r="D171" s="981" t="str">
        <f t="shared" si="7"/>
        <v/>
      </c>
      <c r="E171" s="982"/>
      <c r="F171" s="982"/>
      <c r="G171" s="982"/>
      <c r="H171" s="973"/>
      <c r="I171" s="981" t="str">
        <f t="shared" si="8"/>
        <v/>
      </c>
      <c r="J171" s="980"/>
      <c r="K171" s="980"/>
      <c r="L171" s="983">
        <f t="shared" si="9"/>
        <v>0</v>
      </c>
      <c r="M171" s="984"/>
    </row>
    <row r="172" spans="1:13" s="7" customFormat="1" ht="20.100000000000001" customHeight="1" x14ac:dyDescent="0.2">
      <c r="A172" s="978" t="s">
        <v>2156</v>
      </c>
      <c r="B172" s="979"/>
      <c r="C172" s="980"/>
      <c r="D172" s="981" t="str">
        <f t="shared" si="7"/>
        <v/>
      </c>
      <c r="E172" s="982"/>
      <c r="F172" s="982"/>
      <c r="G172" s="982"/>
      <c r="H172" s="973"/>
      <c r="I172" s="981" t="str">
        <f t="shared" si="8"/>
        <v/>
      </c>
      <c r="J172" s="980"/>
      <c r="K172" s="980"/>
      <c r="L172" s="983">
        <f t="shared" si="9"/>
        <v>0</v>
      </c>
      <c r="M172" s="984"/>
    </row>
    <row r="173" spans="1:13" s="7" customFormat="1" ht="20.100000000000001" customHeight="1" x14ac:dyDescent="0.2">
      <c r="A173" s="978" t="s">
        <v>2157</v>
      </c>
      <c r="B173" s="979"/>
      <c r="C173" s="980"/>
      <c r="D173" s="981" t="str">
        <f t="shared" si="7"/>
        <v/>
      </c>
      <c r="E173" s="982"/>
      <c r="F173" s="982"/>
      <c r="G173" s="982"/>
      <c r="H173" s="973"/>
      <c r="I173" s="981" t="str">
        <f t="shared" si="8"/>
        <v/>
      </c>
      <c r="J173" s="980"/>
      <c r="K173" s="980"/>
      <c r="L173" s="983">
        <f t="shared" si="9"/>
        <v>0</v>
      </c>
      <c r="M173" s="984"/>
    </row>
    <row r="174" spans="1:13" s="7" customFormat="1" ht="20.100000000000001" customHeight="1" x14ac:dyDescent="0.2">
      <c r="A174" s="978" t="s">
        <v>2158</v>
      </c>
      <c r="B174" s="979"/>
      <c r="C174" s="980"/>
      <c r="D174" s="981" t="str">
        <f t="shared" si="7"/>
        <v/>
      </c>
      <c r="E174" s="982"/>
      <c r="F174" s="982"/>
      <c r="G174" s="982"/>
      <c r="H174" s="973"/>
      <c r="I174" s="981" t="str">
        <f t="shared" si="8"/>
        <v/>
      </c>
      <c r="J174" s="980"/>
      <c r="K174" s="980"/>
      <c r="L174" s="983">
        <f t="shared" si="9"/>
        <v>0</v>
      </c>
      <c r="M174" s="984"/>
    </row>
    <row r="175" spans="1:13" s="7" customFormat="1" ht="20.100000000000001" customHeight="1" x14ac:dyDescent="0.2">
      <c r="A175" s="978" t="s">
        <v>2159</v>
      </c>
      <c r="B175" s="979"/>
      <c r="C175" s="980"/>
      <c r="D175" s="981" t="str">
        <f t="shared" si="7"/>
        <v/>
      </c>
      <c r="E175" s="982"/>
      <c r="F175" s="982"/>
      <c r="G175" s="982"/>
      <c r="H175" s="973"/>
      <c r="I175" s="981" t="str">
        <f t="shared" si="8"/>
        <v/>
      </c>
      <c r="J175" s="980"/>
      <c r="K175" s="980"/>
      <c r="L175" s="983">
        <f t="shared" si="9"/>
        <v>0</v>
      </c>
      <c r="M175" s="984"/>
    </row>
    <row r="176" spans="1:13" s="7" customFormat="1" ht="20.100000000000001" customHeight="1" x14ac:dyDescent="0.2">
      <c r="A176" s="978" t="s">
        <v>2160</v>
      </c>
      <c r="B176" s="979"/>
      <c r="C176" s="980"/>
      <c r="D176" s="981" t="str">
        <f t="shared" si="7"/>
        <v/>
      </c>
      <c r="E176" s="982"/>
      <c r="F176" s="982"/>
      <c r="G176" s="982"/>
      <c r="H176" s="973"/>
      <c r="I176" s="981" t="str">
        <f t="shared" si="8"/>
        <v/>
      </c>
      <c r="J176" s="980"/>
      <c r="K176" s="980"/>
      <c r="L176" s="983">
        <f t="shared" si="9"/>
        <v>0</v>
      </c>
      <c r="M176" s="984"/>
    </row>
    <row r="177" spans="1:13" s="7" customFormat="1" ht="20.100000000000001" customHeight="1" x14ac:dyDescent="0.2">
      <c r="A177" s="978" t="s">
        <v>2161</v>
      </c>
      <c r="B177" s="979"/>
      <c r="C177" s="980"/>
      <c r="D177" s="981" t="str">
        <f t="shared" si="7"/>
        <v/>
      </c>
      <c r="E177" s="982"/>
      <c r="F177" s="982"/>
      <c r="G177" s="982"/>
      <c r="H177" s="973"/>
      <c r="I177" s="981" t="str">
        <f t="shared" si="8"/>
        <v/>
      </c>
      <c r="J177" s="980"/>
      <c r="K177" s="980"/>
      <c r="L177" s="983">
        <f t="shared" si="9"/>
        <v>0</v>
      </c>
      <c r="M177" s="984"/>
    </row>
    <row r="178" spans="1:13" s="7" customFormat="1" ht="20.100000000000001" customHeight="1" x14ac:dyDescent="0.2">
      <c r="A178" s="978" t="s">
        <v>2162</v>
      </c>
      <c r="B178" s="979"/>
      <c r="C178" s="980"/>
      <c r="D178" s="981" t="str">
        <f t="shared" si="7"/>
        <v/>
      </c>
      <c r="E178" s="982"/>
      <c r="F178" s="982"/>
      <c r="G178" s="982"/>
      <c r="H178" s="973"/>
      <c r="I178" s="981" t="str">
        <f t="shared" si="8"/>
        <v/>
      </c>
      <c r="J178" s="980"/>
      <c r="K178" s="980"/>
      <c r="L178" s="983">
        <f t="shared" si="9"/>
        <v>0</v>
      </c>
      <c r="M178" s="984"/>
    </row>
    <row r="179" spans="1:13" s="7" customFormat="1" ht="20.100000000000001" customHeight="1" x14ac:dyDescent="0.2">
      <c r="A179" s="978" t="s">
        <v>2163</v>
      </c>
      <c r="B179" s="979"/>
      <c r="C179" s="980"/>
      <c r="D179" s="981" t="str">
        <f t="shared" si="7"/>
        <v/>
      </c>
      <c r="E179" s="982"/>
      <c r="F179" s="982"/>
      <c r="G179" s="982"/>
      <c r="H179" s="973"/>
      <c r="I179" s="981" t="str">
        <f t="shared" si="8"/>
        <v/>
      </c>
      <c r="J179" s="980"/>
      <c r="K179" s="980"/>
      <c r="L179" s="983">
        <f t="shared" si="9"/>
        <v>0</v>
      </c>
      <c r="M179" s="984"/>
    </row>
    <row r="180" spans="1:13" s="7" customFormat="1" ht="20.100000000000001" customHeight="1" x14ac:dyDescent="0.2">
      <c r="A180" s="978" t="s">
        <v>2164</v>
      </c>
      <c r="B180" s="979"/>
      <c r="C180" s="980"/>
      <c r="D180" s="981" t="str">
        <f t="shared" si="7"/>
        <v/>
      </c>
      <c r="E180" s="982"/>
      <c r="F180" s="982"/>
      <c r="G180" s="982"/>
      <c r="H180" s="973"/>
      <c r="I180" s="981" t="str">
        <f t="shared" si="8"/>
        <v/>
      </c>
      <c r="J180" s="980"/>
      <c r="K180" s="980"/>
      <c r="L180" s="983">
        <f t="shared" si="9"/>
        <v>0</v>
      </c>
      <c r="M180" s="984"/>
    </row>
    <row r="181" spans="1:13" s="7" customFormat="1" ht="20.100000000000001" customHeight="1" x14ac:dyDescent="0.2">
      <c r="A181" s="978" t="s">
        <v>2165</v>
      </c>
      <c r="B181" s="979"/>
      <c r="C181" s="980"/>
      <c r="D181" s="981" t="str">
        <f t="shared" si="7"/>
        <v/>
      </c>
      <c r="E181" s="982"/>
      <c r="F181" s="982"/>
      <c r="G181" s="982"/>
      <c r="H181" s="973"/>
      <c r="I181" s="981" t="str">
        <f t="shared" si="8"/>
        <v/>
      </c>
      <c r="J181" s="980"/>
      <c r="K181" s="980"/>
      <c r="L181" s="983">
        <f t="shared" si="9"/>
        <v>0</v>
      </c>
      <c r="M181" s="984"/>
    </row>
    <row r="182" spans="1:13" s="7" customFormat="1" ht="20.100000000000001" customHeight="1" x14ac:dyDescent="0.2">
      <c r="A182" s="978" t="s">
        <v>2166</v>
      </c>
      <c r="B182" s="979"/>
      <c r="C182" s="980"/>
      <c r="D182" s="981" t="str">
        <f t="shared" si="7"/>
        <v/>
      </c>
      <c r="E182" s="982"/>
      <c r="F182" s="982"/>
      <c r="G182" s="982"/>
      <c r="H182" s="973"/>
      <c r="I182" s="981" t="str">
        <f t="shared" si="8"/>
        <v/>
      </c>
      <c r="J182" s="980"/>
      <c r="K182" s="980"/>
      <c r="L182" s="983">
        <f t="shared" si="9"/>
        <v>0</v>
      </c>
      <c r="M182" s="984"/>
    </row>
    <row r="183" spans="1:13" s="7" customFormat="1" ht="20.100000000000001" customHeight="1" x14ac:dyDescent="0.2">
      <c r="A183" s="978" t="s">
        <v>2167</v>
      </c>
      <c r="B183" s="979"/>
      <c r="C183" s="980"/>
      <c r="D183" s="981" t="str">
        <f t="shared" si="7"/>
        <v/>
      </c>
      <c r="E183" s="982"/>
      <c r="F183" s="982"/>
      <c r="G183" s="982"/>
      <c r="H183" s="973"/>
      <c r="I183" s="981" t="str">
        <f t="shared" si="8"/>
        <v/>
      </c>
      <c r="J183" s="980"/>
      <c r="K183" s="980"/>
      <c r="L183" s="983">
        <f t="shared" si="9"/>
        <v>0</v>
      </c>
      <c r="M183" s="984"/>
    </row>
    <row r="184" spans="1:13" s="7" customFormat="1" ht="20.100000000000001" customHeight="1" x14ac:dyDescent="0.2">
      <c r="A184" s="978" t="s">
        <v>2168</v>
      </c>
      <c r="B184" s="979"/>
      <c r="C184" s="980"/>
      <c r="D184" s="981" t="str">
        <f t="shared" si="7"/>
        <v/>
      </c>
      <c r="E184" s="982"/>
      <c r="F184" s="982"/>
      <c r="G184" s="982"/>
      <c r="H184" s="973"/>
      <c r="I184" s="981" t="str">
        <f t="shared" si="8"/>
        <v/>
      </c>
      <c r="J184" s="980"/>
      <c r="K184" s="980"/>
      <c r="L184" s="983">
        <f t="shared" si="9"/>
        <v>0</v>
      </c>
      <c r="M184" s="984"/>
    </row>
    <row r="185" spans="1:13" s="7" customFormat="1" ht="20.100000000000001" customHeight="1" x14ac:dyDescent="0.2">
      <c r="A185" s="978" t="s">
        <v>2169</v>
      </c>
      <c r="B185" s="979"/>
      <c r="C185" s="980"/>
      <c r="D185" s="981" t="str">
        <f t="shared" si="7"/>
        <v/>
      </c>
      <c r="E185" s="982"/>
      <c r="F185" s="982"/>
      <c r="G185" s="982"/>
      <c r="H185" s="973"/>
      <c r="I185" s="981" t="str">
        <f t="shared" si="8"/>
        <v/>
      </c>
      <c r="J185" s="980"/>
      <c r="K185" s="980"/>
      <c r="L185" s="983">
        <f t="shared" si="9"/>
        <v>0</v>
      </c>
      <c r="M185" s="984"/>
    </row>
    <row r="186" spans="1:13" s="7" customFormat="1" ht="20.100000000000001" customHeight="1" x14ac:dyDescent="0.2">
      <c r="A186" s="978" t="s">
        <v>2170</v>
      </c>
      <c r="B186" s="979"/>
      <c r="C186" s="980"/>
      <c r="D186" s="981" t="str">
        <f t="shared" si="7"/>
        <v/>
      </c>
      <c r="E186" s="982"/>
      <c r="F186" s="982"/>
      <c r="G186" s="982"/>
      <c r="H186" s="973"/>
      <c r="I186" s="981" t="str">
        <f t="shared" si="8"/>
        <v/>
      </c>
      <c r="J186" s="980"/>
      <c r="K186" s="980"/>
      <c r="L186" s="983">
        <f t="shared" si="9"/>
        <v>0</v>
      </c>
      <c r="M186" s="984"/>
    </row>
    <row r="187" spans="1:13" s="7" customFormat="1" ht="20.100000000000001" customHeight="1" x14ac:dyDescent="0.2">
      <c r="A187" s="978" t="s">
        <v>2171</v>
      </c>
      <c r="B187" s="979"/>
      <c r="C187" s="980"/>
      <c r="D187" s="981" t="str">
        <f t="shared" si="7"/>
        <v/>
      </c>
      <c r="E187" s="982"/>
      <c r="F187" s="982"/>
      <c r="G187" s="982"/>
      <c r="H187" s="973"/>
      <c r="I187" s="981" t="str">
        <f t="shared" si="8"/>
        <v/>
      </c>
      <c r="J187" s="980"/>
      <c r="K187" s="980"/>
      <c r="L187" s="983">
        <f t="shared" si="9"/>
        <v>0</v>
      </c>
      <c r="M187" s="984"/>
    </row>
    <row r="188" spans="1:13" s="7" customFormat="1" ht="20.100000000000001" customHeight="1" x14ac:dyDescent="0.2">
      <c r="A188" s="978" t="s">
        <v>2172</v>
      </c>
      <c r="B188" s="979"/>
      <c r="C188" s="980"/>
      <c r="D188" s="981" t="str">
        <f t="shared" si="7"/>
        <v/>
      </c>
      <c r="E188" s="982"/>
      <c r="F188" s="982"/>
      <c r="G188" s="982"/>
      <c r="H188" s="973"/>
      <c r="I188" s="981" t="str">
        <f t="shared" si="8"/>
        <v/>
      </c>
      <c r="J188" s="980"/>
      <c r="K188" s="980"/>
      <c r="L188" s="983">
        <f t="shared" si="9"/>
        <v>0</v>
      </c>
      <c r="M188" s="984"/>
    </row>
    <row r="189" spans="1:13" s="7" customFormat="1" ht="20.100000000000001" customHeight="1" x14ac:dyDescent="0.2">
      <c r="A189" s="978" t="s">
        <v>2173</v>
      </c>
      <c r="B189" s="979"/>
      <c r="C189" s="980"/>
      <c r="D189" s="981" t="str">
        <f t="shared" si="7"/>
        <v/>
      </c>
      <c r="E189" s="982"/>
      <c r="F189" s="982"/>
      <c r="G189" s="982"/>
      <c r="H189" s="973"/>
      <c r="I189" s="981" t="str">
        <f t="shared" si="8"/>
        <v/>
      </c>
      <c r="J189" s="980"/>
      <c r="K189" s="980"/>
      <c r="L189" s="983">
        <f t="shared" si="9"/>
        <v>0</v>
      </c>
      <c r="M189" s="984"/>
    </row>
    <row r="190" spans="1:13" s="7" customFormat="1" ht="20.100000000000001" customHeight="1" x14ac:dyDescent="0.2">
      <c r="A190" s="978" t="s">
        <v>2174</v>
      </c>
      <c r="B190" s="979"/>
      <c r="C190" s="980"/>
      <c r="D190" s="981" t="str">
        <f t="shared" si="7"/>
        <v/>
      </c>
      <c r="E190" s="982"/>
      <c r="F190" s="982"/>
      <c r="G190" s="982"/>
      <c r="H190" s="973"/>
      <c r="I190" s="981" t="str">
        <f t="shared" si="8"/>
        <v/>
      </c>
      <c r="J190" s="980"/>
      <c r="K190" s="980"/>
      <c r="L190" s="983">
        <f t="shared" si="9"/>
        <v>0</v>
      </c>
      <c r="M190" s="984"/>
    </row>
    <row r="191" spans="1:13" s="7" customFormat="1" ht="20.100000000000001" customHeight="1" x14ac:dyDescent="0.2">
      <c r="A191" s="978" t="s">
        <v>2175</v>
      </c>
      <c r="B191" s="979"/>
      <c r="C191" s="980"/>
      <c r="D191" s="981" t="str">
        <f t="shared" si="7"/>
        <v/>
      </c>
      <c r="E191" s="982"/>
      <c r="F191" s="982"/>
      <c r="G191" s="982"/>
      <c r="H191" s="973"/>
      <c r="I191" s="981" t="str">
        <f t="shared" si="8"/>
        <v/>
      </c>
      <c r="J191" s="980"/>
      <c r="K191" s="980"/>
      <c r="L191" s="983">
        <f t="shared" si="9"/>
        <v>0</v>
      </c>
      <c r="M191" s="984"/>
    </row>
    <row r="192" spans="1:13" s="7" customFormat="1" ht="20.100000000000001" customHeight="1" x14ac:dyDescent="0.2">
      <c r="A192" s="978" t="s">
        <v>2176</v>
      </c>
      <c r="B192" s="979"/>
      <c r="C192" s="980"/>
      <c r="D192" s="981" t="str">
        <f t="shared" si="7"/>
        <v/>
      </c>
      <c r="E192" s="982"/>
      <c r="F192" s="982"/>
      <c r="G192" s="982"/>
      <c r="H192" s="973"/>
      <c r="I192" s="981" t="str">
        <f t="shared" si="8"/>
        <v/>
      </c>
      <c r="J192" s="980"/>
      <c r="K192" s="980"/>
      <c r="L192" s="983">
        <f t="shared" si="9"/>
        <v>0</v>
      </c>
      <c r="M192" s="984"/>
    </row>
    <row r="193" spans="1:13" s="7" customFormat="1" ht="20.100000000000001" customHeight="1" x14ac:dyDescent="0.2">
      <c r="A193" s="978" t="s">
        <v>2177</v>
      </c>
      <c r="B193" s="979"/>
      <c r="C193" s="980"/>
      <c r="D193" s="981" t="str">
        <f t="shared" si="7"/>
        <v/>
      </c>
      <c r="E193" s="982"/>
      <c r="F193" s="982"/>
      <c r="G193" s="982"/>
      <c r="H193" s="973"/>
      <c r="I193" s="981" t="str">
        <f t="shared" si="8"/>
        <v/>
      </c>
      <c r="J193" s="980"/>
      <c r="K193" s="980"/>
      <c r="L193" s="983">
        <f t="shared" si="9"/>
        <v>0</v>
      </c>
      <c r="M193" s="984"/>
    </row>
    <row r="194" spans="1:13" s="7" customFormat="1" ht="20.100000000000001" customHeight="1" x14ac:dyDescent="0.2">
      <c r="A194" s="978" t="s">
        <v>2178</v>
      </c>
      <c r="B194" s="979"/>
      <c r="C194" s="980"/>
      <c r="D194" s="981" t="str">
        <f t="shared" si="7"/>
        <v/>
      </c>
      <c r="E194" s="982"/>
      <c r="F194" s="982"/>
      <c r="G194" s="982"/>
      <c r="H194" s="973"/>
      <c r="I194" s="981" t="str">
        <f t="shared" si="8"/>
        <v/>
      </c>
      <c r="J194" s="980"/>
      <c r="K194" s="980"/>
      <c r="L194" s="983">
        <f t="shared" si="9"/>
        <v>0</v>
      </c>
      <c r="M194" s="984"/>
    </row>
    <row r="195" spans="1:13" s="7" customFormat="1" ht="20.100000000000001" customHeight="1" x14ac:dyDescent="0.2">
      <c r="A195" s="978" t="s">
        <v>2179</v>
      </c>
      <c r="B195" s="979"/>
      <c r="C195" s="980"/>
      <c r="D195" s="981" t="str">
        <f t="shared" si="7"/>
        <v/>
      </c>
      <c r="E195" s="982"/>
      <c r="F195" s="982"/>
      <c r="G195" s="982"/>
      <c r="H195" s="973"/>
      <c r="I195" s="981" t="str">
        <f t="shared" si="8"/>
        <v/>
      </c>
      <c r="J195" s="980"/>
      <c r="K195" s="980"/>
      <c r="L195" s="983">
        <f t="shared" si="9"/>
        <v>0</v>
      </c>
      <c r="M195" s="984"/>
    </row>
    <row r="196" spans="1:13" s="7" customFormat="1" ht="20.100000000000001" customHeight="1" x14ac:dyDescent="0.2">
      <c r="A196" s="978" t="s">
        <v>2180</v>
      </c>
      <c r="B196" s="979"/>
      <c r="C196" s="980"/>
      <c r="D196" s="981" t="str">
        <f t="shared" ref="D196:D231" si="10">IF(ISBLANK(C196),"",IF($F$10="Yes",DATE(YEAR(C196)-5,MONTH(C196),DAY(C196)),DATE(YEAR(C196)-10,MONTH(C196),DAY(C196))))</f>
        <v/>
      </c>
      <c r="E196" s="982"/>
      <c r="F196" s="982"/>
      <c r="G196" s="982"/>
      <c r="H196" s="973"/>
      <c r="I196" s="981" t="str">
        <f t="shared" si="8"/>
        <v/>
      </c>
      <c r="J196" s="980"/>
      <c r="K196" s="980"/>
      <c r="L196" s="983">
        <f t="shared" si="9"/>
        <v>0</v>
      </c>
      <c r="M196" s="984"/>
    </row>
    <row r="197" spans="1:13" s="7" customFormat="1" ht="20.100000000000001" customHeight="1" x14ac:dyDescent="0.2">
      <c r="A197" s="978" t="s">
        <v>2181</v>
      </c>
      <c r="B197" s="979"/>
      <c r="C197" s="980"/>
      <c r="D197" s="981" t="str">
        <f t="shared" si="10"/>
        <v/>
      </c>
      <c r="E197" s="982"/>
      <c r="F197" s="982"/>
      <c r="G197" s="982"/>
      <c r="H197" s="973"/>
      <c r="I197" s="981" t="str">
        <f t="shared" ref="I197:I231" si="11">IF(ISBLANK(H197),"",DATE(YEAR(H197)+2,MONTH(H197),DAY(H197)))</f>
        <v/>
      </c>
      <c r="J197" s="980"/>
      <c r="K197" s="980"/>
      <c r="L197" s="983">
        <f t="shared" ref="L197:L231" si="12">K197-J197</f>
        <v>0</v>
      </c>
      <c r="M197" s="984"/>
    </row>
    <row r="198" spans="1:13" s="7" customFormat="1" ht="20.100000000000001" customHeight="1" x14ac:dyDescent="0.2">
      <c r="A198" s="978" t="s">
        <v>2182</v>
      </c>
      <c r="B198" s="979"/>
      <c r="C198" s="980"/>
      <c r="D198" s="981" t="str">
        <f t="shared" si="10"/>
        <v/>
      </c>
      <c r="E198" s="982"/>
      <c r="F198" s="982"/>
      <c r="G198" s="982"/>
      <c r="H198" s="973"/>
      <c r="I198" s="981" t="str">
        <f t="shared" si="11"/>
        <v/>
      </c>
      <c r="J198" s="980"/>
      <c r="K198" s="980"/>
      <c r="L198" s="983">
        <f t="shared" si="12"/>
        <v>0</v>
      </c>
      <c r="M198" s="984"/>
    </row>
    <row r="199" spans="1:13" s="7" customFormat="1" ht="20.100000000000001" customHeight="1" x14ac:dyDescent="0.2">
      <c r="A199" s="978" t="s">
        <v>2183</v>
      </c>
      <c r="B199" s="979"/>
      <c r="C199" s="980"/>
      <c r="D199" s="981" t="str">
        <f t="shared" si="10"/>
        <v/>
      </c>
      <c r="E199" s="982"/>
      <c r="F199" s="982"/>
      <c r="G199" s="982"/>
      <c r="H199" s="973"/>
      <c r="I199" s="981" t="str">
        <f t="shared" si="11"/>
        <v/>
      </c>
      <c r="J199" s="980"/>
      <c r="K199" s="980"/>
      <c r="L199" s="983">
        <f t="shared" si="12"/>
        <v>0</v>
      </c>
      <c r="M199" s="984"/>
    </row>
    <row r="200" spans="1:13" s="7" customFormat="1" ht="20.100000000000001" customHeight="1" x14ac:dyDescent="0.2">
      <c r="A200" s="978" t="s">
        <v>2184</v>
      </c>
      <c r="B200" s="979"/>
      <c r="C200" s="980"/>
      <c r="D200" s="981" t="str">
        <f t="shared" si="10"/>
        <v/>
      </c>
      <c r="E200" s="982"/>
      <c r="F200" s="982"/>
      <c r="G200" s="982"/>
      <c r="H200" s="973"/>
      <c r="I200" s="981" t="str">
        <f t="shared" si="11"/>
        <v/>
      </c>
      <c r="J200" s="980"/>
      <c r="K200" s="980"/>
      <c r="L200" s="983">
        <f t="shared" si="12"/>
        <v>0</v>
      </c>
      <c r="M200" s="984"/>
    </row>
    <row r="201" spans="1:13" s="7" customFormat="1" ht="20.100000000000001" customHeight="1" x14ac:dyDescent="0.2">
      <c r="A201" s="978" t="s">
        <v>2185</v>
      </c>
      <c r="B201" s="979"/>
      <c r="C201" s="980"/>
      <c r="D201" s="981" t="str">
        <f t="shared" si="10"/>
        <v/>
      </c>
      <c r="E201" s="982"/>
      <c r="F201" s="982"/>
      <c r="G201" s="982"/>
      <c r="H201" s="973"/>
      <c r="I201" s="981" t="str">
        <f t="shared" si="11"/>
        <v/>
      </c>
      <c r="J201" s="980"/>
      <c r="K201" s="980"/>
      <c r="L201" s="983">
        <f t="shared" si="12"/>
        <v>0</v>
      </c>
      <c r="M201" s="984"/>
    </row>
    <row r="202" spans="1:13" s="7" customFormat="1" ht="20.100000000000001" customHeight="1" x14ac:dyDescent="0.2">
      <c r="A202" s="978" t="s">
        <v>2186</v>
      </c>
      <c r="B202" s="979"/>
      <c r="C202" s="980"/>
      <c r="D202" s="981" t="str">
        <f t="shared" si="10"/>
        <v/>
      </c>
      <c r="E202" s="982"/>
      <c r="F202" s="982"/>
      <c r="G202" s="982"/>
      <c r="H202" s="973"/>
      <c r="I202" s="981" t="str">
        <f t="shared" si="11"/>
        <v/>
      </c>
      <c r="J202" s="980"/>
      <c r="K202" s="980"/>
      <c r="L202" s="983">
        <f t="shared" si="12"/>
        <v>0</v>
      </c>
      <c r="M202" s="984"/>
    </row>
    <row r="203" spans="1:13" s="7" customFormat="1" ht="20.100000000000001" customHeight="1" x14ac:dyDescent="0.2">
      <c r="A203" s="978" t="s">
        <v>2187</v>
      </c>
      <c r="B203" s="979"/>
      <c r="C203" s="980"/>
      <c r="D203" s="981" t="str">
        <f t="shared" si="10"/>
        <v/>
      </c>
      <c r="E203" s="982"/>
      <c r="F203" s="982"/>
      <c r="G203" s="982"/>
      <c r="H203" s="973"/>
      <c r="I203" s="981" t="str">
        <f t="shared" si="11"/>
        <v/>
      </c>
      <c r="J203" s="980"/>
      <c r="K203" s="980"/>
      <c r="L203" s="983">
        <f t="shared" si="12"/>
        <v>0</v>
      </c>
      <c r="M203" s="984"/>
    </row>
    <row r="204" spans="1:13" s="7" customFormat="1" ht="20.100000000000001" customHeight="1" x14ac:dyDescent="0.2">
      <c r="A204" s="978" t="s">
        <v>2188</v>
      </c>
      <c r="B204" s="979"/>
      <c r="C204" s="980"/>
      <c r="D204" s="981" t="str">
        <f t="shared" si="10"/>
        <v/>
      </c>
      <c r="E204" s="982"/>
      <c r="F204" s="982"/>
      <c r="G204" s="982"/>
      <c r="H204" s="973"/>
      <c r="I204" s="981" t="str">
        <f t="shared" si="11"/>
        <v/>
      </c>
      <c r="J204" s="980"/>
      <c r="K204" s="980"/>
      <c r="L204" s="983">
        <f t="shared" si="12"/>
        <v>0</v>
      </c>
      <c r="M204" s="984"/>
    </row>
    <row r="205" spans="1:13" s="7" customFormat="1" ht="20.100000000000001" customHeight="1" x14ac:dyDescent="0.2">
      <c r="A205" s="978" t="s">
        <v>2189</v>
      </c>
      <c r="B205" s="979"/>
      <c r="C205" s="980"/>
      <c r="D205" s="981" t="str">
        <f t="shared" si="10"/>
        <v/>
      </c>
      <c r="E205" s="982"/>
      <c r="F205" s="982"/>
      <c r="G205" s="982"/>
      <c r="H205" s="973"/>
      <c r="I205" s="981" t="str">
        <f t="shared" si="11"/>
        <v/>
      </c>
      <c r="J205" s="980"/>
      <c r="K205" s="980"/>
      <c r="L205" s="983">
        <f t="shared" si="12"/>
        <v>0</v>
      </c>
      <c r="M205" s="984"/>
    </row>
    <row r="206" spans="1:13" s="7" customFormat="1" ht="20.100000000000001" customHeight="1" x14ac:dyDescent="0.2">
      <c r="A206" s="978" t="s">
        <v>2190</v>
      </c>
      <c r="B206" s="979"/>
      <c r="C206" s="980"/>
      <c r="D206" s="981" t="str">
        <f t="shared" si="10"/>
        <v/>
      </c>
      <c r="E206" s="982"/>
      <c r="F206" s="982"/>
      <c r="G206" s="982"/>
      <c r="H206" s="973"/>
      <c r="I206" s="981" t="str">
        <f t="shared" si="11"/>
        <v/>
      </c>
      <c r="J206" s="980"/>
      <c r="K206" s="980"/>
      <c r="L206" s="983">
        <f t="shared" si="12"/>
        <v>0</v>
      </c>
      <c r="M206" s="984"/>
    </row>
    <row r="207" spans="1:13" s="7" customFormat="1" ht="20.100000000000001" customHeight="1" x14ac:dyDescent="0.2">
      <c r="A207" s="978" t="s">
        <v>2191</v>
      </c>
      <c r="B207" s="979"/>
      <c r="C207" s="980"/>
      <c r="D207" s="981" t="str">
        <f t="shared" si="10"/>
        <v/>
      </c>
      <c r="E207" s="982"/>
      <c r="F207" s="982"/>
      <c r="G207" s="982"/>
      <c r="H207" s="973"/>
      <c r="I207" s="981" t="str">
        <f t="shared" si="11"/>
        <v/>
      </c>
      <c r="J207" s="980"/>
      <c r="K207" s="980"/>
      <c r="L207" s="983">
        <f t="shared" si="12"/>
        <v>0</v>
      </c>
      <c r="M207" s="984"/>
    </row>
    <row r="208" spans="1:13" s="7" customFormat="1" ht="20.100000000000001" customHeight="1" x14ac:dyDescent="0.2">
      <c r="A208" s="978" t="s">
        <v>2192</v>
      </c>
      <c r="B208" s="979"/>
      <c r="C208" s="980"/>
      <c r="D208" s="981" t="str">
        <f t="shared" si="10"/>
        <v/>
      </c>
      <c r="E208" s="982"/>
      <c r="F208" s="982"/>
      <c r="G208" s="982"/>
      <c r="H208" s="973"/>
      <c r="I208" s="981" t="str">
        <f t="shared" si="11"/>
        <v/>
      </c>
      <c r="J208" s="980"/>
      <c r="K208" s="980"/>
      <c r="L208" s="983">
        <f t="shared" si="12"/>
        <v>0</v>
      </c>
      <c r="M208" s="984"/>
    </row>
    <row r="209" spans="1:13" s="7" customFormat="1" ht="20.100000000000001" customHeight="1" x14ac:dyDescent="0.2">
      <c r="A209" s="978" t="s">
        <v>2193</v>
      </c>
      <c r="B209" s="979"/>
      <c r="C209" s="980"/>
      <c r="D209" s="981" t="str">
        <f t="shared" si="10"/>
        <v/>
      </c>
      <c r="E209" s="982"/>
      <c r="F209" s="982"/>
      <c r="G209" s="982"/>
      <c r="H209" s="973"/>
      <c r="I209" s="981" t="str">
        <f t="shared" si="11"/>
        <v/>
      </c>
      <c r="J209" s="980"/>
      <c r="K209" s="980"/>
      <c r="L209" s="983">
        <f t="shared" si="12"/>
        <v>0</v>
      </c>
      <c r="M209" s="984"/>
    </row>
    <row r="210" spans="1:13" s="7" customFormat="1" ht="20.100000000000001" customHeight="1" x14ac:dyDescent="0.2">
      <c r="A210" s="978" t="s">
        <v>2194</v>
      </c>
      <c r="B210" s="979"/>
      <c r="C210" s="980"/>
      <c r="D210" s="981" t="str">
        <f t="shared" si="10"/>
        <v/>
      </c>
      <c r="E210" s="982"/>
      <c r="F210" s="982"/>
      <c r="G210" s="982"/>
      <c r="H210" s="973"/>
      <c r="I210" s="981" t="str">
        <f t="shared" si="11"/>
        <v/>
      </c>
      <c r="J210" s="980"/>
      <c r="K210" s="980"/>
      <c r="L210" s="983">
        <f t="shared" si="12"/>
        <v>0</v>
      </c>
      <c r="M210" s="984"/>
    </row>
    <row r="211" spans="1:13" s="7" customFormat="1" ht="20.100000000000001" customHeight="1" x14ac:dyDescent="0.2">
      <c r="A211" s="978" t="s">
        <v>2195</v>
      </c>
      <c r="B211" s="979"/>
      <c r="C211" s="980"/>
      <c r="D211" s="981" t="str">
        <f t="shared" si="10"/>
        <v/>
      </c>
      <c r="E211" s="982"/>
      <c r="F211" s="982"/>
      <c r="G211" s="982"/>
      <c r="H211" s="973"/>
      <c r="I211" s="981" t="str">
        <f t="shared" si="11"/>
        <v/>
      </c>
      <c r="J211" s="980"/>
      <c r="K211" s="980"/>
      <c r="L211" s="983">
        <f t="shared" si="12"/>
        <v>0</v>
      </c>
      <c r="M211" s="984"/>
    </row>
    <row r="212" spans="1:13" s="7" customFormat="1" ht="20.100000000000001" customHeight="1" x14ac:dyDescent="0.2">
      <c r="A212" s="978" t="s">
        <v>2196</v>
      </c>
      <c r="B212" s="979"/>
      <c r="C212" s="980"/>
      <c r="D212" s="981" t="str">
        <f t="shared" si="10"/>
        <v/>
      </c>
      <c r="E212" s="982"/>
      <c r="F212" s="982"/>
      <c r="G212" s="982"/>
      <c r="H212" s="973"/>
      <c r="I212" s="981" t="str">
        <f t="shared" si="11"/>
        <v/>
      </c>
      <c r="J212" s="980"/>
      <c r="K212" s="980"/>
      <c r="L212" s="983">
        <f t="shared" si="12"/>
        <v>0</v>
      </c>
      <c r="M212" s="984"/>
    </row>
    <row r="213" spans="1:13" s="7" customFormat="1" ht="20.100000000000001" customHeight="1" x14ac:dyDescent="0.2">
      <c r="A213" s="978" t="s">
        <v>2197</v>
      </c>
      <c r="B213" s="979"/>
      <c r="C213" s="980"/>
      <c r="D213" s="981" t="str">
        <f t="shared" si="10"/>
        <v/>
      </c>
      <c r="E213" s="982"/>
      <c r="F213" s="982"/>
      <c r="G213" s="982"/>
      <c r="H213" s="973"/>
      <c r="I213" s="981" t="str">
        <f t="shared" si="11"/>
        <v/>
      </c>
      <c r="J213" s="980"/>
      <c r="K213" s="980"/>
      <c r="L213" s="983">
        <f t="shared" si="12"/>
        <v>0</v>
      </c>
      <c r="M213" s="984"/>
    </row>
    <row r="214" spans="1:13" s="7" customFormat="1" ht="20.100000000000001" customHeight="1" x14ac:dyDescent="0.2">
      <c r="A214" s="978" t="s">
        <v>2198</v>
      </c>
      <c r="B214" s="979"/>
      <c r="C214" s="980"/>
      <c r="D214" s="981" t="str">
        <f t="shared" si="10"/>
        <v/>
      </c>
      <c r="E214" s="982"/>
      <c r="F214" s="982"/>
      <c r="G214" s="982"/>
      <c r="H214" s="973"/>
      <c r="I214" s="981" t="str">
        <f t="shared" si="11"/>
        <v/>
      </c>
      <c r="J214" s="980"/>
      <c r="K214" s="980"/>
      <c r="L214" s="983">
        <f t="shared" si="12"/>
        <v>0</v>
      </c>
      <c r="M214" s="984"/>
    </row>
    <row r="215" spans="1:13" s="7" customFormat="1" ht="20.100000000000001" customHeight="1" x14ac:dyDescent="0.2">
      <c r="A215" s="978" t="s">
        <v>2199</v>
      </c>
      <c r="B215" s="979"/>
      <c r="C215" s="980"/>
      <c r="D215" s="981" t="str">
        <f t="shared" si="10"/>
        <v/>
      </c>
      <c r="E215" s="982"/>
      <c r="F215" s="982"/>
      <c r="G215" s="982"/>
      <c r="H215" s="973"/>
      <c r="I215" s="981" t="str">
        <f t="shared" si="11"/>
        <v/>
      </c>
      <c r="J215" s="980"/>
      <c r="K215" s="980"/>
      <c r="L215" s="983">
        <f t="shared" si="12"/>
        <v>0</v>
      </c>
      <c r="M215" s="984"/>
    </row>
    <row r="216" spans="1:13" s="7" customFormat="1" ht="20.100000000000001" customHeight="1" x14ac:dyDescent="0.2">
      <c r="A216" s="978" t="s">
        <v>2200</v>
      </c>
      <c r="B216" s="979"/>
      <c r="C216" s="980"/>
      <c r="D216" s="981" t="str">
        <f t="shared" si="10"/>
        <v/>
      </c>
      <c r="E216" s="982"/>
      <c r="F216" s="982"/>
      <c r="G216" s="982"/>
      <c r="H216" s="973"/>
      <c r="I216" s="981" t="str">
        <f t="shared" si="11"/>
        <v/>
      </c>
      <c r="J216" s="980"/>
      <c r="K216" s="980"/>
      <c r="L216" s="983">
        <f t="shared" si="12"/>
        <v>0</v>
      </c>
      <c r="M216" s="984"/>
    </row>
    <row r="217" spans="1:13" s="7" customFormat="1" ht="20.100000000000001" customHeight="1" x14ac:dyDescent="0.2">
      <c r="A217" s="978" t="s">
        <v>2201</v>
      </c>
      <c r="B217" s="979"/>
      <c r="C217" s="980"/>
      <c r="D217" s="981" t="str">
        <f t="shared" si="10"/>
        <v/>
      </c>
      <c r="E217" s="982"/>
      <c r="F217" s="982"/>
      <c r="G217" s="982"/>
      <c r="H217" s="973"/>
      <c r="I217" s="981" t="str">
        <f t="shared" si="11"/>
        <v/>
      </c>
      <c r="J217" s="980"/>
      <c r="K217" s="980"/>
      <c r="L217" s="983">
        <f t="shared" si="12"/>
        <v>0</v>
      </c>
      <c r="M217" s="984"/>
    </row>
    <row r="218" spans="1:13" s="7" customFormat="1" ht="20.100000000000001" customHeight="1" x14ac:dyDescent="0.2">
      <c r="A218" s="978" t="s">
        <v>2202</v>
      </c>
      <c r="B218" s="979"/>
      <c r="C218" s="980"/>
      <c r="D218" s="981" t="str">
        <f t="shared" si="10"/>
        <v/>
      </c>
      <c r="E218" s="982"/>
      <c r="F218" s="982"/>
      <c r="G218" s="982"/>
      <c r="H218" s="973"/>
      <c r="I218" s="981" t="str">
        <f t="shared" si="11"/>
        <v/>
      </c>
      <c r="J218" s="980"/>
      <c r="K218" s="980"/>
      <c r="L218" s="983">
        <f t="shared" si="12"/>
        <v>0</v>
      </c>
      <c r="M218" s="984"/>
    </row>
    <row r="219" spans="1:13" s="7" customFormat="1" ht="20.100000000000001" customHeight="1" x14ac:dyDescent="0.2">
      <c r="A219" s="978" t="s">
        <v>2203</v>
      </c>
      <c r="B219" s="979"/>
      <c r="C219" s="980"/>
      <c r="D219" s="981" t="str">
        <f t="shared" si="10"/>
        <v/>
      </c>
      <c r="E219" s="982"/>
      <c r="F219" s="982"/>
      <c r="G219" s="982"/>
      <c r="H219" s="973"/>
      <c r="I219" s="981" t="str">
        <f t="shared" si="11"/>
        <v/>
      </c>
      <c r="J219" s="980"/>
      <c r="K219" s="980"/>
      <c r="L219" s="983">
        <f t="shared" si="12"/>
        <v>0</v>
      </c>
      <c r="M219" s="984"/>
    </row>
    <row r="220" spans="1:13" s="7" customFormat="1" ht="20.100000000000001" customHeight="1" x14ac:dyDescent="0.2">
      <c r="A220" s="978" t="s">
        <v>2204</v>
      </c>
      <c r="B220" s="979"/>
      <c r="C220" s="980"/>
      <c r="D220" s="981" t="str">
        <f t="shared" si="10"/>
        <v/>
      </c>
      <c r="E220" s="982"/>
      <c r="F220" s="982"/>
      <c r="G220" s="982"/>
      <c r="H220" s="973"/>
      <c r="I220" s="981" t="str">
        <f t="shared" si="11"/>
        <v/>
      </c>
      <c r="J220" s="980"/>
      <c r="K220" s="980"/>
      <c r="L220" s="983">
        <f t="shared" si="12"/>
        <v>0</v>
      </c>
      <c r="M220" s="984"/>
    </row>
    <row r="221" spans="1:13" s="7" customFormat="1" ht="20.100000000000001" customHeight="1" x14ac:dyDescent="0.2">
      <c r="A221" s="978" t="s">
        <v>2205</v>
      </c>
      <c r="B221" s="979"/>
      <c r="C221" s="980"/>
      <c r="D221" s="981" t="str">
        <f t="shared" si="10"/>
        <v/>
      </c>
      <c r="E221" s="982"/>
      <c r="F221" s="982"/>
      <c r="G221" s="982"/>
      <c r="H221" s="973"/>
      <c r="I221" s="981" t="str">
        <f t="shared" si="11"/>
        <v/>
      </c>
      <c r="J221" s="980"/>
      <c r="K221" s="980"/>
      <c r="L221" s="983">
        <f t="shared" si="12"/>
        <v>0</v>
      </c>
      <c r="M221" s="984"/>
    </row>
    <row r="222" spans="1:13" s="7" customFormat="1" ht="20.100000000000001" customHeight="1" x14ac:dyDescent="0.2">
      <c r="A222" s="978" t="s">
        <v>2206</v>
      </c>
      <c r="B222" s="979"/>
      <c r="C222" s="980"/>
      <c r="D222" s="981" t="str">
        <f t="shared" si="10"/>
        <v/>
      </c>
      <c r="E222" s="982"/>
      <c r="F222" s="982"/>
      <c r="G222" s="982"/>
      <c r="H222" s="973"/>
      <c r="I222" s="981" t="str">
        <f t="shared" si="11"/>
        <v/>
      </c>
      <c r="J222" s="980"/>
      <c r="K222" s="980"/>
      <c r="L222" s="983">
        <f t="shared" si="12"/>
        <v>0</v>
      </c>
      <c r="M222" s="984"/>
    </row>
    <row r="223" spans="1:13" s="7" customFormat="1" ht="20.100000000000001" customHeight="1" x14ac:dyDescent="0.2">
      <c r="A223" s="978" t="s">
        <v>2207</v>
      </c>
      <c r="B223" s="979"/>
      <c r="C223" s="980"/>
      <c r="D223" s="981" t="str">
        <f t="shared" si="10"/>
        <v/>
      </c>
      <c r="E223" s="982"/>
      <c r="F223" s="982"/>
      <c r="G223" s="982"/>
      <c r="H223" s="973"/>
      <c r="I223" s="981" t="str">
        <f t="shared" si="11"/>
        <v/>
      </c>
      <c r="J223" s="980"/>
      <c r="K223" s="980"/>
      <c r="L223" s="983">
        <f t="shared" si="12"/>
        <v>0</v>
      </c>
      <c r="M223" s="984"/>
    </row>
    <row r="224" spans="1:13" s="7" customFormat="1" ht="20.100000000000001" customHeight="1" x14ac:dyDescent="0.2">
      <c r="A224" s="978" t="s">
        <v>2208</v>
      </c>
      <c r="B224" s="979"/>
      <c r="C224" s="980"/>
      <c r="D224" s="981" t="str">
        <f t="shared" si="10"/>
        <v/>
      </c>
      <c r="E224" s="982"/>
      <c r="F224" s="982"/>
      <c r="G224" s="982"/>
      <c r="H224" s="973"/>
      <c r="I224" s="981" t="str">
        <f t="shared" si="11"/>
        <v/>
      </c>
      <c r="J224" s="980"/>
      <c r="K224" s="980"/>
      <c r="L224" s="983">
        <f t="shared" si="12"/>
        <v>0</v>
      </c>
      <c r="M224" s="984"/>
    </row>
    <row r="225" spans="1:13" s="7" customFormat="1" ht="20.100000000000001" customHeight="1" x14ac:dyDescent="0.2">
      <c r="A225" s="978" t="s">
        <v>2209</v>
      </c>
      <c r="B225" s="979"/>
      <c r="C225" s="980"/>
      <c r="D225" s="981" t="str">
        <f t="shared" si="10"/>
        <v/>
      </c>
      <c r="E225" s="982"/>
      <c r="F225" s="982"/>
      <c r="G225" s="982"/>
      <c r="H225" s="973"/>
      <c r="I225" s="981" t="str">
        <f t="shared" si="11"/>
        <v/>
      </c>
      <c r="J225" s="980"/>
      <c r="K225" s="980"/>
      <c r="L225" s="983">
        <f t="shared" si="12"/>
        <v>0</v>
      </c>
      <c r="M225" s="984"/>
    </row>
    <row r="226" spans="1:13" s="7" customFormat="1" ht="20.100000000000001" customHeight="1" x14ac:dyDescent="0.2">
      <c r="A226" s="978" t="s">
        <v>2210</v>
      </c>
      <c r="B226" s="979"/>
      <c r="C226" s="980"/>
      <c r="D226" s="981" t="str">
        <f t="shared" si="10"/>
        <v/>
      </c>
      <c r="E226" s="982"/>
      <c r="F226" s="982"/>
      <c r="G226" s="982"/>
      <c r="H226" s="973"/>
      <c r="I226" s="981" t="str">
        <f t="shared" si="11"/>
        <v/>
      </c>
      <c r="J226" s="980"/>
      <c r="K226" s="980"/>
      <c r="L226" s="983">
        <f t="shared" si="12"/>
        <v>0</v>
      </c>
      <c r="M226" s="984"/>
    </row>
    <row r="227" spans="1:13" s="7" customFormat="1" ht="20.100000000000001" customHeight="1" x14ac:dyDescent="0.2">
      <c r="A227" s="978" t="s">
        <v>2211</v>
      </c>
      <c r="B227" s="979"/>
      <c r="C227" s="980"/>
      <c r="D227" s="981" t="str">
        <f t="shared" si="10"/>
        <v/>
      </c>
      <c r="E227" s="982"/>
      <c r="F227" s="982"/>
      <c r="G227" s="982"/>
      <c r="H227" s="973"/>
      <c r="I227" s="981" t="str">
        <f t="shared" si="11"/>
        <v/>
      </c>
      <c r="J227" s="980"/>
      <c r="K227" s="980"/>
      <c r="L227" s="983">
        <f t="shared" si="12"/>
        <v>0</v>
      </c>
      <c r="M227" s="984"/>
    </row>
    <row r="228" spans="1:13" s="7" customFormat="1" ht="20.100000000000001" customHeight="1" x14ac:dyDescent="0.2">
      <c r="A228" s="978" t="s">
        <v>2212</v>
      </c>
      <c r="B228" s="979"/>
      <c r="C228" s="980"/>
      <c r="D228" s="981" t="str">
        <f t="shared" si="10"/>
        <v/>
      </c>
      <c r="E228" s="982"/>
      <c r="F228" s="982"/>
      <c r="G228" s="982"/>
      <c r="H228" s="973"/>
      <c r="I228" s="981" t="str">
        <f t="shared" si="11"/>
        <v/>
      </c>
      <c r="J228" s="980"/>
      <c r="K228" s="980"/>
      <c r="L228" s="983">
        <f t="shared" si="12"/>
        <v>0</v>
      </c>
      <c r="M228" s="984"/>
    </row>
    <row r="229" spans="1:13" s="7" customFormat="1" ht="20.100000000000001" customHeight="1" x14ac:dyDescent="0.2">
      <c r="A229" s="978" t="s">
        <v>2213</v>
      </c>
      <c r="B229" s="979"/>
      <c r="C229" s="980"/>
      <c r="D229" s="981" t="str">
        <f t="shared" si="10"/>
        <v/>
      </c>
      <c r="E229" s="982"/>
      <c r="F229" s="982"/>
      <c r="G229" s="982"/>
      <c r="H229" s="973"/>
      <c r="I229" s="981" t="str">
        <f t="shared" si="11"/>
        <v/>
      </c>
      <c r="J229" s="980"/>
      <c r="K229" s="980"/>
      <c r="L229" s="983">
        <f t="shared" si="12"/>
        <v>0</v>
      </c>
      <c r="M229" s="984"/>
    </row>
    <row r="230" spans="1:13" s="7" customFormat="1" ht="20.100000000000001" customHeight="1" x14ac:dyDescent="0.2">
      <c r="A230" s="978" t="s">
        <v>2214</v>
      </c>
      <c r="B230" s="979"/>
      <c r="C230" s="980"/>
      <c r="D230" s="981" t="str">
        <f t="shared" si="10"/>
        <v/>
      </c>
      <c r="E230" s="982"/>
      <c r="F230" s="982"/>
      <c r="G230" s="982"/>
      <c r="H230" s="973"/>
      <c r="I230" s="981" t="str">
        <f t="shared" si="11"/>
        <v/>
      </c>
      <c r="J230" s="980"/>
      <c r="K230" s="980"/>
      <c r="L230" s="983">
        <f t="shared" si="12"/>
        <v>0</v>
      </c>
      <c r="M230" s="984"/>
    </row>
    <row r="231" spans="1:13" s="7" customFormat="1" ht="20.100000000000001" customHeight="1" thickBot="1" x14ac:dyDescent="0.25">
      <c r="A231" s="985" t="s">
        <v>2215</v>
      </c>
      <c r="B231" s="986"/>
      <c r="C231" s="987"/>
      <c r="D231" s="988" t="str">
        <f t="shared" si="10"/>
        <v/>
      </c>
      <c r="E231" s="989"/>
      <c r="F231" s="989"/>
      <c r="G231" s="989"/>
      <c r="H231" s="990"/>
      <c r="I231" s="988" t="str">
        <f t="shared" si="11"/>
        <v/>
      </c>
      <c r="J231" s="987"/>
      <c r="K231" s="987"/>
      <c r="L231" s="991">
        <f t="shared" si="12"/>
        <v>0</v>
      </c>
      <c r="M231" s="992"/>
    </row>
    <row r="232" spans="1:13" s="7" customFormat="1" ht="39.950000000000003" customHeight="1" thickBot="1" x14ac:dyDescent="0.25">
      <c r="A232" s="1748" t="s">
        <v>2216</v>
      </c>
      <c r="B232" s="1749"/>
      <c r="C232" s="1749"/>
      <c r="D232" s="1749"/>
      <c r="E232" s="1749"/>
      <c r="F232" s="1749"/>
      <c r="G232" s="1749"/>
      <c r="H232" s="1749"/>
      <c r="I232" s="1749"/>
      <c r="J232" s="1749"/>
      <c r="K232" s="1749"/>
      <c r="L232" s="1750"/>
      <c r="M232" s="993">
        <f>SUM(M132:M231)</f>
        <v>0</v>
      </c>
    </row>
    <row r="233" spans="1:13" s="7" customFormat="1" ht="20.100000000000001" customHeight="1" thickBot="1" x14ac:dyDescent="0.25">
      <c r="A233" s="1752" t="s">
        <v>2056</v>
      </c>
      <c r="B233" s="1752"/>
      <c r="C233" s="1752"/>
      <c r="D233" s="1752"/>
      <c r="E233" s="1752"/>
      <c r="F233" s="1752"/>
      <c r="G233" s="1752"/>
      <c r="H233" s="1752"/>
      <c r="I233" s="1752"/>
      <c r="J233" s="1752"/>
      <c r="K233" s="1752"/>
      <c r="L233" s="1752"/>
      <c r="M233" s="1752"/>
    </row>
    <row r="234" spans="1:13" s="7" customFormat="1" ht="30" customHeight="1" thickBot="1" x14ac:dyDescent="0.35">
      <c r="A234" s="1753" t="s">
        <v>2218</v>
      </c>
      <c r="B234" s="1754"/>
      <c r="C234" s="1754"/>
      <c r="D234" s="1754"/>
      <c r="E234" s="1754"/>
      <c r="F234" s="1754"/>
      <c r="G234" s="1754"/>
      <c r="H234" s="1754"/>
      <c r="I234" s="1754"/>
      <c r="J234" s="1754"/>
      <c r="K234" s="1754"/>
      <c r="L234" s="1754"/>
      <c r="M234" s="1755"/>
    </row>
    <row r="235" spans="1:13" s="7" customFormat="1" ht="57.75" thickBot="1" x14ac:dyDescent="0.25">
      <c r="A235" s="965" t="s">
        <v>2105</v>
      </c>
      <c r="B235" s="966" t="s">
        <v>2106</v>
      </c>
      <c r="C235" s="967" t="s">
        <v>2107</v>
      </c>
      <c r="D235" s="968" t="s">
        <v>2108</v>
      </c>
      <c r="E235" s="968" t="s">
        <v>646</v>
      </c>
      <c r="F235" s="968" t="s">
        <v>630</v>
      </c>
      <c r="G235" s="968" t="s">
        <v>2109</v>
      </c>
      <c r="H235" s="968" t="s">
        <v>2110</v>
      </c>
      <c r="I235" s="968" t="s">
        <v>2111</v>
      </c>
      <c r="J235" s="968" t="s">
        <v>2112</v>
      </c>
      <c r="K235" s="968" t="s">
        <v>2113</v>
      </c>
      <c r="L235" s="969" t="s">
        <v>2114</v>
      </c>
      <c r="M235" s="970" t="s">
        <v>2115</v>
      </c>
    </row>
    <row r="236" spans="1:13" s="7" customFormat="1" ht="20.100000000000001" customHeight="1" x14ac:dyDescent="0.2">
      <c r="A236" s="971" t="s">
        <v>2116</v>
      </c>
      <c r="B236" s="972"/>
      <c r="C236" s="973">
        <v>40909</v>
      </c>
      <c r="D236" s="974">
        <f t="shared" ref="D236:D299" si="13">IF(ISBLANK(C236),"",IF($F$10="Yes",DATE(YEAR(C236)-5,MONTH(C236),DAY(C236)),DATE(YEAR(C236)-10,MONTH(C236),DAY(C236))))</f>
        <v>37257</v>
      </c>
      <c r="E236" s="973"/>
      <c r="F236" s="973"/>
      <c r="G236" s="973"/>
      <c r="H236" s="973"/>
      <c r="I236" s="974" t="str">
        <f>IF(ISBLANK(H236),"",DATE(YEAR(H236)+2,MONTH(H236),DAY(H236)))</f>
        <v/>
      </c>
      <c r="J236" s="975"/>
      <c r="K236" s="975"/>
      <c r="L236" s="976">
        <f>K236-J236</f>
        <v>0</v>
      </c>
      <c r="M236" s="977"/>
    </row>
    <row r="237" spans="1:13" s="7" customFormat="1" ht="20.100000000000001" customHeight="1" x14ac:dyDescent="0.2">
      <c r="A237" s="978" t="s">
        <v>2117</v>
      </c>
      <c r="B237" s="979"/>
      <c r="C237" s="980"/>
      <c r="D237" s="981" t="str">
        <f t="shared" si="13"/>
        <v/>
      </c>
      <c r="E237" s="982"/>
      <c r="F237" s="982"/>
      <c r="G237" s="982"/>
      <c r="H237" s="973"/>
      <c r="I237" s="981" t="str">
        <f t="shared" ref="I237:I300" si="14">IF(ISBLANK(H237),"",DATE(YEAR(H237)+2,MONTH(H237),DAY(H237)))</f>
        <v/>
      </c>
      <c r="J237" s="980"/>
      <c r="K237" s="980"/>
      <c r="L237" s="983">
        <f t="shared" ref="L237:L300" si="15">K237-J237</f>
        <v>0</v>
      </c>
      <c r="M237" s="984"/>
    </row>
    <row r="238" spans="1:13" s="7" customFormat="1" ht="20.100000000000001" customHeight="1" x14ac:dyDescent="0.2">
      <c r="A238" s="978" t="s">
        <v>2118</v>
      </c>
      <c r="B238" s="979"/>
      <c r="C238" s="980"/>
      <c r="D238" s="981" t="str">
        <f t="shared" si="13"/>
        <v/>
      </c>
      <c r="E238" s="982"/>
      <c r="F238" s="982"/>
      <c r="G238" s="982"/>
      <c r="H238" s="973"/>
      <c r="I238" s="981" t="str">
        <f t="shared" si="14"/>
        <v/>
      </c>
      <c r="J238" s="980"/>
      <c r="K238" s="980"/>
      <c r="L238" s="983">
        <f t="shared" si="15"/>
        <v>0</v>
      </c>
      <c r="M238" s="984"/>
    </row>
    <row r="239" spans="1:13" s="7" customFormat="1" ht="20.100000000000001" customHeight="1" x14ac:dyDescent="0.2">
      <c r="A239" s="978" t="s">
        <v>2119</v>
      </c>
      <c r="B239" s="979"/>
      <c r="C239" s="980"/>
      <c r="D239" s="981" t="str">
        <f t="shared" si="13"/>
        <v/>
      </c>
      <c r="E239" s="982"/>
      <c r="F239" s="982"/>
      <c r="G239" s="982"/>
      <c r="H239" s="973"/>
      <c r="I239" s="981" t="str">
        <f t="shared" si="14"/>
        <v/>
      </c>
      <c r="J239" s="980"/>
      <c r="K239" s="980"/>
      <c r="L239" s="983">
        <f t="shared" si="15"/>
        <v>0</v>
      </c>
      <c r="M239" s="984"/>
    </row>
    <row r="240" spans="1:13" s="7" customFormat="1" ht="20.100000000000001" customHeight="1" x14ac:dyDescent="0.2">
      <c r="A240" s="978" t="s">
        <v>2120</v>
      </c>
      <c r="B240" s="979"/>
      <c r="C240" s="980"/>
      <c r="D240" s="981" t="str">
        <f t="shared" si="13"/>
        <v/>
      </c>
      <c r="E240" s="982"/>
      <c r="F240" s="982"/>
      <c r="G240" s="982"/>
      <c r="H240" s="973"/>
      <c r="I240" s="981" t="str">
        <f t="shared" si="14"/>
        <v/>
      </c>
      <c r="J240" s="980"/>
      <c r="K240" s="980"/>
      <c r="L240" s="983">
        <f t="shared" si="15"/>
        <v>0</v>
      </c>
      <c r="M240" s="984"/>
    </row>
    <row r="241" spans="1:13" s="7" customFormat="1" ht="20.100000000000001" customHeight="1" x14ac:dyDescent="0.2">
      <c r="A241" s="978" t="s">
        <v>2121</v>
      </c>
      <c r="B241" s="979"/>
      <c r="C241" s="980"/>
      <c r="D241" s="981" t="str">
        <f t="shared" si="13"/>
        <v/>
      </c>
      <c r="E241" s="982"/>
      <c r="F241" s="982"/>
      <c r="G241" s="982"/>
      <c r="H241" s="973"/>
      <c r="I241" s="981" t="str">
        <f t="shared" si="14"/>
        <v/>
      </c>
      <c r="J241" s="980"/>
      <c r="K241" s="980"/>
      <c r="L241" s="983">
        <f t="shared" si="15"/>
        <v>0</v>
      </c>
      <c r="M241" s="984"/>
    </row>
    <row r="242" spans="1:13" s="7" customFormat="1" ht="20.100000000000001" customHeight="1" x14ac:dyDescent="0.2">
      <c r="A242" s="978" t="s">
        <v>2122</v>
      </c>
      <c r="B242" s="979"/>
      <c r="C242" s="980"/>
      <c r="D242" s="981" t="str">
        <f t="shared" si="13"/>
        <v/>
      </c>
      <c r="E242" s="982"/>
      <c r="F242" s="982"/>
      <c r="G242" s="982"/>
      <c r="H242" s="973"/>
      <c r="I242" s="981" t="str">
        <f t="shared" si="14"/>
        <v/>
      </c>
      <c r="J242" s="980"/>
      <c r="K242" s="980"/>
      <c r="L242" s="983">
        <f t="shared" si="15"/>
        <v>0</v>
      </c>
      <c r="M242" s="984"/>
    </row>
    <row r="243" spans="1:13" s="7" customFormat="1" ht="20.100000000000001" customHeight="1" x14ac:dyDescent="0.2">
      <c r="A243" s="978" t="s">
        <v>2123</v>
      </c>
      <c r="B243" s="979"/>
      <c r="C243" s="980"/>
      <c r="D243" s="981" t="str">
        <f t="shared" si="13"/>
        <v/>
      </c>
      <c r="E243" s="982"/>
      <c r="F243" s="982"/>
      <c r="G243" s="982"/>
      <c r="H243" s="973"/>
      <c r="I243" s="981" t="str">
        <f t="shared" si="14"/>
        <v/>
      </c>
      <c r="J243" s="980"/>
      <c r="K243" s="980"/>
      <c r="L243" s="983">
        <f t="shared" si="15"/>
        <v>0</v>
      </c>
      <c r="M243" s="984"/>
    </row>
    <row r="244" spans="1:13" s="7" customFormat="1" ht="20.100000000000001" customHeight="1" x14ac:dyDescent="0.2">
      <c r="A244" s="978" t="s">
        <v>2124</v>
      </c>
      <c r="B244" s="979"/>
      <c r="C244" s="980"/>
      <c r="D244" s="981" t="str">
        <f t="shared" si="13"/>
        <v/>
      </c>
      <c r="E244" s="982"/>
      <c r="F244" s="982"/>
      <c r="G244" s="982"/>
      <c r="H244" s="973"/>
      <c r="I244" s="981" t="str">
        <f t="shared" si="14"/>
        <v/>
      </c>
      <c r="J244" s="980"/>
      <c r="K244" s="980"/>
      <c r="L244" s="983">
        <f t="shared" si="15"/>
        <v>0</v>
      </c>
      <c r="M244" s="984"/>
    </row>
    <row r="245" spans="1:13" s="7" customFormat="1" ht="20.100000000000001" customHeight="1" x14ac:dyDescent="0.2">
      <c r="A245" s="978" t="s">
        <v>2125</v>
      </c>
      <c r="B245" s="979"/>
      <c r="C245" s="980"/>
      <c r="D245" s="981" t="str">
        <f t="shared" si="13"/>
        <v/>
      </c>
      <c r="E245" s="982"/>
      <c r="F245" s="982"/>
      <c r="G245" s="982"/>
      <c r="H245" s="973"/>
      <c r="I245" s="981" t="str">
        <f t="shared" si="14"/>
        <v/>
      </c>
      <c r="J245" s="980"/>
      <c r="K245" s="980"/>
      <c r="L245" s="983">
        <f t="shared" si="15"/>
        <v>0</v>
      </c>
      <c r="M245" s="984"/>
    </row>
    <row r="246" spans="1:13" s="7" customFormat="1" ht="20.100000000000001" customHeight="1" x14ac:dyDescent="0.2">
      <c r="A246" s="978" t="s">
        <v>2126</v>
      </c>
      <c r="B246" s="979"/>
      <c r="C246" s="980"/>
      <c r="D246" s="981" t="str">
        <f t="shared" si="13"/>
        <v/>
      </c>
      <c r="E246" s="982"/>
      <c r="F246" s="982"/>
      <c r="G246" s="982"/>
      <c r="H246" s="973"/>
      <c r="I246" s="981" t="str">
        <f t="shared" si="14"/>
        <v/>
      </c>
      <c r="J246" s="980"/>
      <c r="K246" s="980"/>
      <c r="L246" s="983">
        <f t="shared" si="15"/>
        <v>0</v>
      </c>
      <c r="M246" s="984"/>
    </row>
    <row r="247" spans="1:13" s="7" customFormat="1" ht="20.100000000000001" customHeight="1" x14ac:dyDescent="0.2">
      <c r="A247" s="978" t="s">
        <v>2127</v>
      </c>
      <c r="B247" s="979"/>
      <c r="C247" s="980"/>
      <c r="D247" s="981" t="str">
        <f t="shared" si="13"/>
        <v/>
      </c>
      <c r="E247" s="982"/>
      <c r="F247" s="982"/>
      <c r="G247" s="982"/>
      <c r="H247" s="973"/>
      <c r="I247" s="981" t="str">
        <f t="shared" si="14"/>
        <v/>
      </c>
      <c r="J247" s="980"/>
      <c r="K247" s="980"/>
      <c r="L247" s="983">
        <f t="shared" si="15"/>
        <v>0</v>
      </c>
      <c r="M247" s="984"/>
    </row>
    <row r="248" spans="1:13" s="7" customFormat="1" ht="20.100000000000001" customHeight="1" x14ac:dyDescent="0.2">
      <c r="A248" s="978" t="s">
        <v>2128</v>
      </c>
      <c r="B248" s="979"/>
      <c r="C248" s="980"/>
      <c r="D248" s="981" t="str">
        <f t="shared" si="13"/>
        <v/>
      </c>
      <c r="E248" s="982"/>
      <c r="F248" s="982"/>
      <c r="G248" s="982"/>
      <c r="H248" s="973"/>
      <c r="I248" s="981" t="str">
        <f t="shared" si="14"/>
        <v/>
      </c>
      <c r="J248" s="980"/>
      <c r="K248" s="980"/>
      <c r="L248" s="983">
        <f t="shared" si="15"/>
        <v>0</v>
      </c>
      <c r="M248" s="984"/>
    </row>
    <row r="249" spans="1:13" s="7" customFormat="1" ht="20.100000000000001" customHeight="1" x14ac:dyDescent="0.2">
      <c r="A249" s="978" t="s">
        <v>2129</v>
      </c>
      <c r="B249" s="979"/>
      <c r="C249" s="980"/>
      <c r="D249" s="981" t="str">
        <f t="shared" si="13"/>
        <v/>
      </c>
      <c r="E249" s="982"/>
      <c r="F249" s="982"/>
      <c r="G249" s="982"/>
      <c r="H249" s="973"/>
      <c r="I249" s="981" t="str">
        <f t="shared" si="14"/>
        <v/>
      </c>
      <c r="J249" s="980"/>
      <c r="K249" s="980"/>
      <c r="L249" s="983">
        <f t="shared" si="15"/>
        <v>0</v>
      </c>
      <c r="M249" s="984"/>
    </row>
    <row r="250" spans="1:13" s="7" customFormat="1" ht="20.100000000000001" customHeight="1" x14ac:dyDescent="0.2">
      <c r="A250" s="978" t="s">
        <v>2130</v>
      </c>
      <c r="B250" s="979"/>
      <c r="C250" s="980"/>
      <c r="D250" s="981" t="str">
        <f t="shared" si="13"/>
        <v/>
      </c>
      <c r="E250" s="982"/>
      <c r="F250" s="982"/>
      <c r="G250" s="982"/>
      <c r="H250" s="973"/>
      <c r="I250" s="981" t="str">
        <f t="shared" si="14"/>
        <v/>
      </c>
      <c r="J250" s="980"/>
      <c r="K250" s="980"/>
      <c r="L250" s="983">
        <f t="shared" si="15"/>
        <v>0</v>
      </c>
      <c r="M250" s="984"/>
    </row>
    <row r="251" spans="1:13" s="7" customFormat="1" ht="20.100000000000001" customHeight="1" x14ac:dyDescent="0.2">
      <c r="A251" s="978" t="s">
        <v>2131</v>
      </c>
      <c r="B251" s="979"/>
      <c r="C251" s="980"/>
      <c r="D251" s="981" t="str">
        <f t="shared" si="13"/>
        <v/>
      </c>
      <c r="E251" s="982"/>
      <c r="F251" s="982"/>
      <c r="G251" s="982"/>
      <c r="H251" s="973"/>
      <c r="I251" s="981" t="str">
        <f t="shared" si="14"/>
        <v/>
      </c>
      <c r="J251" s="980"/>
      <c r="K251" s="980"/>
      <c r="L251" s="983">
        <f t="shared" si="15"/>
        <v>0</v>
      </c>
      <c r="M251" s="984"/>
    </row>
    <row r="252" spans="1:13" s="7" customFormat="1" ht="20.100000000000001" customHeight="1" x14ac:dyDescent="0.2">
      <c r="A252" s="978" t="s">
        <v>2132</v>
      </c>
      <c r="B252" s="979"/>
      <c r="C252" s="980"/>
      <c r="D252" s="981" t="str">
        <f t="shared" si="13"/>
        <v/>
      </c>
      <c r="E252" s="982"/>
      <c r="F252" s="982"/>
      <c r="G252" s="982"/>
      <c r="H252" s="973"/>
      <c r="I252" s="981" t="str">
        <f t="shared" si="14"/>
        <v/>
      </c>
      <c r="J252" s="980"/>
      <c r="K252" s="980"/>
      <c r="L252" s="983">
        <f t="shared" si="15"/>
        <v>0</v>
      </c>
      <c r="M252" s="984"/>
    </row>
    <row r="253" spans="1:13" s="7" customFormat="1" ht="20.100000000000001" customHeight="1" x14ac:dyDescent="0.2">
      <c r="A253" s="978" t="s">
        <v>2133</v>
      </c>
      <c r="B253" s="979"/>
      <c r="C253" s="980"/>
      <c r="D253" s="981" t="str">
        <f t="shared" si="13"/>
        <v/>
      </c>
      <c r="E253" s="982"/>
      <c r="F253" s="982"/>
      <c r="G253" s="982"/>
      <c r="H253" s="973"/>
      <c r="I253" s="981" t="str">
        <f t="shared" si="14"/>
        <v/>
      </c>
      <c r="J253" s="980"/>
      <c r="K253" s="980"/>
      <c r="L253" s="983">
        <f t="shared" si="15"/>
        <v>0</v>
      </c>
      <c r="M253" s="984"/>
    </row>
    <row r="254" spans="1:13" s="7" customFormat="1" ht="20.100000000000001" customHeight="1" x14ac:dyDescent="0.2">
      <c r="A254" s="978" t="s">
        <v>2134</v>
      </c>
      <c r="B254" s="979"/>
      <c r="C254" s="980"/>
      <c r="D254" s="981" t="str">
        <f t="shared" si="13"/>
        <v/>
      </c>
      <c r="E254" s="982"/>
      <c r="F254" s="982"/>
      <c r="G254" s="982"/>
      <c r="H254" s="973"/>
      <c r="I254" s="981" t="str">
        <f t="shared" si="14"/>
        <v/>
      </c>
      <c r="J254" s="980"/>
      <c r="K254" s="980"/>
      <c r="L254" s="983">
        <f t="shared" si="15"/>
        <v>0</v>
      </c>
      <c r="M254" s="984"/>
    </row>
    <row r="255" spans="1:13" s="7" customFormat="1" ht="20.100000000000001" customHeight="1" x14ac:dyDescent="0.2">
      <c r="A255" s="978" t="s">
        <v>2135</v>
      </c>
      <c r="B255" s="979"/>
      <c r="C255" s="980"/>
      <c r="D255" s="981" t="str">
        <f t="shared" si="13"/>
        <v/>
      </c>
      <c r="E255" s="982"/>
      <c r="F255" s="982"/>
      <c r="G255" s="982"/>
      <c r="H255" s="973"/>
      <c r="I255" s="981" t="str">
        <f t="shared" si="14"/>
        <v/>
      </c>
      <c r="J255" s="980"/>
      <c r="K255" s="980"/>
      <c r="L255" s="983">
        <f t="shared" si="15"/>
        <v>0</v>
      </c>
      <c r="M255" s="984"/>
    </row>
    <row r="256" spans="1:13" s="7" customFormat="1" ht="20.100000000000001" customHeight="1" x14ac:dyDescent="0.2">
      <c r="A256" s="978" t="s">
        <v>2136</v>
      </c>
      <c r="B256" s="979"/>
      <c r="C256" s="980"/>
      <c r="D256" s="981" t="str">
        <f t="shared" si="13"/>
        <v/>
      </c>
      <c r="E256" s="982"/>
      <c r="F256" s="982"/>
      <c r="G256" s="982"/>
      <c r="H256" s="973"/>
      <c r="I256" s="981" t="str">
        <f t="shared" si="14"/>
        <v/>
      </c>
      <c r="J256" s="980"/>
      <c r="K256" s="980"/>
      <c r="L256" s="983">
        <f t="shared" si="15"/>
        <v>0</v>
      </c>
      <c r="M256" s="984"/>
    </row>
    <row r="257" spans="1:13" s="7" customFormat="1" ht="20.100000000000001" customHeight="1" x14ac:dyDescent="0.2">
      <c r="A257" s="978" t="s">
        <v>2137</v>
      </c>
      <c r="B257" s="979"/>
      <c r="C257" s="980"/>
      <c r="D257" s="981" t="str">
        <f t="shared" si="13"/>
        <v/>
      </c>
      <c r="E257" s="982"/>
      <c r="F257" s="982"/>
      <c r="G257" s="982"/>
      <c r="H257" s="973"/>
      <c r="I257" s="981" t="str">
        <f t="shared" si="14"/>
        <v/>
      </c>
      <c r="J257" s="980"/>
      <c r="K257" s="980"/>
      <c r="L257" s="983">
        <f t="shared" si="15"/>
        <v>0</v>
      </c>
      <c r="M257" s="984"/>
    </row>
    <row r="258" spans="1:13" s="7" customFormat="1" ht="20.100000000000001" customHeight="1" x14ac:dyDescent="0.2">
      <c r="A258" s="978" t="s">
        <v>2138</v>
      </c>
      <c r="B258" s="979"/>
      <c r="C258" s="980"/>
      <c r="D258" s="981" t="str">
        <f t="shared" si="13"/>
        <v/>
      </c>
      <c r="E258" s="982"/>
      <c r="F258" s="982"/>
      <c r="G258" s="982"/>
      <c r="H258" s="973"/>
      <c r="I258" s="981" t="str">
        <f t="shared" si="14"/>
        <v/>
      </c>
      <c r="J258" s="980"/>
      <c r="K258" s="980"/>
      <c r="L258" s="983">
        <f t="shared" si="15"/>
        <v>0</v>
      </c>
      <c r="M258" s="984"/>
    </row>
    <row r="259" spans="1:13" s="7" customFormat="1" ht="20.100000000000001" customHeight="1" x14ac:dyDescent="0.2">
      <c r="A259" s="978" t="s">
        <v>2139</v>
      </c>
      <c r="B259" s="979"/>
      <c r="C259" s="980"/>
      <c r="D259" s="981" t="str">
        <f t="shared" si="13"/>
        <v/>
      </c>
      <c r="E259" s="982"/>
      <c r="F259" s="982"/>
      <c r="G259" s="982"/>
      <c r="H259" s="973"/>
      <c r="I259" s="981" t="str">
        <f t="shared" si="14"/>
        <v/>
      </c>
      <c r="J259" s="980"/>
      <c r="K259" s="980"/>
      <c r="L259" s="983">
        <f t="shared" si="15"/>
        <v>0</v>
      </c>
      <c r="M259" s="984"/>
    </row>
    <row r="260" spans="1:13" s="7" customFormat="1" ht="20.100000000000001" customHeight="1" x14ac:dyDescent="0.2">
      <c r="A260" s="978" t="s">
        <v>2140</v>
      </c>
      <c r="B260" s="979"/>
      <c r="C260" s="980"/>
      <c r="D260" s="981" t="str">
        <f t="shared" si="13"/>
        <v/>
      </c>
      <c r="E260" s="982"/>
      <c r="F260" s="982"/>
      <c r="G260" s="982"/>
      <c r="H260" s="973"/>
      <c r="I260" s="981" t="str">
        <f t="shared" si="14"/>
        <v/>
      </c>
      <c r="J260" s="980"/>
      <c r="K260" s="980"/>
      <c r="L260" s="983">
        <f t="shared" si="15"/>
        <v>0</v>
      </c>
      <c r="M260" s="984"/>
    </row>
    <row r="261" spans="1:13" s="7" customFormat="1" ht="20.100000000000001" customHeight="1" x14ac:dyDescent="0.2">
      <c r="A261" s="978" t="s">
        <v>2141</v>
      </c>
      <c r="B261" s="979"/>
      <c r="C261" s="980"/>
      <c r="D261" s="981" t="str">
        <f t="shared" si="13"/>
        <v/>
      </c>
      <c r="E261" s="982"/>
      <c r="F261" s="982"/>
      <c r="G261" s="982"/>
      <c r="H261" s="973"/>
      <c r="I261" s="981" t="str">
        <f t="shared" si="14"/>
        <v/>
      </c>
      <c r="J261" s="980"/>
      <c r="K261" s="980"/>
      <c r="L261" s="983">
        <f t="shared" si="15"/>
        <v>0</v>
      </c>
      <c r="M261" s="984"/>
    </row>
    <row r="262" spans="1:13" s="7" customFormat="1" ht="20.100000000000001" customHeight="1" x14ac:dyDescent="0.2">
      <c r="A262" s="978" t="s">
        <v>2142</v>
      </c>
      <c r="B262" s="979"/>
      <c r="C262" s="980"/>
      <c r="D262" s="981" t="str">
        <f t="shared" si="13"/>
        <v/>
      </c>
      <c r="E262" s="982"/>
      <c r="F262" s="982"/>
      <c r="G262" s="982"/>
      <c r="H262" s="973"/>
      <c r="I262" s="981" t="str">
        <f t="shared" si="14"/>
        <v/>
      </c>
      <c r="J262" s="980"/>
      <c r="K262" s="980"/>
      <c r="L262" s="983">
        <f t="shared" si="15"/>
        <v>0</v>
      </c>
      <c r="M262" s="984"/>
    </row>
    <row r="263" spans="1:13" s="7" customFormat="1" ht="20.100000000000001" customHeight="1" x14ac:dyDescent="0.2">
      <c r="A263" s="978" t="s">
        <v>2143</v>
      </c>
      <c r="B263" s="979"/>
      <c r="C263" s="980"/>
      <c r="D263" s="981" t="str">
        <f t="shared" si="13"/>
        <v/>
      </c>
      <c r="E263" s="982"/>
      <c r="F263" s="982"/>
      <c r="G263" s="982"/>
      <c r="H263" s="973"/>
      <c r="I263" s="981" t="str">
        <f t="shared" si="14"/>
        <v/>
      </c>
      <c r="J263" s="980"/>
      <c r="K263" s="980"/>
      <c r="L263" s="983">
        <f t="shared" si="15"/>
        <v>0</v>
      </c>
      <c r="M263" s="984"/>
    </row>
    <row r="264" spans="1:13" s="7" customFormat="1" ht="20.100000000000001" customHeight="1" x14ac:dyDescent="0.2">
      <c r="A264" s="978" t="s">
        <v>2144</v>
      </c>
      <c r="B264" s="979"/>
      <c r="C264" s="980"/>
      <c r="D264" s="981" t="str">
        <f t="shared" si="13"/>
        <v/>
      </c>
      <c r="E264" s="982"/>
      <c r="F264" s="982"/>
      <c r="G264" s="982"/>
      <c r="H264" s="973"/>
      <c r="I264" s="981" t="str">
        <f t="shared" si="14"/>
        <v/>
      </c>
      <c r="J264" s="980"/>
      <c r="K264" s="980"/>
      <c r="L264" s="983">
        <f t="shared" si="15"/>
        <v>0</v>
      </c>
      <c r="M264" s="984"/>
    </row>
    <row r="265" spans="1:13" s="7" customFormat="1" ht="20.100000000000001" customHeight="1" x14ac:dyDescent="0.2">
      <c r="A265" s="978" t="s">
        <v>2145</v>
      </c>
      <c r="B265" s="979"/>
      <c r="C265" s="980"/>
      <c r="D265" s="981" t="str">
        <f t="shared" si="13"/>
        <v/>
      </c>
      <c r="E265" s="982"/>
      <c r="F265" s="982"/>
      <c r="G265" s="982"/>
      <c r="H265" s="973"/>
      <c r="I265" s="981" t="str">
        <f t="shared" si="14"/>
        <v/>
      </c>
      <c r="J265" s="980"/>
      <c r="K265" s="980"/>
      <c r="L265" s="983">
        <f t="shared" si="15"/>
        <v>0</v>
      </c>
      <c r="M265" s="984"/>
    </row>
    <row r="266" spans="1:13" s="7" customFormat="1" ht="20.100000000000001" customHeight="1" x14ac:dyDescent="0.2">
      <c r="A266" s="978" t="s">
        <v>2146</v>
      </c>
      <c r="B266" s="979"/>
      <c r="C266" s="980"/>
      <c r="D266" s="981" t="str">
        <f t="shared" si="13"/>
        <v/>
      </c>
      <c r="E266" s="982"/>
      <c r="F266" s="982"/>
      <c r="G266" s="982"/>
      <c r="H266" s="973"/>
      <c r="I266" s="981" t="str">
        <f t="shared" si="14"/>
        <v/>
      </c>
      <c r="J266" s="980"/>
      <c r="K266" s="980"/>
      <c r="L266" s="983">
        <f t="shared" si="15"/>
        <v>0</v>
      </c>
      <c r="M266" s="984"/>
    </row>
    <row r="267" spans="1:13" s="7" customFormat="1" ht="20.100000000000001" customHeight="1" x14ac:dyDescent="0.2">
      <c r="A267" s="978" t="s">
        <v>2147</v>
      </c>
      <c r="B267" s="979"/>
      <c r="C267" s="980"/>
      <c r="D267" s="981" t="str">
        <f t="shared" si="13"/>
        <v/>
      </c>
      <c r="E267" s="982"/>
      <c r="F267" s="982"/>
      <c r="G267" s="982"/>
      <c r="H267" s="973"/>
      <c r="I267" s="981" t="str">
        <f t="shared" si="14"/>
        <v/>
      </c>
      <c r="J267" s="980"/>
      <c r="K267" s="980"/>
      <c r="L267" s="983">
        <f t="shared" si="15"/>
        <v>0</v>
      </c>
      <c r="M267" s="984"/>
    </row>
    <row r="268" spans="1:13" s="7" customFormat="1" ht="20.100000000000001" customHeight="1" x14ac:dyDescent="0.2">
      <c r="A268" s="978" t="s">
        <v>2148</v>
      </c>
      <c r="B268" s="979"/>
      <c r="C268" s="980"/>
      <c r="D268" s="981" t="str">
        <f t="shared" si="13"/>
        <v/>
      </c>
      <c r="E268" s="982"/>
      <c r="F268" s="982"/>
      <c r="G268" s="982"/>
      <c r="H268" s="973"/>
      <c r="I268" s="981" t="str">
        <f t="shared" si="14"/>
        <v/>
      </c>
      <c r="J268" s="980"/>
      <c r="K268" s="980"/>
      <c r="L268" s="983">
        <f t="shared" si="15"/>
        <v>0</v>
      </c>
      <c r="M268" s="984"/>
    </row>
    <row r="269" spans="1:13" s="7" customFormat="1" ht="20.100000000000001" customHeight="1" x14ac:dyDescent="0.2">
      <c r="A269" s="978" t="s">
        <v>2149</v>
      </c>
      <c r="B269" s="979"/>
      <c r="C269" s="980"/>
      <c r="D269" s="981" t="str">
        <f t="shared" si="13"/>
        <v/>
      </c>
      <c r="E269" s="982"/>
      <c r="F269" s="982"/>
      <c r="G269" s="982"/>
      <c r="H269" s="973"/>
      <c r="I269" s="981" t="str">
        <f t="shared" si="14"/>
        <v/>
      </c>
      <c r="J269" s="980"/>
      <c r="K269" s="980"/>
      <c r="L269" s="983">
        <f t="shared" si="15"/>
        <v>0</v>
      </c>
      <c r="M269" s="984"/>
    </row>
    <row r="270" spans="1:13" s="7" customFormat="1" ht="20.100000000000001" customHeight="1" x14ac:dyDescent="0.2">
      <c r="A270" s="978" t="s">
        <v>2150</v>
      </c>
      <c r="B270" s="979"/>
      <c r="C270" s="980"/>
      <c r="D270" s="981" t="str">
        <f t="shared" si="13"/>
        <v/>
      </c>
      <c r="E270" s="982"/>
      <c r="F270" s="982"/>
      <c r="G270" s="982"/>
      <c r="H270" s="973"/>
      <c r="I270" s="981" t="str">
        <f t="shared" si="14"/>
        <v/>
      </c>
      <c r="J270" s="980"/>
      <c r="K270" s="980"/>
      <c r="L270" s="983">
        <f t="shared" si="15"/>
        <v>0</v>
      </c>
      <c r="M270" s="984"/>
    </row>
    <row r="271" spans="1:13" s="7" customFormat="1" ht="20.100000000000001" customHeight="1" x14ac:dyDescent="0.2">
      <c r="A271" s="978" t="s">
        <v>2151</v>
      </c>
      <c r="B271" s="979"/>
      <c r="C271" s="980"/>
      <c r="D271" s="981" t="str">
        <f t="shared" si="13"/>
        <v/>
      </c>
      <c r="E271" s="982"/>
      <c r="F271" s="982"/>
      <c r="G271" s="982"/>
      <c r="H271" s="973"/>
      <c r="I271" s="981" t="str">
        <f t="shared" si="14"/>
        <v/>
      </c>
      <c r="J271" s="980"/>
      <c r="K271" s="980"/>
      <c r="L271" s="983">
        <f t="shared" si="15"/>
        <v>0</v>
      </c>
      <c r="M271" s="984"/>
    </row>
    <row r="272" spans="1:13" s="7" customFormat="1" ht="20.100000000000001" customHeight="1" x14ac:dyDescent="0.2">
      <c r="A272" s="978" t="s">
        <v>2152</v>
      </c>
      <c r="B272" s="979"/>
      <c r="C272" s="980"/>
      <c r="D272" s="981" t="str">
        <f t="shared" si="13"/>
        <v/>
      </c>
      <c r="E272" s="982"/>
      <c r="F272" s="982"/>
      <c r="G272" s="982"/>
      <c r="H272" s="973"/>
      <c r="I272" s="981" t="str">
        <f t="shared" si="14"/>
        <v/>
      </c>
      <c r="J272" s="980"/>
      <c r="K272" s="980"/>
      <c r="L272" s="983">
        <f t="shared" si="15"/>
        <v>0</v>
      </c>
      <c r="M272" s="984"/>
    </row>
    <row r="273" spans="1:13" s="7" customFormat="1" ht="20.100000000000001" customHeight="1" x14ac:dyDescent="0.2">
      <c r="A273" s="978" t="s">
        <v>2153</v>
      </c>
      <c r="B273" s="979"/>
      <c r="C273" s="980"/>
      <c r="D273" s="981" t="str">
        <f t="shared" si="13"/>
        <v/>
      </c>
      <c r="E273" s="982"/>
      <c r="F273" s="982"/>
      <c r="G273" s="982"/>
      <c r="H273" s="973"/>
      <c r="I273" s="981" t="str">
        <f t="shared" si="14"/>
        <v/>
      </c>
      <c r="J273" s="980"/>
      <c r="K273" s="980"/>
      <c r="L273" s="983">
        <f t="shared" si="15"/>
        <v>0</v>
      </c>
      <c r="M273" s="984"/>
    </row>
    <row r="274" spans="1:13" s="7" customFormat="1" ht="20.100000000000001" customHeight="1" x14ac:dyDescent="0.2">
      <c r="A274" s="978" t="s">
        <v>2154</v>
      </c>
      <c r="B274" s="979"/>
      <c r="C274" s="980"/>
      <c r="D274" s="981" t="str">
        <f t="shared" si="13"/>
        <v/>
      </c>
      <c r="E274" s="982"/>
      <c r="F274" s="982"/>
      <c r="G274" s="982"/>
      <c r="H274" s="973"/>
      <c r="I274" s="981" t="str">
        <f t="shared" si="14"/>
        <v/>
      </c>
      <c r="J274" s="980"/>
      <c r="K274" s="980"/>
      <c r="L274" s="983">
        <f t="shared" si="15"/>
        <v>0</v>
      </c>
      <c r="M274" s="984"/>
    </row>
    <row r="275" spans="1:13" s="7" customFormat="1" ht="20.100000000000001" customHeight="1" x14ac:dyDescent="0.2">
      <c r="A275" s="978" t="s">
        <v>2155</v>
      </c>
      <c r="B275" s="979"/>
      <c r="C275" s="980"/>
      <c r="D275" s="981" t="str">
        <f t="shared" si="13"/>
        <v/>
      </c>
      <c r="E275" s="982"/>
      <c r="F275" s="982"/>
      <c r="G275" s="982"/>
      <c r="H275" s="973"/>
      <c r="I275" s="981" t="str">
        <f t="shared" si="14"/>
        <v/>
      </c>
      <c r="J275" s="980"/>
      <c r="K275" s="980"/>
      <c r="L275" s="983">
        <f t="shared" si="15"/>
        <v>0</v>
      </c>
      <c r="M275" s="984"/>
    </row>
    <row r="276" spans="1:13" s="7" customFormat="1" ht="20.100000000000001" customHeight="1" x14ac:dyDescent="0.2">
      <c r="A276" s="978" t="s">
        <v>2156</v>
      </c>
      <c r="B276" s="979"/>
      <c r="C276" s="980"/>
      <c r="D276" s="981" t="str">
        <f t="shared" si="13"/>
        <v/>
      </c>
      <c r="E276" s="982"/>
      <c r="F276" s="982"/>
      <c r="G276" s="982"/>
      <c r="H276" s="973"/>
      <c r="I276" s="981" t="str">
        <f t="shared" si="14"/>
        <v/>
      </c>
      <c r="J276" s="980"/>
      <c r="K276" s="980"/>
      <c r="L276" s="983">
        <f t="shared" si="15"/>
        <v>0</v>
      </c>
      <c r="M276" s="984"/>
    </row>
    <row r="277" spans="1:13" s="7" customFormat="1" ht="20.100000000000001" customHeight="1" x14ac:dyDescent="0.2">
      <c r="A277" s="978" t="s">
        <v>2157</v>
      </c>
      <c r="B277" s="979"/>
      <c r="C277" s="980"/>
      <c r="D277" s="981" t="str">
        <f t="shared" si="13"/>
        <v/>
      </c>
      <c r="E277" s="982"/>
      <c r="F277" s="982"/>
      <c r="G277" s="982"/>
      <c r="H277" s="973"/>
      <c r="I277" s="981" t="str">
        <f t="shared" si="14"/>
        <v/>
      </c>
      <c r="J277" s="980"/>
      <c r="K277" s="980"/>
      <c r="L277" s="983">
        <f t="shared" si="15"/>
        <v>0</v>
      </c>
      <c r="M277" s="984"/>
    </row>
    <row r="278" spans="1:13" s="7" customFormat="1" ht="20.100000000000001" customHeight="1" x14ac:dyDescent="0.2">
      <c r="A278" s="978" t="s">
        <v>2158</v>
      </c>
      <c r="B278" s="979"/>
      <c r="C278" s="980"/>
      <c r="D278" s="981" t="str">
        <f t="shared" si="13"/>
        <v/>
      </c>
      <c r="E278" s="982"/>
      <c r="F278" s="982"/>
      <c r="G278" s="982"/>
      <c r="H278" s="973"/>
      <c r="I278" s="981" t="str">
        <f t="shared" si="14"/>
        <v/>
      </c>
      <c r="J278" s="980"/>
      <c r="K278" s="980"/>
      <c r="L278" s="983">
        <f t="shared" si="15"/>
        <v>0</v>
      </c>
      <c r="M278" s="984"/>
    </row>
    <row r="279" spans="1:13" s="7" customFormat="1" ht="20.100000000000001" customHeight="1" x14ac:dyDescent="0.2">
      <c r="A279" s="978" t="s">
        <v>2159</v>
      </c>
      <c r="B279" s="979"/>
      <c r="C279" s="980"/>
      <c r="D279" s="981" t="str">
        <f t="shared" si="13"/>
        <v/>
      </c>
      <c r="E279" s="982"/>
      <c r="F279" s="982"/>
      <c r="G279" s="982"/>
      <c r="H279" s="973"/>
      <c r="I279" s="981" t="str">
        <f t="shared" si="14"/>
        <v/>
      </c>
      <c r="J279" s="980"/>
      <c r="K279" s="980"/>
      <c r="L279" s="983">
        <f t="shared" si="15"/>
        <v>0</v>
      </c>
      <c r="M279" s="984"/>
    </row>
    <row r="280" spans="1:13" s="7" customFormat="1" ht="20.100000000000001" customHeight="1" x14ac:dyDescent="0.2">
      <c r="A280" s="978" t="s">
        <v>2160</v>
      </c>
      <c r="B280" s="979"/>
      <c r="C280" s="980"/>
      <c r="D280" s="981" t="str">
        <f t="shared" si="13"/>
        <v/>
      </c>
      <c r="E280" s="982"/>
      <c r="F280" s="982"/>
      <c r="G280" s="982"/>
      <c r="H280" s="973"/>
      <c r="I280" s="981" t="str">
        <f t="shared" si="14"/>
        <v/>
      </c>
      <c r="J280" s="980"/>
      <c r="K280" s="980"/>
      <c r="L280" s="983">
        <f t="shared" si="15"/>
        <v>0</v>
      </c>
      <c r="M280" s="984"/>
    </row>
    <row r="281" spans="1:13" s="7" customFormat="1" ht="20.100000000000001" customHeight="1" x14ac:dyDescent="0.2">
      <c r="A281" s="978" t="s">
        <v>2161</v>
      </c>
      <c r="B281" s="979"/>
      <c r="C281" s="980"/>
      <c r="D281" s="981" t="str">
        <f t="shared" si="13"/>
        <v/>
      </c>
      <c r="E281" s="982"/>
      <c r="F281" s="982"/>
      <c r="G281" s="982"/>
      <c r="H281" s="973"/>
      <c r="I281" s="981" t="str">
        <f t="shared" si="14"/>
        <v/>
      </c>
      <c r="J281" s="980"/>
      <c r="K281" s="980"/>
      <c r="L281" s="983">
        <f t="shared" si="15"/>
        <v>0</v>
      </c>
      <c r="M281" s="984"/>
    </row>
    <row r="282" spans="1:13" s="7" customFormat="1" ht="20.100000000000001" customHeight="1" x14ac:dyDescent="0.2">
      <c r="A282" s="978" t="s">
        <v>2162</v>
      </c>
      <c r="B282" s="979"/>
      <c r="C282" s="980"/>
      <c r="D282" s="981" t="str">
        <f t="shared" si="13"/>
        <v/>
      </c>
      <c r="E282" s="982"/>
      <c r="F282" s="982"/>
      <c r="G282" s="982"/>
      <c r="H282" s="973"/>
      <c r="I282" s="981" t="str">
        <f t="shared" si="14"/>
        <v/>
      </c>
      <c r="J282" s="980"/>
      <c r="K282" s="980"/>
      <c r="L282" s="983">
        <f t="shared" si="15"/>
        <v>0</v>
      </c>
      <c r="M282" s="984"/>
    </row>
    <row r="283" spans="1:13" s="7" customFormat="1" ht="20.100000000000001" customHeight="1" x14ac:dyDescent="0.2">
      <c r="A283" s="978" t="s">
        <v>2163</v>
      </c>
      <c r="B283" s="979"/>
      <c r="C283" s="980"/>
      <c r="D283" s="981" t="str">
        <f t="shared" si="13"/>
        <v/>
      </c>
      <c r="E283" s="982"/>
      <c r="F283" s="982"/>
      <c r="G283" s="982"/>
      <c r="H283" s="973"/>
      <c r="I283" s="981" t="str">
        <f t="shared" si="14"/>
        <v/>
      </c>
      <c r="J283" s="980"/>
      <c r="K283" s="980"/>
      <c r="L283" s="983">
        <f t="shared" si="15"/>
        <v>0</v>
      </c>
      <c r="M283" s="984"/>
    </row>
    <row r="284" spans="1:13" s="7" customFormat="1" ht="20.100000000000001" customHeight="1" x14ac:dyDescent="0.2">
      <c r="A284" s="978" t="s">
        <v>2164</v>
      </c>
      <c r="B284" s="979"/>
      <c r="C284" s="980"/>
      <c r="D284" s="981" t="str">
        <f t="shared" si="13"/>
        <v/>
      </c>
      <c r="E284" s="982"/>
      <c r="F284" s="982"/>
      <c r="G284" s="982"/>
      <c r="H284" s="973"/>
      <c r="I284" s="981" t="str">
        <f t="shared" si="14"/>
        <v/>
      </c>
      <c r="J284" s="980"/>
      <c r="K284" s="980"/>
      <c r="L284" s="983">
        <f t="shared" si="15"/>
        <v>0</v>
      </c>
      <c r="M284" s="984"/>
    </row>
    <row r="285" spans="1:13" s="7" customFormat="1" ht="20.100000000000001" customHeight="1" x14ac:dyDescent="0.2">
      <c r="A285" s="978" t="s">
        <v>2165</v>
      </c>
      <c r="B285" s="979"/>
      <c r="C285" s="980"/>
      <c r="D285" s="981" t="str">
        <f t="shared" si="13"/>
        <v/>
      </c>
      <c r="E285" s="982"/>
      <c r="F285" s="982"/>
      <c r="G285" s="982"/>
      <c r="H285" s="973"/>
      <c r="I285" s="981" t="str">
        <f t="shared" si="14"/>
        <v/>
      </c>
      <c r="J285" s="980"/>
      <c r="K285" s="980"/>
      <c r="L285" s="983">
        <f t="shared" si="15"/>
        <v>0</v>
      </c>
      <c r="M285" s="984"/>
    </row>
    <row r="286" spans="1:13" s="7" customFormat="1" ht="20.100000000000001" customHeight="1" x14ac:dyDescent="0.2">
      <c r="A286" s="978" t="s">
        <v>2166</v>
      </c>
      <c r="B286" s="979"/>
      <c r="C286" s="980"/>
      <c r="D286" s="981" t="str">
        <f t="shared" si="13"/>
        <v/>
      </c>
      <c r="E286" s="982"/>
      <c r="F286" s="982"/>
      <c r="G286" s="982"/>
      <c r="H286" s="973"/>
      <c r="I286" s="981" t="str">
        <f t="shared" si="14"/>
        <v/>
      </c>
      <c r="J286" s="980"/>
      <c r="K286" s="980"/>
      <c r="L286" s="983">
        <f t="shared" si="15"/>
        <v>0</v>
      </c>
      <c r="M286" s="984"/>
    </row>
    <row r="287" spans="1:13" s="7" customFormat="1" ht="20.100000000000001" customHeight="1" x14ac:dyDescent="0.2">
      <c r="A287" s="978" t="s">
        <v>2167</v>
      </c>
      <c r="B287" s="979"/>
      <c r="C287" s="980"/>
      <c r="D287" s="981" t="str">
        <f t="shared" si="13"/>
        <v/>
      </c>
      <c r="E287" s="982"/>
      <c r="F287" s="982"/>
      <c r="G287" s="982"/>
      <c r="H287" s="973"/>
      <c r="I287" s="981" t="str">
        <f t="shared" si="14"/>
        <v/>
      </c>
      <c r="J287" s="980"/>
      <c r="K287" s="980"/>
      <c r="L287" s="983">
        <f t="shared" si="15"/>
        <v>0</v>
      </c>
      <c r="M287" s="984"/>
    </row>
    <row r="288" spans="1:13" s="7" customFormat="1" ht="20.100000000000001" customHeight="1" x14ac:dyDescent="0.2">
      <c r="A288" s="978" t="s">
        <v>2168</v>
      </c>
      <c r="B288" s="979"/>
      <c r="C288" s="980"/>
      <c r="D288" s="981" t="str">
        <f t="shared" si="13"/>
        <v/>
      </c>
      <c r="E288" s="982"/>
      <c r="F288" s="982"/>
      <c r="G288" s="982"/>
      <c r="H288" s="973"/>
      <c r="I288" s="981" t="str">
        <f t="shared" si="14"/>
        <v/>
      </c>
      <c r="J288" s="980"/>
      <c r="K288" s="980"/>
      <c r="L288" s="983">
        <f t="shared" si="15"/>
        <v>0</v>
      </c>
      <c r="M288" s="984"/>
    </row>
    <row r="289" spans="1:13" s="7" customFormat="1" ht="20.100000000000001" customHeight="1" x14ac:dyDescent="0.2">
      <c r="A289" s="978" t="s">
        <v>2169</v>
      </c>
      <c r="B289" s="979"/>
      <c r="C289" s="980"/>
      <c r="D289" s="981" t="str">
        <f t="shared" si="13"/>
        <v/>
      </c>
      <c r="E289" s="982"/>
      <c r="F289" s="982"/>
      <c r="G289" s="982"/>
      <c r="H289" s="973"/>
      <c r="I289" s="981" t="str">
        <f t="shared" si="14"/>
        <v/>
      </c>
      <c r="J289" s="980"/>
      <c r="K289" s="980"/>
      <c r="L289" s="983">
        <f t="shared" si="15"/>
        <v>0</v>
      </c>
      <c r="M289" s="984"/>
    </row>
    <row r="290" spans="1:13" s="7" customFormat="1" ht="20.100000000000001" customHeight="1" x14ac:dyDescent="0.2">
      <c r="A290" s="978" t="s">
        <v>2170</v>
      </c>
      <c r="B290" s="979"/>
      <c r="C290" s="980"/>
      <c r="D290" s="981" t="str">
        <f t="shared" si="13"/>
        <v/>
      </c>
      <c r="E290" s="982"/>
      <c r="F290" s="982"/>
      <c r="G290" s="982"/>
      <c r="H290" s="973"/>
      <c r="I290" s="981" t="str">
        <f t="shared" si="14"/>
        <v/>
      </c>
      <c r="J290" s="980"/>
      <c r="K290" s="980"/>
      <c r="L290" s="983">
        <f t="shared" si="15"/>
        <v>0</v>
      </c>
      <c r="M290" s="984"/>
    </row>
    <row r="291" spans="1:13" s="7" customFormat="1" ht="20.100000000000001" customHeight="1" x14ac:dyDescent="0.2">
      <c r="A291" s="978" t="s">
        <v>2171</v>
      </c>
      <c r="B291" s="979"/>
      <c r="C291" s="980"/>
      <c r="D291" s="981" t="str">
        <f t="shared" si="13"/>
        <v/>
      </c>
      <c r="E291" s="982"/>
      <c r="F291" s="982"/>
      <c r="G291" s="982"/>
      <c r="H291" s="973"/>
      <c r="I291" s="981" t="str">
        <f t="shared" si="14"/>
        <v/>
      </c>
      <c r="J291" s="980"/>
      <c r="K291" s="980"/>
      <c r="L291" s="983">
        <f t="shared" si="15"/>
        <v>0</v>
      </c>
      <c r="M291" s="984"/>
    </row>
    <row r="292" spans="1:13" s="7" customFormat="1" ht="20.100000000000001" customHeight="1" x14ac:dyDescent="0.2">
      <c r="A292" s="978" t="s">
        <v>2172</v>
      </c>
      <c r="B292" s="979"/>
      <c r="C292" s="980"/>
      <c r="D292" s="981" t="str">
        <f t="shared" si="13"/>
        <v/>
      </c>
      <c r="E292" s="982"/>
      <c r="F292" s="982"/>
      <c r="G292" s="982"/>
      <c r="H292" s="973"/>
      <c r="I292" s="981" t="str">
        <f t="shared" si="14"/>
        <v/>
      </c>
      <c r="J292" s="980"/>
      <c r="K292" s="980"/>
      <c r="L292" s="983">
        <f t="shared" si="15"/>
        <v>0</v>
      </c>
      <c r="M292" s="984"/>
    </row>
    <row r="293" spans="1:13" s="7" customFormat="1" ht="20.100000000000001" customHeight="1" x14ac:dyDescent="0.2">
      <c r="A293" s="978" t="s">
        <v>2173</v>
      </c>
      <c r="B293" s="979"/>
      <c r="C293" s="980"/>
      <c r="D293" s="981" t="str">
        <f t="shared" si="13"/>
        <v/>
      </c>
      <c r="E293" s="982"/>
      <c r="F293" s="982"/>
      <c r="G293" s="982"/>
      <c r="H293" s="973"/>
      <c r="I293" s="981" t="str">
        <f t="shared" si="14"/>
        <v/>
      </c>
      <c r="J293" s="980"/>
      <c r="K293" s="980"/>
      <c r="L293" s="983">
        <f t="shared" si="15"/>
        <v>0</v>
      </c>
      <c r="M293" s="984"/>
    </row>
    <row r="294" spans="1:13" s="7" customFormat="1" ht="20.100000000000001" customHeight="1" x14ac:dyDescent="0.2">
      <c r="A294" s="978" t="s">
        <v>2174</v>
      </c>
      <c r="B294" s="979"/>
      <c r="C294" s="980"/>
      <c r="D294" s="981" t="str">
        <f t="shared" si="13"/>
        <v/>
      </c>
      <c r="E294" s="982"/>
      <c r="F294" s="982"/>
      <c r="G294" s="982"/>
      <c r="H294" s="973"/>
      <c r="I294" s="981" t="str">
        <f t="shared" si="14"/>
        <v/>
      </c>
      <c r="J294" s="980"/>
      <c r="K294" s="980"/>
      <c r="L294" s="983">
        <f t="shared" si="15"/>
        <v>0</v>
      </c>
      <c r="M294" s="984"/>
    </row>
    <row r="295" spans="1:13" s="7" customFormat="1" ht="20.100000000000001" customHeight="1" x14ac:dyDescent="0.2">
      <c r="A295" s="978" t="s">
        <v>2175</v>
      </c>
      <c r="B295" s="979"/>
      <c r="C295" s="980"/>
      <c r="D295" s="981" t="str">
        <f t="shared" si="13"/>
        <v/>
      </c>
      <c r="E295" s="982"/>
      <c r="F295" s="982"/>
      <c r="G295" s="982"/>
      <c r="H295" s="973"/>
      <c r="I295" s="981" t="str">
        <f t="shared" si="14"/>
        <v/>
      </c>
      <c r="J295" s="980"/>
      <c r="K295" s="980"/>
      <c r="L295" s="983">
        <f t="shared" si="15"/>
        <v>0</v>
      </c>
      <c r="M295" s="984"/>
    </row>
    <row r="296" spans="1:13" s="7" customFormat="1" ht="20.100000000000001" customHeight="1" x14ac:dyDescent="0.2">
      <c r="A296" s="978" t="s">
        <v>2176</v>
      </c>
      <c r="B296" s="979"/>
      <c r="C296" s="980"/>
      <c r="D296" s="981" t="str">
        <f t="shared" si="13"/>
        <v/>
      </c>
      <c r="E296" s="982"/>
      <c r="F296" s="982"/>
      <c r="G296" s="982"/>
      <c r="H296" s="973"/>
      <c r="I296" s="981" t="str">
        <f t="shared" si="14"/>
        <v/>
      </c>
      <c r="J296" s="980"/>
      <c r="K296" s="980"/>
      <c r="L296" s="983">
        <f t="shared" si="15"/>
        <v>0</v>
      </c>
      <c r="M296" s="984"/>
    </row>
    <row r="297" spans="1:13" s="7" customFormat="1" ht="20.100000000000001" customHeight="1" x14ac:dyDescent="0.2">
      <c r="A297" s="978" t="s">
        <v>2177</v>
      </c>
      <c r="B297" s="979"/>
      <c r="C297" s="980"/>
      <c r="D297" s="981" t="str">
        <f t="shared" si="13"/>
        <v/>
      </c>
      <c r="E297" s="982"/>
      <c r="F297" s="982"/>
      <c r="G297" s="982"/>
      <c r="H297" s="973"/>
      <c r="I297" s="981" t="str">
        <f t="shared" si="14"/>
        <v/>
      </c>
      <c r="J297" s="980"/>
      <c r="K297" s="980"/>
      <c r="L297" s="983">
        <f t="shared" si="15"/>
        <v>0</v>
      </c>
      <c r="M297" s="984"/>
    </row>
    <row r="298" spans="1:13" s="7" customFormat="1" ht="20.100000000000001" customHeight="1" x14ac:dyDescent="0.2">
      <c r="A298" s="978" t="s">
        <v>2178</v>
      </c>
      <c r="B298" s="979"/>
      <c r="C298" s="980"/>
      <c r="D298" s="981" t="str">
        <f t="shared" si="13"/>
        <v/>
      </c>
      <c r="E298" s="982"/>
      <c r="F298" s="982"/>
      <c r="G298" s="982"/>
      <c r="H298" s="973"/>
      <c r="I298" s="981" t="str">
        <f t="shared" si="14"/>
        <v/>
      </c>
      <c r="J298" s="980"/>
      <c r="K298" s="980"/>
      <c r="L298" s="983">
        <f t="shared" si="15"/>
        <v>0</v>
      </c>
      <c r="M298" s="984"/>
    </row>
    <row r="299" spans="1:13" s="7" customFormat="1" ht="20.100000000000001" customHeight="1" x14ac:dyDescent="0.2">
      <c r="A299" s="978" t="s">
        <v>2179</v>
      </c>
      <c r="B299" s="979"/>
      <c r="C299" s="980"/>
      <c r="D299" s="981" t="str">
        <f t="shared" si="13"/>
        <v/>
      </c>
      <c r="E299" s="982"/>
      <c r="F299" s="982"/>
      <c r="G299" s="982"/>
      <c r="H299" s="973"/>
      <c r="I299" s="981" t="str">
        <f t="shared" si="14"/>
        <v/>
      </c>
      <c r="J299" s="980"/>
      <c r="K299" s="980"/>
      <c r="L299" s="983">
        <f t="shared" si="15"/>
        <v>0</v>
      </c>
      <c r="M299" s="984"/>
    </row>
    <row r="300" spans="1:13" s="7" customFormat="1" ht="20.100000000000001" customHeight="1" x14ac:dyDescent="0.2">
      <c r="A300" s="978" t="s">
        <v>2180</v>
      </c>
      <c r="B300" s="979"/>
      <c r="C300" s="980"/>
      <c r="D300" s="981" t="str">
        <f t="shared" ref="D300:D335" si="16">IF(ISBLANK(C300),"",IF($F$10="Yes",DATE(YEAR(C300)-5,MONTH(C300),DAY(C300)),DATE(YEAR(C300)-10,MONTH(C300),DAY(C300))))</f>
        <v/>
      </c>
      <c r="E300" s="982"/>
      <c r="F300" s="982"/>
      <c r="G300" s="982"/>
      <c r="H300" s="973"/>
      <c r="I300" s="981" t="str">
        <f t="shared" si="14"/>
        <v/>
      </c>
      <c r="J300" s="980"/>
      <c r="K300" s="980"/>
      <c r="L300" s="983">
        <f t="shared" si="15"/>
        <v>0</v>
      </c>
      <c r="M300" s="984"/>
    </row>
    <row r="301" spans="1:13" s="7" customFormat="1" ht="20.100000000000001" customHeight="1" x14ac:dyDescent="0.2">
      <c r="A301" s="978" t="s">
        <v>2181</v>
      </c>
      <c r="B301" s="979"/>
      <c r="C301" s="980"/>
      <c r="D301" s="981" t="str">
        <f t="shared" si="16"/>
        <v/>
      </c>
      <c r="E301" s="982"/>
      <c r="F301" s="982"/>
      <c r="G301" s="982"/>
      <c r="H301" s="973"/>
      <c r="I301" s="981" t="str">
        <f t="shared" ref="I301:I335" si="17">IF(ISBLANK(H301),"",DATE(YEAR(H301)+2,MONTH(H301),DAY(H301)))</f>
        <v/>
      </c>
      <c r="J301" s="980"/>
      <c r="K301" s="980"/>
      <c r="L301" s="983">
        <f t="shared" ref="L301:L335" si="18">K301-J301</f>
        <v>0</v>
      </c>
      <c r="M301" s="984"/>
    </row>
    <row r="302" spans="1:13" s="7" customFormat="1" ht="20.100000000000001" customHeight="1" x14ac:dyDescent="0.2">
      <c r="A302" s="978" t="s">
        <v>2182</v>
      </c>
      <c r="B302" s="979"/>
      <c r="C302" s="980"/>
      <c r="D302" s="981" t="str">
        <f t="shared" si="16"/>
        <v/>
      </c>
      <c r="E302" s="982"/>
      <c r="F302" s="982"/>
      <c r="G302" s="982"/>
      <c r="H302" s="973"/>
      <c r="I302" s="981" t="str">
        <f t="shared" si="17"/>
        <v/>
      </c>
      <c r="J302" s="980"/>
      <c r="K302" s="980"/>
      <c r="L302" s="983">
        <f t="shared" si="18"/>
        <v>0</v>
      </c>
      <c r="M302" s="984"/>
    </row>
    <row r="303" spans="1:13" s="7" customFormat="1" ht="20.100000000000001" customHeight="1" x14ac:dyDescent="0.2">
      <c r="A303" s="978" t="s">
        <v>2183</v>
      </c>
      <c r="B303" s="979"/>
      <c r="C303" s="980"/>
      <c r="D303" s="981" t="str">
        <f t="shared" si="16"/>
        <v/>
      </c>
      <c r="E303" s="982"/>
      <c r="F303" s="982"/>
      <c r="G303" s="982"/>
      <c r="H303" s="973"/>
      <c r="I303" s="981" t="str">
        <f t="shared" si="17"/>
        <v/>
      </c>
      <c r="J303" s="980"/>
      <c r="K303" s="980"/>
      <c r="L303" s="983">
        <f t="shared" si="18"/>
        <v>0</v>
      </c>
      <c r="M303" s="984"/>
    </row>
    <row r="304" spans="1:13" s="7" customFormat="1" ht="20.100000000000001" customHeight="1" x14ac:dyDescent="0.2">
      <c r="A304" s="978" t="s">
        <v>2184</v>
      </c>
      <c r="B304" s="979"/>
      <c r="C304" s="980"/>
      <c r="D304" s="981" t="str">
        <f t="shared" si="16"/>
        <v/>
      </c>
      <c r="E304" s="982"/>
      <c r="F304" s="982"/>
      <c r="G304" s="982"/>
      <c r="H304" s="973"/>
      <c r="I304" s="981" t="str">
        <f t="shared" si="17"/>
        <v/>
      </c>
      <c r="J304" s="980"/>
      <c r="K304" s="980"/>
      <c r="L304" s="983">
        <f t="shared" si="18"/>
        <v>0</v>
      </c>
      <c r="M304" s="984"/>
    </row>
    <row r="305" spans="1:13" s="7" customFormat="1" ht="20.100000000000001" customHeight="1" x14ac:dyDescent="0.2">
      <c r="A305" s="978" t="s">
        <v>2185</v>
      </c>
      <c r="B305" s="979"/>
      <c r="C305" s="980"/>
      <c r="D305" s="981" t="str">
        <f t="shared" si="16"/>
        <v/>
      </c>
      <c r="E305" s="982"/>
      <c r="F305" s="982"/>
      <c r="G305" s="982"/>
      <c r="H305" s="973"/>
      <c r="I305" s="981" t="str">
        <f t="shared" si="17"/>
        <v/>
      </c>
      <c r="J305" s="980"/>
      <c r="K305" s="980"/>
      <c r="L305" s="983">
        <f t="shared" si="18"/>
        <v>0</v>
      </c>
      <c r="M305" s="984"/>
    </row>
    <row r="306" spans="1:13" s="7" customFormat="1" ht="20.100000000000001" customHeight="1" x14ac:dyDescent="0.2">
      <c r="A306" s="978" t="s">
        <v>2186</v>
      </c>
      <c r="B306" s="979"/>
      <c r="C306" s="980"/>
      <c r="D306" s="981" t="str">
        <f t="shared" si="16"/>
        <v/>
      </c>
      <c r="E306" s="982"/>
      <c r="F306" s="982"/>
      <c r="G306" s="982"/>
      <c r="H306" s="973"/>
      <c r="I306" s="981" t="str">
        <f t="shared" si="17"/>
        <v/>
      </c>
      <c r="J306" s="980"/>
      <c r="K306" s="980"/>
      <c r="L306" s="983">
        <f t="shared" si="18"/>
        <v>0</v>
      </c>
      <c r="M306" s="984"/>
    </row>
    <row r="307" spans="1:13" s="7" customFormat="1" ht="20.100000000000001" customHeight="1" x14ac:dyDescent="0.2">
      <c r="A307" s="978" t="s">
        <v>2187</v>
      </c>
      <c r="B307" s="979"/>
      <c r="C307" s="980"/>
      <c r="D307" s="981" t="str">
        <f t="shared" si="16"/>
        <v/>
      </c>
      <c r="E307" s="982"/>
      <c r="F307" s="982"/>
      <c r="G307" s="982"/>
      <c r="H307" s="973"/>
      <c r="I307" s="981" t="str">
        <f t="shared" si="17"/>
        <v/>
      </c>
      <c r="J307" s="980"/>
      <c r="K307" s="980"/>
      <c r="L307" s="983">
        <f t="shared" si="18"/>
        <v>0</v>
      </c>
      <c r="M307" s="984"/>
    </row>
    <row r="308" spans="1:13" s="7" customFormat="1" ht="20.100000000000001" customHeight="1" x14ac:dyDescent="0.2">
      <c r="A308" s="978" t="s">
        <v>2188</v>
      </c>
      <c r="B308" s="979"/>
      <c r="C308" s="980"/>
      <c r="D308" s="981" t="str">
        <f t="shared" si="16"/>
        <v/>
      </c>
      <c r="E308" s="982"/>
      <c r="F308" s="982"/>
      <c r="G308" s="982"/>
      <c r="H308" s="973"/>
      <c r="I308" s="981" t="str">
        <f t="shared" si="17"/>
        <v/>
      </c>
      <c r="J308" s="980"/>
      <c r="K308" s="980"/>
      <c r="L308" s="983">
        <f t="shared" si="18"/>
        <v>0</v>
      </c>
      <c r="M308" s="984"/>
    </row>
    <row r="309" spans="1:13" s="7" customFormat="1" ht="20.100000000000001" customHeight="1" x14ac:dyDescent="0.2">
      <c r="A309" s="978" t="s">
        <v>2189</v>
      </c>
      <c r="B309" s="979"/>
      <c r="C309" s="980"/>
      <c r="D309" s="981" t="str">
        <f t="shared" si="16"/>
        <v/>
      </c>
      <c r="E309" s="982"/>
      <c r="F309" s="982"/>
      <c r="G309" s="982"/>
      <c r="H309" s="973"/>
      <c r="I309" s="981" t="str">
        <f t="shared" si="17"/>
        <v/>
      </c>
      <c r="J309" s="980"/>
      <c r="K309" s="980"/>
      <c r="L309" s="983">
        <f t="shared" si="18"/>
        <v>0</v>
      </c>
      <c r="M309" s="984"/>
    </row>
    <row r="310" spans="1:13" s="7" customFormat="1" ht="20.100000000000001" customHeight="1" x14ac:dyDescent="0.2">
      <c r="A310" s="978" t="s">
        <v>2190</v>
      </c>
      <c r="B310" s="979"/>
      <c r="C310" s="980"/>
      <c r="D310" s="981" t="str">
        <f t="shared" si="16"/>
        <v/>
      </c>
      <c r="E310" s="982"/>
      <c r="F310" s="982"/>
      <c r="G310" s="982"/>
      <c r="H310" s="973"/>
      <c r="I310" s="981" t="str">
        <f t="shared" si="17"/>
        <v/>
      </c>
      <c r="J310" s="980"/>
      <c r="K310" s="980"/>
      <c r="L310" s="983">
        <f t="shared" si="18"/>
        <v>0</v>
      </c>
      <c r="M310" s="984"/>
    </row>
    <row r="311" spans="1:13" s="7" customFormat="1" ht="20.100000000000001" customHeight="1" x14ac:dyDescent="0.2">
      <c r="A311" s="978" t="s">
        <v>2191</v>
      </c>
      <c r="B311" s="979"/>
      <c r="C311" s="980"/>
      <c r="D311" s="981" t="str">
        <f t="shared" si="16"/>
        <v/>
      </c>
      <c r="E311" s="982"/>
      <c r="F311" s="982"/>
      <c r="G311" s="982"/>
      <c r="H311" s="973"/>
      <c r="I311" s="981" t="str">
        <f t="shared" si="17"/>
        <v/>
      </c>
      <c r="J311" s="980"/>
      <c r="K311" s="980"/>
      <c r="L311" s="983">
        <f t="shared" si="18"/>
        <v>0</v>
      </c>
      <c r="M311" s="984"/>
    </row>
    <row r="312" spans="1:13" s="7" customFormat="1" ht="20.100000000000001" customHeight="1" x14ac:dyDescent="0.2">
      <c r="A312" s="978" t="s">
        <v>2192</v>
      </c>
      <c r="B312" s="979"/>
      <c r="C312" s="980"/>
      <c r="D312" s="981" t="str">
        <f t="shared" si="16"/>
        <v/>
      </c>
      <c r="E312" s="982"/>
      <c r="F312" s="982"/>
      <c r="G312" s="982"/>
      <c r="H312" s="973"/>
      <c r="I312" s="981" t="str">
        <f t="shared" si="17"/>
        <v/>
      </c>
      <c r="J312" s="980"/>
      <c r="K312" s="980"/>
      <c r="L312" s="983">
        <f t="shared" si="18"/>
        <v>0</v>
      </c>
      <c r="M312" s="984"/>
    </row>
    <row r="313" spans="1:13" s="7" customFormat="1" ht="20.100000000000001" customHeight="1" x14ac:dyDescent="0.2">
      <c r="A313" s="978" t="s">
        <v>2193</v>
      </c>
      <c r="B313" s="979"/>
      <c r="C313" s="980"/>
      <c r="D313" s="981" t="str">
        <f t="shared" si="16"/>
        <v/>
      </c>
      <c r="E313" s="982"/>
      <c r="F313" s="982"/>
      <c r="G313" s="982"/>
      <c r="H313" s="973"/>
      <c r="I313" s="981" t="str">
        <f t="shared" si="17"/>
        <v/>
      </c>
      <c r="J313" s="980"/>
      <c r="K313" s="980"/>
      <c r="L313" s="983">
        <f t="shared" si="18"/>
        <v>0</v>
      </c>
      <c r="M313" s="984"/>
    </row>
    <row r="314" spans="1:13" s="7" customFormat="1" ht="20.100000000000001" customHeight="1" x14ac:dyDescent="0.2">
      <c r="A314" s="978" t="s">
        <v>2194</v>
      </c>
      <c r="B314" s="979"/>
      <c r="C314" s="980"/>
      <c r="D314" s="981" t="str">
        <f t="shared" si="16"/>
        <v/>
      </c>
      <c r="E314" s="982"/>
      <c r="F314" s="982"/>
      <c r="G314" s="982"/>
      <c r="H314" s="973"/>
      <c r="I314" s="981" t="str">
        <f t="shared" si="17"/>
        <v/>
      </c>
      <c r="J314" s="980"/>
      <c r="K314" s="980"/>
      <c r="L314" s="983">
        <f t="shared" si="18"/>
        <v>0</v>
      </c>
      <c r="M314" s="984"/>
    </row>
    <row r="315" spans="1:13" s="7" customFormat="1" ht="20.100000000000001" customHeight="1" x14ac:dyDescent="0.2">
      <c r="A315" s="978" t="s">
        <v>2195</v>
      </c>
      <c r="B315" s="979"/>
      <c r="C315" s="980"/>
      <c r="D315" s="981" t="str">
        <f t="shared" si="16"/>
        <v/>
      </c>
      <c r="E315" s="982"/>
      <c r="F315" s="982"/>
      <c r="G315" s="982"/>
      <c r="H315" s="973"/>
      <c r="I315" s="981" t="str">
        <f t="shared" si="17"/>
        <v/>
      </c>
      <c r="J315" s="980"/>
      <c r="K315" s="980"/>
      <c r="L315" s="983">
        <f t="shared" si="18"/>
        <v>0</v>
      </c>
      <c r="M315" s="984"/>
    </row>
    <row r="316" spans="1:13" s="7" customFormat="1" ht="20.100000000000001" customHeight="1" x14ac:dyDescent="0.2">
      <c r="A316" s="978" t="s">
        <v>2196</v>
      </c>
      <c r="B316" s="979"/>
      <c r="C316" s="980"/>
      <c r="D316" s="981" t="str">
        <f t="shared" si="16"/>
        <v/>
      </c>
      <c r="E316" s="982"/>
      <c r="F316" s="982"/>
      <c r="G316" s="982"/>
      <c r="H316" s="973"/>
      <c r="I316" s="981" t="str">
        <f t="shared" si="17"/>
        <v/>
      </c>
      <c r="J316" s="980"/>
      <c r="K316" s="980"/>
      <c r="L316" s="983">
        <f t="shared" si="18"/>
        <v>0</v>
      </c>
      <c r="M316" s="984"/>
    </row>
    <row r="317" spans="1:13" s="7" customFormat="1" ht="20.100000000000001" customHeight="1" x14ac:dyDescent="0.2">
      <c r="A317" s="978" t="s">
        <v>2197</v>
      </c>
      <c r="B317" s="979"/>
      <c r="C317" s="980"/>
      <c r="D317" s="981" t="str">
        <f t="shared" si="16"/>
        <v/>
      </c>
      <c r="E317" s="982"/>
      <c r="F317" s="982"/>
      <c r="G317" s="982"/>
      <c r="H317" s="973"/>
      <c r="I317" s="981" t="str">
        <f t="shared" si="17"/>
        <v/>
      </c>
      <c r="J317" s="980"/>
      <c r="K317" s="980"/>
      <c r="L317" s="983">
        <f t="shared" si="18"/>
        <v>0</v>
      </c>
      <c r="M317" s="984"/>
    </row>
    <row r="318" spans="1:13" s="7" customFormat="1" ht="20.100000000000001" customHeight="1" x14ac:dyDescent="0.2">
      <c r="A318" s="978" t="s">
        <v>2198</v>
      </c>
      <c r="B318" s="979"/>
      <c r="C318" s="980"/>
      <c r="D318" s="981" t="str">
        <f t="shared" si="16"/>
        <v/>
      </c>
      <c r="E318" s="982"/>
      <c r="F318" s="982"/>
      <c r="G318" s="982"/>
      <c r="H318" s="973"/>
      <c r="I318" s="981" t="str">
        <f t="shared" si="17"/>
        <v/>
      </c>
      <c r="J318" s="980"/>
      <c r="K318" s="980"/>
      <c r="L318" s="983">
        <f t="shared" si="18"/>
        <v>0</v>
      </c>
      <c r="M318" s="984"/>
    </row>
    <row r="319" spans="1:13" s="7" customFormat="1" ht="20.100000000000001" customHeight="1" x14ac:dyDescent="0.2">
      <c r="A319" s="978" t="s">
        <v>2199</v>
      </c>
      <c r="B319" s="979"/>
      <c r="C319" s="980"/>
      <c r="D319" s="981" t="str">
        <f t="shared" si="16"/>
        <v/>
      </c>
      <c r="E319" s="982"/>
      <c r="F319" s="982"/>
      <c r="G319" s="982"/>
      <c r="H319" s="973"/>
      <c r="I319" s="981" t="str">
        <f t="shared" si="17"/>
        <v/>
      </c>
      <c r="J319" s="980"/>
      <c r="K319" s="980"/>
      <c r="L319" s="983">
        <f t="shared" si="18"/>
        <v>0</v>
      </c>
      <c r="M319" s="984"/>
    </row>
    <row r="320" spans="1:13" s="7" customFormat="1" ht="20.100000000000001" customHeight="1" x14ac:dyDescent="0.2">
      <c r="A320" s="978" t="s">
        <v>2200</v>
      </c>
      <c r="B320" s="979"/>
      <c r="C320" s="980"/>
      <c r="D320" s="981" t="str">
        <f t="shared" si="16"/>
        <v/>
      </c>
      <c r="E320" s="982"/>
      <c r="F320" s="982"/>
      <c r="G320" s="982"/>
      <c r="H320" s="973"/>
      <c r="I320" s="981" t="str">
        <f t="shared" si="17"/>
        <v/>
      </c>
      <c r="J320" s="980"/>
      <c r="K320" s="980"/>
      <c r="L320" s="983">
        <f t="shared" si="18"/>
        <v>0</v>
      </c>
      <c r="M320" s="984"/>
    </row>
    <row r="321" spans="1:13" s="7" customFormat="1" ht="20.100000000000001" customHeight="1" x14ac:dyDescent="0.2">
      <c r="A321" s="978" t="s">
        <v>2201</v>
      </c>
      <c r="B321" s="979"/>
      <c r="C321" s="980"/>
      <c r="D321" s="981" t="str">
        <f t="shared" si="16"/>
        <v/>
      </c>
      <c r="E321" s="982"/>
      <c r="F321" s="982"/>
      <c r="G321" s="982"/>
      <c r="H321" s="973"/>
      <c r="I321" s="981" t="str">
        <f t="shared" si="17"/>
        <v/>
      </c>
      <c r="J321" s="980"/>
      <c r="K321" s="980"/>
      <c r="L321" s="983">
        <f t="shared" si="18"/>
        <v>0</v>
      </c>
      <c r="M321" s="984"/>
    </row>
    <row r="322" spans="1:13" s="7" customFormat="1" ht="20.100000000000001" customHeight="1" x14ac:dyDescent="0.2">
      <c r="A322" s="978" t="s">
        <v>2202</v>
      </c>
      <c r="B322" s="979"/>
      <c r="C322" s="980"/>
      <c r="D322" s="981" t="str">
        <f t="shared" si="16"/>
        <v/>
      </c>
      <c r="E322" s="982"/>
      <c r="F322" s="982"/>
      <c r="G322" s="982"/>
      <c r="H322" s="973"/>
      <c r="I322" s="981" t="str">
        <f t="shared" si="17"/>
        <v/>
      </c>
      <c r="J322" s="980"/>
      <c r="K322" s="980"/>
      <c r="L322" s="983">
        <f t="shared" si="18"/>
        <v>0</v>
      </c>
      <c r="M322" s="984"/>
    </row>
    <row r="323" spans="1:13" s="7" customFormat="1" ht="20.100000000000001" customHeight="1" x14ac:dyDescent="0.2">
      <c r="A323" s="978" t="s">
        <v>2203</v>
      </c>
      <c r="B323" s="979"/>
      <c r="C323" s="980"/>
      <c r="D323" s="981" t="str">
        <f t="shared" si="16"/>
        <v/>
      </c>
      <c r="E323" s="982"/>
      <c r="F323" s="982"/>
      <c r="G323" s="982"/>
      <c r="H323" s="973"/>
      <c r="I323" s="981" t="str">
        <f t="shared" si="17"/>
        <v/>
      </c>
      <c r="J323" s="980"/>
      <c r="K323" s="980"/>
      <c r="L323" s="983">
        <f t="shared" si="18"/>
        <v>0</v>
      </c>
      <c r="M323" s="984"/>
    </row>
    <row r="324" spans="1:13" s="7" customFormat="1" ht="20.100000000000001" customHeight="1" x14ac:dyDescent="0.2">
      <c r="A324" s="978" t="s">
        <v>2204</v>
      </c>
      <c r="B324" s="979"/>
      <c r="C324" s="980"/>
      <c r="D324" s="981" t="str">
        <f t="shared" si="16"/>
        <v/>
      </c>
      <c r="E324" s="982"/>
      <c r="F324" s="982"/>
      <c r="G324" s="982"/>
      <c r="H324" s="973"/>
      <c r="I324" s="981" t="str">
        <f t="shared" si="17"/>
        <v/>
      </c>
      <c r="J324" s="980"/>
      <c r="K324" s="980"/>
      <c r="L324" s="983">
        <f t="shared" si="18"/>
        <v>0</v>
      </c>
      <c r="M324" s="984"/>
    </row>
    <row r="325" spans="1:13" s="7" customFormat="1" ht="20.100000000000001" customHeight="1" x14ac:dyDescent="0.2">
      <c r="A325" s="978" t="s">
        <v>2205</v>
      </c>
      <c r="B325" s="979"/>
      <c r="C325" s="980"/>
      <c r="D325" s="981" t="str">
        <f t="shared" si="16"/>
        <v/>
      </c>
      <c r="E325" s="982"/>
      <c r="F325" s="982"/>
      <c r="G325" s="982"/>
      <c r="H325" s="973"/>
      <c r="I325" s="981" t="str">
        <f t="shared" si="17"/>
        <v/>
      </c>
      <c r="J325" s="980"/>
      <c r="K325" s="980"/>
      <c r="L325" s="983">
        <f t="shared" si="18"/>
        <v>0</v>
      </c>
      <c r="M325" s="984"/>
    </row>
    <row r="326" spans="1:13" s="7" customFormat="1" ht="20.100000000000001" customHeight="1" x14ac:dyDescent="0.2">
      <c r="A326" s="978" t="s">
        <v>2206</v>
      </c>
      <c r="B326" s="979"/>
      <c r="C326" s="980"/>
      <c r="D326" s="981" t="str">
        <f t="shared" si="16"/>
        <v/>
      </c>
      <c r="E326" s="982"/>
      <c r="F326" s="982"/>
      <c r="G326" s="982"/>
      <c r="H326" s="973"/>
      <c r="I326" s="981" t="str">
        <f t="shared" si="17"/>
        <v/>
      </c>
      <c r="J326" s="980"/>
      <c r="K326" s="980"/>
      <c r="L326" s="983">
        <f t="shared" si="18"/>
        <v>0</v>
      </c>
      <c r="M326" s="984"/>
    </row>
    <row r="327" spans="1:13" s="7" customFormat="1" ht="20.100000000000001" customHeight="1" x14ac:dyDescent="0.2">
      <c r="A327" s="978" t="s">
        <v>2207</v>
      </c>
      <c r="B327" s="979"/>
      <c r="C327" s="980"/>
      <c r="D327" s="981" t="str">
        <f t="shared" si="16"/>
        <v/>
      </c>
      <c r="E327" s="982"/>
      <c r="F327" s="982"/>
      <c r="G327" s="982"/>
      <c r="H327" s="973"/>
      <c r="I327" s="981" t="str">
        <f t="shared" si="17"/>
        <v/>
      </c>
      <c r="J327" s="980"/>
      <c r="K327" s="980"/>
      <c r="L327" s="983">
        <f t="shared" si="18"/>
        <v>0</v>
      </c>
      <c r="M327" s="984"/>
    </row>
    <row r="328" spans="1:13" s="7" customFormat="1" ht="20.100000000000001" customHeight="1" x14ac:dyDescent="0.2">
      <c r="A328" s="978" t="s">
        <v>2208</v>
      </c>
      <c r="B328" s="979"/>
      <c r="C328" s="980"/>
      <c r="D328" s="981" t="str">
        <f t="shared" si="16"/>
        <v/>
      </c>
      <c r="E328" s="982"/>
      <c r="F328" s="982"/>
      <c r="G328" s="982"/>
      <c r="H328" s="973"/>
      <c r="I328" s="981" t="str">
        <f t="shared" si="17"/>
        <v/>
      </c>
      <c r="J328" s="980"/>
      <c r="K328" s="980"/>
      <c r="L328" s="983">
        <f t="shared" si="18"/>
        <v>0</v>
      </c>
      <c r="M328" s="984"/>
    </row>
    <row r="329" spans="1:13" s="7" customFormat="1" ht="20.100000000000001" customHeight="1" x14ac:dyDescent="0.2">
      <c r="A329" s="978" t="s">
        <v>2209</v>
      </c>
      <c r="B329" s="979"/>
      <c r="C329" s="980"/>
      <c r="D329" s="981" t="str">
        <f t="shared" si="16"/>
        <v/>
      </c>
      <c r="E329" s="982"/>
      <c r="F329" s="982"/>
      <c r="G329" s="982"/>
      <c r="H329" s="973"/>
      <c r="I329" s="981" t="str">
        <f t="shared" si="17"/>
        <v/>
      </c>
      <c r="J329" s="980"/>
      <c r="K329" s="980"/>
      <c r="L329" s="983">
        <f t="shared" si="18"/>
        <v>0</v>
      </c>
      <c r="M329" s="984"/>
    </row>
    <row r="330" spans="1:13" s="7" customFormat="1" ht="20.100000000000001" customHeight="1" x14ac:dyDescent="0.2">
      <c r="A330" s="978" t="s">
        <v>2210</v>
      </c>
      <c r="B330" s="979"/>
      <c r="C330" s="980"/>
      <c r="D330" s="981" t="str">
        <f t="shared" si="16"/>
        <v/>
      </c>
      <c r="E330" s="982"/>
      <c r="F330" s="982"/>
      <c r="G330" s="982"/>
      <c r="H330" s="973"/>
      <c r="I330" s="981" t="str">
        <f t="shared" si="17"/>
        <v/>
      </c>
      <c r="J330" s="980"/>
      <c r="K330" s="980"/>
      <c r="L330" s="983">
        <f t="shared" si="18"/>
        <v>0</v>
      </c>
      <c r="M330" s="984"/>
    </row>
    <row r="331" spans="1:13" s="7" customFormat="1" ht="20.100000000000001" customHeight="1" x14ac:dyDescent="0.2">
      <c r="A331" s="978" t="s">
        <v>2211</v>
      </c>
      <c r="B331" s="979"/>
      <c r="C331" s="980"/>
      <c r="D331" s="981" t="str">
        <f t="shared" si="16"/>
        <v/>
      </c>
      <c r="E331" s="982"/>
      <c r="F331" s="982"/>
      <c r="G331" s="982"/>
      <c r="H331" s="973"/>
      <c r="I331" s="981" t="str">
        <f t="shared" si="17"/>
        <v/>
      </c>
      <c r="J331" s="980"/>
      <c r="K331" s="980"/>
      <c r="L331" s="983">
        <f t="shared" si="18"/>
        <v>0</v>
      </c>
      <c r="M331" s="984"/>
    </row>
    <row r="332" spans="1:13" s="7" customFormat="1" ht="20.100000000000001" customHeight="1" x14ac:dyDescent="0.2">
      <c r="A332" s="978" t="s">
        <v>2212</v>
      </c>
      <c r="B332" s="979"/>
      <c r="C332" s="980"/>
      <c r="D332" s="981" t="str">
        <f t="shared" si="16"/>
        <v/>
      </c>
      <c r="E332" s="982"/>
      <c r="F332" s="982"/>
      <c r="G332" s="982"/>
      <c r="H332" s="973"/>
      <c r="I332" s="981" t="str">
        <f t="shared" si="17"/>
        <v/>
      </c>
      <c r="J332" s="980"/>
      <c r="K332" s="980"/>
      <c r="L332" s="983">
        <f t="shared" si="18"/>
        <v>0</v>
      </c>
      <c r="M332" s="984"/>
    </row>
    <row r="333" spans="1:13" s="7" customFormat="1" ht="20.100000000000001" customHeight="1" x14ac:dyDescent="0.2">
      <c r="A333" s="978" t="s">
        <v>2213</v>
      </c>
      <c r="B333" s="979"/>
      <c r="C333" s="980"/>
      <c r="D333" s="981" t="str">
        <f t="shared" si="16"/>
        <v/>
      </c>
      <c r="E333" s="982"/>
      <c r="F333" s="982"/>
      <c r="G333" s="982"/>
      <c r="H333" s="973"/>
      <c r="I333" s="981" t="str">
        <f t="shared" si="17"/>
        <v/>
      </c>
      <c r="J333" s="980"/>
      <c r="K333" s="980"/>
      <c r="L333" s="983">
        <f t="shared" si="18"/>
        <v>0</v>
      </c>
      <c r="M333" s="984"/>
    </row>
    <row r="334" spans="1:13" s="7" customFormat="1" ht="20.100000000000001" customHeight="1" x14ac:dyDescent="0.2">
      <c r="A334" s="978" t="s">
        <v>2214</v>
      </c>
      <c r="B334" s="979"/>
      <c r="C334" s="980"/>
      <c r="D334" s="981" t="str">
        <f t="shared" si="16"/>
        <v/>
      </c>
      <c r="E334" s="982"/>
      <c r="F334" s="982"/>
      <c r="G334" s="982"/>
      <c r="H334" s="973"/>
      <c r="I334" s="981" t="str">
        <f t="shared" si="17"/>
        <v/>
      </c>
      <c r="J334" s="980"/>
      <c r="K334" s="980"/>
      <c r="L334" s="983">
        <f t="shared" si="18"/>
        <v>0</v>
      </c>
      <c r="M334" s="984"/>
    </row>
    <row r="335" spans="1:13" s="7" customFormat="1" ht="20.100000000000001" customHeight="1" thickBot="1" x14ac:dyDescent="0.25">
      <c r="A335" s="985" t="s">
        <v>2215</v>
      </c>
      <c r="B335" s="986"/>
      <c r="C335" s="987"/>
      <c r="D335" s="988" t="str">
        <f t="shared" si="16"/>
        <v/>
      </c>
      <c r="E335" s="989"/>
      <c r="F335" s="989"/>
      <c r="G335" s="989"/>
      <c r="H335" s="990"/>
      <c r="I335" s="988" t="str">
        <f t="shared" si="17"/>
        <v/>
      </c>
      <c r="J335" s="987"/>
      <c r="K335" s="987"/>
      <c r="L335" s="991">
        <f t="shared" si="18"/>
        <v>0</v>
      </c>
      <c r="M335" s="992"/>
    </row>
    <row r="336" spans="1:13" s="7" customFormat="1" ht="39.950000000000003" customHeight="1" thickBot="1" x14ac:dyDescent="0.25">
      <c r="A336" s="1748" t="s">
        <v>2216</v>
      </c>
      <c r="B336" s="1749"/>
      <c r="C336" s="1749"/>
      <c r="D336" s="1749"/>
      <c r="E336" s="1749"/>
      <c r="F336" s="1749"/>
      <c r="G336" s="1749"/>
      <c r="H336" s="1749"/>
      <c r="I336" s="1749"/>
      <c r="J336" s="1749"/>
      <c r="K336" s="1749"/>
      <c r="L336" s="1750"/>
      <c r="M336" s="993">
        <f>SUM(M236:M335)</f>
        <v>0</v>
      </c>
    </row>
    <row r="337" spans="1:13" s="7" customFormat="1" ht="20.100000000000001" customHeight="1" thickBot="1" x14ac:dyDescent="0.25">
      <c r="A337" s="1752" t="s">
        <v>2056</v>
      </c>
      <c r="B337" s="1752"/>
      <c r="C337" s="1752"/>
      <c r="D337" s="1752"/>
      <c r="E337" s="1752"/>
      <c r="F337" s="1752"/>
      <c r="G337" s="1752"/>
      <c r="H337" s="1752"/>
      <c r="I337" s="1752"/>
      <c r="J337" s="1752"/>
      <c r="K337" s="1752"/>
      <c r="L337" s="1752"/>
      <c r="M337" s="1752"/>
    </row>
    <row r="338" spans="1:13" s="7" customFormat="1" ht="30" customHeight="1" thickBot="1" x14ac:dyDescent="0.35">
      <c r="A338" s="1753" t="s">
        <v>2219</v>
      </c>
      <c r="B338" s="1754"/>
      <c r="C338" s="1754"/>
      <c r="D338" s="1754"/>
      <c r="E338" s="1754"/>
      <c r="F338" s="1754"/>
      <c r="G338" s="1754"/>
      <c r="H338" s="1754"/>
      <c r="I338" s="1754"/>
      <c r="J338" s="1754"/>
      <c r="K338" s="1754"/>
      <c r="L338" s="1754"/>
      <c r="M338" s="1755"/>
    </row>
    <row r="339" spans="1:13" s="7" customFormat="1" ht="57.75" thickBot="1" x14ac:dyDescent="0.25">
      <c r="A339" s="965" t="s">
        <v>2105</v>
      </c>
      <c r="B339" s="966" t="s">
        <v>2106</v>
      </c>
      <c r="C339" s="967" t="s">
        <v>2107</v>
      </c>
      <c r="D339" s="968" t="s">
        <v>2108</v>
      </c>
      <c r="E339" s="968" t="s">
        <v>646</v>
      </c>
      <c r="F339" s="968" t="s">
        <v>630</v>
      </c>
      <c r="G339" s="968" t="s">
        <v>2109</v>
      </c>
      <c r="H339" s="968" t="s">
        <v>2110</v>
      </c>
      <c r="I339" s="968" t="s">
        <v>2111</v>
      </c>
      <c r="J339" s="968" t="s">
        <v>2112</v>
      </c>
      <c r="K339" s="968" t="s">
        <v>2113</v>
      </c>
      <c r="L339" s="969" t="s">
        <v>2114</v>
      </c>
      <c r="M339" s="970" t="s">
        <v>2115</v>
      </c>
    </row>
    <row r="340" spans="1:13" s="7" customFormat="1" ht="20.100000000000001" customHeight="1" x14ac:dyDescent="0.2">
      <c r="A340" s="971" t="s">
        <v>2116</v>
      </c>
      <c r="B340" s="972"/>
      <c r="C340" s="973">
        <v>40909</v>
      </c>
      <c r="D340" s="974">
        <f t="shared" ref="D340:D403" si="19">IF(ISBLANK(C340),"",IF($F$10="Yes",DATE(YEAR(C340)-5,MONTH(C340),DAY(C340)),DATE(YEAR(C340)-10,MONTH(C340),DAY(C340))))</f>
        <v>37257</v>
      </c>
      <c r="E340" s="973"/>
      <c r="F340" s="973"/>
      <c r="G340" s="973"/>
      <c r="H340" s="973"/>
      <c r="I340" s="974" t="str">
        <f>IF(ISBLANK(H340),"",DATE(YEAR(H340)+2,MONTH(H340),DAY(H340)))</f>
        <v/>
      </c>
      <c r="J340" s="975"/>
      <c r="K340" s="975"/>
      <c r="L340" s="976">
        <f>K340-J340</f>
        <v>0</v>
      </c>
      <c r="M340" s="977"/>
    </row>
    <row r="341" spans="1:13" s="7" customFormat="1" ht="20.100000000000001" customHeight="1" x14ac:dyDescent="0.2">
      <c r="A341" s="978" t="s">
        <v>2117</v>
      </c>
      <c r="B341" s="979"/>
      <c r="C341" s="980"/>
      <c r="D341" s="981" t="str">
        <f t="shared" si="19"/>
        <v/>
      </c>
      <c r="E341" s="982"/>
      <c r="F341" s="982"/>
      <c r="G341" s="982"/>
      <c r="H341" s="973"/>
      <c r="I341" s="981" t="str">
        <f t="shared" ref="I341:I404" si="20">IF(ISBLANK(H341),"",DATE(YEAR(H341)+2,MONTH(H341),DAY(H341)))</f>
        <v/>
      </c>
      <c r="J341" s="980"/>
      <c r="K341" s="980"/>
      <c r="L341" s="983">
        <f t="shared" ref="L341:L404" si="21">K341-J341</f>
        <v>0</v>
      </c>
      <c r="M341" s="984"/>
    </row>
    <row r="342" spans="1:13" s="7" customFormat="1" ht="20.100000000000001" customHeight="1" x14ac:dyDescent="0.2">
      <c r="A342" s="978" t="s">
        <v>2118</v>
      </c>
      <c r="B342" s="979"/>
      <c r="C342" s="980"/>
      <c r="D342" s="981" t="str">
        <f t="shared" si="19"/>
        <v/>
      </c>
      <c r="E342" s="982"/>
      <c r="F342" s="982"/>
      <c r="G342" s="982"/>
      <c r="H342" s="973"/>
      <c r="I342" s="981" t="str">
        <f t="shared" si="20"/>
        <v/>
      </c>
      <c r="J342" s="980"/>
      <c r="K342" s="980"/>
      <c r="L342" s="983">
        <f t="shared" si="21"/>
        <v>0</v>
      </c>
      <c r="M342" s="984"/>
    </row>
    <row r="343" spans="1:13" s="7" customFormat="1" ht="20.100000000000001" customHeight="1" x14ac:dyDescent="0.2">
      <c r="A343" s="978" t="s">
        <v>2119</v>
      </c>
      <c r="B343" s="979"/>
      <c r="C343" s="980"/>
      <c r="D343" s="981" t="str">
        <f t="shared" si="19"/>
        <v/>
      </c>
      <c r="E343" s="982"/>
      <c r="F343" s="982"/>
      <c r="G343" s="982"/>
      <c r="H343" s="973"/>
      <c r="I343" s="981" t="str">
        <f t="shared" si="20"/>
        <v/>
      </c>
      <c r="J343" s="980"/>
      <c r="K343" s="980"/>
      <c r="L343" s="983">
        <f t="shared" si="21"/>
        <v>0</v>
      </c>
      <c r="M343" s="984"/>
    </row>
    <row r="344" spans="1:13" s="7" customFormat="1" ht="20.100000000000001" customHeight="1" x14ac:dyDescent="0.2">
      <c r="A344" s="978" t="s">
        <v>2120</v>
      </c>
      <c r="B344" s="979"/>
      <c r="C344" s="980"/>
      <c r="D344" s="981" t="str">
        <f t="shared" si="19"/>
        <v/>
      </c>
      <c r="E344" s="982"/>
      <c r="F344" s="982"/>
      <c r="G344" s="982"/>
      <c r="H344" s="973"/>
      <c r="I344" s="981" t="str">
        <f t="shared" si="20"/>
        <v/>
      </c>
      <c r="J344" s="980"/>
      <c r="K344" s="980"/>
      <c r="L344" s="983">
        <f t="shared" si="21"/>
        <v>0</v>
      </c>
      <c r="M344" s="984"/>
    </row>
    <row r="345" spans="1:13" s="7" customFormat="1" ht="20.100000000000001" customHeight="1" x14ac:dyDescent="0.2">
      <c r="A345" s="978" t="s">
        <v>2121</v>
      </c>
      <c r="B345" s="979"/>
      <c r="C345" s="980"/>
      <c r="D345" s="981" t="str">
        <f t="shared" si="19"/>
        <v/>
      </c>
      <c r="E345" s="982"/>
      <c r="F345" s="982"/>
      <c r="G345" s="982"/>
      <c r="H345" s="973"/>
      <c r="I345" s="981" t="str">
        <f t="shared" si="20"/>
        <v/>
      </c>
      <c r="J345" s="980"/>
      <c r="K345" s="980"/>
      <c r="L345" s="983">
        <f t="shared" si="21"/>
        <v>0</v>
      </c>
      <c r="M345" s="984"/>
    </row>
    <row r="346" spans="1:13" s="7" customFormat="1" ht="20.100000000000001" customHeight="1" x14ac:dyDescent="0.2">
      <c r="A346" s="978" t="s">
        <v>2122</v>
      </c>
      <c r="B346" s="979"/>
      <c r="C346" s="980"/>
      <c r="D346" s="981" t="str">
        <f t="shared" si="19"/>
        <v/>
      </c>
      <c r="E346" s="982"/>
      <c r="F346" s="982"/>
      <c r="G346" s="982"/>
      <c r="H346" s="973"/>
      <c r="I346" s="981" t="str">
        <f t="shared" si="20"/>
        <v/>
      </c>
      <c r="J346" s="980"/>
      <c r="K346" s="980"/>
      <c r="L346" s="983">
        <f t="shared" si="21"/>
        <v>0</v>
      </c>
      <c r="M346" s="984"/>
    </row>
    <row r="347" spans="1:13" s="7" customFormat="1" ht="20.100000000000001" customHeight="1" x14ac:dyDescent="0.2">
      <c r="A347" s="978" t="s">
        <v>2123</v>
      </c>
      <c r="B347" s="979"/>
      <c r="C347" s="980"/>
      <c r="D347" s="981" t="str">
        <f t="shared" si="19"/>
        <v/>
      </c>
      <c r="E347" s="982"/>
      <c r="F347" s="982"/>
      <c r="G347" s="982"/>
      <c r="H347" s="973"/>
      <c r="I347" s="981" t="str">
        <f t="shared" si="20"/>
        <v/>
      </c>
      <c r="J347" s="980"/>
      <c r="K347" s="980"/>
      <c r="L347" s="983">
        <f t="shared" si="21"/>
        <v>0</v>
      </c>
      <c r="M347" s="984"/>
    </row>
    <row r="348" spans="1:13" s="7" customFormat="1" ht="20.100000000000001" customHeight="1" x14ac:dyDescent="0.2">
      <c r="A348" s="978" t="s">
        <v>2124</v>
      </c>
      <c r="B348" s="979"/>
      <c r="C348" s="980"/>
      <c r="D348" s="981" t="str">
        <f t="shared" si="19"/>
        <v/>
      </c>
      <c r="E348" s="982"/>
      <c r="F348" s="982"/>
      <c r="G348" s="982"/>
      <c r="H348" s="973"/>
      <c r="I348" s="981" t="str">
        <f t="shared" si="20"/>
        <v/>
      </c>
      <c r="J348" s="980"/>
      <c r="K348" s="980"/>
      <c r="L348" s="983">
        <f t="shared" si="21"/>
        <v>0</v>
      </c>
      <c r="M348" s="984"/>
    </row>
    <row r="349" spans="1:13" s="7" customFormat="1" ht="20.100000000000001" customHeight="1" x14ac:dyDescent="0.2">
      <c r="A349" s="978" t="s">
        <v>2125</v>
      </c>
      <c r="B349" s="979"/>
      <c r="C349" s="980"/>
      <c r="D349" s="981" t="str">
        <f t="shared" si="19"/>
        <v/>
      </c>
      <c r="E349" s="982"/>
      <c r="F349" s="982"/>
      <c r="G349" s="982"/>
      <c r="H349" s="973"/>
      <c r="I349" s="981" t="str">
        <f t="shared" si="20"/>
        <v/>
      </c>
      <c r="J349" s="980"/>
      <c r="K349" s="980"/>
      <c r="L349" s="983">
        <f t="shared" si="21"/>
        <v>0</v>
      </c>
      <c r="M349" s="984"/>
    </row>
    <row r="350" spans="1:13" s="7" customFormat="1" ht="20.100000000000001" customHeight="1" x14ac:dyDescent="0.2">
      <c r="A350" s="978" t="s">
        <v>2126</v>
      </c>
      <c r="B350" s="979"/>
      <c r="C350" s="980"/>
      <c r="D350" s="981" t="str">
        <f t="shared" si="19"/>
        <v/>
      </c>
      <c r="E350" s="982"/>
      <c r="F350" s="982"/>
      <c r="G350" s="982"/>
      <c r="H350" s="973"/>
      <c r="I350" s="981" t="str">
        <f t="shared" si="20"/>
        <v/>
      </c>
      <c r="J350" s="980"/>
      <c r="K350" s="980"/>
      <c r="L350" s="983">
        <f t="shared" si="21"/>
        <v>0</v>
      </c>
      <c r="M350" s="984"/>
    </row>
    <row r="351" spans="1:13" s="7" customFormat="1" ht="20.100000000000001" customHeight="1" x14ac:dyDescent="0.2">
      <c r="A351" s="978" t="s">
        <v>2127</v>
      </c>
      <c r="B351" s="979"/>
      <c r="C351" s="980"/>
      <c r="D351" s="981" t="str">
        <f t="shared" si="19"/>
        <v/>
      </c>
      <c r="E351" s="982"/>
      <c r="F351" s="982"/>
      <c r="G351" s="982"/>
      <c r="H351" s="973"/>
      <c r="I351" s="981" t="str">
        <f t="shared" si="20"/>
        <v/>
      </c>
      <c r="J351" s="980"/>
      <c r="K351" s="980"/>
      <c r="L351" s="983">
        <f t="shared" si="21"/>
        <v>0</v>
      </c>
      <c r="M351" s="984"/>
    </row>
    <row r="352" spans="1:13" s="7" customFormat="1" ht="20.100000000000001" customHeight="1" x14ac:dyDescent="0.2">
      <c r="A352" s="978" t="s">
        <v>2128</v>
      </c>
      <c r="B352" s="979"/>
      <c r="C352" s="980"/>
      <c r="D352" s="981" t="str">
        <f t="shared" si="19"/>
        <v/>
      </c>
      <c r="E352" s="982"/>
      <c r="F352" s="982"/>
      <c r="G352" s="982"/>
      <c r="H352" s="973"/>
      <c r="I352" s="981" t="str">
        <f t="shared" si="20"/>
        <v/>
      </c>
      <c r="J352" s="980"/>
      <c r="K352" s="980"/>
      <c r="L352" s="983">
        <f t="shared" si="21"/>
        <v>0</v>
      </c>
      <c r="M352" s="984"/>
    </row>
    <row r="353" spans="1:13" s="7" customFormat="1" ht="20.100000000000001" customHeight="1" x14ac:dyDescent="0.2">
      <c r="A353" s="978" t="s">
        <v>2129</v>
      </c>
      <c r="B353" s="979"/>
      <c r="C353" s="980"/>
      <c r="D353" s="981" t="str">
        <f t="shared" si="19"/>
        <v/>
      </c>
      <c r="E353" s="982"/>
      <c r="F353" s="982"/>
      <c r="G353" s="982"/>
      <c r="H353" s="973"/>
      <c r="I353" s="981" t="str">
        <f t="shared" si="20"/>
        <v/>
      </c>
      <c r="J353" s="980"/>
      <c r="K353" s="980"/>
      <c r="L353" s="983">
        <f t="shared" si="21"/>
        <v>0</v>
      </c>
      <c r="M353" s="984"/>
    </row>
    <row r="354" spans="1:13" s="7" customFormat="1" ht="20.100000000000001" customHeight="1" x14ac:dyDescent="0.2">
      <c r="A354" s="978" t="s">
        <v>2130</v>
      </c>
      <c r="B354" s="979"/>
      <c r="C354" s="980"/>
      <c r="D354" s="981" t="str">
        <f t="shared" si="19"/>
        <v/>
      </c>
      <c r="E354" s="982"/>
      <c r="F354" s="982"/>
      <c r="G354" s="982"/>
      <c r="H354" s="973"/>
      <c r="I354" s="981" t="str">
        <f t="shared" si="20"/>
        <v/>
      </c>
      <c r="J354" s="980"/>
      <c r="K354" s="980"/>
      <c r="L354" s="983">
        <f t="shared" si="21"/>
        <v>0</v>
      </c>
      <c r="M354" s="984"/>
    </row>
    <row r="355" spans="1:13" s="7" customFormat="1" ht="20.100000000000001" customHeight="1" x14ac:dyDescent="0.2">
      <c r="A355" s="978" t="s">
        <v>2131</v>
      </c>
      <c r="B355" s="979"/>
      <c r="C355" s="980"/>
      <c r="D355" s="981" t="str">
        <f t="shared" si="19"/>
        <v/>
      </c>
      <c r="E355" s="982"/>
      <c r="F355" s="982"/>
      <c r="G355" s="982"/>
      <c r="H355" s="973"/>
      <c r="I355" s="981" t="str">
        <f t="shared" si="20"/>
        <v/>
      </c>
      <c r="J355" s="980"/>
      <c r="K355" s="980"/>
      <c r="L355" s="983">
        <f t="shared" si="21"/>
        <v>0</v>
      </c>
      <c r="M355" s="984"/>
    </row>
    <row r="356" spans="1:13" s="7" customFormat="1" ht="20.100000000000001" customHeight="1" x14ac:dyDescent="0.2">
      <c r="A356" s="978" t="s">
        <v>2132</v>
      </c>
      <c r="B356" s="979"/>
      <c r="C356" s="980"/>
      <c r="D356" s="981" t="str">
        <f t="shared" si="19"/>
        <v/>
      </c>
      <c r="E356" s="982"/>
      <c r="F356" s="982"/>
      <c r="G356" s="982"/>
      <c r="H356" s="973"/>
      <c r="I356" s="981" t="str">
        <f t="shared" si="20"/>
        <v/>
      </c>
      <c r="J356" s="980"/>
      <c r="K356" s="980"/>
      <c r="L356" s="983">
        <f t="shared" si="21"/>
        <v>0</v>
      </c>
      <c r="M356" s="984"/>
    </row>
    <row r="357" spans="1:13" s="7" customFormat="1" ht="20.100000000000001" customHeight="1" x14ac:dyDescent="0.2">
      <c r="A357" s="978" t="s">
        <v>2133</v>
      </c>
      <c r="B357" s="979"/>
      <c r="C357" s="980"/>
      <c r="D357" s="981" t="str">
        <f t="shared" si="19"/>
        <v/>
      </c>
      <c r="E357" s="982"/>
      <c r="F357" s="982"/>
      <c r="G357" s="982"/>
      <c r="H357" s="973"/>
      <c r="I357" s="981" t="str">
        <f t="shared" si="20"/>
        <v/>
      </c>
      <c r="J357" s="980"/>
      <c r="K357" s="980"/>
      <c r="L357" s="983">
        <f t="shared" si="21"/>
        <v>0</v>
      </c>
      <c r="M357" s="984"/>
    </row>
    <row r="358" spans="1:13" s="7" customFormat="1" ht="20.100000000000001" customHeight="1" x14ac:dyDescent="0.2">
      <c r="A358" s="978" t="s">
        <v>2134</v>
      </c>
      <c r="B358" s="979"/>
      <c r="C358" s="980"/>
      <c r="D358" s="981" t="str">
        <f t="shared" si="19"/>
        <v/>
      </c>
      <c r="E358" s="982"/>
      <c r="F358" s="982"/>
      <c r="G358" s="982"/>
      <c r="H358" s="973"/>
      <c r="I358" s="981" t="str">
        <f t="shared" si="20"/>
        <v/>
      </c>
      <c r="J358" s="980"/>
      <c r="K358" s="980"/>
      <c r="L358" s="983">
        <f t="shared" si="21"/>
        <v>0</v>
      </c>
      <c r="M358" s="984"/>
    </row>
    <row r="359" spans="1:13" s="7" customFormat="1" ht="20.100000000000001" customHeight="1" x14ac:dyDescent="0.2">
      <c r="A359" s="978" t="s">
        <v>2135</v>
      </c>
      <c r="B359" s="979"/>
      <c r="C359" s="980"/>
      <c r="D359" s="981" t="str">
        <f t="shared" si="19"/>
        <v/>
      </c>
      <c r="E359" s="982"/>
      <c r="F359" s="982"/>
      <c r="G359" s="982"/>
      <c r="H359" s="973"/>
      <c r="I359" s="981" t="str">
        <f t="shared" si="20"/>
        <v/>
      </c>
      <c r="J359" s="980"/>
      <c r="K359" s="980"/>
      <c r="L359" s="983">
        <f t="shared" si="21"/>
        <v>0</v>
      </c>
      <c r="M359" s="984"/>
    </row>
    <row r="360" spans="1:13" s="7" customFormat="1" ht="20.100000000000001" customHeight="1" x14ac:dyDescent="0.2">
      <c r="A360" s="978" t="s">
        <v>2136</v>
      </c>
      <c r="B360" s="979"/>
      <c r="C360" s="980"/>
      <c r="D360" s="981" t="str">
        <f t="shared" si="19"/>
        <v/>
      </c>
      <c r="E360" s="982"/>
      <c r="F360" s="982"/>
      <c r="G360" s="982"/>
      <c r="H360" s="973"/>
      <c r="I360" s="981" t="str">
        <f t="shared" si="20"/>
        <v/>
      </c>
      <c r="J360" s="980"/>
      <c r="K360" s="980"/>
      <c r="L360" s="983">
        <f t="shared" si="21"/>
        <v>0</v>
      </c>
      <c r="M360" s="984"/>
    </row>
    <row r="361" spans="1:13" s="7" customFormat="1" ht="20.100000000000001" customHeight="1" x14ac:dyDescent="0.2">
      <c r="A361" s="978" t="s">
        <v>2137</v>
      </c>
      <c r="B361" s="979"/>
      <c r="C361" s="980"/>
      <c r="D361" s="981" t="str">
        <f t="shared" si="19"/>
        <v/>
      </c>
      <c r="E361" s="982"/>
      <c r="F361" s="982"/>
      <c r="G361" s="982"/>
      <c r="H361" s="973"/>
      <c r="I361" s="981" t="str">
        <f t="shared" si="20"/>
        <v/>
      </c>
      <c r="J361" s="980"/>
      <c r="K361" s="980"/>
      <c r="L361" s="983">
        <f t="shared" si="21"/>
        <v>0</v>
      </c>
      <c r="M361" s="984"/>
    </row>
    <row r="362" spans="1:13" s="7" customFormat="1" ht="20.100000000000001" customHeight="1" x14ac:dyDescent="0.2">
      <c r="A362" s="978" t="s">
        <v>2138</v>
      </c>
      <c r="B362" s="979"/>
      <c r="C362" s="980"/>
      <c r="D362" s="981" t="str">
        <f t="shared" si="19"/>
        <v/>
      </c>
      <c r="E362" s="982"/>
      <c r="F362" s="982"/>
      <c r="G362" s="982"/>
      <c r="H362" s="973"/>
      <c r="I362" s="981" t="str">
        <f t="shared" si="20"/>
        <v/>
      </c>
      <c r="J362" s="980"/>
      <c r="K362" s="980"/>
      <c r="L362" s="983">
        <f t="shared" si="21"/>
        <v>0</v>
      </c>
      <c r="M362" s="984"/>
    </row>
    <row r="363" spans="1:13" s="7" customFormat="1" ht="20.100000000000001" customHeight="1" x14ac:dyDescent="0.2">
      <c r="A363" s="978" t="s">
        <v>2139</v>
      </c>
      <c r="B363" s="979"/>
      <c r="C363" s="980"/>
      <c r="D363" s="981" t="str">
        <f t="shared" si="19"/>
        <v/>
      </c>
      <c r="E363" s="982"/>
      <c r="F363" s="982"/>
      <c r="G363" s="982"/>
      <c r="H363" s="973"/>
      <c r="I363" s="981" t="str">
        <f t="shared" si="20"/>
        <v/>
      </c>
      <c r="J363" s="980"/>
      <c r="K363" s="980"/>
      <c r="L363" s="983">
        <f t="shared" si="21"/>
        <v>0</v>
      </c>
      <c r="M363" s="984"/>
    </row>
    <row r="364" spans="1:13" s="7" customFormat="1" ht="20.100000000000001" customHeight="1" x14ac:dyDescent="0.2">
      <c r="A364" s="978" t="s">
        <v>2140</v>
      </c>
      <c r="B364" s="979"/>
      <c r="C364" s="980"/>
      <c r="D364" s="981" t="str">
        <f t="shared" si="19"/>
        <v/>
      </c>
      <c r="E364" s="982"/>
      <c r="F364" s="982"/>
      <c r="G364" s="982"/>
      <c r="H364" s="973"/>
      <c r="I364" s="981" t="str">
        <f t="shared" si="20"/>
        <v/>
      </c>
      <c r="J364" s="980"/>
      <c r="K364" s="980"/>
      <c r="L364" s="983">
        <f t="shared" si="21"/>
        <v>0</v>
      </c>
      <c r="M364" s="984"/>
    </row>
    <row r="365" spans="1:13" s="7" customFormat="1" ht="20.100000000000001" customHeight="1" x14ac:dyDescent="0.2">
      <c r="A365" s="978" t="s">
        <v>2141</v>
      </c>
      <c r="B365" s="979"/>
      <c r="C365" s="980"/>
      <c r="D365" s="981" t="str">
        <f t="shared" si="19"/>
        <v/>
      </c>
      <c r="E365" s="982"/>
      <c r="F365" s="982"/>
      <c r="G365" s="982"/>
      <c r="H365" s="973"/>
      <c r="I365" s="981" t="str">
        <f t="shared" si="20"/>
        <v/>
      </c>
      <c r="J365" s="980"/>
      <c r="K365" s="980"/>
      <c r="L365" s="983">
        <f t="shared" si="21"/>
        <v>0</v>
      </c>
      <c r="M365" s="984"/>
    </row>
    <row r="366" spans="1:13" s="7" customFormat="1" ht="20.100000000000001" customHeight="1" x14ac:dyDescent="0.2">
      <c r="A366" s="978" t="s">
        <v>2142</v>
      </c>
      <c r="B366" s="979"/>
      <c r="C366" s="980"/>
      <c r="D366" s="981" t="str">
        <f t="shared" si="19"/>
        <v/>
      </c>
      <c r="E366" s="982"/>
      <c r="F366" s="982"/>
      <c r="G366" s="982"/>
      <c r="H366" s="973"/>
      <c r="I366" s="981" t="str">
        <f t="shared" si="20"/>
        <v/>
      </c>
      <c r="J366" s="980"/>
      <c r="K366" s="980"/>
      <c r="L366" s="983">
        <f t="shared" si="21"/>
        <v>0</v>
      </c>
      <c r="M366" s="984"/>
    </row>
    <row r="367" spans="1:13" s="7" customFormat="1" ht="20.100000000000001" customHeight="1" x14ac:dyDescent="0.2">
      <c r="A367" s="978" t="s">
        <v>2143</v>
      </c>
      <c r="B367" s="979"/>
      <c r="C367" s="980"/>
      <c r="D367" s="981" t="str">
        <f t="shared" si="19"/>
        <v/>
      </c>
      <c r="E367" s="982"/>
      <c r="F367" s="982"/>
      <c r="G367" s="982"/>
      <c r="H367" s="973"/>
      <c r="I367" s="981" t="str">
        <f t="shared" si="20"/>
        <v/>
      </c>
      <c r="J367" s="980"/>
      <c r="K367" s="980"/>
      <c r="L367" s="983">
        <f t="shared" si="21"/>
        <v>0</v>
      </c>
      <c r="M367" s="984"/>
    </row>
    <row r="368" spans="1:13" s="7" customFormat="1" ht="20.100000000000001" customHeight="1" x14ac:dyDescent="0.2">
      <c r="A368" s="978" t="s">
        <v>2144</v>
      </c>
      <c r="B368" s="979"/>
      <c r="C368" s="980"/>
      <c r="D368" s="981" t="str">
        <f t="shared" si="19"/>
        <v/>
      </c>
      <c r="E368" s="982"/>
      <c r="F368" s="982"/>
      <c r="G368" s="982"/>
      <c r="H368" s="973"/>
      <c r="I368" s="981" t="str">
        <f t="shared" si="20"/>
        <v/>
      </c>
      <c r="J368" s="980"/>
      <c r="K368" s="980"/>
      <c r="L368" s="983">
        <f t="shared" si="21"/>
        <v>0</v>
      </c>
      <c r="M368" s="984"/>
    </row>
    <row r="369" spans="1:13" s="7" customFormat="1" ht="20.100000000000001" customHeight="1" x14ac:dyDescent="0.2">
      <c r="A369" s="978" t="s">
        <v>2145</v>
      </c>
      <c r="B369" s="979"/>
      <c r="C369" s="980"/>
      <c r="D369" s="981" t="str">
        <f t="shared" si="19"/>
        <v/>
      </c>
      <c r="E369" s="982"/>
      <c r="F369" s="982"/>
      <c r="G369" s="982"/>
      <c r="H369" s="973"/>
      <c r="I369" s="981" t="str">
        <f t="shared" si="20"/>
        <v/>
      </c>
      <c r="J369" s="980"/>
      <c r="K369" s="980"/>
      <c r="L369" s="983">
        <f t="shared" si="21"/>
        <v>0</v>
      </c>
      <c r="M369" s="984"/>
    </row>
    <row r="370" spans="1:13" s="7" customFormat="1" ht="20.100000000000001" customHeight="1" x14ac:dyDescent="0.2">
      <c r="A370" s="978" t="s">
        <v>2146</v>
      </c>
      <c r="B370" s="979"/>
      <c r="C370" s="980"/>
      <c r="D370" s="981" t="str">
        <f t="shared" si="19"/>
        <v/>
      </c>
      <c r="E370" s="982"/>
      <c r="F370" s="982"/>
      <c r="G370" s="982"/>
      <c r="H370" s="973"/>
      <c r="I370" s="981" t="str">
        <f t="shared" si="20"/>
        <v/>
      </c>
      <c r="J370" s="980"/>
      <c r="K370" s="980"/>
      <c r="L370" s="983">
        <f t="shared" si="21"/>
        <v>0</v>
      </c>
      <c r="M370" s="984"/>
    </row>
    <row r="371" spans="1:13" s="7" customFormat="1" ht="20.100000000000001" customHeight="1" x14ac:dyDescent="0.2">
      <c r="A371" s="978" t="s">
        <v>2147</v>
      </c>
      <c r="B371" s="979"/>
      <c r="C371" s="980"/>
      <c r="D371" s="981" t="str">
        <f t="shared" si="19"/>
        <v/>
      </c>
      <c r="E371" s="982"/>
      <c r="F371" s="982"/>
      <c r="G371" s="982"/>
      <c r="H371" s="973"/>
      <c r="I371" s="981" t="str">
        <f t="shared" si="20"/>
        <v/>
      </c>
      <c r="J371" s="980"/>
      <c r="K371" s="980"/>
      <c r="L371" s="983">
        <f t="shared" si="21"/>
        <v>0</v>
      </c>
      <c r="M371" s="984"/>
    </row>
    <row r="372" spans="1:13" s="7" customFormat="1" ht="20.100000000000001" customHeight="1" x14ac:dyDescent="0.2">
      <c r="A372" s="978" t="s">
        <v>2148</v>
      </c>
      <c r="B372" s="979"/>
      <c r="C372" s="980"/>
      <c r="D372" s="981" t="str">
        <f t="shared" si="19"/>
        <v/>
      </c>
      <c r="E372" s="982"/>
      <c r="F372" s="982"/>
      <c r="G372" s="982"/>
      <c r="H372" s="973"/>
      <c r="I372" s="981" t="str">
        <f t="shared" si="20"/>
        <v/>
      </c>
      <c r="J372" s="980"/>
      <c r="K372" s="980"/>
      <c r="L372" s="983">
        <f t="shared" si="21"/>
        <v>0</v>
      </c>
      <c r="M372" s="984"/>
    </row>
    <row r="373" spans="1:13" s="7" customFormat="1" ht="20.100000000000001" customHeight="1" x14ac:dyDescent="0.2">
      <c r="A373" s="978" t="s">
        <v>2149</v>
      </c>
      <c r="B373" s="979"/>
      <c r="C373" s="980"/>
      <c r="D373" s="981" t="str">
        <f t="shared" si="19"/>
        <v/>
      </c>
      <c r="E373" s="982"/>
      <c r="F373" s="982"/>
      <c r="G373" s="982"/>
      <c r="H373" s="973"/>
      <c r="I373" s="981" t="str">
        <f t="shared" si="20"/>
        <v/>
      </c>
      <c r="J373" s="980"/>
      <c r="K373" s="980"/>
      <c r="L373" s="983">
        <f t="shared" si="21"/>
        <v>0</v>
      </c>
      <c r="M373" s="984"/>
    </row>
    <row r="374" spans="1:13" s="7" customFormat="1" ht="20.100000000000001" customHeight="1" x14ac:dyDescent="0.2">
      <c r="A374" s="978" t="s">
        <v>2150</v>
      </c>
      <c r="B374" s="979"/>
      <c r="C374" s="980"/>
      <c r="D374" s="981" t="str">
        <f t="shared" si="19"/>
        <v/>
      </c>
      <c r="E374" s="982"/>
      <c r="F374" s="982"/>
      <c r="G374" s="982"/>
      <c r="H374" s="973"/>
      <c r="I374" s="981" t="str">
        <f t="shared" si="20"/>
        <v/>
      </c>
      <c r="J374" s="980"/>
      <c r="K374" s="980"/>
      <c r="L374" s="983">
        <f t="shared" si="21"/>
        <v>0</v>
      </c>
      <c r="M374" s="984"/>
    </row>
    <row r="375" spans="1:13" s="7" customFormat="1" ht="20.100000000000001" customHeight="1" x14ac:dyDescent="0.2">
      <c r="A375" s="978" t="s">
        <v>2151</v>
      </c>
      <c r="B375" s="979"/>
      <c r="C375" s="980"/>
      <c r="D375" s="981" t="str">
        <f t="shared" si="19"/>
        <v/>
      </c>
      <c r="E375" s="982"/>
      <c r="F375" s="982"/>
      <c r="G375" s="982"/>
      <c r="H375" s="973"/>
      <c r="I375" s="981" t="str">
        <f t="shared" si="20"/>
        <v/>
      </c>
      <c r="J375" s="980"/>
      <c r="K375" s="980"/>
      <c r="L375" s="983">
        <f t="shared" si="21"/>
        <v>0</v>
      </c>
      <c r="M375" s="984"/>
    </row>
    <row r="376" spans="1:13" s="7" customFormat="1" ht="20.100000000000001" customHeight="1" x14ac:dyDescent="0.2">
      <c r="A376" s="978" t="s">
        <v>2152</v>
      </c>
      <c r="B376" s="979"/>
      <c r="C376" s="980"/>
      <c r="D376" s="981" t="str">
        <f t="shared" si="19"/>
        <v/>
      </c>
      <c r="E376" s="982"/>
      <c r="F376" s="982"/>
      <c r="G376" s="982"/>
      <c r="H376" s="973"/>
      <c r="I376" s="981" t="str">
        <f t="shared" si="20"/>
        <v/>
      </c>
      <c r="J376" s="980"/>
      <c r="K376" s="980"/>
      <c r="L376" s="983">
        <f t="shared" si="21"/>
        <v>0</v>
      </c>
      <c r="M376" s="984"/>
    </row>
    <row r="377" spans="1:13" s="7" customFormat="1" ht="20.100000000000001" customHeight="1" x14ac:dyDescent="0.2">
      <c r="A377" s="978" t="s">
        <v>2153</v>
      </c>
      <c r="B377" s="979"/>
      <c r="C377" s="980"/>
      <c r="D377" s="981" t="str">
        <f t="shared" si="19"/>
        <v/>
      </c>
      <c r="E377" s="982"/>
      <c r="F377" s="982"/>
      <c r="G377" s="982"/>
      <c r="H377" s="973"/>
      <c r="I377" s="981" t="str">
        <f t="shared" si="20"/>
        <v/>
      </c>
      <c r="J377" s="980"/>
      <c r="K377" s="980"/>
      <c r="L377" s="983">
        <f t="shared" si="21"/>
        <v>0</v>
      </c>
      <c r="M377" s="984"/>
    </row>
    <row r="378" spans="1:13" s="7" customFormat="1" ht="20.100000000000001" customHeight="1" x14ac:dyDescent="0.2">
      <c r="A378" s="978" t="s">
        <v>2154</v>
      </c>
      <c r="B378" s="979"/>
      <c r="C378" s="980"/>
      <c r="D378" s="981" t="str">
        <f t="shared" si="19"/>
        <v/>
      </c>
      <c r="E378" s="982"/>
      <c r="F378" s="982"/>
      <c r="G378" s="982"/>
      <c r="H378" s="973"/>
      <c r="I378" s="981" t="str">
        <f t="shared" si="20"/>
        <v/>
      </c>
      <c r="J378" s="980"/>
      <c r="K378" s="980"/>
      <c r="L378" s="983">
        <f t="shared" si="21"/>
        <v>0</v>
      </c>
      <c r="M378" s="984"/>
    </row>
    <row r="379" spans="1:13" s="7" customFormat="1" ht="20.100000000000001" customHeight="1" x14ac:dyDescent="0.2">
      <c r="A379" s="978" t="s">
        <v>2155</v>
      </c>
      <c r="B379" s="979"/>
      <c r="C379" s="980"/>
      <c r="D379" s="981" t="str">
        <f t="shared" si="19"/>
        <v/>
      </c>
      <c r="E379" s="982"/>
      <c r="F379" s="982"/>
      <c r="G379" s="982"/>
      <c r="H379" s="973"/>
      <c r="I379" s="981" t="str">
        <f t="shared" si="20"/>
        <v/>
      </c>
      <c r="J379" s="980"/>
      <c r="K379" s="980"/>
      <c r="L379" s="983">
        <f t="shared" si="21"/>
        <v>0</v>
      </c>
      <c r="M379" s="984"/>
    </row>
    <row r="380" spans="1:13" s="7" customFormat="1" ht="20.100000000000001" customHeight="1" x14ac:dyDescent="0.2">
      <c r="A380" s="978" t="s">
        <v>2156</v>
      </c>
      <c r="B380" s="979"/>
      <c r="C380" s="980"/>
      <c r="D380" s="981" t="str">
        <f t="shared" si="19"/>
        <v/>
      </c>
      <c r="E380" s="982"/>
      <c r="F380" s="982"/>
      <c r="G380" s="982"/>
      <c r="H380" s="973"/>
      <c r="I380" s="981" t="str">
        <f t="shared" si="20"/>
        <v/>
      </c>
      <c r="J380" s="980"/>
      <c r="K380" s="980"/>
      <c r="L380" s="983">
        <f t="shared" si="21"/>
        <v>0</v>
      </c>
      <c r="M380" s="984"/>
    </row>
    <row r="381" spans="1:13" s="7" customFormat="1" ht="20.100000000000001" customHeight="1" x14ac:dyDescent="0.2">
      <c r="A381" s="978" t="s">
        <v>2157</v>
      </c>
      <c r="B381" s="979"/>
      <c r="C381" s="980"/>
      <c r="D381" s="981" t="str">
        <f t="shared" si="19"/>
        <v/>
      </c>
      <c r="E381" s="982"/>
      <c r="F381" s="982"/>
      <c r="G381" s="982"/>
      <c r="H381" s="973"/>
      <c r="I381" s="981" t="str">
        <f t="shared" si="20"/>
        <v/>
      </c>
      <c r="J381" s="980"/>
      <c r="K381" s="980"/>
      <c r="L381" s="983">
        <f t="shared" si="21"/>
        <v>0</v>
      </c>
      <c r="M381" s="984"/>
    </row>
    <row r="382" spans="1:13" s="7" customFormat="1" ht="20.100000000000001" customHeight="1" x14ac:dyDescent="0.2">
      <c r="A382" s="978" t="s">
        <v>2158</v>
      </c>
      <c r="B382" s="979"/>
      <c r="C382" s="980"/>
      <c r="D382" s="981" t="str">
        <f t="shared" si="19"/>
        <v/>
      </c>
      <c r="E382" s="982"/>
      <c r="F382" s="982"/>
      <c r="G382" s="982"/>
      <c r="H382" s="973"/>
      <c r="I382" s="981" t="str">
        <f t="shared" si="20"/>
        <v/>
      </c>
      <c r="J382" s="980"/>
      <c r="K382" s="980"/>
      <c r="L382" s="983">
        <f t="shared" si="21"/>
        <v>0</v>
      </c>
      <c r="M382" s="984"/>
    </row>
    <row r="383" spans="1:13" s="7" customFormat="1" ht="20.100000000000001" customHeight="1" x14ac:dyDescent="0.2">
      <c r="A383" s="978" t="s">
        <v>2159</v>
      </c>
      <c r="B383" s="979"/>
      <c r="C383" s="980"/>
      <c r="D383" s="981" t="str">
        <f t="shared" si="19"/>
        <v/>
      </c>
      <c r="E383" s="982"/>
      <c r="F383" s="982"/>
      <c r="G383" s="982"/>
      <c r="H383" s="973"/>
      <c r="I383" s="981" t="str">
        <f t="shared" si="20"/>
        <v/>
      </c>
      <c r="J383" s="980"/>
      <c r="K383" s="980"/>
      <c r="L383" s="983">
        <f t="shared" si="21"/>
        <v>0</v>
      </c>
      <c r="M383" s="984"/>
    </row>
    <row r="384" spans="1:13" s="7" customFormat="1" ht="20.100000000000001" customHeight="1" x14ac:dyDescent="0.2">
      <c r="A384" s="978" t="s">
        <v>2160</v>
      </c>
      <c r="B384" s="979"/>
      <c r="C384" s="980"/>
      <c r="D384" s="981" t="str">
        <f t="shared" si="19"/>
        <v/>
      </c>
      <c r="E384" s="982"/>
      <c r="F384" s="982"/>
      <c r="G384" s="982"/>
      <c r="H384" s="973"/>
      <c r="I384" s="981" t="str">
        <f t="shared" si="20"/>
        <v/>
      </c>
      <c r="J384" s="980"/>
      <c r="K384" s="980"/>
      <c r="L384" s="983">
        <f t="shared" si="21"/>
        <v>0</v>
      </c>
      <c r="M384" s="984"/>
    </row>
    <row r="385" spans="1:13" s="7" customFormat="1" ht="20.100000000000001" customHeight="1" x14ac:dyDescent="0.2">
      <c r="A385" s="978" t="s">
        <v>2161</v>
      </c>
      <c r="B385" s="979"/>
      <c r="C385" s="980"/>
      <c r="D385" s="981" t="str">
        <f t="shared" si="19"/>
        <v/>
      </c>
      <c r="E385" s="982"/>
      <c r="F385" s="982"/>
      <c r="G385" s="982"/>
      <c r="H385" s="973"/>
      <c r="I385" s="981" t="str">
        <f t="shared" si="20"/>
        <v/>
      </c>
      <c r="J385" s="980"/>
      <c r="K385" s="980"/>
      <c r="L385" s="983">
        <f t="shared" si="21"/>
        <v>0</v>
      </c>
      <c r="M385" s="984"/>
    </row>
    <row r="386" spans="1:13" s="7" customFormat="1" ht="20.100000000000001" customHeight="1" x14ac:dyDescent="0.2">
      <c r="A386" s="978" t="s">
        <v>2162</v>
      </c>
      <c r="B386" s="979"/>
      <c r="C386" s="980"/>
      <c r="D386" s="981" t="str">
        <f t="shared" si="19"/>
        <v/>
      </c>
      <c r="E386" s="982"/>
      <c r="F386" s="982"/>
      <c r="G386" s="982"/>
      <c r="H386" s="973"/>
      <c r="I386" s="981" t="str">
        <f t="shared" si="20"/>
        <v/>
      </c>
      <c r="J386" s="980"/>
      <c r="K386" s="980"/>
      <c r="L386" s="983">
        <f t="shared" si="21"/>
        <v>0</v>
      </c>
      <c r="M386" s="984"/>
    </row>
    <row r="387" spans="1:13" s="7" customFormat="1" ht="20.100000000000001" customHeight="1" x14ac:dyDescent="0.2">
      <c r="A387" s="978" t="s">
        <v>2163</v>
      </c>
      <c r="B387" s="979"/>
      <c r="C387" s="980"/>
      <c r="D387" s="981" t="str">
        <f t="shared" si="19"/>
        <v/>
      </c>
      <c r="E387" s="982"/>
      <c r="F387" s="982"/>
      <c r="G387" s="982"/>
      <c r="H387" s="973"/>
      <c r="I387" s="981" t="str">
        <f t="shared" si="20"/>
        <v/>
      </c>
      <c r="J387" s="980"/>
      <c r="K387" s="980"/>
      <c r="L387" s="983">
        <f t="shared" si="21"/>
        <v>0</v>
      </c>
      <c r="M387" s="984"/>
    </row>
    <row r="388" spans="1:13" s="7" customFormat="1" ht="20.100000000000001" customHeight="1" x14ac:dyDescent="0.2">
      <c r="A388" s="978" t="s">
        <v>2164</v>
      </c>
      <c r="B388" s="979"/>
      <c r="C388" s="980"/>
      <c r="D388" s="981" t="str">
        <f t="shared" si="19"/>
        <v/>
      </c>
      <c r="E388" s="982"/>
      <c r="F388" s="982"/>
      <c r="G388" s="982"/>
      <c r="H388" s="973"/>
      <c r="I388" s="981" t="str">
        <f t="shared" si="20"/>
        <v/>
      </c>
      <c r="J388" s="980"/>
      <c r="K388" s="980"/>
      <c r="L388" s="983">
        <f t="shared" si="21"/>
        <v>0</v>
      </c>
      <c r="M388" s="984"/>
    </row>
    <row r="389" spans="1:13" s="7" customFormat="1" ht="20.100000000000001" customHeight="1" x14ac:dyDescent="0.2">
      <c r="A389" s="978" t="s">
        <v>2165</v>
      </c>
      <c r="B389" s="979"/>
      <c r="C389" s="980"/>
      <c r="D389" s="981" t="str">
        <f t="shared" si="19"/>
        <v/>
      </c>
      <c r="E389" s="982"/>
      <c r="F389" s="982"/>
      <c r="G389" s="982"/>
      <c r="H389" s="973"/>
      <c r="I389" s="981" t="str">
        <f t="shared" si="20"/>
        <v/>
      </c>
      <c r="J389" s="980"/>
      <c r="K389" s="980"/>
      <c r="L389" s="983">
        <f t="shared" si="21"/>
        <v>0</v>
      </c>
      <c r="M389" s="984"/>
    </row>
    <row r="390" spans="1:13" s="7" customFormat="1" ht="20.100000000000001" customHeight="1" x14ac:dyDescent="0.2">
      <c r="A390" s="978" t="s">
        <v>2166</v>
      </c>
      <c r="B390" s="979"/>
      <c r="C390" s="980"/>
      <c r="D390" s="981" t="str">
        <f t="shared" si="19"/>
        <v/>
      </c>
      <c r="E390" s="982"/>
      <c r="F390" s="982"/>
      <c r="G390" s="982"/>
      <c r="H390" s="973"/>
      <c r="I390" s="981" t="str">
        <f t="shared" si="20"/>
        <v/>
      </c>
      <c r="J390" s="980"/>
      <c r="K390" s="980"/>
      <c r="L390" s="983">
        <f t="shared" si="21"/>
        <v>0</v>
      </c>
      <c r="M390" s="984"/>
    </row>
    <row r="391" spans="1:13" s="7" customFormat="1" ht="20.100000000000001" customHeight="1" x14ac:dyDescent="0.2">
      <c r="A391" s="978" t="s">
        <v>2167</v>
      </c>
      <c r="B391" s="979"/>
      <c r="C391" s="980"/>
      <c r="D391" s="981" t="str">
        <f t="shared" si="19"/>
        <v/>
      </c>
      <c r="E391" s="982"/>
      <c r="F391" s="982"/>
      <c r="G391" s="982"/>
      <c r="H391" s="973"/>
      <c r="I391" s="981" t="str">
        <f t="shared" si="20"/>
        <v/>
      </c>
      <c r="J391" s="980"/>
      <c r="K391" s="980"/>
      <c r="L391" s="983">
        <f t="shared" si="21"/>
        <v>0</v>
      </c>
      <c r="M391" s="984"/>
    </row>
    <row r="392" spans="1:13" s="7" customFormat="1" ht="20.100000000000001" customHeight="1" x14ac:dyDescent="0.2">
      <c r="A392" s="978" t="s">
        <v>2168</v>
      </c>
      <c r="B392" s="979"/>
      <c r="C392" s="980"/>
      <c r="D392" s="981" t="str">
        <f t="shared" si="19"/>
        <v/>
      </c>
      <c r="E392" s="982"/>
      <c r="F392" s="982"/>
      <c r="G392" s="982"/>
      <c r="H392" s="973"/>
      <c r="I392" s="981" t="str">
        <f t="shared" si="20"/>
        <v/>
      </c>
      <c r="J392" s="980"/>
      <c r="K392" s="980"/>
      <c r="L392" s="983">
        <f t="shared" si="21"/>
        <v>0</v>
      </c>
      <c r="M392" s="984"/>
    </row>
    <row r="393" spans="1:13" s="7" customFormat="1" ht="20.100000000000001" customHeight="1" x14ac:dyDescent="0.2">
      <c r="A393" s="978" t="s">
        <v>2169</v>
      </c>
      <c r="B393" s="979"/>
      <c r="C393" s="980"/>
      <c r="D393" s="981" t="str">
        <f t="shared" si="19"/>
        <v/>
      </c>
      <c r="E393" s="982"/>
      <c r="F393" s="982"/>
      <c r="G393" s="982"/>
      <c r="H393" s="973"/>
      <c r="I393" s="981" t="str">
        <f t="shared" si="20"/>
        <v/>
      </c>
      <c r="J393" s="980"/>
      <c r="K393" s="980"/>
      <c r="L393" s="983">
        <f t="shared" si="21"/>
        <v>0</v>
      </c>
      <c r="M393" s="984"/>
    </row>
    <row r="394" spans="1:13" s="7" customFormat="1" ht="20.100000000000001" customHeight="1" x14ac:dyDescent="0.2">
      <c r="A394" s="978" t="s">
        <v>2170</v>
      </c>
      <c r="B394" s="979"/>
      <c r="C394" s="980"/>
      <c r="D394" s="981" t="str">
        <f t="shared" si="19"/>
        <v/>
      </c>
      <c r="E394" s="982"/>
      <c r="F394" s="982"/>
      <c r="G394" s="982"/>
      <c r="H394" s="973"/>
      <c r="I394" s="981" t="str">
        <f t="shared" si="20"/>
        <v/>
      </c>
      <c r="J394" s="980"/>
      <c r="K394" s="980"/>
      <c r="L394" s="983">
        <f t="shared" si="21"/>
        <v>0</v>
      </c>
      <c r="M394" s="984"/>
    </row>
    <row r="395" spans="1:13" s="7" customFormat="1" ht="20.100000000000001" customHeight="1" x14ac:dyDescent="0.2">
      <c r="A395" s="978" t="s">
        <v>2171</v>
      </c>
      <c r="B395" s="979"/>
      <c r="C395" s="980"/>
      <c r="D395" s="981" t="str">
        <f t="shared" si="19"/>
        <v/>
      </c>
      <c r="E395" s="982"/>
      <c r="F395" s="982"/>
      <c r="G395" s="982"/>
      <c r="H395" s="973"/>
      <c r="I395" s="981" t="str">
        <f t="shared" si="20"/>
        <v/>
      </c>
      <c r="J395" s="980"/>
      <c r="K395" s="980"/>
      <c r="L395" s="983">
        <f t="shared" si="21"/>
        <v>0</v>
      </c>
      <c r="M395" s="984"/>
    </row>
    <row r="396" spans="1:13" s="7" customFormat="1" ht="20.100000000000001" customHeight="1" x14ac:dyDescent="0.2">
      <c r="A396" s="978" t="s">
        <v>2172</v>
      </c>
      <c r="B396" s="979"/>
      <c r="C396" s="980"/>
      <c r="D396" s="981" t="str">
        <f t="shared" si="19"/>
        <v/>
      </c>
      <c r="E396" s="982"/>
      <c r="F396" s="982"/>
      <c r="G396" s="982"/>
      <c r="H396" s="973"/>
      <c r="I396" s="981" t="str">
        <f t="shared" si="20"/>
        <v/>
      </c>
      <c r="J396" s="980"/>
      <c r="K396" s="980"/>
      <c r="L396" s="983">
        <f t="shared" si="21"/>
        <v>0</v>
      </c>
      <c r="M396" s="984"/>
    </row>
    <row r="397" spans="1:13" s="7" customFormat="1" ht="20.100000000000001" customHeight="1" x14ac:dyDescent="0.2">
      <c r="A397" s="978" t="s">
        <v>2173</v>
      </c>
      <c r="B397" s="979"/>
      <c r="C397" s="980"/>
      <c r="D397" s="981" t="str">
        <f t="shared" si="19"/>
        <v/>
      </c>
      <c r="E397" s="982"/>
      <c r="F397" s="982"/>
      <c r="G397" s="982"/>
      <c r="H397" s="973"/>
      <c r="I397" s="981" t="str">
        <f t="shared" si="20"/>
        <v/>
      </c>
      <c r="J397" s="980"/>
      <c r="K397" s="980"/>
      <c r="L397" s="983">
        <f t="shared" si="21"/>
        <v>0</v>
      </c>
      <c r="M397" s="984"/>
    </row>
    <row r="398" spans="1:13" s="7" customFormat="1" ht="20.100000000000001" customHeight="1" x14ac:dyDescent="0.2">
      <c r="A398" s="978" t="s">
        <v>2174</v>
      </c>
      <c r="B398" s="979"/>
      <c r="C398" s="980"/>
      <c r="D398" s="981" t="str">
        <f t="shared" si="19"/>
        <v/>
      </c>
      <c r="E398" s="982"/>
      <c r="F398" s="982"/>
      <c r="G398" s="982"/>
      <c r="H398" s="973"/>
      <c r="I398" s="981" t="str">
        <f t="shared" si="20"/>
        <v/>
      </c>
      <c r="J398" s="980"/>
      <c r="K398" s="980"/>
      <c r="L398" s="983">
        <f t="shared" si="21"/>
        <v>0</v>
      </c>
      <c r="M398" s="984"/>
    </row>
    <row r="399" spans="1:13" s="7" customFormat="1" ht="20.100000000000001" customHeight="1" x14ac:dyDescent="0.2">
      <c r="A399" s="978" t="s">
        <v>2175</v>
      </c>
      <c r="B399" s="979"/>
      <c r="C399" s="980"/>
      <c r="D399" s="981" t="str">
        <f t="shared" si="19"/>
        <v/>
      </c>
      <c r="E399" s="982"/>
      <c r="F399" s="982"/>
      <c r="G399" s="982"/>
      <c r="H399" s="973"/>
      <c r="I399" s="981" t="str">
        <f t="shared" si="20"/>
        <v/>
      </c>
      <c r="J399" s="980"/>
      <c r="K399" s="980"/>
      <c r="L399" s="983">
        <f t="shared" si="21"/>
        <v>0</v>
      </c>
      <c r="M399" s="984"/>
    </row>
    <row r="400" spans="1:13" s="7" customFormat="1" ht="20.100000000000001" customHeight="1" x14ac:dyDescent="0.2">
      <c r="A400" s="978" t="s">
        <v>2176</v>
      </c>
      <c r="B400" s="979"/>
      <c r="C400" s="980"/>
      <c r="D400" s="981" t="str">
        <f t="shared" si="19"/>
        <v/>
      </c>
      <c r="E400" s="982"/>
      <c r="F400" s="982"/>
      <c r="G400" s="982"/>
      <c r="H400" s="973"/>
      <c r="I400" s="981" t="str">
        <f t="shared" si="20"/>
        <v/>
      </c>
      <c r="J400" s="980"/>
      <c r="K400" s="980"/>
      <c r="L400" s="983">
        <f t="shared" si="21"/>
        <v>0</v>
      </c>
      <c r="M400" s="984"/>
    </row>
    <row r="401" spans="1:13" s="7" customFormat="1" ht="20.100000000000001" customHeight="1" x14ac:dyDescent="0.2">
      <c r="A401" s="978" t="s">
        <v>2177</v>
      </c>
      <c r="B401" s="979"/>
      <c r="C401" s="980"/>
      <c r="D401" s="981" t="str">
        <f t="shared" si="19"/>
        <v/>
      </c>
      <c r="E401" s="982"/>
      <c r="F401" s="982"/>
      <c r="G401" s="982"/>
      <c r="H401" s="973"/>
      <c r="I401" s="981" t="str">
        <f t="shared" si="20"/>
        <v/>
      </c>
      <c r="J401" s="980"/>
      <c r="K401" s="980"/>
      <c r="L401" s="983">
        <f t="shared" si="21"/>
        <v>0</v>
      </c>
      <c r="M401" s="984"/>
    </row>
    <row r="402" spans="1:13" s="7" customFormat="1" ht="20.100000000000001" customHeight="1" x14ac:dyDescent="0.2">
      <c r="A402" s="978" t="s">
        <v>2178</v>
      </c>
      <c r="B402" s="979"/>
      <c r="C402" s="980"/>
      <c r="D402" s="981" t="str">
        <f t="shared" si="19"/>
        <v/>
      </c>
      <c r="E402" s="982"/>
      <c r="F402" s="982"/>
      <c r="G402" s="982"/>
      <c r="H402" s="973"/>
      <c r="I402" s="981" t="str">
        <f t="shared" si="20"/>
        <v/>
      </c>
      <c r="J402" s="980"/>
      <c r="K402" s="980"/>
      <c r="L402" s="983">
        <f t="shared" si="21"/>
        <v>0</v>
      </c>
      <c r="M402" s="984"/>
    </row>
    <row r="403" spans="1:13" s="7" customFormat="1" ht="20.100000000000001" customHeight="1" x14ac:dyDescent="0.2">
      <c r="A403" s="978" t="s">
        <v>2179</v>
      </c>
      <c r="B403" s="979"/>
      <c r="C403" s="980"/>
      <c r="D403" s="981" t="str">
        <f t="shared" si="19"/>
        <v/>
      </c>
      <c r="E403" s="982"/>
      <c r="F403" s="982"/>
      <c r="G403" s="982"/>
      <c r="H403" s="973"/>
      <c r="I403" s="981" t="str">
        <f t="shared" si="20"/>
        <v/>
      </c>
      <c r="J403" s="980"/>
      <c r="K403" s="980"/>
      <c r="L403" s="983">
        <f t="shared" si="21"/>
        <v>0</v>
      </c>
      <c r="M403" s="984"/>
    </row>
    <row r="404" spans="1:13" s="7" customFormat="1" ht="20.100000000000001" customHeight="1" x14ac:dyDescent="0.2">
      <c r="A404" s="978" t="s">
        <v>2180</v>
      </c>
      <c r="B404" s="979"/>
      <c r="C404" s="980"/>
      <c r="D404" s="981" t="str">
        <f t="shared" ref="D404:D439" si="22">IF(ISBLANK(C404),"",IF($F$10="Yes",DATE(YEAR(C404)-5,MONTH(C404),DAY(C404)),DATE(YEAR(C404)-10,MONTH(C404),DAY(C404))))</f>
        <v/>
      </c>
      <c r="E404" s="982"/>
      <c r="F404" s="982"/>
      <c r="G404" s="982"/>
      <c r="H404" s="973"/>
      <c r="I404" s="981" t="str">
        <f t="shared" si="20"/>
        <v/>
      </c>
      <c r="J404" s="980"/>
      <c r="K404" s="980"/>
      <c r="L404" s="983">
        <f t="shared" si="21"/>
        <v>0</v>
      </c>
      <c r="M404" s="984"/>
    </row>
    <row r="405" spans="1:13" s="7" customFormat="1" ht="20.100000000000001" customHeight="1" x14ac:dyDescent="0.2">
      <c r="A405" s="978" t="s">
        <v>2181</v>
      </c>
      <c r="B405" s="979"/>
      <c r="C405" s="980"/>
      <c r="D405" s="981" t="str">
        <f t="shared" si="22"/>
        <v/>
      </c>
      <c r="E405" s="982"/>
      <c r="F405" s="982"/>
      <c r="G405" s="982"/>
      <c r="H405" s="973"/>
      <c r="I405" s="981" t="str">
        <f t="shared" ref="I405:I439" si="23">IF(ISBLANK(H405),"",DATE(YEAR(H405)+2,MONTH(H405),DAY(H405)))</f>
        <v/>
      </c>
      <c r="J405" s="980"/>
      <c r="K405" s="980"/>
      <c r="L405" s="983">
        <f t="shared" ref="L405:L439" si="24">K405-J405</f>
        <v>0</v>
      </c>
      <c r="M405" s="984"/>
    </row>
    <row r="406" spans="1:13" s="7" customFormat="1" ht="20.100000000000001" customHeight="1" x14ac:dyDescent="0.2">
      <c r="A406" s="978" t="s">
        <v>2182</v>
      </c>
      <c r="B406" s="979"/>
      <c r="C406" s="980"/>
      <c r="D406" s="981" t="str">
        <f t="shared" si="22"/>
        <v/>
      </c>
      <c r="E406" s="982"/>
      <c r="F406" s="982"/>
      <c r="G406" s="982"/>
      <c r="H406" s="973"/>
      <c r="I406" s="981" t="str">
        <f t="shared" si="23"/>
        <v/>
      </c>
      <c r="J406" s="980"/>
      <c r="K406" s="980"/>
      <c r="L406" s="983">
        <f t="shared" si="24"/>
        <v>0</v>
      </c>
      <c r="M406" s="984"/>
    </row>
    <row r="407" spans="1:13" s="7" customFormat="1" ht="20.100000000000001" customHeight="1" x14ac:dyDescent="0.2">
      <c r="A407" s="978" t="s">
        <v>2183</v>
      </c>
      <c r="B407" s="979"/>
      <c r="C407" s="980"/>
      <c r="D407" s="981" t="str">
        <f t="shared" si="22"/>
        <v/>
      </c>
      <c r="E407" s="982"/>
      <c r="F407" s="982"/>
      <c r="G407" s="982"/>
      <c r="H407" s="973"/>
      <c r="I407" s="981" t="str">
        <f t="shared" si="23"/>
        <v/>
      </c>
      <c r="J407" s="980"/>
      <c r="K407" s="980"/>
      <c r="L407" s="983">
        <f t="shared" si="24"/>
        <v>0</v>
      </c>
      <c r="M407" s="984"/>
    </row>
    <row r="408" spans="1:13" s="7" customFormat="1" ht="20.100000000000001" customHeight="1" x14ac:dyDescent="0.2">
      <c r="A408" s="978" t="s">
        <v>2184</v>
      </c>
      <c r="B408" s="979"/>
      <c r="C408" s="980"/>
      <c r="D408" s="981" t="str">
        <f t="shared" si="22"/>
        <v/>
      </c>
      <c r="E408" s="982"/>
      <c r="F408" s="982"/>
      <c r="G408" s="982"/>
      <c r="H408" s="973"/>
      <c r="I408" s="981" t="str">
        <f t="shared" si="23"/>
        <v/>
      </c>
      <c r="J408" s="980"/>
      <c r="K408" s="980"/>
      <c r="L408" s="983">
        <f t="shared" si="24"/>
        <v>0</v>
      </c>
      <c r="M408" s="984"/>
    </row>
    <row r="409" spans="1:13" s="7" customFormat="1" ht="20.100000000000001" customHeight="1" x14ac:dyDescent="0.2">
      <c r="A409" s="978" t="s">
        <v>2185</v>
      </c>
      <c r="B409" s="979"/>
      <c r="C409" s="980"/>
      <c r="D409" s="981" t="str">
        <f t="shared" si="22"/>
        <v/>
      </c>
      <c r="E409" s="982"/>
      <c r="F409" s="982"/>
      <c r="G409" s="982"/>
      <c r="H409" s="973"/>
      <c r="I409" s="981" t="str">
        <f t="shared" si="23"/>
        <v/>
      </c>
      <c r="J409" s="980"/>
      <c r="K409" s="980"/>
      <c r="L409" s="983">
        <f t="shared" si="24"/>
        <v>0</v>
      </c>
      <c r="M409" s="984"/>
    </row>
    <row r="410" spans="1:13" s="7" customFormat="1" ht="20.100000000000001" customHeight="1" x14ac:dyDescent="0.2">
      <c r="A410" s="978" t="s">
        <v>2186</v>
      </c>
      <c r="B410" s="979"/>
      <c r="C410" s="980"/>
      <c r="D410" s="981" t="str">
        <f t="shared" si="22"/>
        <v/>
      </c>
      <c r="E410" s="982"/>
      <c r="F410" s="982"/>
      <c r="G410" s="982"/>
      <c r="H410" s="973"/>
      <c r="I410" s="981" t="str">
        <f t="shared" si="23"/>
        <v/>
      </c>
      <c r="J410" s="980"/>
      <c r="K410" s="980"/>
      <c r="L410" s="983">
        <f t="shared" si="24"/>
        <v>0</v>
      </c>
      <c r="M410" s="984"/>
    </row>
    <row r="411" spans="1:13" s="7" customFormat="1" ht="20.100000000000001" customHeight="1" x14ac:dyDescent="0.2">
      <c r="A411" s="978" t="s">
        <v>2187</v>
      </c>
      <c r="B411" s="979"/>
      <c r="C411" s="980"/>
      <c r="D411" s="981" t="str">
        <f t="shared" si="22"/>
        <v/>
      </c>
      <c r="E411" s="982"/>
      <c r="F411" s="982"/>
      <c r="G411" s="982"/>
      <c r="H411" s="973"/>
      <c r="I411" s="981" t="str">
        <f t="shared" si="23"/>
        <v/>
      </c>
      <c r="J411" s="980"/>
      <c r="K411" s="980"/>
      <c r="L411" s="983">
        <f t="shared" si="24"/>
        <v>0</v>
      </c>
      <c r="M411" s="984"/>
    </row>
    <row r="412" spans="1:13" s="7" customFormat="1" ht="20.100000000000001" customHeight="1" x14ac:dyDescent="0.2">
      <c r="A412" s="978" t="s">
        <v>2188</v>
      </c>
      <c r="B412" s="979"/>
      <c r="C412" s="980"/>
      <c r="D412" s="981" t="str">
        <f t="shared" si="22"/>
        <v/>
      </c>
      <c r="E412" s="982"/>
      <c r="F412" s="982"/>
      <c r="G412" s="982"/>
      <c r="H412" s="973"/>
      <c r="I412" s="981" t="str">
        <f t="shared" si="23"/>
        <v/>
      </c>
      <c r="J412" s="980"/>
      <c r="K412" s="980"/>
      <c r="L412" s="983">
        <f t="shared" si="24"/>
        <v>0</v>
      </c>
      <c r="M412" s="984"/>
    </row>
    <row r="413" spans="1:13" s="7" customFormat="1" ht="20.100000000000001" customHeight="1" x14ac:dyDescent="0.2">
      <c r="A413" s="978" t="s">
        <v>2189</v>
      </c>
      <c r="B413" s="979"/>
      <c r="C413" s="980"/>
      <c r="D413" s="981" t="str">
        <f t="shared" si="22"/>
        <v/>
      </c>
      <c r="E413" s="982"/>
      <c r="F413" s="982"/>
      <c r="G413" s="982"/>
      <c r="H413" s="973"/>
      <c r="I413" s="981" t="str">
        <f t="shared" si="23"/>
        <v/>
      </c>
      <c r="J413" s="980"/>
      <c r="K413" s="980"/>
      <c r="L413" s="983">
        <f t="shared" si="24"/>
        <v>0</v>
      </c>
      <c r="M413" s="984"/>
    </row>
    <row r="414" spans="1:13" s="7" customFormat="1" ht="20.100000000000001" customHeight="1" x14ac:dyDescent="0.2">
      <c r="A414" s="978" t="s">
        <v>2190</v>
      </c>
      <c r="B414" s="979"/>
      <c r="C414" s="980"/>
      <c r="D414" s="981" t="str">
        <f t="shared" si="22"/>
        <v/>
      </c>
      <c r="E414" s="982"/>
      <c r="F414" s="982"/>
      <c r="G414" s="982"/>
      <c r="H414" s="973"/>
      <c r="I414" s="981" t="str">
        <f t="shared" si="23"/>
        <v/>
      </c>
      <c r="J414" s="980"/>
      <c r="K414" s="980"/>
      <c r="L414" s="983">
        <f t="shared" si="24"/>
        <v>0</v>
      </c>
      <c r="M414" s="984"/>
    </row>
    <row r="415" spans="1:13" s="7" customFormat="1" ht="20.100000000000001" customHeight="1" x14ac:dyDescent="0.2">
      <c r="A415" s="978" t="s">
        <v>2191</v>
      </c>
      <c r="B415" s="979"/>
      <c r="C415" s="980"/>
      <c r="D415" s="981" t="str">
        <f t="shared" si="22"/>
        <v/>
      </c>
      <c r="E415" s="982"/>
      <c r="F415" s="982"/>
      <c r="G415" s="982"/>
      <c r="H415" s="973"/>
      <c r="I415" s="981" t="str">
        <f t="shared" si="23"/>
        <v/>
      </c>
      <c r="J415" s="980"/>
      <c r="K415" s="980"/>
      <c r="L415" s="983">
        <f t="shared" si="24"/>
        <v>0</v>
      </c>
      <c r="M415" s="984"/>
    </row>
    <row r="416" spans="1:13" s="7" customFormat="1" ht="20.100000000000001" customHeight="1" x14ac:dyDescent="0.2">
      <c r="A416" s="978" t="s">
        <v>2192</v>
      </c>
      <c r="B416" s="979"/>
      <c r="C416" s="980"/>
      <c r="D416" s="981" t="str">
        <f t="shared" si="22"/>
        <v/>
      </c>
      <c r="E416" s="982"/>
      <c r="F416" s="982"/>
      <c r="G416" s="982"/>
      <c r="H416" s="973"/>
      <c r="I416" s="981" t="str">
        <f t="shared" si="23"/>
        <v/>
      </c>
      <c r="J416" s="980"/>
      <c r="K416" s="980"/>
      <c r="L416" s="983">
        <f t="shared" si="24"/>
        <v>0</v>
      </c>
      <c r="M416" s="984"/>
    </row>
    <row r="417" spans="1:13" s="7" customFormat="1" ht="20.100000000000001" customHeight="1" x14ac:dyDescent="0.2">
      <c r="A417" s="978" t="s">
        <v>2193</v>
      </c>
      <c r="B417" s="979"/>
      <c r="C417" s="980"/>
      <c r="D417" s="981" t="str">
        <f t="shared" si="22"/>
        <v/>
      </c>
      <c r="E417" s="982"/>
      <c r="F417" s="982"/>
      <c r="G417" s="982"/>
      <c r="H417" s="973"/>
      <c r="I417" s="981" t="str">
        <f t="shared" si="23"/>
        <v/>
      </c>
      <c r="J417" s="980"/>
      <c r="K417" s="980"/>
      <c r="L417" s="983">
        <f t="shared" si="24"/>
        <v>0</v>
      </c>
      <c r="M417" s="984"/>
    </row>
    <row r="418" spans="1:13" s="7" customFormat="1" ht="20.100000000000001" customHeight="1" x14ac:dyDescent="0.2">
      <c r="A418" s="978" t="s">
        <v>2194</v>
      </c>
      <c r="B418" s="979"/>
      <c r="C418" s="980"/>
      <c r="D418" s="981" t="str">
        <f t="shared" si="22"/>
        <v/>
      </c>
      <c r="E418" s="982"/>
      <c r="F418" s="982"/>
      <c r="G418" s="982"/>
      <c r="H418" s="973"/>
      <c r="I418" s="981" t="str">
        <f t="shared" si="23"/>
        <v/>
      </c>
      <c r="J418" s="980"/>
      <c r="K418" s="980"/>
      <c r="L418" s="983">
        <f t="shared" si="24"/>
        <v>0</v>
      </c>
      <c r="M418" s="984"/>
    </row>
    <row r="419" spans="1:13" s="7" customFormat="1" ht="20.100000000000001" customHeight="1" x14ac:dyDescent="0.2">
      <c r="A419" s="978" t="s">
        <v>2195</v>
      </c>
      <c r="B419" s="979"/>
      <c r="C419" s="980"/>
      <c r="D419" s="981" t="str">
        <f t="shared" si="22"/>
        <v/>
      </c>
      <c r="E419" s="982"/>
      <c r="F419" s="982"/>
      <c r="G419" s="982"/>
      <c r="H419" s="973"/>
      <c r="I419" s="981" t="str">
        <f t="shared" si="23"/>
        <v/>
      </c>
      <c r="J419" s="980"/>
      <c r="K419" s="980"/>
      <c r="L419" s="983">
        <f t="shared" si="24"/>
        <v>0</v>
      </c>
      <c r="M419" s="984"/>
    </row>
    <row r="420" spans="1:13" s="7" customFormat="1" ht="20.100000000000001" customHeight="1" x14ac:dyDescent="0.2">
      <c r="A420" s="978" t="s">
        <v>2196</v>
      </c>
      <c r="B420" s="979"/>
      <c r="C420" s="980"/>
      <c r="D420" s="981" t="str">
        <f t="shared" si="22"/>
        <v/>
      </c>
      <c r="E420" s="982"/>
      <c r="F420" s="982"/>
      <c r="G420" s="982"/>
      <c r="H420" s="973"/>
      <c r="I420" s="981" t="str">
        <f t="shared" si="23"/>
        <v/>
      </c>
      <c r="J420" s="980"/>
      <c r="K420" s="980"/>
      <c r="L420" s="983">
        <f t="shared" si="24"/>
        <v>0</v>
      </c>
      <c r="M420" s="984"/>
    </row>
    <row r="421" spans="1:13" s="7" customFormat="1" ht="20.100000000000001" customHeight="1" x14ac:dyDescent="0.2">
      <c r="A421" s="978" t="s">
        <v>2197</v>
      </c>
      <c r="B421" s="979"/>
      <c r="C421" s="980"/>
      <c r="D421" s="981" t="str">
        <f t="shared" si="22"/>
        <v/>
      </c>
      <c r="E421" s="982"/>
      <c r="F421" s="982"/>
      <c r="G421" s="982"/>
      <c r="H421" s="973"/>
      <c r="I421" s="981" t="str">
        <f t="shared" si="23"/>
        <v/>
      </c>
      <c r="J421" s="980"/>
      <c r="K421" s="980"/>
      <c r="L421" s="983">
        <f t="shared" si="24"/>
        <v>0</v>
      </c>
      <c r="M421" s="984"/>
    </row>
    <row r="422" spans="1:13" s="7" customFormat="1" ht="20.100000000000001" customHeight="1" x14ac:dyDescent="0.2">
      <c r="A422" s="978" t="s">
        <v>2198</v>
      </c>
      <c r="B422" s="979"/>
      <c r="C422" s="980"/>
      <c r="D422" s="981" t="str">
        <f t="shared" si="22"/>
        <v/>
      </c>
      <c r="E422" s="982"/>
      <c r="F422" s="982"/>
      <c r="G422" s="982"/>
      <c r="H422" s="973"/>
      <c r="I422" s="981" t="str">
        <f t="shared" si="23"/>
        <v/>
      </c>
      <c r="J422" s="980"/>
      <c r="K422" s="980"/>
      <c r="L422" s="983">
        <f t="shared" si="24"/>
        <v>0</v>
      </c>
      <c r="M422" s="984"/>
    </row>
    <row r="423" spans="1:13" s="7" customFormat="1" ht="20.100000000000001" customHeight="1" x14ac:dyDescent="0.2">
      <c r="A423" s="978" t="s">
        <v>2199</v>
      </c>
      <c r="B423" s="979"/>
      <c r="C423" s="980"/>
      <c r="D423" s="981" t="str">
        <f t="shared" si="22"/>
        <v/>
      </c>
      <c r="E423" s="982"/>
      <c r="F423" s="982"/>
      <c r="G423" s="982"/>
      <c r="H423" s="973"/>
      <c r="I423" s="981" t="str">
        <f t="shared" si="23"/>
        <v/>
      </c>
      <c r="J423" s="980"/>
      <c r="K423" s="980"/>
      <c r="L423" s="983">
        <f t="shared" si="24"/>
        <v>0</v>
      </c>
      <c r="M423" s="984"/>
    </row>
    <row r="424" spans="1:13" s="7" customFormat="1" ht="20.100000000000001" customHeight="1" x14ac:dyDescent="0.2">
      <c r="A424" s="978" t="s">
        <v>2200</v>
      </c>
      <c r="B424" s="979"/>
      <c r="C424" s="980"/>
      <c r="D424" s="981" t="str">
        <f t="shared" si="22"/>
        <v/>
      </c>
      <c r="E424" s="982"/>
      <c r="F424" s="982"/>
      <c r="G424" s="982"/>
      <c r="H424" s="973"/>
      <c r="I424" s="981" t="str">
        <f t="shared" si="23"/>
        <v/>
      </c>
      <c r="J424" s="980"/>
      <c r="K424" s="980"/>
      <c r="L424" s="983">
        <f t="shared" si="24"/>
        <v>0</v>
      </c>
      <c r="M424" s="984"/>
    </row>
    <row r="425" spans="1:13" s="7" customFormat="1" ht="20.100000000000001" customHeight="1" x14ac:dyDescent="0.2">
      <c r="A425" s="978" t="s">
        <v>2201</v>
      </c>
      <c r="B425" s="979"/>
      <c r="C425" s="980"/>
      <c r="D425" s="981" t="str">
        <f t="shared" si="22"/>
        <v/>
      </c>
      <c r="E425" s="982"/>
      <c r="F425" s="982"/>
      <c r="G425" s="982"/>
      <c r="H425" s="973"/>
      <c r="I425" s="981" t="str">
        <f t="shared" si="23"/>
        <v/>
      </c>
      <c r="J425" s="980"/>
      <c r="K425" s="980"/>
      <c r="L425" s="983">
        <f t="shared" si="24"/>
        <v>0</v>
      </c>
      <c r="M425" s="984"/>
    </row>
    <row r="426" spans="1:13" s="7" customFormat="1" ht="20.100000000000001" customHeight="1" x14ac:dyDescent="0.2">
      <c r="A426" s="978" t="s">
        <v>2202</v>
      </c>
      <c r="B426" s="979"/>
      <c r="C426" s="980"/>
      <c r="D426" s="981" t="str">
        <f t="shared" si="22"/>
        <v/>
      </c>
      <c r="E426" s="982"/>
      <c r="F426" s="982"/>
      <c r="G426" s="982"/>
      <c r="H426" s="973"/>
      <c r="I426" s="981" t="str">
        <f t="shared" si="23"/>
        <v/>
      </c>
      <c r="J426" s="980"/>
      <c r="K426" s="980"/>
      <c r="L426" s="983">
        <f t="shared" si="24"/>
        <v>0</v>
      </c>
      <c r="M426" s="984"/>
    </row>
    <row r="427" spans="1:13" s="7" customFormat="1" ht="20.100000000000001" customHeight="1" x14ac:dyDescent="0.2">
      <c r="A427" s="978" t="s">
        <v>2203</v>
      </c>
      <c r="B427" s="979"/>
      <c r="C427" s="980"/>
      <c r="D427" s="981" t="str">
        <f t="shared" si="22"/>
        <v/>
      </c>
      <c r="E427" s="982"/>
      <c r="F427" s="982"/>
      <c r="G427" s="982"/>
      <c r="H427" s="973"/>
      <c r="I427" s="981" t="str">
        <f t="shared" si="23"/>
        <v/>
      </c>
      <c r="J427" s="980"/>
      <c r="K427" s="980"/>
      <c r="L427" s="983">
        <f t="shared" si="24"/>
        <v>0</v>
      </c>
      <c r="M427" s="984"/>
    </row>
    <row r="428" spans="1:13" s="7" customFormat="1" ht="20.100000000000001" customHeight="1" x14ac:dyDescent="0.2">
      <c r="A428" s="978" t="s">
        <v>2204</v>
      </c>
      <c r="B428" s="979"/>
      <c r="C428" s="980"/>
      <c r="D428" s="981" t="str">
        <f t="shared" si="22"/>
        <v/>
      </c>
      <c r="E428" s="982"/>
      <c r="F428" s="982"/>
      <c r="G428" s="982"/>
      <c r="H428" s="973"/>
      <c r="I428" s="981" t="str">
        <f t="shared" si="23"/>
        <v/>
      </c>
      <c r="J428" s="980"/>
      <c r="K428" s="980"/>
      <c r="L428" s="983">
        <f t="shared" si="24"/>
        <v>0</v>
      </c>
      <c r="M428" s="984"/>
    </row>
    <row r="429" spans="1:13" s="7" customFormat="1" ht="20.100000000000001" customHeight="1" x14ac:dyDescent="0.2">
      <c r="A429" s="978" t="s">
        <v>2205</v>
      </c>
      <c r="B429" s="979"/>
      <c r="C429" s="980"/>
      <c r="D429" s="981" t="str">
        <f t="shared" si="22"/>
        <v/>
      </c>
      <c r="E429" s="982"/>
      <c r="F429" s="982"/>
      <c r="G429" s="982"/>
      <c r="H429" s="973"/>
      <c r="I429" s="981" t="str">
        <f t="shared" si="23"/>
        <v/>
      </c>
      <c r="J429" s="980"/>
      <c r="K429" s="980"/>
      <c r="L429" s="983">
        <f t="shared" si="24"/>
        <v>0</v>
      </c>
      <c r="M429" s="984"/>
    </row>
    <row r="430" spans="1:13" s="7" customFormat="1" ht="20.100000000000001" customHeight="1" x14ac:dyDescent="0.2">
      <c r="A430" s="978" t="s">
        <v>2206</v>
      </c>
      <c r="B430" s="979"/>
      <c r="C430" s="980"/>
      <c r="D430" s="981" t="str">
        <f t="shared" si="22"/>
        <v/>
      </c>
      <c r="E430" s="982"/>
      <c r="F430" s="982"/>
      <c r="G430" s="982"/>
      <c r="H430" s="973"/>
      <c r="I430" s="981" t="str">
        <f t="shared" si="23"/>
        <v/>
      </c>
      <c r="J430" s="980"/>
      <c r="K430" s="980"/>
      <c r="L430" s="983">
        <f t="shared" si="24"/>
        <v>0</v>
      </c>
      <c r="M430" s="984"/>
    </row>
    <row r="431" spans="1:13" s="7" customFormat="1" ht="20.100000000000001" customHeight="1" x14ac:dyDescent="0.2">
      <c r="A431" s="978" t="s">
        <v>2207</v>
      </c>
      <c r="B431" s="979"/>
      <c r="C431" s="980"/>
      <c r="D431" s="981" t="str">
        <f t="shared" si="22"/>
        <v/>
      </c>
      <c r="E431" s="982"/>
      <c r="F431" s="982"/>
      <c r="G431" s="982"/>
      <c r="H431" s="973"/>
      <c r="I431" s="981" t="str">
        <f t="shared" si="23"/>
        <v/>
      </c>
      <c r="J431" s="980"/>
      <c r="K431" s="980"/>
      <c r="L431" s="983">
        <f t="shared" si="24"/>
        <v>0</v>
      </c>
      <c r="M431" s="984"/>
    </row>
    <row r="432" spans="1:13" s="7" customFormat="1" ht="20.100000000000001" customHeight="1" x14ac:dyDescent="0.2">
      <c r="A432" s="978" t="s">
        <v>2208</v>
      </c>
      <c r="B432" s="979"/>
      <c r="C432" s="980"/>
      <c r="D432" s="981" t="str">
        <f t="shared" si="22"/>
        <v/>
      </c>
      <c r="E432" s="982"/>
      <c r="F432" s="982"/>
      <c r="G432" s="982"/>
      <c r="H432" s="973"/>
      <c r="I432" s="981" t="str">
        <f t="shared" si="23"/>
        <v/>
      </c>
      <c r="J432" s="980"/>
      <c r="K432" s="980"/>
      <c r="L432" s="983">
        <f t="shared" si="24"/>
        <v>0</v>
      </c>
      <c r="M432" s="984"/>
    </row>
    <row r="433" spans="1:13" s="7" customFormat="1" ht="20.100000000000001" customHeight="1" x14ac:dyDescent="0.2">
      <c r="A433" s="978" t="s">
        <v>2209</v>
      </c>
      <c r="B433" s="979"/>
      <c r="C433" s="980"/>
      <c r="D433" s="981" t="str">
        <f t="shared" si="22"/>
        <v/>
      </c>
      <c r="E433" s="982"/>
      <c r="F433" s="982"/>
      <c r="G433" s="982"/>
      <c r="H433" s="973"/>
      <c r="I433" s="981" t="str">
        <f t="shared" si="23"/>
        <v/>
      </c>
      <c r="J433" s="980"/>
      <c r="K433" s="980"/>
      <c r="L433" s="983">
        <f t="shared" si="24"/>
        <v>0</v>
      </c>
      <c r="M433" s="984"/>
    </row>
    <row r="434" spans="1:13" s="7" customFormat="1" ht="20.100000000000001" customHeight="1" x14ac:dyDescent="0.2">
      <c r="A434" s="978" t="s">
        <v>2210</v>
      </c>
      <c r="B434" s="979"/>
      <c r="C434" s="980"/>
      <c r="D434" s="981" t="str">
        <f t="shared" si="22"/>
        <v/>
      </c>
      <c r="E434" s="982"/>
      <c r="F434" s="982"/>
      <c r="G434" s="982"/>
      <c r="H434" s="973"/>
      <c r="I434" s="981" t="str">
        <f t="shared" si="23"/>
        <v/>
      </c>
      <c r="J434" s="980"/>
      <c r="K434" s="980"/>
      <c r="L434" s="983">
        <f t="shared" si="24"/>
        <v>0</v>
      </c>
      <c r="M434" s="984"/>
    </row>
    <row r="435" spans="1:13" s="7" customFormat="1" ht="20.100000000000001" customHeight="1" x14ac:dyDescent="0.2">
      <c r="A435" s="978" t="s">
        <v>2211</v>
      </c>
      <c r="B435" s="979"/>
      <c r="C435" s="980"/>
      <c r="D435" s="981" t="str">
        <f t="shared" si="22"/>
        <v/>
      </c>
      <c r="E435" s="982"/>
      <c r="F435" s="982"/>
      <c r="G435" s="982"/>
      <c r="H435" s="973"/>
      <c r="I435" s="981" t="str">
        <f t="shared" si="23"/>
        <v/>
      </c>
      <c r="J435" s="980"/>
      <c r="K435" s="980"/>
      <c r="L435" s="983">
        <f t="shared" si="24"/>
        <v>0</v>
      </c>
      <c r="M435" s="984"/>
    </row>
    <row r="436" spans="1:13" s="7" customFormat="1" ht="20.100000000000001" customHeight="1" x14ac:dyDescent="0.2">
      <c r="A436" s="978" t="s">
        <v>2212</v>
      </c>
      <c r="B436" s="979"/>
      <c r="C436" s="980"/>
      <c r="D436" s="981" t="str">
        <f t="shared" si="22"/>
        <v/>
      </c>
      <c r="E436" s="982"/>
      <c r="F436" s="982"/>
      <c r="G436" s="982"/>
      <c r="H436" s="973"/>
      <c r="I436" s="981" t="str">
        <f t="shared" si="23"/>
        <v/>
      </c>
      <c r="J436" s="980"/>
      <c r="K436" s="980"/>
      <c r="L436" s="983">
        <f t="shared" si="24"/>
        <v>0</v>
      </c>
      <c r="M436" s="984"/>
    </row>
    <row r="437" spans="1:13" s="7" customFormat="1" ht="20.100000000000001" customHeight="1" x14ac:dyDescent="0.2">
      <c r="A437" s="978" t="s">
        <v>2213</v>
      </c>
      <c r="B437" s="979"/>
      <c r="C437" s="980"/>
      <c r="D437" s="981" t="str">
        <f t="shared" si="22"/>
        <v/>
      </c>
      <c r="E437" s="982"/>
      <c r="F437" s="982"/>
      <c r="G437" s="982"/>
      <c r="H437" s="973"/>
      <c r="I437" s="981" t="str">
        <f t="shared" si="23"/>
        <v/>
      </c>
      <c r="J437" s="980"/>
      <c r="K437" s="980"/>
      <c r="L437" s="983">
        <f t="shared" si="24"/>
        <v>0</v>
      </c>
      <c r="M437" s="984"/>
    </row>
    <row r="438" spans="1:13" s="7" customFormat="1" ht="20.100000000000001" customHeight="1" x14ac:dyDescent="0.2">
      <c r="A438" s="978" t="s">
        <v>2214</v>
      </c>
      <c r="B438" s="979"/>
      <c r="C438" s="980"/>
      <c r="D438" s="981" t="str">
        <f t="shared" si="22"/>
        <v/>
      </c>
      <c r="E438" s="982"/>
      <c r="F438" s="982"/>
      <c r="G438" s="982"/>
      <c r="H438" s="973"/>
      <c r="I438" s="981" t="str">
        <f t="shared" si="23"/>
        <v/>
      </c>
      <c r="J438" s="980"/>
      <c r="K438" s="980"/>
      <c r="L438" s="983">
        <f t="shared" si="24"/>
        <v>0</v>
      </c>
      <c r="M438" s="984"/>
    </row>
    <row r="439" spans="1:13" s="7" customFormat="1" ht="20.100000000000001" customHeight="1" thickBot="1" x14ac:dyDescent="0.25">
      <c r="A439" s="985" t="s">
        <v>2215</v>
      </c>
      <c r="B439" s="986"/>
      <c r="C439" s="987"/>
      <c r="D439" s="988" t="str">
        <f t="shared" si="22"/>
        <v/>
      </c>
      <c r="E439" s="989"/>
      <c r="F439" s="989"/>
      <c r="G439" s="989"/>
      <c r="H439" s="990"/>
      <c r="I439" s="988" t="str">
        <f t="shared" si="23"/>
        <v/>
      </c>
      <c r="J439" s="987"/>
      <c r="K439" s="987"/>
      <c r="L439" s="991">
        <f t="shared" si="24"/>
        <v>0</v>
      </c>
      <c r="M439" s="992"/>
    </row>
    <row r="440" spans="1:13" s="7" customFormat="1" ht="39.950000000000003" customHeight="1" thickBot="1" x14ac:dyDescent="0.25">
      <c r="A440" s="1748" t="s">
        <v>2216</v>
      </c>
      <c r="B440" s="1749"/>
      <c r="C440" s="1749"/>
      <c r="D440" s="1749"/>
      <c r="E440" s="1749"/>
      <c r="F440" s="1749"/>
      <c r="G440" s="1749"/>
      <c r="H440" s="1749"/>
      <c r="I440" s="1749"/>
      <c r="J440" s="1749"/>
      <c r="K440" s="1749"/>
      <c r="L440" s="1750"/>
      <c r="M440" s="993">
        <f>SUM(M340:M439)</f>
        <v>0</v>
      </c>
    </row>
    <row r="441" spans="1:13" s="7" customFormat="1" ht="20.100000000000001" customHeight="1" thickBot="1" x14ac:dyDescent="0.25">
      <c r="A441" s="1752" t="s">
        <v>2056</v>
      </c>
      <c r="B441" s="1752"/>
      <c r="C441" s="1752"/>
      <c r="D441" s="1752"/>
      <c r="E441" s="1752"/>
      <c r="F441" s="1752"/>
      <c r="G441" s="1752"/>
      <c r="H441" s="1752"/>
      <c r="I441" s="1752"/>
      <c r="J441" s="1752"/>
      <c r="K441" s="1752"/>
      <c r="L441" s="1752"/>
      <c r="M441" s="1752"/>
    </row>
    <row r="442" spans="1:13" s="7" customFormat="1" ht="30" customHeight="1" thickBot="1" x14ac:dyDescent="0.45">
      <c r="A442" s="1753" t="s">
        <v>2220</v>
      </c>
      <c r="B442" s="1754"/>
      <c r="C442" s="1754"/>
      <c r="D442" s="1754"/>
      <c r="E442" s="1754"/>
      <c r="F442" s="1754"/>
      <c r="G442" s="1754"/>
      <c r="H442" s="1754"/>
      <c r="I442" s="1754"/>
      <c r="J442" s="1754"/>
      <c r="K442" s="1754"/>
      <c r="L442" s="1754"/>
      <c r="M442" s="1755"/>
    </row>
    <row r="443" spans="1:13" s="7" customFormat="1" ht="57.75" thickBot="1" x14ac:dyDescent="0.25">
      <c r="A443" s="965" t="s">
        <v>2105</v>
      </c>
      <c r="B443" s="966" t="s">
        <v>2106</v>
      </c>
      <c r="C443" s="967" t="s">
        <v>2107</v>
      </c>
      <c r="D443" s="968" t="s">
        <v>2108</v>
      </c>
      <c r="E443" s="968" t="s">
        <v>646</v>
      </c>
      <c r="F443" s="968" t="s">
        <v>630</v>
      </c>
      <c r="G443" s="968" t="s">
        <v>2109</v>
      </c>
      <c r="H443" s="968" t="s">
        <v>2110</v>
      </c>
      <c r="I443" s="968" t="s">
        <v>2111</v>
      </c>
      <c r="J443" s="968" t="s">
        <v>2112</v>
      </c>
      <c r="K443" s="968" t="s">
        <v>2113</v>
      </c>
      <c r="L443" s="969" t="s">
        <v>2114</v>
      </c>
      <c r="M443" s="970" t="s">
        <v>2115</v>
      </c>
    </row>
    <row r="444" spans="1:13" s="7" customFormat="1" ht="20.100000000000001" customHeight="1" x14ac:dyDescent="0.2">
      <c r="A444" s="971" t="s">
        <v>2116</v>
      </c>
      <c r="B444" s="972"/>
      <c r="C444" s="973">
        <v>40909</v>
      </c>
      <c r="D444" s="974">
        <f t="shared" ref="D444:D507" si="25">IF(ISBLANK(C444),"",IF($F$10="Yes",DATE(YEAR(C444)-5,MONTH(C444),DAY(C444)),DATE(YEAR(C444)-10,MONTH(C444),DAY(C444))))</f>
        <v>37257</v>
      </c>
      <c r="E444" s="973"/>
      <c r="F444" s="973"/>
      <c r="G444" s="973"/>
      <c r="H444" s="973"/>
      <c r="I444" s="974" t="str">
        <f>IF(ISBLANK(H444),"",DATE(YEAR(H444)+2,MONTH(H444),DAY(H444)))</f>
        <v/>
      </c>
      <c r="J444" s="975"/>
      <c r="K444" s="975"/>
      <c r="L444" s="976">
        <f>K444-J444</f>
        <v>0</v>
      </c>
      <c r="M444" s="977"/>
    </row>
    <row r="445" spans="1:13" s="7" customFormat="1" ht="20.100000000000001" customHeight="1" x14ac:dyDescent="0.2">
      <c r="A445" s="978" t="s">
        <v>2117</v>
      </c>
      <c r="B445" s="979"/>
      <c r="C445" s="980"/>
      <c r="D445" s="981" t="str">
        <f t="shared" si="25"/>
        <v/>
      </c>
      <c r="E445" s="982"/>
      <c r="F445" s="982"/>
      <c r="G445" s="982"/>
      <c r="H445" s="973"/>
      <c r="I445" s="981" t="str">
        <f t="shared" ref="I445:I508" si="26">IF(ISBLANK(H445),"",DATE(YEAR(H445)+2,MONTH(H445),DAY(H445)))</f>
        <v/>
      </c>
      <c r="J445" s="980"/>
      <c r="K445" s="980"/>
      <c r="L445" s="983">
        <f t="shared" ref="L445:L508" si="27">K445-J445</f>
        <v>0</v>
      </c>
      <c r="M445" s="984"/>
    </row>
    <row r="446" spans="1:13" s="7" customFormat="1" ht="20.100000000000001" customHeight="1" x14ac:dyDescent="0.2">
      <c r="A446" s="978" t="s">
        <v>2118</v>
      </c>
      <c r="B446" s="979"/>
      <c r="C446" s="980"/>
      <c r="D446" s="981" t="str">
        <f t="shared" si="25"/>
        <v/>
      </c>
      <c r="E446" s="982"/>
      <c r="F446" s="982"/>
      <c r="G446" s="982"/>
      <c r="H446" s="973"/>
      <c r="I446" s="981" t="str">
        <f t="shared" si="26"/>
        <v/>
      </c>
      <c r="J446" s="980"/>
      <c r="K446" s="980"/>
      <c r="L446" s="983">
        <f t="shared" si="27"/>
        <v>0</v>
      </c>
      <c r="M446" s="984"/>
    </row>
    <row r="447" spans="1:13" s="7" customFormat="1" ht="20.100000000000001" customHeight="1" x14ac:dyDescent="0.2">
      <c r="A447" s="978" t="s">
        <v>2119</v>
      </c>
      <c r="B447" s="979"/>
      <c r="C447" s="980"/>
      <c r="D447" s="981" t="str">
        <f t="shared" si="25"/>
        <v/>
      </c>
      <c r="E447" s="982"/>
      <c r="F447" s="982"/>
      <c r="G447" s="982"/>
      <c r="H447" s="973"/>
      <c r="I447" s="981" t="str">
        <f t="shared" si="26"/>
        <v/>
      </c>
      <c r="J447" s="980"/>
      <c r="K447" s="980"/>
      <c r="L447" s="983">
        <f t="shared" si="27"/>
        <v>0</v>
      </c>
      <c r="M447" s="984"/>
    </row>
    <row r="448" spans="1:13" s="7" customFormat="1" ht="20.100000000000001" customHeight="1" x14ac:dyDescent="0.2">
      <c r="A448" s="978" t="s">
        <v>2120</v>
      </c>
      <c r="B448" s="979"/>
      <c r="C448" s="980"/>
      <c r="D448" s="981" t="str">
        <f t="shared" si="25"/>
        <v/>
      </c>
      <c r="E448" s="982"/>
      <c r="F448" s="982"/>
      <c r="G448" s="982"/>
      <c r="H448" s="973"/>
      <c r="I448" s="981" t="str">
        <f t="shared" si="26"/>
        <v/>
      </c>
      <c r="J448" s="980"/>
      <c r="K448" s="980"/>
      <c r="L448" s="983">
        <f t="shared" si="27"/>
        <v>0</v>
      </c>
      <c r="M448" s="984"/>
    </row>
    <row r="449" spans="1:13" s="7" customFormat="1" ht="20.100000000000001" customHeight="1" x14ac:dyDescent="0.2">
      <c r="A449" s="978" t="s">
        <v>2121</v>
      </c>
      <c r="B449" s="979"/>
      <c r="C449" s="980"/>
      <c r="D449" s="981" t="str">
        <f t="shared" si="25"/>
        <v/>
      </c>
      <c r="E449" s="982"/>
      <c r="F449" s="982"/>
      <c r="G449" s="982"/>
      <c r="H449" s="973"/>
      <c r="I449" s="981" t="str">
        <f t="shared" si="26"/>
        <v/>
      </c>
      <c r="J449" s="980"/>
      <c r="K449" s="980"/>
      <c r="L449" s="983">
        <f t="shared" si="27"/>
        <v>0</v>
      </c>
      <c r="M449" s="984"/>
    </row>
    <row r="450" spans="1:13" s="7" customFormat="1" ht="20.100000000000001" customHeight="1" x14ac:dyDescent="0.2">
      <c r="A450" s="978" t="s">
        <v>2122</v>
      </c>
      <c r="B450" s="979"/>
      <c r="C450" s="980"/>
      <c r="D450" s="981" t="str">
        <f t="shared" si="25"/>
        <v/>
      </c>
      <c r="E450" s="982"/>
      <c r="F450" s="982"/>
      <c r="G450" s="982"/>
      <c r="H450" s="973"/>
      <c r="I450" s="981" t="str">
        <f t="shared" si="26"/>
        <v/>
      </c>
      <c r="J450" s="980"/>
      <c r="K450" s="980"/>
      <c r="L450" s="983">
        <f t="shared" si="27"/>
        <v>0</v>
      </c>
      <c r="M450" s="984"/>
    </row>
    <row r="451" spans="1:13" s="7" customFormat="1" ht="20.100000000000001" customHeight="1" x14ac:dyDescent="0.2">
      <c r="A451" s="978" t="s">
        <v>2123</v>
      </c>
      <c r="B451" s="979"/>
      <c r="C451" s="980"/>
      <c r="D451" s="981" t="str">
        <f t="shared" si="25"/>
        <v/>
      </c>
      <c r="E451" s="982"/>
      <c r="F451" s="982"/>
      <c r="G451" s="982"/>
      <c r="H451" s="973"/>
      <c r="I451" s="981" t="str">
        <f t="shared" si="26"/>
        <v/>
      </c>
      <c r="J451" s="980"/>
      <c r="K451" s="980"/>
      <c r="L451" s="983">
        <f t="shared" si="27"/>
        <v>0</v>
      </c>
      <c r="M451" s="984"/>
    </row>
    <row r="452" spans="1:13" s="7" customFormat="1" ht="20.100000000000001" customHeight="1" x14ac:dyDescent="0.2">
      <c r="A452" s="978" t="s">
        <v>2124</v>
      </c>
      <c r="B452" s="979"/>
      <c r="C452" s="980"/>
      <c r="D452" s="981" t="str">
        <f t="shared" si="25"/>
        <v/>
      </c>
      <c r="E452" s="982"/>
      <c r="F452" s="982"/>
      <c r="G452" s="982"/>
      <c r="H452" s="973"/>
      <c r="I452" s="981" t="str">
        <f t="shared" si="26"/>
        <v/>
      </c>
      <c r="J452" s="980"/>
      <c r="K452" s="980"/>
      <c r="L452" s="983">
        <f t="shared" si="27"/>
        <v>0</v>
      </c>
      <c r="M452" s="984"/>
    </row>
    <row r="453" spans="1:13" s="7" customFormat="1" ht="20.100000000000001" customHeight="1" x14ac:dyDescent="0.2">
      <c r="A453" s="978" t="s">
        <v>2125</v>
      </c>
      <c r="B453" s="979"/>
      <c r="C453" s="980"/>
      <c r="D453" s="981" t="str">
        <f t="shared" si="25"/>
        <v/>
      </c>
      <c r="E453" s="982"/>
      <c r="F453" s="982"/>
      <c r="G453" s="982"/>
      <c r="H453" s="973"/>
      <c r="I453" s="981" t="str">
        <f t="shared" si="26"/>
        <v/>
      </c>
      <c r="J453" s="980"/>
      <c r="K453" s="980"/>
      <c r="L453" s="983">
        <f t="shared" si="27"/>
        <v>0</v>
      </c>
      <c r="M453" s="984"/>
    </row>
    <row r="454" spans="1:13" s="7" customFormat="1" ht="20.100000000000001" customHeight="1" x14ac:dyDescent="0.2">
      <c r="A454" s="978" t="s">
        <v>2126</v>
      </c>
      <c r="B454" s="979"/>
      <c r="C454" s="980"/>
      <c r="D454" s="981" t="str">
        <f t="shared" si="25"/>
        <v/>
      </c>
      <c r="E454" s="982"/>
      <c r="F454" s="982"/>
      <c r="G454" s="982"/>
      <c r="H454" s="973"/>
      <c r="I454" s="981" t="str">
        <f t="shared" si="26"/>
        <v/>
      </c>
      <c r="J454" s="980"/>
      <c r="K454" s="980"/>
      <c r="L454" s="983">
        <f t="shared" si="27"/>
        <v>0</v>
      </c>
      <c r="M454" s="984"/>
    </row>
    <row r="455" spans="1:13" s="7" customFormat="1" ht="20.100000000000001" customHeight="1" x14ac:dyDescent="0.2">
      <c r="A455" s="978" t="s">
        <v>2127</v>
      </c>
      <c r="B455" s="979"/>
      <c r="C455" s="980"/>
      <c r="D455" s="981" t="str">
        <f t="shared" si="25"/>
        <v/>
      </c>
      <c r="E455" s="982"/>
      <c r="F455" s="982"/>
      <c r="G455" s="982"/>
      <c r="H455" s="973"/>
      <c r="I455" s="981" t="str">
        <f t="shared" si="26"/>
        <v/>
      </c>
      <c r="J455" s="980"/>
      <c r="K455" s="980"/>
      <c r="L455" s="983">
        <f t="shared" si="27"/>
        <v>0</v>
      </c>
      <c r="M455" s="984"/>
    </row>
    <row r="456" spans="1:13" s="7" customFormat="1" ht="20.100000000000001" customHeight="1" x14ac:dyDescent="0.2">
      <c r="A456" s="978" t="s">
        <v>2128</v>
      </c>
      <c r="B456" s="979"/>
      <c r="C456" s="980"/>
      <c r="D456" s="981" t="str">
        <f t="shared" si="25"/>
        <v/>
      </c>
      <c r="E456" s="982"/>
      <c r="F456" s="982"/>
      <c r="G456" s="982"/>
      <c r="H456" s="973"/>
      <c r="I456" s="981" t="str">
        <f t="shared" si="26"/>
        <v/>
      </c>
      <c r="J456" s="980"/>
      <c r="K456" s="980"/>
      <c r="L456" s="983">
        <f t="shared" si="27"/>
        <v>0</v>
      </c>
      <c r="M456" s="984"/>
    </row>
    <row r="457" spans="1:13" s="7" customFormat="1" ht="20.100000000000001" customHeight="1" x14ac:dyDescent="0.2">
      <c r="A457" s="978" t="s">
        <v>2129</v>
      </c>
      <c r="B457" s="979"/>
      <c r="C457" s="980"/>
      <c r="D457" s="981" t="str">
        <f t="shared" si="25"/>
        <v/>
      </c>
      <c r="E457" s="982"/>
      <c r="F457" s="982"/>
      <c r="G457" s="982"/>
      <c r="H457" s="973"/>
      <c r="I457" s="981" t="str">
        <f t="shared" si="26"/>
        <v/>
      </c>
      <c r="J457" s="980"/>
      <c r="K457" s="980"/>
      <c r="L457" s="983">
        <f t="shared" si="27"/>
        <v>0</v>
      </c>
      <c r="M457" s="984"/>
    </row>
    <row r="458" spans="1:13" s="7" customFormat="1" ht="20.100000000000001" customHeight="1" x14ac:dyDescent="0.2">
      <c r="A458" s="978" t="s">
        <v>2130</v>
      </c>
      <c r="B458" s="979"/>
      <c r="C458" s="980"/>
      <c r="D458" s="981" t="str">
        <f t="shared" si="25"/>
        <v/>
      </c>
      <c r="E458" s="982"/>
      <c r="F458" s="982"/>
      <c r="G458" s="982"/>
      <c r="H458" s="973"/>
      <c r="I458" s="981" t="str">
        <f t="shared" si="26"/>
        <v/>
      </c>
      <c r="J458" s="980"/>
      <c r="K458" s="980"/>
      <c r="L458" s="983">
        <f t="shared" si="27"/>
        <v>0</v>
      </c>
      <c r="M458" s="984"/>
    </row>
    <row r="459" spans="1:13" s="7" customFormat="1" ht="20.100000000000001" customHeight="1" x14ac:dyDescent="0.2">
      <c r="A459" s="978" t="s">
        <v>2131</v>
      </c>
      <c r="B459" s="979"/>
      <c r="C459" s="980"/>
      <c r="D459" s="981" t="str">
        <f t="shared" si="25"/>
        <v/>
      </c>
      <c r="E459" s="982"/>
      <c r="F459" s="982"/>
      <c r="G459" s="982"/>
      <c r="H459" s="973"/>
      <c r="I459" s="981" t="str">
        <f t="shared" si="26"/>
        <v/>
      </c>
      <c r="J459" s="980"/>
      <c r="K459" s="980"/>
      <c r="L459" s="983">
        <f t="shared" si="27"/>
        <v>0</v>
      </c>
      <c r="M459" s="984"/>
    </row>
    <row r="460" spans="1:13" s="7" customFormat="1" ht="20.100000000000001" customHeight="1" x14ac:dyDescent="0.2">
      <c r="A460" s="978" t="s">
        <v>2132</v>
      </c>
      <c r="B460" s="979"/>
      <c r="C460" s="980"/>
      <c r="D460" s="981" t="str">
        <f t="shared" si="25"/>
        <v/>
      </c>
      <c r="E460" s="982"/>
      <c r="F460" s="982"/>
      <c r="G460" s="982"/>
      <c r="H460" s="973"/>
      <c r="I460" s="981" t="str">
        <f t="shared" si="26"/>
        <v/>
      </c>
      <c r="J460" s="980"/>
      <c r="K460" s="980"/>
      <c r="L460" s="983">
        <f t="shared" si="27"/>
        <v>0</v>
      </c>
      <c r="M460" s="984"/>
    </row>
    <row r="461" spans="1:13" s="7" customFormat="1" ht="20.100000000000001" customHeight="1" x14ac:dyDescent="0.2">
      <c r="A461" s="978" t="s">
        <v>2133</v>
      </c>
      <c r="B461" s="979"/>
      <c r="C461" s="980"/>
      <c r="D461" s="981" t="str">
        <f t="shared" si="25"/>
        <v/>
      </c>
      <c r="E461" s="982"/>
      <c r="F461" s="982"/>
      <c r="G461" s="982"/>
      <c r="H461" s="973"/>
      <c r="I461" s="981" t="str">
        <f t="shared" si="26"/>
        <v/>
      </c>
      <c r="J461" s="980"/>
      <c r="K461" s="980"/>
      <c r="L461" s="983">
        <f t="shared" si="27"/>
        <v>0</v>
      </c>
      <c r="M461" s="984"/>
    </row>
    <row r="462" spans="1:13" s="7" customFormat="1" ht="20.100000000000001" customHeight="1" x14ac:dyDescent="0.2">
      <c r="A462" s="978" t="s">
        <v>2134</v>
      </c>
      <c r="B462" s="979"/>
      <c r="C462" s="980"/>
      <c r="D462" s="981" t="str">
        <f t="shared" si="25"/>
        <v/>
      </c>
      <c r="E462" s="982"/>
      <c r="F462" s="982"/>
      <c r="G462" s="982"/>
      <c r="H462" s="973"/>
      <c r="I462" s="981" t="str">
        <f t="shared" si="26"/>
        <v/>
      </c>
      <c r="J462" s="980"/>
      <c r="K462" s="980"/>
      <c r="L462" s="983">
        <f t="shared" si="27"/>
        <v>0</v>
      </c>
      <c r="M462" s="984"/>
    </row>
    <row r="463" spans="1:13" s="7" customFormat="1" ht="20.100000000000001" customHeight="1" x14ac:dyDescent="0.2">
      <c r="A463" s="978" t="s">
        <v>2135</v>
      </c>
      <c r="B463" s="979"/>
      <c r="C463" s="980"/>
      <c r="D463" s="981" t="str">
        <f t="shared" si="25"/>
        <v/>
      </c>
      <c r="E463" s="982"/>
      <c r="F463" s="982"/>
      <c r="G463" s="982"/>
      <c r="H463" s="973"/>
      <c r="I463" s="981" t="str">
        <f t="shared" si="26"/>
        <v/>
      </c>
      <c r="J463" s="980"/>
      <c r="K463" s="980"/>
      <c r="L463" s="983">
        <f t="shared" si="27"/>
        <v>0</v>
      </c>
      <c r="M463" s="984"/>
    </row>
    <row r="464" spans="1:13" s="7" customFormat="1" ht="20.100000000000001" customHeight="1" x14ac:dyDescent="0.2">
      <c r="A464" s="978" t="s">
        <v>2136</v>
      </c>
      <c r="B464" s="979"/>
      <c r="C464" s="980"/>
      <c r="D464" s="981" t="str">
        <f t="shared" si="25"/>
        <v/>
      </c>
      <c r="E464" s="982"/>
      <c r="F464" s="982"/>
      <c r="G464" s="982"/>
      <c r="H464" s="973"/>
      <c r="I464" s="981" t="str">
        <f t="shared" si="26"/>
        <v/>
      </c>
      <c r="J464" s="980"/>
      <c r="K464" s="980"/>
      <c r="L464" s="983">
        <f t="shared" si="27"/>
        <v>0</v>
      </c>
      <c r="M464" s="984"/>
    </row>
    <row r="465" spans="1:13" s="7" customFormat="1" ht="20.100000000000001" customHeight="1" x14ac:dyDescent="0.2">
      <c r="A465" s="978" t="s">
        <v>2137</v>
      </c>
      <c r="B465" s="979"/>
      <c r="C465" s="980"/>
      <c r="D465" s="981" t="str">
        <f t="shared" si="25"/>
        <v/>
      </c>
      <c r="E465" s="982"/>
      <c r="F465" s="982"/>
      <c r="G465" s="982"/>
      <c r="H465" s="973"/>
      <c r="I465" s="981" t="str">
        <f t="shared" si="26"/>
        <v/>
      </c>
      <c r="J465" s="980"/>
      <c r="K465" s="980"/>
      <c r="L465" s="983">
        <f t="shared" si="27"/>
        <v>0</v>
      </c>
      <c r="M465" s="984"/>
    </row>
    <row r="466" spans="1:13" s="7" customFormat="1" ht="20.100000000000001" customHeight="1" x14ac:dyDescent="0.2">
      <c r="A466" s="978" t="s">
        <v>2138</v>
      </c>
      <c r="B466" s="979"/>
      <c r="C466" s="980"/>
      <c r="D466" s="981" t="str">
        <f t="shared" si="25"/>
        <v/>
      </c>
      <c r="E466" s="982"/>
      <c r="F466" s="982"/>
      <c r="G466" s="982"/>
      <c r="H466" s="973"/>
      <c r="I466" s="981" t="str">
        <f t="shared" si="26"/>
        <v/>
      </c>
      <c r="J466" s="980"/>
      <c r="K466" s="980"/>
      <c r="L466" s="983">
        <f t="shared" si="27"/>
        <v>0</v>
      </c>
      <c r="M466" s="984"/>
    </row>
    <row r="467" spans="1:13" s="7" customFormat="1" ht="20.100000000000001" customHeight="1" x14ac:dyDescent="0.2">
      <c r="A467" s="978" t="s">
        <v>2139</v>
      </c>
      <c r="B467" s="979"/>
      <c r="C467" s="980"/>
      <c r="D467" s="981" t="str">
        <f t="shared" si="25"/>
        <v/>
      </c>
      <c r="E467" s="982"/>
      <c r="F467" s="982"/>
      <c r="G467" s="982"/>
      <c r="H467" s="973"/>
      <c r="I467" s="981" t="str">
        <f t="shared" si="26"/>
        <v/>
      </c>
      <c r="J467" s="980"/>
      <c r="K467" s="980"/>
      <c r="L467" s="983">
        <f t="shared" si="27"/>
        <v>0</v>
      </c>
      <c r="M467" s="984"/>
    </row>
    <row r="468" spans="1:13" s="7" customFormat="1" ht="20.100000000000001" customHeight="1" x14ac:dyDescent="0.2">
      <c r="A468" s="978" t="s">
        <v>2140</v>
      </c>
      <c r="B468" s="979"/>
      <c r="C468" s="980"/>
      <c r="D468" s="981" t="str">
        <f t="shared" si="25"/>
        <v/>
      </c>
      <c r="E468" s="982"/>
      <c r="F468" s="982"/>
      <c r="G468" s="982"/>
      <c r="H468" s="973"/>
      <c r="I468" s="981" t="str">
        <f t="shared" si="26"/>
        <v/>
      </c>
      <c r="J468" s="980"/>
      <c r="K468" s="980"/>
      <c r="L468" s="983">
        <f t="shared" si="27"/>
        <v>0</v>
      </c>
      <c r="M468" s="984"/>
    </row>
    <row r="469" spans="1:13" s="7" customFormat="1" ht="20.100000000000001" customHeight="1" x14ac:dyDescent="0.2">
      <c r="A469" s="978" t="s">
        <v>2141</v>
      </c>
      <c r="B469" s="979"/>
      <c r="C469" s="980"/>
      <c r="D469" s="981" t="str">
        <f t="shared" si="25"/>
        <v/>
      </c>
      <c r="E469" s="982"/>
      <c r="F469" s="982"/>
      <c r="G469" s="982"/>
      <c r="H469" s="973"/>
      <c r="I469" s="981" t="str">
        <f t="shared" si="26"/>
        <v/>
      </c>
      <c r="J469" s="980"/>
      <c r="K469" s="980"/>
      <c r="L469" s="983">
        <f t="shared" si="27"/>
        <v>0</v>
      </c>
      <c r="M469" s="984"/>
    </row>
    <row r="470" spans="1:13" s="7" customFormat="1" ht="20.100000000000001" customHeight="1" x14ac:dyDescent="0.2">
      <c r="A470" s="978" t="s">
        <v>2142</v>
      </c>
      <c r="B470" s="979"/>
      <c r="C470" s="980"/>
      <c r="D470" s="981" t="str">
        <f t="shared" si="25"/>
        <v/>
      </c>
      <c r="E470" s="982"/>
      <c r="F470" s="982"/>
      <c r="G470" s="982"/>
      <c r="H470" s="973"/>
      <c r="I470" s="981" t="str">
        <f t="shared" si="26"/>
        <v/>
      </c>
      <c r="J470" s="980"/>
      <c r="K470" s="980"/>
      <c r="L470" s="983">
        <f t="shared" si="27"/>
        <v>0</v>
      </c>
      <c r="M470" s="984"/>
    </row>
    <row r="471" spans="1:13" s="7" customFormat="1" ht="20.100000000000001" customHeight="1" x14ac:dyDescent="0.2">
      <c r="A471" s="978" t="s">
        <v>2143</v>
      </c>
      <c r="B471" s="979"/>
      <c r="C471" s="980"/>
      <c r="D471" s="981" t="str">
        <f t="shared" si="25"/>
        <v/>
      </c>
      <c r="E471" s="982"/>
      <c r="F471" s="982"/>
      <c r="G471" s="982"/>
      <c r="H471" s="973"/>
      <c r="I471" s="981" t="str">
        <f t="shared" si="26"/>
        <v/>
      </c>
      <c r="J471" s="980"/>
      <c r="K471" s="980"/>
      <c r="L471" s="983">
        <f t="shared" si="27"/>
        <v>0</v>
      </c>
      <c r="M471" s="984"/>
    </row>
    <row r="472" spans="1:13" s="7" customFormat="1" ht="20.100000000000001" customHeight="1" x14ac:dyDescent="0.2">
      <c r="A472" s="978" t="s">
        <v>2144</v>
      </c>
      <c r="B472" s="979"/>
      <c r="C472" s="980"/>
      <c r="D472" s="981" t="str">
        <f t="shared" si="25"/>
        <v/>
      </c>
      <c r="E472" s="982"/>
      <c r="F472" s="982"/>
      <c r="G472" s="982"/>
      <c r="H472" s="973"/>
      <c r="I472" s="981" t="str">
        <f t="shared" si="26"/>
        <v/>
      </c>
      <c r="J472" s="980"/>
      <c r="K472" s="980"/>
      <c r="L472" s="983">
        <f t="shared" si="27"/>
        <v>0</v>
      </c>
      <c r="M472" s="984"/>
    </row>
    <row r="473" spans="1:13" s="7" customFormat="1" ht="20.100000000000001" customHeight="1" x14ac:dyDescent="0.2">
      <c r="A473" s="978" t="s">
        <v>2145</v>
      </c>
      <c r="B473" s="979"/>
      <c r="C473" s="980"/>
      <c r="D473" s="981" t="str">
        <f t="shared" si="25"/>
        <v/>
      </c>
      <c r="E473" s="982"/>
      <c r="F473" s="982"/>
      <c r="G473" s="982"/>
      <c r="H473" s="973"/>
      <c r="I473" s="981" t="str">
        <f t="shared" si="26"/>
        <v/>
      </c>
      <c r="J473" s="980"/>
      <c r="K473" s="980"/>
      <c r="L473" s="983">
        <f t="shared" si="27"/>
        <v>0</v>
      </c>
      <c r="M473" s="984"/>
    </row>
    <row r="474" spans="1:13" s="7" customFormat="1" ht="20.100000000000001" customHeight="1" x14ac:dyDescent="0.2">
      <c r="A474" s="978" t="s">
        <v>2146</v>
      </c>
      <c r="B474" s="979"/>
      <c r="C474" s="980"/>
      <c r="D474" s="981" t="str">
        <f t="shared" si="25"/>
        <v/>
      </c>
      <c r="E474" s="982"/>
      <c r="F474" s="982"/>
      <c r="G474" s="982"/>
      <c r="H474" s="973"/>
      <c r="I474" s="981" t="str">
        <f t="shared" si="26"/>
        <v/>
      </c>
      <c r="J474" s="980"/>
      <c r="K474" s="980"/>
      <c r="L474" s="983">
        <f t="shared" si="27"/>
        <v>0</v>
      </c>
      <c r="M474" s="984"/>
    </row>
    <row r="475" spans="1:13" s="7" customFormat="1" ht="20.100000000000001" customHeight="1" x14ac:dyDescent="0.2">
      <c r="A475" s="978" t="s">
        <v>2147</v>
      </c>
      <c r="B475" s="979"/>
      <c r="C475" s="980"/>
      <c r="D475" s="981" t="str">
        <f t="shared" si="25"/>
        <v/>
      </c>
      <c r="E475" s="982"/>
      <c r="F475" s="982"/>
      <c r="G475" s="982"/>
      <c r="H475" s="973"/>
      <c r="I475" s="981" t="str">
        <f t="shared" si="26"/>
        <v/>
      </c>
      <c r="J475" s="980"/>
      <c r="K475" s="980"/>
      <c r="L475" s="983">
        <f t="shared" si="27"/>
        <v>0</v>
      </c>
      <c r="M475" s="984"/>
    </row>
    <row r="476" spans="1:13" s="7" customFormat="1" ht="20.100000000000001" customHeight="1" x14ac:dyDescent="0.2">
      <c r="A476" s="978" t="s">
        <v>2148</v>
      </c>
      <c r="B476" s="979"/>
      <c r="C476" s="980"/>
      <c r="D476" s="981" t="str">
        <f t="shared" si="25"/>
        <v/>
      </c>
      <c r="E476" s="982"/>
      <c r="F476" s="982"/>
      <c r="G476" s="982"/>
      <c r="H476" s="973"/>
      <c r="I476" s="981" t="str">
        <f t="shared" si="26"/>
        <v/>
      </c>
      <c r="J476" s="980"/>
      <c r="K476" s="980"/>
      <c r="L476" s="983">
        <f t="shared" si="27"/>
        <v>0</v>
      </c>
      <c r="M476" s="984"/>
    </row>
    <row r="477" spans="1:13" s="7" customFormat="1" ht="20.100000000000001" customHeight="1" x14ac:dyDescent="0.2">
      <c r="A477" s="978" t="s">
        <v>2149</v>
      </c>
      <c r="B477" s="979"/>
      <c r="C477" s="980"/>
      <c r="D477" s="981" t="str">
        <f t="shared" si="25"/>
        <v/>
      </c>
      <c r="E477" s="982"/>
      <c r="F477" s="982"/>
      <c r="G477" s="982"/>
      <c r="H477" s="973"/>
      <c r="I477" s="981" t="str">
        <f t="shared" si="26"/>
        <v/>
      </c>
      <c r="J477" s="980"/>
      <c r="K477" s="980"/>
      <c r="L477" s="983">
        <f t="shared" si="27"/>
        <v>0</v>
      </c>
      <c r="M477" s="984"/>
    </row>
    <row r="478" spans="1:13" s="7" customFormat="1" ht="20.100000000000001" customHeight="1" x14ac:dyDescent="0.2">
      <c r="A478" s="978" t="s">
        <v>2150</v>
      </c>
      <c r="B478" s="979"/>
      <c r="C478" s="980"/>
      <c r="D478" s="981" t="str">
        <f t="shared" si="25"/>
        <v/>
      </c>
      <c r="E478" s="982"/>
      <c r="F478" s="982"/>
      <c r="G478" s="982"/>
      <c r="H478" s="973"/>
      <c r="I478" s="981" t="str">
        <f t="shared" si="26"/>
        <v/>
      </c>
      <c r="J478" s="980"/>
      <c r="K478" s="980"/>
      <c r="L478" s="983">
        <f t="shared" si="27"/>
        <v>0</v>
      </c>
      <c r="M478" s="984"/>
    </row>
    <row r="479" spans="1:13" s="7" customFormat="1" ht="20.100000000000001" customHeight="1" x14ac:dyDescent="0.2">
      <c r="A479" s="978" t="s">
        <v>2151</v>
      </c>
      <c r="B479" s="979"/>
      <c r="C479" s="980"/>
      <c r="D479" s="981" t="str">
        <f t="shared" si="25"/>
        <v/>
      </c>
      <c r="E479" s="982"/>
      <c r="F479" s="982"/>
      <c r="G479" s="982"/>
      <c r="H479" s="973"/>
      <c r="I479" s="981" t="str">
        <f t="shared" si="26"/>
        <v/>
      </c>
      <c r="J479" s="980"/>
      <c r="K479" s="980"/>
      <c r="L479" s="983">
        <f t="shared" si="27"/>
        <v>0</v>
      </c>
      <c r="M479" s="984"/>
    </row>
    <row r="480" spans="1:13" s="7" customFormat="1" ht="20.100000000000001" customHeight="1" x14ac:dyDescent="0.2">
      <c r="A480" s="978" t="s">
        <v>2152</v>
      </c>
      <c r="B480" s="979"/>
      <c r="C480" s="980"/>
      <c r="D480" s="981" t="str">
        <f t="shared" si="25"/>
        <v/>
      </c>
      <c r="E480" s="982"/>
      <c r="F480" s="982"/>
      <c r="G480" s="982"/>
      <c r="H480" s="973"/>
      <c r="I480" s="981" t="str">
        <f t="shared" si="26"/>
        <v/>
      </c>
      <c r="J480" s="980"/>
      <c r="K480" s="980"/>
      <c r="L480" s="983">
        <f t="shared" si="27"/>
        <v>0</v>
      </c>
      <c r="M480" s="984"/>
    </row>
    <row r="481" spans="1:13" s="7" customFormat="1" ht="20.100000000000001" customHeight="1" x14ac:dyDescent="0.2">
      <c r="A481" s="978" t="s">
        <v>2153</v>
      </c>
      <c r="B481" s="979"/>
      <c r="C481" s="980"/>
      <c r="D481" s="981" t="str">
        <f t="shared" si="25"/>
        <v/>
      </c>
      <c r="E481" s="982"/>
      <c r="F481" s="982"/>
      <c r="G481" s="982"/>
      <c r="H481" s="973"/>
      <c r="I481" s="981" t="str">
        <f t="shared" si="26"/>
        <v/>
      </c>
      <c r="J481" s="980"/>
      <c r="K481" s="980"/>
      <c r="L481" s="983">
        <f t="shared" si="27"/>
        <v>0</v>
      </c>
      <c r="M481" s="984"/>
    </row>
    <row r="482" spans="1:13" s="7" customFormat="1" ht="20.100000000000001" customHeight="1" x14ac:dyDescent="0.2">
      <c r="A482" s="978" t="s">
        <v>2154</v>
      </c>
      <c r="B482" s="979"/>
      <c r="C482" s="980"/>
      <c r="D482" s="981" t="str">
        <f t="shared" si="25"/>
        <v/>
      </c>
      <c r="E482" s="982"/>
      <c r="F482" s="982"/>
      <c r="G482" s="982"/>
      <c r="H482" s="973"/>
      <c r="I482" s="981" t="str">
        <f t="shared" si="26"/>
        <v/>
      </c>
      <c r="J482" s="980"/>
      <c r="K482" s="980"/>
      <c r="L482" s="983">
        <f t="shared" si="27"/>
        <v>0</v>
      </c>
      <c r="M482" s="984"/>
    </row>
    <row r="483" spans="1:13" s="7" customFormat="1" ht="20.100000000000001" customHeight="1" x14ac:dyDescent="0.2">
      <c r="A483" s="978" t="s">
        <v>2155</v>
      </c>
      <c r="B483" s="979"/>
      <c r="C483" s="980"/>
      <c r="D483" s="981" t="str">
        <f t="shared" si="25"/>
        <v/>
      </c>
      <c r="E483" s="982"/>
      <c r="F483" s="982"/>
      <c r="G483" s="982"/>
      <c r="H483" s="973"/>
      <c r="I483" s="981" t="str">
        <f t="shared" si="26"/>
        <v/>
      </c>
      <c r="J483" s="980"/>
      <c r="K483" s="980"/>
      <c r="L483" s="983">
        <f t="shared" si="27"/>
        <v>0</v>
      </c>
      <c r="M483" s="984"/>
    </row>
    <row r="484" spans="1:13" s="7" customFormat="1" ht="20.100000000000001" customHeight="1" x14ac:dyDescent="0.2">
      <c r="A484" s="978" t="s">
        <v>2156</v>
      </c>
      <c r="B484" s="979"/>
      <c r="C484" s="980"/>
      <c r="D484" s="981" t="str">
        <f t="shared" si="25"/>
        <v/>
      </c>
      <c r="E484" s="982"/>
      <c r="F484" s="982"/>
      <c r="G484" s="982"/>
      <c r="H484" s="973"/>
      <c r="I484" s="981" t="str">
        <f t="shared" si="26"/>
        <v/>
      </c>
      <c r="J484" s="980"/>
      <c r="K484" s="980"/>
      <c r="L484" s="983">
        <f t="shared" si="27"/>
        <v>0</v>
      </c>
      <c r="M484" s="984"/>
    </row>
    <row r="485" spans="1:13" s="7" customFormat="1" ht="20.100000000000001" customHeight="1" x14ac:dyDescent="0.2">
      <c r="A485" s="978" t="s">
        <v>2157</v>
      </c>
      <c r="B485" s="979"/>
      <c r="C485" s="980"/>
      <c r="D485" s="981" t="str">
        <f t="shared" si="25"/>
        <v/>
      </c>
      <c r="E485" s="982"/>
      <c r="F485" s="982"/>
      <c r="G485" s="982"/>
      <c r="H485" s="973"/>
      <c r="I485" s="981" t="str">
        <f t="shared" si="26"/>
        <v/>
      </c>
      <c r="J485" s="980"/>
      <c r="K485" s="980"/>
      <c r="L485" s="983">
        <f t="shared" si="27"/>
        <v>0</v>
      </c>
      <c r="M485" s="984"/>
    </row>
    <row r="486" spans="1:13" s="7" customFormat="1" ht="20.100000000000001" customHeight="1" x14ac:dyDescent="0.2">
      <c r="A486" s="978" t="s">
        <v>2158</v>
      </c>
      <c r="B486" s="979"/>
      <c r="C486" s="980"/>
      <c r="D486" s="981" t="str">
        <f t="shared" si="25"/>
        <v/>
      </c>
      <c r="E486" s="982"/>
      <c r="F486" s="982"/>
      <c r="G486" s="982"/>
      <c r="H486" s="973"/>
      <c r="I486" s="981" t="str">
        <f t="shared" si="26"/>
        <v/>
      </c>
      <c r="J486" s="980"/>
      <c r="K486" s="980"/>
      <c r="L486" s="983">
        <f t="shared" si="27"/>
        <v>0</v>
      </c>
      <c r="M486" s="984"/>
    </row>
    <row r="487" spans="1:13" s="7" customFormat="1" ht="20.100000000000001" customHeight="1" x14ac:dyDescent="0.2">
      <c r="A487" s="978" t="s">
        <v>2159</v>
      </c>
      <c r="B487" s="979"/>
      <c r="C487" s="980"/>
      <c r="D487" s="981" t="str">
        <f t="shared" si="25"/>
        <v/>
      </c>
      <c r="E487" s="982"/>
      <c r="F487" s="982"/>
      <c r="G487" s="982"/>
      <c r="H487" s="973"/>
      <c r="I487" s="981" t="str">
        <f t="shared" si="26"/>
        <v/>
      </c>
      <c r="J487" s="980"/>
      <c r="K487" s="980"/>
      <c r="L487" s="983">
        <f t="shared" si="27"/>
        <v>0</v>
      </c>
      <c r="M487" s="984"/>
    </row>
    <row r="488" spans="1:13" s="7" customFormat="1" ht="20.100000000000001" customHeight="1" x14ac:dyDescent="0.2">
      <c r="A488" s="978" t="s">
        <v>2160</v>
      </c>
      <c r="B488" s="979"/>
      <c r="C488" s="980"/>
      <c r="D488" s="981" t="str">
        <f t="shared" si="25"/>
        <v/>
      </c>
      <c r="E488" s="982"/>
      <c r="F488" s="982"/>
      <c r="G488" s="982"/>
      <c r="H488" s="973"/>
      <c r="I488" s="981" t="str">
        <f t="shared" si="26"/>
        <v/>
      </c>
      <c r="J488" s="980"/>
      <c r="K488" s="980"/>
      <c r="L488" s="983">
        <f t="shared" si="27"/>
        <v>0</v>
      </c>
      <c r="M488" s="984"/>
    </row>
    <row r="489" spans="1:13" s="7" customFormat="1" ht="20.100000000000001" customHeight="1" x14ac:dyDescent="0.2">
      <c r="A489" s="978" t="s">
        <v>2161</v>
      </c>
      <c r="B489" s="979"/>
      <c r="C489" s="980"/>
      <c r="D489" s="981" t="str">
        <f t="shared" si="25"/>
        <v/>
      </c>
      <c r="E489" s="982"/>
      <c r="F489" s="982"/>
      <c r="G489" s="982"/>
      <c r="H489" s="973"/>
      <c r="I489" s="981" t="str">
        <f t="shared" si="26"/>
        <v/>
      </c>
      <c r="J489" s="980"/>
      <c r="K489" s="980"/>
      <c r="L489" s="983">
        <f t="shared" si="27"/>
        <v>0</v>
      </c>
      <c r="M489" s="984"/>
    </row>
    <row r="490" spans="1:13" s="7" customFormat="1" ht="20.100000000000001" customHeight="1" x14ac:dyDescent="0.2">
      <c r="A490" s="978" t="s">
        <v>2162</v>
      </c>
      <c r="B490" s="979"/>
      <c r="C490" s="980"/>
      <c r="D490" s="981" t="str">
        <f t="shared" si="25"/>
        <v/>
      </c>
      <c r="E490" s="982"/>
      <c r="F490" s="982"/>
      <c r="G490" s="982"/>
      <c r="H490" s="973"/>
      <c r="I490" s="981" t="str">
        <f t="shared" si="26"/>
        <v/>
      </c>
      <c r="J490" s="980"/>
      <c r="K490" s="980"/>
      <c r="L490" s="983">
        <f t="shared" si="27"/>
        <v>0</v>
      </c>
      <c r="M490" s="984"/>
    </row>
    <row r="491" spans="1:13" s="7" customFormat="1" ht="20.100000000000001" customHeight="1" x14ac:dyDescent="0.2">
      <c r="A491" s="978" t="s">
        <v>2163</v>
      </c>
      <c r="B491" s="979"/>
      <c r="C491" s="980"/>
      <c r="D491" s="981" t="str">
        <f t="shared" si="25"/>
        <v/>
      </c>
      <c r="E491" s="982"/>
      <c r="F491" s="982"/>
      <c r="G491" s="982"/>
      <c r="H491" s="973"/>
      <c r="I491" s="981" t="str">
        <f t="shared" si="26"/>
        <v/>
      </c>
      <c r="J491" s="980"/>
      <c r="K491" s="980"/>
      <c r="L491" s="983">
        <f t="shared" si="27"/>
        <v>0</v>
      </c>
      <c r="M491" s="984"/>
    </row>
    <row r="492" spans="1:13" s="7" customFormat="1" ht="20.100000000000001" customHeight="1" x14ac:dyDescent="0.2">
      <c r="A492" s="978" t="s">
        <v>2164</v>
      </c>
      <c r="B492" s="979"/>
      <c r="C492" s="980"/>
      <c r="D492" s="981" t="str">
        <f t="shared" si="25"/>
        <v/>
      </c>
      <c r="E492" s="982"/>
      <c r="F492" s="982"/>
      <c r="G492" s="982"/>
      <c r="H492" s="973"/>
      <c r="I492" s="981" t="str">
        <f t="shared" si="26"/>
        <v/>
      </c>
      <c r="J492" s="980"/>
      <c r="K492" s="980"/>
      <c r="L492" s="983">
        <f t="shared" si="27"/>
        <v>0</v>
      </c>
      <c r="M492" s="984"/>
    </row>
    <row r="493" spans="1:13" s="7" customFormat="1" ht="20.100000000000001" customHeight="1" x14ac:dyDescent="0.2">
      <c r="A493" s="978" t="s">
        <v>2165</v>
      </c>
      <c r="B493" s="979"/>
      <c r="C493" s="980"/>
      <c r="D493" s="981" t="str">
        <f t="shared" si="25"/>
        <v/>
      </c>
      <c r="E493" s="982"/>
      <c r="F493" s="982"/>
      <c r="G493" s="982"/>
      <c r="H493" s="973"/>
      <c r="I493" s="981" t="str">
        <f t="shared" si="26"/>
        <v/>
      </c>
      <c r="J493" s="980"/>
      <c r="K493" s="980"/>
      <c r="L493" s="983">
        <f t="shared" si="27"/>
        <v>0</v>
      </c>
      <c r="M493" s="984"/>
    </row>
    <row r="494" spans="1:13" s="7" customFormat="1" ht="20.100000000000001" customHeight="1" x14ac:dyDescent="0.2">
      <c r="A494" s="978" t="s">
        <v>2166</v>
      </c>
      <c r="B494" s="979"/>
      <c r="C494" s="980"/>
      <c r="D494" s="981" t="str">
        <f t="shared" si="25"/>
        <v/>
      </c>
      <c r="E494" s="982"/>
      <c r="F494" s="982"/>
      <c r="G494" s="982"/>
      <c r="H494" s="973"/>
      <c r="I494" s="981" t="str">
        <f t="shared" si="26"/>
        <v/>
      </c>
      <c r="J494" s="980"/>
      <c r="K494" s="980"/>
      <c r="L494" s="983">
        <f t="shared" si="27"/>
        <v>0</v>
      </c>
      <c r="M494" s="984"/>
    </row>
    <row r="495" spans="1:13" s="7" customFormat="1" ht="20.100000000000001" customHeight="1" x14ac:dyDescent="0.2">
      <c r="A495" s="978" t="s">
        <v>2167</v>
      </c>
      <c r="B495" s="979"/>
      <c r="C495" s="980"/>
      <c r="D495" s="981" t="str">
        <f t="shared" si="25"/>
        <v/>
      </c>
      <c r="E495" s="982"/>
      <c r="F495" s="982"/>
      <c r="G495" s="982"/>
      <c r="H495" s="973"/>
      <c r="I495" s="981" t="str">
        <f t="shared" si="26"/>
        <v/>
      </c>
      <c r="J495" s="980"/>
      <c r="K495" s="980"/>
      <c r="L495" s="983">
        <f t="shared" si="27"/>
        <v>0</v>
      </c>
      <c r="M495" s="984"/>
    </row>
    <row r="496" spans="1:13" s="7" customFormat="1" ht="20.100000000000001" customHeight="1" x14ac:dyDescent="0.2">
      <c r="A496" s="978" t="s">
        <v>2168</v>
      </c>
      <c r="B496" s="979"/>
      <c r="C496" s="980"/>
      <c r="D496" s="981" t="str">
        <f t="shared" si="25"/>
        <v/>
      </c>
      <c r="E496" s="982"/>
      <c r="F496" s="982"/>
      <c r="G496" s="982"/>
      <c r="H496" s="973"/>
      <c r="I496" s="981" t="str">
        <f t="shared" si="26"/>
        <v/>
      </c>
      <c r="J496" s="980"/>
      <c r="K496" s="980"/>
      <c r="L496" s="983">
        <f t="shared" si="27"/>
        <v>0</v>
      </c>
      <c r="M496" s="984"/>
    </row>
    <row r="497" spans="1:13" s="7" customFormat="1" ht="20.100000000000001" customHeight="1" x14ac:dyDescent="0.2">
      <c r="A497" s="978" t="s">
        <v>2169</v>
      </c>
      <c r="B497" s="979"/>
      <c r="C497" s="980"/>
      <c r="D497" s="981" t="str">
        <f t="shared" si="25"/>
        <v/>
      </c>
      <c r="E497" s="982"/>
      <c r="F497" s="982"/>
      <c r="G497" s="982"/>
      <c r="H497" s="973"/>
      <c r="I497" s="981" t="str">
        <f t="shared" si="26"/>
        <v/>
      </c>
      <c r="J497" s="980"/>
      <c r="K497" s="980"/>
      <c r="L497" s="983">
        <f t="shared" si="27"/>
        <v>0</v>
      </c>
      <c r="M497" s="984"/>
    </row>
    <row r="498" spans="1:13" s="7" customFormat="1" ht="20.100000000000001" customHeight="1" x14ac:dyDescent="0.2">
      <c r="A498" s="978" t="s">
        <v>2170</v>
      </c>
      <c r="B498" s="979"/>
      <c r="C498" s="980"/>
      <c r="D498" s="981" t="str">
        <f t="shared" si="25"/>
        <v/>
      </c>
      <c r="E498" s="982"/>
      <c r="F498" s="982"/>
      <c r="G498" s="982"/>
      <c r="H498" s="973"/>
      <c r="I498" s="981" t="str">
        <f t="shared" si="26"/>
        <v/>
      </c>
      <c r="J498" s="980"/>
      <c r="K498" s="980"/>
      <c r="L498" s="983">
        <f t="shared" si="27"/>
        <v>0</v>
      </c>
      <c r="M498" s="984"/>
    </row>
    <row r="499" spans="1:13" s="7" customFormat="1" ht="20.100000000000001" customHeight="1" x14ac:dyDescent="0.2">
      <c r="A499" s="978" t="s">
        <v>2171</v>
      </c>
      <c r="B499" s="979"/>
      <c r="C499" s="980"/>
      <c r="D499" s="981" t="str">
        <f t="shared" si="25"/>
        <v/>
      </c>
      <c r="E499" s="982"/>
      <c r="F499" s="982"/>
      <c r="G499" s="982"/>
      <c r="H499" s="973"/>
      <c r="I499" s="981" t="str">
        <f t="shared" si="26"/>
        <v/>
      </c>
      <c r="J499" s="980"/>
      <c r="K499" s="980"/>
      <c r="L499" s="983">
        <f t="shared" si="27"/>
        <v>0</v>
      </c>
      <c r="M499" s="984"/>
    </row>
    <row r="500" spans="1:13" s="7" customFormat="1" ht="20.100000000000001" customHeight="1" x14ac:dyDescent="0.2">
      <c r="A500" s="978" t="s">
        <v>2172</v>
      </c>
      <c r="B500" s="979"/>
      <c r="C500" s="980"/>
      <c r="D500" s="981" t="str">
        <f t="shared" si="25"/>
        <v/>
      </c>
      <c r="E500" s="982"/>
      <c r="F500" s="982"/>
      <c r="G500" s="982"/>
      <c r="H500" s="973"/>
      <c r="I500" s="981" t="str">
        <f t="shared" si="26"/>
        <v/>
      </c>
      <c r="J500" s="980"/>
      <c r="K500" s="980"/>
      <c r="L500" s="983">
        <f t="shared" si="27"/>
        <v>0</v>
      </c>
      <c r="M500" s="984"/>
    </row>
    <row r="501" spans="1:13" s="7" customFormat="1" ht="20.100000000000001" customHeight="1" x14ac:dyDescent="0.2">
      <c r="A501" s="978" t="s">
        <v>2173</v>
      </c>
      <c r="B501" s="979"/>
      <c r="C501" s="980"/>
      <c r="D501" s="981" t="str">
        <f t="shared" si="25"/>
        <v/>
      </c>
      <c r="E501" s="982"/>
      <c r="F501" s="982"/>
      <c r="G501" s="982"/>
      <c r="H501" s="973"/>
      <c r="I501" s="981" t="str">
        <f t="shared" si="26"/>
        <v/>
      </c>
      <c r="J501" s="980"/>
      <c r="K501" s="980"/>
      <c r="L501" s="983">
        <f t="shared" si="27"/>
        <v>0</v>
      </c>
      <c r="M501" s="984"/>
    </row>
    <row r="502" spans="1:13" s="7" customFormat="1" ht="20.100000000000001" customHeight="1" x14ac:dyDescent="0.2">
      <c r="A502" s="978" t="s">
        <v>2174</v>
      </c>
      <c r="B502" s="979"/>
      <c r="C502" s="980"/>
      <c r="D502" s="981" t="str">
        <f t="shared" si="25"/>
        <v/>
      </c>
      <c r="E502" s="982"/>
      <c r="F502" s="982"/>
      <c r="G502" s="982"/>
      <c r="H502" s="973"/>
      <c r="I502" s="981" t="str">
        <f t="shared" si="26"/>
        <v/>
      </c>
      <c r="J502" s="980"/>
      <c r="K502" s="980"/>
      <c r="L502" s="983">
        <f t="shared" si="27"/>
        <v>0</v>
      </c>
      <c r="M502" s="984"/>
    </row>
    <row r="503" spans="1:13" s="7" customFormat="1" ht="20.100000000000001" customHeight="1" x14ac:dyDescent="0.2">
      <c r="A503" s="978" t="s">
        <v>2175</v>
      </c>
      <c r="B503" s="979"/>
      <c r="C503" s="980"/>
      <c r="D503" s="981" t="str">
        <f t="shared" si="25"/>
        <v/>
      </c>
      <c r="E503" s="982"/>
      <c r="F503" s="982"/>
      <c r="G503" s="982"/>
      <c r="H503" s="973"/>
      <c r="I503" s="981" t="str">
        <f t="shared" si="26"/>
        <v/>
      </c>
      <c r="J503" s="980"/>
      <c r="K503" s="980"/>
      <c r="L503" s="983">
        <f t="shared" si="27"/>
        <v>0</v>
      </c>
      <c r="M503" s="984"/>
    </row>
    <row r="504" spans="1:13" s="7" customFormat="1" ht="20.100000000000001" customHeight="1" x14ac:dyDescent="0.2">
      <c r="A504" s="978" t="s">
        <v>2176</v>
      </c>
      <c r="B504" s="979"/>
      <c r="C504" s="980"/>
      <c r="D504" s="981" t="str">
        <f t="shared" si="25"/>
        <v/>
      </c>
      <c r="E504" s="982"/>
      <c r="F504" s="982"/>
      <c r="G504" s="982"/>
      <c r="H504" s="973"/>
      <c r="I504" s="981" t="str">
        <f t="shared" si="26"/>
        <v/>
      </c>
      <c r="J504" s="980"/>
      <c r="K504" s="980"/>
      <c r="L504" s="983">
        <f t="shared" si="27"/>
        <v>0</v>
      </c>
      <c r="M504" s="984"/>
    </row>
    <row r="505" spans="1:13" s="7" customFormat="1" ht="20.100000000000001" customHeight="1" x14ac:dyDescent="0.2">
      <c r="A505" s="978" t="s">
        <v>2177</v>
      </c>
      <c r="B505" s="979"/>
      <c r="C505" s="980"/>
      <c r="D505" s="981" t="str">
        <f t="shared" si="25"/>
        <v/>
      </c>
      <c r="E505" s="982"/>
      <c r="F505" s="982"/>
      <c r="G505" s="982"/>
      <c r="H505" s="973"/>
      <c r="I505" s="981" t="str">
        <f t="shared" si="26"/>
        <v/>
      </c>
      <c r="J505" s="980"/>
      <c r="K505" s="980"/>
      <c r="L505" s="983">
        <f t="shared" si="27"/>
        <v>0</v>
      </c>
      <c r="M505" s="984"/>
    </row>
    <row r="506" spans="1:13" s="7" customFormat="1" ht="20.100000000000001" customHeight="1" x14ac:dyDescent="0.2">
      <c r="A506" s="978" t="s">
        <v>2178</v>
      </c>
      <c r="B506" s="979"/>
      <c r="C506" s="980"/>
      <c r="D506" s="981" t="str">
        <f t="shared" si="25"/>
        <v/>
      </c>
      <c r="E506" s="982"/>
      <c r="F506" s="982"/>
      <c r="G506" s="982"/>
      <c r="H506" s="973"/>
      <c r="I506" s="981" t="str">
        <f t="shared" si="26"/>
        <v/>
      </c>
      <c r="J506" s="980"/>
      <c r="K506" s="980"/>
      <c r="L506" s="983">
        <f t="shared" si="27"/>
        <v>0</v>
      </c>
      <c r="M506" s="984"/>
    </row>
    <row r="507" spans="1:13" s="7" customFormat="1" ht="20.100000000000001" customHeight="1" x14ac:dyDescent="0.2">
      <c r="A507" s="978" t="s">
        <v>2179</v>
      </c>
      <c r="B507" s="979"/>
      <c r="C507" s="980"/>
      <c r="D507" s="981" t="str">
        <f t="shared" si="25"/>
        <v/>
      </c>
      <c r="E507" s="982"/>
      <c r="F507" s="982"/>
      <c r="G507" s="982"/>
      <c r="H507" s="973"/>
      <c r="I507" s="981" t="str">
        <f t="shared" si="26"/>
        <v/>
      </c>
      <c r="J507" s="980"/>
      <c r="K507" s="980"/>
      <c r="L507" s="983">
        <f t="shared" si="27"/>
        <v>0</v>
      </c>
      <c r="M507" s="984"/>
    </row>
    <row r="508" spans="1:13" s="7" customFormat="1" ht="20.100000000000001" customHeight="1" x14ac:dyDescent="0.2">
      <c r="A508" s="978" t="s">
        <v>2180</v>
      </c>
      <c r="B508" s="979"/>
      <c r="C508" s="980"/>
      <c r="D508" s="981" t="str">
        <f t="shared" ref="D508:D543" si="28">IF(ISBLANK(C508),"",IF($F$10="Yes",DATE(YEAR(C508)-5,MONTH(C508),DAY(C508)),DATE(YEAR(C508)-10,MONTH(C508),DAY(C508))))</f>
        <v/>
      </c>
      <c r="E508" s="982"/>
      <c r="F508" s="982"/>
      <c r="G508" s="982"/>
      <c r="H508" s="973"/>
      <c r="I508" s="981" t="str">
        <f t="shared" si="26"/>
        <v/>
      </c>
      <c r="J508" s="980"/>
      <c r="K508" s="980"/>
      <c r="L508" s="983">
        <f t="shared" si="27"/>
        <v>0</v>
      </c>
      <c r="M508" s="984"/>
    </row>
    <row r="509" spans="1:13" s="7" customFormat="1" ht="20.100000000000001" customHeight="1" x14ac:dyDescent="0.2">
      <c r="A509" s="978" t="s">
        <v>2181</v>
      </c>
      <c r="B509" s="979"/>
      <c r="C509" s="980"/>
      <c r="D509" s="981" t="str">
        <f t="shared" si="28"/>
        <v/>
      </c>
      <c r="E509" s="982"/>
      <c r="F509" s="982"/>
      <c r="G509" s="982"/>
      <c r="H509" s="973"/>
      <c r="I509" s="981" t="str">
        <f t="shared" ref="I509:I543" si="29">IF(ISBLANK(H509),"",DATE(YEAR(H509)+2,MONTH(H509),DAY(H509)))</f>
        <v/>
      </c>
      <c r="J509" s="980"/>
      <c r="K509" s="980"/>
      <c r="L509" s="983">
        <f t="shared" ref="L509:L543" si="30">K509-J509</f>
        <v>0</v>
      </c>
      <c r="M509" s="984"/>
    </row>
    <row r="510" spans="1:13" s="7" customFormat="1" ht="20.100000000000001" customHeight="1" x14ac:dyDescent="0.2">
      <c r="A510" s="978" t="s">
        <v>2182</v>
      </c>
      <c r="B510" s="979"/>
      <c r="C510" s="980"/>
      <c r="D510" s="981" t="str">
        <f t="shared" si="28"/>
        <v/>
      </c>
      <c r="E510" s="982"/>
      <c r="F510" s="982"/>
      <c r="G510" s="982"/>
      <c r="H510" s="973"/>
      <c r="I510" s="981" t="str">
        <f t="shared" si="29"/>
        <v/>
      </c>
      <c r="J510" s="980"/>
      <c r="K510" s="980"/>
      <c r="L510" s="983">
        <f t="shared" si="30"/>
        <v>0</v>
      </c>
      <c r="M510" s="984"/>
    </row>
    <row r="511" spans="1:13" s="7" customFormat="1" ht="20.100000000000001" customHeight="1" x14ac:dyDescent="0.2">
      <c r="A511" s="978" t="s">
        <v>2183</v>
      </c>
      <c r="B511" s="979"/>
      <c r="C511" s="980"/>
      <c r="D511" s="981" t="str">
        <f t="shared" si="28"/>
        <v/>
      </c>
      <c r="E511" s="982"/>
      <c r="F511" s="982"/>
      <c r="G511" s="982"/>
      <c r="H511" s="973"/>
      <c r="I511" s="981" t="str">
        <f t="shared" si="29"/>
        <v/>
      </c>
      <c r="J511" s="980"/>
      <c r="K511" s="980"/>
      <c r="L511" s="983">
        <f t="shared" si="30"/>
        <v>0</v>
      </c>
      <c r="M511" s="984"/>
    </row>
    <row r="512" spans="1:13" s="7" customFormat="1" ht="20.100000000000001" customHeight="1" x14ac:dyDescent="0.2">
      <c r="A512" s="978" t="s">
        <v>2184</v>
      </c>
      <c r="B512" s="979"/>
      <c r="C512" s="980"/>
      <c r="D512" s="981" t="str">
        <f t="shared" si="28"/>
        <v/>
      </c>
      <c r="E512" s="982"/>
      <c r="F512" s="982"/>
      <c r="G512" s="982"/>
      <c r="H512" s="973"/>
      <c r="I512" s="981" t="str">
        <f t="shared" si="29"/>
        <v/>
      </c>
      <c r="J512" s="980"/>
      <c r="K512" s="980"/>
      <c r="L512" s="983">
        <f t="shared" si="30"/>
        <v>0</v>
      </c>
      <c r="M512" s="984"/>
    </row>
    <row r="513" spans="1:13" s="7" customFormat="1" ht="20.100000000000001" customHeight="1" x14ac:dyDescent="0.2">
      <c r="A513" s="978" t="s">
        <v>2185</v>
      </c>
      <c r="B513" s="979"/>
      <c r="C513" s="980"/>
      <c r="D513" s="981" t="str">
        <f t="shared" si="28"/>
        <v/>
      </c>
      <c r="E513" s="982"/>
      <c r="F513" s="982"/>
      <c r="G513" s="982"/>
      <c r="H513" s="973"/>
      <c r="I513" s="981" t="str">
        <f t="shared" si="29"/>
        <v/>
      </c>
      <c r="J513" s="980"/>
      <c r="K513" s="980"/>
      <c r="L513" s="983">
        <f t="shared" si="30"/>
        <v>0</v>
      </c>
      <c r="M513" s="984"/>
    </row>
    <row r="514" spans="1:13" s="7" customFormat="1" ht="20.100000000000001" customHeight="1" x14ac:dyDescent="0.2">
      <c r="A514" s="978" t="s">
        <v>2186</v>
      </c>
      <c r="B514" s="979"/>
      <c r="C514" s="980"/>
      <c r="D514" s="981" t="str">
        <f t="shared" si="28"/>
        <v/>
      </c>
      <c r="E514" s="982"/>
      <c r="F514" s="982"/>
      <c r="G514" s="982"/>
      <c r="H514" s="973"/>
      <c r="I514" s="981" t="str">
        <f t="shared" si="29"/>
        <v/>
      </c>
      <c r="J514" s="980"/>
      <c r="K514" s="980"/>
      <c r="L514" s="983">
        <f t="shared" si="30"/>
        <v>0</v>
      </c>
      <c r="M514" s="984"/>
    </row>
    <row r="515" spans="1:13" s="7" customFormat="1" ht="20.100000000000001" customHeight="1" x14ac:dyDescent="0.2">
      <c r="A515" s="978" t="s">
        <v>2187</v>
      </c>
      <c r="B515" s="979"/>
      <c r="C515" s="980"/>
      <c r="D515" s="981" t="str">
        <f t="shared" si="28"/>
        <v/>
      </c>
      <c r="E515" s="982"/>
      <c r="F515" s="982"/>
      <c r="G515" s="982"/>
      <c r="H515" s="973"/>
      <c r="I515" s="981" t="str">
        <f t="shared" si="29"/>
        <v/>
      </c>
      <c r="J515" s="980"/>
      <c r="K515" s="980"/>
      <c r="L515" s="983">
        <f t="shared" si="30"/>
        <v>0</v>
      </c>
      <c r="M515" s="984"/>
    </row>
    <row r="516" spans="1:13" s="7" customFormat="1" ht="20.100000000000001" customHeight="1" x14ac:dyDescent="0.2">
      <c r="A516" s="978" t="s">
        <v>2188</v>
      </c>
      <c r="B516" s="979"/>
      <c r="C516" s="980"/>
      <c r="D516" s="981" t="str">
        <f t="shared" si="28"/>
        <v/>
      </c>
      <c r="E516" s="982"/>
      <c r="F516" s="982"/>
      <c r="G516" s="982"/>
      <c r="H516" s="973"/>
      <c r="I516" s="981" t="str">
        <f t="shared" si="29"/>
        <v/>
      </c>
      <c r="J516" s="980"/>
      <c r="K516" s="980"/>
      <c r="L516" s="983">
        <f t="shared" si="30"/>
        <v>0</v>
      </c>
      <c r="M516" s="984"/>
    </row>
    <row r="517" spans="1:13" s="7" customFormat="1" ht="20.100000000000001" customHeight="1" x14ac:dyDescent="0.2">
      <c r="A517" s="978" t="s">
        <v>2189</v>
      </c>
      <c r="B517" s="979"/>
      <c r="C517" s="980"/>
      <c r="D517" s="981" t="str">
        <f t="shared" si="28"/>
        <v/>
      </c>
      <c r="E517" s="982"/>
      <c r="F517" s="982"/>
      <c r="G517" s="982"/>
      <c r="H517" s="973"/>
      <c r="I517" s="981" t="str">
        <f t="shared" si="29"/>
        <v/>
      </c>
      <c r="J517" s="980"/>
      <c r="K517" s="980"/>
      <c r="L517" s="983">
        <f t="shared" si="30"/>
        <v>0</v>
      </c>
      <c r="M517" s="984"/>
    </row>
    <row r="518" spans="1:13" s="7" customFormat="1" ht="20.100000000000001" customHeight="1" x14ac:dyDescent="0.2">
      <c r="A518" s="978" t="s">
        <v>2190</v>
      </c>
      <c r="B518" s="979"/>
      <c r="C518" s="980"/>
      <c r="D518" s="981" t="str">
        <f t="shared" si="28"/>
        <v/>
      </c>
      <c r="E518" s="982"/>
      <c r="F518" s="982"/>
      <c r="G518" s="982"/>
      <c r="H518" s="973"/>
      <c r="I518" s="981" t="str">
        <f t="shared" si="29"/>
        <v/>
      </c>
      <c r="J518" s="980"/>
      <c r="K518" s="980"/>
      <c r="L518" s="983">
        <f t="shared" si="30"/>
        <v>0</v>
      </c>
      <c r="M518" s="984"/>
    </row>
    <row r="519" spans="1:13" s="7" customFormat="1" ht="20.100000000000001" customHeight="1" x14ac:dyDescent="0.2">
      <c r="A519" s="978" t="s">
        <v>2191</v>
      </c>
      <c r="B519" s="979"/>
      <c r="C519" s="980"/>
      <c r="D519" s="981" t="str">
        <f t="shared" si="28"/>
        <v/>
      </c>
      <c r="E519" s="982"/>
      <c r="F519" s="982"/>
      <c r="G519" s="982"/>
      <c r="H519" s="973"/>
      <c r="I519" s="981" t="str">
        <f t="shared" si="29"/>
        <v/>
      </c>
      <c r="J519" s="980"/>
      <c r="K519" s="980"/>
      <c r="L519" s="983">
        <f t="shared" si="30"/>
        <v>0</v>
      </c>
      <c r="M519" s="984"/>
    </row>
    <row r="520" spans="1:13" s="7" customFormat="1" ht="20.100000000000001" customHeight="1" x14ac:dyDescent="0.2">
      <c r="A520" s="978" t="s">
        <v>2192</v>
      </c>
      <c r="B520" s="979"/>
      <c r="C520" s="980"/>
      <c r="D520" s="981" t="str">
        <f t="shared" si="28"/>
        <v/>
      </c>
      <c r="E520" s="982"/>
      <c r="F520" s="982"/>
      <c r="G520" s="982"/>
      <c r="H520" s="973"/>
      <c r="I520" s="981" t="str">
        <f t="shared" si="29"/>
        <v/>
      </c>
      <c r="J520" s="980"/>
      <c r="K520" s="980"/>
      <c r="L520" s="983">
        <f t="shared" si="30"/>
        <v>0</v>
      </c>
      <c r="M520" s="984"/>
    </row>
    <row r="521" spans="1:13" s="7" customFormat="1" ht="20.100000000000001" customHeight="1" x14ac:dyDescent="0.2">
      <c r="A521" s="978" t="s">
        <v>2193</v>
      </c>
      <c r="B521" s="979"/>
      <c r="C521" s="980"/>
      <c r="D521" s="981" t="str">
        <f t="shared" si="28"/>
        <v/>
      </c>
      <c r="E521" s="982"/>
      <c r="F521" s="982"/>
      <c r="G521" s="982"/>
      <c r="H521" s="973"/>
      <c r="I521" s="981" t="str">
        <f t="shared" si="29"/>
        <v/>
      </c>
      <c r="J521" s="980"/>
      <c r="K521" s="980"/>
      <c r="L521" s="983">
        <f t="shared" si="30"/>
        <v>0</v>
      </c>
      <c r="M521" s="984"/>
    </row>
    <row r="522" spans="1:13" s="7" customFormat="1" ht="20.100000000000001" customHeight="1" x14ac:dyDescent="0.2">
      <c r="A522" s="978" t="s">
        <v>2194</v>
      </c>
      <c r="B522" s="979"/>
      <c r="C522" s="980"/>
      <c r="D522" s="981" t="str">
        <f t="shared" si="28"/>
        <v/>
      </c>
      <c r="E522" s="982"/>
      <c r="F522" s="982"/>
      <c r="G522" s="982"/>
      <c r="H522" s="973"/>
      <c r="I522" s="981" t="str">
        <f t="shared" si="29"/>
        <v/>
      </c>
      <c r="J522" s="980"/>
      <c r="K522" s="980"/>
      <c r="L522" s="983">
        <f t="shared" si="30"/>
        <v>0</v>
      </c>
      <c r="M522" s="984"/>
    </row>
    <row r="523" spans="1:13" s="7" customFormat="1" ht="20.100000000000001" customHeight="1" x14ac:dyDescent="0.2">
      <c r="A523" s="978" t="s">
        <v>2195</v>
      </c>
      <c r="B523" s="979"/>
      <c r="C523" s="980"/>
      <c r="D523" s="981" t="str">
        <f t="shared" si="28"/>
        <v/>
      </c>
      <c r="E523" s="982"/>
      <c r="F523" s="982"/>
      <c r="G523" s="982"/>
      <c r="H523" s="973"/>
      <c r="I523" s="981" t="str">
        <f t="shared" si="29"/>
        <v/>
      </c>
      <c r="J523" s="980"/>
      <c r="K523" s="980"/>
      <c r="L523" s="983">
        <f t="shared" si="30"/>
        <v>0</v>
      </c>
      <c r="M523" s="984"/>
    </row>
    <row r="524" spans="1:13" s="7" customFormat="1" ht="20.100000000000001" customHeight="1" x14ac:dyDescent="0.2">
      <c r="A524" s="978" t="s">
        <v>2196</v>
      </c>
      <c r="B524" s="979"/>
      <c r="C524" s="980"/>
      <c r="D524" s="981" t="str">
        <f t="shared" si="28"/>
        <v/>
      </c>
      <c r="E524" s="982"/>
      <c r="F524" s="982"/>
      <c r="G524" s="982"/>
      <c r="H524" s="973"/>
      <c r="I524" s="981" t="str">
        <f t="shared" si="29"/>
        <v/>
      </c>
      <c r="J524" s="980"/>
      <c r="K524" s="980"/>
      <c r="L524" s="983">
        <f t="shared" si="30"/>
        <v>0</v>
      </c>
      <c r="M524" s="984"/>
    </row>
    <row r="525" spans="1:13" s="7" customFormat="1" ht="20.100000000000001" customHeight="1" x14ac:dyDescent="0.2">
      <c r="A525" s="978" t="s">
        <v>2197</v>
      </c>
      <c r="B525" s="979"/>
      <c r="C525" s="980"/>
      <c r="D525" s="981" t="str">
        <f t="shared" si="28"/>
        <v/>
      </c>
      <c r="E525" s="982"/>
      <c r="F525" s="982"/>
      <c r="G525" s="982"/>
      <c r="H525" s="973"/>
      <c r="I525" s="981" t="str">
        <f t="shared" si="29"/>
        <v/>
      </c>
      <c r="J525" s="980"/>
      <c r="K525" s="980"/>
      <c r="L525" s="983">
        <f t="shared" si="30"/>
        <v>0</v>
      </c>
      <c r="M525" s="984"/>
    </row>
    <row r="526" spans="1:13" s="7" customFormat="1" ht="20.100000000000001" customHeight="1" x14ac:dyDescent="0.2">
      <c r="A526" s="978" t="s">
        <v>2198</v>
      </c>
      <c r="B526" s="979"/>
      <c r="C526" s="980"/>
      <c r="D526" s="981" t="str">
        <f t="shared" si="28"/>
        <v/>
      </c>
      <c r="E526" s="982"/>
      <c r="F526" s="982"/>
      <c r="G526" s="982"/>
      <c r="H526" s="973"/>
      <c r="I526" s="981" t="str">
        <f t="shared" si="29"/>
        <v/>
      </c>
      <c r="J526" s="980"/>
      <c r="K526" s="980"/>
      <c r="L526" s="983">
        <f t="shared" si="30"/>
        <v>0</v>
      </c>
      <c r="M526" s="984"/>
    </row>
    <row r="527" spans="1:13" s="7" customFormat="1" ht="20.100000000000001" customHeight="1" x14ac:dyDescent="0.2">
      <c r="A527" s="978" t="s">
        <v>2199</v>
      </c>
      <c r="B527" s="979"/>
      <c r="C527" s="980"/>
      <c r="D527" s="981" t="str">
        <f t="shared" si="28"/>
        <v/>
      </c>
      <c r="E527" s="982"/>
      <c r="F527" s="982"/>
      <c r="G527" s="982"/>
      <c r="H527" s="973"/>
      <c r="I527" s="981" t="str">
        <f t="shared" si="29"/>
        <v/>
      </c>
      <c r="J527" s="980"/>
      <c r="K527" s="980"/>
      <c r="L527" s="983">
        <f t="shared" si="30"/>
        <v>0</v>
      </c>
      <c r="M527" s="984"/>
    </row>
    <row r="528" spans="1:13" s="7" customFormat="1" ht="20.100000000000001" customHeight="1" x14ac:dyDescent="0.2">
      <c r="A528" s="978" t="s">
        <v>2200</v>
      </c>
      <c r="B528" s="979"/>
      <c r="C528" s="980"/>
      <c r="D528" s="981" t="str">
        <f t="shared" si="28"/>
        <v/>
      </c>
      <c r="E528" s="982"/>
      <c r="F528" s="982"/>
      <c r="G528" s="982"/>
      <c r="H528" s="973"/>
      <c r="I528" s="981" t="str">
        <f t="shared" si="29"/>
        <v/>
      </c>
      <c r="J528" s="980"/>
      <c r="K528" s="980"/>
      <c r="L528" s="983">
        <f t="shared" si="30"/>
        <v>0</v>
      </c>
      <c r="M528" s="984"/>
    </row>
    <row r="529" spans="1:13" s="7" customFormat="1" ht="20.100000000000001" customHeight="1" x14ac:dyDescent="0.2">
      <c r="A529" s="978" t="s">
        <v>2201</v>
      </c>
      <c r="B529" s="979"/>
      <c r="C529" s="980"/>
      <c r="D529" s="981" t="str">
        <f t="shared" si="28"/>
        <v/>
      </c>
      <c r="E529" s="982"/>
      <c r="F529" s="982"/>
      <c r="G529" s="982"/>
      <c r="H529" s="973"/>
      <c r="I529" s="981" t="str">
        <f t="shared" si="29"/>
        <v/>
      </c>
      <c r="J529" s="980"/>
      <c r="K529" s="980"/>
      <c r="L529" s="983">
        <f t="shared" si="30"/>
        <v>0</v>
      </c>
      <c r="M529" s="984"/>
    </row>
    <row r="530" spans="1:13" s="7" customFormat="1" ht="20.100000000000001" customHeight="1" x14ac:dyDescent="0.2">
      <c r="A530" s="978" t="s">
        <v>2202</v>
      </c>
      <c r="B530" s="979"/>
      <c r="C530" s="980"/>
      <c r="D530" s="981" t="str">
        <f t="shared" si="28"/>
        <v/>
      </c>
      <c r="E530" s="982"/>
      <c r="F530" s="982"/>
      <c r="G530" s="982"/>
      <c r="H530" s="973"/>
      <c r="I530" s="981" t="str">
        <f t="shared" si="29"/>
        <v/>
      </c>
      <c r="J530" s="980"/>
      <c r="K530" s="980"/>
      <c r="L530" s="983">
        <f t="shared" si="30"/>
        <v>0</v>
      </c>
      <c r="M530" s="984"/>
    </row>
    <row r="531" spans="1:13" s="7" customFormat="1" ht="20.100000000000001" customHeight="1" x14ac:dyDescent="0.2">
      <c r="A531" s="978" t="s">
        <v>2203</v>
      </c>
      <c r="B531" s="979"/>
      <c r="C531" s="980"/>
      <c r="D531" s="981" t="str">
        <f t="shared" si="28"/>
        <v/>
      </c>
      <c r="E531" s="982"/>
      <c r="F531" s="982"/>
      <c r="G531" s="982"/>
      <c r="H531" s="973"/>
      <c r="I531" s="981" t="str">
        <f t="shared" si="29"/>
        <v/>
      </c>
      <c r="J531" s="980"/>
      <c r="K531" s="980"/>
      <c r="L531" s="983">
        <f t="shared" si="30"/>
        <v>0</v>
      </c>
      <c r="M531" s="984"/>
    </row>
    <row r="532" spans="1:13" s="7" customFormat="1" ht="20.100000000000001" customHeight="1" x14ac:dyDescent="0.2">
      <c r="A532" s="978" t="s">
        <v>2204</v>
      </c>
      <c r="B532" s="979"/>
      <c r="C532" s="980"/>
      <c r="D532" s="981" t="str">
        <f t="shared" si="28"/>
        <v/>
      </c>
      <c r="E532" s="982"/>
      <c r="F532" s="982"/>
      <c r="G532" s="982"/>
      <c r="H532" s="973"/>
      <c r="I532" s="981" t="str">
        <f t="shared" si="29"/>
        <v/>
      </c>
      <c r="J532" s="980"/>
      <c r="K532" s="980"/>
      <c r="L532" s="983">
        <f t="shared" si="30"/>
        <v>0</v>
      </c>
      <c r="M532" s="984"/>
    </row>
    <row r="533" spans="1:13" s="7" customFormat="1" ht="20.100000000000001" customHeight="1" x14ac:dyDescent="0.2">
      <c r="A533" s="978" t="s">
        <v>2205</v>
      </c>
      <c r="B533" s="979"/>
      <c r="C533" s="980"/>
      <c r="D533" s="981" t="str">
        <f t="shared" si="28"/>
        <v/>
      </c>
      <c r="E533" s="982"/>
      <c r="F533" s="982"/>
      <c r="G533" s="982"/>
      <c r="H533" s="973"/>
      <c r="I533" s="981" t="str">
        <f t="shared" si="29"/>
        <v/>
      </c>
      <c r="J533" s="980"/>
      <c r="K533" s="980"/>
      <c r="L533" s="983">
        <f t="shared" si="30"/>
        <v>0</v>
      </c>
      <c r="M533" s="984"/>
    </row>
    <row r="534" spans="1:13" s="7" customFormat="1" ht="20.100000000000001" customHeight="1" x14ac:dyDescent="0.2">
      <c r="A534" s="978" t="s">
        <v>2206</v>
      </c>
      <c r="B534" s="979"/>
      <c r="C534" s="980"/>
      <c r="D534" s="981" t="str">
        <f t="shared" si="28"/>
        <v/>
      </c>
      <c r="E534" s="982"/>
      <c r="F534" s="982"/>
      <c r="G534" s="982"/>
      <c r="H534" s="973"/>
      <c r="I534" s="981" t="str">
        <f t="shared" si="29"/>
        <v/>
      </c>
      <c r="J534" s="980"/>
      <c r="K534" s="980"/>
      <c r="L534" s="983">
        <f t="shared" si="30"/>
        <v>0</v>
      </c>
      <c r="M534" s="984"/>
    </row>
    <row r="535" spans="1:13" s="7" customFormat="1" ht="20.100000000000001" customHeight="1" x14ac:dyDescent="0.2">
      <c r="A535" s="978" t="s">
        <v>2207</v>
      </c>
      <c r="B535" s="979"/>
      <c r="C535" s="980"/>
      <c r="D535" s="981" t="str">
        <f t="shared" si="28"/>
        <v/>
      </c>
      <c r="E535" s="982"/>
      <c r="F535" s="982"/>
      <c r="G535" s="982"/>
      <c r="H535" s="973"/>
      <c r="I535" s="981" t="str">
        <f t="shared" si="29"/>
        <v/>
      </c>
      <c r="J535" s="980"/>
      <c r="K535" s="980"/>
      <c r="L535" s="983">
        <f t="shared" si="30"/>
        <v>0</v>
      </c>
      <c r="M535" s="984"/>
    </row>
    <row r="536" spans="1:13" s="7" customFormat="1" ht="20.100000000000001" customHeight="1" x14ac:dyDescent="0.2">
      <c r="A536" s="978" t="s">
        <v>2208</v>
      </c>
      <c r="B536" s="979"/>
      <c r="C536" s="980"/>
      <c r="D536" s="981" t="str">
        <f t="shared" si="28"/>
        <v/>
      </c>
      <c r="E536" s="982"/>
      <c r="F536" s="982"/>
      <c r="G536" s="982"/>
      <c r="H536" s="973"/>
      <c r="I536" s="981" t="str">
        <f t="shared" si="29"/>
        <v/>
      </c>
      <c r="J536" s="980"/>
      <c r="K536" s="980"/>
      <c r="L536" s="983">
        <f t="shared" si="30"/>
        <v>0</v>
      </c>
      <c r="M536" s="984"/>
    </row>
    <row r="537" spans="1:13" s="7" customFormat="1" ht="20.100000000000001" customHeight="1" x14ac:dyDescent="0.2">
      <c r="A537" s="978" t="s">
        <v>2209</v>
      </c>
      <c r="B537" s="979"/>
      <c r="C537" s="980"/>
      <c r="D537" s="981" t="str">
        <f t="shared" si="28"/>
        <v/>
      </c>
      <c r="E537" s="982"/>
      <c r="F537" s="982"/>
      <c r="G537" s="982"/>
      <c r="H537" s="973"/>
      <c r="I537" s="981" t="str">
        <f t="shared" si="29"/>
        <v/>
      </c>
      <c r="J537" s="980"/>
      <c r="K537" s="980"/>
      <c r="L537" s="983">
        <f t="shared" si="30"/>
        <v>0</v>
      </c>
      <c r="M537" s="984"/>
    </row>
    <row r="538" spans="1:13" s="7" customFormat="1" ht="20.100000000000001" customHeight="1" x14ac:dyDescent="0.2">
      <c r="A538" s="978" t="s">
        <v>2210</v>
      </c>
      <c r="B538" s="979"/>
      <c r="C538" s="980"/>
      <c r="D538" s="981" t="str">
        <f t="shared" si="28"/>
        <v/>
      </c>
      <c r="E538" s="982"/>
      <c r="F538" s="982"/>
      <c r="G538" s="982"/>
      <c r="H538" s="973"/>
      <c r="I538" s="981" t="str">
        <f t="shared" si="29"/>
        <v/>
      </c>
      <c r="J538" s="980"/>
      <c r="K538" s="980"/>
      <c r="L538" s="983">
        <f t="shared" si="30"/>
        <v>0</v>
      </c>
      <c r="M538" s="984"/>
    </row>
    <row r="539" spans="1:13" s="7" customFormat="1" ht="20.100000000000001" customHeight="1" x14ac:dyDescent="0.2">
      <c r="A539" s="978" t="s">
        <v>2211</v>
      </c>
      <c r="B539" s="979"/>
      <c r="C539" s="980"/>
      <c r="D539" s="981" t="str">
        <f t="shared" si="28"/>
        <v/>
      </c>
      <c r="E539" s="982"/>
      <c r="F539" s="982"/>
      <c r="G539" s="982"/>
      <c r="H539" s="973"/>
      <c r="I539" s="981" t="str">
        <f t="shared" si="29"/>
        <v/>
      </c>
      <c r="J539" s="980"/>
      <c r="K539" s="980"/>
      <c r="L539" s="983">
        <f t="shared" si="30"/>
        <v>0</v>
      </c>
      <c r="M539" s="984"/>
    </row>
    <row r="540" spans="1:13" s="7" customFormat="1" ht="20.100000000000001" customHeight="1" x14ac:dyDescent="0.2">
      <c r="A540" s="978" t="s">
        <v>2212</v>
      </c>
      <c r="B540" s="979"/>
      <c r="C540" s="980"/>
      <c r="D540" s="981" t="str">
        <f t="shared" si="28"/>
        <v/>
      </c>
      <c r="E540" s="982"/>
      <c r="F540" s="982"/>
      <c r="G540" s="982"/>
      <c r="H540" s="973"/>
      <c r="I540" s="981" t="str">
        <f t="shared" si="29"/>
        <v/>
      </c>
      <c r="J540" s="980"/>
      <c r="K540" s="980"/>
      <c r="L540" s="983">
        <f t="shared" si="30"/>
        <v>0</v>
      </c>
      <c r="M540" s="984"/>
    </row>
    <row r="541" spans="1:13" s="7" customFormat="1" ht="20.100000000000001" customHeight="1" x14ac:dyDescent="0.2">
      <c r="A541" s="978" t="s">
        <v>2213</v>
      </c>
      <c r="B541" s="979"/>
      <c r="C541" s="980"/>
      <c r="D541" s="981" t="str">
        <f t="shared" si="28"/>
        <v/>
      </c>
      <c r="E541" s="982"/>
      <c r="F541" s="982"/>
      <c r="G541" s="982"/>
      <c r="H541" s="973"/>
      <c r="I541" s="981" t="str">
        <f t="shared" si="29"/>
        <v/>
      </c>
      <c r="J541" s="980"/>
      <c r="K541" s="980"/>
      <c r="L541" s="983">
        <f t="shared" si="30"/>
        <v>0</v>
      </c>
      <c r="M541" s="984"/>
    </row>
    <row r="542" spans="1:13" s="7" customFormat="1" ht="20.100000000000001" customHeight="1" x14ac:dyDescent="0.2">
      <c r="A542" s="978" t="s">
        <v>2214</v>
      </c>
      <c r="B542" s="979"/>
      <c r="C542" s="980"/>
      <c r="D542" s="981" t="str">
        <f t="shared" si="28"/>
        <v/>
      </c>
      <c r="E542" s="982"/>
      <c r="F542" s="982"/>
      <c r="G542" s="982"/>
      <c r="H542" s="973"/>
      <c r="I542" s="981" t="str">
        <f t="shared" si="29"/>
        <v/>
      </c>
      <c r="J542" s="980"/>
      <c r="K542" s="980"/>
      <c r="L542" s="983">
        <f t="shared" si="30"/>
        <v>0</v>
      </c>
      <c r="M542" s="984"/>
    </row>
    <row r="543" spans="1:13" s="7" customFormat="1" ht="20.100000000000001" customHeight="1" thickBot="1" x14ac:dyDescent="0.25">
      <c r="A543" s="985" t="s">
        <v>2215</v>
      </c>
      <c r="B543" s="986"/>
      <c r="C543" s="987"/>
      <c r="D543" s="988" t="str">
        <f t="shared" si="28"/>
        <v/>
      </c>
      <c r="E543" s="989"/>
      <c r="F543" s="989"/>
      <c r="G543" s="989"/>
      <c r="H543" s="990"/>
      <c r="I543" s="988" t="str">
        <f t="shared" si="29"/>
        <v/>
      </c>
      <c r="J543" s="987"/>
      <c r="K543" s="987"/>
      <c r="L543" s="991">
        <f t="shared" si="30"/>
        <v>0</v>
      </c>
      <c r="M543" s="992"/>
    </row>
    <row r="544" spans="1:13" s="7" customFormat="1" ht="39.950000000000003" customHeight="1" thickBot="1" x14ac:dyDescent="0.25">
      <c r="A544" s="1748" t="s">
        <v>2216</v>
      </c>
      <c r="B544" s="1749"/>
      <c r="C544" s="1749"/>
      <c r="D544" s="1749"/>
      <c r="E544" s="1749"/>
      <c r="F544" s="1749"/>
      <c r="G544" s="1749"/>
      <c r="H544" s="1749"/>
      <c r="I544" s="1749"/>
      <c r="J544" s="1749"/>
      <c r="K544" s="1749"/>
      <c r="L544" s="1750"/>
      <c r="M544" s="993">
        <f>SUM(M444:M543)</f>
        <v>0</v>
      </c>
    </row>
    <row r="545" spans="1:13" s="7" customFormat="1" ht="20.100000000000001" customHeight="1" thickBot="1" x14ac:dyDescent="0.25">
      <c r="A545" s="1752" t="s">
        <v>2056</v>
      </c>
      <c r="B545" s="1752"/>
      <c r="C545" s="1752"/>
      <c r="D545" s="1752"/>
      <c r="E545" s="1752"/>
      <c r="F545" s="1752"/>
      <c r="G545" s="1752"/>
      <c r="H545" s="1752"/>
      <c r="I545" s="1752"/>
      <c r="J545" s="1752"/>
      <c r="K545" s="1752"/>
      <c r="L545" s="1752"/>
      <c r="M545" s="1752"/>
    </row>
    <row r="546" spans="1:13" s="7" customFormat="1" ht="30" customHeight="1" thickBot="1" x14ac:dyDescent="0.45">
      <c r="A546" s="1753" t="s">
        <v>2221</v>
      </c>
      <c r="B546" s="1754"/>
      <c r="C546" s="1754"/>
      <c r="D546" s="1754"/>
      <c r="E546" s="1754"/>
      <c r="F546" s="1754"/>
      <c r="G546" s="1754"/>
      <c r="H546" s="1754"/>
      <c r="I546" s="1754"/>
      <c r="J546" s="1754"/>
      <c r="K546" s="1754"/>
      <c r="L546" s="1754"/>
      <c r="M546" s="1755"/>
    </row>
    <row r="547" spans="1:13" s="7" customFormat="1" ht="57.75" thickBot="1" x14ac:dyDescent="0.25">
      <c r="A547" s="965" t="s">
        <v>2105</v>
      </c>
      <c r="B547" s="966" t="s">
        <v>2106</v>
      </c>
      <c r="C547" s="967" t="s">
        <v>2107</v>
      </c>
      <c r="D547" s="968" t="s">
        <v>2108</v>
      </c>
      <c r="E547" s="968" t="s">
        <v>646</v>
      </c>
      <c r="F547" s="968" t="s">
        <v>630</v>
      </c>
      <c r="G547" s="968" t="s">
        <v>2109</v>
      </c>
      <c r="H547" s="968" t="s">
        <v>2110</v>
      </c>
      <c r="I547" s="968" t="s">
        <v>2111</v>
      </c>
      <c r="J547" s="968" t="s">
        <v>2112</v>
      </c>
      <c r="K547" s="968" t="s">
        <v>2113</v>
      </c>
      <c r="L547" s="969" t="s">
        <v>2114</v>
      </c>
      <c r="M547" s="970" t="s">
        <v>2115</v>
      </c>
    </row>
    <row r="548" spans="1:13" s="7" customFormat="1" ht="20.100000000000001" customHeight="1" x14ac:dyDescent="0.2">
      <c r="A548" s="971" t="s">
        <v>2116</v>
      </c>
      <c r="B548" s="972"/>
      <c r="C548" s="973">
        <v>40909</v>
      </c>
      <c r="D548" s="974">
        <f t="shared" ref="D548:D611" si="31">IF(ISBLANK(C548),"",IF($F$10="Yes",DATE(YEAR(C548)-5,MONTH(C548),DAY(C548)),DATE(YEAR(C548)-10,MONTH(C548),DAY(C548))))</f>
        <v>37257</v>
      </c>
      <c r="E548" s="973"/>
      <c r="F548" s="973"/>
      <c r="G548" s="973"/>
      <c r="H548" s="973"/>
      <c r="I548" s="974" t="str">
        <f>IF(ISBLANK(H548),"",DATE(YEAR(H548)+2,MONTH(H548),DAY(H548)))</f>
        <v/>
      </c>
      <c r="J548" s="975"/>
      <c r="K548" s="975"/>
      <c r="L548" s="976">
        <f>K548-J548</f>
        <v>0</v>
      </c>
      <c r="M548" s="977"/>
    </row>
    <row r="549" spans="1:13" s="7" customFormat="1" ht="20.100000000000001" customHeight="1" x14ac:dyDescent="0.2">
      <c r="A549" s="978" t="s">
        <v>2117</v>
      </c>
      <c r="B549" s="979"/>
      <c r="C549" s="980"/>
      <c r="D549" s="981" t="str">
        <f t="shared" si="31"/>
        <v/>
      </c>
      <c r="E549" s="982"/>
      <c r="F549" s="982"/>
      <c r="G549" s="982"/>
      <c r="H549" s="973"/>
      <c r="I549" s="981" t="str">
        <f t="shared" ref="I549:I612" si="32">IF(ISBLANK(H549),"",DATE(YEAR(H549)+2,MONTH(H549),DAY(H549)))</f>
        <v/>
      </c>
      <c r="J549" s="980"/>
      <c r="K549" s="980"/>
      <c r="L549" s="983">
        <f t="shared" ref="L549:L612" si="33">K549-J549</f>
        <v>0</v>
      </c>
      <c r="M549" s="984"/>
    </row>
    <row r="550" spans="1:13" s="7" customFormat="1" ht="20.100000000000001" customHeight="1" x14ac:dyDescent="0.2">
      <c r="A550" s="978" t="s">
        <v>2118</v>
      </c>
      <c r="B550" s="979"/>
      <c r="C550" s="980"/>
      <c r="D550" s="981" t="str">
        <f t="shared" si="31"/>
        <v/>
      </c>
      <c r="E550" s="982"/>
      <c r="F550" s="982"/>
      <c r="G550" s="982"/>
      <c r="H550" s="973"/>
      <c r="I550" s="981" t="str">
        <f t="shared" si="32"/>
        <v/>
      </c>
      <c r="J550" s="980"/>
      <c r="K550" s="980"/>
      <c r="L550" s="983">
        <f t="shared" si="33"/>
        <v>0</v>
      </c>
      <c r="M550" s="984"/>
    </row>
    <row r="551" spans="1:13" s="7" customFormat="1" ht="20.100000000000001" customHeight="1" x14ac:dyDescent="0.2">
      <c r="A551" s="978" t="s">
        <v>2119</v>
      </c>
      <c r="B551" s="979"/>
      <c r="C551" s="980"/>
      <c r="D551" s="981" t="str">
        <f t="shared" si="31"/>
        <v/>
      </c>
      <c r="E551" s="982"/>
      <c r="F551" s="982"/>
      <c r="G551" s="982"/>
      <c r="H551" s="973"/>
      <c r="I551" s="981" t="str">
        <f t="shared" si="32"/>
        <v/>
      </c>
      <c r="J551" s="980"/>
      <c r="K551" s="980"/>
      <c r="L551" s="983">
        <f t="shared" si="33"/>
        <v>0</v>
      </c>
      <c r="M551" s="984"/>
    </row>
    <row r="552" spans="1:13" s="7" customFormat="1" ht="20.100000000000001" customHeight="1" x14ac:dyDescent="0.2">
      <c r="A552" s="978" t="s">
        <v>2120</v>
      </c>
      <c r="B552" s="979"/>
      <c r="C552" s="980"/>
      <c r="D552" s="981" t="str">
        <f t="shared" si="31"/>
        <v/>
      </c>
      <c r="E552" s="982"/>
      <c r="F552" s="982"/>
      <c r="G552" s="982"/>
      <c r="H552" s="973"/>
      <c r="I552" s="981" t="str">
        <f t="shared" si="32"/>
        <v/>
      </c>
      <c r="J552" s="980"/>
      <c r="K552" s="980"/>
      <c r="L552" s="983">
        <f t="shared" si="33"/>
        <v>0</v>
      </c>
      <c r="M552" s="984"/>
    </row>
    <row r="553" spans="1:13" s="7" customFormat="1" ht="20.100000000000001" customHeight="1" x14ac:dyDescent="0.2">
      <c r="A553" s="978" t="s">
        <v>2121</v>
      </c>
      <c r="B553" s="979"/>
      <c r="C553" s="980"/>
      <c r="D553" s="981" t="str">
        <f t="shared" si="31"/>
        <v/>
      </c>
      <c r="E553" s="982"/>
      <c r="F553" s="982"/>
      <c r="G553" s="982"/>
      <c r="H553" s="973"/>
      <c r="I553" s="981" t="str">
        <f t="shared" si="32"/>
        <v/>
      </c>
      <c r="J553" s="980"/>
      <c r="K553" s="980"/>
      <c r="L553" s="983">
        <f t="shared" si="33"/>
        <v>0</v>
      </c>
      <c r="M553" s="984"/>
    </row>
    <row r="554" spans="1:13" s="7" customFormat="1" ht="20.100000000000001" customHeight="1" x14ac:dyDescent="0.2">
      <c r="A554" s="978" t="s">
        <v>2122</v>
      </c>
      <c r="B554" s="979"/>
      <c r="C554" s="980"/>
      <c r="D554" s="981" t="str">
        <f t="shared" si="31"/>
        <v/>
      </c>
      <c r="E554" s="982"/>
      <c r="F554" s="982"/>
      <c r="G554" s="982"/>
      <c r="H554" s="973"/>
      <c r="I554" s="981" t="str">
        <f t="shared" si="32"/>
        <v/>
      </c>
      <c r="J554" s="980"/>
      <c r="K554" s="980"/>
      <c r="L554" s="983">
        <f t="shared" si="33"/>
        <v>0</v>
      </c>
      <c r="M554" s="984"/>
    </row>
    <row r="555" spans="1:13" s="7" customFormat="1" ht="20.100000000000001" customHeight="1" x14ac:dyDescent="0.2">
      <c r="A555" s="978" t="s">
        <v>2123</v>
      </c>
      <c r="B555" s="979"/>
      <c r="C555" s="980"/>
      <c r="D555" s="981" t="str">
        <f t="shared" si="31"/>
        <v/>
      </c>
      <c r="E555" s="982"/>
      <c r="F555" s="982"/>
      <c r="G555" s="982"/>
      <c r="H555" s="973"/>
      <c r="I555" s="981" t="str">
        <f t="shared" si="32"/>
        <v/>
      </c>
      <c r="J555" s="980"/>
      <c r="K555" s="980"/>
      <c r="L555" s="983">
        <f t="shared" si="33"/>
        <v>0</v>
      </c>
      <c r="M555" s="984"/>
    </row>
    <row r="556" spans="1:13" s="7" customFormat="1" ht="20.100000000000001" customHeight="1" x14ac:dyDescent="0.2">
      <c r="A556" s="978" t="s">
        <v>2124</v>
      </c>
      <c r="B556" s="979"/>
      <c r="C556" s="980"/>
      <c r="D556" s="981" t="str">
        <f t="shared" si="31"/>
        <v/>
      </c>
      <c r="E556" s="982"/>
      <c r="F556" s="982"/>
      <c r="G556" s="982"/>
      <c r="H556" s="973"/>
      <c r="I556" s="981" t="str">
        <f t="shared" si="32"/>
        <v/>
      </c>
      <c r="J556" s="980"/>
      <c r="K556" s="980"/>
      <c r="L556" s="983">
        <f t="shared" si="33"/>
        <v>0</v>
      </c>
      <c r="M556" s="984"/>
    </row>
    <row r="557" spans="1:13" s="7" customFormat="1" ht="20.100000000000001" customHeight="1" x14ac:dyDescent="0.2">
      <c r="A557" s="978" t="s">
        <v>2125</v>
      </c>
      <c r="B557" s="979"/>
      <c r="C557" s="980"/>
      <c r="D557" s="981" t="str">
        <f t="shared" si="31"/>
        <v/>
      </c>
      <c r="E557" s="982"/>
      <c r="F557" s="982"/>
      <c r="G557" s="982"/>
      <c r="H557" s="973"/>
      <c r="I557" s="981" t="str">
        <f t="shared" si="32"/>
        <v/>
      </c>
      <c r="J557" s="980"/>
      <c r="K557" s="980"/>
      <c r="L557" s="983">
        <f t="shared" si="33"/>
        <v>0</v>
      </c>
      <c r="M557" s="984"/>
    </row>
    <row r="558" spans="1:13" s="7" customFormat="1" ht="20.100000000000001" customHeight="1" x14ac:dyDescent="0.2">
      <c r="A558" s="978" t="s">
        <v>2126</v>
      </c>
      <c r="B558" s="979"/>
      <c r="C558" s="980"/>
      <c r="D558" s="981" t="str">
        <f t="shared" si="31"/>
        <v/>
      </c>
      <c r="E558" s="982"/>
      <c r="F558" s="982"/>
      <c r="G558" s="982"/>
      <c r="H558" s="973"/>
      <c r="I558" s="981" t="str">
        <f t="shared" si="32"/>
        <v/>
      </c>
      <c r="J558" s="980"/>
      <c r="K558" s="980"/>
      <c r="L558" s="983">
        <f t="shared" si="33"/>
        <v>0</v>
      </c>
      <c r="M558" s="984"/>
    </row>
    <row r="559" spans="1:13" s="7" customFormat="1" ht="20.100000000000001" customHeight="1" x14ac:dyDescent="0.2">
      <c r="A559" s="978" t="s">
        <v>2127</v>
      </c>
      <c r="B559" s="979"/>
      <c r="C559" s="980"/>
      <c r="D559" s="981" t="str">
        <f t="shared" si="31"/>
        <v/>
      </c>
      <c r="E559" s="982"/>
      <c r="F559" s="982"/>
      <c r="G559" s="982"/>
      <c r="H559" s="973"/>
      <c r="I559" s="981" t="str">
        <f t="shared" si="32"/>
        <v/>
      </c>
      <c r="J559" s="980"/>
      <c r="K559" s="980"/>
      <c r="L559" s="983">
        <f t="shared" si="33"/>
        <v>0</v>
      </c>
      <c r="M559" s="984"/>
    </row>
    <row r="560" spans="1:13" s="7" customFormat="1" ht="20.100000000000001" customHeight="1" x14ac:dyDescent="0.2">
      <c r="A560" s="978" t="s">
        <v>2128</v>
      </c>
      <c r="B560" s="979"/>
      <c r="C560" s="980"/>
      <c r="D560" s="981" t="str">
        <f t="shared" si="31"/>
        <v/>
      </c>
      <c r="E560" s="982"/>
      <c r="F560" s="982"/>
      <c r="G560" s="982"/>
      <c r="H560" s="973"/>
      <c r="I560" s="981" t="str">
        <f t="shared" si="32"/>
        <v/>
      </c>
      <c r="J560" s="980"/>
      <c r="K560" s="980"/>
      <c r="L560" s="983">
        <f t="shared" si="33"/>
        <v>0</v>
      </c>
      <c r="M560" s="984"/>
    </row>
    <row r="561" spans="1:13" s="7" customFormat="1" ht="20.100000000000001" customHeight="1" x14ac:dyDescent="0.2">
      <c r="A561" s="978" t="s">
        <v>2129</v>
      </c>
      <c r="B561" s="979"/>
      <c r="C561" s="980"/>
      <c r="D561" s="981" t="str">
        <f t="shared" si="31"/>
        <v/>
      </c>
      <c r="E561" s="982"/>
      <c r="F561" s="982"/>
      <c r="G561" s="982"/>
      <c r="H561" s="973"/>
      <c r="I561" s="981" t="str">
        <f t="shared" si="32"/>
        <v/>
      </c>
      <c r="J561" s="980"/>
      <c r="K561" s="980"/>
      <c r="L561" s="983">
        <f t="shared" si="33"/>
        <v>0</v>
      </c>
      <c r="M561" s="984"/>
    </row>
    <row r="562" spans="1:13" s="7" customFormat="1" ht="20.100000000000001" customHeight="1" x14ac:dyDescent="0.2">
      <c r="A562" s="978" t="s">
        <v>2130</v>
      </c>
      <c r="B562" s="979"/>
      <c r="C562" s="980"/>
      <c r="D562" s="981" t="str">
        <f t="shared" si="31"/>
        <v/>
      </c>
      <c r="E562" s="982"/>
      <c r="F562" s="982"/>
      <c r="G562" s="982"/>
      <c r="H562" s="973"/>
      <c r="I562" s="981" t="str">
        <f t="shared" si="32"/>
        <v/>
      </c>
      <c r="J562" s="980"/>
      <c r="K562" s="980"/>
      <c r="L562" s="983">
        <f t="shared" si="33"/>
        <v>0</v>
      </c>
      <c r="M562" s="984"/>
    </row>
    <row r="563" spans="1:13" s="7" customFormat="1" ht="20.100000000000001" customHeight="1" x14ac:dyDescent="0.2">
      <c r="A563" s="978" t="s">
        <v>2131</v>
      </c>
      <c r="B563" s="979"/>
      <c r="C563" s="980"/>
      <c r="D563" s="981" t="str">
        <f t="shared" si="31"/>
        <v/>
      </c>
      <c r="E563" s="982"/>
      <c r="F563" s="982"/>
      <c r="G563" s="982"/>
      <c r="H563" s="973"/>
      <c r="I563" s="981" t="str">
        <f t="shared" si="32"/>
        <v/>
      </c>
      <c r="J563" s="980"/>
      <c r="K563" s="980"/>
      <c r="L563" s="983">
        <f t="shared" si="33"/>
        <v>0</v>
      </c>
      <c r="M563" s="984"/>
    </row>
    <row r="564" spans="1:13" s="7" customFormat="1" ht="20.100000000000001" customHeight="1" x14ac:dyDescent="0.2">
      <c r="A564" s="978" t="s">
        <v>2132</v>
      </c>
      <c r="B564" s="979"/>
      <c r="C564" s="980"/>
      <c r="D564" s="981" t="str">
        <f t="shared" si="31"/>
        <v/>
      </c>
      <c r="E564" s="982"/>
      <c r="F564" s="982"/>
      <c r="G564" s="982"/>
      <c r="H564" s="973"/>
      <c r="I564" s="981" t="str">
        <f t="shared" si="32"/>
        <v/>
      </c>
      <c r="J564" s="980"/>
      <c r="K564" s="980"/>
      <c r="L564" s="983">
        <f t="shared" si="33"/>
        <v>0</v>
      </c>
      <c r="M564" s="984"/>
    </row>
    <row r="565" spans="1:13" s="7" customFormat="1" ht="20.100000000000001" customHeight="1" x14ac:dyDescent="0.2">
      <c r="A565" s="978" t="s">
        <v>2133</v>
      </c>
      <c r="B565" s="979"/>
      <c r="C565" s="980"/>
      <c r="D565" s="981" t="str">
        <f t="shared" si="31"/>
        <v/>
      </c>
      <c r="E565" s="982"/>
      <c r="F565" s="982"/>
      <c r="G565" s="982"/>
      <c r="H565" s="973"/>
      <c r="I565" s="981" t="str">
        <f t="shared" si="32"/>
        <v/>
      </c>
      <c r="J565" s="980"/>
      <c r="K565" s="980"/>
      <c r="L565" s="983">
        <f t="shared" si="33"/>
        <v>0</v>
      </c>
      <c r="M565" s="984"/>
    </row>
    <row r="566" spans="1:13" s="7" customFormat="1" ht="20.100000000000001" customHeight="1" x14ac:dyDescent="0.2">
      <c r="A566" s="978" t="s">
        <v>2134</v>
      </c>
      <c r="B566" s="979"/>
      <c r="C566" s="980"/>
      <c r="D566" s="981" t="str">
        <f t="shared" si="31"/>
        <v/>
      </c>
      <c r="E566" s="982"/>
      <c r="F566" s="982"/>
      <c r="G566" s="982"/>
      <c r="H566" s="973"/>
      <c r="I566" s="981" t="str">
        <f t="shared" si="32"/>
        <v/>
      </c>
      <c r="J566" s="980"/>
      <c r="K566" s="980"/>
      <c r="L566" s="983">
        <f t="shared" si="33"/>
        <v>0</v>
      </c>
      <c r="M566" s="984"/>
    </row>
    <row r="567" spans="1:13" s="7" customFormat="1" ht="20.100000000000001" customHeight="1" x14ac:dyDescent="0.2">
      <c r="A567" s="978" t="s">
        <v>2135</v>
      </c>
      <c r="B567" s="979"/>
      <c r="C567" s="980"/>
      <c r="D567" s="981" t="str">
        <f t="shared" si="31"/>
        <v/>
      </c>
      <c r="E567" s="982"/>
      <c r="F567" s="982"/>
      <c r="G567" s="982"/>
      <c r="H567" s="973"/>
      <c r="I567" s="981" t="str">
        <f t="shared" si="32"/>
        <v/>
      </c>
      <c r="J567" s="980"/>
      <c r="K567" s="980"/>
      <c r="L567" s="983">
        <f t="shared" si="33"/>
        <v>0</v>
      </c>
      <c r="M567" s="984"/>
    </row>
    <row r="568" spans="1:13" s="7" customFormat="1" ht="20.100000000000001" customHeight="1" x14ac:dyDescent="0.2">
      <c r="A568" s="978" t="s">
        <v>2136</v>
      </c>
      <c r="B568" s="979"/>
      <c r="C568" s="980"/>
      <c r="D568" s="981" t="str">
        <f t="shared" si="31"/>
        <v/>
      </c>
      <c r="E568" s="982"/>
      <c r="F568" s="982"/>
      <c r="G568" s="982"/>
      <c r="H568" s="973"/>
      <c r="I568" s="981" t="str">
        <f t="shared" si="32"/>
        <v/>
      </c>
      <c r="J568" s="980"/>
      <c r="K568" s="980"/>
      <c r="L568" s="983">
        <f t="shared" si="33"/>
        <v>0</v>
      </c>
      <c r="M568" s="984"/>
    </row>
    <row r="569" spans="1:13" s="7" customFormat="1" ht="20.100000000000001" customHeight="1" x14ac:dyDescent="0.2">
      <c r="A569" s="978" t="s">
        <v>2137</v>
      </c>
      <c r="B569" s="979"/>
      <c r="C569" s="980"/>
      <c r="D569" s="981" t="str">
        <f t="shared" si="31"/>
        <v/>
      </c>
      <c r="E569" s="982"/>
      <c r="F569" s="982"/>
      <c r="G569" s="982"/>
      <c r="H569" s="973"/>
      <c r="I569" s="981" t="str">
        <f t="shared" si="32"/>
        <v/>
      </c>
      <c r="J569" s="980"/>
      <c r="K569" s="980"/>
      <c r="L569" s="983">
        <f t="shared" si="33"/>
        <v>0</v>
      </c>
      <c r="M569" s="984"/>
    </row>
    <row r="570" spans="1:13" s="7" customFormat="1" ht="20.100000000000001" customHeight="1" x14ac:dyDescent="0.2">
      <c r="A570" s="978" t="s">
        <v>2138</v>
      </c>
      <c r="B570" s="979"/>
      <c r="C570" s="980"/>
      <c r="D570" s="981" t="str">
        <f t="shared" si="31"/>
        <v/>
      </c>
      <c r="E570" s="982"/>
      <c r="F570" s="982"/>
      <c r="G570" s="982"/>
      <c r="H570" s="973"/>
      <c r="I570" s="981" t="str">
        <f t="shared" si="32"/>
        <v/>
      </c>
      <c r="J570" s="980"/>
      <c r="K570" s="980"/>
      <c r="L570" s="983">
        <f t="shared" si="33"/>
        <v>0</v>
      </c>
      <c r="M570" s="984"/>
    </row>
    <row r="571" spans="1:13" s="7" customFormat="1" ht="20.100000000000001" customHeight="1" x14ac:dyDescent="0.2">
      <c r="A571" s="978" t="s">
        <v>2139</v>
      </c>
      <c r="B571" s="979"/>
      <c r="C571" s="980"/>
      <c r="D571" s="981" t="str">
        <f t="shared" si="31"/>
        <v/>
      </c>
      <c r="E571" s="982"/>
      <c r="F571" s="982"/>
      <c r="G571" s="982"/>
      <c r="H571" s="973"/>
      <c r="I571" s="981" t="str">
        <f t="shared" si="32"/>
        <v/>
      </c>
      <c r="J571" s="980"/>
      <c r="K571" s="980"/>
      <c r="L571" s="983">
        <f t="shared" si="33"/>
        <v>0</v>
      </c>
      <c r="M571" s="984"/>
    </row>
    <row r="572" spans="1:13" s="7" customFormat="1" ht="20.100000000000001" customHeight="1" x14ac:dyDescent="0.2">
      <c r="A572" s="978" t="s">
        <v>2140</v>
      </c>
      <c r="B572" s="979"/>
      <c r="C572" s="980"/>
      <c r="D572" s="981" t="str">
        <f t="shared" si="31"/>
        <v/>
      </c>
      <c r="E572" s="982"/>
      <c r="F572" s="982"/>
      <c r="G572" s="982"/>
      <c r="H572" s="973"/>
      <c r="I572" s="981" t="str">
        <f t="shared" si="32"/>
        <v/>
      </c>
      <c r="J572" s="980"/>
      <c r="K572" s="980"/>
      <c r="L572" s="983">
        <f t="shared" si="33"/>
        <v>0</v>
      </c>
      <c r="M572" s="984"/>
    </row>
    <row r="573" spans="1:13" s="7" customFormat="1" ht="20.100000000000001" customHeight="1" x14ac:dyDescent="0.2">
      <c r="A573" s="978" t="s">
        <v>2141</v>
      </c>
      <c r="B573" s="979"/>
      <c r="C573" s="980"/>
      <c r="D573" s="981" t="str">
        <f t="shared" si="31"/>
        <v/>
      </c>
      <c r="E573" s="982"/>
      <c r="F573" s="982"/>
      <c r="G573" s="982"/>
      <c r="H573" s="973"/>
      <c r="I573" s="981" t="str">
        <f t="shared" si="32"/>
        <v/>
      </c>
      <c r="J573" s="980"/>
      <c r="K573" s="980"/>
      <c r="L573" s="983">
        <f t="shared" si="33"/>
        <v>0</v>
      </c>
      <c r="M573" s="984"/>
    </row>
    <row r="574" spans="1:13" s="7" customFormat="1" ht="20.100000000000001" customHeight="1" x14ac:dyDescent="0.2">
      <c r="A574" s="978" t="s">
        <v>2142</v>
      </c>
      <c r="B574" s="979"/>
      <c r="C574" s="980"/>
      <c r="D574" s="981" t="str">
        <f t="shared" si="31"/>
        <v/>
      </c>
      <c r="E574" s="982"/>
      <c r="F574" s="982"/>
      <c r="G574" s="982"/>
      <c r="H574" s="973"/>
      <c r="I574" s="981" t="str">
        <f t="shared" si="32"/>
        <v/>
      </c>
      <c r="J574" s="980"/>
      <c r="K574" s="980"/>
      <c r="L574" s="983">
        <f t="shared" si="33"/>
        <v>0</v>
      </c>
      <c r="M574" s="984"/>
    </row>
    <row r="575" spans="1:13" s="7" customFormat="1" ht="20.100000000000001" customHeight="1" x14ac:dyDescent="0.2">
      <c r="A575" s="978" t="s">
        <v>2143</v>
      </c>
      <c r="B575" s="979"/>
      <c r="C575" s="980"/>
      <c r="D575" s="981" t="str">
        <f t="shared" si="31"/>
        <v/>
      </c>
      <c r="E575" s="982"/>
      <c r="F575" s="982"/>
      <c r="G575" s="982"/>
      <c r="H575" s="973"/>
      <c r="I575" s="981" t="str">
        <f t="shared" si="32"/>
        <v/>
      </c>
      <c r="J575" s="980"/>
      <c r="K575" s="980"/>
      <c r="L575" s="983">
        <f t="shared" si="33"/>
        <v>0</v>
      </c>
      <c r="M575" s="984"/>
    </row>
    <row r="576" spans="1:13" s="7" customFormat="1" ht="20.100000000000001" customHeight="1" x14ac:dyDescent="0.2">
      <c r="A576" s="978" t="s">
        <v>2144</v>
      </c>
      <c r="B576" s="979"/>
      <c r="C576" s="980"/>
      <c r="D576" s="981" t="str">
        <f t="shared" si="31"/>
        <v/>
      </c>
      <c r="E576" s="982"/>
      <c r="F576" s="982"/>
      <c r="G576" s="982"/>
      <c r="H576" s="973"/>
      <c r="I576" s="981" t="str">
        <f t="shared" si="32"/>
        <v/>
      </c>
      <c r="J576" s="980"/>
      <c r="K576" s="980"/>
      <c r="L576" s="983">
        <f t="shared" si="33"/>
        <v>0</v>
      </c>
      <c r="M576" s="984"/>
    </row>
    <row r="577" spans="1:13" s="7" customFormat="1" ht="20.100000000000001" customHeight="1" x14ac:dyDescent="0.2">
      <c r="A577" s="978" t="s">
        <v>2145</v>
      </c>
      <c r="B577" s="979"/>
      <c r="C577" s="980"/>
      <c r="D577" s="981" t="str">
        <f t="shared" si="31"/>
        <v/>
      </c>
      <c r="E577" s="982"/>
      <c r="F577" s="982"/>
      <c r="G577" s="982"/>
      <c r="H577" s="973"/>
      <c r="I577" s="981" t="str">
        <f t="shared" si="32"/>
        <v/>
      </c>
      <c r="J577" s="980"/>
      <c r="K577" s="980"/>
      <c r="L577" s="983">
        <f t="shared" si="33"/>
        <v>0</v>
      </c>
      <c r="M577" s="984"/>
    </row>
    <row r="578" spans="1:13" s="7" customFormat="1" ht="20.100000000000001" customHeight="1" x14ac:dyDescent="0.2">
      <c r="A578" s="978" t="s">
        <v>2146</v>
      </c>
      <c r="B578" s="979"/>
      <c r="C578" s="980"/>
      <c r="D578" s="981" t="str">
        <f t="shared" si="31"/>
        <v/>
      </c>
      <c r="E578" s="982"/>
      <c r="F578" s="982"/>
      <c r="G578" s="982"/>
      <c r="H578" s="973"/>
      <c r="I578" s="981" t="str">
        <f t="shared" si="32"/>
        <v/>
      </c>
      <c r="J578" s="980"/>
      <c r="K578" s="980"/>
      <c r="L578" s="983">
        <f t="shared" si="33"/>
        <v>0</v>
      </c>
      <c r="M578" s="984"/>
    </row>
    <row r="579" spans="1:13" s="7" customFormat="1" ht="20.100000000000001" customHeight="1" x14ac:dyDescent="0.2">
      <c r="A579" s="978" t="s">
        <v>2147</v>
      </c>
      <c r="B579" s="979"/>
      <c r="C579" s="980"/>
      <c r="D579" s="981" t="str">
        <f t="shared" si="31"/>
        <v/>
      </c>
      <c r="E579" s="982"/>
      <c r="F579" s="982"/>
      <c r="G579" s="982"/>
      <c r="H579" s="973"/>
      <c r="I579" s="981" t="str">
        <f t="shared" si="32"/>
        <v/>
      </c>
      <c r="J579" s="980"/>
      <c r="K579" s="980"/>
      <c r="L579" s="983">
        <f t="shared" si="33"/>
        <v>0</v>
      </c>
      <c r="M579" s="984"/>
    </row>
    <row r="580" spans="1:13" s="7" customFormat="1" ht="20.100000000000001" customHeight="1" x14ac:dyDescent="0.2">
      <c r="A580" s="978" t="s">
        <v>2148</v>
      </c>
      <c r="B580" s="979"/>
      <c r="C580" s="980"/>
      <c r="D580" s="981" t="str">
        <f t="shared" si="31"/>
        <v/>
      </c>
      <c r="E580" s="982"/>
      <c r="F580" s="982"/>
      <c r="G580" s="982"/>
      <c r="H580" s="973"/>
      <c r="I580" s="981" t="str">
        <f t="shared" si="32"/>
        <v/>
      </c>
      <c r="J580" s="980"/>
      <c r="K580" s="980"/>
      <c r="L580" s="983">
        <f t="shared" si="33"/>
        <v>0</v>
      </c>
      <c r="M580" s="984"/>
    </row>
    <row r="581" spans="1:13" s="7" customFormat="1" ht="20.100000000000001" customHeight="1" x14ac:dyDescent="0.2">
      <c r="A581" s="978" t="s">
        <v>2149</v>
      </c>
      <c r="B581" s="979"/>
      <c r="C581" s="980"/>
      <c r="D581" s="981" t="str">
        <f t="shared" si="31"/>
        <v/>
      </c>
      <c r="E581" s="982"/>
      <c r="F581" s="982"/>
      <c r="G581" s="982"/>
      <c r="H581" s="973"/>
      <c r="I581" s="981" t="str">
        <f t="shared" si="32"/>
        <v/>
      </c>
      <c r="J581" s="980"/>
      <c r="K581" s="980"/>
      <c r="L581" s="983">
        <f t="shared" si="33"/>
        <v>0</v>
      </c>
      <c r="M581" s="984"/>
    </row>
    <row r="582" spans="1:13" s="7" customFormat="1" ht="20.100000000000001" customHeight="1" x14ac:dyDescent="0.2">
      <c r="A582" s="978" t="s">
        <v>2150</v>
      </c>
      <c r="B582" s="979"/>
      <c r="C582" s="980"/>
      <c r="D582" s="981" t="str">
        <f t="shared" si="31"/>
        <v/>
      </c>
      <c r="E582" s="982"/>
      <c r="F582" s="982"/>
      <c r="G582" s="982"/>
      <c r="H582" s="973"/>
      <c r="I582" s="981" t="str">
        <f t="shared" si="32"/>
        <v/>
      </c>
      <c r="J582" s="980"/>
      <c r="K582" s="980"/>
      <c r="L582" s="983">
        <f t="shared" si="33"/>
        <v>0</v>
      </c>
      <c r="M582" s="984"/>
    </row>
    <row r="583" spans="1:13" s="7" customFormat="1" ht="20.100000000000001" customHeight="1" x14ac:dyDescent="0.2">
      <c r="A583" s="978" t="s">
        <v>2151</v>
      </c>
      <c r="B583" s="979"/>
      <c r="C583" s="980"/>
      <c r="D583" s="981" t="str">
        <f t="shared" si="31"/>
        <v/>
      </c>
      <c r="E583" s="982"/>
      <c r="F583" s="982"/>
      <c r="G583" s="982"/>
      <c r="H583" s="973"/>
      <c r="I583" s="981" t="str">
        <f t="shared" si="32"/>
        <v/>
      </c>
      <c r="J583" s="980"/>
      <c r="K583" s="980"/>
      <c r="L583" s="983">
        <f t="shared" si="33"/>
        <v>0</v>
      </c>
      <c r="M583" s="984"/>
    </row>
    <row r="584" spans="1:13" s="7" customFormat="1" ht="20.100000000000001" customHeight="1" x14ac:dyDescent="0.2">
      <c r="A584" s="978" t="s">
        <v>2152</v>
      </c>
      <c r="B584" s="979"/>
      <c r="C584" s="980"/>
      <c r="D584" s="981" t="str">
        <f t="shared" si="31"/>
        <v/>
      </c>
      <c r="E584" s="982"/>
      <c r="F584" s="982"/>
      <c r="G584" s="982"/>
      <c r="H584" s="973"/>
      <c r="I584" s="981" t="str">
        <f t="shared" si="32"/>
        <v/>
      </c>
      <c r="J584" s="980"/>
      <c r="K584" s="980"/>
      <c r="L584" s="983">
        <f t="shared" si="33"/>
        <v>0</v>
      </c>
      <c r="M584" s="984"/>
    </row>
    <row r="585" spans="1:13" s="7" customFormat="1" ht="20.100000000000001" customHeight="1" x14ac:dyDescent="0.2">
      <c r="A585" s="978" t="s">
        <v>2153</v>
      </c>
      <c r="B585" s="979"/>
      <c r="C585" s="980"/>
      <c r="D585" s="981" t="str">
        <f t="shared" si="31"/>
        <v/>
      </c>
      <c r="E585" s="982"/>
      <c r="F585" s="982"/>
      <c r="G585" s="982"/>
      <c r="H585" s="973"/>
      <c r="I585" s="981" t="str">
        <f t="shared" si="32"/>
        <v/>
      </c>
      <c r="J585" s="980"/>
      <c r="K585" s="980"/>
      <c r="L585" s="983">
        <f t="shared" si="33"/>
        <v>0</v>
      </c>
      <c r="M585" s="984"/>
    </row>
    <row r="586" spans="1:13" s="7" customFormat="1" ht="20.100000000000001" customHeight="1" x14ac:dyDescent="0.2">
      <c r="A586" s="978" t="s">
        <v>2154</v>
      </c>
      <c r="B586" s="979"/>
      <c r="C586" s="980"/>
      <c r="D586" s="981" t="str">
        <f t="shared" si="31"/>
        <v/>
      </c>
      <c r="E586" s="982"/>
      <c r="F586" s="982"/>
      <c r="G586" s="982"/>
      <c r="H586" s="973"/>
      <c r="I586" s="981" t="str">
        <f t="shared" si="32"/>
        <v/>
      </c>
      <c r="J586" s="980"/>
      <c r="K586" s="980"/>
      <c r="L586" s="983">
        <f t="shared" si="33"/>
        <v>0</v>
      </c>
      <c r="M586" s="984"/>
    </row>
    <row r="587" spans="1:13" s="7" customFormat="1" ht="20.100000000000001" customHeight="1" x14ac:dyDescent="0.2">
      <c r="A587" s="978" t="s">
        <v>2155</v>
      </c>
      <c r="B587" s="979"/>
      <c r="C587" s="980"/>
      <c r="D587" s="981" t="str">
        <f t="shared" si="31"/>
        <v/>
      </c>
      <c r="E587" s="982"/>
      <c r="F587" s="982"/>
      <c r="G587" s="982"/>
      <c r="H587" s="973"/>
      <c r="I587" s="981" t="str">
        <f t="shared" si="32"/>
        <v/>
      </c>
      <c r="J587" s="980"/>
      <c r="K587" s="980"/>
      <c r="L587" s="983">
        <f t="shared" si="33"/>
        <v>0</v>
      </c>
      <c r="M587" s="984"/>
    </row>
    <row r="588" spans="1:13" s="7" customFormat="1" ht="20.100000000000001" customHeight="1" x14ac:dyDescent="0.2">
      <c r="A588" s="978" t="s">
        <v>2156</v>
      </c>
      <c r="B588" s="979"/>
      <c r="C588" s="980"/>
      <c r="D588" s="981" t="str">
        <f t="shared" si="31"/>
        <v/>
      </c>
      <c r="E588" s="982"/>
      <c r="F588" s="982"/>
      <c r="G588" s="982"/>
      <c r="H588" s="973"/>
      <c r="I588" s="981" t="str">
        <f t="shared" si="32"/>
        <v/>
      </c>
      <c r="J588" s="980"/>
      <c r="K588" s="980"/>
      <c r="L588" s="983">
        <f t="shared" si="33"/>
        <v>0</v>
      </c>
      <c r="M588" s="984"/>
    </row>
    <row r="589" spans="1:13" s="7" customFormat="1" ht="20.100000000000001" customHeight="1" x14ac:dyDescent="0.2">
      <c r="A589" s="978" t="s">
        <v>2157</v>
      </c>
      <c r="B589" s="979"/>
      <c r="C589" s="980"/>
      <c r="D589" s="981" t="str">
        <f t="shared" si="31"/>
        <v/>
      </c>
      <c r="E589" s="982"/>
      <c r="F589" s="982"/>
      <c r="G589" s="982"/>
      <c r="H589" s="973"/>
      <c r="I589" s="981" t="str">
        <f t="shared" si="32"/>
        <v/>
      </c>
      <c r="J589" s="980"/>
      <c r="K589" s="980"/>
      <c r="L589" s="983">
        <f t="shared" si="33"/>
        <v>0</v>
      </c>
      <c r="M589" s="984"/>
    </row>
    <row r="590" spans="1:13" s="7" customFormat="1" ht="20.100000000000001" customHeight="1" x14ac:dyDescent="0.2">
      <c r="A590" s="978" t="s">
        <v>2158</v>
      </c>
      <c r="B590" s="979"/>
      <c r="C590" s="980"/>
      <c r="D590" s="981" t="str">
        <f t="shared" si="31"/>
        <v/>
      </c>
      <c r="E590" s="982"/>
      <c r="F590" s="982"/>
      <c r="G590" s="982"/>
      <c r="H590" s="973"/>
      <c r="I590" s="981" t="str">
        <f t="shared" si="32"/>
        <v/>
      </c>
      <c r="J590" s="980"/>
      <c r="K590" s="980"/>
      <c r="L590" s="983">
        <f t="shared" si="33"/>
        <v>0</v>
      </c>
      <c r="M590" s="984"/>
    </row>
    <row r="591" spans="1:13" s="7" customFormat="1" ht="20.100000000000001" customHeight="1" x14ac:dyDescent="0.2">
      <c r="A591" s="978" t="s">
        <v>2159</v>
      </c>
      <c r="B591" s="979"/>
      <c r="C591" s="980"/>
      <c r="D591" s="981" t="str">
        <f t="shared" si="31"/>
        <v/>
      </c>
      <c r="E591" s="982"/>
      <c r="F591" s="982"/>
      <c r="G591" s="982"/>
      <c r="H591" s="973"/>
      <c r="I591" s="981" t="str">
        <f t="shared" si="32"/>
        <v/>
      </c>
      <c r="J591" s="980"/>
      <c r="K591" s="980"/>
      <c r="L591" s="983">
        <f t="shared" si="33"/>
        <v>0</v>
      </c>
      <c r="M591" s="984"/>
    </row>
    <row r="592" spans="1:13" s="7" customFormat="1" ht="20.100000000000001" customHeight="1" x14ac:dyDescent="0.2">
      <c r="A592" s="978" t="s">
        <v>2160</v>
      </c>
      <c r="B592" s="979"/>
      <c r="C592" s="980"/>
      <c r="D592" s="981" t="str">
        <f t="shared" si="31"/>
        <v/>
      </c>
      <c r="E592" s="982"/>
      <c r="F592" s="982"/>
      <c r="G592" s="982"/>
      <c r="H592" s="973"/>
      <c r="I592" s="981" t="str">
        <f t="shared" si="32"/>
        <v/>
      </c>
      <c r="J592" s="980"/>
      <c r="K592" s="980"/>
      <c r="L592" s="983">
        <f t="shared" si="33"/>
        <v>0</v>
      </c>
      <c r="M592" s="984"/>
    </row>
    <row r="593" spans="1:13" s="7" customFormat="1" ht="20.100000000000001" customHeight="1" x14ac:dyDescent="0.2">
      <c r="A593" s="978" t="s">
        <v>2161</v>
      </c>
      <c r="B593" s="979"/>
      <c r="C593" s="980"/>
      <c r="D593" s="981" t="str">
        <f t="shared" si="31"/>
        <v/>
      </c>
      <c r="E593" s="982"/>
      <c r="F593" s="982"/>
      <c r="G593" s="982"/>
      <c r="H593" s="973"/>
      <c r="I593" s="981" t="str">
        <f t="shared" si="32"/>
        <v/>
      </c>
      <c r="J593" s="980"/>
      <c r="K593" s="980"/>
      <c r="L593" s="983">
        <f t="shared" si="33"/>
        <v>0</v>
      </c>
      <c r="M593" s="984"/>
    </row>
    <row r="594" spans="1:13" s="7" customFormat="1" ht="20.100000000000001" customHeight="1" x14ac:dyDescent="0.2">
      <c r="A594" s="978" t="s">
        <v>2162</v>
      </c>
      <c r="B594" s="979"/>
      <c r="C594" s="980"/>
      <c r="D594" s="981" t="str">
        <f t="shared" si="31"/>
        <v/>
      </c>
      <c r="E594" s="982"/>
      <c r="F594" s="982"/>
      <c r="G594" s="982"/>
      <c r="H594" s="973"/>
      <c r="I594" s="981" t="str">
        <f t="shared" si="32"/>
        <v/>
      </c>
      <c r="J594" s="980"/>
      <c r="K594" s="980"/>
      <c r="L594" s="983">
        <f t="shared" si="33"/>
        <v>0</v>
      </c>
      <c r="M594" s="984"/>
    </row>
    <row r="595" spans="1:13" s="7" customFormat="1" ht="20.100000000000001" customHeight="1" x14ac:dyDescent="0.2">
      <c r="A595" s="978" t="s">
        <v>2163</v>
      </c>
      <c r="B595" s="979"/>
      <c r="C595" s="980"/>
      <c r="D595" s="981" t="str">
        <f t="shared" si="31"/>
        <v/>
      </c>
      <c r="E595" s="982"/>
      <c r="F595" s="982"/>
      <c r="G595" s="982"/>
      <c r="H595" s="973"/>
      <c r="I595" s="981" t="str">
        <f t="shared" si="32"/>
        <v/>
      </c>
      <c r="J595" s="980"/>
      <c r="K595" s="980"/>
      <c r="L595" s="983">
        <f t="shared" si="33"/>
        <v>0</v>
      </c>
      <c r="M595" s="984"/>
    </row>
    <row r="596" spans="1:13" s="7" customFormat="1" ht="20.100000000000001" customHeight="1" x14ac:dyDescent="0.2">
      <c r="A596" s="978" t="s">
        <v>2164</v>
      </c>
      <c r="B596" s="979"/>
      <c r="C596" s="980"/>
      <c r="D596" s="981" t="str">
        <f t="shared" si="31"/>
        <v/>
      </c>
      <c r="E596" s="982"/>
      <c r="F596" s="982"/>
      <c r="G596" s="982"/>
      <c r="H596" s="973"/>
      <c r="I596" s="981" t="str">
        <f t="shared" si="32"/>
        <v/>
      </c>
      <c r="J596" s="980"/>
      <c r="K596" s="980"/>
      <c r="L596" s="983">
        <f t="shared" si="33"/>
        <v>0</v>
      </c>
      <c r="M596" s="984"/>
    </row>
    <row r="597" spans="1:13" s="7" customFormat="1" ht="20.100000000000001" customHeight="1" x14ac:dyDescent="0.2">
      <c r="A597" s="978" t="s">
        <v>2165</v>
      </c>
      <c r="B597" s="979"/>
      <c r="C597" s="980"/>
      <c r="D597" s="981" t="str">
        <f t="shared" si="31"/>
        <v/>
      </c>
      <c r="E597" s="982"/>
      <c r="F597" s="982"/>
      <c r="G597" s="982"/>
      <c r="H597" s="973"/>
      <c r="I597" s="981" t="str">
        <f t="shared" si="32"/>
        <v/>
      </c>
      <c r="J597" s="980"/>
      <c r="K597" s="980"/>
      <c r="L597" s="983">
        <f t="shared" si="33"/>
        <v>0</v>
      </c>
      <c r="M597" s="984"/>
    </row>
    <row r="598" spans="1:13" s="7" customFormat="1" ht="20.100000000000001" customHeight="1" x14ac:dyDescent="0.2">
      <c r="A598" s="978" t="s">
        <v>2166</v>
      </c>
      <c r="B598" s="979"/>
      <c r="C598" s="980"/>
      <c r="D598" s="981" t="str">
        <f t="shared" si="31"/>
        <v/>
      </c>
      <c r="E598" s="982"/>
      <c r="F598" s="982"/>
      <c r="G598" s="982"/>
      <c r="H598" s="973"/>
      <c r="I598" s="981" t="str">
        <f t="shared" si="32"/>
        <v/>
      </c>
      <c r="J598" s="980"/>
      <c r="K598" s="980"/>
      <c r="L598" s="983">
        <f t="shared" si="33"/>
        <v>0</v>
      </c>
      <c r="M598" s="984"/>
    </row>
    <row r="599" spans="1:13" s="7" customFormat="1" ht="20.100000000000001" customHeight="1" x14ac:dyDescent="0.2">
      <c r="A599" s="978" t="s">
        <v>2167</v>
      </c>
      <c r="B599" s="979"/>
      <c r="C599" s="980"/>
      <c r="D599" s="981" t="str">
        <f t="shared" si="31"/>
        <v/>
      </c>
      <c r="E599" s="982"/>
      <c r="F599" s="982"/>
      <c r="G599" s="982"/>
      <c r="H599" s="973"/>
      <c r="I599" s="981" t="str">
        <f t="shared" si="32"/>
        <v/>
      </c>
      <c r="J599" s="980"/>
      <c r="K599" s="980"/>
      <c r="L599" s="983">
        <f t="shared" si="33"/>
        <v>0</v>
      </c>
      <c r="M599" s="984"/>
    </row>
    <row r="600" spans="1:13" s="7" customFormat="1" ht="20.100000000000001" customHeight="1" x14ac:dyDescent="0.2">
      <c r="A600" s="978" t="s">
        <v>2168</v>
      </c>
      <c r="B600" s="979"/>
      <c r="C600" s="980"/>
      <c r="D600" s="981" t="str">
        <f t="shared" si="31"/>
        <v/>
      </c>
      <c r="E600" s="982"/>
      <c r="F600" s="982"/>
      <c r="G600" s="982"/>
      <c r="H600" s="973"/>
      <c r="I600" s="981" t="str">
        <f t="shared" si="32"/>
        <v/>
      </c>
      <c r="J600" s="980"/>
      <c r="K600" s="980"/>
      <c r="L600" s="983">
        <f t="shared" si="33"/>
        <v>0</v>
      </c>
      <c r="M600" s="984"/>
    </row>
    <row r="601" spans="1:13" s="7" customFormat="1" ht="20.100000000000001" customHeight="1" x14ac:dyDescent="0.2">
      <c r="A601" s="978" t="s">
        <v>2169</v>
      </c>
      <c r="B601" s="979"/>
      <c r="C601" s="980"/>
      <c r="D601" s="981" t="str">
        <f t="shared" si="31"/>
        <v/>
      </c>
      <c r="E601" s="982"/>
      <c r="F601" s="982"/>
      <c r="G601" s="982"/>
      <c r="H601" s="973"/>
      <c r="I601" s="981" t="str">
        <f t="shared" si="32"/>
        <v/>
      </c>
      <c r="J601" s="980"/>
      <c r="K601" s="980"/>
      <c r="L601" s="983">
        <f t="shared" si="33"/>
        <v>0</v>
      </c>
      <c r="M601" s="984"/>
    </row>
    <row r="602" spans="1:13" s="7" customFormat="1" ht="20.100000000000001" customHeight="1" x14ac:dyDescent="0.2">
      <c r="A602" s="978" t="s">
        <v>2170</v>
      </c>
      <c r="B602" s="979"/>
      <c r="C602" s="980"/>
      <c r="D602" s="981" t="str">
        <f t="shared" si="31"/>
        <v/>
      </c>
      <c r="E602" s="982"/>
      <c r="F602" s="982"/>
      <c r="G602" s="982"/>
      <c r="H602" s="973"/>
      <c r="I602" s="981" t="str">
        <f t="shared" si="32"/>
        <v/>
      </c>
      <c r="J602" s="980"/>
      <c r="K602" s="980"/>
      <c r="L602" s="983">
        <f t="shared" si="33"/>
        <v>0</v>
      </c>
      <c r="M602" s="984"/>
    </row>
    <row r="603" spans="1:13" s="7" customFormat="1" ht="20.100000000000001" customHeight="1" x14ac:dyDescent="0.2">
      <c r="A603" s="978" t="s">
        <v>2171</v>
      </c>
      <c r="B603" s="979"/>
      <c r="C603" s="980"/>
      <c r="D603" s="981" t="str">
        <f t="shared" si="31"/>
        <v/>
      </c>
      <c r="E603" s="982"/>
      <c r="F603" s="982"/>
      <c r="G603" s="982"/>
      <c r="H603" s="973"/>
      <c r="I603" s="981" t="str">
        <f t="shared" si="32"/>
        <v/>
      </c>
      <c r="J603" s="980"/>
      <c r="K603" s="980"/>
      <c r="L603" s="983">
        <f t="shared" si="33"/>
        <v>0</v>
      </c>
      <c r="M603" s="984"/>
    </row>
    <row r="604" spans="1:13" s="7" customFormat="1" ht="20.100000000000001" customHeight="1" x14ac:dyDescent="0.2">
      <c r="A604" s="978" t="s">
        <v>2172</v>
      </c>
      <c r="B604" s="979"/>
      <c r="C604" s="980"/>
      <c r="D604" s="981" t="str">
        <f t="shared" si="31"/>
        <v/>
      </c>
      <c r="E604" s="982"/>
      <c r="F604" s="982"/>
      <c r="G604" s="982"/>
      <c r="H604" s="973"/>
      <c r="I604" s="981" t="str">
        <f t="shared" si="32"/>
        <v/>
      </c>
      <c r="J604" s="980"/>
      <c r="K604" s="980"/>
      <c r="L604" s="983">
        <f t="shared" si="33"/>
        <v>0</v>
      </c>
      <c r="M604" s="984"/>
    </row>
    <row r="605" spans="1:13" s="7" customFormat="1" ht="20.100000000000001" customHeight="1" x14ac:dyDescent="0.2">
      <c r="A605" s="978" t="s">
        <v>2173</v>
      </c>
      <c r="B605" s="979"/>
      <c r="C605" s="980"/>
      <c r="D605" s="981" t="str">
        <f t="shared" si="31"/>
        <v/>
      </c>
      <c r="E605" s="982"/>
      <c r="F605" s="982"/>
      <c r="G605" s="982"/>
      <c r="H605" s="973"/>
      <c r="I605" s="981" t="str">
        <f t="shared" si="32"/>
        <v/>
      </c>
      <c r="J605" s="980"/>
      <c r="K605" s="980"/>
      <c r="L605" s="983">
        <f t="shared" si="33"/>
        <v>0</v>
      </c>
      <c r="M605" s="984"/>
    </row>
    <row r="606" spans="1:13" s="7" customFormat="1" ht="20.100000000000001" customHeight="1" x14ac:dyDescent="0.2">
      <c r="A606" s="978" t="s">
        <v>2174</v>
      </c>
      <c r="B606" s="979"/>
      <c r="C606" s="980"/>
      <c r="D606" s="981" t="str">
        <f t="shared" si="31"/>
        <v/>
      </c>
      <c r="E606" s="982"/>
      <c r="F606" s="982"/>
      <c r="G606" s="982"/>
      <c r="H606" s="973"/>
      <c r="I606" s="981" t="str">
        <f t="shared" si="32"/>
        <v/>
      </c>
      <c r="J606" s="980"/>
      <c r="K606" s="980"/>
      <c r="L606" s="983">
        <f t="shared" si="33"/>
        <v>0</v>
      </c>
      <c r="M606" s="984"/>
    </row>
    <row r="607" spans="1:13" s="7" customFormat="1" ht="20.100000000000001" customHeight="1" x14ac:dyDescent="0.2">
      <c r="A607" s="978" t="s">
        <v>2175</v>
      </c>
      <c r="B607" s="979"/>
      <c r="C607" s="980"/>
      <c r="D607" s="981" t="str">
        <f t="shared" si="31"/>
        <v/>
      </c>
      <c r="E607" s="982"/>
      <c r="F607" s="982"/>
      <c r="G607" s="982"/>
      <c r="H607" s="973"/>
      <c r="I607" s="981" t="str">
        <f t="shared" si="32"/>
        <v/>
      </c>
      <c r="J607" s="980"/>
      <c r="K607" s="980"/>
      <c r="L607" s="983">
        <f t="shared" si="33"/>
        <v>0</v>
      </c>
      <c r="M607" s="984"/>
    </row>
    <row r="608" spans="1:13" s="7" customFormat="1" ht="20.100000000000001" customHeight="1" x14ac:dyDescent="0.2">
      <c r="A608" s="978" t="s">
        <v>2176</v>
      </c>
      <c r="B608" s="979"/>
      <c r="C608" s="980"/>
      <c r="D608" s="981" t="str">
        <f t="shared" si="31"/>
        <v/>
      </c>
      <c r="E608" s="982"/>
      <c r="F608" s="982"/>
      <c r="G608" s="982"/>
      <c r="H608" s="973"/>
      <c r="I608" s="981" t="str">
        <f t="shared" si="32"/>
        <v/>
      </c>
      <c r="J608" s="980"/>
      <c r="K608" s="980"/>
      <c r="L608" s="983">
        <f t="shared" si="33"/>
        <v>0</v>
      </c>
      <c r="M608" s="984"/>
    </row>
    <row r="609" spans="1:13" s="7" customFormat="1" ht="20.100000000000001" customHeight="1" x14ac:dyDescent="0.2">
      <c r="A609" s="978" t="s">
        <v>2177</v>
      </c>
      <c r="B609" s="979"/>
      <c r="C609" s="980"/>
      <c r="D609" s="981" t="str">
        <f t="shared" si="31"/>
        <v/>
      </c>
      <c r="E609" s="982"/>
      <c r="F609" s="982"/>
      <c r="G609" s="982"/>
      <c r="H609" s="973"/>
      <c r="I609" s="981" t="str">
        <f t="shared" si="32"/>
        <v/>
      </c>
      <c r="J609" s="980"/>
      <c r="K609" s="980"/>
      <c r="L609" s="983">
        <f t="shared" si="33"/>
        <v>0</v>
      </c>
      <c r="M609" s="984"/>
    </row>
    <row r="610" spans="1:13" s="7" customFormat="1" ht="20.100000000000001" customHeight="1" x14ac:dyDescent="0.2">
      <c r="A610" s="978" t="s">
        <v>2178</v>
      </c>
      <c r="B610" s="979"/>
      <c r="C610" s="980"/>
      <c r="D610" s="981" t="str">
        <f t="shared" si="31"/>
        <v/>
      </c>
      <c r="E610" s="982"/>
      <c r="F610" s="982"/>
      <c r="G610" s="982"/>
      <c r="H610" s="973"/>
      <c r="I610" s="981" t="str">
        <f t="shared" si="32"/>
        <v/>
      </c>
      <c r="J610" s="980"/>
      <c r="K610" s="980"/>
      <c r="L610" s="983">
        <f t="shared" si="33"/>
        <v>0</v>
      </c>
      <c r="M610" s="984"/>
    </row>
    <row r="611" spans="1:13" s="7" customFormat="1" ht="20.100000000000001" customHeight="1" x14ac:dyDescent="0.2">
      <c r="A611" s="978" t="s">
        <v>2179</v>
      </c>
      <c r="B611" s="979"/>
      <c r="C611" s="980"/>
      <c r="D611" s="981" t="str">
        <f t="shared" si="31"/>
        <v/>
      </c>
      <c r="E611" s="982"/>
      <c r="F611" s="982"/>
      <c r="G611" s="982"/>
      <c r="H611" s="973"/>
      <c r="I611" s="981" t="str">
        <f t="shared" si="32"/>
        <v/>
      </c>
      <c r="J611" s="980"/>
      <c r="K611" s="980"/>
      <c r="L611" s="983">
        <f t="shared" si="33"/>
        <v>0</v>
      </c>
      <c r="M611" s="984"/>
    </row>
    <row r="612" spans="1:13" s="7" customFormat="1" ht="20.100000000000001" customHeight="1" x14ac:dyDescent="0.2">
      <c r="A612" s="978" t="s">
        <v>2180</v>
      </c>
      <c r="B612" s="979"/>
      <c r="C612" s="980"/>
      <c r="D612" s="981" t="str">
        <f t="shared" ref="D612:D647" si="34">IF(ISBLANK(C612),"",IF($F$10="Yes",DATE(YEAR(C612)-5,MONTH(C612),DAY(C612)),DATE(YEAR(C612)-10,MONTH(C612),DAY(C612))))</f>
        <v/>
      </c>
      <c r="E612" s="982"/>
      <c r="F612" s="982"/>
      <c r="G612" s="982"/>
      <c r="H612" s="973"/>
      <c r="I612" s="981" t="str">
        <f t="shared" si="32"/>
        <v/>
      </c>
      <c r="J612" s="980"/>
      <c r="K612" s="980"/>
      <c r="L612" s="983">
        <f t="shared" si="33"/>
        <v>0</v>
      </c>
      <c r="M612" s="984"/>
    </row>
    <row r="613" spans="1:13" s="7" customFormat="1" ht="20.100000000000001" customHeight="1" x14ac:dyDescent="0.2">
      <c r="A613" s="978" t="s">
        <v>2181</v>
      </c>
      <c r="B613" s="979"/>
      <c r="C613" s="980"/>
      <c r="D613" s="981" t="str">
        <f t="shared" si="34"/>
        <v/>
      </c>
      <c r="E613" s="982"/>
      <c r="F613" s="982"/>
      <c r="G613" s="982"/>
      <c r="H613" s="973"/>
      <c r="I613" s="981" t="str">
        <f t="shared" ref="I613:I647" si="35">IF(ISBLANK(H613),"",DATE(YEAR(H613)+2,MONTH(H613),DAY(H613)))</f>
        <v/>
      </c>
      <c r="J613" s="980"/>
      <c r="K613" s="980"/>
      <c r="L613" s="983">
        <f t="shared" ref="L613:L647" si="36">K613-J613</f>
        <v>0</v>
      </c>
      <c r="M613" s="984"/>
    </row>
    <row r="614" spans="1:13" s="7" customFormat="1" ht="20.100000000000001" customHeight="1" x14ac:dyDescent="0.2">
      <c r="A614" s="978" t="s">
        <v>2182</v>
      </c>
      <c r="B614" s="979"/>
      <c r="C614" s="980"/>
      <c r="D614" s="981" t="str">
        <f t="shared" si="34"/>
        <v/>
      </c>
      <c r="E614" s="982"/>
      <c r="F614" s="982"/>
      <c r="G614" s="982"/>
      <c r="H614" s="973"/>
      <c r="I614" s="981" t="str">
        <f t="shared" si="35"/>
        <v/>
      </c>
      <c r="J614" s="980"/>
      <c r="K614" s="980"/>
      <c r="L614" s="983">
        <f t="shared" si="36"/>
        <v>0</v>
      </c>
      <c r="M614" s="984"/>
    </row>
    <row r="615" spans="1:13" s="7" customFormat="1" ht="20.100000000000001" customHeight="1" x14ac:dyDescent="0.2">
      <c r="A615" s="978" t="s">
        <v>2183</v>
      </c>
      <c r="B615" s="979"/>
      <c r="C615" s="980"/>
      <c r="D615" s="981" t="str">
        <f t="shared" si="34"/>
        <v/>
      </c>
      <c r="E615" s="982"/>
      <c r="F615" s="982"/>
      <c r="G615" s="982"/>
      <c r="H615" s="973"/>
      <c r="I615" s="981" t="str">
        <f t="shared" si="35"/>
        <v/>
      </c>
      <c r="J615" s="980"/>
      <c r="K615" s="980"/>
      <c r="L615" s="983">
        <f t="shared" si="36"/>
        <v>0</v>
      </c>
      <c r="M615" s="984"/>
    </row>
    <row r="616" spans="1:13" s="7" customFormat="1" ht="20.100000000000001" customHeight="1" x14ac:dyDescent="0.2">
      <c r="A616" s="978" t="s">
        <v>2184</v>
      </c>
      <c r="B616" s="979"/>
      <c r="C616" s="980"/>
      <c r="D616" s="981" t="str">
        <f t="shared" si="34"/>
        <v/>
      </c>
      <c r="E616" s="982"/>
      <c r="F616" s="982"/>
      <c r="G616" s="982"/>
      <c r="H616" s="973"/>
      <c r="I616" s="981" t="str">
        <f t="shared" si="35"/>
        <v/>
      </c>
      <c r="J616" s="980"/>
      <c r="K616" s="980"/>
      <c r="L616" s="983">
        <f t="shared" si="36"/>
        <v>0</v>
      </c>
      <c r="M616" s="984"/>
    </row>
    <row r="617" spans="1:13" s="7" customFormat="1" ht="20.100000000000001" customHeight="1" x14ac:dyDescent="0.2">
      <c r="A617" s="978" t="s">
        <v>2185</v>
      </c>
      <c r="B617" s="979"/>
      <c r="C617" s="980"/>
      <c r="D617" s="981" t="str">
        <f t="shared" si="34"/>
        <v/>
      </c>
      <c r="E617" s="982"/>
      <c r="F617" s="982"/>
      <c r="G617" s="982"/>
      <c r="H617" s="973"/>
      <c r="I617" s="981" t="str">
        <f t="shared" si="35"/>
        <v/>
      </c>
      <c r="J617" s="980"/>
      <c r="K617" s="980"/>
      <c r="L617" s="983">
        <f t="shared" si="36"/>
        <v>0</v>
      </c>
      <c r="M617" s="984"/>
    </row>
    <row r="618" spans="1:13" s="7" customFormat="1" ht="20.100000000000001" customHeight="1" x14ac:dyDescent="0.2">
      <c r="A618" s="978" t="s">
        <v>2186</v>
      </c>
      <c r="B618" s="979"/>
      <c r="C618" s="980"/>
      <c r="D618" s="981" t="str">
        <f t="shared" si="34"/>
        <v/>
      </c>
      <c r="E618" s="982"/>
      <c r="F618" s="982"/>
      <c r="G618" s="982"/>
      <c r="H618" s="973"/>
      <c r="I618" s="981" t="str">
        <f t="shared" si="35"/>
        <v/>
      </c>
      <c r="J618" s="980"/>
      <c r="K618" s="980"/>
      <c r="L618" s="983">
        <f t="shared" si="36"/>
        <v>0</v>
      </c>
      <c r="M618" s="984"/>
    </row>
    <row r="619" spans="1:13" s="7" customFormat="1" ht="20.100000000000001" customHeight="1" x14ac:dyDescent="0.2">
      <c r="A619" s="978" t="s">
        <v>2187</v>
      </c>
      <c r="B619" s="979"/>
      <c r="C619" s="980"/>
      <c r="D619" s="981" t="str">
        <f t="shared" si="34"/>
        <v/>
      </c>
      <c r="E619" s="982"/>
      <c r="F619" s="982"/>
      <c r="G619" s="982"/>
      <c r="H619" s="973"/>
      <c r="I619" s="981" t="str">
        <f t="shared" si="35"/>
        <v/>
      </c>
      <c r="J619" s="980"/>
      <c r="K619" s="980"/>
      <c r="L619" s="983">
        <f t="shared" si="36"/>
        <v>0</v>
      </c>
      <c r="M619" s="984"/>
    </row>
    <row r="620" spans="1:13" s="7" customFormat="1" ht="20.100000000000001" customHeight="1" x14ac:dyDescent="0.2">
      <c r="A620" s="978" t="s">
        <v>2188</v>
      </c>
      <c r="B620" s="979"/>
      <c r="C620" s="980"/>
      <c r="D620" s="981" t="str">
        <f t="shared" si="34"/>
        <v/>
      </c>
      <c r="E620" s="982"/>
      <c r="F620" s="982"/>
      <c r="G620" s="982"/>
      <c r="H620" s="973"/>
      <c r="I620" s="981" t="str">
        <f t="shared" si="35"/>
        <v/>
      </c>
      <c r="J620" s="980"/>
      <c r="K620" s="980"/>
      <c r="L620" s="983">
        <f t="shared" si="36"/>
        <v>0</v>
      </c>
      <c r="M620" s="984"/>
    </row>
    <row r="621" spans="1:13" s="7" customFormat="1" ht="20.100000000000001" customHeight="1" x14ac:dyDescent="0.2">
      <c r="A621" s="978" t="s">
        <v>2189</v>
      </c>
      <c r="B621" s="979"/>
      <c r="C621" s="980"/>
      <c r="D621" s="981" t="str">
        <f t="shared" si="34"/>
        <v/>
      </c>
      <c r="E621" s="982"/>
      <c r="F621" s="982"/>
      <c r="G621" s="982"/>
      <c r="H621" s="973"/>
      <c r="I621" s="981" t="str">
        <f t="shared" si="35"/>
        <v/>
      </c>
      <c r="J621" s="980"/>
      <c r="K621" s="980"/>
      <c r="L621" s="983">
        <f t="shared" si="36"/>
        <v>0</v>
      </c>
      <c r="M621" s="984"/>
    </row>
    <row r="622" spans="1:13" s="7" customFormat="1" ht="20.100000000000001" customHeight="1" x14ac:dyDescent="0.2">
      <c r="A622" s="978" t="s">
        <v>2190</v>
      </c>
      <c r="B622" s="979"/>
      <c r="C622" s="980"/>
      <c r="D622" s="981" t="str">
        <f t="shared" si="34"/>
        <v/>
      </c>
      <c r="E622" s="982"/>
      <c r="F622" s="982"/>
      <c r="G622" s="982"/>
      <c r="H622" s="973"/>
      <c r="I622" s="981" t="str">
        <f t="shared" si="35"/>
        <v/>
      </c>
      <c r="J622" s="980"/>
      <c r="K622" s="980"/>
      <c r="L622" s="983">
        <f t="shared" si="36"/>
        <v>0</v>
      </c>
      <c r="M622" s="984"/>
    </row>
    <row r="623" spans="1:13" s="7" customFormat="1" ht="20.100000000000001" customHeight="1" x14ac:dyDescent="0.2">
      <c r="A623" s="978" t="s">
        <v>2191</v>
      </c>
      <c r="B623" s="979"/>
      <c r="C623" s="980"/>
      <c r="D623" s="981" t="str">
        <f t="shared" si="34"/>
        <v/>
      </c>
      <c r="E623" s="982"/>
      <c r="F623" s="982"/>
      <c r="G623" s="982"/>
      <c r="H623" s="973"/>
      <c r="I623" s="981" t="str">
        <f t="shared" si="35"/>
        <v/>
      </c>
      <c r="J623" s="980"/>
      <c r="K623" s="980"/>
      <c r="L623" s="983">
        <f t="shared" si="36"/>
        <v>0</v>
      </c>
      <c r="M623" s="984"/>
    </row>
    <row r="624" spans="1:13" s="7" customFormat="1" ht="20.100000000000001" customHeight="1" x14ac:dyDescent="0.2">
      <c r="A624" s="978" t="s">
        <v>2192</v>
      </c>
      <c r="B624" s="979"/>
      <c r="C624" s="980"/>
      <c r="D624" s="981" t="str">
        <f t="shared" si="34"/>
        <v/>
      </c>
      <c r="E624" s="982"/>
      <c r="F624" s="982"/>
      <c r="G624" s="982"/>
      <c r="H624" s="973"/>
      <c r="I624" s="981" t="str">
        <f t="shared" si="35"/>
        <v/>
      </c>
      <c r="J624" s="980"/>
      <c r="K624" s="980"/>
      <c r="L624" s="983">
        <f t="shared" si="36"/>
        <v>0</v>
      </c>
      <c r="M624" s="984"/>
    </row>
    <row r="625" spans="1:13" s="7" customFormat="1" ht="20.100000000000001" customHeight="1" x14ac:dyDescent="0.2">
      <c r="A625" s="978" t="s">
        <v>2193</v>
      </c>
      <c r="B625" s="979"/>
      <c r="C625" s="980"/>
      <c r="D625" s="981" t="str">
        <f t="shared" si="34"/>
        <v/>
      </c>
      <c r="E625" s="982"/>
      <c r="F625" s="982"/>
      <c r="G625" s="982"/>
      <c r="H625" s="973"/>
      <c r="I625" s="981" t="str">
        <f t="shared" si="35"/>
        <v/>
      </c>
      <c r="J625" s="980"/>
      <c r="K625" s="980"/>
      <c r="L625" s="983">
        <f t="shared" si="36"/>
        <v>0</v>
      </c>
      <c r="M625" s="984"/>
    </row>
    <row r="626" spans="1:13" s="7" customFormat="1" ht="20.100000000000001" customHeight="1" x14ac:dyDescent="0.2">
      <c r="A626" s="978" t="s">
        <v>2194</v>
      </c>
      <c r="B626" s="979"/>
      <c r="C626" s="980"/>
      <c r="D626" s="981" t="str">
        <f t="shared" si="34"/>
        <v/>
      </c>
      <c r="E626" s="982"/>
      <c r="F626" s="982"/>
      <c r="G626" s="982"/>
      <c r="H626" s="973"/>
      <c r="I626" s="981" t="str">
        <f t="shared" si="35"/>
        <v/>
      </c>
      <c r="J626" s="980"/>
      <c r="K626" s="980"/>
      <c r="L626" s="983">
        <f t="shared" si="36"/>
        <v>0</v>
      </c>
      <c r="M626" s="984"/>
    </row>
    <row r="627" spans="1:13" s="7" customFormat="1" ht="20.100000000000001" customHeight="1" x14ac:dyDescent="0.2">
      <c r="A627" s="978" t="s">
        <v>2195</v>
      </c>
      <c r="B627" s="979"/>
      <c r="C627" s="980"/>
      <c r="D627" s="981" t="str">
        <f t="shared" si="34"/>
        <v/>
      </c>
      <c r="E627" s="982"/>
      <c r="F627" s="982"/>
      <c r="G627" s="982"/>
      <c r="H627" s="973"/>
      <c r="I627" s="981" t="str">
        <f t="shared" si="35"/>
        <v/>
      </c>
      <c r="J627" s="980"/>
      <c r="K627" s="980"/>
      <c r="L627" s="983">
        <f t="shared" si="36"/>
        <v>0</v>
      </c>
      <c r="M627" s="984"/>
    </row>
    <row r="628" spans="1:13" s="7" customFormat="1" ht="20.100000000000001" customHeight="1" x14ac:dyDescent="0.2">
      <c r="A628" s="978" t="s">
        <v>2196</v>
      </c>
      <c r="B628" s="979"/>
      <c r="C628" s="980"/>
      <c r="D628" s="981" t="str">
        <f t="shared" si="34"/>
        <v/>
      </c>
      <c r="E628" s="982"/>
      <c r="F628" s="982"/>
      <c r="G628" s="982"/>
      <c r="H628" s="973"/>
      <c r="I628" s="981" t="str">
        <f t="shared" si="35"/>
        <v/>
      </c>
      <c r="J628" s="980"/>
      <c r="K628" s="980"/>
      <c r="L628" s="983">
        <f t="shared" si="36"/>
        <v>0</v>
      </c>
      <c r="M628" s="984"/>
    </row>
    <row r="629" spans="1:13" s="7" customFormat="1" ht="20.100000000000001" customHeight="1" x14ac:dyDescent="0.2">
      <c r="A629" s="978" t="s">
        <v>2197</v>
      </c>
      <c r="B629" s="979"/>
      <c r="C629" s="980"/>
      <c r="D629" s="981" t="str">
        <f t="shared" si="34"/>
        <v/>
      </c>
      <c r="E629" s="982"/>
      <c r="F629" s="982"/>
      <c r="G629" s="982"/>
      <c r="H629" s="973"/>
      <c r="I629" s="981" t="str">
        <f t="shared" si="35"/>
        <v/>
      </c>
      <c r="J629" s="980"/>
      <c r="K629" s="980"/>
      <c r="L629" s="983">
        <f t="shared" si="36"/>
        <v>0</v>
      </c>
      <c r="M629" s="984"/>
    </row>
    <row r="630" spans="1:13" s="7" customFormat="1" ht="20.100000000000001" customHeight="1" x14ac:dyDescent="0.2">
      <c r="A630" s="978" t="s">
        <v>2198</v>
      </c>
      <c r="B630" s="979"/>
      <c r="C630" s="980"/>
      <c r="D630" s="981" t="str">
        <f t="shared" si="34"/>
        <v/>
      </c>
      <c r="E630" s="982"/>
      <c r="F630" s="982"/>
      <c r="G630" s="982"/>
      <c r="H630" s="973"/>
      <c r="I630" s="981" t="str">
        <f t="shared" si="35"/>
        <v/>
      </c>
      <c r="J630" s="980"/>
      <c r="K630" s="980"/>
      <c r="L630" s="983">
        <f t="shared" si="36"/>
        <v>0</v>
      </c>
      <c r="M630" s="984"/>
    </row>
    <row r="631" spans="1:13" s="7" customFormat="1" ht="20.100000000000001" customHeight="1" x14ac:dyDescent="0.2">
      <c r="A631" s="978" t="s">
        <v>2199</v>
      </c>
      <c r="B631" s="979"/>
      <c r="C631" s="980"/>
      <c r="D631" s="981" t="str">
        <f t="shared" si="34"/>
        <v/>
      </c>
      <c r="E631" s="982"/>
      <c r="F631" s="982"/>
      <c r="G631" s="982"/>
      <c r="H631" s="973"/>
      <c r="I631" s="981" t="str">
        <f t="shared" si="35"/>
        <v/>
      </c>
      <c r="J631" s="980"/>
      <c r="K631" s="980"/>
      <c r="L631" s="983">
        <f t="shared" si="36"/>
        <v>0</v>
      </c>
      <c r="M631" s="984"/>
    </row>
    <row r="632" spans="1:13" s="7" customFormat="1" ht="20.100000000000001" customHeight="1" x14ac:dyDescent="0.2">
      <c r="A632" s="978" t="s">
        <v>2200</v>
      </c>
      <c r="B632" s="979"/>
      <c r="C632" s="980"/>
      <c r="D632" s="981" t="str">
        <f t="shared" si="34"/>
        <v/>
      </c>
      <c r="E632" s="982"/>
      <c r="F632" s="982"/>
      <c r="G632" s="982"/>
      <c r="H632" s="973"/>
      <c r="I632" s="981" t="str">
        <f t="shared" si="35"/>
        <v/>
      </c>
      <c r="J632" s="980"/>
      <c r="K632" s="980"/>
      <c r="L632" s="983">
        <f t="shared" si="36"/>
        <v>0</v>
      </c>
      <c r="M632" s="984"/>
    </row>
    <row r="633" spans="1:13" s="7" customFormat="1" ht="20.100000000000001" customHeight="1" x14ac:dyDescent="0.2">
      <c r="A633" s="978" t="s">
        <v>2201</v>
      </c>
      <c r="B633" s="979"/>
      <c r="C633" s="980"/>
      <c r="D633" s="981" t="str">
        <f t="shared" si="34"/>
        <v/>
      </c>
      <c r="E633" s="982"/>
      <c r="F633" s="982"/>
      <c r="G633" s="982"/>
      <c r="H633" s="973"/>
      <c r="I633" s="981" t="str">
        <f t="shared" si="35"/>
        <v/>
      </c>
      <c r="J633" s="980"/>
      <c r="K633" s="980"/>
      <c r="L633" s="983">
        <f t="shared" si="36"/>
        <v>0</v>
      </c>
      <c r="M633" s="984"/>
    </row>
    <row r="634" spans="1:13" s="7" customFormat="1" ht="20.100000000000001" customHeight="1" x14ac:dyDescent="0.2">
      <c r="A634" s="978" t="s">
        <v>2202</v>
      </c>
      <c r="B634" s="979"/>
      <c r="C634" s="980"/>
      <c r="D634" s="981" t="str">
        <f t="shared" si="34"/>
        <v/>
      </c>
      <c r="E634" s="982"/>
      <c r="F634" s="982"/>
      <c r="G634" s="982"/>
      <c r="H634" s="973"/>
      <c r="I634" s="981" t="str">
        <f t="shared" si="35"/>
        <v/>
      </c>
      <c r="J634" s="980"/>
      <c r="K634" s="980"/>
      <c r="L634" s="983">
        <f t="shared" si="36"/>
        <v>0</v>
      </c>
      <c r="M634" s="984"/>
    </row>
    <row r="635" spans="1:13" s="7" customFormat="1" ht="20.100000000000001" customHeight="1" x14ac:dyDescent="0.2">
      <c r="A635" s="978" t="s">
        <v>2203</v>
      </c>
      <c r="B635" s="979"/>
      <c r="C635" s="980"/>
      <c r="D635" s="981" t="str">
        <f t="shared" si="34"/>
        <v/>
      </c>
      <c r="E635" s="982"/>
      <c r="F635" s="982"/>
      <c r="G635" s="982"/>
      <c r="H635" s="973"/>
      <c r="I635" s="981" t="str">
        <f t="shared" si="35"/>
        <v/>
      </c>
      <c r="J635" s="980"/>
      <c r="K635" s="980"/>
      <c r="L635" s="983">
        <f t="shared" si="36"/>
        <v>0</v>
      </c>
      <c r="M635" s="984"/>
    </row>
    <row r="636" spans="1:13" s="7" customFormat="1" ht="20.100000000000001" customHeight="1" x14ac:dyDescent="0.2">
      <c r="A636" s="978" t="s">
        <v>2204</v>
      </c>
      <c r="B636" s="979"/>
      <c r="C636" s="980"/>
      <c r="D636" s="981" t="str">
        <f t="shared" si="34"/>
        <v/>
      </c>
      <c r="E636" s="982"/>
      <c r="F636" s="982"/>
      <c r="G636" s="982"/>
      <c r="H636" s="973"/>
      <c r="I636" s="981" t="str">
        <f t="shared" si="35"/>
        <v/>
      </c>
      <c r="J636" s="980"/>
      <c r="K636" s="980"/>
      <c r="L636" s="983">
        <f t="shared" si="36"/>
        <v>0</v>
      </c>
      <c r="M636" s="984"/>
    </row>
    <row r="637" spans="1:13" s="7" customFormat="1" ht="20.100000000000001" customHeight="1" x14ac:dyDescent="0.2">
      <c r="A637" s="978" t="s">
        <v>2205</v>
      </c>
      <c r="B637" s="979"/>
      <c r="C637" s="980"/>
      <c r="D637" s="981" t="str">
        <f t="shared" si="34"/>
        <v/>
      </c>
      <c r="E637" s="982"/>
      <c r="F637" s="982"/>
      <c r="G637" s="982"/>
      <c r="H637" s="973"/>
      <c r="I637" s="981" t="str">
        <f t="shared" si="35"/>
        <v/>
      </c>
      <c r="J637" s="980"/>
      <c r="K637" s="980"/>
      <c r="L637" s="983">
        <f t="shared" si="36"/>
        <v>0</v>
      </c>
      <c r="M637" s="984"/>
    </row>
    <row r="638" spans="1:13" s="7" customFormat="1" ht="20.100000000000001" customHeight="1" x14ac:dyDescent="0.2">
      <c r="A638" s="978" t="s">
        <v>2206</v>
      </c>
      <c r="B638" s="979"/>
      <c r="C638" s="980"/>
      <c r="D638" s="981" t="str">
        <f t="shared" si="34"/>
        <v/>
      </c>
      <c r="E638" s="982"/>
      <c r="F638" s="982"/>
      <c r="G638" s="982"/>
      <c r="H638" s="973"/>
      <c r="I638" s="981" t="str">
        <f t="shared" si="35"/>
        <v/>
      </c>
      <c r="J638" s="980"/>
      <c r="K638" s="980"/>
      <c r="L638" s="983">
        <f t="shared" si="36"/>
        <v>0</v>
      </c>
      <c r="M638" s="984"/>
    </row>
    <row r="639" spans="1:13" s="7" customFormat="1" ht="20.100000000000001" customHeight="1" x14ac:dyDescent="0.2">
      <c r="A639" s="978" t="s">
        <v>2207</v>
      </c>
      <c r="B639" s="979"/>
      <c r="C639" s="980"/>
      <c r="D639" s="981" t="str">
        <f t="shared" si="34"/>
        <v/>
      </c>
      <c r="E639" s="982"/>
      <c r="F639" s="982"/>
      <c r="G639" s="982"/>
      <c r="H639" s="973"/>
      <c r="I639" s="981" t="str">
        <f t="shared" si="35"/>
        <v/>
      </c>
      <c r="J639" s="980"/>
      <c r="K639" s="980"/>
      <c r="L639" s="983">
        <f t="shared" si="36"/>
        <v>0</v>
      </c>
      <c r="M639" s="984"/>
    </row>
    <row r="640" spans="1:13" s="7" customFormat="1" ht="20.100000000000001" customHeight="1" x14ac:dyDescent="0.2">
      <c r="A640" s="978" t="s">
        <v>2208</v>
      </c>
      <c r="B640" s="979"/>
      <c r="C640" s="980"/>
      <c r="D640" s="981" t="str">
        <f t="shared" si="34"/>
        <v/>
      </c>
      <c r="E640" s="982"/>
      <c r="F640" s="982"/>
      <c r="G640" s="982"/>
      <c r="H640" s="973"/>
      <c r="I640" s="981" t="str">
        <f t="shared" si="35"/>
        <v/>
      </c>
      <c r="J640" s="980"/>
      <c r="K640" s="980"/>
      <c r="L640" s="983">
        <f t="shared" si="36"/>
        <v>0</v>
      </c>
      <c r="M640" s="984"/>
    </row>
    <row r="641" spans="1:13" s="7" customFormat="1" ht="20.100000000000001" customHeight="1" x14ac:dyDescent="0.2">
      <c r="A641" s="978" t="s">
        <v>2209</v>
      </c>
      <c r="B641" s="979"/>
      <c r="C641" s="980"/>
      <c r="D641" s="981" t="str">
        <f t="shared" si="34"/>
        <v/>
      </c>
      <c r="E641" s="982"/>
      <c r="F641" s="982"/>
      <c r="G641" s="982"/>
      <c r="H641" s="973"/>
      <c r="I641" s="981" t="str">
        <f t="shared" si="35"/>
        <v/>
      </c>
      <c r="J641" s="980"/>
      <c r="K641" s="980"/>
      <c r="L641" s="983">
        <f t="shared" si="36"/>
        <v>0</v>
      </c>
      <c r="M641" s="984"/>
    </row>
    <row r="642" spans="1:13" s="7" customFormat="1" ht="20.100000000000001" customHeight="1" x14ac:dyDescent="0.2">
      <c r="A642" s="978" t="s">
        <v>2210</v>
      </c>
      <c r="B642" s="979"/>
      <c r="C642" s="980"/>
      <c r="D642" s="981" t="str">
        <f t="shared" si="34"/>
        <v/>
      </c>
      <c r="E642" s="982"/>
      <c r="F642" s="982"/>
      <c r="G642" s="982"/>
      <c r="H642" s="973"/>
      <c r="I642" s="981" t="str">
        <f t="shared" si="35"/>
        <v/>
      </c>
      <c r="J642" s="980"/>
      <c r="K642" s="980"/>
      <c r="L642" s="983">
        <f t="shared" si="36"/>
        <v>0</v>
      </c>
      <c r="M642" s="984"/>
    </row>
    <row r="643" spans="1:13" s="7" customFormat="1" ht="20.100000000000001" customHeight="1" x14ac:dyDescent="0.2">
      <c r="A643" s="978" t="s">
        <v>2211</v>
      </c>
      <c r="B643" s="979"/>
      <c r="C643" s="980"/>
      <c r="D643" s="981" t="str">
        <f t="shared" si="34"/>
        <v/>
      </c>
      <c r="E643" s="982"/>
      <c r="F643" s="982"/>
      <c r="G643" s="982"/>
      <c r="H643" s="973"/>
      <c r="I643" s="981" t="str">
        <f t="shared" si="35"/>
        <v/>
      </c>
      <c r="J643" s="980"/>
      <c r="K643" s="980"/>
      <c r="L643" s="983">
        <f t="shared" si="36"/>
        <v>0</v>
      </c>
      <c r="M643" s="984"/>
    </row>
    <row r="644" spans="1:13" s="7" customFormat="1" ht="20.100000000000001" customHeight="1" x14ac:dyDescent="0.2">
      <c r="A644" s="978" t="s">
        <v>2212</v>
      </c>
      <c r="B644" s="979"/>
      <c r="C644" s="980"/>
      <c r="D644" s="981" t="str">
        <f t="shared" si="34"/>
        <v/>
      </c>
      <c r="E644" s="982"/>
      <c r="F644" s="982"/>
      <c r="G644" s="982"/>
      <c r="H644" s="973"/>
      <c r="I644" s="981" t="str">
        <f t="shared" si="35"/>
        <v/>
      </c>
      <c r="J644" s="980"/>
      <c r="K644" s="980"/>
      <c r="L644" s="983">
        <f t="shared" si="36"/>
        <v>0</v>
      </c>
      <c r="M644" s="984"/>
    </row>
    <row r="645" spans="1:13" s="7" customFormat="1" ht="20.100000000000001" customHeight="1" x14ac:dyDescent="0.2">
      <c r="A645" s="978" t="s">
        <v>2213</v>
      </c>
      <c r="B645" s="979"/>
      <c r="C645" s="980"/>
      <c r="D645" s="981" t="str">
        <f t="shared" si="34"/>
        <v/>
      </c>
      <c r="E645" s="982"/>
      <c r="F645" s="982"/>
      <c r="G645" s="982"/>
      <c r="H645" s="973"/>
      <c r="I645" s="981" t="str">
        <f t="shared" si="35"/>
        <v/>
      </c>
      <c r="J645" s="980"/>
      <c r="K645" s="980"/>
      <c r="L645" s="983">
        <f t="shared" si="36"/>
        <v>0</v>
      </c>
      <c r="M645" s="984"/>
    </row>
    <row r="646" spans="1:13" s="7" customFormat="1" ht="20.100000000000001" customHeight="1" x14ac:dyDescent="0.2">
      <c r="A646" s="978" t="s">
        <v>2214</v>
      </c>
      <c r="B646" s="979"/>
      <c r="C646" s="980"/>
      <c r="D646" s="981" t="str">
        <f t="shared" si="34"/>
        <v/>
      </c>
      <c r="E646" s="982"/>
      <c r="F646" s="982"/>
      <c r="G646" s="982"/>
      <c r="H646" s="973"/>
      <c r="I646" s="981" t="str">
        <f t="shared" si="35"/>
        <v/>
      </c>
      <c r="J646" s="980"/>
      <c r="K646" s="980"/>
      <c r="L646" s="983">
        <f t="shared" si="36"/>
        <v>0</v>
      </c>
      <c r="M646" s="984"/>
    </row>
    <row r="647" spans="1:13" s="7" customFormat="1" ht="20.100000000000001" customHeight="1" thickBot="1" x14ac:dyDescent="0.25">
      <c r="A647" s="985" t="s">
        <v>2215</v>
      </c>
      <c r="B647" s="986"/>
      <c r="C647" s="987"/>
      <c r="D647" s="988" t="str">
        <f t="shared" si="34"/>
        <v/>
      </c>
      <c r="E647" s="989"/>
      <c r="F647" s="989"/>
      <c r="G647" s="989"/>
      <c r="H647" s="990"/>
      <c r="I647" s="988" t="str">
        <f t="shared" si="35"/>
        <v/>
      </c>
      <c r="J647" s="987"/>
      <c r="K647" s="987"/>
      <c r="L647" s="991">
        <f t="shared" si="36"/>
        <v>0</v>
      </c>
      <c r="M647" s="992"/>
    </row>
    <row r="648" spans="1:13" s="7" customFormat="1" ht="39.950000000000003" customHeight="1" thickBot="1" x14ac:dyDescent="0.25">
      <c r="A648" s="1748" t="s">
        <v>2216</v>
      </c>
      <c r="B648" s="1749"/>
      <c r="C648" s="1749"/>
      <c r="D648" s="1749"/>
      <c r="E648" s="1749"/>
      <c r="F648" s="1749"/>
      <c r="G648" s="1749"/>
      <c r="H648" s="1749"/>
      <c r="I648" s="1749"/>
      <c r="J648" s="1749"/>
      <c r="K648" s="1749"/>
      <c r="L648" s="1750"/>
      <c r="M648" s="993">
        <f>SUM(M548:M647)</f>
        <v>0</v>
      </c>
    </row>
    <row r="649" spans="1:13" s="7" customFormat="1" ht="20.100000000000001" customHeight="1" thickBot="1" x14ac:dyDescent="0.25">
      <c r="A649" s="1752" t="s">
        <v>2056</v>
      </c>
      <c r="B649" s="1752"/>
      <c r="C649" s="1752"/>
      <c r="D649" s="1752"/>
      <c r="E649" s="1752"/>
      <c r="F649" s="1752"/>
      <c r="G649" s="1752"/>
      <c r="H649" s="1752"/>
      <c r="I649" s="1752"/>
      <c r="J649" s="1752"/>
      <c r="K649" s="1752"/>
      <c r="L649" s="1752"/>
      <c r="M649" s="1752"/>
    </row>
    <row r="650" spans="1:13" s="7" customFormat="1" ht="30" customHeight="1" thickBot="1" x14ac:dyDescent="0.45">
      <c r="A650" s="1753" t="s">
        <v>2222</v>
      </c>
      <c r="B650" s="1754"/>
      <c r="C650" s="1754"/>
      <c r="D650" s="1754"/>
      <c r="E650" s="1754"/>
      <c r="F650" s="1754"/>
      <c r="G650" s="1754"/>
      <c r="H650" s="1754"/>
      <c r="I650" s="1754"/>
      <c r="J650" s="1754"/>
      <c r="K650" s="1754"/>
      <c r="L650" s="1754"/>
      <c r="M650" s="1755"/>
    </row>
    <row r="651" spans="1:13" s="7" customFormat="1" ht="57.75" thickBot="1" x14ac:dyDescent="0.25">
      <c r="A651" s="965" t="s">
        <v>2105</v>
      </c>
      <c r="B651" s="966" t="s">
        <v>2106</v>
      </c>
      <c r="C651" s="967" t="s">
        <v>2107</v>
      </c>
      <c r="D651" s="968" t="s">
        <v>2108</v>
      </c>
      <c r="E651" s="968" t="s">
        <v>646</v>
      </c>
      <c r="F651" s="968" t="s">
        <v>630</v>
      </c>
      <c r="G651" s="968" t="s">
        <v>2109</v>
      </c>
      <c r="H651" s="968" t="s">
        <v>2110</v>
      </c>
      <c r="I651" s="968" t="s">
        <v>2111</v>
      </c>
      <c r="J651" s="968" t="s">
        <v>2112</v>
      </c>
      <c r="K651" s="968" t="s">
        <v>2113</v>
      </c>
      <c r="L651" s="969" t="s">
        <v>2114</v>
      </c>
      <c r="M651" s="970" t="s">
        <v>2115</v>
      </c>
    </row>
    <row r="652" spans="1:13" s="7" customFormat="1" ht="20.100000000000001" customHeight="1" x14ac:dyDescent="0.2">
      <c r="A652" s="971" t="s">
        <v>2116</v>
      </c>
      <c r="B652" s="972"/>
      <c r="C652" s="973">
        <v>40909</v>
      </c>
      <c r="D652" s="974">
        <f t="shared" ref="D652:D715" si="37">IF(ISBLANK(C652),"",IF($F$10="Yes",DATE(YEAR(C652)-5,MONTH(C652),DAY(C652)),DATE(YEAR(C652)-10,MONTH(C652),DAY(C652))))</f>
        <v>37257</v>
      </c>
      <c r="E652" s="973"/>
      <c r="F652" s="973"/>
      <c r="G652" s="973"/>
      <c r="H652" s="973"/>
      <c r="I652" s="974" t="str">
        <f>IF(ISBLANK(H652),"",DATE(YEAR(H652)+2,MONTH(H652),DAY(H652)))</f>
        <v/>
      </c>
      <c r="J652" s="975"/>
      <c r="K652" s="975"/>
      <c r="L652" s="976">
        <f>K652-J652</f>
        <v>0</v>
      </c>
      <c r="M652" s="977"/>
    </row>
    <row r="653" spans="1:13" s="7" customFormat="1" ht="20.100000000000001" customHeight="1" x14ac:dyDescent="0.2">
      <c r="A653" s="978" t="s">
        <v>2117</v>
      </c>
      <c r="B653" s="979"/>
      <c r="C653" s="980"/>
      <c r="D653" s="981" t="str">
        <f t="shared" si="37"/>
        <v/>
      </c>
      <c r="E653" s="982"/>
      <c r="F653" s="982"/>
      <c r="G653" s="982"/>
      <c r="H653" s="973"/>
      <c r="I653" s="981" t="str">
        <f t="shared" ref="I653:I716" si="38">IF(ISBLANK(H653),"",DATE(YEAR(H653)+2,MONTH(H653),DAY(H653)))</f>
        <v/>
      </c>
      <c r="J653" s="980"/>
      <c r="K653" s="980"/>
      <c r="L653" s="983">
        <f t="shared" ref="L653:L716" si="39">K653-J653</f>
        <v>0</v>
      </c>
      <c r="M653" s="984"/>
    </row>
    <row r="654" spans="1:13" s="7" customFormat="1" ht="20.100000000000001" customHeight="1" x14ac:dyDescent="0.2">
      <c r="A654" s="978" t="s">
        <v>2118</v>
      </c>
      <c r="B654" s="979"/>
      <c r="C654" s="980"/>
      <c r="D654" s="981" t="str">
        <f t="shared" si="37"/>
        <v/>
      </c>
      <c r="E654" s="982"/>
      <c r="F654" s="982"/>
      <c r="G654" s="982"/>
      <c r="H654" s="973"/>
      <c r="I654" s="981" t="str">
        <f t="shared" si="38"/>
        <v/>
      </c>
      <c r="J654" s="980"/>
      <c r="K654" s="980"/>
      <c r="L654" s="983">
        <f t="shared" si="39"/>
        <v>0</v>
      </c>
      <c r="M654" s="984"/>
    </row>
    <row r="655" spans="1:13" s="7" customFormat="1" ht="20.100000000000001" customHeight="1" x14ac:dyDescent="0.2">
      <c r="A655" s="978" t="s">
        <v>2119</v>
      </c>
      <c r="B655" s="979"/>
      <c r="C655" s="980"/>
      <c r="D655" s="981" t="str">
        <f t="shared" si="37"/>
        <v/>
      </c>
      <c r="E655" s="982"/>
      <c r="F655" s="982"/>
      <c r="G655" s="982"/>
      <c r="H655" s="973"/>
      <c r="I655" s="981" t="str">
        <f t="shared" si="38"/>
        <v/>
      </c>
      <c r="J655" s="980"/>
      <c r="K655" s="980"/>
      <c r="L655" s="983">
        <f t="shared" si="39"/>
        <v>0</v>
      </c>
      <c r="M655" s="984"/>
    </row>
    <row r="656" spans="1:13" s="7" customFormat="1" ht="20.100000000000001" customHeight="1" x14ac:dyDescent="0.2">
      <c r="A656" s="978" t="s">
        <v>2120</v>
      </c>
      <c r="B656" s="979"/>
      <c r="C656" s="980"/>
      <c r="D656" s="981" t="str">
        <f t="shared" si="37"/>
        <v/>
      </c>
      <c r="E656" s="982"/>
      <c r="F656" s="982"/>
      <c r="G656" s="982"/>
      <c r="H656" s="973"/>
      <c r="I656" s="981" t="str">
        <f t="shared" si="38"/>
        <v/>
      </c>
      <c r="J656" s="980"/>
      <c r="K656" s="980"/>
      <c r="L656" s="983">
        <f t="shared" si="39"/>
        <v>0</v>
      </c>
      <c r="M656" s="984"/>
    </row>
    <row r="657" spans="1:13" s="7" customFormat="1" ht="20.100000000000001" customHeight="1" x14ac:dyDescent="0.2">
      <c r="A657" s="978" t="s">
        <v>2121</v>
      </c>
      <c r="B657" s="979"/>
      <c r="C657" s="980"/>
      <c r="D657" s="981" t="str">
        <f t="shared" si="37"/>
        <v/>
      </c>
      <c r="E657" s="982"/>
      <c r="F657" s="982"/>
      <c r="G657" s="982"/>
      <c r="H657" s="973"/>
      <c r="I657" s="981" t="str">
        <f t="shared" si="38"/>
        <v/>
      </c>
      <c r="J657" s="980"/>
      <c r="K657" s="980"/>
      <c r="L657" s="983">
        <f t="shared" si="39"/>
        <v>0</v>
      </c>
      <c r="M657" s="984"/>
    </row>
    <row r="658" spans="1:13" s="7" customFormat="1" ht="20.100000000000001" customHeight="1" x14ac:dyDescent="0.2">
      <c r="A658" s="978" t="s">
        <v>2122</v>
      </c>
      <c r="B658" s="979"/>
      <c r="C658" s="980"/>
      <c r="D658" s="981" t="str">
        <f t="shared" si="37"/>
        <v/>
      </c>
      <c r="E658" s="982"/>
      <c r="F658" s="982"/>
      <c r="G658" s="982"/>
      <c r="H658" s="973"/>
      <c r="I658" s="981" t="str">
        <f t="shared" si="38"/>
        <v/>
      </c>
      <c r="J658" s="980"/>
      <c r="K658" s="980"/>
      <c r="L658" s="983">
        <f t="shared" si="39"/>
        <v>0</v>
      </c>
      <c r="M658" s="984"/>
    </row>
    <row r="659" spans="1:13" s="7" customFormat="1" ht="20.100000000000001" customHeight="1" x14ac:dyDescent="0.2">
      <c r="A659" s="978" t="s">
        <v>2123</v>
      </c>
      <c r="B659" s="979"/>
      <c r="C659" s="980"/>
      <c r="D659" s="981" t="str">
        <f t="shared" si="37"/>
        <v/>
      </c>
      <c r="E659" s="982"/>
      <c r="F659" s="982"/>
      <c r="G659" s="982"/>
      <c r="H659" s="973"/>
      <c r="I659" s="981" t="str">
        <f t="shared" si="38"/>
        <v/>
      </c>
      <c r="J659" s="980"/>
      <c r="K659" s="980"/>
      <c r="L659" s="983">
        <f t="shared" si="39"/>
        <v>0</v>
      </c>
      <c r="M659" s="984"/>
    </row>
    <row r="660" spans="1:13" s="7" customFormat="1" ht="20.100000000000001" customHeight="1" x14ac:dyDescent="0.2">
      <c r="A660" s="978" t="s">
        <v>2124</v>
      </c>
      <c r="B660" s="979"/>
      <c r="C660" s="980"/>
      <c r="D660" s="981" t="str">
        <f t="shared" si="37"/>
        <v/>
      </c>
      <c r="E660" s="982"/>
      <c r="F660" s="982"/>
      <c r="G660" s="982"/>
      <c r="H660" s="973"/>
      <c r="I660" s="981" t="str">
        <f t="shared" si="38"/>
        <v/>
      </c>
      <c r="J660" s="980"/>
      <c r="K660" s="980"/>
      <c r="L660" s="983">
        <f t="shared" si="39"/>
        <v>0</v>
      </c>
      <c r="M660" s="984"/>
    </row>
    <row r="661" spans="1:13" s="7" customFormat="1" ht="20.100000000000001" customHeight="1" x14ac:dyDescent="0.2">
      <c r="A661" s="978" t="s">
        <v>2125</v>
      </c>
      <c r="B661" s="979"/>
      <c r="C661" s="980"/>
      <c r="D661" s="981" t="str">
        <f t="shared" si="37"/>
        <v/>
      </c>
      <c r="E661" s="982"/>
      <c r="F661" s="982"/>
      <c r="G661" s="982"/>
      <c r="H661" s="973"/>
      <c r="I661" s="981" t="str">
        <f t="shared" si="38"/>
        <v/>
      </c>
      <c r="J661" s="980"/>
      <c r="K661" s="980"/>
      <c r="L661" s="983">
        <f t="shared" si="39"/>
        <v>0</v>
      </c>
      <c r="M661" s="984"/>
    </row>
    <row r="662" spans="1:13" s="7" customFormat="1" ht="20.100000000000001" customHeight="1" x14ac:dyDescent="0.2">
      <c r="A662" s="978" t="s">
        <v>2126</v>
      </c>
      <c r="B662" s="979"/>
      <c r="C662" s="980"/>
      <c r="D662" s="981" t="str">
        <f t="shared" si="37"/>
        <v/>
      </c>
      <c r="E662" s="982"/>
      <c r="F662" s="982"/>
      <c r="G662" s="982"/>
      <c r="H662" s="973"/>
      <c r="I662" s="981" t="str">
        <f t="shared" si="38"/>
        <v/>
      </c>
      <c r="J662" s="980"/>
      <c r="K662" s="980"/>
      <c r="L662" s="983">
        <f t="shared" si="39"/>
        <v>0</v>
      </c>
      <c r="M662" s="984"/>
    </row>
    <row r="663" spans="1:13" s="7" customFormat="1" ht="20.100000000000001" customHeight="1" x14ac:dyDescent="0.2">
      <c r="A663" s="978" t="s">
        <v>2127</v>
      </c>
      <c r="B663" s="979"/>
      <c r="C663" s="980"/>
      <c r="D663" s="981" t="str">
        <f t="shared" si="37"/>
        <v/>
      </c>
      <c r="E663" s="982"/>
      <c r="F663" s="982"/>
      <c r="G663" s="982"/>
      <c r="H663" s="973"/>
      <c r="I663" s="981" t="str">
        <f t="shared" si="38"/>
        <v/>
      </c>
      <c r="J663" s="980"/>
      <c r="K663" s="980"/>
      <c r="L663" s="983">
        <f t="shared" si="39"/>
        <v>0</v>
      </c>
      <c r="M663" s="984"/>
    </row>
    <row r="664" spans="1:13" s="7" customFormat="1" ht="20.100000000000001" customHeight="1" x14ac:dyDescent="0.2">
      <c r="A664" s="978" t="s">
        <v>2128</v>
      </c>
      <c r="B664" s="979"/>
      <c r="C664" s="980"/>
      <c r="D664" s="981" t="str">
        <f t="shared" si="37"/>
        <v/>
      </c>
      <c r="E664" s="982"/>
      <c r="F664" s="982"/>
      <c r="G664" s="982"/>
      <c r="H664" s="973"/>
      <c r="I664" s="981" t="str">
        <f t="shared" si="38"/>
        <v/>
      </c>
      <c r="J664" s="980"/>
      <c r="K664" s="980"/>
      <c r="L664" s="983">
        <f t="shared" si="39"/>
        <v>0</v>
      </c>
      <c r="M664" s="984"/>
    </row>
    <row r="665" spans="1:13" s="7" customFormat="1" ht="20.100000000000001" customHeight="1" x14ac:dyDescent="0.2">
      <c r="A665" s="978" t="s">
        <v>2129</v>
      </c>
      <c r="B665" s="979"/>
      <c r="C665" s="980"/>
      <c r="D665" s="981" t="str">
        <f t="shared" si="37"/>
        <v/>
      </c>
      <c r="E665" s="982"/>
      <c r="F665" s="982"/>
      <c r="G665" s="982"/>
      <c r="H665" s="973"/>
      <c r="I665" s="981" t="str">
        <f t="shared" si="38"/>
        <v/>
      </c>
      <c r="J665" s="980"/>
      <c r="K665" s="980"/>
      <c r="L665" s="983">
        <f t="shared" si="39"/>
        <v>0</v>
      </c>
      <c r="M665" s="984"/>
    </row>
    <row r="666" spans="1:13" s="7" customFormat="1" ht="20.100000000000001" customHeight="1" x14ac:dyDescent="0.2">
      <c r="A666" s="978" t="s">
        <v>2130</v>
      </c>
      <c r="B666" s="979"/>
      <c r="C666" s="980"/>
      <c r="D666" s="981" t="str">
        <f t="shared" si="37"/>
        <v/>
      </c>
      <c r="E666" s="982"/>
      <c r="F666" s="982"/>
      <c r="G666" s="982"/>
      <c r="H666" s="973"/>
      <c r="I666" s="981" t="str">
        <f t="shared" si="38"/>
        <v/>
      </c>
      <c r="J666" s="980"/>
      <c r="K666" s="980"/>
      <c r="L666" s="983">
        <f t="shared" si="39"/>
        <v>0</v>
      </c>
      <c r="M666" s="984"/>
    </row>
    <row r="667" spans="1:13" s="7" customFormat="1" ht="20.100000000000001" customHeight="1" x14ac:dyDescent="0.2">
      <c r="A667" s="978" t="s">
        <v>2131</v>
      </c>
      <c r="B667" s="979"/>
      <c r="C667" s="980"/>
      <c r="D667" s="981" t="str">
        <f t="shared" si="37"/>
        <v/>
      </c>
      <c r="E667" s="982"/>
      <c r="F667" s="982"/>
      <c r="G667" s="982"/>
      <c r="H667" s="973"/>
      <c r="I667" s="981" t="str">
        <f t="shared" si="38"/>
        <v/>
      </c>
      <c r="J667" s="980"/>
      <c r="K667" s="980"/>
      <c r="L667" s="983">
        <f t="shared" si="39"/>
        <v>0</v>
      </c>
      <c r="M667" s="984"/>
    </row>
    <row r="668" spans="1:13" s="7" customFormat="1" ht="20.100000000000001" customHeight="1" x14ac:dyDescent="0.2">
      <c r="A668" s="978" t="s">
        <v>2132</v>
      </c>
      <c r="B668" s="979"/>
      <c r="C668" s="980"/>
      <c r="D668" s="981" t="str">
        <f t="shared" si="37"/>
        <v/>
      </c>
      <c r="E668" s="982"/>
      <c r="F668" s="982"/>
      <c r="G668" s="982"/>
      <c r="H668" s="973"/>
      <c r="I668" s="981" t="str">
        <f t="shared" si="38"/>
        <v/>
      </c>
      <c r="J668" s="980"/>
      <c r="K668" s="980"/>
      <c r="L668" s="983">
        <f t="shared" si="39"/>
        <v>0</v>
      </c>
      <c r="M668" s="984"/>
    </row>
    <row r="669" spans="1:13" s="7" customFormat="1" ht="20.100000000000001" customHeight="1" x14ac:dyDescent="0.2">
      <c r="A669" s="978" t="s">
        <v>2133</v>
      </c>
      <c r="B669" s="979"/>
      <c r="C669" s="980"/>
      <c r="D669" s="981" t="str">
        <f t="shared" si="37"/>
        <v/>
      </c>
      <c r="E669" s="982"/>
      <c r="F669" s="982"/>
      <c r="G669" s="982"/>
      <c r="H669" s="973"/>
      <c r="I669" s="981" t="str">
        <f t="shared" si="38"/>
        <v/>
      </c>
      <c r="J669" s="980"/>
      <c r="K669" s="980"/>
      <c r="L669" s="983">
        <f t="shared" si="39"/>
        <v>0</v>
      </c>
      <c r="M669" s="984"/>
    </row>
    <row r="670" spans="1:13" s="7" customFormat="1" ht="20.100000000000001" customHeight="1" x14ac:dyDescent="0.2">
      <c r="A670" s="978" t="s">
        <v>2134</v>
      </c>
      <c r="B670" s="979"/>
      <c r="C670" s="980"/>
      <c r="D670" s="981" t="str">
        <f t="shared" si="37"/>
        <v/>
      </c>
      <c r="E670" s="982"/>
      <c r="F670" s="982"/>
      <c r="G670" s="982"/>
      <c r="H670" s="973"/>
      <c r="I670" s="981" t="str">
        <f t="shared" si="38"/>
        <v/>
      </c>
      <c r="J670" s="980"/>
      <c r="K670" s="980"/>
      <c r="L670" s="983">
        <f t="shared" si="39"/>
        <v>0</v>
      </c>
      <c r="M670" s="984"/>
    </row>
    <row r="671" spans="1:13" s="7" customFormat="1" ht="20.100000000000001" customHeight="1" x14ac:dyDescent="0.2">
      <c r="A671" s="978" t="s">
        <v>2135</v>
      </c>
      <c r="B671" s="979"/>
      <c r="C671" s="980"/>
      <c r="D671" s="981" t="str">
        <f t="shared" si="37"/>
        <v/>
      </c>
      <c r="E671" s="982"/>
      <c r="F671" s="982"/>
      <c r="G671" s="982"/>
      <c r="H671" s="973"/>
      <c r="I671" s="981" t="str">
        <f t="shared" si="38"/>
        <v/>
      </c>
      <c r="J671" s="980"/>
      <c r="K671" s="980"/>
      <c r="L671" s="983">
        <f t="shared" si="39"/>
        <v>0</v>
      </c>
      <c r="M671" s="984"/>
    </row>
    <row r="672" spans="1:13" s="7" customFormat="1" ht="20.100000000000001" customHeight="1" x14ac:dyDescent="0.2">
      <c r="A672" s="978" t="s">
        <v>2136</v>
      </c>
      <c r="B672" s="979"/>
      <c r="C672" s="980"/>
      <c r="D672" s="981" t="str">
        <f t="shared" si="37"/>
        <v/>
      </c>
      <c r="E672" s="982"/>
      <c r="F672" s="982"/>
      <c r="G672" s="982"/>
      <c r="H672" s="973"/>
      <c r="I672" s="981" t="str">
        <f t="shared" si="38"/>
        <v/>
      </c>
      <c r="J672" s="980"/>
      <c r="K672" s="980"/>
      <c r="L672" s="983">
        <f t="shared" si="39"/>
        <v>0</v>
      </c>
      <c r="M672" s="984"/>
    </row>
    <row r="673" spans="1:13" s="7" customFormat="1" ht="20.100000000000001" customHeight="1" x14ac:dyDescent="0.2">
      <c r="A673" s="978" t="s">
        <v>2137</v>
      </c>
      <c r="B673" s="979"/>
      <c r="C673" s="980"/>
      <c r="D673" s="981" t="str">
        <f t="shared" si="37"/>
        <v/>
      </c>
      <c r="E673" s="982"/>
      <c r="F673" s="982"/>
      <c r="G673" s="982"/>
      <c r="H673" s="973"/>
      <c r="I673" s="981" t="str">
        <f t="shared" si="38"/>
        <v/>
      </c>
      <c r="J673" s="980"/>
      <c r="K673" s="980"/>
      <c r="L673" s="983">
        <f t="shared" si="39"/>
        <v>0</v>
      </c>
      <c r="M673" s="984"/>
    </row>
    <row r="674" spans="1:13" s="7" customFormat="1" ht="20.100000000000001" customHeight="1" x14ac:dyDescent="0.2">
      <c r="A674" s="978" t="s">
        <v>2138</v>
      </c>
      <c r="B674" s="979"/>
      <c r="C674" s="980"/>
      <c r="D674" s="981" t="str">
        <f t="shared" si="37"/>
        <v/>
      </c>
      <c r="E674" s="982"/>
      <c r="F674" s="982"/>
      <c r="G674" s="982"/>
      <c r="H674" s="973"/>
      <c r="I674" s="981" t="str">
        <f t="shared" si="38"/>
        <v/>
      </c>
      <c r="J674" s="980"/>
      <c r="K674" s="980"/>
      <c r="L674" s="983">
        <f t="shared" si="39"/>
        <v>0</v>
      </c>
      <c r="M674" s="984"/>
    </row>
    <row r="675" spans="1:13" s="7" customFormat="1" ht="20.100000000000001" customHeight="1" x14ac:dyDescent="0.2">
      <c r="A675" s="978" t="s">
        <v>2139</v>
      </c>
      <c r="B675" s="979"/>
      <c r="C675" s="980"/>
      <c r="D675" s="981" t="str">
        <f t="shared" si="37"/>
        <v/>
      </c>
      <c r="E675" s="982"/>
      <c r="F675" s="982"/>
      <c r="G675" s="982"/>
      <c r="H675" s="973"/>
      <c r="I675" s="981" t="str">
        <f t="shared" si="38"/>
        <v/>
      </c>
      <c r="J675" s="980"/>
      <c r="K675" s="980"/>
      <c r="L675" s="983">
        <f t="shared" si="39"/>
        <v>0</v>
      </c>
      <c r="M675" s="984"/>
    </row>
    <row r="676" spans="1:13" s="7" customFormat="1" ht="20.100000000000001" customHeight="1" x14ac:dyDescent="0.2">
      <c r="A676" s="978" t="s">
        <v>2140</v>
      </c>
      <c r="B676" s="979"/>
      <c r="C676" s="980"/>
      <c r="D676" s="981" t="str">
        <f t="shared" si="37"/>
        <v/>
      </c>
      <c r="E676" s="982"/>
      <c r="F676" s="982"/>
      <c r="G676" s="982"/>
      <c r="H676" s="973"/>
      <c r="I676" s="981" t="str">
        <f t="shared" si="38"/>
        <v/>
      </c>
      <c r="J676" s="980"/>
      <c r="K676" s="980"/>
      <c r="L676" s="983">
        <f t="shared" si="39"/>
        <v>0</v>
      </c>
      <c r="M676" s="984"/>
    </row>
    <row r="677" spans="1:13" s="7" customFormat="1" ht="20.100000000000001" customHeight="1" x14ac:dyDescent="0.2">
      <c r="A677" s="978" t="s">
        <v>2141</v>
      </c>
      <c r="B677" s="979"/>
      <c r="C677" s="980"/>
      <c r="D677" s="981" t="str">
        <f t="shared" si="37"/>
        <v/>
      </c>
      <c r="E677" s="982"/>
      <c r="F677" s="982"/>
      <c r="G677" s="982"/>
      <c r="H677" s="973"/>
      <c r="I677" s="981" t="str">
        <f t="shared" si="38"/>
        <v/>
      </c>
      <c r="J677" s="980"/>
      <c r="K677" s="980"/>
      <c r="L677" s="983">
        <f t="shared" si="39"/>
        <v>0</v>
      </c>
      <c r="M677" s="984"/>
    </row>
    <row r="678" spans="1:13" s="7" customFormat="1" ht="20.100000000000001" customHeight="1" x14ac:dyDescent="0.2">
      <c r="A678" s="978" t="s">
        <v>2142</v>
      </c>
      <c r="B678" s="979"/>
      <c r="C678" s="980"/>
      <c r="D678" s="981" t="str">
        <f t="shared" si="37"/>
        <v/>
      </c>
      <c r="E678" s="982"/>
      <c r="F678" s="982"/>
      <c r="G678" s="982"/>
      <c r="H678" s="973"/>
      <c r="I678" s="981" t="str">
        <f t="shared" si="38"/>
        <v/>
      </c>
      <c r="J678" s="980"/>
      <c r="K678" s="980"/>
      <c r="L678" s="983">
        <f t="shared" si="39"/>
        <v>0</v>
      </c>
      <c r="M678" s="984"/>
    </row>
    <row r="679" spans="1:13" s="7" customFormat="1" ht="20.100000000000001" customHeight="1" x14ac:dyDescent="0.2">
      <c r="A679" s="978" t="s">
        <v>2143</v>
      </c>
      <c r="B679" s="979"/>
      <c r="C679" s="980"/>
      <c r="D679" s="981" t="str">
        <f t="shared" si="37"/>
        <v/>
      </c>
      <c r="E679" s="982"/>
      <c r="F679" s="982"/>
      <c r="G679" s="982"/>
      <c r="H679" s="973"/>
      <c r="I679" s="981" t="str">
        <f t="shared" si="38"/>
        <v/>
      </c>
      <c r="J679" s="980"/>
      <c r="K679" s="980"/>
      <c r="L679" s="983">
        <f t="shared" si="39"/>
        <v>0</v>
      </c>
      <c r="M679" s="984"/>
    </row>
    <row r="680" spans="1:13" s="7" customFormat="1" ht="20.100000000000001" customHeight="1" x14ac:dyDescent="0.2">
      <c r="A680" s="978" t="s">
        <v>2144</v>
      </c>
      <c r="B680" s="979"/>
      <c r="C680" s="980"/>
      <c r="D680" s="981" t="str">
        <f t="shared" si="37"/>
        <v/>
      </c>
      <c r="E680" s="982"/>
      <c r="F680" s="982"/>
      <c r="G680" s="982"/>
      <c r="H680" s="973"/>
      <c r="I680" s="981" t="str">
        <f t="shared" si="38"/>
        <v/>
      </c>
      <c r="J680" s="980"/>
      <c r="K680" s="980"/>
      <c r="L680" s="983">
        <f t="shared" si="39"/>
        <v>0</v>
      </c>
      <c r="M680" s="984"/>
    </row>
    <row r="681" spans="1:13" s="7" customFormat="1" ht="20.100000000000001" customHeight="1" x14ac:dyDescent="0.2">
      <c r="A681" s="978" t="s">
        <v>2145</v>
      </c>
      <c r="B681" s="979"/>
      <c r="C681" s="980"/>
      <c r="D681" s="981" t="str">
        <f t="shared" si="37"/>
        <v/>
      </c>
      <c r="E681" s="982"/>
      <c r="F681" s="982"/>
      <c r="G681" s="982"/>
      <c r="H681" s="973"/>
      <c r="I681" s="981" t="str">
        <f t="shared" si="38"/>
        <v/>
      </c>
      <c r="J681" s="980"/>
      <c r="K681" s="980"/>
      <c r="L681" s="983">
        <f t="shared" si="39"/>
        <v>0</v>
      </c>
      <c r="M681" s="984"/>
    </row>
    <row r="682" spans="1:13" s="7" customFormat="1" ht="20.100000000000001" customHeight="1" x14ac:dyDescent="0.2">
      <c r="A682" s="978" t="s">
        <v>2146</v>
      </c>
      <c r="B682" s="979"/>
      <c r="C682" s="980"/>
      <c r="D682" s="981" t="str">
        <f t="shared" si="37"/>
        <v/>
      </c>
      <c r="E682" s="982"/>
      <c r="F682" s="982"/>
      <c r="G682" s="982"/>
      <c r="H682" s="973"/>
      <c r="I682" s="981" t="str">
        <f t="shared" si="38"/>
        <v/>
      </c>
      <c r="J682" s="980"/>
      <c r="K682" s="980"/>
      <c r="L682" s="983">
        <f t="shared" si="39"/>
        <v>0</v>
      </c>
      <c r="M682" s="984"/>
    </row>
    <row r="683" spans="1:13" s="7" customFormat="1" ht="20.100000000000001" customHeight="1" x14ac:dyDescent="0.2">
      <c r="A683" s="978" t="s">
        <v>2147</v>
      </c>
      <c r="B683" s="979"/>
      <c r="C683" s="980"/>
      <c r="D683" s="981" t="str">
        <f t="shared" si="37"/>
        <v/>
      </c>
      <c r="E683" s="982"/>
      <c r="F683" s="982"/>
      <c r="G683" s="982"/>
      <c r="H683" s="973"/>
      <c r="I683" s="981" t="str">
        <f t="shared" si="38"/>
        <v/>
      </c>
      <c r="J683" s="980"/>
      <c r="K683" s="980"/>
      <c r="L683" s="983">
        <f t="shared" si="39"/>
        <v>0</v>
      </c>
      <c r="M683" s="984"/>
    </row>
    <row r="684" spans="1:13" s="7" customFormat="1" ht="20.100000000000001" customHeight="1" x14ac:dyDescent="0.2">
      <c r="A684" s="978" t="s">
        <v>2148</v>
      </c>
      <c r="B684" s="979"/>
      <c r="C684" s="980"/>
      <c r="D684" s="981" t="str">
        <f t="shared" si="37"/>
        <v/>
      </c>
      <c r="E684" s="982"/>
      <c r="F684" s="982"/>
      <c r="G684" s="982"/>
      <c r="H684" s="973"/>
      <c r="I684" s="981" t="str">
        <f t="shared" si="38"/>
        <v/>
      </c>
      <c r="J684" s="980"/>
      <c r="K684" s="980"/>
      <c r="L684" s="983">
        <f t="shared" si="39"/>
        <v>0</v>
      </c>
      <c r="M684" s="984"/>
    </row>
    <row r="685" spans="1:13" s="7" customFormat="1" ht="20.100000000000001" customHeight="1" x14ac:dyDescent="0.2">
      <c r="A685" s="978" t="s">
        <v>2149</v>
      </c>
      <c r="B685" s="979"/>
      <c r="C685" s="980"/>
      <c r="D685" s="981" t="str">
        <f t="shared" si="37"/>
        <v/>
      </c>
      <c r="E685" s="982"/>
      <c r="F685" s="982"/>
      <c r="G685" s="982"/>
      <c r="H685" s="973"/>
      <c r="I685" s="981" t="str">
        <f t="shared" si="38"/>
        <v/>
      </c>
      <c r="J685" s="980"/>
      <c r="K685" s="980"/>
      <c r="L685" s="983">
        <f t="shared" si="39"/>
        <v>0</v>
      </c>
      <c r="M685" s="984"/>
    </row>
    <row r="686" spans="1:13" s="7" customFormat="1" ht="20.100000000000001" customHeight="1" x14ac:dyDescent="0.2">
      <c r="A686" s="978" t="s">
        <v>2150</v>
      </c>
      <c r="B686" s="979"/>
      <c r="C686" s="980"/>
      <c r="D686" s="981" t="str">
        <f t="shared" si="37"/>
        <v/>
      </c>
      <c r="E686" s="982"/>
      <c r="F686" s="982"/>
      <c r="G686" s="982"/>
      <c r="H686" s="973"/>
      <c r="I686" s="981" t="str">
        <f t="shared" si="38"/>
        <v/>
      </c>
      <c r="J686" s="980"/>
      <c r="K686" s="980"/>
      <c r="L686" s="983">
        <f t="shared" si="39"/>
        <v>0</v>
      </c>
      <c r="M686" s="984"/>
    </row>
    <row r="687" spans="1:13" s="7" customFormat="1" ht="20.100000000000001" customHeight="1" x14ac:dyDescent="0.2">
      <c r="A687" s="978" t="s">
        <v>2151</v>
      </c>
      <c r="B687" s="979"/>
      <c r="C687" s="980"/>
      <c r="D687" s="981" t="str">
        <f t="shared" si="37"/>
        <v/>
      </c>
      <c r="E687" s="982"/>
      <c r="F687" s="982"/>
      <c r="G687" s="982"/>
      <c r="H687" s="973"/>
      <c r="I687" s="981" t="str">
        <f t="shared" si="38"/>
        <v/>
      </c>
      <c r="J687" s="980"/>
      <c r="K687" s="980"/>
      <c r="L687" s="983">
        <f t="shared" si="39"/>
        <v>0</v>
      </c>
      <c r="M687" s="984"/>
    </row>
    <row r="688" spans="1:13" s="7" customFormat="1" ht="20.100000000000001" customHeight="1" x14ac:dyDescent="0.2">
      <c r="A688" s="978" t="s">
        <v>2152</v>
      </c>
      <c r="B688" s="979"/>
      <c r="C688" s="980"/>
      <c r="D688" s="981" t="str">
        <f t="shared" si="37"/>
        <v/>
      </c>
      <c r="E688" s="982"/>
      <c r="F688" s="982"/>
      <c r="G688" s="982"/>
      <c r="H688" s="973"/>
      <c r="I688" s="981" t="str">
        <f t="shared" si="38"/>
        <v/>
      </c>
      <c r="J688" s="980"/>
      <c r="K688" s="980"/>
      <c r="L688" s="983">
        <f t="shared" si="39"/>
        <v>0</v>
      </c>
      <c r="M688" s="984"/>
    </row>
    <row r="689" spans="1:13" s="7" customFormat="1" ht="20.100000000000001" customHeight="1" x14ac:dyDescent="0.2">
      <c r="A689" s="978" t="s">
        <v>2153</v>
      </c>
      <c r="B689" s="979"/>
      <c r="C689" s="980"/>
      <c r="D689" s="981" t="str">
        <f t="shared" si="37"/>
        <v/>
      </c>
      <c r="E689" s="982"/>
      <c r="F689" s="982"/>
      <c r="G689" s="982"/>
      <c r="H689" s="973"/>
      <c r="I689" s="981" t="str">
        <f t="shared" si="38"/>
        <v/>
      </c>
      <c r="J689" s="980"/>
      <c r="K689" s="980"/>
      <c r="L689" s="983">
        <f t="shared" si="39"/>
        <v>0</v>
      </c>
      <c r="M689" s="984"/>
    </row>
    <row r="690" spans="1:13" s="7" customFormat="1" ht="20.100000000000001" customHeight="1" x14ac:dyDescent="0.2">
      <c r="A690" s="978" t="s">
        <v>2154</v>
      </c>
      <c r="B690" s="979"/>
      <c r="C690" s="980"/>
      <c r="D690" s="981" t="str">
        <f t="shared" si="37"/>
        <v/>
      </c>
      <c r="E690" s="982"/>
      <c r="F690" s="982"/>
      <c r="G690" s="982"/>
      <c r="H690" s="973"/>
      <c r="I690" s="981" t="str">
        <f t="shared" si="38"/>
        <v/>
      </c>
      <c r="J690" s="980"/>
      <c r="K690" s="980"/>
      <c r="L690" s="983">
        <f t="shared" si="39"/>
        <v>0</v>
      </c>
      <c r="M690" s="984"/>
    </row>
    <row r="691" spans="1:13" s="7" customFormat="1" ht="20.100000000000001" customHeight="1" x14ac:dyDescent="0.2">
      <c r="A691" s="978" t="s">
        <v>2155</v>
      </c>
      <c r="B691" s="979"/>
      <c r="C691" s="980"/>
      <c r="D691" s="981" t="str">
        <f t="shared" si="37"/>
        <v/>
      </c>
      <c r="E691" s="982"/>
      <c r="F691" s="982"/>
      <c r="G691" s="982"/>
      <c r="H691" s="973"/>
      <c r="I691" s="981" t="str">
        <f t="shared" si="38"/>
        <v/>
      </c>
      <c r="J691" s="980"/>
      <c r="K691" s="980"/>
      <c r="L691" s="983">
        <f t="shared" si="39"/>
        <v>0</v>
      </c>
      <c r="M691" s="984"/>
    </row>
    <row r="692" spans="1:13" s="7" customFormat="1" ht="20.100000000000001" customHeight="1" x14ac:dyDescent="0.2">
      <c r="A692" s="978" t="s">
        <v>2156</v>
      </c>
      <c r="B692" s="979"/>
      <c r="C692" s="980"/>
      <c r="D692" s="981" t="str">
        <f t="shared" si="37"/>
        <v/>
      </c>
      <c r="E692" s="982"/>
      <c r="F692" s="982"/>
      <c r="G692" s="982"/>
      <c r="H692" s="973"/>
      <c r="I692" s="981" t="str">
        <f t="shared" si="38"/>
        <v/>
      </c>
      <c r="J692" s="980"/>
      <c r="K692" s="980"/>
      <c r="L692" s="983">
        <f t="shared" si="39"/>
        <v>0</v>
      </c>
      <c r="M692" s="984"/>
    </row>
    <row r="693" spans="1:13" s="7" customFormat="1" ht="20.100000000000001" customHeight="1" x14ac:dyDescent="0.2">
      <c r="A693" s="978" t="s">
        <v>2157</v>
      </c>
      <c r="B693" s="979"/>
      <c r="C693" s="980"/>
      <c r="D693" s="981" t="str">
        <f t="shared" si="37"/>
        <v/>
      </c>
      <c r="E693" s="982"/>
      <c r="F693" s="982"/>
      <c r="G693" s="982"/>
      <c r="H693" s="973"/>
      <c r="I693" s="981" t="str">
        <f t="shared" si="38"/>
        <v/>
      </c>
      <c r="J693" s="980"/>
      <c r="K693" s="980"/>
      <c r="L693" s="983">
        <f t="shared" si="39"/>
        <v>0</v>
      </c>
      <c r="M693" s="984"/>
    </row>
    <row r="694" spans="1:13" s="7" customFormat="1" ht="20.100000000000001" customHeight="1" x14ac:dyDescent="0.2">
      <c r="A694" s="978" t="s">
        <v>2158</v>
      </c>
      <c r="B694" s="979"/>
      <c r="C694" s="980"/>
      <c r="D694" s="981" t="str">
        <f t="shared" si="37"/>
        <v/>
      </c>
      <c r="E694" s="982"/>
      <c r="F694" s="982"/>
      <c r="G694" s="982"/>
      <c r="H694" s="973"/>
      <c r="I694" s="981" t="str">
        <f t="shared" si="38"/>
        <v/>
      </c>
      <c r="J694" s="980"/>
      <c r="K694" s="980"/>
      <c r="L694" s="983">
        <f t="shared" si="39"/>
        <v>0</v>
      </c>
      <c r="M694" s="984"/>
    </row>
    <row r="695" spans="1:13" s="7" customFormat="1" ht="20.100000000000001" customHeight="1" x14ac:dyDescent="0.2">
      <c r="A695" s="978" t="s">
        <v>2159</v>
      </c>
      <c r="B695" s="979"/>
      <c r="C695" s="980"/>
      <c r="D695" s="981" t="str">
        <f t="shared" si="37"/>
        <v/>
      </c>
      <c r="E695" s="982"/>
      <c r="F695" s="982"/>
      <c r="G695" s="982"/>
      <c r="H695" s="973"/>
      <c r="I695" s="981" t="str">
        <f t="shared" si="38"/>
        <v/>
      </c>
      <c r="J695" s="980"/>
      <c r="K695" s="980"/>
      <c r="L695" s="983">
        <f t="shared" si="39"/>
        <v>0</v>
      </c>
      <c r="M695" s="984"/>
    </row>
    <row r="696" spans="1:13" s="7" customFormat="1" ht="20.100000000000001" customHeight="1" x14ac:dyDescent="0.2">
      <c r="A696" s="978" t="s">
        <v>2160</v>
      </c>
      <c r="B696" s="979"/>
      <c r="C696" s="980"/>
      <c r="D696" s="981" t="str">
        <f t="shared" si="37"/>
        <v/>
      </c>
      <c r="E696" s="982"/>
      <c r="F696" s="982"/>
      <c r="G696" s="982"/>
      <c r="H696" s="973"/>
      <c r="I696" s="981" t="str">
        <f t="shared" si="38"/>
        <v/>
      </c>
      <c r="J696" s="980"/>
      <c r="K696" s="980"/>
      <c r="L696" s="983">
        <f t="shared" si="39"/>
        <v>0</v>
      </c>
      <c r="M696" s="984"/>
    </row>
    <row r="697" spans="1:13" s="7" customFormat="1" ht="20.100000000000001" customHeight="1" x14ac:dyDescent="0.2">
      <c r="A697" s="978" t="s">
        <v>2161</v>
      </c>
      <c r="B697" s="979"/>
      <c r="C697" s="980"/>
      <c r="D697" s="981" t="str">
        <f t="shared" si="37"/>
        <v/>
      </c>
      <c r="E697" s="982"/>
      <c r="F697" s="982"/>
      <c r="G697" s="982"/>
      <c r="H697" s="973"/>
      <c r="I697" s="981" t="str">
        <f t="shared" si="38"/>
        <v/>
      </c>
      <c r="J697" s="980"/>
      <c r="K697" s="980"/>
      <c r="L697" s="983">
        <f t="shared" si="39"/>
        <v>0</v>
      </c>
      <c r="M697" s="984"/>
    </row>
    <row r="698" spans="1:13" s="7" customFormat="1" ht="20.100000000000001" customHeight="1" x14ac:dyDescent="0.2">
      <c r="A698" s="978" t="s">
        <v>2162</v>
      </c>
      <c r="B698" s="979"/>
      <c r="C698" s="980"/>
      <c r="D698" s="981" t="str">
        <f t="shared" si="37"/>
        <v/>
      </c>
      <c r="E698" s="982"/>
      <c r="F698" s="982"/>
      <c r="G698" s="982"/>
      <c r="H698" s="973"/>
      <c r="I698" s="981" t="str">
        <f t="shared" si="38"/>
        <v/>
      </c>
      <c r="J698" s="980"/>
      <c r="K698" s="980"/>
      <c r="L698" s="983">
        <f t="shared" si="39"/>
        <v>0</v>
      </c>
      <c r="M698" s="984"/>
    </row>
    <row r="699" spans="1:13" s="7" customFormat="1" ht="20.100000000000001" customHeight="1" x14ac:dyDescent="0.2">
      <c r="A699" s="978" t="s">
        <v>2163</v>
      </c>
      <c r="B699" s="979"/>
      <c r="C699" s="980"/>
      <c r="D699" s="981" t="str">
        <f t="shared" si="37"/>
        <v/>
      </c>
      <c r="E699" s="982"/>
      <c r="F699" s="982"/>
      <c r="G699" s="982"/>
      <c r="H699" s="973"/>
      <c r="I699" s="981" t="str">
        <f t="shared" si="38"/>
        <v/>
      </c>
      <c r="J699" s="980"/>
      <c r="K699" s="980"/>
      <c r="L699" s="983">
        <f t="shared" si="39"/>
        <v>0</v>
      </c>
      <c r="M699" s="984"/>
    </row>
    <row r="700" spans="1:13" s="7" customFormat="1" ht="20.100000000000001" customHeight="1" x14ac:dyDescent="0.2">
      <c r="A700" s="978" t="s">
        <v>2164</v>
      </c>
      <c r="B700" s="979"/>
      <c r="C700" s="980"/>
      <c r="D700" s="981" t="str">
        <f t="shared" si="37"/>
        <v/>
      </c>
      <c r="E700" s="982"/>
      <c r="F700" s="982"/>
      <c r="G700" s="982"/>
      <c r="H700" s="973"/>
      <c r="I700" s="981" t="str">
        <f t="shared" si="38"/>
        <v/>
      </c>
      <c r="J700" s="980"/>
      <c r="K700" s="980"/>
      <c r="L700" s="983">
        <f t="shared" si="39"/>
        <v>0</v>
      </c>
      <c r="M700" s="984"/>
    </row>
    <row r="701" spans="1:13" s="7" customFormat="1" ht="20.100000000000001" customHeight="1" x14ac:dyDescent="0.2">
      <c r="A701" s="978" t="s">
        <v>2165</v>
      </c>
      <c r="B701" s="979"/>
      <c r="C701" s="980"/>
      <c r="D701" s="981" t="str">
        <f t="shared" si="37"/>
        <v/>
      </c>
      <c r="E701" s="982"/>
      <c r="F701" s="982"/>
      <c r="G701" s="982"/>
      <c r="H701" s="973"/>
      <c r="I701" s="981" t="str">
        <f t="shared" si="38"/>
        <v/>
      </c>
      <c r="J701" s="980"/>
      <c r="K701" s="980"/>
      <c r="L701" s="983">
        <f t="shared" si="39"/>
        <v>0</v>
      </c>
      <c r="M701" s="984"/>
    </row>
    <row r="702" spans="1:13" s="7" customFormat="1" ht="20.100000000000001" customHeight="1" x14ac:dyDescent="0.2">
      <c r="A702" s="978" t="s">
        <v>2166</v>
      </c>
      <c r="B702" s="979"/>
      <c r="C702" s="980"/>
      <c r="D702" s="981" t="str">
        <f t="shared" si="37"/>
        <v/>
      </c>
      <c r="E702" s="982"/>
      <c r="F702" s="982"/>
      <c r="G702" s="982"/>
      <c r="H702" s="973"/>
      <c r="I702" s="981" t="str">
        <f t="shared" si="38"/>
        <v/>
      </c>
      <c r="J702" s="980"/>
      <c r="K702" s="980"/>
      <c r="L702" s="983">
        <f t="shared" si="39"/>
        <v>0</v>
      </c>
      <c r="M702" s="984"/>
    </row>
    <row r="703" spans="1:13" s="7" customFormat="1" ht="20.100000000000001" customHeight="1" x14ac:dyDescent="0.2">
      <c r="A703" s="978" t="s">
        <v>2167</v>
      </c>
      <c r="B703" s="979"/>
      <c r="C703" s="980"/>
      <c r="D703" s="981" t="str">
        <f t="shared" si="37"/>
        <v/>
      </c>
      <c r="E703" s="982"/>
      <c r="F703" s="982"/>
      <c r="G703" s="982"/>
      <c r="H703" s="973"/>
      <c r="I703" s="981" t="str">
        <f t="shared" si="38"/>
        <v/>
      </c>
      <c r="J703" s="980"/>
      <c r="K703" s="980"/>
      <c r="L703" s="983">
        <f t="shared" si="39"/>
        <v>0</v>
      </c>
      <c r="M703" s="984"/>
    </row>
    <row r="704" spans="1:13" s="7" customFormat="1" ht="20.100000000000001" customHeight="1" x14ac:dyDescent="0.2">
      <c r="A704" s="978" t="s">
        <v>2168</v>
      </c>
      <c r="B704" s="979"/>
      <c r="C704" s="980"/>
      <c r="D704" s="981" t="str">
        <f t="shared" si="37"/>
        <v/>
      </c>
      <c r="E704" s="982"/>
      <c r="F704" s="982"/>
      <c r="G704" s="982"/>
      <c r="H704" s="973"/>
      <c r="I704" s="981" t="str">
        <f t="shared" si="38"/>
        <v/>
      </c>
      <c r="J704" s="980"/>
      <c r="K704" s="980"/>
      <c r="L704" s="983">
        <f t="shared" si="39"/>
        <v>0</v>
      </c>
      <c r="M704" s="984"/>
    </row>
    <row r="705" spans="1:13" s="7" customFormat="1" ht="20.100000000000001" customHeight="1" x14ac:dyDescent="0.2">
      <c r="A705" s="978" t="s">
        <v>2169</v>
      </c>
      <c r="B705" s="979"/>
      <c r="C705" s="980"/>
      <c r="D705" s="981" t="str">
        <f t="shared" si="37"/>
        <v/>
      </c>
      <c r="E705" s="982"/>
      <c r="F705" s="982"/>
      <c r="G705" s="982"/>
      <c r="H705" s="973"/>
      <c r="I705" s="981" t="str">
        <f t="shared" si="38"/>
        <v/>
      </c>
      <c r="J705" s="980"/>
      <c r="K705" s="980"/>
      <c r="L705" s="983">
        <f t="shared" si="39"/>
        <v>0</v>
      </c>
      <c r="M705" s="984"/>
    </row>
    <row r="706" spans="1:13" s="7" customFormat="1" ht="20.100000000000001" customHeight="1" x14ac:dyDescent="0.2">
      <c r="A706" s="978" t="s">
        <v>2170</v>
      </c>
      <c r="B706" s="979"/>
      <c r="C706" s="980"/>
      <c r="D706" s="981" t="str">
        <f t="shared" si="37"/>
        <v/>
      </c>
      <c r="E706" s="982"/>
      <c r="F706" s="982"/>
      <c r="G706" s="982"/>
      <c r="H706" s="973"/>
      <c r="I706" s="981" t="str">
        <f t="shared" si="38"/>
        <v/>
      </c>
      <c r="J706" s="980"/>
      <c r="K706" s="980"/>
      <c r="L706" s="983">
        <f t="shared" si="39"/>
        <v>0</v>
      </c>
      <c r="M706" s="984"/>
    </row>
    <row r="707" spans="1:13" s="7" customFormat="1" ht="20.100000000000001" customHeight="1" x14ac:dyDescent="0.2">
      <c r="A707" s="978" t="s">
        <v>2171</v>
      </c>
      <c r="B707" s="979"/>
      <c r="C707" s="980"/>
      <c r="D707" s="981" t="str">
        <f t="shared" si="37"/>
        <v/>
      </c>
      <c r="E707" s="982"/>
      <c r="F707" s="982"/>
      <c r="G707" s="982"/>
      <c r="H707" s="973"/>
      <c r="I707" s="981" t="str">
        <f t="shared" si="38"/>
        <v/>
      </c>
      <c r="J707" s="980"/>
      <c r="K707" s="980"/>
      <c r="L707" s="983">
        <f t="shared" si="39"/>
        <v>0</v>
      </c>
      <c r="M707" s="984"/>
    </row>
    <row r="708" spans="1:13" s="7" customFormat="1" ht="20.100000000000001" customHeight="1" x14ac:dyDescent="0.2">
      <c r="A708" s="978" t="s">
        <v>2172</v>
      </c>
      <c r="B708" s="979"/>
      <c r="C708" s="980"/>
      <c r="D708" s="981" t="str">
        <f t="shared" si="37"/>
        <v/>
      </c>
      <c r="E708" s="982"/>
      <c r="F708" s="982"/>
      <c r="G708" s="982"/>
      <c r="H708" s="973"/>
      <c r="I708" s="981" t="str">
        <f t="shared" si="38"/>
        <v/>
      </c>
      <c r="J708" s="980"/>
      <c r="K708" s="980"/>
      <c r="L708" s="983">
        <f t="shared" si="39"/>
        <v>0</v>
      </c>
      <c r="M708" s="984"/>
    </row>
    <row r="709" spans="1:13" s="7" customFormat="1" ht="20.100000000000001" customHeight="1" x14ac:dyDescent="0.2">
      <c r="A709" s="978" t="s">
        <v>2173</v>
      </c>
      <c r="B709" s="979"/>
      <c r="C709" s="980"/>
      <c r="D709" s="981" t="str">
        <f t="shared" si="37"/>
        <v/>
      </c>
      <c r="E709" s="982"/>
      <c r="F709" s="982"/>
      <c r="G709" s="982"/>
      <c r="H709" s="973"/>
      <c r="I709" s="981" t="str">
        <f t="shared" si="38"/>
        <v/>
      </c>
      <c r="J709" s="980"/>
      <c r="K709" s="980"/>
      <c r="L709" s="983">
        <f t="shared" si="39"/>
        <v>0</v>
      </c>
      <c r="M709" s="984"/>
    </row>
    <row r="710" spans="1:13" s="7" customFormat="1" ht="20.100000000000001" customHeight="1" x14ac:dyDescent="0.2">
      <c r="A710" s="978" t="s">
        <v>2174</v>
      </c>
      <c r="B710" s="979"/>
      <c r="C710" s="980"/>
      <c r="D710" s="981" t="str">
        <f t="shared" si="37"/>
        <v/>
      </c>
      <c r="E710" s="982"/>
      <c r="F710" s="982"/>
      <c r="G710" s="982"/>
      <c r="H710" s="973"/>
      <c r="I710" s="981" t="str">
        <f t="shared" si="38"/>
        <v/>
      </c>
      <c r="J710" s="980"/>
      <c r="K710" s="980"/>
      <c r="L710" s="983">
        <f t="shared" si="39"/>
        <v>0</v>
      </c>
      <c r="M710" s="984"/>
    </row>
    <row r="711" spans="1:13" s="7" customFormat="1" ht="20.100000000000001" customHeight="1" x14ac:dyDescent="0.2">
      <c r="A711" s="978" t="s">
        <v>2175</v>
      </c>
      <c r="B711" s="979"/>
      <c r="C711" s="980"/>
      <c r="D711" s="981" t="str">
        <f t="shared" si="37"/>
        <v/>
      </c>
      <c r="E711" s="982"/>
      <c r="F711" s="982"/>
      <c r="G711" s="982"/>
      <c r="H711" s="973"/>
      <c r="I711" s="981" t="str">
        <f t="shared" si="38"/>
        <v/>
      </c>
      <c r="J711" s="980"/>
      <c r="K711" s="980"/>
      <c r="L711" s="983">
        <f t="shared" si="39"/>
        <v>0</v>
      </c>
      <c r="M711" s="984"/>
    </row>
    <row r="712" spans="1:13" s="7" customFormat="1" ht="20.100000000000001" customHeight="1" x14ac:dyDescent="0.2">
      <c r="A712" s="978" t="s">
        <v>2176</v>
      </c>
      <c r="B712" s="979"/>
      <c r="C712" s="980"/>
      <c r="D712" s="981" t="str">
        <f t="shared" si="37"/>
        <v/>
      </c>
      <c r="E712" s="982"/>
      <c r="F712" s="982"/>
      <c r="G712" s="982"/>
      <c r="H712" s="973"/>
      <c r="I712" s="981" t="str">
        <f t="shared" si="38"/>
        <v/>
      </c>
      <c r="J712" s="980"/>
      <c r="K712" s="980"/>
      <c r="L712" s="983">
        <f t="shared" si="39"/>
        <v>0</v>
      </c>
      <c r="M712" s="984"/>
    </row>
    <row r="713" spans="1:13" s="7" customFormat="1" ht="20.100000000000001" customHeight="1" x14ac:dyDescent="0.2">
      <c r="A713" s="978" t="s">
        <v>2177</v>
      </c>
      <c r="B713" s="979"/>
      <c r="C713" s="980"/>
      <c r="D713" s="981" t="str">
        <f t="shared" si="37"/>
        <v/>
      </c>
      <c r="E713" s="982"/>
      <c r="F713" s="982"/>
      <c r="G713" s="982"/>
      <c r="H713" s="973"/>
      <c r="I713" s="981" t="str">
        <f t="shared" si="38"/>
        <v/>
      </c>
      <c r="J713" s="980"/>
      <c r="K713" s="980"/>
      <c r="L713" s="983">
        <f t="shared" si="39"/>
        <v>0</v>
      </c>
      <c r="M713" s="984"/>
    </row>
    <row r="714" spans="1:13" s="7" customFormat="1" ht="20.100000000000001" customHeight="1" x14ac:dyDescent="0.2">
      <c r="A714" s="978" t="s">
        <v>2178</v>
      </c>
      <c r="B714" s="979"/>
      <c r="C714" s="980"/>
      <c r="D714" s="981" t="str">
        <f t="shared" si="37"/>
        <v/>
      </c>
      <c r="E714" s="982"/>
      <c r="F714" s="982"/>
      <c r="G714" s="982"/>
      <c r="H714" s="973"/>
      <c r="I714" s="981" t="str">
        <f t="shared" si="38"/>
        <v/>
      </c>
      <c r="J714" s="980"/>
      <c r="K714" s="980"/>
      <c r="L714" s="983">
        <f t="shared" si="39"/>
        <v>0</v>
      </c>
      <c r="M714" s="984"/>
    </row>
    <row r="715" spans="1:13" s="7" customFormat="1" ht="20.100000000000001" customHeight="1" x14ac:dyDescent="0.2">
      <c r="A715" s="978" t="s">
        <v>2179</v>
      </c>
      <c r="B715" s="979"/>
      <c r="C715" s="980"/>
      <c r="D715" s="981" t="str">
        <f t="shared" si="37"/>
        <v/>
      </c>
      <c r="E715" s="982"/>
      <c r="F715" s="982"/>
      <c r="G715" s="982"/>
      <c r="H715" s="973"/>
      <c r="I715" s="981" t="str">
        <f t="shared" si="38"/>
        <v/>
      </c>
      <c r="J715" s="980"/>
      <c r="K715" s="980"/>
      <c r="L715" s="983">
        <f t="shared" si="39"/>
        <v>0</v>
      </c>
      <c r="M715" s="984"/>
    </row>
    <row r="716" spans="1:13" s="7" customFormat="1" ht="20.100000000000001" customHeight="1" x14ac:dyDescent="0.2">
      <c r="A716" s="978" t="s">
        <v>2180</v>
      </c>
      <c r="B716" s="979"/>
      <c r="C716" s="980"/>
      <c r="D716" s="981" t="str">
        <f t="shared" ref="D716:D751" si="40">IF(ISBLANK(C716),"",IF($F$10="Yes",DATE(YEAR(C716)-5,MONTH(C716),DAY(C716)),DATE(YEAR(C716)-10,MONTH(C716),DAY(C716))))</f>
        <v/>
      </c>
      <c r="E716" s="982"/>
      <c r="F716" s="982"/>
      <c r="G716" s="982"/>
      <c r="H716" s="973"/>
      <c r="I716" s="981" t="str">
        <f t="shared" si="38"/>
        <v/>
      </c>
      <c r="J716" s="980"/>
      <c r="K716" s="980"/>
      <c r="L716" s="983">
        <f t="shared" si="39"/>
        <v>0</v>
      </c>
      <c r="M716" s="984"/>
    </row>
    <row r="717" spans="1:13" s="7" customFormat="1" ht="20.100000000000001" customHeight="1" x14ac:dyDescent="0.2">
      <c r="A717" s="978" t="s">
        <v>2181</v>
      </c>
      <c r="B717" s="979"/>
      <c r="C717" s="980"/>
      <c r="D717" s="981" t="str">
        <f t="shared" si="40"/>
        <v/>
      </c>
      <c r="E717" s="982"/>
      <c r="F717" s="982"/>
      <c r="G717" s="982"/>
      <c r="H717" s="973"/>
      <c r="I717" s="981" t="str">
        <f t="shared" ref="I717:I751" si="41">IF(ISBLANK(H717),"",DATE(YEAR(H717)+2,MONTH(H717),DAY(H717)))</f>
        <v/>
      </c>
      <c r="J717" s="980"/>
      <c r="K717" s="980"/>
      <c r="L717" s="983">
        <f t="shared" ref="L717:L751" si="42">K717-J717</f>
        <v>0</v>
      </c>
      <c r="M717" s="984"/>
    </row>
    <row r="718" spans="1:13" s="7" customFormat="1" ht="20.100000000000001" customHeight="1" x14ac:dyDescent="0.2">
      <c r="A718" s="978" t="s">
        <v>2182</v>
      </c>
      <c r="B718" s="979"/>
      <c r="C718" s="980"/>
      <c r="D718" s="981" t="str">
        <f t="shared" si="40"/>
        <v/>
      </c>
      <c r="E718" s="982"/>
      <c r="F718" s="982"/>
      <c r="G718" s="982"/>
      <c r="H718" s="973"/>
      <c r="I718" s="981" t="str">
        <f t="shared" si="41"/>
        <v/>
      </c>
      <c r="J718" s="980"/>
      <c r="K718" s="980"/>
      <c r="L718" s="983">
        <f t="shared" si="42"/>
        <v>0</v>
      </c>
      <c r="M718" s="984"/>
    </row>
    <row r="719" spans="1:13" s="7" customFormat="1" ht="20.100000000000001" customHeight="1" x14ac:dyDescent="0.2">
      <c r="A719" s="978" t="s">
        <v>2183</v>
      </c>
      <c r="B719" s="979"/>
      <c r="C719" s="980"/>
      <c r="D719" s="981" t="str">
        <f t="shared" si="40"/>
        <v/>
      </c>
      <c r="E719" s="982"/>
      <c r="F719" s="982"/>
      <c r="G719" s="982"/>
      <c r="H719" s="973"/>
      <c r="I719" s="981" t="str">
        <f t="shared" si="41"/>
        <v/>
      </c>
      <c r="J719" s="980"/>
      <c r="K719" s="980"/>
      <c r="L719" s="983">
        <f t="shared" si="42"/>
        <v>0</v>
      </c>
      <c r="M719" s="984"/>
    </row>
    <row r="720" spans="1:13" s="7" customFormat="1" ht="20.100000000000001" customHeight="1" x14ac:dyDescent="0.2">
      <c r="A720" s="978" t="s">
        <v>2184</v>
      </c>
      <c r="B720" s="979"/>
      <c r="C720" s="980"/>
      <c r="D720" s="981" t="str">
        <f t="shared" si="40"/>
        <v/>
      </c>
      <c r="E720" s="982"/>
      <c r="F720" s="982"/>
      <c r="G720" s="982"/>
      <c r="H720" s="973"/>
      <c r="I720" s="981" t="str">
        <f t="shared" si="41"/>
        <v/>
      </c>
      <c r="J720" s="980"/>
      <c r="K720" s="980"/>
      <c r="L720" s="983">
        <f t="shared" si="42"/>
        <v>0</v>
      </c>
      <c r="M720" s="984"/>
    </row>
    <row r="721" spans="1:13" s="7" customFormat="1" ht="20.100000000000001" customHeight="1" x14ac:dyDescent="0.2">
      <c r="A721" s="978" t="s">
        <v>2185</v>
      </c>
      <c r="B721" s="979"/>
      <c r="C721" s="980"/>
      <c r="D721" s="981" t="str">
        <f t="shared" si="40"/>
        <v/>
      </c>
      <c r="E721" s="982"/>
      <c r="F721" s="982"/>
      <c r="G721" s="982"/>
      <c r="H721" s="973"/>
      <c r="I721" s="981" t="str">
        <f t="shared" si="41"/>
        <v/>
      </c>
      <c r="J721" s="980"/>
      <c r="K721" s="980"/>
      <c r="L721" s="983">
        <f t="shared" si="42"/>
        <v>0</v>
      </c>
      <c r="M721" s="984"/>
    </row>
    <row r="722" spans="1:13" s="7" customFormat="1" ht="20.100000000000001" customHeight="1" x14ac:dyDescent="0.2">
      <c r="A722" s="978" t="s">
        <v>2186</v>
      </c>
      <c r="B722" s="979"/>
      <c r="C722" s="980"/>
      <c r="D722" s="981" t="str">
        <f t="shared" si="40"/>
        <v/>
      </c>
      <c r="E722" s="982"/>
      <c r="F722" s="982"/>
      <c r="G722" s="982"/>
      <c r="H722" s="973"/>
      <c r="I722" s="981" t="str">
        <f t="shared" si="41"/>
        <v/>
      </c>
      <c r="J722" s="980"/>
      <c r="K722" s="980"/>
      <c r="L722" s="983">
        <f t="shared" si="42"/>
        <v>0</v>
      </c>
      <c r="M722" s="984"/>
    </row>
    <row r="723" spans="1:13" s="7" customFormat="1" ht="20.100000000000001" customHeight="1" x14ac:dyDescent="0.2">
      <c r="A723" s="978" t="s">
        <v>2187</v>
      </c>
      <c r="B723" s="979"/>
      <c r="C723" s="980"/>
      <c r="D723" s="981" t="str">
        <f t="shared" si="40"/>
        <v/>
      </c>
      <c r="E723" s="982"/>
      <c r="F723" s="982"/>
      <c r="G723" s="982"/>
      <c r="H723" s="973"/>
      <c r="I723" s="981" t="str">
        <f t="shared" si="41"/>
        <v/>
      </c>
      <c r="J723" s="980"/>
      <c r="K723" s="980"/>
      <c r="L723" s="983">
        <f t="shared" si="42"/>
        <v>0</v>
      </c>
      <c r="M723" s="984"/>
    </row>
    <row r="724" spans="1:13" s="7" customFormat="1" ht="20.100000000000001" customHeight="1" x14ac:dyDescent="0.2">
      <c r="A724" s="978" t="s">
        <v>2188</v>
      </c>
      <c r="B724" s="979"/>
      <c r="C724" s="980"/>
      <c r="D724" s="981" t="str">
        <f t="shared" si="40"/>
        <v/>
      </c>
      <c r="E724" s="982"/>
      <c r="F724" s="982"/>
      <c r="G724" s="982"/>
      <c r="H724" s="973"/>
      <c r="I724" s="981" t="str">
        <f t="shared" si="41"/>
        <v/>
      </c>
      <c r="J724" s="980"/>
      <c r="K724" s="980"/>
      <c r="L724" s="983">
        <f t="shared" si="42"/>
        <v>0</v>
      </c>
      <c r="M724" s="984"/>
    </row>
    <row r="725" spans="1:13" s="7" customFormat="1" ht="20.100000000000001" customHeight="1" x14ac:dyDescent="0.2">
      <c r="A725" s="978" t="s">
        <v>2189</v>
      </c>
      <c r="B725" s="979"/>
      <c r="C725" s="980"/>
      <c r="D725" s="981" t="str">
        <f t="shared" si="40"/>
        <v/>
      </c>
      <c r="E725" s="982"/>
      <c r="F725" s="982"/>
      <c r="G725" s="982"/>
      <c r="H725" s="973"/>
      <c r="I725" s="981" t="str">
        <f t="shared" si="41"/>
        <v/>
      </c>
      <c r="J725" s="980"/>
      <c r="K725" s="980"/>
      <c r="L725" s="983">
        <f t="shared" si="42"/>
        <v>0</v>
      </c>
      <c r="M725" s="984"/>
    </row>
    <row r="726" spans="1:13" s="7" customFormat="1" ht="20.100000000000001" customHeight="1" x14ac:dyDescent="0.2">
      <c r="A726" s="978" t="s">
        <v>2190</v>
      </c>
      <c r="B726" s="979"/>
      <c r="C726" s="980"/>
      <c r="D726" s="981" t="str">
        <f t="shared" si="40"/>
        <v/>
      </c>
      <c r="E726" s="982"/>
      <c r="F726" s="982"/>
      <c r="G726" s="982"/>
      <c r="H726" s="973"/>
      <c r="I726" s="981" t="str">
        <f t="shared" si="41"/>
        <v/>
      </c>
      <c r="J726" s="980"/>
      <c r="K726" s="980"/>
      <c r="L726" s="983">
        <f t="shared" si="42"/>
        <v>0</v>
      </c>
      <c r="M726" s="984"/>
    </row>
    <row r="727" spans="1:13" s="7" customFormat="1" ht="20.100000000000001" customHeight="1" x14ac:dyDescent="0.2">
      <c r="A727" s="978" t="s">
        <v>2191</v>
      </c>
      <c r="B727" s="979"/>
      <c r="C727" s="980"/>
      <c r="D727" s="981" t="str">
        <f t="shared" si="40"/>
        <v/>
      </c>
      <c r="E727" s="982"/>
      <c r="F727" s="982"/>
      <c r="G727" s="982"/>
      <c r="H727" s="973"/>
      <c r="I727" s="981" t="str">
        <f t="shared" si="41"/>
        <v/>
      </c>
      <c r="J727" s="980"/>
      <c r="K727" s="980"/>
      <c r="L727" s="983">
        <f t="shared" si="42"/>
        <v>0</v>
      </c>
      <c r="M727" s="984"/>
    </row>
    <row r="728" spans="1:13" s="7" customFormat="1" ht="20.100000000000001" customHeight="1" x14ac:dyDescent="0.2">
      <c r="A728" s="978" t="s">
        <v>2192</v>
      </c>
      <c r="B728" s="979"/>
      <c r="C728" s="980"/>
      <c r="D728" s="981" t="str">
        <f t="shared" si="40"/>
        <v/>
      </c>
      <c r="E728" s="982"/>
      <c r="F728" s="982"/>
      <c r="G728" s="982"/>
      <c r="H728" s="973"/>
      <c r="I728" s="981" t="str">
        <f t="shared" si="41"/>
        <v/>
      </c>
      <c r="J728" s="980"/>
      <c r="K728" s="980"/>
      <c r="L728" s="983">
        <f t="shared" si="42"/>
        <v>0</v>
      </c>
      <c r="M728" s="984"/>
    </row>
    <row r="729" spans="1:13" s="7" customFormat="1" ht="20.100000000000001" customHeight="1" x14ac:dyDescent="0.2">
      <c r="A729" s="978" t="s">
        <v>2193</v>
      </c>
      <c r="B729" s="979"/>
      <c r="C729" s="980"/>
      <c r="D729" s="981" t="str">
        <f t="shared" si="40"/>
        <v/>
      </c>
      <c r="E729" s="982"/>
      <c r="F729" s="982"/>
      <c r="G729" s="982"/>
      <c r="H729" s="973"/>
      <c r="I729" s="981" t="str">
        <f t="shared" si="41"/>
        <v/>
      </c>
      <c r="J729" s="980"/>
      <c r="K729" s="980"/>
      <c r="L729" s="983">
        <f t="shared" si="42"/>
        <v>0</v>
      </c>
      <c r="M729" s="984"/>
    </row>
    <row r="730" spans="1:13" s="7" customFormat="1" ht="20.100000000000001" customHeight="1" x14ac:dyDescent="0.2">
      <c r="A730" s="978" t="s">
        <v>2194</v>
      </c>
      <c r="B730" s="979"/>
      <c r="C730" s="980"/>
      <c r="D730" s="981" t="str">
        <f t="shared" si="40"/>
        <v/>
      </c>
      <c r="E730" s="982"/>
      <c r="F730" s="982"/>
      <c r="G730" s="982"/>
      <c r="H730" s="973"/>
      <c r="I730" s="981" t="str">
        <f t="shared" si="41"/>
        <v/>
      </c>
      <c r="J730" s="980"/>
      <c r="K730" s="980"/>
      <c r="L730" s="983">
        <f t="shared" si="42"/>
        <v>0</v>
      </c>
      <c r="M730" s="984"/>
    </row>
    <row r="731" spans="1:13" s="7" customFormat="1" ht="20.100000000000001" customHeight="1" x14ac:dyDescent="0.2">
      <c r="A731" s="978" t="s">
        <v>2195</v>
      </c>
      <c r="B731" s="979"/>
      <c r="C731" s="980"/>
      <c r="D731" s="981" t="str">
        <f t="shared" si="40"/>
        <v/>
      </c>
      <c r="E731" s="982"/>
      <c r="F731" s="982"/>
      <c r="G731" s="982"/>
      <c r="H731" s="973"/>
      <c r="I731" s="981" t="str">
        <f t="shared" si="41"/>
        <v/>
      </c>
      <c r="J731" s="980"/>
      <c r="K731" s="980"/>
      <c r="L731" s="983">
        <f t="shared" si="42"/>
        <v>0</v>
      </c>
      <c r="M731" s="984"/>
    </row>
    <row r="732" spans="1:13" s="7" customFormat="1" ht="20.100000000000001" customHeight="1" x14ac:dyDescent="0.2">
      <c r="A732" s="978" t="s">
        <v>2196</v>
      </c>
      <c r="B732" s="979"/>
      <c r="C732" s="980"/>
      <c r="D732" s="981" t="str">
        <f t="shared" si="40"/>
        <v/>
      </c>
      <c r="E732" s="982"/>
      <c r="F732" s="982"/>
      <c r="G732" s="982"/>
      <c r="H732" s="973"/>
      <c r="I732" s="981" t="str">
        <f t="shared" si="41"/>
        <v/>
      </c>
      <c r="J732" s="980"/>
      <c r="K732" s="980"/>
      <c r="L732" s="983">
        <f t="shared" si="42"/>
        <v>0</v>
      </c>
      <c r="M732" s="984"/>
    </row>
    <row r="733" spans="1:13" s="7" customFormat="1" ht="20.100000000000001" customHeight="1" x14ac:dyDescent="0.2">
      <c r="A733" s="978" t="s">
        <v>2197</v>
      </c>
      <c r="B733" s="979"/>
      <c r="C733" s="980"/>
      <c r="D733" s="981" t="str">
        <f t="shared" si="40"/>
        <v/>
      </c>
      <c r="E733" s="982"/>
      <c r="F733" s="982"/>
      <c r="G733" s="982"/>
      <c r="H733" s="973"/>
      <c r="I733" s="981" t="str">
        <f t="shared" si="41"/>
        <v/>
      </c>
      <c r="J733" s="980"/>
      <c r="K733" s="980"/>
      <c r="L733" s="983">
        <f t="shared" si="42"/>
        <v>0</v>
      </c>
      <c r="M733" s="984"/>
    </row>
    <row r="734" spans="1:13" s="7" customFormat="1" ht="20.100000000000001" customHeight="1" x14ac:dyDescent="0.2">
      <c r="A734" s="978" t="s">
        <v>2198</v>
      </c>
      <c r="B734" s="979"/>
      <c r="C734" s="980"/>
      <c r="D734" s="981" t="str">
        <f t="shared" si="40"/>
        <v/>
      </c>
      <c r="E734" s="982"/>
      <c r="F734" s="982"/>
      <c r="G734" s="982"/>
      <c r="H734" s="973"/>
      <c r="I734" s="981" t="str">
        <f t="shared" si="41"/>
        <v/>
      </c>
      <c r="J734" s="980"/>
      <c r="K734" s="980"/>
      <c r="L734" s="983">
        <f t="shared" si="42"/>
        <v>0</v>
      </c>
      <c r="M734" s="984"/>
    </row>
    <row r="735" spans="1:13" s="7" customFormat="1" ht="20.100000000000001" customHeight="1" x14ac:dyDescent="0.2">
      <c r="A735" s="978" t="s">
        <v>2199</v>
      </c>
      <c r="B735" s="979"/>
      <c r="C735" s="980"/>
      <c r="D735" s="981" t="str">
        <f t="shared" si="40"/>
        <v/>
      </c>
      <c r="E735" s="982"/>
      <c r="F735" s="982"/>
      <c r="G735" s="982"/>
      <c r="H735" s="973"/>
      <c r="I735" s="981" t="str">
        <f t="shared" si="41"/>
        <v/>
      </c>
      <c r="J735" s="980"/>
      <c r="K735" s="980"/>
      <c r="L735" s="983">
        <f t="shared" si="42"/>
        <v>0</v>
      </c>
      <c r="M735" s="984"/>
    </row>
    <row r="736" spans="1:13" s="7" customFormat="1" ht="20.100000000000001" customHeight="1" x14ac:dyDescent="0.2">
      <c r="A736" s="978" t="s">
        <v>2200</v>
      </c>
      <c r="B736" s="979"/>
      <c r="C736" s="980"/>
      <c r="D736" s="981" t="str">
        <f t="shared" si="40"/>
        <v/>
      </c>
      <c r="E736" s="982"/>
      <c r="F736" s="982"/>
      <c r="G736" s="982"/>
      <c r="H736" s="973"/>
      <c r="I736" s="981" t="str">
        <f t="shared" si="41"/>
        <v/>
      </c>
      <c r="J736" s="980"/>
      <c r="K736" s="980"/>
      <c r="L736" s="983">
        <f t="shared" si="42"/>
        <v>0</v>
      </c>
      <c r="M736" s="984"/>
    </row>
    <row r="737" spans="1:13" s="7" customFormat="1" ht="20.100000000000001" customHeight="1" x14ac:dyDescent="0.2">
      <c r="A737" s="978" t="s">
        <v>2201</v>
      </c>
      <c r="B737" s="979"/>
      <c r="C737" s="980"/>
      <c r="D737" s="981" t="str">
        <f t="shared" si="40"/>
        <v/>
      </c>
      <c r="E737" s="982"/>
      <c r="F737" s="982"/>
      <c r="G737" s="982"/>
      <c r="H737" s="973"/>
      <c r="I737" s="981" t="str">
        <f t="shared" si="41"/>
        <v/>
      </c>
      <c r="J737" s="980"/>
      <c r="K737" s="980"/>
      <c r="L737" s="983">
        <f t="shared" si="42"/>
        <v>0</v>
      </c>
      <c r="M737" s="984"/>
    </row>
    <row r="738" spans="1:13" s="7" customFormat="1" ht="20.100000000000001" customHeight="1" x14ac:dyDescent="0.2">
      <c r="A738" s="978" t="s">
        <v>2202</v>
      </c>
      <c r="B738" s="979"/>
      <c r="C738" s="980"/>
      <c r="D738" s="981" t="str">
        <f t="shared" si="40"/>
        <v/>
      </c>
      <c r="E738" s="982"/>
      <c r="F738" s="982"/>
      <c r="G738" s="982"/>
      <c r="H738" s="973"/>
      <c r="I738" s="981" t="str">
        <f t="shared" si="41"/>
        <v/>
      </c>
      <c r="J738" s="980"/>
      <c r="K738" s="980"/>
      <c r="L738" s="983">
        <f t="shared" si="42"/>
        <v>0</v>
      </c>
      <c r="M738" s="984"/>
    </row>
    <row r="739" spans="1:13" s="7" customFormat="1" ht="20.100000000000001" customHeight="1" x14ac:dyDescent="0.2">
      <c r="A739" s="978" t="s">
        <v>2203</v>
      </c>
      <c r="B739" s="979"/>
      <c r="C739" s="980"/>
      <c r="D739" s="981" t="str">
        <f t="shared" si="40"/>
        <v/>
      </c>
      <c r="E739" s="982"/>
      <c r="F739" s="982"/>
      <c r="G739" s="982"/>
      <c r="H739" s="973"/>
      <c r="I739" s="981" t="str">
        <f t="shared" si="41"/>
        <v/>
      </c>
      <c r="J739" s="980"/>
      <c r="K739" s="980"/>
      <c r="L739" s="983">
        <f t="shared" si="42"/>
        <v>0</v>
      </c>
      <c r="M739" s="984"/>
    </row>
    <row r="740" spans="1:13" s="7" customFormat="1" ht="20.100000000000001" customHeight="1" x14ac:dyDescent="0.2">
      <c r="A740" s="978" t="s">
        <v>2204</v>
      </c>
      <c r="B740" s="979"/>
      <c r="C740" s="980"/>
      <c r="D740" s="981" t="str">
        <f t="shared" si="40"/>
        <v/>
      </c>
      <c r="E740" s="982"/>
      <c r="F740" s="982"/>
      <c r="G740" s="982"/>
      <c r="H740" s="973"/>
      <c r="I740" s="981" t="str">
        <f t="shared" si="41"/>
        <v/>
      </c>
      <c r="J740" s="980"/>
      <c r="K740" s="980"/>
      <c r="L740" s="983">
        <f t="shared" si="42"/>
        <v>0</v>
      </c>
      <c r="M740" s="984"/>
    </row>
    <row r="741" spans="1:13" s="7" customFormat="1" ht="20.100000000000001" customHeight="1" x14ac:dyDescent="0.2">
      <c r="A741" s="978" t="s">
        <v>2205</v>
      </c>
      <c r="B741" s="979"/>
      <c r="C741" s="980"/>
      <c r="D741" s="981" t="str">
        <f t="shared" si="40"/>
        <v/>
      </c>
      <c r="E741" s="982"/>
      <c r="F741" s="982"/>
      <c r="G741" s="982"/>
      <c r="H741" s="973"/>
      <c r="I741" s="981" t="str">
        <f t="shared" si="41"/>
        <v/>
      </c>
      <c r="J741" s="980"/>
      <c r="K741" s="980"/>
      <c r="L741" s="983">
        <f t="shared" si="42"/>
        <v>0</v>
      </c>
      <c r="M741" s="984"/>
    </row>
    <row r="742" spans="1:13" s="7" customFormat="1" ht="20.100000000000001" customHeight="1" x14ac:dyDescent="0.2">
      <c r="A742" s="978" t="s">
        <v>2206</v>
      </c>
      <c r="B742" s="979"/>
      <c r="C742" s="980"/>
      <c r="D742" s="981" t="str">
        <f t="shared" si="40"/>
        <v/>
      </c>
      <c r="E742" s="982"/>
      <c r="F742" s="982"/>
      <c r="G742" s="982"/>
      <c r="H742" s="973"/>
      <c r="I742" s="981" t="str">
        <f t="shared" si="41"/>
        <v/>
      </c>
      <c r="J742" s="980"/>
      <c r="K742" s="980"/>
      <c r="L742" s="983">
        <f t="shared" si="42"/>
        <v>0</v>
      </c>
      <c r="M742" s="984"/>
    </row>
    <row r="743" spans="1:13" s="7" customFormat="1" ht="20.100000000000001" customHeight="1" x14ac:dyDescent="0.2">
      <c r="A743" s="978" t="s">
        <v>2207</v>
      </c>
      <c r="B743" s="979"/>
      <c r="C743" s="980"/>
      <c r="D743" s="981" t="str">
        <f t="shared" si="40"/>
        <v/>
      </c>
      <c r="E743" s="982"/>
      <c r="F743" s="982"/>
      <c r="G743" s="982"/>
      <c r="H743" s="973"/>
      <c r="I743" s="981" t="str">
        <f t="shared" si="41"/>
        <v/>
      </c>
      <c r="J743" s="980"/>
      <c r="K743" s="980"/>
      <c r="L743" s="983">
        <f t="shared" si="42"/>
        <v>0</v>
      </c>
      <c r="M743" s="984"/>
    </row>
    <row r="744" spans="1:13" s="7" customFormat="1" ht="20.100000000000001" customHeight="1" x14ac:dyDescent="0.2">
      <c r="A744" s="978" t="s">
        <v>2208</v>
      </c>
      <c r="B744" s="979"/>
      <c r="C744" s="980"/>
      <c r="D744" s="981" t="str">
        <f t="shared" si="40"/>
        <v/>
      </c>
      <c r="E744" s="982"/>
      <c r="F744" s="982"/>
      <c r="G744" s="982"/>
      <c r="H744" s="973"/>
      <c r="I744" s="981" t="str">
        <f t="shared" si="41"/>
        <v/>
      </c>
      <c r="J744" s="980"/>
      <c r="K744" s="980"/>
      <c r="L744" s="983">
        <f t="shared" si="42"/>
        <v>0</v>
      </c>
      <c r="M744" s="984"/>
    </row>
    <row r="745" spans="1:13" s="7" customFormat="1" ht="20.100000000000001" customHeight="1" x14ac:dyDescent="0.2">
      <c r="A745" s="978" t="s">
        <v>2209</v>
      </c>
      <c r="B745" s="979"/>
      <c r="C745" s="980"/>
      <c r="D745" s="981" t="str">
        <f t="shared" si="40"/>
        <v/>
      </c>
      <c r="E745" s="982"/>
      <c r="F745" s="982"/>
      <c r="G745" s="982"/>
      <c r="H745" s="973"/>
      <c r="I745" s="981" t="str">
        <f t="shared" si="41"/>
        <v/>
      </c>
      <c r="J745" s="980"/>
      <c r="K745" s="980"/>
      <c r="L745" s="983">
        <f t="shared" si="42"/>
        <v>0</v>
      </c>
      <c r="M745" s="984"/>
    </row>
    <row r="746" spans="1:13" s="7" customFormat="1" ht="20.100000000000001" customHeight="1" x14ac:dyDescent="0.2">
      <c r="A746" s="978" t="s">
        <v>2210</v>
      </c>
      <c r="B746" s="979"/>
      <c r="C746" s="980"/>
      <c r="D746" s="981" t="str">
        <f t="shared" si="40"/>
        <v/>
      </c>
      <c r="E746" s="982"/>
      <c r="F746" s="982"/>
      <c r="G746" s="982"/>
      <c r="H746" s="973"/>
      <c r="I746" s="981" t="str">
        <f t="shared" si="41"/>
        <v/>
      </c>
      <c r="J746" s="980"/>
      <c r="K746" s="980"/>
      <c r="L746" s="983">
        <f t="shared" si="42"/>
        <v>0</v>
      </c>
      <c r="M746" s="984"/>
    </row>
    <row r="747" spans="1:13" s="7" customFormat="1" ht="20.100000000000001" customHeight="1" x14ac:dyDescent="0.2">
      <c r="A747" s="978" t="s">
        <v>2211</v>
      </c>
      <c r="B747" s="979"/>
      <c r="C747" s="980"/>
      <c r="D747" s="981" t="str">
        <f t="shared" si="40"/>
        <v/>
      </c>
      <c r="E747" s="982"/>
      <c r="F747" s="982"/>
      <c r="G747" s="982"/>
      <c r="H747" s="973"/>
      <c r="I747" s="981" t="str">
        <f t="shared" si="41"/>
        <v/>
      </c>
      <c r="J747" s="980"/>
      <c r="K747" s="980"/>
      <c r="L747" s="983">
        <f t="shared" si="42"/>
        <v>0</v>
      </c>
      <c r="M747" s="984"/>
    </row>
    <row r="748" spans="1:13" s="7" customFormat="1" ht="20.100000000000001" customHeight="1" x14ac:dyDescent="0.2">
      <c r="A748" s="978" t="s">
        <v>2212</v>
      </c>
      <c r="B748" s="979"/>
      <c r="C748" s="980"/>
      <c r="D748" s="981" t="str">
        <f t="shared" si="40"/>
        <v/>
      </c>
      <c r="E748" s="982"/>
      <c r="F748" s="982"/>
      <c r="G748" s="982"/>
      <c r="H748" s="973"/>
      <c r="I748" s="981" t="str">
        <f t="shared" si="41"/>
        <v/>
      </c>
      <c r="J748" s="980"/>
      <c r="K748" s="980"/>
      <c r="L748" s="983">
        <f t="shared" si="42"/>
        <v>0</v>
      </c>
      <c r="M748" s="984"/>
    </row>
    <row r="749" spans="1:13" s="7" customFormat="1" ht="20.100000000000001" customHeight="1" x14ac:dyDescent="0.2">
      <c r="A749" s="978" t="s">
        <v>2213</v>
      </c>
      <c r="B749" s="979"/>
      <c r="C749" s="980"/>
      <c r="D749" s="981" t="str">
        <f t="shared" si="40"/>
        <v/>
      </c>
      <c r="E749" s="982"/>
      <c r="F749" s="982"/>
      <c r="G749" s="982"/>
      <c r="H749" s="973"/>
      <c r="I749" s="981" t="str">
        <f t="shared" si="41"/>
        <v/>
      </c>
      <c r="J749" s="980"/>
      <c r="K749" s="980"/>
      <c r="L749" s="983">
        <f t="shared" si="42"/>
        <v>0</v>
      </c>
      <c r="M749" s="984"/>
    </row>
    <row r="750" spans="1:13" s="7" customFormat="1" ht="20.100000000000001" customHeight="1" x14ac:dyDescent="0.2">
      <c r="A750" s="978" t="s">
        <v>2214</v>
      </c>
      <c r="B750" s="979"/>
      <c r="C750" s="980"/>
      <c r="D750" s="981" t="str">
        <f t="shared" si="40"/>
        <v/>
      </c>
      <c r="E750" s="982"/>
      <c r="F750" s="982"/>
      <c r="G750" s="982"/>
      <c r="H750" s="973"/>
      <c r="I750" s="981" t="str">
        <f t="shared" si="41"/>
        <v/>
      </c>
      <c r="J750" s="980"/>
      <c r="K750" s="980"/>
      <c r="L750" s="983">
        <f t="shared" si="42"/>
        <v>0</v>
      </c>
      <c r="M750" s="984"/>
    </row>
    <row r="751" spans="1:13" s="7" customFormat="1" ht="20.100000000000001" customHeight="1" thickBot="1" x14ac:dyDescent="0.25">
      <c r="A751" s="985" t="s">
        <v>2215</v>
      </c>
      <c r="B751" s="986"/>
      <c r="C751" s="987"/>
      <c r="D751" s="988" t="str">
        <f t="shared" si="40"/>
        <v/>
      </c>
      <c r="E751" s="989"/>
      <c r="F751" s="989"/>
      <c r="G751" s="989"/>
      <c r="H751" s="990"/>
      <c r="I751" s="988" t="str">
        <f t="shared" si="41"/>
        <v/>
      </c>
      <c r="J751" s="987"/>
      <c r="K751" s="987"/>
      <c r="L751" s="991">
        <f t="shared" si="42"/>
        <v>0</v>
      </c>
      <c r="M751" s="992"/>
    </row>
    <row r="752" spans="1:13" s="7" customFormat="1" ht="39.950000000000003" customHeight="1" thickBot="1" x14ac:dyDescent="0.25">
      <c r="A752" s="1748" t="s">
        <v>2216</v>
      </c>
      <c r="B752" s="1749"/>
      <c r="C752" s="1749"/>
      <c r="D752" s="1749"/>
      <c r="E752" s="1749"/>
      <c r="F752" s="1749"/>
      <c r="G752" s="1749"/>
      <c r="H752" s="1749"/>
      <c r="I752" s="1749"/>
      <c r="J752" s="1749"/>
      <c r="K752" s="1749"/>
      <c r="L752" s="1750"/>
      <c r="M752" s="993">
        <f>SUM(M652:M751)</f>
        <v>0</v>
      </c>
    </row>
    <row r="753" spans="1:13" s="7" customFormat="1" ht="20.100000000000001" customHeight="1" thickBot="1" x14ac:dyDescent="0.25">
      <c r="A753" s="1752" t="s">
        <v>2056</v>
      </c>
      <c r="B753" s="1752"/>
      <c r="C753" s="1752"/>
      <c r="D753" s="1752"/>
      <c r="E753" s="1752"/>
      <c r="F753" s="1752"/>
      <c r="G753" s="1752"/>
      <c r="H753" s="1752"/>
      <c r="I753" s="1752"/>
      <c r="J753" s="1752"/>
      <c r="K753" s="1752"/>
      <c r="L753" s="1752"/>
      <c r="M753" s="1752"/>
    </row>
    <row r="754" spans="1:13" s="7" customFormat="1" ht="30" customHeight="1" thickBot="1" x14ac:dyDescent="0.35">
      <c r="A754" s="1753" t="s">
        <v>2223</v>
      </c>
      <c r="B754" s="1754"/>
      <c r="C754" s="1754"/>
      <c r="D754" s="1754"/>
      <c r="E754" s="1754"/>
      <c r="F754" s="1754"/>
      <c r="G754" s="1754"/>
      <c r="H754" s="1754"/>
      <c r="I754" s="1754"/>
      <c r="J754" s="1754"/>
      <c r="K754" s="1754"/>
      <c r="L754" s="1754"/>
      <c r="M754" s="1755"/>
    </row>
    <row r="755" spans="1:13" s="7" customFormat="1" ht="57.75" thickBot="1" x14ac:dyDescent="0.25">
      <c r="A755" s="965" t="s">
        <v>2105</v>
      </c>
      <c r="B755" s="966" t="s">
        <v>2106</v>
      </c>
      <c r="C755" s="967" t="s">
        <v>2107</v>
      </c>
      <c r="D755" s="968" t="s">
        <v>2108</v>
      </c>
      <c r="E755" s="968" t="s">
        <v>646</v>
      </c>
      <c r="F755" s="968" t="s">
        <v>630</v>
      </c>
      <c r="G755" s="968" t="s">
        <v>2109</v>
      </c>
      <c r="H755" s="968" t="s">
        <v>2110</v>
      </c>
      <c r="I755" s="968" t="s">
        <v>2111</v>
      </c>
      <c r="J755" s="968" t="s">
        <v>2112</v>
      </c>
      <c r="K755" s="968" t="s">
        <v>2113</v>
      </c>
      <c r="L755" s="969" t="s">
        <v>2114</v>
      </c>
      <c r="M755" s="970" t="s">
        <v>2115</v>
      </c>
    </row>
    <row r="756" spans="1:13" s="7" customFormat="1" ht="20.100000000000001" customHeight="1" x14ac:dyDescent="0.2">
      <c r="A756" s="971" t="s">
        <v>2116</v>
      </c>
      <c r="B756" s="972"/>
      <c r="C756" s="973">
        <v>40909</v>
      </c>
      <c r="D756" s="974">
        <f t="shared" ref="D756:D819" si="43">IF(ISBLANK(C756),"",IF($F$10="Yes",DATE(YEAR(C756)-5,MONTH(C756),DAY(C756)),DATE(YEAR(C756)-10,MONTH(C756),DAY(C756))))</f>
        <v>37257</v>
      </c>
      <c r="E756" s="973"/>
      <c r="F756" s="973"/>
      <c r="G756" s="973"/>
      <c r="H756" s="973"/>
      <c r="I756" s="974" t="str">
        <f>IF(ISBLANK(H756),"",DATE(YEAR(H756)+2,MONTH(H756),DAY(H756)))</f>
        <v/>
      </c>
      <c r="J756" s="975"/>
      <c r="K756" s="975"/>
      <c r="L756" s="976">
        <f>K756-J756</f>
        <v>0</v>
      </c>
      <c r="M756" s="977"/>
    </row>
    <row r="757" spans="1:13" s="7" customFormat="1" ht="20.100000000000001" customHeight="1" x14ac:dyDescent="0.2">
      <c r="A757" s="978" t="s">
        <v>2117</v>
      </c>
      <c r="B757" s="979"/>
      <c r="C757" s="980"/>
      <c r="D757" s="981" t="str">
        <f t="shared" si="43"/>
        <v/>
      </c>
      <c r="E757" s="982"/>
      <c r="F757" s="982"/>
      <c r="G757" s="982"/>
      <c r="H757" s="973"/>
      <c r="I757" s="981" t="str">
        <f t="shared" ref="I757:I820" si="44">IF(ISBLANK(H757),"",DATE(YEAR(H757)+2,MONTH(H757),DAY(H757)))</f>
        <v/>
      </c>
      <c r="J757" s="980"/>
      <c r="K757" s="980"/>
      <c r="L757" s="983">
        <f t="shared" ref="L757:L820" si="45">K757-J757</f>
        <v>0</v>
      </c>
      <c r="M757" s="984"/>
    </row>
    <row r="758" spans="1:13" s="7" customFormat="1" ht="20.100000000000001" customHeight="1" x14ac:dyDescent="0.2">
      <c r="A758" s="978" t="s">
        <v>2118</v>
      </c>
      <c r="B758" s="979"/>
      <c r="C758" s="980"/>
      <c r="D758" s="981" t="str">
        <f t="shared" si="43"/>
        <v/>
      </c>
      <c r="E758" s="982"/>
      <c r="F758" s="982"/>
      <c r="G758" s="982"/>
      <c r="H758" s="973"/>
      <c r="I758" s="981" t="str">
        <f t="shared" si="44"/>
        <v/>
      </c>
      <c r="J758" s="980"/>
      <c r="K758" s="980"/>
      <c r="L758" s="983">
        <f t="shared" si="45"/>
        <v>0</v>
      </c>
      <c r="M758" s="984"/>
    </row>
    <row r="759" spans="1:13" s="7" customFormat="1" ht="20.100000000000001" customHeight="1" x14ac:dyDescent="0.2">
      <c r="A759" s="978" t="s">
        <v>2119</v>
      </c>
      <c r="B759" s="979"/>
      <c r="C759" s="980"/>
      <c r="D759" s="981" t="str">
        <f t="shared" si="43"/>
        <v/>
      </c>
      <c r="E759" s="982"/>
      <c r="F759" s="982"/>
      <c r="G759" s="982"/>
      <c r="H759" s="973"/>
      <c r="I759" s="981" t="str">
        <f t="shared" si="44"/>
        <v/>
      </c>
      <c r="J759" s="980"/>
      <c r="K759" s="980"/>
      <c r="L759" s="983">
        <f t="shared" si="45"/>
        <v>0</v>
      </c>
      <c r="M759" s="984"/>
    </row>
    <row r="760" spans="1:13" s="7" customFormat="1" ht="20.100000000000001" customHeight="1" x14ac:dyDescent="0.2">
      <c r="A760" s="978" t="s">
        <v>2120</v>
      </c>
      <c r="B760" s="979"/>
      <c r="C760" s="980"/>
      <c r="D760" s="981" t="str">
        <f t="shared" si="43"/>
        <v/>
      </c>
      <c r="E760" s="982"/>
      <c r="F760" s="982"/>
      <c r="G760" s="982"/>
      <c r="H760" s="973"/>
      <c r="I760" s="981" t="str">
        <f t="shared" si="44"/>
        <v/>
      </c>
      <c r="J760" s="980"/>
      <c r="K760" s="980"/>
      <c r="L760" s="983">
        <f t="shared" si="45"/>
        <v>0</v>
      </c>
      <c r="M760" s="984"/>
    </row>
    <row r="761" spans="1:13" s="7" customFormat="1" ht="20.100000000000001" customHeight="1" x14ac:dyDescent="0.2">
      <c r="A761" s="978" t="s">
        <v>2121</v>
      </c>
      <c r="B761" s="979"/>
      <c r="C761" s="980"/>
      <c r="D761" s="981" t="str">
        <f t="shared" si="43"/>
        <v/>
      </c>
      <c r="E761" s="982"/>
      <c r="F761" s="982"/>
      <c r="G761" s="982"/>
      <c r="H761" s="973"/>
      <c r="I761" s="981" t="str">
        <f t="shared" si="44"/>
        <v/>
      </c>
      <c r="J761" s="980"/>
      <c r="K761" s="980"/>
      <c r="L761" s="983">
        <f t="shared" si="45"/>
        <v>0</v>
      </c>
      <c r="M761" s="984"/>
    </row>
    <row r="762" spans="1:13" s="7" customFormat="1" ht="20.100000000000001" customHeight="1" x14ac:dyDescent="0.2">
      <c r="A762" s="978" t="s">
        <v>2122</v>
      </c>
      <c r="B762" s="979"/>
      <c r="C762" s="980"/>
      <c r="D762" s="981" t="str">
        <f t="shared" si="43"/>
        <v/>
      </c>
      <c r="E762" s="982"/>
      <c r="F762" s="982"/>
      <c r="G762" s="982"/>
      <c r="H762" s="973"/>
      <c r="I762" s="981" t="str">
        <f t="shared" si="44"/>
        <v/>
      </c>
      <c r="J762" s="980"/>
      <c r="K762" s="980"/>
      <c r="L762" s="983">
        <f t="shared" si="45"/>
        <v>0</v>
      </c>
      <c r="M762" s="984"/>
    </row>
    <row r="763" spans="1:13" s="7" customFormat="1" ht="20.100000000000001" customHeight="1" x14ac:dyDescent="0.2">
      <c r="A763" s="978" t="s">
        <v>2123</v>
      </c>
      <c r="B763" s="979"/>
      <c r="C763" s="980"/>
      <c r="D763" s="981" t="str">
        <f t="shared" si="43"/>
        <v/>
      </c>
      <c r="E763" s="982"/>
      <c r="F763" s="982"/>
      <c r="G763" s="982"/>
      <c r="H763" s="973"/>
      <c r="I763" s="981" t="str">
        <f t="shared" si="44"/>
        <v/>
      </c>
      <c r="J763" s="980"/>
      <c r="K763" s="980"/>
      <c r="L763" s="983">
        <f t="shared" si="45"/>
        <v>0</v>
      </c>
      <c r="M763" s="984"/>
    </row>
    <row r="764" spans="1:13" s="7" customFormat="1" ht="20.100000000000001" customHeight="1" x14ac:dyDescent="0.2">
      <c r="A764" s="978" t="s">
        <v>2124</v>
      </c>
      <c r="B764" s="979"/>
      <c r="C764" s="980"/>
      <c r="D764" s="981" t="str">
        <f t="shared" si="43"/>
        <v/>
      </c>
      <c r="E764" s="982"/>
      <c r="F764" s="982"/>
      <c r="G764" s="982"/>
      <c r="H764" s="973"/>
      <c r="I764" s="981" t="str">
        <f t="shared" si="44"/>
        <v/>
      </c>
      <c r="J764" s="980"/>
      <c r="K764" s="980"/>
      <c r="L764" s="983">
        <f t="shared" si="45"/>
        <v>0</v>
      </c>
      <c r="M764" s="984"/>
    </row>
    <row r="765" spans="1:13" s="7" customFormat="1" ht="20.100000000000001" customHeight="1" x14ac:dyDescent="0.2">
      <c r="A765" s="978" t="s">
        <v>2125</v>
      </c>
      <c r="B765" s="979"/>
      <c r="C765" s="980"/>
      <c r="D765" s="981" t="str">
        <f t="shared" si="43"/>
        <v/>
      </c>
      <c r="E765" s="982"/>
      <c r="F765" s="982"/>
      <c r="G765" s="982"/>
      <c r="H765" s="973"/>
      <c r="I765" s="981" t="str">
        <f t="shared" si="44"/>
        <v/>
      </c>
      <c r="J765" s="980"/>
      <c r="K765" s="980"/>
      <c r="L765" s="983">
        <f t="shared" si="45"/>
        <v>0</v>
      </c>
      <c r="M765" s="984"/>
    </row>
    <row r="766" spans="1:13" s="7" customFormat="1" ht="20.100000000000001" customHeight="1" x14ac:dyDescent="0.2">
      <c r="A766" s="978" t="s">
        <v>2126</v>
      </c>
      <c r="B766" s="979"/>
      <c r="C766" s="980"/>
      <c r="D766" s="981" t="str">
        <f t="shared" si="43"/>
        <v/>
      </c>
      <c r="E766" s="982"/>
      <c r="F766" s="982"/>
      <c r="G766" s="982"/>
      <c r="H766" s="973"/>
      <c r="I766" s="981" t="str">
        <f t="shared" si="44"/>
        <v/>
      </c>
      <c r="J766" s="980"/>
      <c r="K766" s="980"/>
      <c r="L766" s="983">
        <f t="shared" si="45"/>
        <v>0</v>
      </c>
      <c r="M766" s="984"/>
    </row>
    <row r="767" spans="1:13" s="7" customFormat="1" ht="20.100000000000001" customHeight="1" x14ac:dyDescent="0.2">
      <c r="A767" s="978" t="s">
        <v>2127</v>
      </c>
      <c r="B767" s="979"/>
      <c r="C767" s="980"/>
      <c r="D767" s="981" t="str">
        <f t="shared" si="43"/>
        <v/>
      </c>
      <c r="E767" s="982"/>
      <c r="F767" s="982"/>
      <c r="G767" s="982"/>
      <c r="H767" s="973"/>
      <c r="I767" s="981" t="str">
        <f t="shared" si="44"/>
        <v/>
      </c>
      <c r="J767" s="980"/>
      <c r="K767" s="980"/>
      <c r="L767" s="983">
        <f t="shared" si="45"/>
        <v>0</v>
      </c>
      <c r="M767" s="984"/>
    </row>
    <row r="768" spans="1:13" s="7" customFormat="1" ht="20.100000000000001" customHeight="1" x14ac:dyDescent="0.2">
      <c r="A768" s="978" t="s">
        <v>2128</v>
      </c>
      <c r="B768" s="979"/>
      <c r="C768" s="980"/>
      <c r="D768" s="981" t="str">
        <f t="shared" si="43"/>
        <v/>
      </c>
      <c r="E768" s="982"/>
      <c r="F768" s="982"/>
      <c r="G768" s="982"/>
      <c r="H768" s="973"/>
      <c r="I768" s="981" t="str">
        <f t="shared" si="44"/>
        <v/>
      </c>
      <c r="J768" s="980"/>
      <c r="K768" s="980"/>
      <c r="L768" s="983">
        <f t="shared" si="45"/>
        <v>0</v>
      </c>
      <c r="M768" s="984"/>
    </row>
    <row r="769" spans="1:13" s="7" customFormat="1" ht="20.100000000000001" customHeight="1" x14ac:dyDescent="0.2">
      <c r="A769" s="978" t="s">
        <v>2129</v>
      </c>
      <c r="B769" s="979"/>
      <c r="C769" s="980"/>
      <c r="D769" s="981" t="str">
        <f t="shared" si="43"/>
        <v/>
      </c>
      <c r="E769" s="982"/>
      <c r="F769" s="982"/>
      <c r="G769" s="982"/>
      <c r="H769" s="973"/>
      <c r="I769" s="981" t="str">
        <f t="shared" si="44"/>
        <v/>
      </c>
      <c r="J769" s="980"/>
      <c r="K769" s="980"/>
      <c r="L769" s="983">
        <f t="shared" si="45"/>
        <v>0</v>
      </c>
      <c r="M769" s="984"/>
    </row>
    <row r="770" spans="1:13" s="7" customFormat="1" ht="20.100000000000001" customHeight="1" x14ac:dyDescent="0.2">
      <c r="A770" s="978" t="s">
        <v>2130</v>
      </c>
      <c r="B770" s="979"/>
      <c r="C770" s="980"/>
      <c r="D770" s="981" t="str">
        <f t="shared" si="43"/>
        <v/>
      </c>
      <c r="E770" s="982"/>
      <c r="F770" s="982"/>
      <c r="G770" s="982"/>
      <c r="H770" s="973"/>
      <c r="I770" s="981" t="str">
        <f t="shared" si="44"/>
        <v/>
      </c>
      <c r="J770" s="980"/>
      <c r="K770" s="980"/>
      <c r="L770" s="983">
        <f t="shared" si="45"/>
        <v>0</v>
      </c>
      <c r="M770" s="984"/>
    </row>
    <row r="771" spans="1:13" s="7" customFormat="1" ht="20.100000000000001" customHeight="1" x14ac:dyDescent="0.2">
      <c r="A771" s="978" t="s">
        <v>2131</v>
      </c>
      <c r="B771" s="979"/>
      <c r="C771" s="980"/>
      <c r="D771" s="981" t="str">
        <f t="shared" si="43"/>
        <v/>
      </c>
      <c r="E771" s="982"/>
      <c r="F771" s="982"/>
      <c r="G771" s="982"/>
      <c r="H771" s="973"/>
      <c r="I771" s="981" t="str">
        <f t="shared" si="44"/>
        <v/>
      </c>
      <c r="J771" s="980"/>
      <c r="K771" s="980"/>
      <c r="L771" s="983">
        <f t="shared" si="45"/>
        <v>0</v>
      </c>
      <c r="M771" s="984"/>
    </row>
    <row r="772" spans="1:13" s="7" customFormat="1" ht="20.100000000000001" customHeight="1" x14ac:dyDescent="0.2">
      <c r="A772" s="978" t="s">
        <v>2132</v>
      </c>
      <c r="B772" s="979"/>
      <c r="C772" s="980"/>
      <c r="D772" s="981" t="str">
        <f t="shared" si="43"/>
        <v/>
      </c>
      <c r="E772" s="982"/>
      <c r="F772" s="982"/>
      <c r="G772" s="982"/>
      <c r="H772" s="973"/>
      <c r="I772" s="981" t="str">
        <f t="shared" si="44"/>
        <v/>
      </c>
      <c r="J772" s="980"/>
      <c r="K772" s="980"/>
      <c r="L772" s="983">
        <f t="shared" si="45"/>
        <v>0</v>
      </c>
      <c r="M772" s="984"/>
    </row>
    <row r="773" spans="1:13" s="7" customFormat="1" ht="20.100000000000001" customHeight="1" x14ac:dyDescent="0.2">
      <c r="A773" s="978" t="s">
        <v>2133</v>
      </c>
      <c r="B773" s="979"/>
      <c r="C773" s="980"/>
      <c r="D773" s="981" t="str">
        <f t="shared" si="43"/>
        <v/>
      </c>
      <c r="E773" s="982"/>
      <c r="F773" s="982"/>
      <c r="G773" s="982"/>
      <c r="H773" s="973"/>
      <c r="I773" s="981" t="str">
        <f t="shared" si="44"/>
        <v/>
      </c>
      <c r="J773" s="980"/>
      <c r="K773" s="980"/>
      <c r="L773" s="983">
        <f t="shared" si="45"/>
        <v>0</v>
      </c>
      <c r="M773" s="984"/>
    </row>
    <row r="774" spans="1:13" s="7" customFormat="1" ht="20.100000000000001" customHeight="1" x14ac:dyDescent="0.2">
      <c r="A774" s="978" t="s">
        <v>2134</v>
      </c>
      <c r="B774" s="979"/>
      <c r="C774" s="980"/>
      <c r="D774" s="981" t="str">
        <f t="shared" si="43"/>
        <v/>
      </c>
      <c r="E774" s="982"/>
      <c r="F774" s="982"/>
      <c r="G774" s="982"/>
      <c r="H774" s="973"/>
      <c r="I774" s="981" t="str">
        <f t="shared" si="44"/>
        <v/>
      </c>
      <c r="J774" s="980"/>
      <c r="K774" s="980"/>
      <c r="L774" s="983">
        <f t="shared" si="45"/>
        <v>0</v>
      </c>
      <c r="M774" s="984"/>
    </row>
    <row r="775" spans="1:13" s="7" customFormat="1" ht="20.100000000000001" customHeight="1" x14ac:dyDescent="0.2">
      <c r="A775" s="978" t="s">
        <v>2135</v>
      </c>
      <c r="B775" s="979"/>
      <c r="C775" s="980"/>
      <c r="D775" s="981" t="str">
        <f t="shared" si="43"/>
        <v/>
      </c>
      <c r="E775" s="982"/>
      <c r="F775" s="982"/>
      <c r="G775" s="982"/>
      <c r="H775" s="973"/>
      <c r="I775" s="981" t="str">
        <f t="shared" si="44"/>
        <v/>
      </c>
      <c r="J775" s="980"/>
      <c r="K775" s="980"/>
      <c r="L775" s="983">
        <f t="shared" si="45"/>
        <v>0</v>
      </c>
      <c r="M775" s="984"/>
    </row>
    <row r="776" spans="1:13" s="7" customFormat="1" ht="20.100000000000001" customHeight="1" x14ac:dyDescent="0.2">
      <c r="A776" s="978" t="s">
        <v>2136</v>
      </c>
      <c r="B776" s="979"/>
      <c r="C776" s="980"/>
      <c r="D776" s="981" t="str">
        <f t="shared" si="43"/>
        <v/>
      </c>
      <c r="E776" s="982"/>
      <c r="F776" s="982"/>
      <c r="G776" s="982"/>
      <c r="H776" s="973"/>
      <c r="I776" s="981" t="str">
        <f t="shared" si="44"/>
        <v/>
      </c>
      <c r="J776" s="980"/>
      <c r="K776" s="980"/>
      <c r="L776" s="983">
        <f t="shared" si="45"/>
        <v>0</v>
      </c>
      <c r="M776" s="984"/>
    </row>
    <row r="777" spans="1:13" s="7" customFormat="1" ht="20.100000000000001" customHeight="1" x14ac:dyDescent="0.2">
      <c r="A777" s="978" t="s">
        <v>2137</v>
      </c>
      <c r="B777" s="979"/>
      <c r="C777" s="980"/>
      <c r="D777" s="981" t="str">
        <f t="shared" si="43"/>
        <v/>
      </c>
      <c r="E777" s="982"/>
      <c r="F777" s="982"/>
      <c r="G777" s="982"/>
      <c r="H777" s="973"/>
      <c r="I777" s="981" t="str">
        <f t="shared" si="44"/>
        <v/>
      </c>
      <c r="J777" s="980"/>
      <c r="K777" s="980"/>
      <c r="L777" s="983">
        <f t="shared" si="45"/>
        <v>0</v>
      </c>
      <c r="M777" s="984"/>
    </row>
    <row r="778" spans="1:13" s="7" customFormat="1" ht="20.100000000000001" customHeight="1" x14ac:dyDescent="0.2">
      <c r="A778" s="978" t="s">
        <v>2138</v>
      </c>
      <c r="B778" s="979"/>
      <c r="C778" s="980"/>
      <c r="D778" s="981" t="str">
        <f t="shared" si="43"/>
        <v/>
      </c>
      <c r="E778" s="982"/>
      <c r="F778" s="982"/>
      <c r="G778" s="982"/>
      <c r="H778" s="973"/>
      <c r="I778" s="981" t="str">
        <f t="shared" si="44"/>
        <v/>
      </c>
      <c r="J778" s="980"/>
      <c r="K778" s="980"/>
      <c r="L778" s="983">
        <f t="shared" si="45"/>
        <v>0</v>
      </c>
      <c r="M778" s="984"/>
    </row>
    <row r="779" spans="1:13" s="7" customFormat="1" ht="20.100000000000001" customHeight="1" x14ac:dyDescent="0.2">
      <c r="A779" s="978" t="s">
        <v>2139</v>
      </c>
      <c r="B779" s="979"/>
      <c r="C779" s="980"/>
      <c r="D779" s="981" t="str">
        <f t="shared" si="43"/>
        <v/>
      </c>
      <c r="E779" s="982"/>
      <c r="F779" s="982"/>
      <c r="G779" s="982"/>
      <c r="H779" s="973"/>
      <c r="I779" s="981" t="str">
        <f t="shared" si="44"/>
        <v/>
      </c>
      <c r="J779" s="980"/>
      <c r="K779" s="980"/>
      <c r="L779" s="983">
        <f t="shared" si="45"/>
        <v>0</v>
      </c>
      <c r="M779" s="984"/>
    </row>
    <row r="780" spans="1:13" s="7" customFormat="1" ht="20.100000000000001" customHeight="1" x14ac:dyDescent="0.2">
      <c r="A780" s="978" t="s">
        <v>2140</v>
      </c>
      <c r="B780" s="979"/>
      <c r="C780" s="980"/>
      <c r="D780" s="981" t="str">
        <f t="shared" si="43"/>
        <v/>
      </c>
      <c r="E780" s="982"/>
      <c r="F780" s="982"/>
      <c r="G780" s="982"/>
      <c r="H780" s="973"/>
      <c r="I780" s="981" t="str">
        <f t="shared" si="44"/>
        <v/>
      </c>
      <c r="J780" s="980"/>
      <c r="K780" s="980"/>
      <c r="L780" s="983">
        <f t="shared" si="45"/>
        <v>0</v>
      </c>
      <c r="M780" s="984"/>
    </row>
    <row r="781" spans="1:13" s="7" customFormat="1" ht="20.100000000000001" customHeight="1" x14ac:dyDescent="0.2">
      <c r="A781" s="978" t="s">
        <v>2141</v>
      </c>
      <c r="B781" s="979"/>
      <c r="C781" s="980"/>
      <c r="D781" s="981" t="str">
        <f t="shared" si="43"/>
        <v/>
      </c>
      <c r="E781" s="982"/>
      <c r="F781" s="982"/>
      <c r="G781" s="982"/>
      <c r="H781" s="973"/>
      <c r="I781" s="981" t="str">
        <f t="shared" si="44"/>
        <v/>
      </c>
      <c r="J781" s="980"/>
      <c r="K781" s="980"/>
      <c r="L781" s="983">
        <f t="shared" si="45"/>
        <v>0</v>
      </c>
      <c r="M781" s="984"/>
    </row>
    <row r="782" spans="1:13" s="7" customFormat="1" ht="20.100000000000001" customHeight="1" x14ac:dyDescent="0.2">
      <c r="A782" s="978" t="s">
        <v>2142</v>
      </c>
      <c r="B782" s="979"/>
      <c r="C782" s="980"/>
      <c r="D782" s="981" t="str">
        <f t="shared" si="43"/>
        <v/>
      </c>
      <c r="E782" s="982"/>
      <c r="F782" s="982"/>
      <c r="G782" s="982"/>
      <c r="H782" s="973"/>
      <c r="I782" s="981" t="str">
        <f t="shared" si="44"/>
        <v/>
      </c>
      <c r="J782" s="980"/>
      <c r="K782" s="980"/>
      <c r="L782" s="983">
        <f t="shared" si="45"/>
        <v>0</v>
      </c>
      <c r="M782" s="984"/>
    </row>
    <row r="783" spans="1:13" s="7" customFormat="1" ht="20.100000000000001" customHeight="1" x14ac:dyDescent="0.2">
      <c r="A783" s="978" t="s">
        <v>2143</v>
      </c>
      <c r="B783" s="979"/>
      <c r="C783" s="980"/>
      <c r="D783" s="981" t="str">
        <f t="shared" si="43"/>
        <v/>
      </c>
      <c r="E783" s="982"/>
      <c r="F783" s="982"/>
      <c r="G783" s="982"/>
      <c r="H783" s="973"/>
      <c r="I783" s="981" t="str">
        <f t="shared" si="44"/>
        <v/>
      </c>
      <c r="J783" s="980"/>
      <c r="K783" s="980"/>
      <c r="L783" s="983">
        <f t="shared" si="45"/>
        <v>0</v>
      </c>
      <c r="M783" s="984"/>
    </row>
    <row r="784" spans="1:13" s="7" customFormat="1" ht="20.100000000000001" customHeight="1" x14ac:dyDescent="0.2">
      <c r="A784" s="978" t="s">
        <v>2144</v>
      </c>
      <c r="B784" s="979"/>
      <c r="C784" s="980"/>
      <c r="D784" s="981" t="str">
        <f t="shared" si="43"/>
        <v/>
      </c>
      <c r="E784" s="982"/>
      <c r="F784" s="982"/>
      <c r="G784" s="982"/>
      <c r="H784" s="973"/>
      <c r="I784" s="981" t="str">
        <f t="shared" si="44"/>
        <v/>
      </c>
      <c r="J784" s="980"/>
      <c r="K784" s="980"/>
      <c r="L784" s="983">
        <f t="shared" si="45"/>
        <v>0</v>
      </c>
      <c r="M784" s="984"/>
    </row>
    <row r="785" spans="1:13" s="7" customFormat="1" ht="20.100000000000001" customHeight="1" x14ac:dyDescent="0.2">
      <c r="A785" s="978" t="s">
        <v>2145</v>
      </c>
      <c r="B785" s="979"/>
      <c r="C785" s="980"/>
      <c r="D785" s="981" t="str">
        <f t="shared" si="43"/>
        <v/>
      </c>
      <c r="E785" s="982"/>
      <c r="F785" s="982"/>
      <c r="G785" s="982"/>
      <c r="H785" s="973"/>
      <c r="I785" s="981" t="str">
        <f t="shared" si="44"/>
        <v/>
      </c>
      <c r="J785" s="980"/>
      <c r="K785" s="980"/>
      <c r="L785" s="983">
        <f t="shared" si="45"/>
        <v>0</v>
      </c>
      <c r="M785" s="984"/>
    </row>
    <row r="786" spans="1:13" s="7" customFormat="1" ht="20.100000000000001" customHeight="1" x14ac:dyDescent="0.2">
      <c r="A786" s="978" t="s">
        <v>2146</v>
      </c>
      <c r="B786" s="979"/>
      <c r="C786" s="980"/>
      <c r="D786" s="981" t="str">
        <f t="shared" si="43"/>
        <v/>
      </c>
      <c r="E786" s="982"/>
      <c r="F786" s="982"/>
      <c r="G786" s="982"/>
      <c r="H786" s="973"/>
      <c r="I786" s="981" t="str">
        <f t="shared" si="44"/>
        <v/>
      </c>
      <c r="J786" s="980"/>
      <c r="K786" s="980"/>
      <c r="L786" s="983">
        <f t="shared" si="45"/>
        <v>0</v>
      </c>
      <c r="M786" s="984"/>
    </row>
    <row r="787" spans="1:13" s="7" customFormat="1" ht="20.100000000000001" customHeight="1" x14ac:dyDescent="0.2">
      <c r="A787" s="978" t="s">
        <v>2147</v>
      </c>
      <c r="B787" s="979"/>
      <c r="C787" s="980"/>
      <c r="D787" s="981" t="str">
        <f t="shared" si="43"/>
        <v/>
      </c>
      <c r="E787" s="982"/>
      <c r="F787" s="982"/>
      <c r="G787" s="982"/>
      <c r="H787" s="973"/>
      <c r="I787" s="981" t="str">
        <f t="shared" si="44"/>
        <v/>
      </c>
      <c r="J787" s="980"/>
      <c r="K787" s="980"/>
      <c r="L787" s="983">
        <f t="shared" si="45"/>
        <v>0</v>
      </c>
      <c r="M787" s="984"/>
    </row>
    <row r="788" spans="1:13" s="7" customFormat="1" ht="20.100000000000001" customHeight="1" x14ac:dyDescent="0.2">
      <c r="A788" s="978" t="s">
        <v>2148</v>
      </c>
      <c r="B788" s="979"/>
      <c r="C788" s="980"/>
      <c r="D788" s="981" t="str">
        <f t="shared" si="43"/>
        <v/>
      </c>
      <c r="E788" s="982"/>
      <c r="F788" s="982"/>
      <c r="G788" s="982"/>
      <c r="H788" s="973"/>
      <c r="I788" s="981" t="str">
        <f t="shared" si="44"/>
        <v/>
      </c>
      <c r="J788" s="980"/>
      <c r="K788" s="980"/>
      <c r="L788" s="983">
        <f t="shared" si="45"/>
        <v>0</v>
      </c>
      <c r="M788" s="984"/>
    </row>
    <row r="789" spans="1:13" s="7" customFormat="1" ht="20.100000000000001" customHeight="1" x14ac:dyDescent="0.2">
      <c r="A789" s="978" t="s">
        <v>2149</v>
      </c>
      <c r="B789" s="979"/>
      <c r="C789" s="980"/>
      <c r="D789" s="981" t="str">
        <f t="shared" si="43"/>
        <v/>
      </c>
      <c r="E789" s="982"/>
      <c r="F789" s="982"/>
      <c r="G789" s="982"/>
      <c r="H789" s="973"/>
      <c r="I789" s="981" t="str">
        <f t="shared" si="44"/>
        <v/>
      </c>
      <c r="J789" s="980"/>
      <c r="K789" s="980"/>
      <c r="L789" s="983">
        <f t="shared" si="45"/>
        <v>0</v>
      </c>
      <c r="M789" s="984"/>
    </row>
    <row r="790" spans="1:13" s="7" customFormat="1" ht="20.100000000000001" customHeight="1" x14ac:dyDescent="0.2">
      <c r="A790" s="978" t="s">
        <v>2150</v>
      </c>
      <c r="B790" s="979"/>
      <c r="C790" s="980"/>
      <c r="D790" s="981" t="str">
        <f t="shared" si="43"/>
        <v/>
      </c>
      <c r="E790" s="982"/>
      <c r="F790" s="982"/>
      <c r="G790" s="982"/>
      <c r="H790" s="973"/>
      <c r="I790" s="981" t="str">
        <f t="shared" si="44"/>
        <v/>
      </c>
      <c r="J790" s="980"/>
      <c r="K790" s="980"/>
      <c r="L790" s="983">
        <f t="shared" si="45"/>
        <v>0</v>
      </c>
      <c r="M790" s="984"/>
    </row>
    <row r="791" spans="1:13" s="7" customFormat="1" ht="20.100000000000001" customHeight="1" x14ac:dyDescent="0.2">
      <c r="A791" s="978" t="s">
        <v>2151</v>
      </c>
      <c r="B791" s="979"/>
      <c r="C791" s="980"/>
      <c r="D791" s="981" t="str">
        <f t="shared" si="43"/>
        <v/>
      </c>
      <c r="E791" s="982"/>
      <c r="F791" s="982"/>
      <c r="G791" s="982"/>
      <c r="H791" s="973"/>
      <c r="I791" s="981" t="str">
        <f t="shared" si="44"/>
        <v/>
      </c>
      <c r="J791" s="980"/>
      <c r="K791" s="980"/>
      <c r="L791" s="983">
        <f t="shared" si="45"/>
        <v>0</v>
      </c>
      <c r="M791" s="984"/>
    </row>
    <row r="792" spans="1:13" s="7" customFormat="1" ht="20.100000000000001" customHeight="1" x14ac:dyDescent="0.2">
      <c r="A792" s="978" t="s">
        <v>2152</v>
      </c>
      <c r="B792" s="979"/>
      <c r="C792" s="980"/>
      <c r="D792" s="981" t="str">
        <f t="shared" si="43"/>
        <v/>
      </c>
      <c r="E792" s="982"/>
      <c r="F792" s="982"/>
      <c r="G792" s="982"/>
      <c r="H792" s="973"/>
      <c r="I792" s="981" t="str">
        <f t="shared" si="44"/>
        <v/>
      </c>
      <c r="J792" s="980"/>
      <c r="K792" s="980"/>
      <c r="L792" s="983">
        <f t="shared" si="45"/>
        <v>0</v>
      </c>
      <c r="M792" s="984"/>
    </row>
    <row r="793" spans="1:13" s="7" customFormat="1" ht="20.100000000000001" customHeight="1" x14ac:dyDescent="0.2">
      <c r="A793" s="978" t="s">
        <v>2153</v>
      </c>
      <c r="B793" s="979"/>
      <c r="C793" s="980"/>
      <c r="D793" s="981" t="str">
        <f t="shared" si="43"/>
        <v/>
      </c>
      <c r="E793" s="982"/>
      <c r="F793" s="982"/>
      <c r="G793" s="982"/>
      <c r="H793" s="973"/>
      <c r="I793" s="981" t="str">
        <f t="shared" si="44"/>
        <v/>
      </c>
      <c r="J793" s="980"/>
      <c r="K793" s="980"/>
      <c r="L793" s="983">
        <f t="shared" si="45"/>
        <v>0</v>
      </c>
      <c r="M793" s="984"/>
    </row>
    <row r="794" spans="1:13" s="7" customFormat="1" ht="20.100000000000001" customHeight="1" x14ac:dyDescent="0.2">
      <c r="A794" s="978" t="s">
        <v>2154</v>
      </c>
      <c r="B794" s="979"/>
      <c r="C794" s="980"/>
      <c r="D794" s="981" t="str">
        <f t="shared" si="43"/>
        <v/>
      </c>
      <c r="E794" s="982"/>
      <c r="F794" s="982"/>
      <c r="G794" s="982"/>
      <c r="H794" s="973"/>
      <c r="I794" s="981" t="str">
        <f t="shared" si="44"/>
        <v/>
      </c>
      <c r="J794" s="980"/>
      <c r="K794" s="980"/>
      <c r="L794" s="983">
        <f t="shared" si="45"/>
        <v>0</v>
      </c>
      <c r="M794" s="984"/>
    </row>
    <row r="795" spans="1:13" s="7" customFormat="1" ht="20.100000000000001" customHeight="1" x14ac:dyDescent="0.2">
      <c r="A795" s="978" t="s">
        <v>2155</v>
      </c>
      <c r="B795" s="979"/>
      <c r="C795" s="980"/>
      <c r="D795" s="981" t="str">
        <f t="shared" si="43"/>
        <v/>
      </c>
      <c r="E795" s="982"/>
      <c r="F795" s="982"/>
      <c r="G795" s="982"/>
      <c r="H795" s="973"/>
      <c r="I795" s="981" t="str">
        <f t="shared" si="44"/>
        <v/>
      </c>
      <c r="J795" s="980"/>
      <c r="K795" s="980"/>
      <c r="L795" s="983">
        <f t="shared" si="45"/>
        <v>0</v>
      </c>
      <c r="M795" s="984"/>
    </row>
    <row r="796" spans="1:13" s="7" customFormat="1" ht="20.100000000000001" customHeight="1" x14ac:dyDescent="0.2">
      <c r="A796" s="978" t="s">
        <v>2156</v>
      </c>
      <c r="B796" s="979"/>
      <c r="C796" s="980"/>
      <c r="D796" s="981" t="str">
        <f t="shared" si="43"/>
        <v/>
      </c>
      <c r="E796" s="982"/>
      <c r="F796" s="982"/>
      <c r="G796" s="982"/>
      <c r="H796" s="973"/>
      <c r="I796" s="981" t="str">
        <f t="shared" si="44"/>
        <v/>
      </c>
      <c r="J796" s="980"/>
      <c r="K796" s="980"/>
      <c r="L796" s="983">
        <f t="shared" si="45"/>
        <v>0</v>
      </c>
      <c r="M796" s="984"/>
    </row>
    <row r="797" spans="1:13" s="7" customFormat="1" ht="20.100000000000001" customHeight="1" x14ac:dyDescent="0.2">
      <c r="A797" s="978" t="s">
        <v>2157</v>
      </c>
      <c r="B797" s="979"/>
      <c r="C797" s="980"/>
      <c r="D797" s="981" t="str">
        <f t="shared" si="43"/>
        <v/>
      </c>
      <c r="E797" s="982"/>
      <c r="F797" s="982"/>
      <c r="G797" s="982"/>
      <c r="H797" s="973"/>
      <c r="I797" s="981" t="str">
        <f t="shared" si="44"/>
        <v/>
      </c>
      <c r="J797" s="980"/>
      <c r="K797" s="980"/>
      <c r="L797" s="983">
        <f t="shared" si="45"/>
        <v>0</v>
      </c>
      <c r="M797" s="984"/>
    </row>
    <row r="798" spans="1:13" s="7" customFormat="1" ht="20.100000000000001" customHeight="1" x14ac:dyDescent="0.2">
      <c r="A798" s="978" t="s">
        <v>2158</v>
      </c>
      <c r="B798" s="979"/>
      <c r="C798" s="980"/>
      <c r="D798" s="981" t="str">
        <f t="shared" si="43"/>
        <v/>
      </c>
      <c r="E798" s="982"/>
      <c r="F798" s="982"/>
      <c r="G798" s="982"/>
      <c r="H798" s="973"/>
      <c r="I798" s="981" t="str">
        <f t="shared" si="44"/>
        <v/>
      </c>
      <c r="J798" s="980"/>
      <c r="K798" s="980"/>
      <c r="L798" s="983">
        <f t="shared" si="45"/>
        <v>0</v>
      </c>
      <c r="M798" s="984"/>
    </row>
    <row r="799" spans="1:13" s="7" customFormat="1" ht="20.100000000000001" customHeight="1" x14ac:dyDescent="0.2">
      <c r="A799" s="978" t="s">
        <v>2159</v>
      </c>
      <c r="B799" s="979"/>
      <c r="C799" s="980"/>
      <c r="D799" s="981" t="str">
        <f t="shared" si="43"/>
        <v/>
      </c>
      <c r="E799" s="982"/>
      <c r="F799" s="982"/>
      <c r="G799" s="982"/>
      <c r="H799" s="973"/>
      <c r="I799" s="981" t="str">
        <f t="shared" si="44"/>
        <v/>
      </c>
      <c r="J799" s="980"/>
      <c r="K799" s="980"/>
      <c r="L799" s="983">
        <f t="shared" si="45"/>
        <v>0</v>
      </c>
      <c r="M799" s="984"/>
    </row>
    <row r="800" spans="1:13" s="7" customFormat="1" ht="20.100000000000001" customHeight="1" x14ac:dyDescent="0.2">
      <c r="A800" s="978" t="s">
        <v>2160</v>
      </c>
      <c r="B800" s="979"/>
      <c r="C800" s="980"/>
      <c r="D800" s="981" t="str">
        <f t="shared" si="43"/>
        <v/>
      </c>
      <c r="E800" s="982"/>
      <c r="F800" s="982"/>
      <c r="G800" s="982"/>
      <c r="H800" s="973"/>
      <c r="I800" s="981" t="str">
        <f t="shared" si="44"/>
        <v/>
      </c>
      <c r="J800" s="980"/>
      <c r="K800" s="980"/>
      <c r="L800" s="983">
        <f t="shared" si="45"/>
        <v>0</v>
      </c>
      <c r="M800" s="984"/>
    </row>
    <row r="801" spans="1:13" s="7" customFormat="1" ht="20.100000000000001" customHeight="1" x14ac:dyDescent="0.2">
      <c r="A801" s="978" t="s">
        <v>2161</v>
      </c>
      <c r="B801" s="979"/>
      <c r="C801" s="980"/>
      <c r="D801" s="981" t="str">
        <f t="shared" si="43"/>
        <v/>
      </c>
      <c r="E801" s="982"/>
      <c r="F801" s="982"/>
      <c r="G801" s="982"/>
      <c r="H801" s="973"/>
      <c r="I801" s="981" t="str">
        <f t="shared" si="44"/>
        <v/>
      </c>
      <c r="J801" s="980"/>
      <c r="K801" s="980"/>
      <c r="L801" s="983">
        <f t="shared" si="45"/>
        <v>0</v>
      </c>
      <c r="M801" s="984"/>
    </row>
    <row r="802" spans="1:13" s="7" customFormat="1" ht="20.100000000000001" customHeight="1" x14ac:dyDescent="0.2">
      <c r="A802" s="978" t="s">
        <v>2162</v>
      </c>
      <c r="B802" s="979"/>
      <c r="C802" s="980"/>
      <c r="D802" s="981" t="str">
        <f t="shared" si="43"/>
        <v/>
      </c>
      <c r="E802" s="982"/>
      <c r="F802" s="982"/>
      <c r="G802" s="982"/>
      <c r="H802" s="973"/>
      <c r="I802" s="981" t="str">
        <f t="shared" si="44"/>
        <v/>
      </c>
      <c r="J802" s="980"/>
      <c r="K802" s="980"/>
      <c r="L802" s="983">
        <f t="shared" si="45"/>
        <v>0</v>
      </c>
      <c r="M802" s="984"/>
    </row>
    <row r="803" spans="1:13" s="7" customFormat="1" ht="20.100000000000001" customHeight="1" x14ac:dyDescent="0.2">
      <c r="A803" s="978" t="s">
        <v>2163</v>
      </c>
      <c r="B803" s="979"/>
      <c r="C803" s="980"/>
      <c r="D803" s="981" t="str">
        <f t="shared" si="43"/>
        <v/>
      </c>
      <c r="E803" s="982"/>
      <c r="F803" s="982"/>
      <c r="G803" s="982"/>
      <c r="H803" s="973"/>
      <c r="I803" s="981" t="str">
        <f t="shared" si="44"/>
        <v/>
      </c>
      <c r="J803" s="980"/>
      <c r="K803" s="980"/>
      <c r="L803" s="983">
        <f t="shared" si="45"/>
        <v>0</v>
      </c>
      <c r="M803" s="984"/>
    </row>
    <row r="804" spans="1:13" s="7" customFormat="1" ht="20.100000000000001" customHeight="1" x14ac:dyDescent="0.2">
      <c r="A804" s="978" t="s">
        <v>2164</v>
      </c>
      <c r="B804" s="979"/>
      <c r="C804" s="980"/>
      <c r="D804" s="981" t="str">
        <f t="shared" si="43"/>
        <v/>
      </c>
      <c r="E804" s="982"/>
      <c r="F804" s="982"/>
      <c r="G804" s="982"/>
      <c r="H804" s="973"/>
      <c r="I804" s="981" t="str">
        <f t="shared" si="44"/>
        <v/>
      </c>
      <c r="J804" s="980"/>
      <c r="K804" s="980"/>
      <c r="L804" s="983">
        <f t="shared" si="45"/>
        <v>0</v>
      </c>
      <c r="M804" s="984"/>
    </row>
    <row r="805" spans="1:13" s="7" customFormat="1" ht="20.100000000000001" customHeight="1" x14ac:dyDescent="0.2">
      <c r="A805" s="978" t="s">
        <v>2165</v>
      </c>
      <c r="B805" s="979"/>
      <c r="C805" s="980"/>
      <c r="D805" s="981" t="str">
        <f t="shared" si="43"/>
        <v/>
      </c>
      <c r="E805" s="982"/>
      <c r="F805" s="982"/>
      <c r="G805" s="982"/>
      <c r="H805" s="973"/>
      <c r="I805" s="981" t="str">
        <f t="shared" si="44"/>
        <v/>
      </c>
      <c r="J805" s="980"/>
      <c r="K805" s="980"/>
      <c r="L805" s="983">
        <f t="shared" si="45"/>
        <v>0</v>
      </c>
      <c r="M805" s="984"/>
    </row>
    <row r="806" spans="1:13" s="7" customFormat="1" ht="20.100000000000001" customHeight="1" x14ac:dyDescent="0.2">
      <c r="A806" s="978" t="s">
        <v>2166</v>
      </c>
      <c r="B806" s="979"/>
      <c r="C806" s="980"/>
      <c r="D806" s="981" t="str">
        <f t="shared" si="43"/>
        <v/>
      </c>
      <c r="E806" s="982"/>
      <c r="F806" s="982"/>
      <c r="G806" s="982"/>
      <c r="H806" s="973"/>
      <c r="I806" s="981" t="str">
        <f t="shared" si="44"/>
        <v/>
      </c>
      <c r="J806" s="980"/>
      <c r="K806" s="980"/>
      <c r="L806" s="983">
        <f t="shared" si="45"/>
        <v>0</v>
      </c>
      <c r="M806" s="984"/>
    </row>
    <row r="807" spans="1:13" s="7" customFormat="1" ht="20.100000000000001" customHeight="1" x14ac:dyDescent="0.2">
      <c r="A807" s="978" t="s">
        <v>2167</v>
      </c>
      <c r="B807" s="979"/>
      <c r="C807" s="980"/>
      <c r="D807" s="981" t="str">
        <f t="shared" si="43"/>
        <v/>
      </c>
      <c r="E807" s="982"/>
      <c r="F807" s="982"/>
      <c r="G807" s="982"/>
      <c r="H807" s="973"/>
      <c r="I807" s="981" t="str">
        <f t="shared" si="44"/>
        <v/>
      </c>
      <c r="J807" s="980"/>
      <c r="K807" s="980"/>
      <c r="L807" s="983">
        <f t="shared" si="45"/>
        <v>0</v>
      </c>
      <c r="M807" s="984"/>
    </row>
    <row r="808" spans="1:13" s="7" customFormat="1" ht="20.100000000000001" customHeight="1" x14ac:dyDescent="0.2">
      <c r="A808" s="978" t="s">
        <v>2168</v>
      </c>
      <c r="B808" s="979"/>
      <c r="C808" s="980"/>
      <c r="D808" s="981" t="str">
        <f t="shared" si="43"/>
        <v/>
      </c>
      <c r="E808" s="982"/>
      <c r="F808" s="982"/>
      <c r="G808" s="982"/>
      <c r="H808" s="973"/>
      <c r="I808" s="981" t="str">
        <f t="shared" si="44"/>
        <v/>
      </c>
      <c r="J808" s="980"/>
      <c r="K808" s="980"/>
      <c r="L808" s="983">
        <f t="shared" si="45"/>
        <v>0</v>
      </c>
      <c r="M808" s="984"/>
    </row>
    <row r="809" spans="1:13" s="7" customFormat="1" ht="20.100000000000001" customHeight="1" x14ac:dyDescent="0.2">
      <c r="A809" s="978" t="s">
        <v>2169</v>
      </c>
      <c r="B809" s="979"/>
      <c r="C809" s="980"/>
      <c r="D809" s="981" t="str">
        <f t="shared" si="43"/>
        <v/>
      </c>
      <c r="E809" s="982"/>
      <c r="F809" s="982"/>
      <c r="G809" s="982"/>
      <c r="H809" s="973"/>
      <c r="I809" s="981" t="str">
        <f t="shared" si="44"/>
        <v/>
      </c>
      <c r="J809" s="980"/>
      <c r="K809" s="980"/>
      <c r="L809" s="983">
        <f t="shared" si="45"/>
        <v>0</v>
      </c>
      <c r="M809" s="984"/>
    </row>
    <row r="810" spans="1:13" s="7" customFormat="1" ht="20.100000000000001" customHeight="1" x14ac:dyDescent="0.2">
      <c r="A810" s="978" t="s">
        <v>2170</v>
      </c>
      <c r="B810" s="979"/>
      <c r="C810" s="980"/>
      <c r="D810" s="981" t="str">
        <f t="shared" si="43"/>
        <v/>
      </c>
      <c r="E810" s="982"/>
      <c r="F810" s="982"/>
      <c r="G810" s="982"/>
      <c r="H810" s="973"/>
      <c r="I810" s="981" t="str">
        <f t="shared" si="44"/>
        <v/>
      </c>
      <c r="J810" s="980"/>
      <c r="K810" s="980"/>
      <c r="L810" s="983">
        <f t="shared" si="45"/>
        <v>0</v>
      </c>
      <c r="M810" s="984"/>
    </row>
    <row r="811" spans="1:13" s="7" customFormat="1" ht="20.100000000000001" customHeight="1" x14ac:dyDescent="0.2">
      <c r="A811" s="978" t="s">
        <v>2171</v>
      </c>
      <c r="B811" s="979"/>
      <c r="C811" s="980"/>
      <c r="D811" s="981" t="str">
        <f t="shared" si="43"/>
        <v/>
      </c>
      <c r="E811" s="982"/>
      <c r="F811" s="982"/>
      <c r="G811" s="982"/>
      <c r="H811" s="973"/>
      <c r="I811" s="981" t="str">
        <f t="shared" si="44"/>
        <v/>
      </c>
      <c r="J811" s="980"/>
      <c r="K811" s="980"/>
      <c r="L811" s="983">
        <f t="shared" si="45"/>
        <v>0</v>
      </c>
      <c r="M811" s="984"/>
    </row>
    <row r="812" spans="1:13" s="7" customFormat="1" ht="20.100000000000001" customHeight="1" x14ac:dyDescent="0.2">
      <c r="A812" s="978" t="s">
        <v>2172</v>
      </c>
      <c r="B812" s="979"/>
      <c r="C812" s="980"/>
      <c r="D812" s="981" t="str">
        <f t="shared" si="43"/>
        <v/>
      </c>
      <c r="E812" s="982"/>
      <c r="F812" s="982"/>
      <c r="G812" s="982"/>
      <c r="H812" s="973"/>
      <c r="I812" s="981" t="str">
        <f t="shared" si="44"/>
        <v/>
      </c>
      <c r="J812" s="980"/>
      <c r="K812" s="980"/>
      <c r="L812" s="983">
        <f t="shared" si="45"/>
        <v>0</v>
      </c>
      <c r="M812" s="984"/>
    </row>
    <row r="813" spans="1:13" s="7" customFormat="1" ht="20.100000000000001" customHeight="1" x14ac:dyDescent="0.2">
      <c r="A813" s="978" t="s">
        <v>2173</v>
      </c>
      <c r="B813" s="979"/>
      <c r="C813" s="980"/>
      <c r="D813" s="981" t="str">
        <f t="shared" si="43"/>
        <v/>
      </c>
      <c r="E813" s="982"/>
      <c r="F813" s="982"/>
      <c r="G813" s="982"/>
      <c r="H813" s="973"/>
      <c r="I813" s="981" t="str">
        <f t="shared" si="44"/>
        <v/>
      </c>
      <c r="J813" s="980"/>
      <c r="K813" s="980"/>
      <c r="L813" s="983">
        <f t="shared" si="45"/>
        <v>0</v>
      </c>
      <c r="M813" s="984"/>
    </row>
    <row r="814" spans="1:13" s="7" customFormat="1" ht="20.100000000000001" customHeight="1" x14ac:dyDescent="0.2">
      <c r="A814" s="978" t="s">
        <v>2174</v>
      </c>
      <c r="B814" s="979"/>
      <c r="C814" s="980"/>
      <c r="D814" s="981" t="str">
        <f t="shared" si="43"/>
        <v/>
      </c>
      <c r="E814" s="982"/>
      <c r="F814" s="982"/>
      <c r="G814" s="982"/>
      <c r="H814" s="973"/>
      <c r="I814" s="981" t="str">
        <f t="shared" si="44"/>
        <v/>
      </c>
      <c r="J814" s="980"/>
      <c r="K814" s="980"/>
      <c r="L814" s="983">
        <f t="shared" si="45"/>
        <v>0</v>
      </c>
      <c r="M814" s="984"/>
    </row>
    <row r="815" spans="1:13" s="7" customFormat="1" ht="20.100000000000001" customHeight="1" x14ac:dyDescent="0.2">
      <c r="A815" s="978" t="s">
        <v>2175</v>
      </c>
      <c r="B815" s="979"/>
      <c r="C815" s="980"/>
      <c r="D815" s="981" t="str">
        <f t="shared" si="43"/>
        <v/>
      </c>
      <c r="E815" s="982"/>
      <c r="F815" s="982"/>
      <c r="G815" s="982"/>
      <c r="H815" s="973"/>
      <c r="I815" s="981" t="str">
        <f t="shared" si="44"/>
        <v/>
      </c>
      <c r="J815" s="980"/>
      <c r="K815" s="980"/>
      <c r="L815" s="983">
        <f t="shared" si="45"/>
        <v>0</v>
      </c>
      <c r="M815" s="984"/>
    </row>
    <row r="816" spans="1:13" s="7" customFormat="1" ht="20.100000000000001" customHeight="1" x14ac:dyDescent="0.2">
      <c r="A816" s="978" t="s">
        <v>2176</v>
      </c>
      <c r="B816" s="979"/>
      <c r="C816" s="980"/>
      <c r="D816" s="981" t="str">
        <f t="shared" si="43"/>
        <v/>
      </c>
      <c r="E816" s="982"/>
      <c r="F816" s="982"/>
      <c r="G816" s="982"/>
      <c r="H816" s="973"/>
      <c r="I816" s="981" t="str">
        <f t="shared" si="44"/>
        <v/>
      </c>
      <c r="J816" s="980"/>
      <c r="K816" s="980"/>
      <c r="L816" s="983">
        <f t="shared" si="45"/>
        <v>0</v>
      </c>
      <c r="M816" s="984"/>
    </row>
    <row r="817" spans="1:13" s="7" customFormat="1" ht="20.100000000000001" customHeight="1" x14ac:dyDescent="0.2">
      <c r="A817" s="978" t="s">
        <v>2177</v>
      </c>
      <c r="B817" s="979"/>
      <c r="C817" s="980"/>
      <c r="D817" s="981" t="str">
        <f t="shared" si="43"/>
        <v/>
      </c>
      <c r="E817" s="982"/>
      <c r="F817" s="982"/>
      <c r="G817" s="982"/>
      <c r="H817" s="973"/>
      <c r="I817" s="981" t="str">
        <f t="shared" si="44"/>
        <v/>
      </c>
      <c r="J817" s="980"/>
      <c r="K817" s="980"/>
      <c r="L817" s="983">
        <f t="shared" si="45"/>
        <v>0</v>
      </c>
      <c r="M817" s="984"/>
    </row>
    <row r="818" spans="1:13" s="7" customFormat="1" ht="20.100000000000001" customHeight="1" x14ac:dyDescent="0.2">
      <c r="A818" s="978" t="s">
        <v>2178</v>
      </c>
      <c r="B818" s="979"/>
      <c r="C818" s="980"/>
      <c r="D818" s="981" t="str">
        <f t="shared" si="43"/>
        <v/>
      </c>
      <c r="E818" s="982"/>
      <c r="F818" s="982"/>
      <c r="G818" s="982"/>
      <c r="H818" s="973"/>
      <c r="I818" s="981" t="str">
        <f t="shared" si="44"/>
        <v/>
      </c>
      <c r="J818" s="980"/>
      <c r="K818" s="980"/>
      <c r="L818" s="983">
        <f t="shared" si="45"/>
        <v>0</v>
      </c>
      <c r="M818" s="984"/>
    </row>
    <row r="819" spans="1:13" s="7" customFormat="1" ht="20.100000000000001" customHeight="1" x14ac:dyDescent="0.2">
      <c r="A819" s="978" t="s">
        <v>2179</v>
      </c>
      <c r="B819" s="979"/>
      <c r="C819" s="980"/>
      <c r="D819" s="981" t="str">
        <f t="shared" si="43"/>
        <v/>
      </c>
      <c r="E819" s="982"/>
      <c r="F819" s="982"/>
      <c r="G819" s="982"/>
      <c r="H819" s="973"/>
      <c r="I819" s="981" t="str">
        <f t="shared" si="44"/>
        <v/>
      </c>
      <c r="J819" s="980"/>
      <c r="K819" s="980"/>
      <c r="L819" s="983">
        <f t="shared" si="45"/>
        <v>0</v>
      </c>
      <c r="M819" s="984"/>
    </row>
    <row r="820" spans="1:13" s="7" customFormat="1" ht="20.100000000000001" customHeight="1" x14ac:dyDescent="0.2">
      <c r="A820" s="978" t="s">
        <v>2180</v>
      </c>
      <c r="B820" s="979"/>
      <c r="C820" s="980"/>
      <c r="D820" s="981" t="str">
        <f t="shared" ref="D820:D855" si="46">IF(ISBLANK(C820),"",IF($F$10="Yes",DATE(YEAR(C820)-5,MONTH(C820),DAY(C820)),DATE(YEAR(C820)-10,MONTH(C820),DAY(C820))))</f>
        <v/>
      </c>
      <c r="E820" s="982"/>
      <c r="F820" s="982"/>
      <c r="G820" s="982"/>
      <c r="H820" s="973"/>
      <c r="I820" s="981" t="str">
        <f t="shared" si="44"/>
        <v/>
      </c>
      <c r="J820" s="980"/>
      <c r="K820" s="980"/>
      <c r="L820" s="983">
        <f t="shared" si="45"/>
        <v>0</v>
      </c>
      <c r="M820" s="984"/>
    </row>
    <row r="821" spans="1:13" s="7" customFormat="1" ht="20.100000000000001" customHeight="1" x14ac:dyDescent="0.2">
      <c r="A821" s="978" t="s">
        <v>2181</v>
      </c>
      <c r="B821" s="979"/>
      <c r="C821" s="980"/>
      <c r="D821" s="981" t="str">
        <f t="shared" si="46"/>
        <v/>
      </c>
      <c r="E821" s="982"/>
      <c r="F821" s="982"/>
      <c r="G821" s="982"/>
      <c r="H821" s="973"/>
      <c r="I821" s="981" t="str">
        <f t="shared" ref="I821:I855" si="47">IF(ISBLANK(H821),"",DATE(YEAR(H821)+2,MONTH(H821),DAY(H821)))</f>
        <v/>
      </c>
      <c r="J821" s="980"/>
      <c r="K821" s="980"/>
      <c r="L821" s="983">
        <f t="shared" ref="L821:L855" si="48">K821-J821</f>
        <v>0</v>
      </c>
      <c r="M821" s="984"/>
    </row>
    <row r="822" spans="1:13" s="7" customFormat="1" ht="20.100000000000001" customHeight="1" x14ac:dyDescent="0.2">
      <c r="A822" s="978" t="s">
        <v>2182</v>
      </c>
      <c r="B822" s="979"/>
      <c r="C822" s="980"/>
      <c r="D822" s="981" t="str">
        <f t="shared" si="46"/>
        <v/>
      </c>
      <c r="E822" s="982"/>
      <c r="F822" s="982"/>
      <c r="G822" s="982"/>
      <c r="H822" s="973"/>
      <c r="I822" s="981" t="str">
        <f t="shared" si="47"/>
        <v/>
      </c>
      <c r="J822" s="980"/>
      <c r="K822" s="980"/>
      <c r="L822" s="983">
        <f t="shared" si="48"/>
        <v>0</v>
      </c>
      <c r="M822" s="984"/>
    </row>
    <row r="823" spans="1:13" s="7" customFormat="1" ht="20.100000000000001" customHeight="1" x14ac:dyDescent="0.2">
      <c r="A823" s="978" t="s">
        <v>2183</v>
      </c>
      <c r="B823" s="979"/>
      <c r="C823" s="980"/>
      <c r="D823" s="981" t="str">
        <f t="shared" si="46"/>
        <v/>
      </c>
      <c r="E823" s="982"/>
      <c r="F823" s="982"/>
      <c r="G823" s="982"/>
      <c r="H823" s="973"/>
      <c r="I823" s="981" t="str">
        <f t="shared" si="47"/>
        <v/>
      </c>
      <c r="J823" s="980"/>
      <c r="K823" s="980"/>
      <c r="L823" s="983">
        <f t="shared" si="48"/>
        <v>0</v>
      </c>
      <c r="M823" s="984"/>
    </row>
    <row r="824" spans="1:13" s="7" customFormat="1" ht="20.100000000000001" customHeight="1" x14ac:dyDescent="0.2">
      <c r="A824" s="978" t="s">
        <v>2184</v>
      </c>
      <c r="B824" s="979"/>
      <c r="C824" s="980"/>
      <c r="D824" s="981" t="str">
        <f t="shared" si="46"/>
        <v/>
      </c>
      <c r="E824" s="982"/>
      <c r="F824" s="982"/>
      <c r="G824" s="982"/>
      <c r="H824" s="973"/>
      <c r="I824" s="981" t="str">
        <f t="shared" si="47"/>
        <v/>
      </c>
      <c r="J824" s="980"/>
      <c r="K824" s="980"/>
      <c r="L824" s="983">
        <f t="shared" si="48"/>
        <v>0</v>
      </c>
      <c r="M824" s="984"/>
    </row>
    <row r="825" spans="1:13" s="7" customFormat="1" ht="20.100000000000001" customHeight="1" x14ac:dyDescent="0.2">
      <c r="A825" s="978" t="s">
        <v>2185</v>
      </c>
      <c r="B825" s="979"/>
      <c r="C825" s="980"/>
      <c r="D825" s="981" t="str">
        <f t="shared" si="46"/>
        <v/>
      </c>
      <c r="E825" s="982"/>
      <c r="F825" s="982"/>
      <c r="G825" s="982"/>
      <c r="H825" s="973"/>
      <c r="I825" s="981" t="str">
        <f t="shared" si="47"/>
        <v/>
      </c>
      <c r="J825" s="980"/>
      <c r="K825" s="980"/>
      <c r="L825" s="983">
        <f t="shared" si="48"/>
        <v>0</v>
      </c>
      <c r="M825" s="984"/>
    </row>
    <row r="826" spans="1:13" s="7" customFormat="1" ht="20.100000000000001" customHeight="1" x14ac:dyDescent="0.2">
      <c r="A826" s="978" t="s">
        <v>2186</v>
      </c>
      <c r="B826" s="979"/>
      <c r="C826" s="980"/>
      <c r="D826" s="981" t="str">
        <f t="shared" si="46"/>
        <v/>
      </c>
      <c r="E826" s="982"/>
      <c r="F826" s="982"/>
      <c r="G826" s="982"/>
      <c r="H826" s="973"/>
      <c r="I826" s="981" t="str">
        <f t="shared" si="47"/>
        <v/>
      </c>
      <c r="J826" s="980"/>
      <c r="K826" s="980"/>
      <c r="L826" s="983">
        <f t="shared" si="48"/>
        <v>0</v>
      </c>
      <c r="M826" s="984"/>
    </row>
    <row r="827" spans="1:13" s="7" customFormat="1" ht="20.100000000000001" customHeight="1" x14ac:dyDescent="0.2">
      <c r="A827" s="978" t="s">
        <v>2187</v>
      </c>
      <c r="B827" s="979"/>
      <c r="C827" s="980"/>
      <c r="D827" s="981" t="str">
        <f t="shared" si="46"/>
        <v/>
      </c>
      <c r="E827" s="982"/>
      <c r="F827" s="982"/>
      <c r="G827" s="982"/>
      <c r="H827" s="973"/>
      <c r="I827" s="981" t="str">
        <f t="shared" si="47"/>
        <v/>
      </c>
      <c r="J827" s="980"/>
      <c r="K827" s="980"/>
      <c r="L827" s="983">
        <f t="shared" si="48"/>
        <v>0</v>
      </c>
      <c r="M827" s="984"/>
    </row>
    <row r="828" spans="1:13" s="7" customFormat="1" ht="20.100000000000001" customHeight="1" x14ac:dyDescent="0.2">
      <c r="A828" s="978" t="s">
        <v>2188</v>
      </c>
      <c r="B828" s="979"/>
      <c r="C828" s="980"/>
      <c r="D828" s="981" t="str">
        <f t="shared" si="46"/>
        <v/>
      </c>
      <c r="E828" s="982"/>
      <c r="F828" s="982"/>
      <c r="G828" s="982"/>
      <c r="H828" s="973"/>
      <c r="I828" s="981" t="str">
        <f t="shared" si="47"/>
        <v/>
      </c>
      <c r="J828" s="980"/>
      <c r="K828" s="980"/>
      <c r="L828" s="983">
        <f t="shared" si="48"/>
        <v>0</v>
      </c>
      <c r="M828" s="984"/>
    </row>
    <row r="829" spans="1:13" s="7" customFormat="1" ht="20.100000000000001" customHeight="1" x14ac:dyDescent="0.2">
      <c r="A829" s="978" t="s">
        <v>2189</v>
      </c>
      <c r="B829" s="979"/>
      <c r="C829" s="980"/>
      <c r="D829" s="981" t="str">
        <f t="shared" si="46"/>
        <v/>
      </c>
      <c r="E829" s="982"/>
      <c r="F829" s="982"/>
      <c r="G829" s="982"/>
      <c r="H829" s="973"/>
      <c r="I829" s="981" t="str">
        <f t="shared" si="47"/>
        <v/>
      </c>
      <c r="J829" s="980"/>
      <c r="K829" s="980"/>
      <c r="L829" s="983">
        <f t="shared" si="48"/>
        <v>0</v>
      </c>
      <c r="M829" s="984"/>
    </row>
    <row r="830" spans="1:13" s="7" customFormat="1" ht="20.100000000000001" customHeight="1" x14ac:dyDescent="0.2">
      <c r="A830" s="978" t="s">
        <v>2190</v>
      </c>
      <c r="B830" s="979"/>
      <c r="C830" s="980"/>
      <c r="D830" s="981" t="str">
        <f t="shared" si="46"/>
        <v/>
      </c>
      <c r="E830" s="982"/>
      <c r="F830" s="982"/>
      <c r="G830" s="982"/>
      <c r="H830" s="973"/>
      <c r="I830" s="981" t="str">
        <f t="shared" si="47"/>
        <v/>
      </c>
      <c r="J830" s="980"/>
      <c r="K830" s="980"/>
      <c r="L830" s="983">
        <f t="shared" si="48"/>
        <v>0</v>
      </c>
      <c r="M830" s="984"/>
    </row>
    <row r="831" spans="1:13" s="7" customFormat="1" ht="20.100000000000001" customHeight="1" x14ac:dyDescent="0.2">
      <c r="A831" s="978" t="s">
        <v>2191</v>
      </c>
      <c r="B831" s="979"/>
      <c r="C831" s="980"/>
      <c r="D831" s="981" t="str">
        <f t="shared" si="46"/>
        <v/>
      </c>
      <c r="E831" s="982"/>
      <c r="F831" s="982"/>
      <c r="G831" s="982"/>
      <c r="H831" s="973"/>
      <c r="I831" s="981" t="str">
        <f t="shared" si="47"/>
        <v/>
      </c>
      <c r="J831" s="980"/>
      <c r="K831" s="980"/>
      <c r="L831" s="983">
        <f t="shared" si="48"/>
        <v>0</v>
      </c>
      <c r="M831" s="984"/>
    </row>
    <row r="832" spans="1:13" s="7" customFormat="1" ht="20.100000000000001" customHeight="1" x14ac:dyDescent="0.2">
      <c r="A832" s="978" t="s">
        <v>2192</v>
      </c>
      <c r="B832" s="979"/>
      <c r="C832" s="980"/>
      <c r="D832" s="981" t="str">
        <f t="shared" si="46"/>
        <v/>
      </c>
      <c r="E832" s="982"/>
      <c r="F832" s="982"/>
      <c r="G832" s="982"/>
      <c r="H832" s="973"/>
      <c r="I832" s="981" t="str">
        <f t="shared" si="47"/>
        <v/>
      </c>
      <c r="J832" s="980"/>
      <c r="K832" s="980"/>
      <c r="L832" s="983">
        <f t="shared" si="48"/>
        <v>0</v>
      </c>
      <c r="M832" s="984"/>
    </row>
    <row r="833" spans="1:13" s="7" customFormat="1" ht="20.100000000000001" customHeight="1" x14ac:dyDescent="0.2">
      <c r="A833" s="978" t="s">
        <v>2193</v>
      </c>
      <c r="B833" s="979"/>
      <c r="C833" s="980"/>
      <c r="D833" s="981" t="str">
        <f t="shared" si="46"/>
        <v/>
      </c>
      <c r="E833" s="982"/>
      <c r="F833" s="982"/>
      <c r="G833" s="982"/>
      <c r="H833" s="973"/>
      <c r="I833" s="981" t="str">
        <f t="shared" si="47"/>
        <v/>
      </c>
      <c r="J833" s="980"/>
      <c r="K833" s="980"/>
      <c r="L833" s="983">
        <f t="shared" si="48"/>
        <v>0</v>
      </c>
      <c r="M833" s="984"/>
    </row>
    <row r="834" spans="1:13" s="7" customFormat="1" ht="20.100000000000001" customHeight="1" x14ac:dyDescent="0.2">
      <c r="A834" s="978" t="s">
        <v>2194</v>
      </c>
      <c r="B834" s="979"/>
      <c r="C834" s="980"/>
      <c r="D834" s="981" t="str">
        <f t="shared" si="46"/>
        <v/>
      </c>
      <c r="E834" s="982"/>
      <c r="F834" s="982"/>
      <c r="G834" s="982"/>
      <c r="H834" s="973"/>
      <c r="I834" s="981" t="str">
        <f t="shared" si="47"/>
        <v/>
      </c>
      <c r="J834" s="980"/>
      <c r="K834" s="980"/>
      <c r="L834" s="983">
        <f t="shared" si="48"/>
        <v>0</v>
      </c>
      <c r="M834" s="984"/>
    </row>
    <row r="835" spans="1:13" s="7" customFormat="1" ht="20.100000000000001" customHeight="1" x14ac:dyDescent="0.2">
      <c r="A835" s="978" t="s">
        <v>2195</v>
      </c>
      <c r="B835" s="979"/>
      <c r="C835" s="980"/>
      <c r="D835" s="981" t="str">
        <f t="shared" si="46"/>
        <v/>
      </c>
      <c r="E835" s="982"/>
      <c r="F835" s="982"/>
      <c r="G835" s="982"/>
      <c r="H835" s="973"/>
      <c r="I835" s="981" t="str">
        <f t="shared" si="47"/>
        <v/>
      </c>
      <c r="J835" s="980"/>
      <c r="K835" s="980"/>
      <c r="L835" s="983">
        <f t="shared" si="48"/>
        <v>0</v>
      </c>
      <c r="M835" s="984"/>
    </row>
    <row r="836" spans="1:13" s="7" customFormat="1" ht="20.100000000000001" customHeight="1" x14ac:dyDescent="0.2">
      <c r="A836" s="978" t="s">
        <v>2196</v>
      </c>
      <c r="B836" s="979"/>
      <c r="C836" s="980"/>
      <c r="D836" s="981" t="str">
        <f t="shared" si="46"/>
        <v/>
      </c>
      <c r="E836" s="982"/>
      <c r="F836" s="982"/>
      <c r="G836" s="982"/>
      <c r="H836" s="973"/>
      <c r="I836" s="981" t="str">
        <f t="shared" si="47"/>
        <v/>
      </c>
      <c r="J836" s="980"/>
      <c r="K836" s="980"/>
      <c r="L836" s="983">
        <f t="shared" si="48"/>
        <v>0</v>
      </c>
      <c r="M836" s="984"/>
    </row>
    <row r="837" spans="1:13" s="7" customFormat="1" ht="20.100000000000001" customHeight="1" x14ac:dyDescent="0.2">
      <c r="A837" s="978" t="s">
        <v>2197</v>
      </c>
      <c r="B837" s="979"/>
      <c r="C837" s="980"/>
      <c r="D837" s="981" t="str">
        <f t="shared" si="46"/>
        <v/>
      </c>
      <c r="E837" s="982"/>
      <c r="F837" s="982"/>
      <c r="G837" s="982"/>
      <c r="H837" s="973"/>
      <c r="I837" s="981" t="str">
        <f t="shared" si="47"/>
        <v/>
      </c>
      <c r="J837" s="980"/>
      <c r="K837" s="980"/>
      <c r="L837" s="983">
        <f t="shared" si="48"/>
        <v>0</v>
      </c>
      <c r="M837" s="984"/>
    </row>
    <row r="838" spans="1:13" s="7" customFormat="1" ht="20.100000000000001" customHeight="1" x14ac:dyDescent="0.2">
      <c r="A838" s="978" t="s">
        <v>2198</v>
      </c>
      <c r="B838" s="979"/>
      <c r="C838" s="980"/>
      <c r="D838" s="981" t="str">
        <f t="shared" si="46"/>
        <v/>
      </c>
      <c r="E838" s="982"/>
      <c r="F838" s="982"/>
      <c r="G838" s="982"/>
      <c r="H838" s="973"/>
      <c r="I838" s="981" t="str">
        <f t="shared" si="47"/>
        <v/>
      </c>
      <c r="J838" s="980"/>
      <c r="K838" s="980"/>
      <c r="L838" s="983">
        <f t="shared" si="48"/>
        <v>0</v>
      </c>
      <c r="M838" s="984"/>
    </row>
    <row r="839" spans="1:13" s="7" customFormat="1" ht="20.100000000000001" customHeight="1" x14ac:dyDescent="0.2">
      <c r="A839" s="978" t="s">
        <v>2199</v>
      </c>
      <c r="B839" s="979"/>
      <c r="C839" s="980"/>
      <c r="D839" s="981" t="str">
        <f t="shared" si="46"/>
        <v/>
      </c>
      <c r="E839" s="982"/>
      <c r="F839" s="982"/>
      <c r="G839" s="982"/>
      <c r="H839" s="973"/>
      <c r="I839" s="981" t="str">
        <f t="shared" si="47"/>
        <v/>
      </c>
      <c r="J839" s="980"/>
      <c r="K839" s="980"/>
      <c r="L839" s="983">
        <f t="shared" si="48"/>
        <v>0</v>
      </c>
      <c r="M839" s="984"/>
    </row>
    <row r="840" spans="1:13" s="7" customFormat="1" ht="20.100000000000001" customHeight="1" x14ac:dyDescent="0.2">
      <c r="A840" s="978" t="s">
        <v>2200</v>
      </c>
      <c r="B840" s="979"/>
      <c r="C840" s="980"/>
      <c r="D840" s="981" t="str">
        <f t="shared" si="46"/>
        <v/>
      </c>
      <c r="E840" s="982"/>
      <c r="F840" s="982"/>
      <c r="G840" s="982"/>
      <c r="H840" s="973"/>
      <c r="I840" s="981" t="str">
        <f t="shared" si="47"/>
        <v/>
      </c>
      <c r="J840" s="980"/>
      <c r="K840" s="980"/>
      <c r="L840" s="983">
        <f t="shared" si="48"/>
        <v>0</v>
      </c>
      <c r="M840" s="984"/>
    </row>
    <row r="841" spans="1:13" s="7" customFormat="1" ht="20.100000000000001" customHeight="1" x14ac:dyDescent="0.2">
      <c r="A841" s="978" t="s">
        <v>2201</v>
      </c>
      <c r="B841" s="979"/>
      <c r="C841" s="980"/>
      <c r="D841" s="981" t="str">
        <f t="shared" si="46"/>
        <v/>
      </c>
      <c r="E841" s="982"/>
      <c r="F841" s="982"/>
      <c r="G841" s="982"/>
      <c r="H841" s="973"/>
      <c r="I841" s="981" t="str">
        <f t="shared" si="47"/>
        <v/>
      </c>
      <c r="J841" s="980"/>
      <c r="K841" s="980"/>
      <c r="L841" s="983">
        <f t="shared" si="48"/>
        <v>0</v>
      </c>
      <c r="M841" s="984"/>
    </row>
    <row r="842" spans="1:13" s="7" customFormat="1" ht="20.100000000000001" customHeight="1" x14ac:dyDescent="0.2">
      <c r="A842" s="978" t="s">
        <v>2202</v>
      </c>
      <c r="B842" s="979"/>
      <c r="C842" s="980"/>
      <c r="D842" s="981" t="str">
        <f t="shared" si="46"/>
        <v/>
      </c>
      <c r="E842" s="982"/>
      <c r="F842" s="982"/>
      <c r="G842" s="982"/>
      <c r="H842" s="973"/>
      <c r="I842" s="981" t="str">
        <f t="shared" si="47"/>
        <v/>
      </c>
      <c r="J842" s="980"/>
      <c r="K842" s="980"/>
      <c r="L842" s="983">
        <f t="shared" si="48"/>
        <v>0</v>
      </c>
      <c r="M842" s="984"/>
    </row>
    <row r="843" spans="1:13" s="7" customFormat="1" ht="20.100000000000001" customHeight="1" x14ac:dyDescent="0.2">
      <c r="A843" s="978" t="s">
        <v>2203</v>
      </c>
      <c r="B843" s="979"/>
      <c r="C843" s="980"/>
      <c r="D843" s="981" t="str">
        <f t="shared" si="46"/>
        <v/>
      </c>
      <c r="E843" s="982"/>
      <c r="F843" s="982"/>
      <c r="G843" s="982"/>
      <c r="H843" s="973"/>
      <c r="I843" s="981" t="str">
        <f t="shared" si="47"/>
        <v/>
      </c>
      <c r="J843" s="980"/>
      <c r="K843" s="980"/>
      <c r="L843" s="983">
        <f t="shared" si="48"/>
        <v>0</v>
      </c>
      <c r="M843" s="984"/>
    </row>
    <row r="844" spans="1:13" s="7" customFormat="1" ht="20.100000000000001" customHeight="1" x14ac:dyDescent="0.2">
      <c r="A844" s="978" t="s">
        <v>2204</v>
      </c>
      <c r="B844" s="979"/>
      <c r="C844" s="980"/>
      <c r="D844" s="981" t="str">
        <f t="shared" si="46"/>
        <v/>
      </c>
      <c r="E844" s="982"/>
      <c r="F844" s="982"/>
      <c r="G844" s="982"/>
      <c r="H844" s="973"/>
      <c r="I844" s="981" t="str">
        <f t="shared" si="47"/>
        <v/>
      </c>
      <c r="J844" s="980"/>
      <c r="K844" s="980"/>
      <c r="L844" s="983">
        <f t="shared" si="48"/>
        <v>0</v>
      </c>
      <c r="M844" s="984"/>
    </row>
    <row r="845" spans="1:13" s="7" customFormat="1" ht="20.100000000000001" customHeight="1" x14ac:dyDescent="0.2">
      <c r="A845" s="978" t="s">
        <v>2205</v>
      </c>
      <c r="B845" s="979"/>
      <c r="C845" s="980"/>
      <c r="D845" s="981" t="str">
        <f t="shared" si="46"/>
        <v/>
      </c>
      <c r="E845" s="982"/>
      <c r="F845" s="982"/>
      <c r="G845" s="982"/>
      <c r="H845" s="973"/>
      <c r="I845" s="981" t="str">
        <f t="shared" si="47"/>
        <v/>
      </c>
      <c r="J845" s="980"/>
      <c r="K845" s="980"/>
      <c r="L845" s="983">
        <f t="shared" si="48"/>
        <v>0</v>
      </c>
      <c r="M845" s="984"/>
    </row>
    <row r="846" spans="1:13" s="7" customFormat="1" ht="20.100000000000001" customHeight="1" x14ac:dyDescent="0.2">
      <c r="A846" s="978" t="s">
        <v>2206</v>
      </c>
      <c r="B846" s="979"/>
      <c r="C846" s="980"/>
      <c r="D846" s="981" t="str">
        <f t="shared" si="46"/>
        <v/>
      </c>
      <c r="E846" s="982"/>
      <c r="F846" s="982"/>
      <c r="G846" s="982"/>
      <c r="H846" s="973"/>
      <c r="I846" s="981" t="str">
        <f t="shared" si="47"/>
        <v/>
      </c>
      <c r="J846" s="980"/>
      <c r="K846" s="980"/>
      <c r="L846" s="983">
        <f t="shared" si="48"/>
        <v>0</v>
      </c>
      <c r="M846" s="984"/>
    </row>
    <row r="847" spans="1:13" s="7" customFormat="1" ht="20.100000000000001" customHeight="1" x14ac:dyDescent="0.2">
      <c r="A847" s="978" t="s">
        <v>2207</v>
      </c>
      <c r="B847" s="979"/>
      <c r="C847" s="980"/>
      <c r="D847" s="981" t="str">
        <f t="shared" si="46"/>
        <v/>
      </c>
      <c r="E847" s="982"/>
      <c r="F847" s="982"/>
      <c r="G847" s="982"/>
      <c r="H847" s="973"/>
      <c r="I847" s="981" t="str">
        <f t="shared" si="47"/>
        <v/>
      </c>
      <c r="J847" s="980"/>
      <c r="K847" s="980"/>
      <c r="L847" s="983">
        <f t="shared" si="48"/>
        <v>0</v>
      </c>
      <c r="M847" s="984"/>
    </row>
    <row r="848" spans="1:13" s="7" customFormat="1" ht="20.100000000000001" customHeight="1" x14ac:dyDescent="0.2">
      <c r="A848" s="978" t="s">
        <v>2208</v>
      </c>
      <c r="B848" s="979"/>
      <c r="C848" s="980"/>
      <c r="D848" s="981" t="str">
        <f t="shared" si="46"/>
        <v/>
      </c>
      <c r="E848" s="982"/>
      <c r="F848" s="982"/>
      <c r="G848" s="982"/>
      <c r="H848" s="973"/>
      <c r="I848" s="981" t="str">
        <f t="shared" si="47"/>
        <v/>
      </c>
      <c r="J848" s="980"/>
      <c r="K848" s="980"/>
      <c r="L848" s="983">
        <f t="shared" si="48"/>
        <v>0</v>
      </c>
      <c r="M848" s="984"/>
    </row>
    <row r="849" spans="1:13" s="7" customFormat="1" ht="20.100000000000001" customHeight="1" x14ac:dyDescent="0.2">
      <c r="A849" s="978" t="s">
        <v>2209</v>
      </c>
      <c r="B849" s="979"/>
      <c r="C849" s="980"/>
      <c r="D849" s="981" t="str">
        <f t="shared" si="46"/>
        <v/>
      </c>
      <c r="E849" s="982"/>
      <c r="F849" s="982"/>
      <c r="G849" s="982"/>
      <c r="H849" s="973"/>
      <c r="I849" s="981" t="str">
        <f t="shared" si="47"/>
        <v/>
      </c>
      <c r="J849" s="980"/>
      <c r="K849" s="980"/>
      <c r="L849" s="983">
        <f t="shared" si="48"/>
        <v>0</v>
      </c>
      <c r="M849" s="984"/>
    </row>
    <row r="850" spans="1:13" s="7" customFormat="1" ht="20.100000000000001" customHeight="1" x14ac:dyDescent="0.2">
      <c r="A850" s="978" t="s">
        <v>2210</v>
      </c>
      <c r="B850" s="979"/>
      <c r="C850" s="980"/>
      <c r="D850" s="981" t="str">
        <f t="shared" si="46"/>
        <v/>
      </c>
      <c r="E850" s="982"/>
      <c r="F850" s="982"/>
      <c r="G850" s="982"/>
      <c r="H850" s="973"/>
      <c r="I850" s="981" t="str">
        <f t="shared" si="47"/>
        <v/>
      </c>
      <c r="J850" s="980"/>
      <c r="K850" s="980"/>
      <c r="L850" s="983">
        <f t="shared" si="48"/>
        <v>0</v>
      </c>
      <c r="M850" s="984"/>
    </row>
    <row r="851" spans="1:13" s="7" customFormat="1" ht="20.100000000000001" customHeight="1" x14ac:dyDescent="0.2">
      <c r="A851" s="978" t="s">
        <v>2211</v>
      </c>
      <c r="B851" s="979"/>
      <c r="C851" s="980"/>
      <c r="D851" s="981" t="str">
        <f t="shared" si="46"/>
        <v/>
      </c>
      <c r="E851" s="982"/>
      <c r="F851" s="982"/>
      <c r="G851" s="982"/>
      <c r="H851" s="973"/>
      <c r="I851" s="981" t="str">
        <f t="shared" si="47"/>
        <v/>
      </c>
      <c r="J851" s="980"/>
      <c r="K851" s="980"/>
      <c r="L851" s="983">
        <f t="shared" si="48"/>
        <v>0</v>
      </c>
      <c r="M851" s="984"/>
    </row>
    <row r="852" spans="1:13" s="7" customFormat="1" ht="20.100000000000001" customHeight="1" x14ac:dyDescent="0.2">
      <c r="A852" s="978" t="s">
        <v>2212</v>
      </c>
      <c r="B852" s="979"/>
      <c r="C852" s="980"/>
      <c r="D852" s="981" t="str">
        <f t="shared" si="46"/>
        <v/>
      </c>
      <c r="E852" s="982"/>
      <c r="F852" s="982"/>
      <c r="G852" s="982"/>
      <c r="H852" s="973"/>
      <c r="I852" s="981" t="str">
        <f t="shared" si="47"/>
        <v/>
      </c>
      <c r="J852" s="980"/>
      <c r="K852" s="980"/>
      <c r="L852" s="983">
        <f t="shared" si="48"/>
        <v>0</v>
      </c>
      <c r="M852" s="984"/>
    </row>
    <row r="853" spans="1:13" s="7" customFormat="1" ht="20.100000000000001" customHeight="1" x14ac:dyDescent="0.2">
      <c r="A853" s="978" t="s">
        <v>2213</v>
      </c>
      <c r="B853" s="979"/>
      <c r="C853" s="980"/>
      <c r="D853" s="981" t="str">
        <f t="shared" si="46"/>
        <v/>
      </c>
      <c r="E853" s="982"/>
      <c r="F853" s="982"/>
      <c r="G853" s="982"/>
      <c r="H853" s="973"/>
      <c r="I853" s="981" t="str">
        <f t="shared" si="47"/>
        <v/>
      </c>
      <c r="J853" s="980"/>
      <c r="K853" s="980"/>
      <c r="L853" s="983">
        <f t="shared" si="48"/>
        <v>0</v>
      </c>
      <c r="M853" s="984"/>
    </row>
    <row r="854" spans="1:13" s="7" customFormat="1" ht="20.100000000000001" customHeight="1" x14ac:dyDescent="0.2">
      <c r="A854" s="978" t="s">
        <v>2214</v>
      </c>
      <c r="B854" s="979"/>
      <c r="C854" s="980"/>
      <c r="D854" s="981" t="str">
        <f t="shared" si="46"/>
        <v/>
      </c>
      <c r="E854" s="982"/>
      <c r="F854" s="982"/>
      <c r="G854" s="982"/>
      <c r="H854" s="973"/>
      <c r="I854" s="981" t="str">
        <f t="shared" si="47"/>
        <v/>
      </c>
      <c r="J854" s="980"/>
      <c r="K854" s="980"/>
      <c r="L854" s="983">
        <f t="shared" si="48"/>
        <v>0</v>
      </c>
      <c r="M854" s="984"/>
    </row>
    <row r="855" spans="1:13" s="7" customFormat="1" ht="20.100000000000001" customHeight="1" thickBot="1" x14ac:dyDescent="0.25">
      <c r="A855" s="985" t="s">
        <v>2215</v>
      </c>
      <c r="B855" s="986"/>
      <c r="C855" s="987"/>
      <c r="D855" s="988" t="str">
        <f t="shared" si="46"/>
        <v/>
      </c>
      <c r="E855" s="989"/>
      <c r="F855" s="989"/>
      <c r="G855" s="989"/>
      <c r="H855" s="990"/>
      <c r="I855" s="988" t="str">
        <f t="shared" si="47"/>
        <v/>
      </c>
      <c r="J855" s="987"/>
      <c r="K855" s="987"/>
      <c r="L855" s="991">
        <f t="shared" si="48"/>
        <v>0</v>
      </c>
      <c r="M855" s="992"/>
    </row>
    <row r="856" spans="1:13" s="7" customFormat="1" ht="39.950000000000003" customHeight="1" thickBot="1" x14ac:dyDescent="0.25">
      <c r="A856" s="1748" t="s">
        <v>2216</v>
      </c>
      <c r="B856" s="1749"/>
      <c r="C856" s="1749"/>
      <c r="D856" s="1749"/>
      <c r="E856" s="1749"/>
      <c r="F856" s="1749"/>
      <c r="G856" s="1749"/>
      <c r="H856" s="1749"/>
      <c r="I856" s="1749"/>
      <c r="J856" s="1749"/>
      <c r="K856" s="1749"/>
      <c r="L856" s="1750"/>
      <c r="M856" s="993">
        <f>SUM(M756:M855)</f>
        <v>0</v>
      </c>
    </row>
    <row r="857" spans="1:13" s="7" customFormat="1" x14ac:dyDescent="0.2">
      <c r="A857" s="1751" t="s">
        <v>2224</v>
      </c>
      <c r="B857" s="1751"/>
      <c r="C857" s="1751"/>
      <c r="D857" s="1751"/>
      <c r="E857" s="1751"/>
      <c r="F857" s="1751"/>
    </row>
  </sheetData>
  <sheetProtection algorithmName="SHA-512" hashValue="gRBLOOlwnPHocjhWdTf6mAYsWvJJ+hWeZrOJNKAH4bnutFDjnf6g6Msm/gpbQhcs7ZnVaz0X3gd24rEWnKtMEQ==" saltValue="zbaAsoZWRyNzhrAthDWq7w==" spinCount="100000" sheet="1" objects="1" scenarios="1" formatRows="0" autoFilter="0"/>
  <mergeCells count="44">
    <mergeCell ref="A1:M1"/>
    <mergeCell ref="A2:M2"/>
    <mergeCell ref="A3:M3"/>
    <mergeCell ref="A4:F4"/>
    <mergeCell ref="A5:C5"/>
    <mergeCell ref="D5:F5"/>
    <mergeCell ref="A6:C6"/>
    <mergeCell ref="D6:F6"/>
    <mergeCell ref="A7:C7"/>
    <mergeCell ref="D7:F7"/>
    <mergeCell ref="A8:C8"/>
    <mergeCell ref="D8:F8"/>
    <mergeCell ref="A130:M130"/>
    <mergeCell ref="A9:F9"/>
    <mergeCell ref="A10:E10"/>
    <mergeCell ref="A11:F11"/>
    <mergeCell ref="A12:F12"/>
    <mergeCell ref="A13:F13"/>
    <mergeCell ref="A14:F14"/>
    <mergeCell ref="A15:F15"/>
    <mergeCell ref="A25:F25"/>
    <mergeCell ref="A26:M26"/>
    <mergeCell ref="A128:L128"/>
    <mergeCell ref="A129:M129"/>
    <mergeCell ref="A546:M546"/>
    <mergeCell ref="A232:L232"/>
    <mergeCell ref="A233:M233"/>
    <mergeCell ref="A234:M234"/>
    <mergeCell ref="A336:L336"/>
    <mergeCell ref="A337:M337"/>
    <mergeCell ref="A338:M338"/>
    <mergeCell ref="A440:L440"/>
    <mergeCell ref="A441:M441"/>
    <mergeCell ref="A442:M442"/>
    <mergeCell ref="A544:L544"/>
    <mergeCell ref="A545:M545"/>
    <mergeCell ref="A856:L856"/>
    <mergeCell ref="A857:F857"/>
    <mergeCell ref="A648:L648"/>
    <mergeCell ref="A649:M649"/>
    <mergeCell ref="A650:M650"/>
    <mergeCell ref="A752:L752"/>
    <mergeCell ref="A753:M753"/>
    <mergeCell ref="A754:M754"/>
  </mergeCells>
  <dataValidations count="5">
    <dataValidation type="list" allowBlank="1" showErrorMessage="1" prompt="Is the source an Electric Generating Unit? Select &quot;Yes&quot; or &quot;No.&quot;" sqref="F10" xr:uid="{C9C42726-A757-4A0B-8627-B7F844201E36}">
      <formula1>"Yes,No"</formula1>
    </dataValidation>
    <dataValidation type="date" allowBlank="1" showInputMessage="1" showErrorMessage="1" sqref="H756:H855 H132:H231 H236:H335 H340:H439 H444:H543 H548:H647 H652:H751 H28:H127" xr:uid="{929F74D1-EB30-49C8-B606-8783B688F04A}">
      <formula1>D28</formula1>
      <formula2>DATE(YEAR(C28)-2,MONTH(C28),DAY(C28))</formula2>
    </dataValidation>
    <dataValidation allowBlank="1" showErrorMessage="1" prompt="Enter the project emission increase in tons per year, if it not already shown by default. If the default value is incorrect, change it to the correct value." sqref="B17:B24" xr:uid="{0BCD7599-5F1D-46DC-96DE-D5D1311277ED}"/>
    <dataValidation allowBlank="1" showErrorMessage="1" prompt="Enter the proposed start of construction. The contemporaneous period will be calculated below based on this value." sqref="D5:F5" xr:uid="{94058327-CA78-46C1-BA99-04C4B375601E}"/>
    <dataValidation allowBlank="1" showErrorMessage="1" prompt="Enter the proposed start of operations. The end of the contemporaneous period will be calculated based on this value." sqref="D6:F6" xr:uid="{6770399A-6894-48D1-B6D3-0E68F4A854EF}"/>
  </dataValidation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&amp;CPage &amp;P&amp;LVersion 6.0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589B4-6B7B-438F-ADB5-A733C3C45D9A}">
  <sheetPr codeName="Sheet8">
    <tabColor rgb="FFFFDCDC"/>
  </sheetPr>
  <dimension ref="A1:X84"/>
  <sheetViews>
    <sheetView showGridLines="0" zoomScaleNormal="100" workbookViewId="0">
      <selection sqref="A1:H1"/>
    </sheetView>
  </sheetViews>
  <sheetFormatPr defaultColWidth="0" defaultRowHeight="12.75" zeroHeight="1" x14ac:dyDescent="0.2"/>
  <cols>
    <col min="1" max="1" width="21.140625" style="7" customWidth="1"/>
    <col min="2" max="2" width="11.42578125" style="7" customWidth="1"/>
    <col min="3" max="3" width="17.7109375" style="7" customWidth="1"/>
    <col min="4" max="4" width="10" style="7" customWidth="1"/>
    <col min="5" max="6" width="11.42578125" style="7" customWidth="1"/>
    <col min="7" max="7" width="13.7109375" style="7" customWidth="1"/>
    <col min="8" max="8" width="45.7109375" style="7" customWidth="1"/>
    <col min="9" max="9" width="2.7109375" style="7" customWidth="1"/>
    <col min="10" max="16384" width="9.140625" style="7" hidden="1"/>
  </cols>
  <sheetData>
    <row r="1" spans="1:24" ht="6.75" customHeight="1" thickBot="1" x14ac:dyDescent="0.25">
      <c r="A1" s="1308"/>
      <c r="B1" s="1308"/>
      <c r="C1" s="1308"/>
      <c r="D1" s="1308"/>
      <c r="E1" s="1308"/>
      <c r="F1" s="1308"/>
      <c r="G1" s="1308"/>
      <c r="H1" s="1308"/>
    </row>
    <row r="2" spans="1:24" ht="30" customHeight="1" thickBot="1" x14ac:dyDescent="0.25">
      <c r="A2" s="1787" t="s">
        <v>84</v>
      </c>
      <c r="B2" s="1788"/>
      <c r="C2" s="1788"/>
      <c r="D2" s="1788"/>
      <c r="E2" s="1788"/>
      <c r="F2" s="1788"/>
      <c r="G2" s="1789"/>
      <c r="H2" s="429" t="s">
        <v>108</v>
      </c>
    </row>
    <row r="3" spans="1:24" ht="216.75" customHeight="1" x14ac:dyDescent="0.2">
      <c r="A3" s="1158" t="s">
        <v>2225</v>
      </c>
      <c r="B3" s="1159"/>
      <c r="C3" s="1159"/>
      <c r="D3" s="1159"/>
      <c r="E3" s="1159"/>
      <c r="F3" s="1159"/>
      <c r="G3" s="1575"/>
      <c r="H3" s="573" t="s">
        <v>111</v>
      </c>
    </row>
    <row r="4" spans="1:24" ht="23.25" customHeight="1" x14ac:dyDescent="0.2">
      <c r="A4" s="1090" t="s">
        <v>2226</v>
      </c>
      <c r="B4" s="1132"/>
      <c r="C4" s="1132"/>
      <c r="D4" s="1132"/>
      <c r="E4" s="1132"/>
      <c r="F4" s="1132"/>
      <c r="G4" s="1091"/>
      <c r="H4" s="574" t="s">
        <v>111</v>
      </c>
    </row>
    <row r="5" spans="1:24" ht="147" customHeight="1" thickBot="1" x14ac:dyDescent="0.25">
      <c r="A5" s="1151" t="s">
        <v>2227</v>
      </c>
      <c r="B5" s="1152"/>
      <c r="C5" s="1152"/>
      <c r="D5" s="1152"/>
      <c r="E5" s="1152"/>
      <c r="F5" s="1152"/>
      <c r="G5" s="1449"/>
      <c r="H5" s="566" t="s">
        <v>108</v>
      </c>
      <c r="J5" s="338" t="s">
        <v>668</v>
      </c>
      <c r="M5" s="336" t="s">
        <v>2228</v>
      </c>
      <c r="Q5"/>
      <c r="R5"/>
      <c r="S5"/>
      <c r="T5"/>
      <c r="U5"/>
      <c r="V5"/>
      <c r="W5"/>
      <c r="X5"/>
    </row>
    <row r="6" spans="1:24" s="92" customFormat="1" ht="30" customHeight="1" thickBot="1" x14ac:dyDescent="0.25">
      <c r="A6" s="1249" t="s">
        <v>112</v>
      </c>
      <c r="B6" s="1217"/>
      <c r="C6" s="1217"/>
      <c r="D6" s="1217"/>
      <c r="E6" s="1217"/>
      <c r="F6" s="1217"/>
      <c r="G6" s="1217"/>
      <c r="H6" s="405"/>
      <c r="Q6"/>
      <c r="R6"/>
      <c r="S6"/>
      <c r="T6"/>
      <c r="U6"/>
      <c r="V6"/>
      <c r="W6"/>
      <c r="X6"/>
    </row>
    <row r="7" spans="1:24" s="92" customFormat="1" ht="16.5" customHeight="1" thickBot="1" x14ac:dyDescent="0.25">
      <c r="A7" s="1519" t="s">
        <v>2229</v>
      </c>
      <c r="B7" s="1520"/>
      <c r="C7" s="1520"/>
      <c r="D7" s="1520"/>
      <c r="E7" s="1520"/>
      <c r="F7" s="1520"/>
      <c r="G7" s="1521"/>
      <c r="H7" s="994"/>
      <c r="J7" s="92" t="b">
        <f>AND(OR(General!D54="",General!D54="not applicable",General!D54="extension to start of construction"),OR(General!D55="",General!D55="not applicable",General!D55="alteration",General!D55="extension to start of construction"),OR(General!D57="",General!D57="not applicable",General!D57="alteration",General!D57="extension to start of construction"),OR(General!D58="",General!D58="not applicable"),OR(General!D59="",General!D59="not applicable"),OR(General!D60="",General!D60="not applicable"),OR(General!D61="",General!D61="not applicable",General!D61="initial",General!D61="amendment",General!D61="alteration"),OR(General!D62="",General!D62="not applicable",General!D62="voluntary update"))</f>
        <v>1</v>
      </c>
      <c r="M7" s="337" t="b">
        <f>OR(AND(General!D56&lt;&gt;"",General!D56&lt;&gt;"not applicable"),AND(General!D54="not applicable",OR(AND(General!D60&lt;&gt;"",General!D60&lt;&gt;"not applicable"),AND(General!D61&lt;&gt;"",General!D61&lt;&gt;"not applicable"),AND(General!D62&lt;&gt;"",General!D62&lt;&gt;"not applicable",General!D62&lt;&gt;"voluntary update"))))</f>
        <v>0</v>
      </c>
      <c r="Q7"/>
      <c r="R7"/>
      <c r="S7"/>
      <c r="T7"/>
      <c r="U7"/>
      <c r="V7"/>
      <c r="W7"/>
      <c r="X7"/>
    </row>
    <row r="8" spans="1:24" s="92" customFormat="1" ht="14.25" x14ac:dyDescent="0.2">
      <c r="A8" s="1801" t="s">
        <v>2230</v>
      </c>
      <c r="B8" s="1802"/>
      <c r="C8" s="1802"/>
      <c r="D8" s="1802"/>
      <c r="E8" s="1802"/>
      <c r="F8" s="1802"/>
      <c r="G8" s="1063"/>
      <c r="H8" s="994"/>
      <c r="J8" s="92" t="b">
        <f>J7</f>
        <v>1</v>
      </c>
      <c r="Q8"/>
      <c r="R8"/>
      <c r="S8"/>
      <c r="T8"/>
      <c r="U8"/>
      <c r="V8"/>
      <c r="W8"/>
      <c r="X8"/>
    </row>
    <row r="9" spans="1:24" s="92" customFormat="1" ht="30" customHeight="1" x14ac:dyDescent="0.2">
      <c r="A9" s="1332" t="s">
        <v>2231</v>
      </c>
      <c r="B9" s="1333"/>
      <c r="C9" s="1333"/>
      <c r="D9" s="1333"/>
      <c r="E9" s="1333"/>
      <c r="F9" s="1334"/>
      <c r="G9" s="332"/>
      <c r="H9" s="994"/>
      <c r="J9" s="337" t="b">
        <f>OR(M7,G8="NO",J7)</f>
        <v>1</v>
      </c>
      <c r="Q9"/>
      <c r="R9"/>
      <c r="S9"/>
      <c r="T9"/>
      <c r="U9"/>
      <c r="V9"/>
      <c r="W9"/>
      <c r="X9"/>
    </row>
    <row r="10" spans="1:24" s="92" customFormat="1" ht="45" customHeight="1" x14ac:dyDescent="0.2">
      <c r="A10" s="1332" t="s">
        <v>2232</v>
      </c>
      <c r="B10" s="1333"/>
      <c r="C10" s="1333"/>
      <c r="D10" s="1333"/>
      <c r="E10" s="1333"/>
      <c r="F10" s="1334"/>
      <c r="G10" s="332"/>
      <c r="H10" s="994"/>
      <c r="J10" s="337" t="b">
        <f>OR(G8="NO",AND(G9="YES",M7=FALSE),J7)</f>
        <v>1</v>
      </c>
      <c r="Q10"/>
      <c r="R10"/>
      <c r="S10"/>
      <c r="T10"/>
      <c r="U10"/>
      <c r="V10"/>
      <c r="W10"/>
      <c r="X10"/>
    </row>
    <row r="11" spans="1:24" s="92" customFormat="1" ht="15" customHeight="1" x14ac:dyDescent="0.2">
      <c r="A11" s="1332" t="s">
        <v>2233</v>
      </c>
      <c r="B11" s="1333"/>
      <c r="C11" s="1333"/>
      <c r="D11" s="1333"/>
      <c r="E11" s="1333"/>
      <c r="F11" s="1334"/>
      <c r="G11" s="334">
        <f>IF(AND(General!D58="not applicable",General!D59="not applicable",General!D60="not applicable",General!D61="not applicable",General!D62="not applicable"),10000,20000)</f>
        <v>20000</v>
      </c>
      <c r="H11" s="994"/>
      <c r="J11" s="337" t="b">
        <f>OR(G8="NO",G10="NO",J7)</f>
        <v>1</v>
      </c>
    </row>
    <row r="12" spans="1:24" s="92" customFormat="1" ht="30" customHeight="1" x14ac:dyDescent="0.2">
      <c r="A12" s="1332" t="s">
        <v>2234</v>
      </c>
      <c r="B12" s="1333"/>
      <c r="C12" s="1333"/>
      <c r="D12" s="1333"/>
      <c r="E12" s="1333"/>
      <c r="F12" s="1334"/>
      <c r="G12" s="335"/>
      <c r="H12" s="994"/>
      <c r="J12" s="337" t="b">
        <f>OR(G8="NO",AND(M7=FALSE,G9="YES"),G10="NO",J7)</f>
        <v>1</v>
      </c>
    </row>
    <row r="13" spans="1:24" s="92" customFormat="1" ht="30" customHeight="1" x14ac:dyDescent="0.2">
      <c r="A13" s="1803" t="str">
        <f t="shared" ref="A13" si="0">IF(OR(AND(M7,G8="YES",G10="YES"),AND(G8="YES",G10="YES",G9="NO")),"Pay the surcharge using one of the following methods: (1) using the ePay system or (2) submitting Form APD-APS and payment to the TCEQ Cashier's office.",IF(AND(M7=FALSE,G8="YES",G9="YES"),"Must request expedited processing and pay the surcharge when submitting the ePermit application through STEERS.",IF(AND(G8="YES",OR(G9="NO",M7),G10="NO"),"This project does not qualify for expedited processing.","N/A")))</f>
        <v>N/A</v>
      </c>
      <c r="B13" s="1804"/>
      <c r="C13" s="1804"/>
      <c r="D13" s="1804"/>
      <c r="E13" s="1804"/>
      <c r="F13" s="1804"/>
      <c r="G13" s="1805"/>
      <c r="H13" s="994"/>
      <c r="J13" s="337" t="b">
        <f>OR(G8="NO",G8="",A13="N/A",J7)</f>
        <v>1</v>
      </c>
    </row>
    <row r="14" spans="1:24" s="92" customFormat="1" ht="60.75" customHeight="1" thickBot="1" x14ac:dyDescent="0.25">
      <c r="A14" s="1135" t="s">
        <v>3340</v>
      </c>
      <c r="B14" s="1136"/>
      <c r="C14" s="1806"/>
      <c r="D14" s="1807" t="s">
        <v>453</v>
      </c>
      <c r="E14" s="1808"/>
      <c r="F14" s="1808"/>
      <c r="G14" s="1809"/>
      <c r="H14" s="994"/>
      <c r="J14" s="337" t="b">
        <f>OR(J13,COUNTIF(A13,"*STEERS*"),COUNTIF(A13,"*qualify*"),J7)</f>
        <v>1</v>
      </c>
    </row>
    <row r="15" spans="1:24" s="92" customFormat="1" ht="15" thickBot="1" x14ac:dyDescent="0.25">
      <c r="A15" s="1106"/>
      <c r="B15" s="1106"/>
      <c r="C15" s="1106"/>
      <c r="D15" s="1106"/>
      <c r="E15" s="1106"/>
      <c r="F15" s="1106"/>
      <c r="G15" s="1106"/>
      <c r="H15" s="570"/>
    </row>
    <row r="16" spans="1:24" ht="16.5" customHeight="1" thickBot="1" x14ac:dyDescent="0.25">
      <c r="A16" s="1141" t="s">
        <v>2235</v>
      </c>
      <c r="B16" s="1142"/>
      <c r="C16" s="1142"/>
      <c r="D16" s="1142"/>
      <c r="E16" s="1142"/>
      <c r="F16" s="1142"/>
      <c r="G16" s="1307"/>
      <c r="H16" s="259"/>
    </row>
    <row r="17" spans="1:8" ht="33" customHeight="1" x14ac:dyDescent="0.2">
      <c r="A17" s="1810" t="s">
        <v>2236</v>
      </c>
      <c r="B17" s="1811"/>
      <c r="C17" s="1811"/>
      <c r="D17" s="1811"/>
      <c r="E17" s="1811"/>
      <c r="F17" s="1811"/>
      <c r="G17" s="995"/>
      <c r="H17" s="259"/>
    </row>
    <row r="18" spans="1:8" ht="15.75" customHeight="1" x14ac:dyDescent="0.2">
      <c r="A18" s="1812" t="s">
        <v>2237</v>
      </c>
      <c r="B18" s="1813"/>
      <c r="C18" s="1813"/>
      <c r="D18" s="1813"/>
      <c r="E18" s="1813"/>
      <c r="F18" s="1813"/>
      <c r="G18" s="996" t="str">
        <f>IF(OR(G17="",G17="no"),"",IF(OR(General!D58="initial",General!D58="major modification"),"Yes","No"))</f>
        <v/>
      </c>
      <c r="H18" s="259"/>
    </row>
    <row r="19" spans="1:8" ht="30" customHeight="1" x14ac:dyDescent="0.2">
      <c r="A19" s="1160" t="s">
        <v>2238</v>
      </c>
      <c r="B19" s="1161"/>
      <c r="C19" s="1161"/>
      <c r="D19" s="1161"/>
      <c r="E19" s="1161"/>
      <c r="F19" s="1161"/>
      <c r="G19" s="705"/>
      <c r="H19" s="259"/>
    </row>
    <row r="20" spans="1:8" ht="45" customHeight="1" x14ac:dyDescent="0.2">
      <c r="A20" s="1814" t="s">
        <v>2239</v>
      </c>
      <c r="B20" s="1815"/>
      <c r="C20" s="1815"/>
      <c r="D20" s="1815"/>
      <c r="E20" s="1120"/>
      <c r="F20" s="1120"/>
      <c r="G20" s="1297"/>
      <c r="H20" s="259"/>
    </row>
    <row r="21" spans="1:8" ht="15" customHeight="1" thickBot="1" x14ac:dyDescent="0.25">
      <c r="A21" s="1106"/>
      <c r="B21" s="1106"/>
      <c r="C21" s="1106"/>
      <c r="D21" s="1106"/>
      <c r="E21" s="1106"/>
      <c r="F21" s="1106"/>
      <c r="G21" s="1106"/>
      <c r="H21" s="259"/>
    </row>
    <row r="22" spans="1:8" ht="16.5" customHeight="1" thickBot="1" x14ac:dyDescent="0.25">
      <c r="A22" s="1141" t="s">
        <v>2240</v>
      </c>
      <c r="B22" s="1142"/>
      <c r="C22" s="1142"/>
      <c r="D22" s="1142"/>
      <c r="E22" s="1142"/>
      <c r="F22" s="1142"/>
      <c r="G22" s="1142"/>
      <c r="H22" s="259"/>
    </row>
    <row r="23" spans="1:8" ht="15" customHeight="1" x14ac:dyDescent="0.2">
      <c r="A23" s="1124" t="s">
        <v>2241</v>
      </c>
      <c r="B23" s="1125"/>
      <c r="C23" s="1125"/>
      <c r="D23" s="1125"/>
      <c r="E23" s="1816"/>
      <c r="F23" s="1238" t="s">
        <v>2242</v>
      </c>
      <c r="G23" s="1125"/>
      <c r="H23" s="259"/>
    </row>
    <row r="24" spans="1:8" ht="30" customHeight="1" x14ac:dyDescent="0.2">
      <c r="A24" s="1165" t="s">
        <v>2243</v>
      </c>
      <c r="B24" s="1166"/>
      <c r="C24" s="1166"/>
      <c r="D24" s="1166"/>
      <c r="E24" s="1167"/>
      <c r="F24" s="1790"/>
      <c r="G24" s="1791"/>
      <c r="H24" s="259"/>
    </row>
    <row r="25" spans="1:8" ht="60" customHeight="1" x14ac:dyDescent="0.2">
      <c r="A25" s="1165" t="s">
        <v>2244</v>
      </c>
      <c r="B25" s="1166"/>
      <c r="C25" s="1166"/>
      <c r="D25" s="1166"/>
      <c r="E25" s="1167"/>
      <c r="F25" s="1790"/>
      <c r="G25" s="1791"/>
      <c r="H25" s="259"/>
    </row>
    <row r="26" spans="1:8" ht="15" customHeight="1" x14ac:dyDescent="0.2">
      <c r="A26" s="1165" t="s">
        <v>2245</v>
      </c>
      <c r="B26" s="1166"/>
      <c r="C26" s="1166"/>
      <c r="D26" s="1166"/>
      <c r="E26" s="1167"/>
      <c r="F26" s="1790"/>
      <c r="G26" s="1791"/>
      <c r="H26" s="259"/>
    </row>
    <row r="27" spans="1:8" ht="30" customHeight="1" x14ac:dyDescent="0.2">
      <c r="A27" s="1165" t="s">
        <v>2246</v>
      </c>
      <c r="B27" s="1166"/>
      <c r="C27" s="1166"/>
      <c r="D27" s="1166"/>
      <c r="E27" s="1167"/>
      <c r="F27" s="1790"/>
      <c r="G27" s="1791"/>
      <c r="H27" s="259"/>
    </row>
    <row r="28" spans="1:8" ht="45" customHeight="1" x14ac:dyDescent="0.2">
      <c r="A28" s="1165" t="s">
        <v>2247</v>
      </c>
      <c r="B28" s="1166"/>
      <c r="C28" s="1166"/>
      <c r="D28" s="1166"/>
      <c r="E28" s="1167"/>
      <c r="F28" s="1790"/>
      <c r="G28" s="1791"/>
      <c r="H28" s="259"/>
    </row>
    <row r="29" spans="1:8" ht="30" customHeight="1" x14ac:dyDescent="0.2">
      <c r="A29" s="1165" t="s">
        <v>2248</v>
      </c>
      <c r="B29" s="1166"/>
      <c r="C29" s="1166"/>
      <c r="D29" s="1166"/>
      <c r="E29" s="1167"/>
      <c r="F29" s="1790"/>
      <c r="G29" s="1791"/>
      <c r="H29" s="259"/>
    </row>
    <row r="30" spans="1:8" ht="15" customHeight="1" x14ac:dyDescent="0.2">
      <c r="A30" s="1165" t="s">
        <v>2249</v>
      </c>
      <c r="B30" s="1166"/>
      <c r="C30" s="1166"/>
      <c r="D30" s="1166"/>
      <c r="E30" s="1167"/>
      <c r="F30" s="1790"/>
      <c r="G30" s="1791"/>
      <c r="H30" s="259"/>
    </row>
    <row r="31" spans="1:8" ht="15" customHeight="1" thickBot="1" x14ac:dyDescent="0.25">
      <c r="A31" s="1796" t="s">
        <v>2250</v>
      </c>
      <c r="B31" s="1797"/>
      <c r="C31" s="1797"/>
      <c r="D31" s="1797"/>
      <c r="E31" s="1798"/>
      <c r="F31" s="1799">
        <f>SUM(F24:F30)</f>
        <v>0</v>
      </c>
      <c r="G31" s="1800"/>
      <c r="H31" s="259"/>
    </row>
    <row r="32" spans="1:8" ht="15" customHeight="1" thickBot="1" x14ac:dyDescent="0.25">
      <c r="A32" s="1299"/>
      <c r="B32" s="1299"/>
      <c r="C32" s="1299"/>
      <c r="D32" s="1299"/>
      <c r="E32" s="1299"/>
      <c r="F32" s="1299"/>
      <c r="G32" s="1299"/>
      <c r="H32" s="259"/>
    </row>
    <row r="33" spans="1:8" ht="16.5" customHeight="1" thickBot="1" x14ac:dyDescent="0.25">
      <c r="A33" s="1141" t="s">
        <v>2251</v>
      </c>
      <c r="B33" s="1142"/>
      <c r="C33" s="1142"/>
      <c r="D33" s="1142"/>
      <c r="E33" s="1142"/>
      <c r="F33" s="1142"/>
      <c r="G33" s="1142"/>
      <c r="H33" s="259"/>
    </row>
    <row r="34" spans="1:8" ht="15" customHeight="1" x14ac:dyDescent="0.2">
      <c r="A34" s="1124" t="s">
        <v>2241</v>
      </c>
      <c r="B34" s="1125"/>
      <c r="C34" s="1125"/>
      <c r="D34" s="1125"/>
      <c r="E34" s="1816"/>
      <c r="F34" s="1238" t="s">
        <v>2242</v>
      </c>
      <c r="G34" s="1125"/>
      <c r="H34" s="259"/>
    </row>
    <row r="35" spans="1:8" ht="15" customHeight="1" x14ac:dyDescent="0.2">
      <c r="A35" s="1165" t="s">
        <v>2252</v>
      </c>
      <c r="B35" s="1166"/>
      <c r="C35" s="1166"/>
      <c r="D35" s="1166"/>
      <c r="E35" s="1167"/>
      <c r="F35" s="1790"/>
      <c r="G35" s="1791"/>
      <c r="H35" s="259"/>
    </row>
    <row r="36" spans="1:8" ht="45" customHeight="1" x14ac:dyDescent="0.2">
      <c r="A36" s="1165" t="s">
        <v>2253</v>
      </c>
      <c r="B36" s="1166"/>
      <c r="C36" s="1166"/>
      <c r="D36" s="1166"/>
      <c r="E36" s="1167"/>
      <c r="F36" s="1790"/>
      <c r="G36" s="1791"/>
      <c r="H36" s="259"/>
    </row>
    <row r="37" spans="1:8" ht="15" customHeight="1" x14ac:dyDescent="0.2">
      <c r="A37" s="1168" t="s">
        <v>2254</v>
      </c>
      <c r="B37" s="1169"/>
      <c r="C37" s="1169"/>
      <c r="D37" s="1169"/>
      <c r="E37" s="1170"/>
      <c r="F37" s="1790"/>
      <c r="G37" s="1791"/>
      <c r="H37" s="259"/>
    </row>
    <row r="38" spans="1:8" ht="15" customHeight="1" thickBot="1" x14ac:dyDescent="0.25">
      <c r="A38" s="1796" t="s">
        <v>2250</v>
      </c>
      <c r="B38" s="1797"/>
      <c r="C38" s="1797"/>
      <c r="D38" s="1797"/>
      <c r="E38" s="1798"/>
      <c r="F38" s="1799">
        <f>SUM(F35:F37)</f>
        <v>0</v>
      </c>
      <c r="G38" s="1800"/>
      <c r="H38" s="259"/>
    </row>
    <row r="39" spans="1:8" ht="15" customHeight="1" thickBot="1" x14ac:dyDescent="0.25">
      <c r="A39" s="1106"/>
      <c r="B39" s="1106"/>
      <c r="C39" s="1106"/>
      <c r="D39" s="1106"/>
      <c r="E39" s="1106"/>
      <c r="F39" s="1106"/>
      <c r="G39" s="1106"/>
      <c r="H39" s="259"/>
    </row>
    <row r="40" spans="1:8" ht="16.5" customHeight="1" thickBot="1" x14ac:dyDescent="0.25">
      <c r="A40" s="1141" t="s">
        <v>2255</v>
      </c>
      <c r="B40" s="1142"/>
      <c r="C40" s="1142"/>
      <c r="D40" s="1142"/>
      <c r="E40" s="1142"/>
      <c r="F40" s="1142"/>
      <c r="G40" s="1142"/>
      <c r="H40" s="259"/>
    </row>
    <row r="41" spans="1:8" ht="73.5" customHeight="1" x14ac:dyDescent="0.2">
      <c r="A41" s="1530" t="s">
        <v>2256</v>
      </c>
      <c r="B41" s="1531"/>
      <c r="C41" s="1531"/>
      <c r="D41" s="1531"/>
      <c r="E41" s="1531"/>
      <c r="F41" s="1531"/>
      <c r="G41" s="1531"/>
      <c r="H41" s="259"/>
    </row>
    <row r="42" spans="1:8" ht="86.25" customHeight="1" thickBot="1" x14ac:dyDescent="0.25">
      <c r="A42" s="1309" t="s">
        <v>3314</v>
      </c>
      <c r="B42" s="1310"/>
      <c r="C42" s="1310"/>
      <c r="D42" s="1310"/>
      <c r="E42" s="1310"/>
      <c r="F42" s="1310"/>
      <c r="G42" s="1310"/>
      <c r="H42" s="259"/>
    </row>
    <row r="43" spans="1:8" ht="15" customHeight="1" x14ac:dyDescent="0.2">
      <c r="A43" s="1124" t="s">
        <v>2257</v>
      </c>
      <c r="B43" s="1816"/>
      <c r="C43" s="1238" t="s">
        <v>2258</v>
      </c>
      <c r="D43" s="1816"/>
      <c r="E43" s="1276" t="s">
        <v>2259</v>
      </c>
      <c r="F43" s="1146"/>
      <c r="G43" s="1146"/>
      <c r="H43" s="259"/>
    </row>
    <row r="44" spans="1:8" ht="15" customHeight="1" x14ac:dyDescent="0.2">
      <c r="A44" s="1165" t="s">
        <v>2260</v>
      </c>
      <c r="B44" s="1167"/>
      <c r="C44" s="1218" t="s">
        <v>2261</v>
      </c>
      <c r="D44" s="1167"/>
      <c r="E44" s="1218" t="s">
        <v>2262</v>
      </c>
      <c r="F44" s="1166"/>
      <c r="G44" s="1166"/>
      <c r="H44" s="259"/>
    </row>
    <row r="45" spans="1:8" ht="15" customHeight="1" x14ac:dyDescent="0.2">
      <c r="A45" s="1165" t="s">
        <v>2263</v>
      </c>
      <c r="B45" s="1167"/>
      <c r="C45" s="1218" t="s">
        <v>1070</v>
      </c>
      <c r="D45" s="1167"/>
      <c r="E45" s="1218" t="s">
        <v>2264</v>
      </c>
      <c r="F45" s="1166"/>
      <c r="G45" s="1166"/>
      <c r="H45" s="259"/>
    </row>
    <row r="46" spans="1:8" ht="15" customHeight="1" x14ac:dyDescent="0.2">
      <c r="A46" s="1165" t="s">
        <v>2265</v>
      </c>
      <c r="B46" s="1167"/>
      <c r="C46" s="1218" t="s">
        <v>2266</v>
      </c>
      <c r="D46" s="1167"/>
      <c r="E46" s="1218" t="s">
        <v>1070</v>
      </c>
      <c r="F46" s="1166"/>
      <c r="G46" s="1166"/>
      <c r="H46" s="259"/>
    </row>
    <row r="47" spans="1:8" ht="15" customHeight="1" x14ac:dyDescent="0.2">
      <c r="A47" s="1168" t="s">
        <v>2267</v>
      </c>
      <c r="B47" s="1170"/>
      <c r="C47" s="1123" t="s">
        <v>1070</v>
      </c>
      <c r="D47" s="1170"/>
      <c r="E47" s="1123" t="s">
        <v>2268</v>
      </c>
      <c r="F47" s="1169"/>
      <c r="G47" s="1169"/>
      <c r="H47" s="259"/>
    </row>
    <row r="48" spans="1:8" ht="15" customHeight="1" thickBot="1" x14ac:dyDescent="0.25">
      <c r="A48" s="1130" t="s">
        <v>2269</v>
      </c>
      <c r="B48" s="1191"/>
      <c r="C48" s="1835" t="s">
        <v>2268</v>
      </c>
      <c r="D48" s="1191"/>
      <c r="E48" s="1835" t="s">
        <v>1070</v>
      </c>
      <c r="F48" s="1131"/>
      <c r="G48" s="1131"/>
      <c r="H48" s="259"/>
    </row>
    <row r="49" spans="1:8" ht="15" customHeight="1" thickBot="1" x14ac:dyDescent="0.25">
      <c r="A49" s="1106"/>
      <c r="B49" s="1106"/>
      <c r="C49" s="1106"/>
      <c r="D49" s="1106"/>
      <c r="E49" s="1106"/>
      <c r="F49" s="1106"/>
      <c r="G49" s="1106"/>
      <c r="H49" s="259"/>
    </row>
    <row r="50" spans="1:8" ht="15" customHeight="1" x14ac:dyDescent="0.2">
      <c r="A50" s="1145" t="s">
        <v>2270</v>
      </c>
      <c r="B50" s="1146"/>
      <c r="C50" s="575">
        <f>IF(G19="Yes","",F31+F38)</f>
        <v>0</v>
      </c>
      <c r="D50" s="1828" t="str">
        <f>IF(G19="Yes","Maximum fee applies.",IF(OR(E20="Fee Exemption/Reduction",E20=""),"",IF(E20="Renewal",VLOOKUP('Hidden Calculations'!CJ6,'Hidden Calculations'!CF2:CI6,4,FALSE),IF(C50&lt;=300000,"Minimum fee applies.",IF(E20="Minor Application",IF(C50&gt;=25000000,"Maximum fee applies.","x 0.30% ="),IF(C50&gt;=7500000,"Maximum fee applies.","x 1.0% ="))))))</f>
        <v/>
      </c>
      <c r="E50" s="1828"/>
      <c r="F50" s="1828"/>
      <c r="G50" s="1828"/>
      <c r="H50" s="259"/>
    </row>
    <row r="51" spans="1:8" ht="15" customHeight="1" x14ac:dyDescent="0.2">
      <c r="A51" s="1817" t="s">
        <v>2271</v>
      </c>
      <c r="B51" s="1818"/>
      <c r="C51" s="1818"/>
      <c r="D51" s="1819" t="str">
        <f>IF(G18="no",900,
IF(G18="yes",3000,
IF(G18="",IF(AND(E20="minor application",C50&lt;300000),900,
IF(AND(E20="minor application",C50&gt;=300000,C50&lt;25000000),C50*0.003,
IF(AND(E20="minor application",C50&gt;=25000000),75000,
IF(AND(E20="MAJOR APPLICATION",C50&lt;300000),3000,
IF(AND(E20="MAJOR APPLICATION",C50&gt;=300000,C50&lt;7500000),C50*0.01,
IF(AND(E20="MAJOR APPLICATION",C50&gt;=7500000),75000,"")))))))))</f>
        <v/>
      </c>
      <c r="E51" s="1820"/>
      <c r="F51" s="1820"/>
      <c r="G51" s="1820"/>
      <c r="H51" s="259"/>
    </row>
    <row r="52" spans="1:8" ht="60" customHeight="1" thickBot="1" x14ac:dyDescent="0.25">
      <c r="A52" s="1309" t="s">
        <v>2272</v>
      </c>
      <c r="B52" s="1310"/>
      <c r="C52" s="1310"/>
      <c r="D52" s="1821"/>
      <c r="E52" s="1822"/>
      <c r="F52" s="1822"/>
      <c r="G52" s="1822"/>
      <c r="H52" s="259"/>
    </row>
    <row r="53" spans="1:8" ht="15" customHeight="1" thickBot="1" x14ac:dyDescent="0.25">
      <c r="A53" s="1106"/>
      <c r="B53" s="1106"/>
      <c r="C53" s="1106"/>
      <c r="D53" s="1106"/>
      <c r="E53" s="1106"/>
      <c r="F53" s="1106"/>
      <c r="G53" s="1106"/>
      <c r="H53" s="259"/>
    </row>
    <row r="54" spans="1:8" ht="16.5" customHeight="1" thickBot="1" x14ac:dyDescent="0.25">
      <c r="A54" s="1203" t="s">
        <v>2273</v>
      </c>
      <c r="B54" s="1204"/>
      <c r="C54" s="1204"/>
      <c r="D54" s="1204"/>
      <c r="E54" s="1204"/>
      <c r="F54" s="1204"/>
      <c r="G54" s="1204"/>
      <c r="H54" s="226"/>
    </row>
    <row r="55" spans="1:8" ht="43.5" customHeight="1" x14ac:dyDescent="0.2">
      <c r="A55" s="1829" t="s">
        <v>2274</v>
      </c>
      <c r="B55" s="1830"/>
      <c r="C55" s="1830"/>
      <c r="D55" s="1830"/>
      <c r="E55" s="1830"/>
      <c r="F55" s="1830"/>
      <c r="G55" s="1831"/>
      <c r="H55" s="226"/>
    </row>
    <row r="56" spans="1:8" ht="48" customHeight="1" x14ac:dyDescent="0.2">
      <c r="A56" s="1295" t="s">
        <v>2275</v>
      </c>
      <c r="B56" s="1279"/>
      <c r="C56" s="1279"/>
      <c r="D56" s="1279"/>
      <c r="E56" s="1279"/>
      <c r="F56" s="1279"/>
      <c r="G56" s="377"/>
      <c r="H56" s="226"/>
    </row>
    <row r="57" spans="1:8" ht="15" customHeight="1" thickBot="1" x14ac:dyDescent="0.25">
      <c r="A57" s="1794" t="s">
        <v>2276</v>
      </c>
      <c r="B57" s="1795"/>
      <c r="C57" s="1795"/>
      <c r="D57" s="1795"/>
      <c r="E57" s="1795"/>
      <c r="F57" s="1795"/>
      <c r="G57" s="576" t="str">
        <f>IF(G56="","",IF(G56&lt;=5,600,IF(AND(G56&gt;5,G56&lt;=24),600+35*(G56-5),IF(AND(G56&gt;24,G56&lt;=99),1265+28*(G56-24),IF(AND(G56&gt;99,G56&lt;=651),3365+12*(G56-99),10000)))))</f>
        <v/>
      </c>
      <c r="H57" s="226"/>
    </row>
    <row r="58" spans="1:8" ht="15" customHeight="1" thickBot="1" x14ac:dyDescent="0.25">
      <c r="A58" s="1106"/>
      <c r="B58" s="1106"/>
      <c r="C58" s="1106"/>
      <c r="D58" s="1106"/>
      <c r="E58" s="1106"/>
      <c r="F58" s="1106"/>
      <c r="G58" s="1106"/>
      <c r="H58" s="226"/>
    </row>
    <row r="59" spans="1:8" ht="16.5" customHeight="1" thickBot="1" x14ac:dyDescent="0.25">
      <c r="A59" s="1536" t="s">
        <v>2277</v>
      </c>
      <c r="B59" s="1537"/>
      <c r="C59" s="1537"/>
      <c r="D59" s="1537"/>
      <c r="E59" s="1537"/>
      <c r="F59" s="1537"/>
      <c r="G59" s="1538"/>
      <c r="H59" s="228"/>
    </row>
    <row r="60" spans="1:8" ht="15" customHeight="1" x14ac:dyDescent="0.2">
      <c r="A60" s="1832" t="s">
        <v>2278</v>
      </c>
      <c r="B60" s="1833"/>
      <c r="C60" s="1833"/>
      <c r="D60" s="1833"/>
      <c r="E60" s="1833"/>
      <c r="F60" s="1833"/>
      <c r="G60" s="1834"/>
      <c r="H60" s="228"/>
    </row>
    <row r="61" spans="1:8" ht="15" customHeight="1" x14ac:dyDescent="0.2">
      <c r="A61" s="1295" t="s">
        <v>2279</v>
      </c>
      <c r="B61" s="1279"/>
      <c r="C61" s="1279"/>
      <c r="D61" s="1279"/>
      <c r="E61" s="1279"/>
      <c r="F61" s="1279"/>
      <c r="G61" s="577" t="str">
        <f>D51</f>
        <v/>
      </c>
      <c r="H61" s="228"/>
    </row>
    <row r="62" spans="1:8" ht="15" customHeight="1" x14ac:dyDescent="0.2">
      <c r="A62" s="1295" t="s">
        <v>2280</v>
      </c>
      <c r="B62" s="1279"/>
      <c r="C62" s="1279"/>
      <c r="D62" s="1279"/>
      <c r="E62" s="1279"/>
      <c r="F62" s="1279"/>
      <c r="G62" s="578" t="str">
        <f>G57</f>
        <v/>
      </c>
      <c r="H62" s="228"/>
    </row>
    <row r="63" spans="1:8" ht="15" customHeight="1" thickBot="1" x14ac:dyDescent="0.25">
      <c r="A63" s="1792" t="s">
        <v>651</v>
      </c>
      <c r="B63" s="1793"/>
      <c r="C63" s="1793"/>
      <c r="D63" s="1793"/>
      <c r="E63" s="1793"/>
      <c r="F63" s="1793"/>
      <c r="G63" s="579" t="str">
        <f>IF(AND(D51="",G57=""),"",IF(D51="",G57,IF(G57="",D51,D51+G57)))</f>
        <v/>
      </c>
      <c r="H63" s="228"/>
    </row>
    <row r="64" spans="1:8" ht="15" customHeight="1" thickBot="1" x14ac:dyDescent="0.25">
      <c r="A64" s="1106"/>
      <c r="B64" s="1106"/>
      <c r="C64" s="1106"/>
      <c r="D64" s="1106"/>
      <c r="E64" s="1106"/>
      <c r="F64" s="1106"/>
      <c r="G64" s="1106"/>
      <c r="H64" s="226"/>
    </row>
    <row r="65" spans="1:8" ht="16.5" customHeight="1" thickBot="1" x14ac:dyDescent="0.25">
      <c r="A65" s="1141" t="s">
        <v>2281</v>
      </c>
      <c r="B65" s="1142"/>
      <c r="C65" s="1142"/>
      <c r="D65" s="1142"/>
      <c r="E65" s="1142"/>
      <c r="F65" s="1142"/>
      <c r="G65" s="1142"/>
      <c r="H65" s="259"/>
    </row>
    <row r="66" spans="1:8" ht="15" customHeight="1" x14ac:dyDescent="0.2">
      <c r="A66" s="1145" t="s">
        <v>2282</v>
      </c>
      <c r="B66" s="1146"/>
      <c r="C66" s="1146"/>
      <c r="D66" s="1146"/>
      <c r="E66" s="1146"/>
      <c r="F66" s="1146"/>
      <c r="G66" s="1312"/>
      <c r="H66" s="292"/>
    </row>
    <row r="67" spans="1:8" ht="15" customHeight="1" x14ac:dyDescent="0.2">
      <c r="A67" s="1226" t="s">
        <v>2283</v>
      </c>
      <c r="B67" s="1122"/>
      <c r="C67" s="1122"/>
      <c r="D67" s="1122"/>
      <c r="E67" s="1122"/>
      <c r="F67" s="1122"/>
      <c r="G67" s="997"/>
      <c r="H67" s="292"/>
    </row>
    <row r="68" spans="1:8" ht="15" customHeight="1" x14ac:dyDescent="0.2">
      <c r="A68" s="1226" t="s">
        <v>2284</v>
      </c>
      <c r="B68" s="1122"/>
      <c r="C68" s="1122"/>
      <c r="D68" s="1122"/>
      <c r="E68" s="1122"/>
      <c r="F68" s="1122"/>
      <c r="G68" s="998"/>
      <c r="H68" s="292"/>
    </row>
    <row r="69" spans="1:8" ht="44.25" customHeight="1" x14ac:dyDescent="0.2">
      <c r="A69" s="1165" t="s">
        <v>2285</v>
      </c>
      <c r="B69" s="1166"/>
      <c r="C69" s="1166"/>
      <c r="D69" s="1167"/>
      <c r="E69" s="1825"/>
      <c r="F69" s="1826"/>
      <c r="G69" s="1827"/>
      <c r="H69" s="292"/>
    </row>
    <row r="70" spans="1:8" ht="14.25" x14ac:dyDescent="0.2">
      <c r="A70" s="1165" t="s">
        <v>2286</v>
      </c>
      <c r="B70" s="1166"/>
      <c r="C70" s="1166"/>
      <c r="D70" s="1167"/>
      <c r="E70" s="1121"/>
      <c r="F70" s="1164"/>
      <c r="G70" s="1585"/>
      <c r="H70" s="292"/>
    </row>
    <row r="71" spans="1:8" ht="15" x14ac:dyDescent="0.2">
      <c r="A71" s="1116" t="s">
        <v>2287</v>
      </c>
      <c r="B71" s="1117"/>
      <c r="C71" s="1117"/>
      <c r="D71" s="1117"/>
      <c r="E71" s="1117"/>
      <c r="F71" s="1117"/>
      <c r="G71" s="1611"/>
      <c r="H71" s="292"/>
    </row>
    <row r="72" spans="1:8" ht="15" customHeight="1" x14ac:dyDescent="0.2">
      <c r="A72" s="1226" t="s">
        <v>2283</v>
      </c>
      <c r="B72" s="1122"/>
      <c r="C72" s="1122"/>
      <c r="D72" s="1122"/>
      <c r="E72" s="1122"/>
      <c r="F72" s="1122"/>
      <c r="G72" s="997"/>
      <c r="H72" s="292"/>
    </row>
    <row r="73" spans="1:8" ht="15" customHeight="1" x14ac:dyDescent="0.2">
      <c r="A73" s="1226" t="s">
        <v>2284</v>
      </c>
      <c r="B73" s="1122"/>
      <c r="C73" s="1122"/>
      <c r="D73" s="1122"/>
      <c r="E73" s="1122"/>
      <c r="F73" s="1122"/>
      <c r="G73" s="998"/>
      <c r="H73" s="292"/>
    </row>
    <row r="74" spans="1:8" ht="45" customHeight="1" x14ac:dyDescent="0.2">
      <c r="A74" s="1165" t="s">
        <v>2285</v>
      </c>
      <c r="B74" s="1166"/>
      <c r="C74" s="1166"/>
      <c r="D74" s="1167"/>
      <c r="E74" s="1825"/>
      <c r="F74" s="1826"/>
      <c r="G74" s="1827"/>
      <c r="H74" s="292"/>
    </row>
    <row r="75" spans="1:8" ht="14.25" x14ac:dyDescent="0.2">
      <c r="A75" s="1165" t="s">
        <v>2286</v>
      </c>
      <c r="B75" s="1166"/>
      <c r="C75" s="1166"/>
      <c r="D75" s="1167"/>
      <c r="E75" s="1121"/>
      <c r="F75" s="1164"/>
      <c r="G75" s="1585"/>
      <c r="H75" s="292"/>
    </row>
    <row r="76" spans="1:8" ht="15.75" thickBot="1" x14ac:dyDescent="0.25">
      <c r="A76" s="1309" t="s">
        <v>2288</v>
      </c>
      <c r="B76" s="1310"/>
      <c r="C76" s="1310"/>
      <c r="D76" s="1310"/>
      <c r="E76" s="1310"/>
      <c r="F76" s="1310"/>
      <c r="G76" s="572">
        <f>IFERROR(G68+G73,"")</f>
        <v>0</v>
      </c>
      <c r="H76" s="292"/>
    </row>
    <row r="77" spans="1:8" ht="15" customHeight="1" thickBot="1" x14ac:dyDescent="0.25">
      <c r="A77" s="1106"/>
      <c r="B77" s="1106"/>
      <c r="C77" s="1106"/>
      <c r="D77" s="1106"/>
      <c r="E77" s="1106"/>
      <c r="F77" s="1106"/>
      <c r="G77" s="1106"/>
      <c r="H77" s="259"/>
    </row>
    <row r="78" spans="1:8" ht="16.5" customHeight="1" thickBot="1" x14ac:dyDescent="0.25">
      <c r="A78" s="1203" t="s">
        <v>2289</v>
      </c>
      <c r="B78" s="1204"/>
      <c r="C78" s="1204"/>
      <c r="D78" s="1204"/>
      <c r="E78" s="1204"/>
      <c r="F78" s="1204"/>
      <c r="G78" s="1204"/>
      <c r="H78" s="259"/>
    </row>
    <row r="79" spans="1:8" ht="15" customHeight="1" x14ac:dyDescent="0.2">
      <c r="A79" s="1823" t="s">
        <v>2290</v>
      </c>
      <c r="B79" s="1824"/>
      <c r="C79" s="1824"/>
      <c r="D79" s="1824"/>
      <c r="E79" s="1824"/>
      <c r="F79" s="1824"/>
      <c r="G79" s="703"/>
      <c r="H79" s="259"/>
    </row>
    <row r="80" spans="1:8" ht="28.5" customHeight="1" x14ac:dyDescent="0.2">
      <c r="A80" s="1160" t="s">
        <v>2291</v>
      </c>
      <c r="B80" s="1161"/>
      <c r="C80" s="1161"/>
      <c r="D80" s="1161"/>
      <c r="E80" s="1161"/>
      <c r="F80" s="1161"/>
      <c r="G80" s="705"/>
      <c r="H80" s="259"/>
    </row>
    <row r="81" spans="1:8" ht="29.25" customHeight="1" thickBot="1" x14ac:dyDescent="0.25">
      <c r="A81" s="1205" t="s">
        <v>2292</v>
      </c>
      <c r="B81" s="1235"/>
      <c r="C81" s="1235"/>
      <c r="D81" s="1235"/>
      <c r="E81" s="1235"/>
      <c r="F81" s="1235"/>
      <c r="G81" s="860" t="str">
        <f>IF(OR(G79="no",AND(G79="yes",G80="yes")),"No",IF(AND(G79="yes",G80="no"),"Yes",""))</f>
        <v/>
      </c>
      <c r="H81" s="260"/>
    </row>
    <row r="82" spans="1:8" ht="17.100000000000001" customHeight="1" x14ac:dyDescent="0.2">
      <c r="A82" s="1271" t="s">
        <v>329</v>
      </c>
      <c r="B82" s="1271"/>
      <c r="C82" s="1271"/>
      <c r="D82" s="1271"/>
      <c r="E82" s="1271"/>
      <c r="F82" s="1271"/>
      <c r="G82" s="1271"/>
      <c r="H82" s="1271"/>
    </row>
    <row r="83" spans="1:8" ht="8.4499999999999993" customHeight="1" x14ac:dyDescent="0.2">
      <c r="A83" s="406" t="s">
        <v>106</v>
      </c>
      <c r="B83"/>
      <c r="C83"/>
      <c r="D83"/>
      <c r="E83"/>
      <c r="F83"/>
      <c r="G83"/>
      <c r="H83"/>
    </row>
    <row r="84" spans="1:8" hidden="1" x14ac:dyDescent="0.2">
      <c r="A84"/>
      <c r="B84"/>
      <c r="C84"/>
      <c r="D84"/>
      <c r="E84"/>
      <c r="F84"/>
      <c r="G84"/>
      <c r="H84"/>
    </row>
  </sheetData>
  <sheetProtection algorithmName="SHA-512" hashValue="oLLMJrpfZAJ1Wiodggj4HQ16igRYuAOc/5YRFNbuWShjzWBDL8upr/mIg9vsoVasb4WDozI+9fct6NdiMSZMMw==" saltValue="og20OhSGelwKqhfXxESCoA==" spinCount="100000" sheet="1" objects="1" scenarios="1" formatRows="0" autoFilter="0"/>
  <mergeCells count="117">
    <mergeCell ref="A1:H1"/>
    <mergeCell ref="A43:B43"/>
    <mergeCell ref="C43:D43"/>
    <mergeCell ref="E43:G43"/>
    <mergeCell ref="A48:B48"/>
    <mergeCell ref="C48:D48"/>
    <mergeCell ref="E48:G48"/>
    <mergeCell ref="A44:B44"/>
    <mergeCell ref="C44:D44"/>
    <mergeCell ref="E44:G44"/>
    <mergeCell ref="A45:B45"/>
    <mergeCell ref="C45:D45"/>
    <mergeCell ref="E45:G45"/>
    <mergeCell ref="A46:B46"/>
    <mergeCell ref="C46:D46"/>
    <mergeCell ref="E46:G46"/>
    <mergeCell ref="A47:B47"/>
    <mergeCell ref="C47:D47"/>
    <mergeCell ref="A35:E35"/>
    <mergeCell ref="F35:G35"/>
    <mergeCell ref="A36:E36"/>
    <mergeCell ref="F36:G36"/>
    <mergeCell ref="A37:E37"/>
    <mergeCell ref="F37:G37"/>
    <mergeCell ref="A40:G40"/>
    <mergeCell ref="A76:F76"/>
    <mergeCell ref="A71:G71"/>
    <mergeCell ref="A66:G66"/>
    <mergeCell ref="A72:F72"/>
    <mergeCell ref="A73:F73"/>
    <mergeCell ref="A74:D74"/>
    <mergeCell ref="E74:G74"/>
    <mergeCell ref="A75:D75"/>
    <mergeCell ref="E75:G75"/>
    <mergeCell ref="A49:G49"/>
    <mergeCell ref="A50:B50"/>
    <mergeCell ref="D50:G50"/>
    <mergeCell ref="A54:G54"/>
    <mergeCell ref="A55:G55"/>
    <mergeCell ref="A56:F56"/>
    <mergeCell ref="A65:G65"/>
    <mergeCell ref="A58:G58"/>
    <mergeCell ref="A64:G64"/>
    <mergeCell ref="A59:G59"/>
    <mergeCell ref="A60:G60"/>
    <mergeCell ref="A61:F61"/>
    <mergeCell ref="A62:F62"/>
    <mergeCell ref="A79:F79"/>
    <mergeCell ref="A80:F80"/>
    <mergeCell ref="A81:F81"/>
    <mergeCell ref="A77:G77"/>
    <mergeCell ref="A78:G78"/>
    <mergeCell ref="A82:H82"/>
    <mergeCell ref="A70:D70"/>
    <mergeCell ref="E69:G69"/>
    <mergeCell ref="E70:G70"/>
    <mergeCell ref="A4:G4"/>
    <mergeCell ref="A21:G21"/>
    <mergeCell ref="A68:F68"/>
    <mergeCell ref="A17:F17"/>
    <mergeCell ref="A19:F19"/>
    <mergeCell ref="A67:F67"/>
    <mergeCell ref="A18:F18"/>
    <mergeCell ref="A20:D20"/>
    <mergeCell ref="E20:G20"/>
    <mergeCell ref="A28:E28"/>
    <mergeCell ref="F28:G28"/>
    <mergeCell ref="A23:E23"/>
    <mergeCell ref="E47:G47"/>
    <mergeCell ref="A51:C51"/>
    <mergeCell ref="D51:G51"/>
    <mergeCell ref="A52:C52"/>
    <mergeCell ref="D52:G52"/>
    <mergeCell ref="A53:G53"/>
    <mergeCell ref="A34:E34"/>
    <mergeCell ref="F34:G34"/>
    <mergeCell ref="F24:G24"/>
    <mergeCell ref="A25:E25"/>
    <mergeCell ref="F25:G25"/>
    <mergeCell ref="A39:G39"/>
    <mergeCell ref="F26:G26"/>
    <mergeCell ref="A27:E27"/>
    <mergeCell ref="A10:F10"/>
    <mergeCell ref="A12:F12"/>
    <mergeCell ref="A15:G15"/>
    <mergeCell ref="A7:G7"/>
    <mergeCell ref="A8:F8"/>
    <mergeCell ref="A13:G13"/>
    <mergeCell ref="A9:F9"/>
    <mergeCell ref="A11:F11"/>
    <mergeCell ref="A22:G22"/>
    <mergeCell ref="A14:C14"/>
    <mergeCell ref="D14:G14"/>
    <mergeCell ref="A2:G2"/>
    <mergeCell ref="A3:G3"/>
    <mergeCell ref="A6:G6"/>
    <mergeCell ref="A16:G16"/>
    <mergeCell ref="A5:G5"/>
    <mergeCell ref="A69:D69"/>
    <mergeCell ref="F27:G27"/>
    <mergeCell ref="A29:E29"/>
    <mergeCell ref="F29:G29"/>
    <mergeCell ref="A63:F63"/>
    <mergeCell ref="A57:F57"/>
    <mergeCell ref="A41:G41"/>
    <mergeCell ref="A42:G42"/>
    <mergeCell ref="A30:E30"/>
    <mergeCell ref="F30:G30"/>
    <mergeCell ref="A31:E31"/>
    <mergeCell ref="F31:G31"/>
    <mergeCell ref="A38:E38"/>
    <mergeCell ref="F38:G38"/>
    <mergeCell ref="A32:G32"/>
    <mergeCell ref="A33:G33"/>
    <mergeCell ref="F23:G23"/>
    <mergeCell ref="A24:E24"/>
    <mergeCell ref="A26:E26"/>
  </mergeCells>
  <conditionalFormatting sqref="A7:G13 A14 D14">
    <cfRule type="expression" dxfId="75" priority="5">
      <formula>$J7</formula>
    </cfRule>
  </conditionalFormatting>
  <conditionalFormatting sqref="A18:G18">
    <cfRule type="expression" dxfId="72" priority="22">
      <formula>$G$17="no"</formula>
    </cfRule>
  </conditionalFormatting>
  <conditionalFormatting sqref="A19:G41 A43:G50 A52:G52">
    <cfRule type="expression" dxfId="71" priority="30">
      <formula>$G$17="yes"</formula>
    </cfRule>
  </conditionalFormatting>
  <conditionalFormatting sqref="A21:G41 A43:G48 A52:G52">
    <cfRule type="expression" dxfId="70" priority="29">
      <formula>$G$19="yes"</formula>
    </cfRule>
  </conditionalFormatting>
  <conditionalFormatting sqref="A21:G41 A43:G51">
    <cfRule type="expression" dxfId="69" priority="716">
      <formula>$E$20="Fee Exemption/Reduction for research projects by state agencies or institutions of higher education"</formula>
    </cfRule>
  </conditionalFormatting>
  <conditionalFormatting sqref="A52:G52">
    <cfRule type="expression" dxfId="68" priority="21">
      <formula>$E$20&lt;&gt;"Fee Exemption/Reduction for research projects by state agencies or institutions of higher education"</formula>
    </cfRule>
  </conditionalFormatting>
  <conditionalFormatting sqref="A80:G80">
    <cfRule type="expression" dxfId="65" priority="79">
      <formula>$G$79="no"</formula>
    </cfRule>
  </conditionalFormatting>
  <conditionalFormatting sqref="C43:D48">
    <cfRule type="expression" dxfId="63" priority="24">
      <formula>$E$20="major application"</formula>
    </cfRule>
  </conditionalFormatting>
  <conditionalFormatting sqref="E43:G48">
    <cfRule type="expression" dxfId="62" priority="25">
      <formula>$E$20="minor application"</formula>
    </cfRule>
  </conditionalFormatting>
  <conditionalFormatting sqref="G76">
    <cfRule type="expression" dxfId="61" priority="71">
      <formula>$G$63&lt;&gt;$G$76</formula>
    </cfRule>
  </conditionalFormatting>
  <conditionalFormatting sqref="G81">
    <cfRule type="expression" dxfId="60" priority="717">
      <formula>$G$81="Yes"</formula>
    </cfRule>
  </conditionalFormatting>
  <dataValidations count="28">
    <dataValidation allowBlank="1" showErrorMessage="1" promptTitle="Fee Exemption" prompt="If a fee exemption or reduction applies, use this cell to describe how this facility qualifies for the exemption or reduction. Include the actual fee amount." sqref="D52:G52" xr:uid="{DD153F2B-C516-4D4B-A8C9-9F2E094BD62B}"/>
    <dataValidation type="list" allowBlank="1" showErrorMessage="1" promptTitle="Application Type" prompt="If your permit application is for a GHG/PSD/NA permit, enter or select &quot;Major Application.&quot; If this is a regular permit, enter or select &quot;Minor Permit&quot; or &quot;Renewal.&quot; If a fee exemption or reduction applies, enter or select &quot;Fee Exemption/Reduction&quot;." sqref="E20:G20" xr:uid="{E75B4237-90A8-4F23-AD1E-46BC395C1582}">
      <formula1>"Minor Application, Major Application,Fee Exemption/Reduction for research projects by state agencies or institutions of higher education"</formula1>
    </dataValidation>
    <dataValidation allowBlank="1" showErrorMessage="1" promptTitle="Payment Information" prompt="Enter the check, money order, ePay Voucher, or other transaction number." sqref="E69:G69" xr:uid="{4BE204BC-993D-480A-AD50-C87A41B9A92D}"/>
    <dataValidation allowBlank="1" showErrorMessage="1" promptTitle="Payment Information" prompt="Enter the Company Name as it appears on the check." sqref="D20:G20 E77 E70:G70 E75:G75" xr:uid="{0684686F-5BBE-4677-B05F-12A6E8550E01}"/>
    <dataValidation allowBlank="1" showErrorMessage="1" promptTitle="Direct Costs" prompt="Enter the estimated costs for auxiliary equipment, including exhaust hoods, ducting, fans, pumps, piping, conveyors, stacks, and air pollution control equipment specifically needed to meet permit and regulation requirements." sqref="F25:G25" xr:uid="{6D949B56-BACF-458B-AA93-A0862DFC9366}"/>
    <dataValidation allowBlank="1" showErrorMessage="1" promptTitle="Direct Costs" prompt="Enter the estimated costs for freight charges." sqref="F26:G26" xr:uid="{B2D4D308-15E0-4EC2-98CE-EACB0D94C813}"/>
    <dataValidation allowBlank="1" showErrorMessage="1" promptTitle="Direct Costs" prompt="Enter the estimated costs for site preparation, including demolition, construction of fences, outdoor lighting, road, and parking areas." sqref="F27:G27" xr:uid="{B5EC286A-8018-4B6B-8BE4-68A864631B9F}"/>
    <dataValidation allowBlank="1" showErrorMessage="1" promptTitle="Direct Costs" prompt="Enter the estimated costs for installation, including foundations, erection of supporting structures, enclosures or weather protection, insulation and painting, utilities and connections, process integration, and process control equipment." sqref="F28:G28" xr:uid="{8A59F474-2DC4-41B3-9F43-6DE68551505C}"/>
    <dataValidation allowBlank="1" showErrorMessage="1" promptTitle="Direct Costs" prompt="Enter the estimated costs for auxiliary buildings, including materials storage, employee facilities, and changes to existing structures." sqref="F29:G29" xr:uid="{D2EF0701-B13B-4BE9-9C15-E0FE6E7EC32F}"/>
    <dataValidation allowBlank="1" showErrorMessage="1" promptTitle="Direct Costs" prompt="Enter the estimated costs for ambient air monitoring network." sqref="F30:G30" xr:uid="{B336CD4D-49FD-421F-88BC-6E16866CDAAE}"/>
    <dataValidation allowBlank="1" showErrorMessage="1" promptTitle="Indirect Costs" prompt="Enter the estimated costs for construction expense, including construction liaison, securing local building permits, insurance, temporary construction facilities, and construction clean-up." sqref="F36:G36" xr:uid="{2DC88872-475E-4C29-8635-D0AA71AAB879}"/>
    <dataValidation allowBlank="1" showErrorMessage="1" promptTitle="Indirect Costs" prompt="Enter the estimated costs for contractor's fees and overhead." sqref="F37:G37" xr:uid="{F823FCBB-74D8-418F-8E42-573D467A5610}"/>
    <dataValidation allowBlank="1" showErrorMessage="1" promptTitle="Direct Costs" prompt="Enter the estimated costs for a process and control equipment not previously owned by the applicant and not currently authorized under this chapter." sqref="F24:G24" xr:uid="{AF1593F5-5077-462A-B900-370197B47657}"/>
    <dataValidation allowBlank="1" showErrorMessage="1" promptTitle="Indirect Costs" prompt="Enter the estimated costs for final engineering design and supervision, and administrative overhead." sqref="F35:G35" xr:uid="{6F91CA97-F4D4-46B3-A0CA-6F2A2785C5C6}"/>
    <dataValidation allowBlank="1" showErrorMessage="1" promptTitle="Permit Application Fee" prompt="This amount is automatically calculated. If you have a fee exemption, waiver, or alternate fee amount you may enter the corrected application fee in this box." sqref="D51" xr:uid="{557103D1-9373-4B80-909A-39078C86F551}"/>
    <dataValidation allowBlank="1" showErrorMessage="1" promptTitle="Note:" prompt="If a P.E. Seal is required, please apply the seal to the hardcopy of this application." sqref="A80:A81" xr:uid="{E016A775-CDFB-4DEA-8852-05BA70CF9189}"/>
    <dataValidation type="list" allowBlank="1" showErrorMessage="1" prompt="Is the estimated capital cost of the project greater than $2 million dollars? Enter or select &quot;Yes&quot; or &quot;No&quot;. Note: If yes, submit the application under the seal of a licensed Texas Professional Engineer (P.E.)." sqref="G79" xr:uid="{940251B7-CFD1-43EF-93ED-899FF121B7E3}">
      <formula1>"Yes,No"</formula1>
    </dataValidation>
    <dataValidation type="list" allowBlank="1" showErrorMessage="1" prompt="Enter or select yes or no" sqref="G80 G17" xr:uid="{4C5A0694-24DF-43B4-A630-B938262B9FBE}">
      <formula1>"Yes,No"</formula1>
    </dataValidation>
    <dataValidation type="list" allowBlank="1" showErrorMessage="1" prompt="If the project is expected to apply for the maximum fee, you may opt to select &quot;Yes&quot; here and skip sections II and III (Direct Costs and Indirect Costs)." sqref="G19" xr:uid="{B3A98C0B-F87A-4BA7-8FE7-A370FB652FE1}">
      <formula1>"Yes,No"</formula1>
    </dataValidation>
    <dataValidation allowBlank="1" showErrorMessage="1" promptTitle="Payment Information" prompt="Enter the fee amount." sqref="G68 G73" xr:uid="{AD70F130-5A84-45B5-9327-3294E63B0F61}"/>
    <dataValidation type="list" allowBlank="1" showErrorMessage="1" prompt="Was the fee paid online? Enter or select &quot;yes&quot; or &quot;no&quot;." sqref="G67 G72" xr:uid="{D2D9572E-559E-486C-96EC-D84E98BFD521}">
      <formula1>"Yes,No"</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7:A18 A14:A15 A4:A12" xr:uid="{ED8B05A4-A8C2-458A-B61D-E0F4043A4A01}">
      <formula1>1</formula1>
    </dataValidation>
    <dataValidation allowBlank="1" showErrorMessage="1" promptTitle="Internal Comments" prompt="This cell intentionally left blank for internal comments. All internal comments must be submitted prior to application submittal." sqref="H7:H81" xr:uid="{56E45917-DB3D-4BA2-B7A9-648B716F0FA1}"/>
    <dataValidation type="list" allowBlank="1" showErrorMessage="1" prompt="Select yes" sqref="G10" xr:uid="{A5088C7B-8295-4364-BABE-460BE129A27D}">
      <formula1>"Yes,No"</formula1>
    </dataValidation>
    <dataValidation allowBlank="1" showErrorMessage="1" prompt="Enter total allowable emissions (tpy)" sqref="G56" xr:uid="{5CBE66E0-7FF7-4CCB-B514-C2FBE36A3826}"/>
    <dataValidation allowBlank="1" showErrorMessage="1" promptTitle="Payment Information" prompt="Enter the check, money order, ePay Voucher, or other transaction number (enter &quot;STEERS&quot; if submitting and paying through STEERS)." sqref="E74:G74" xr:uid="{05E4D7B2-2242-44B5-B8A9-91FD537C3315}"/>
    <dataValidation allowBlank="1" showErrorMessage="1" prompt="Enter the check, money order, ePay Voucher, or other transaction number." sqref="G12" xr:uid="{02AD28D2-8A86-44C5-B387-0B891E0F34A6}"/>
    <dataValidation type="list" allowBlank="1" showErrorMessage="1" prompt="select yes or no" sqref="G8:G10" xr:uid="{88DFE073-C2D9-4377-9FCA-779F99B3D6C2}">
      <formula1>"Yes,No"</formula1>
    </dataValidation>
  </dataValidations>
  <hyperlinks>
    <hyperlink ref="A4" r:id="rId1" xr:uid="{70A6C682-3A52-438B-9D4D-69223DA7CAF4}"/>
    <hyperlink ref="A4:G4" r:id="rId2" tooltip="Click to link to TCEQ's ePay website." display="www3.tceq.texas.gov/epay/" xr:uid="{43C91C5E-3425-43AA-9606-5DF983A51B26}"/>
    <hyperlink ref="A6:G6" location="Cover!A1" tooltip="Click here to return to Cover Sheet." display="Click here to return to Cover Sheet." xr:uid="{C60AA1FB-E134-4A3D-A224-D4530F153907}"/>
    <hyperlink ref="A82:G82" location="Impacts!A1" tooltip="Click to jump to the Impacts Sheet." display="Click here to go to the next page." xr:uid="{6A3E1272-16EB-477E-8C7C-D0BB80440A2A}"/>
    <hyperlink ref="D14" r:id="rId3" display="https://www.tceq.texas.gov/assets/public/permitting/air/Guidance/NewSourceReview/epp-in-impl-guide-external-6258.pdf" xr:uid="{DD853616-B982-4D24-826F-F655FBF1D423}"/>
    <hyperlink ref="D14:G14" r:id="rId4" display="https://www.tceq.texas.gov/permitting/air/nav/air_docs_newsource.html" xr:uid="{D2BF816F-2A3B-411F-A5D2-E99F7F26F0E3}"/>
  </hyperlinks>
  <printOptions horizontalCentered="1"/>
  <pageMargins left="0.25" right="0.25" top="1" bottom="0.5" header="0.3" footer="0.3"/>
  <pageSetup fitToHeight="0" orientation="portrait" cellComments="asDisplayed" r:id="rId5"/>
  <headerFooter scaleWithDoc="0">
    <oddHeader>&amp;C&amp;"Arial,Bold"Texas Commission on Environmental Quality
Form PI-1 General Application&amp;11
&amp;10&amp;A&amp;RDate: ____________
Permit #: ____________
Company: ____________</oddHeader>
    <oddFooter>&amp;CPage &amp;P&amp;LVersion 6.0</oddFooter>
  </headerFooter>
  <extLst>
    <ext xmlns:x14="http://schemas.microsoft.com/office/spreadsheetml/2009/9/main" uri="{78C0D931-6437-407d-A8EE-F0AAD7539E65}">
      <x14:conditionalFormattings>
        <x14:conditionalFormatting xmlns:xm="http://schemas.microsoft.com/office/excel/2006/main">
          <x14:cfRule type="expression" priority="20" id="{9E719AD9-565A-48E4-B202-4A6D0ACDFB58}">
            <xm:f>General!$D$55="renewal/amendment"</xm:f>
            <x14:dxf>
              <numFmt numFmtId="170" formatCode=";;;"/>
              <fill>
                <patternFill>
                  <bgColor theme="0" tint="-0.499984740745262"/>
                </patternFill>
              </fill>
            </x14:dxf>
          </x14:cfRule>
          <xm:sqref>A16:G41 A42 A43:G52 A61:G61 A71:G75</xm:sqref>
        </x14:conditionalFormatting>
        <x14:conditionalFormatting xmlns:xm="http://schemas.microsoft.com/office/excel/2006/main">
          <x14:cfRule type="expression" priority="23" id="{8C2ADDD5-6558-4F1B-95B8-AD57A3AF95C9}">
            <xm:f>OR(General!$D$54="Renewal Certification",General!$D$55="Renewal Certification",General!$D$57="Renewal Certification",General!$D$54="renewal",General!$D$55="renewal",General!$D$57="renewal")</xm:f>
            <x14:dxf>
              <numFmt numFmtId="170" formatCode=";;;"/>
              <fill>
                <patternFill>
                  <bgColor theme="0" tint="-0.499984740745262"/>
                </patternFill>
              </fill>
            </x14:dxf>
          </x14:cfRule>
          <xm:sqref>A16:G41 A42 A43:G52 A71:G81</xm:sqref>
        </x14:conditionalFormatting>
        <x14:conditionalFormatting xmlns:xm="http://schemas.microsoft.com/office/excel/2006/main">
          <x14:cfRule type="expression" priority="31" id="{36B82401-D25E-4074-A42A-05A4EBA3BBF9}">
            <xm:f>AND(General!$D$54&lt;&gt;"Renewal Certification",General!$D$55&lt;&gt;"Renewal Certification",General!$D$57&lt;&gt;"Renewal Certification",General!$D$54&lt;&gt;"renewal",General!$D$54&lt;&gt;"renewal/amendment",General!$D$54&lt;&gt;"",General!$D$55&lt;&gt;"renewal",General!$D$55&lt;&gt;"renewal/amendment",General!$D$55&lt;&gt;"",General!$D$57&lt;&gt;"renewal",General!$D$57&lt;&gt;"renewal/amendment",General!$D$57&lt;&gt;"",General!$D$61&lt;&gt;"renewal",General!$D$61&lt;&gt;"renewal/amendment",General!$D$61&lt;&gt;"")</xm:f>
            <x14:dxf>
              <numFmt numFmtId="170" formatCode=";;;"/>
              <fill>
                <patternFill>
                  <bgColor theme="0" tint="-0.499984740745262"/>
                </patternFill>
              </fill>
            </x14:dxf>
          </x14:cfRule>
          <xm:sqref>A54:G57 A62:G62 A71:G75</xm:sqref>
        </x14:conditionalFormatting>
        <x14:conditionalFormatting xmlns:xm="http://schemas.microsoft.com/office/excel/2006/main">
          <x14:cfRule type="expression" priority="18" id="{F1C33804-8A17-44C3-A5AD-BB0D771BAF1A}">
            <xm:f>OR(General!$D$54="Renewal Certification",General!$D$55="Renewal Certification",General!$D$57="Renewal Certification",General!$D$54="renewal",General!$D$55="renewal",General!$D$57="renewal")</xm:f>
            <x14:dxf>
              <numFmt numFmtId="170" formatCode=";;;"/>
              <fill>
                <patternFill>
                  <bgColor theme="0" tint="-0.499984740745262"/>
                </patternFill>
              </fill>
            </x14:dxf>
          </x14:cfRule>
          <xm:sqref>A60:G61 A63:G63</xm:sqref>
        </x14:conditionalFormatting>
        <x14:conditionalFormatting xmlns:xm="http://schemas.microsoft.com/office/excel/2006/main">
          <x14:cfRule type="expression" priority="19" id="{FFA28436-6DEE-44A6-B7EB-3444F12DBDC1}">
            <xm:f>'Hidden Calculations'!$CW$3="no"</xm:f>
            <x14:dxf>
              <numFmt numFmtId="170" formatCode=";;;"/>
              <fill>
                <patternFill>
                  <bgColor theme="0" tint="-0.499984740745262"/>
                </patternFill>
              </fill>
            </x14:dxf>
          </x14:cfRule>
          <xm:sqref>A16:H81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A2B57-9247-4026-A1F4-B1FF552122B6}">
  <sheetPr codeName="Sheet16">
    <tabColor rgb="FFFFDCDC"/>
  </sheetPr>
  <dimension ref="A1:G36"/>
  <sheetViews>
    <sheetView showGridLines="0" zoomScaleNormal="100" workbookViewId="0">
      <selection sqref="A1:F1"/>
    </sheetView>
  </sheetViews>
  <sheetFormatPr defaultColWidth="0" defaultRowHeight="12.75" zeroHeight="1" x14ac:dyDescent="0.2"/>
  <cols>
    <col min="1" max="2" width="19.140625" style="144" customWidth="1"/>
    <col min="3" max="3" width="38.5703125" style="144" bestFit="1" customWidth="1"/>
    <col min="4" max="4" width="68.85546875" style="144" customWidth="1"/>
    <col min="5" max="5" width="29.28515625" style="144" customWidth="1"/>
    <col min="6" max="6" width="45.7109375" style="233" customWidth="1"/>
    <col min="7" max="7" width="2.7109375" style="144" customWidth="1"/>
    <col min="8" max="16384" width="9.140625" style="144" hidden="1"/>
  </cols>
  <sheetData>
    <row r="1" spans="1:6" ht="6.75" customHeight="1" thickBot="1" x14ac:dyDescent="0.25">
      <c r="A1" s="1308"/>
      <c r="B1" s="1308"/>
      <c r="C1" s="1308"/>
      <c r="D1" s="1308"/>
      <c r="E1" s="1308"/>
      <c r="F1" s="1308"/>
    </row>
    <row r="2" spans="1:6" ht="30" customHeight="1" thickBot="1" x14ac:dyDescent="0.25">
      <c r="A2" s="1836" t="s">
        <v>2293</v>
      </c>
      <c r="B2" s="1837"/>
      <c r="C2" s="1837"/>
      <c r="D2" s="1837"/>
      <c r="E2" s="1838"/>
      <c r="F2" s="429" t="s">
        <v>108</v>
      </c>
    </row>
    <row r="3" spans="1:6" ht="189.75" customHeight="1" x14ac:dyDescent="0.2">
      <c r="A3" s="1851" t="s">
        <v>2294</v>
      </c>
      <c r="B3" s="1852"/>
      <c r="C3" s="1852"/>
      <c r="D3" s="1852"/>
      <c r="E3" s="1853"/>
      <c r="F3" s="560" t="s">
        <v>111</v>
      </c>
    </row>
    <row r="4" spans="1:6" ht="9.9499999999999993" customHeight="1" thickBot="1" x14ac:dyDescent="0.25">
      <c r="A4" s="1845"/>
      <c r="B4" s="1845"/>
      <c r="C4" s="1845"/>
      <c r="D4" s="1845"/>
      <c r="E4" s="1845"/>
      <c r="F4" s="999"/>
    </row>
    <row r="5" spans="1:6" ht="15" x14ac:dyDescent="0.2">
      <c r="A5" s="1846" t="s">
        <v>2295</v>
      </c>
      <c r="B5" s="1847"/>
      <c r="C5" s="1847"/>
      <c r="D5" s="1847"/>
      <c r="E5" s="1848"/>
      <c r="F5" s="999"/>
    </row>
    <row r="6" spans="1:6" ht="17.100000000000001" customHeight="1" x14ac:dyDescent="0.2">
      <c r="A6" s="1841" t="s">
        <v>2296</v>
      </c>
      <c r="B6" s="1842"/>
      <c r="C6" s="1843" t="s">
        <v>453</v>
      </c>
      <c r="D6" s="1843"/>
      <c r="E6" s="1844"/>
      <c r="F6" s="999"/>
    </row>
    <row r="7" spans="1:6" ht="17.100000000000001" customHeight="1" x14ac:dyDescent="0.2">
      <c r="A7" s="1839" t="s">
        <v>2297</v>
      </c>
      <c r="B7" s="1840"/>
      <c r="C7" s="1247" t="s">
        <v>2298</v>
      </c>
      <c r="D7" s="1247"/>
      <c r="E7" s="1248"/>
      <c r="F7" s="999"/>
    </row>
    <row r="8" spans="1:6" ht="17.100000000000001" customHeight="1" x14ac:dyDescent="0.2">
      <c r="A8" s="1839" t="s">
        <v>2299</v>
      </c>
      <c r="B8" s="1840"/>
      <c r="C8" s="1247" t="s">
        <v>2300</v>
      </c>
      <c r="D8" s="1247"/>
      <c r="E8" s="1248"/>
      <c r="F8" s="999"/>
    </row>
    <row r="9" spans="1:6" ht="17.100000000000001" customHeight="1" x14ac:dyDescent="0.2">
      <c r="A9" s="1839" t="s">
        <v>2301</v>
      </c>
      <c r="B9" s="1840"/>
      <c r="C9" s="1247" t="s">
        <v>2298</v>
      </c>
      <c r="D9" s="1247"/>
      <c r="E9" s="1248"/>
      <c r="F9" s="999"/>
    </row>
    <row r="10" spans="1:6" ht="17.100000000000001" customHeight="1" thickBot="1" x14ac:dyDescent="0.25">
      <c r="A10" s="1319" t="s">
        <v>2302</v>
      </c>
      <c r="B10" s="1320"/>
      <c r="C10" s="1849" t="s">
        <v>2303</v>
      </c>
      <c r="D10" s="1849"/>
      <c r="E10" s="1850"/>
      <c r="F10" s="1000"/>
    </row>
    <row r="11" spans="1:6" ht="6" customHeight="1" x14ac:dyDescent="0.2">
      <c r="A11" s="1845"/>
      <c r="B11" s="1845"/>
      <c r="C11" s="1845"/>
      <c r="D11" s="1845"/>
      <c r="E11" s="1845"/>
      <c r="F11" s="709"/>
    </row>
    <row r="12" spans="1:6" s="145" customFormat="1" ht="30" customHeight="1" thickBot="1" x14ac:dyDescent="0.25">
      <c r="A12" s="1283" t="s">
        <v>112</v>
      </c>
      <c r="B12" s="1283"/>
      <c r="C12" s="1283"/>
      <c r="D12" s="1283"/>
      <c r="E12" s="1283"/>
      <c r="F12" s="723"/>
    </row>
    <row r="13" spans="1:6" ht="50.1" customHeight="1" x14ac:dyDescent="0.2">
      <c r="A13" s="580" t="s">
        <v>505</v>
      </c>
      <c r="B13" s="581" t="s">
        <v>2304</v>
      </c>
      <c r="C13" s="581" t="s">
        <v>2305</v>
      </c>
      <c r="D13" s="582" t="s">
        <v>694</v>
      </c>
      <c r="E13" s="583" t="s">
        <v>2306</v>
      </c>
      <c r="F13" s="595" t="s">
        <v>108</v>
      </c>
    </row>
    <row r="14" spans="1:6" ht="81.75" customHeight="1" x14ac:dyDescent="0.2">
      <c r="A14" s="584" t="s">
        <v>1786</v>
      </c>
      <c r="B14" s="585"/>
      <c r="C14" s="407"/>
      <c r="D14" s="586" t="str">
        <f>IF(C14="","",(VLOOKUP(C14,'Hidden Calculations'!$CC$3:$CD$9,2,FALSE)))</f>
        <v/>
      </c>
      <c r="E14" s="377"/>
      <c r="F14" s="592"/>
    </row>
    <row r="15" spans="1:6" ht="81.75" customHeight="1" x14ac:dyDescent="0.2">
      <c r="A15" s="584" t="s">
        <v>522</v>
      </c>
      <c r="B15" s="596" t="s">
        <v>530</v>
      </c>
      <c r="C15" s="407"/>
      <c r="D15" s="586" t="str">
        <f>IF(C15="","",(VLOOKUP(C15,'Hidden Calculations'!$CC$3:$CD$9,2,FALSE)))</f>
        <v/>
      </c>
      <c r="E15" s="377"/>
      <c r="F15" s="593"/>
    </row>
    <row r="16" spans="1:6" ht="81.75" customHeight="1" x14ac:dyDescent="0.2">
      <c r="A16" s="584" t="str">
        <f>IF(QuickFix!J2=0,"",QuickFix!J2)</f>
        <v/>
      </c>
      <c r="B16" s="585"/>
      <c r="C16" s="407"/>
      <c r="D16" s="586" t="str">
        <f>IF(C16="","",(VLOOKUP(C16,'Hidden Calculations'!$CC$3:$CD$9,2,FALSE)))</f>
        <v/>
      </c>
      <c r="E16" s="377"/>
      <c r="F16" s="593"/>
    </row>
    <row r="17" spans="1:6" ht="81.75" customHeight="1" x14ac:dyDescent="0.2">
      <c r="A17" s="584" t="str">
        <f>IF(QuickFix!J3=0,"",QuickFix!J3)</f>
        <v/>
      </c>
      <c r="B17" s="585"/>
      <c r="C17" s="407"/>
      <c r="D17" s="586" t="str">
        <f>IF(C17="","",(VLOOKUP(C17,'Hidden Calculations'!$CC$3:$CD$9,2,FALSE)))</f>
        <v/>
      </c>
      <c r="E17" s="377"/>
      <c r="F17" s="593"/>
    </row>
    <row r="18" spans="1:6" ht="81.75" customHeight="1" x14ac:dyDescent="0.2">
      <c r="A18" s="584" t="str">
        <f>IF(QuickFix!J4=0,"",QuickFix!J4)</f>
        <v/>
      </c>
      <c r="B18" s="585"/>
      <c r="C18" s="407"/>
      <c r="D18" s="586" t="str">
        <f>IF(C18="","",(VLOOKUP(C18,'Hidden Calculations'!$CC$3:$CD$9,2,FALSE)))</f>
        <v/>
      </c>
      <c r="E18" s="377"/>
      <c r="F18" s="593"/>
    </row>
    <row r="19" spans="1:6" ht="81.75" customHeight="1" x14ac:dyDescent="0.2">
      <c r="A19" s="584" t="str">
        <f>IF(QuickFix!J5=0,"",QuickFix!J5)</f>
        <v/>
      </c>
      <c r="B19" s="585"/>
      <c r="C19" s="407"/>
      <c r="D19" s="586" t="str">
        <f>IF(C19="","",(VLOOKUP(C19,'Hidden Calculations'!$CC$3:$CD$9,2,FALSE)))</f>
        <v/>
      </c>
      <c r="E19" s="377"/>
      <c r="F19" s="593"/>
    </row>
    <row r="20" spans="1:6" ht="81.75" customHeight="1" x14ac:dyDescent="0.2">
      <c r="A20" s="584" t="str">
        <f>IF(QuickFix!J6=0,"",QuickFix!J6)</f>
        <v/>
      </c>
      <c r="B20" s="585"/>
      <c r="C20" s="407"/>
      <c r="D20" s="586" t="str">
        <f>IF(C20="","",(VLOOKUP(C20,'Hidden Calculations'!$CC$3:$CD$9,2,FALSE)))</f>
        <v/>
      </c>
      <c r="E20" s="377"/>
      <c r="F20" s="593"/>
    </row>
    <row r="21" spans="1:6" ht="81.75" customHeight="1" x14ac:dyDescent="0.2">
      <c r="A21" s="584" t="str">
        <f>IF(QuickFix!J7=0,"",QuickFix!J7)</f>
        <v/>
      </c>
      <c r="B21" s="585"/>
      <c r="C21" s="407"/>
      <c r="D21" s="586" t="str">
        <f>IF(C21="","",(VLOOKUP(C21,'Hidden Calculations'!$CC$3:$CD$9,2,FALSE)))</f>
        <v/>
      </c>
      <c r="E21" s="377"/>
      <c r="F21" s="593"/>
    </row>
    <row r="22" spans="1:6" ht="81.75" customHeight="1" x14ac:dyDescent="0.2">
      <c r="A22" s="584" t="str">
        <f>IF(QuickFix!J8=0,"",QuickFix!J8)</f>
        <v/>
      </c>
      <c r="B22" s="585"/>
      <c r="C22" s="407"/>
      <c r="D22" s="586" t="str">
        <f>IF(C22="","",(VLOOKUP(C22,'Hidden Calculations'!$CC$3:$CD$9,2,FALSE)))</f>
        <v/>
      </c>
      <c r="E22" s="377"/>
      <c r="F22" s="593"/>
    </row>
    <row r="23" spans="1:6" ht="81.75" customHeight="1" x14ac:dyDescent="0.2">
      <c r="A23" s="584" t="str">
        <f>IF(QuickFix!J9=0,"",QuickFix!J9)</f>
        <v/>
      </c>
      <c r="B23" s="585"/>
      <c r="C23" s="407"/>
      <c r="D23" s="586" t="str">
        <f>IF(C23="","",(VLOOKUP(C23,'Hidden Calculations'!$CC$3:$CD$9,2,FALSE)))</f>
        <v/>
      </c>
      <c r="E23" s="377"/>
      <c r="F23" s="593"/>
    </row>
    <row r="24" spans="1:6" ht="81.75" customHeight="1" x14ac:dyDescent="0.2">
      <c r="A24" s="584" t="str">
        <f>IF(QuickFix!J10=0,"",QuickFix!J10)</f>
        <v/>
      </c>
      <c r="B24" s="585"/>
      <c r="C24" s="407"/>
      <c r="D24" s="586" t="str">
        <f>IF(C24="","",(VLOOKUP(C24,'Hidden Calculations'!$CC$3:$CD$9,2,FALSE)))</f>
        <v/>
      </c>
      <c r="E24" s="377"/>
      <c r="F24" s="593"/>
    </row>
    <row r="25" spans="1:6" ht="81.75" customHeight="1" x14ac:dyDescent="0.2">
      <c r="A25" s="584" t="str">
        <f>IF(QuickFix!J11=0,"",QuickFix!J11)</f>
        <v/>
      </c>
      <c r="B25" s="585"/>
      <c r="C25" s="407"/>
      <c r="D25" s="586" t="str">
        <f>IF(C25="","",(VLOOKUP(C25,'Hidden Calculations'!$CC$3:$CD$9,2,FALSE)))</f>
        <v/>
      </c>
      <c r="E25" s="377"/>
      <c r="F25" s="593"/>
    </row>
    <row r="26" spans="1:6" ht="81.75" customHeight="1" x14ac:dyDescent="0.2">
      <c r="A26" s="584" t="str">
        <f>IF(QuickFix!J12=0,"",QuickFix!J12)</f>
        <v/>
      </c>
      <c r="B26" s="585"/>
      <c r="C26" s="407"/>
      <c r="D26" s="586" t="str">
        <f>IF(C26="","",(VLOOKUP(C26,'Hidden Calculations'!$CC$3:$CD$9,2,FALSE)))</f>
        <v/>
      </c>
      <c r="E26" s="377"/>
      <c r="F26" s="593"/>
    </row>
    <row r="27" spans="1:6" ht="81.75" customHeight="1" x14ac:dyDescent="0.2">
      <c r="A27" s="584" t="str">
        <f>IF(QuickFix!J13=0,"",QuickFix!J13)</f>
        <v/>
      </c>
      <c r="B27" s="585"/>
      <c r="C27" s="407"/>
      <c r="D27" s="586" t="str">
        <f>IF(C27="","",(VLOOKUP(C27,'Hidden Calculations'!$CC$3:$CD$9,2,FALSE)))</f>
        <v/>
      </c>
      <c r="E27" s="377"/>
      <c r="F27" s="593"/>
    </row>
    <row r="28" spans="1:6" ht="81.75" customHeight="1" x14ac:dyDescent="0.2">
      <c r="A28" s="584" t="str">
        <f>IF(QuickFix!J14=0,"",QuickFix!J14)</f>
        <v/>
      </c>
      <c r="B28" s="585"/>
      <c r="C28" s="407"/>
      <c r="D28" s="586" t="str">
        <f>IF(C28="","",(VLOOKUP(C28,'Hidden Calculations'!$CC$3:$CD$9,2,FALSE)))</f>
        <v/>
      </c>
      <c r="E28" s="377"/>
      <c r="F28" s="593"/>
    </row>
    <row r="29" spans="1:6" ht="81.75" customHeight="1" x14ac:dyDescent="0.2">
      <c r="A29" s="584" t="str">
        <f>IF(QuickFix!J15=0,"",QuickFix!J15)</f>
        <v/>
      </c>
      <c r="B29" s="585"/>
      <c r="C29" s="407"/>
      <c r="D29" s="586" t="str">
        <f>IF(C29="","",(VLOOKUP(C29,'Hidden Calculations'!$CC$3:$CD$9,2,FALSE)))</f>
        <v/>
      </c>
      <c r="E29" s="377"/>
      <c r="F29" s="593"/>
    </row>
    <row r="30" spans="1:6" ht="81.75" customHeight="1" x14ac:dyDescent="0.2">
      <c r="A30" s="584" t="str">
        <f>IF(QuickFix!J16=0,"",QuickFix!J16)</f>
        <v/>
      </c>
      <c r="B30" s="585"/>
      <c r="C30" s="407"/>
      <c r="D30" s="586" t="str">
        <f>IF(C30="","",(VLOOKUP(C30,'Hidden Calculations'!$CC$3:$CD$9,2,FALSE)))</f>
        <v/>
      </c>
      <c r="E30" s="377"/>
      <c r="F30" s="593"/>
    </row>
    <row r="31" spans="1:6" ht="81.75" customHeight="1" x14ac:dyDescent="0.2">
      <c r="A31" s="584" t="str">
        <f>IF(QuickFix!J17=0,"",QuickFix!J17)</f>
        <v/>
      </c>
      <c r="B31" s="585"/>
      <c r="C31" s="407"/>
      <c r="D31" s="586" t="str">
        <f>IF(C31="","",(VLOOKUP(C31,'Hidden Calculations'!$CC$3:$CD$9,2,FALSE)))</f>
        <v/>
      </c>
      <c r="E31" s="377"/>
      <c r="F31" s="593"/>
    </row>
    <row r="32" spans="1:6" ht="81.75" customHeight="1" x14ac:dyDescent="0.2">
      <c r="A32" s="584" t="str">
        <f>IF(QuickFix!J18=0,"",QuickFix!J18)</f>
        <v/>
      </c>
      <c r="B32" s="585"/>
      <c r="C32" s="407"/>
      <c r="D32" s="586" t="str">
        <f>IF(C32="","",(VLOOKUP(C32,'Hidden Calculations'!$CC$3:$CD$9,2,FALSE)))</f>
        <v/>
      </c>
      <c r="E32" s="377"/>
      <c r="F32" s="593"/>
    </row>
    <row r="33" spans="1:6" ht="81.75" customHeight="1" thickBot="1" x14ac:dyDescent="0.25">
      <c r="A33" s="587" t="str">
        <f>IF(QuickFix!J19=0,"",QuickFix!J19)</f>
        <v/>
      </c>
      <c r="B33" s="588"/>
      <c r="C33" s="589"/>
      <c r="D33" s="590" t="str">
        <f>IF(C33="","",(VLOOKUP(C33,'Hidden Calculations'!$CC$3:$CD$9,2,FALSE)))</f>
        <v/>
      </c>
      <c r="E33" s="369"/>
      <c r="F33" s="594"/>
    </row>
    <row r="34" spans="1:6" s="142" customFormat="1" ht="17.100000000000001" customHeight="1" x14ac:dyDescent="0.2">
      <c r="A34" s="1217" t="s">
        <v>329</v>
      </c>
      <c r="B34" s="1217"/>
      <c r="C34" s="1217"/>
      <c r="D34" s="1217"/>
      <c r="E34" s="1217"/>
      <c r="F34" s="1217"/>
    </row>
    <row r="35" spans="1:6" ht="8.4499999999999993" customHeight="1" x14ac:dyDescent="0.2">
      <c r="A35" s="406" t="s">
        <v>106</v>
      </c>
      <c r="B35" s="7"/>
      <c r="C35" s="7"/>
      <c r="D35" s="7"/>
      <c r="E35" s="7"/>
      <c r="F35" s="7"/>
    </row>
    <row r="36" spans="1:6" hidden="1" x14ac:dyDescent="0.2">
      <c r="A36"/>
      <c r="B36"/>
      <c r="C36"/>
      <c r="D36"/>
      <c r="E36"/>
      <c r="F36" s="147"/>
    </row>
  </sheetData>
  <sheetProtection algorithmName="SHA-512" hashValue="TSydxfdj9/oC5cIhTM38GPsX2Vfp9InED2/vpPAO8/f2ji7MQoxjpHlh715WpiWwbh68414KsbAVAeZmeLgjpA==" saltValue="lacqL8JB+V0ACsLl8sXuqw==" spinCount="100000" sheet="1" objects="1" scenarios="1" formatRows="0" autoFilter="0"/>
  <mergeCells count="18">
    <mergeCell ref="A3:E3"/>
    <mergeCell ref="A34:F34"/>
    <mergeCell ref="A1:F1"/>
    <mergeCell ref="A2:E2"/>
    <mergeCell ref="A12:E12"/>
    <mergeCell ref="A8:B8"/>
    <mergeCell ref="A6:B6"/>
    <mergeCell ref="C6:E6"/>
    <mergeCell ref="C8:E8"/>
    <mergeCell ref="A11:E11"/>
    <mergeCell ref="A4:E4"/>
    <mergeCell ref="A5:E5"/>
    <mergeCell ref="A9:B9"/>
    <mergeCell ref="A10:B10"/>
    <mergeCell ref="A7:B7"/>
    <mergeCell ref="C9:E9"/>
    <mergeCell ref="C10:E10"/>
    <mergeCell ref="C7:E7"/>
  </mergeCells>
  <conditionalFormatting sqref="A14:E33">
    <cfRule type="expression" dxfId="51" priority="28">
      <formula>$A14=""</formula>
    </cfRule>
  </conditionalFormatting>
  <dataValidations count="5">
    <dataValidation type="list" allowBlank="1" showErrorMessage="1" prompt="Enter or select yes or no" sqref="B16:B33 B14" xr:uid="{72AC8AB5-6BBC-49A2-9F66-8C9BEE5D6D50}">
      <formula1>"Yes,No"</formula1>
    </dataValidation>
    <dataValidation type="list" allowBlank="1" showInputMessage="1" showErrorMessage="1" sqref="B15" xr:uid="{CCFF4E8D-FB9F-4CBA-AC45-5F16B5147007}">
      <formula1>"No"</formula1>
    </dataValidation>
    <dataValidation type="list" allowBlank="1" showErrorMessage="1" promptTitle="Demonstrations" prompt="How will you demonstrat that this project meets all applicable requirements? If it requires a PSD or Nonattainment review, select &quot;Protocol&quot; from the drop-down. Otherwise, select the appropriate response." sqref="C14:C33" xr:uid="{BDF429A7-8FE2-4C8D-A90A-F5FABDE791F4}">
      <formula1>INDIRECT(B14)</formula1>
    </dataValidation>
    <dataValidation allowBlank="1" showErrorMessage="1" promptTitle="Internal Comments" prompt="This cell intentionally left blank for internal comments. All internal comments must be submitted prior to application submittal." sqref="F13:F33 F2:F3" xr:uid="{B648A7D4-974C-4D6F-B9DE-CAE6DA639F3E}"/>
    <dataValidation allowBlank="1" showErrorMessage="1" prompt="Enter additional notes (optional)" sqref="E14:E33" xr:uid="{92872C30-CC90-4068-AA98-E9502BFF57D0}"/>
  </dataValidations>
  <hyperlinks>
    <hyperlink ref="A34:E34" location="BACT!A1" tooltip="Click to link to the BACT sheet." display="Click here to go to the next page." xr:uid="{1254F6E1-11B6-469F-A623-CBDA89C260C1}"/>
    <hyperlink ref="A12:E12" location="Cover!A1" tooltip="Click here to return to Cover Sheet." display="Click here to return to Cover Sheet." xr:uid="{E807249E-D00A-4B2A-9E33-7C5EA8755254}"/>
    <hyperlink ref="C6" r:id="rId1" display="https://www.tceq.texas.gov/assets/public/permitting/air/Guidance/NewSourceReview/mera.pdf" xr:uid="{0E2DC5C4-A4BE-472E-AAEC-55F7CCE46B5E}"/>
    <hyperlink ref="C8" r:id="rId2" display="https://www.tceq.texas.gov/assets/public/permitting/air/Modeling/guidance/airquality-mod-guidelines6232.pdf" xr:uid="{1B5BDC2D-8FA9-41C3-AD4E-DF20FEE4E68B}"/>
    <hyperlink ref="C9" r:id="rId3" display="https://www.tceq.texas.gov/assets/public/permitting/air/Modeling/guidance/protocol-checklist.pdf" xr:uid="{4580D4A2-BF5B-48D1-A1A8-A5D49230D4F4}"/>
    <hyperlink ref="C10" r:id="rId4" xr:uid="{70C5FEFD-0FFA-4788-BA0B-5FEB582BA82E}"/>
    <hyperlink ref="C7" r:id="rId5" xr:uid="{4765F411-E405-4D5D-9AFE-8EB5290ECDD4}"/>
    <hyperlink ref="C6:E6" r:id="rId6" display="https://www.tceq.texas.gov/permitting/air/nav/air_docs_newsource.html" xr:uid="{4C0115B7-B0E4-4AF1-A3E1-51EC6FC8F772}"/>
    <hyperlink ref="C8:E8" r:id="rId7" display="https://www.tceq.texas.gov/permitting/air/guidance/newsourcereview/nsr_mod_guidance.html" xr:uid="{EEFA11C4-01B8-48B0-93F9-17E7DAA6126D}"/>
    <hyperlink ref="C9:E9" r:id="rId8" display="https://www.tceq.texas.gov/permitting/air/nav/modeling_index.html" xr:uid="{7A4CB72F-B192-424A-8E44-18ABCF8D555D}"/>
  </hyperlinks>
  <printOptions horizontalCentered="1"/>
  <pageMargins left="0.25" right="0.25" top="1" bottom="0.5" header="0.3" footer="0.3"/>
  <pageSetup fitToHeight="0" orientation="portrait" cellComments="asDisplayed" r:id="rId9"/>
  <headerFooter scaleWithDoc="0">
    <oddHeader>&amp;C&amp;"Arial,Bold"Texas Commission on Environmental Quality
Form PI-1 General Application&amp;11
&amp;10&amp;A&amp;RDate: ____________
Permit #: ____________
Company: ____________</oddHeader>
    <oddFooter>&amp;CPage &amp;P&amp;LVersion 6.0</oddFooter>
  </headerFooter>
  <tableParts count="1">
    <tablePart r:id="rId10"/>
  </tableParts>
  <extLst>
    <ext xmlns:x14="http://schemas.microsoft.com/office/spreadsheetml/2009/9/main" uri="{78C0D931-6437-407d-A8EE-F0AAD7539E65}">
      <x14:conditionalFormattings>
        <x14:conditionalFormatting xmlns:xm="http://schemas.microsoft.com/office/excel/2006/main">
          <x14:cfRule type="expression" priority="1365" id="{1870AC65-719E-428F-AD8A-379C67B2269D}">
            <xm:f>AND(General!$D$62="voluntary update",AND(General!$D$54&lt;&gt;"amendment",General!$D$55&lt;&gt;"amendment",General!$D$57&lt;&gt;"amendment"))</xm:f>
            <x14:dxf>
              <numFmt numFmtId="170" formatCode=";;;"/>
              <fill>
                <patternFill>
                  <bgColor theme="0" tint="-0.499984740745262"/>
                </patternFill>
              </fill>
            </x14:dxf>
          </x14:cfRule>
          <x14:cfRule type="expression" priority="1366" id="{9B8828A4-5F4D-4223-8118-D0CFBCB80D5C}">
            <xm:f>Renewals!$G$59="I agree"</xm:f>
            <x14:dxf>
              <numFmt numFmtId="170" formatCode=";;;"/>
              <fill>
                <patternFill>
                  <bgColor theme="0" tint="-0.499984740745262"/>
                </patternFill>
              </fill>
            </x14:dxf>
          </x14:cfRule>
          <x14:cfRule type="expression" priority="1367" id="{DFE08780-B3CD-42D3-ACD0-E5CB4840BABA}">
            <xm:f>Technical!$G$40="no"</xm:f>
            <x14:dxf>
              <numFmt numFmtId="170" formatCode=";;;"/>
              <fill>
                <patternFill>
                  <bgColor theme="0" tint="-0.499984740745262"/>
                </patternFill>
              </fill>
            </x14:dxf>
          </x14:cfRule>
          <x14:cfRule type="expression" priority="1368" id="{5658F704-8A50-43FA-A911-F75B3B0FC528}">
            <xm:f>OR(General!$K$69,General!$G$68="yes")</xm:f>
            <x14:dxf>
              <numFmt numFmtId="170" formatCode=";;;"/>
              <fill>
                <patternFill>
                  <bgColor theme="0" tint="-0.499984740745262"/>
                </patternFill>
              </fill>
            </x14:dxf>
          </x14:cfRule>
          <x14:cfRule type="expression" priority="1369" id="{0C6713F8-4573-43F9-99C4-7A2C24241243}">
            <xm:f>OR(General!$D$54="relocation/alteration",General!$D$54="extension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14:cfRule type="expression" priority="1370" id="{DFF9C445-FF1F-4A23-8463-3D87B339347C}">
            <xm:f>Technical!$G$172="no"</xm:f>
            <x14:dxf>
              <numFmt numFmtId="170" formatCode=";;;"/>
              <fill>
                <patternFill>
                  <bgColor theme="0" tint="-0.499984740745262"/>
                </patternFill>
              </fill>
            </x14:dxf>
          </x14:cfRule>
          <xm:sqref>A1 A2:F33 A34</xm:sqref>
        </x14:conditionalFormatting>
        <x14:conditionalFormatting xmlns:xm="http://schemas.microsoft.com/office/excel/2006/main">
          <x14:cfRule type="expression" priority="13" id="{80A953B0-69E0-417F-94B9-475FC8B6CEC2}">
            <xm:f>Technical!$G$40="no"</xm:f>
            <x14:dxf>
              <numFmt numFmtId="170" formatCode=";;;"/>
              <fill>
                <patternFill>
                  <bgColor theme="0" tint="-0.499984740745262"/>
                </patternFill>
              </fill>
            </x14:dxf>
          </x14:cfRule>
          <xm:sqref>A7:B7 A11</xm:sqref>
        </x14:conditionalFormatting>
        <x14:conditionalFormatting xmlns:xm="http://schemas.microsoft.com/office/excel/2006/main">
          <x14:cfRule type="expression" priority="21" id="{45E10ECC-261C-4606-9E78-2D85D314322F}">
            <xm:f>AND(General!$D$58&lt;&gt;"initial",General!$D$58&lt;&gt;"major modification",General!$D$59&lt;&gt;"initial",General!$D$59&lt;&gt;"major modification",General!$D$58&lt;&gt;"",General!$D$59&lt;&gt;"")</xm:f>
            <x14:dxf>
              <numFmt numFmtId="170" formatCode=";;;"/>
              <fill>
                <patternFill>
                  <bgColor theme="0" tint="-0.499984740745262"/>
                </patternFill>
              </fill>
            </x14:dxf>
          </x14:cfRule>
          <xm:sqref>A14:E14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FFDCDC"/>
  </sheetPr>
  <dimension ref="A1:I368"/>
  <sheetViews>
    <sheetView showGridLines="0" zoomScaleNormal="100" workbookViewId="0">
      <selection sqref="A1:H1"/>
    </sheetView>
  </sheetViews>
  <sheetFormatPr defaultColWidth="0" defaultRowHeight="14.25" zeroHeight="1" x14ac:dyDescent="0.2"/>
  <cols>
    <col min="1" max="1" width="22.140625" style="1" customWidth="1"/>
    <col min="2" max="2" width="15.7109375" style="1" customWidth="1"/>
    <col min="3" max="3" width="34.7109375" style="1" customWidth="1"/>
    <col min="4" max="4" width="15.140625" style="146" customWidth="1"/>
    <col min="5" max="5" width="77.28515625" style="1" customWidth="1"/>
    <col min="6" max="6" width="11.7109375" style="1" customWidth="1"/>
    <col min="7" max="7" width="64.7109375" style="1" customWidth="1"/>
    <col min="8" max="8" width="45.7109375" style="1" customWidth="1"/>
    <col min="9" max="9" width="2.7109375" style="1" customWidth="1"/>
    <col min="10" max="16384" width="9.28515625" style="1" hidden="1"/>
  </cols>
  <sheetData>
    <row r="1" spans="1:8" ht="6.75" customHeight="1" thickBot="1" x14ac:dyDescent="0.25">
      <c r="A1" s="1308"/>
      <c r="B1" s="1308"/>
      <c r="C1" s="1308"/>
      <c r="D1" s="1308"/>
      <c r="E1" s="1308"/>
      <c r="F1" s="1308"/>
      <c r="G1" s="1308"/>
      <c r="H1" s="1308"/>
    </row>
    <row r="2" spans="1:8" ht="30" customHeight="1" thickBot="1" x14ac:dyDescent="0.25">
      <c r="A2" s="1571" t="s">
        <v>2307</v>
      </c>
      <c r="B2" s="1572"/>
      <c r="C2" s="1572"/>
      <c r="D2" s="1572"/>
      <c r="E2" s="1572"/>
      <c r="F2" s="1572"/>
      <c r="G2" s="1573"/>
      <c r="H2" s="230" t="s">
        <v>108</v>
      </c>
    </row>
    <row r="3" spans="1:8" ht="29.25" customHeight="1" x14ac:dyDescent="0.2">
      <c r="A3" s="1854" t="s">
        <v>2308</v>
      </c>
      <c r="B3" s="1855"/>
      <c r="C3" s="1855"/>
      <c r="D3" s="1855"/>
      <c r="E3" s="1855"/>
      <c r="F3" s="1855"/>
      <c r="G3" s="1856"/>
      <c r="H3" s="831" t="s">
        <v>111</v>
      </c>
    </row>
    <row r="4" spans="1:8" ht="374.25" customHeight="1" x14ac:dyDescent="0.2">
      <c r="A4" s="1854" t="s">
        <v>2309</v>
      </c>
      <c r="B4" s="1855"/>
      <c r="C4" s="1855"/>
      <c r="D4" s="1855"/>
      <c r="E4" s="1855"/>
      <c r="F4" s="1855"/>
      <c r="G4" s="1856"/>
      <c r="H4" s="1001"/>
    </row>
    <row r="5" spans="1:8" ht="17.100000000000001" customHeight="1" thickBot="1" x14ac:dyDescent="0.25">
      <c r="A5" s="1857" t="s">
        <v>2310</v>
      </c>
      <c r="B5" s="1858"/>
      <c r="C5" s="1858"/>
      <c r="D5" s="1858"/>
      <c r="E5" s="1858"/>
      <c r="F5" s="1858"/>
      <c r="G5" s="1859"/>
      <c r="H5" s="1002"/>
    </row>
    <row r="6" spans="1:8" s="92" customFormat="1" ht="20.100000000000001" customHeight="1" x14ac:dyDescent="0.2">
      <c r="A6" s="1271" t="s">
        <v>112</v>
      </c>
      <c r="B6" s="1271"/>
      <c r="C6" s="1271"/>
      <c r="D6" s="1271"/>
      <c r="E6" s="1271"/>
      <c r="F6" s="1271"/>
      <c r="G6" s="1271"/>
      <c r="H6" s="1271"/>
    </row>
    <row r="7" spans="1:8" s="92" customFormat="1" ht="9.9499999999999993" customHeight="1" thickBot="1" x14ac:dyDescent="0.25">
      <c r="A7" s="1106"/>
      <c r="B7" s="1106"/>
      <c r="C7" s="1106"/>
      <c r="D7" s="1106"/>
      <c r="E7" s="1106"/>
      <c r="F7" s="1106"/>
      <c r="G7" s="1106"/>
      <c r="H7" s="1106"/>
    </row>
    <row r="8" spans="1:8" s="92" customFormat="1" ht="16.5" customHeight="1" thickBot="1" x14ac:dyDescent="0.25">
      <c r="A8" s="1860" t="s">
        <v>2311</v>
      </c>
      <c r="B8" s="1861"/>
      <c r="C8" s="1861"/>
      <c r="D8" s="1861"/>
      <c r="E8" s="610" t="s">
        <v>2312</v>
      </c>
      <c r="F8" s="610" t="s">
        <v>2313</v>
      </c>
      <c r="G8" s="611" t="s">
        <v>2314</v>
      </c>
      <c r="H8" s="597"/>
    </row>
    <row r="9" spans="1:8" s="92" customFormat="1" ht="23.1" customHeight="1" x14ac:dyDescent="0.2">
      <c r="A9" s="1862" t="str">
        <f>IF(Technical!D196="","",Technical!D196&amp;" bulk fuel terminal")</f>
        <v/>
      </c>
      <c r="B9" s="1863"/>
      <c r="C9" s="1863"/>
      <c r="D9" s="1863"/>
      <c r="E9" s="608" t="str">
        <f>IFERROR(VLOOKUP(Technical!D196,'Hidden Calculations'!DD1:DE6,2,TRUE),"")</f>
        <v/>
      </c>
      <c r="F9" s="609"/>
      <c r="G9" s="234"/>
      <c r="H9" s="607"/>
    </row>
    <row r="10" spans="1:8" s="92" customFormat="1" ht="23.1" customHeight="1" x14ac:dyDescent="0.2">
      <c r="A10" s="1259" t="str">
        <f>IF(Technical!D197="","",Technical!D197&amp;" bulk fuel terminal")</f>
        <v/>
      </c>
      <c r="B10" s="1260"/>
      <c r="C10" s="1260"/>
      <c r="D10" s="1260"/>
      <c r="E10" s="325" t="str">
        <f>IFERROR(VLOOKUP(Technical!D197,'Hidden Calculations'!DD1:DE6,2,TRUE),"")</f>
        <v/>
      </c>
      <c r="F10" s="585"/>
      <c r="G10" s="235"/>
      <c r="H10" s="607"/>
    </row>
    <row r="11" spans="1:8" s="92" customFormat="1" ht="23.1" customHeight="1" x14ac:dyDescent="0.2">
      <c r="A11" s="1259" t="str">
        <f>IF(Technical!D198="","",Technical!D198&amp;" bulk fuel terminal")</f>
        <v/>
      </c>
      <c r="B11" s="1260"/>
      <c r="C11" s="1260"/>
      <c r="D11" s="1260"/>
      <c r="E11" s="325" t="str">
        <f>IFERROR(VLOOKUP(Technical!D198,'Hidden Calculations'!DD1:DE6,2,TRUE),"")</f>
        <v/>
      </c>
      <c r="F11" s="585"/>
      <c r="G11" s="235"/>
      <c r="H11" s="607"/>
    </row>
    <row r="12" spans="1:8" s="92" customFormat="1" ht="23.1" customHeight="1" x14ac:dyDescent="0.2">
      <c r="A12" s="1259" t="str">
        <f>IF(Technical!D199="","",Technical!D199&amp;" bulk fuel terminal")</f>
        <v/>
      </c>
      <c r="B12" s="1260"/>
      <c r="C12" s="1260"/>
      <c r="D12" s="1260"/>
      <c r="E12" s="325" t="str">
        <f>IFERROR(VLOOKUP(Technical!D199,'Hidden Calculations'!DD1:DE6,2,TRUE),"")</f>
        <v/>
      </c>
      <c r="F12" s="585"/>
      <c r="G12" s="235"/>
      <c r="H12" s="607"/>
    </row>
    <row r="13" spans="1:8" s="92" customFormat="1" ht="23.1" customHeight="1" x14ac:dyDescent="0.2">
      <c r="A13" s="1259" t="str">
        <f>IF(Technical!D200="","",Technical!D200&amp;" bulk fuel terminal")</f>
        <v/>
      </c>
      <c r="B13" s="1260"/>
      <c r="C13" s="1260"/>
      <c r="D13" s="1260"/>
      <c r="E13" s="325" t="str">
        <f>IFERROR(VLOOKUP(Technical!D200,'Hidden Calculations'!DD1:DE6,2,TRUE),"")</f>
        <v/>
      </c>
      <c r="F13" s="585"/>
      <c r="G13" s="235"/>
      <c r="H13" s="607"/>
    </row>
    <row r="14" spans="1:8" s="92" customFormat="1" ht="23.1" customHeight="1" thickBot="1" x14ac:dyDescent="0.25">
      <c r="A14" s="1385" t="str">
        <f>IF(Technical!D202="yes","Plant fuel gas facility","")</f>
        <v/>
      </c>
      <c r="B14" s="1386"/>
      <c r="C14" s="1386"/>
      <c r="D14" s="1386"/>
      <c r="E14" s="326" t="str">
        <f>IF(Technical!D202="Yes","Maximum short term H2S emissions: 0.1 gr/dscf or 160 ppmv. Maximum annual H2S emissions: 80 ppmv.","")</f>
        <v/>
      </c>
      <c r="F14" s="588"/>
      <c r="G14" s="236"/>
      <c r="H14" s="607"/>
    </row>
    <row r="15" spans="1:8" s="92" customFormat="1" ht="13.5" thickBot="1" x14ac:dyDescent="0.25">
      <c r="A15" s="1106"/>
      <c r="B15" s="1106"/>
      <c r="C15" s="1106"/>
      <c r="D15" s="1106"/>
      <c r="E15" s="1106"/>
      <c r="F15" s="1106"/>
      <c r="G15" s="1106"/>
      <c r="H15" s="607"/>
    </row>
    <row r="16" spans="1:8" ht="16.5" customHeight="1" thickBot="1" x14ac:dyDescent="0.25">
      <c r="A16" s="598" t="s">
        <v>2315</v>
      </c>
      <c r="B16" s="557" t="s">
        <v>2316</v>
      </c>
      <c r="C16" s="599" t="s">
        <v>926</v>
      </c>
      <c r="D16" s="554" t="s">
        <v>505</v>
      </c>
      <c r="E16" s="554" t="s">
        <v>2312</v>
      </c>
      <c r="F16" s="554" t="s">
        <v>2313</v>
      </c>
      <c r="G16" s="554" t="s">
        <v>2314</v>
      </c>
      <c r="H16" s="237"/>
    </row>
    <row r="17" spans="1:8" x14ac:dyDescent="0.2">
      <c r="A17" s="600" t="str">
        <f>IF('Hidden Calculations'!AE2=-1,"",'Hidden Calculations'!AE2)</f>
        <v/>
      </c>
      <c r="B17" s="1003" t="str">
        <f>IF('Hidden Calculations'!AF2=-1,"",'Hidden Calculations'!AF2)</f>
        <v/>
      </c>
      <c r="C17" s="1004" t="str">
        <f>'Hidden Calculations'!AG2</f>
        <v/>
      </c>
      <c r="D17" s="1005" t="str">
        <f>'Hidden Calculations'!AH2</f>
        <v/>
      </c>
      <c r="E17" s="1005" t="str">
        <f>IF(D17="PM","The emission reduction techniques for PM10 and PM2.5 will follow the technique for PM. ","")&amp;IF($D17="","",IFERROR(HLOOKUP(D17,'BACT-Monitoring Hidden'!$C$2:$P$226,IF('Unit Types - Emission Rates'!$H$8="Combustion",112+MATCH(C17,'BACT-Monitoring Hidden'!$B$114:$B$151,0),IF('Unit Types - Emission Rates'!$H$8="Coatings",64+MATCH(C17,'BACT-Monitoring Hidden'!$B$66:$B$113,0),IF('Unit Types - Emission Rates'!$H$8="Chemical / Energy",1+MATCH(C17,'BACT-Monitoring Hidden'!$B$3:$B$65,0),150+MATCH(C17,'BACT-Monitoring Hidden'!$B$152:$B$226,0)))),FALSE),"Fill out the Additional Notes column to demonstrate how BACT will be met."))</f>
        <v/>
      </c>
      <c r="F17" s="1006"/>
      <c r="G17" s="637"/>
      <c r="H17" s="237"/>
    </row>
    <row r="18" spans="1:8" ht="23.1" customHeight="1" x14ac:dyDescent="0.2">
      <c r="A18" s="601" t="str">
        <f>IF('Hidden Calculations'!AE3=-1,"",'Hidden Calculations'!AE3)</f>
        <v/>
      </c>
      <c r="B18" s="602" t="str">
        <f>IF('Hidden Calculations'!AF3=-1,"",'Hidden Calculations'!AF3)</f>
        <v/>
      </c>
      <c r="C18" s="312" t="str">
        <f>'Hidden Calculations'!AG3</f>
        <v/>
      </c>
      <c r="D18" s="804" t="str">
        <f>'Hidden Calculations'!AH3</f>
        <v/>
      </c>
      <c r="E18" s="804" t="str">
        <f>IF(D18="PM","The emission reduction techniques for PM10 and PM2.5 will follow the technique for PM. ","")&amp;IF($D18="","",IFERROR(HLOOKUP(D18,'BACT-Monitoring Hidden'!$C$2:$P$226,IF('Unit Types - Emission Rates'!$H$8="Combustion",112+MATCH(C18,'BACT-Monitoring Hidden'!$B$114:$B$151,0),IF('Unit Types - Emission Rates'!$H$8="Coatings",64+MATCH(C18,'BACT-Monitoring Hidden'!$B$66:$B$113,0),IF('Unit Types - Emission Rates'!$H$8="Chemical / Energy",1+MATCH(C18,'BACT-Monitoring Hidden'!$B$3:$B$65,0),150+MATCH(C18,'BACT-Monitoring Hidden'!$B$152:$B$226,0)))),FALSE),"Fill out the Additional Notes column to demonstrate how BACT will be met."))</f>
        <v/>
      </c>
      <c r="F18" s="1007"/>
      <c r="G18" s="701"/>
      <c r="H18" s="237"/>
    </row>
    <row r="19" spans="1:8" ht="23.1" customHeight="1" x14ac:dyDescent="0.2">
      <c r="A19" s="601" t="str">
        <f>IF('Hidden Calculations'!AE4=-1,"",'Hidden Calculations'!AE4)</f>
        <v/>
      </c>
      <c r="B19" s="602" t="str">
        <f>IF('Hidden Calculations'!AF4=-1,"",'Hidden Calculations'!AF4)</f>
        <v/>
      </c>
      <c r="C19" s="312" t="str">
        <f>'Hidden Calculations'!AG4</f>
        <v/>
      </c>
      <c r="D19" s="804" t="str">
        <f>'Hidden Calculations'!AH4</f>
        <v/>
      </c>
      <c r="E19" s="804" t="str">
        <f>IF(D19="PM","The emission reduction techniques for PM10 and PM2.5 will follow the technique for PM. ","")&amp;IF($D19="","",IFERROR(HLOOKUP(D19,'BACT-Monitoring Hidden'!$C$2:$P$226,IF('Unit Types - Emission Rates'!$H$8="Combustion",112+MATCH(C19,'BACT-Monitoring Hidden'!$B$114:$B$151,0),IF('Unit Types - Emission Rates'!$H$8="Coatings",64+MATCH(C19,'BACT-Monitoring Hidden'!$B$66:$B$113,0),IF('Unit Types - Emission Rates'!$H$8="Chemical / Energy",1+MATCH(C19,'BACT-Monitoring Hidden'!$B$3:$B$65,0),150+MATCH(C19,'BACT-Monitoring Hidden'!$B$152:$B$226,0)))),FALSE),"Fill out the Additional Notes column to demonstrate how BACT will be met."))</f>
        <v/>
      </c>
      <c r="F19" s="1007"/>
      <c r="G19" s="701"/>
      <c r="H19" s="237"/>
    </row>
    <row r="20" spans="1:8" ht="23.1" customHeight="1" x14ac:dyDescent="0.2">
      <c r="A20" s="601" t="str">
        <f>IF('Hidden Calculations'!AE5=-1,"",'Hidden Calculations'!AE5)</f>
        <v/>
      </c>
      <c r="B20" s="602" t="str">
        <f>IF('Hidden Calculations'!AF5=-1,"",'Hidden Calculations'!AF5)</f>
        <v/>
      </c>
      <c r="C20" s="312" t="str">
        <f>'Hidden Calculations'!AG5</f>
        <v/>
      </c>
      <c r="D20" s="804" t="str">
        <f>'Hidden Calculations'!AH5</f>
        <v/>
      </c>
      <c r="E20" s="804" t="str">
        <f>IF(D20="PM","The emission reduction techniques for PM10 and PM2.5 will follow the technique for PM. ","")&amp;IF($D20="","",IFERROR(HLOOKUP(D20,'BACT-Monitoring Hidden'!$C$2:$P$226,IF('Unit Types - Emission Rates'!$H$8="Combustion",112+MATCH(C20,'BACT-Monitoring Hidden'!$B$114:$B$151,0),IF('Unit Types - Emission Rates'!$H$8="Coatings",64+MATCH(C20,'BACT-Monitoring Hidden'!$B$66:$B$113,0),IF('Unit Types - Emission Rates'!$H$8="Chemical / Energy",1+MATCH(C20,'BACT-Monitoring Hidden'!$B$3:$B$65,0),150+MATCH(C20,'BACT-Monitoring Hidden'!$B$152:$B$226,0)))),FALSE),"Fill out the Additional Notes column to demonstrate how BACT will be met."))</f>
        <v/>
      </c>
      <c r="F20" s="1007"/>
      <c r="G20" s="701"/>
      <c r="H20" s="237"/>
    </row>
    <row r="21" spans="1:8" ht="23.1" customHeight="1" x14ac:dyDescent="0.2">
      <c r="A21" s="601" t="str">
        <f>IF('Hidden Calculations'!AE6=-1,"",'Hidden Calculations'!AE6)</f>
        <v/>
      </c>
      <c r="B21" s="602" t="str">
        <f>IF('Hidden Calculations'!AF6=-1,"",'Hidden Calculations'!AF6)</f>
        <v/>
      </c>
      <c r="C21" s="312" t="str">
        <f>'Hidden Calculations'!AG6</f>
        <v/>
      </c>
      <c r="D21" s="804" t="str">
        <f>'Hidden Calculations'!AH6</f>
        <v/>
      </c>
      <c r="E21" s="804" t="str">
        <f>IF(D21="PM","The emission reduction techniques for PM10 and PM2.5 will follow the technique for PM. ","")&amp;IF($D21="","",IFERROR(HLOOKUP(D21,'BACT-Monitoring Hidden'!$C$2:$P$226,IF('Unit Types - Emission Rates'!$H$8="Combustion",112+MATCH(C21,'BACT-Monitoring Hidden'!$B$114:$B$151,0),IF('Unit Types - Emission Rates'!$H$8="Coatings",64+MATCH(C21,'BACT-Monitoring Hidden'!$B$66:$B$113,0),IF('Unit Types - Emission Rates'!$H$8="Chemical / Energy",1+MATCH(C21,'BACT-Monitoring Hidden'!$B$3:$B$65,0),150+MATCH(C21,'BACT-Monitoring Hidden'!$B$152:$B$226,0)))),FALSE),"Fill out the Additional Notes column to demonstrate how BACT will be met."))</f>
        <v/>
      </c>
      <c r="F21" s="1007"/>
      <c r="G21" s="701"/>
      <c r="H21" s="237"/>
    </row>
    <row r="22" spans="1:8" ht="23.1" customHeight="1" x14ac:dyDescent="0.2">
      <c r="A22" s="601" t="str">
        <f>IF('Hidden Calculations'!AE7=-1,"",'Hidden Calculations'!AE7)</f>
        <v/>
      </c>
      <c r="B22" s="602" t="str">
        <f>IF('Hidden Calculations'!AF7=-1,"",'Hidden Calculations'!AF7)</f>
        <v/>
      </c>
      <c r="C22" s="312" t="str">
        <f>'Hidden Calculations'!AG7</f>
        <v/>
      </c>
      <c r="D22" s="804" t="str">
        <f>'Hidden Calculations'!AH7</f>
        <v/>
      </c>
      <c r="E22" s="804" t="str">
        <f>IF(D22="PM","The emission reduction techniques for PM10 and PM2.5 will follow the technique for PM. ","")&amp;IF($D22="","",IFERROR(HLOOKUP(D22,'BACT-Monitoring Hidden'!$C$2:$P$226,IF('Unit Types - Emission Rates'!$H$8="Combustion",112+MATCH(C22,'BACT-Monitoring Hidden'!$B$114:$B$151,0),IF('Unit Types - Emission Rates'!$H$8="Coatings",64+MATCH(C22,'BACT-Monitoring Hidden'!$B$66:$B$113,0),IF('Unit Types - Emission Rates'!$H$8="Chemical / Energy",1+MATCH(C22,'BACT-Monitoring Hidden'!$B$3:$B$65,0),150+MATCH(C22,'BACT-Monitoring Hidden'!$B$152:$B$226,0)))),FALSE),"Fill out the Additional Notes column to demonstrate how BACT will be met."))</f>
        <v/>
      </c>
      <c r="F22" s="1007"/>
      <c r="G22" s="701"/>
      <c r="H22" s="237"/>
    </row>
    <row r="23" spans="1:8" ht="23.1" customHeight="1" x14ac:dyDescent="0.2">
      <c r="A23" s="601" t="str">
        <f>IF('Hidden Calculations'!AE8=-1,"",'Hidden Calculations'!AE8)</f>
        <v/>
      </c>
      <c r="B23" s="602" t="str">
        <f>IF('Hidden Calculations'!AF8=-1,"",'Hidden Calculations'!AF8)</f>
        <v/>
      </c>
      <c r="C23" s="312" t="str">
        <f>'Hidden Calculations'!AG8</f>
        <v/>
      </c>
      <c r="D23" s="804" t="str">
        <f>'Hidden Calculations'!AH8</f>
        <v/>
      </c>
      <c r="E23" s="804" t="str">
        <f>IF(D23="PM","The emission reduction techniques for PM10 and PM2.5 will follow the technique for PM. ","")&amp;IF($D23="","",IFERROR(HLOOKUP(D23,'BACT-Monitoring Hidden'!$C$2:$P$226,IF('Unit Types - Emission Rates'!$H$8="Combustion",112+MATCH(C23,'BACT-Monitoring Hidden'!$B$114:$B$151,0),IF('Unit Types - Emission Rates'!$H$8="Coatings",64+MATCH(C23,'BACT-Monitoring Hidden'!$B$66:$B$113,0),IF('Unit Types - Emission Rates'!$H$8="Chemical / Energy",1+MATCH(C23,'BACT-Monitoring Hidden'!$B$3:$B$65,0),150+MATCH(C23,'BACT-Monitoring Hidden'!$B$152:$B$226,0)))),FALSE),"Fill out the Additional Notes column to demonstrate how BACT will be met."))</f>
        <v/>
      </c>
      <c r="F23" s="1007"/>
      <c r="G23" s="701"/>
      <c r="H23" s="237"/>
    </row>
    <row r="24" spans="1:8" ht="23.1" customHeight="1" x14ac:dyDescent="0.2">
      <c r="A24" s="601" t="str">
        <f>IF('Hidden Calculations'!AE9=-1,"",'Hidden Calculations'!AE9)</f>
        <v/>
      </c>
      <c r="B24" s="602" t="str">
        <f>IF('Hidden Calculations'!AF9=-1,"",'Hidden Calculations'!AF9)</f>
        <v/>
      </c>
      <c r="C24" s="312" t="str">
        <f>'Hidden Calculations'!AG9</f>
        <v/>
      </c>
      <c r="D24" s="804" t="str">
        <f>'Hidden Calculations'!AH9</f>
        <v/>
      </c>
      <c r="E24" s="804" t="str">
        <f>IF(D24="PM","The emission reduction techniques for PM10 and PM2.5 will follow the technique for PM. ","")&amp;IF($D24="","",IFERROR(HLOOKUP(D24,'BACT-Monitoring Hidden'!$C$2:$P$226,IF('Unit Types - Emission Rates'!$H$8="Combustion",112+MATCH(C24,'BACT-Monitoring Hidden'!$B$114:$B$151,0),IF('Unit Types - Emission Rates'!$H$8="Coatings",64+MATCH(C24,'BACT-Monitoring Hidden'!$B$66:$B$113,0),IF('Unit Types - Emission Rates'!$H$8="Chemical / Energy",1+MATCH(C24,'BACT-Monitoring Hidden'!$B$3:$B$65,0),150+MATCH(C24,'BACT-Monitoring Hidden'!$B$152:$B$226,0)))),FALSE),"Fill out the Additional Notes column to demonstrate how BACT will be met."))</f>
        <v/>
      </c>
      <c r="F24" s="1007"/>
      <c r="G24" s="701"/>
      <c r="H24" s="237"/>
    </row>
    <row r="25" spans="1:8" ht="23.1" customHeight="1" x14ac:dyDescent="0.2">
      <c r="A25" s="601" t="str">
        <f>IF('Hidden Calculations'!AE10=-1,"",'Hidden Calculations'!AE10)</f>
        <v/>
      </c>
      <c r="B25" s="602" t="str">
        <f>IF('Hidden Calculations'!AF10=-1,"",'Hidden Calculations'!AF10)</f>
        <v/>
      </c>
      <c r="C25" s="312" t="str">
        <f>'Hidden Calculations'!AG10</f>
        <v/>
      </c>
      <c r="D25" s="804" t="str">
        <f>'Hidden Calculations'!AH10</f>
        <v/>
      </c>
      <c r="E25" s="804" t="str">
        <f>IF(D25="PM","The emission reduction techniques for PM10 and PM2.5 will follow the technique for PM. ","")&amp;IF($D25="","",IFERROR(HLOOKUP(D25,'BACT-Monitoring Hidden'!$C$2:$P$226,IF('Unit Types - Emission Rates'!$H$8="Combustion",112+MATCH(C25,'BACT-Monitoring Hidden'!$B$114:$B$151,0),IF('Unit Types - Emission Rates'!$H$8="Coatings",64+MATCH(C25,'BACT-Monitoring Hidden'!$B$66:$B$113,0),IF('Unit Types - Emission Rates'!$H$8="Chemical / Energy",1+MATCH(C25,'BACT-Monitoring Hidden'!$B$3:$B$65,0),150+MATCH(C25,'BACT-Monitoring Hidden'!$B$152:$B$226,0)))),FALSE),"Fill out the Additional Notes column to demonstrate how BACT will be met."))</f>
        <v/>
      </c>
      <c r="F25" s="1007"/>
      <c r="G25" s="701"/>
      <c r="H25" s="237"/>
    </row>
    <row r="26" spans="1:8" ht="23.1" customHeight="1" x14ac:dyDescent="0.2">
      <c r="A26" s="601" t="str">
        <f>IF('Hidden Calculations'!AE11=-1,"",'Hidden Calculations'!AE11)</f>
        <v/>
      </c>
      <c r="B26" s="602" t="str">
        <f>IF('Hidden Calculations'!AF11=-1,"",'Hidden Calculations'!AF11)</f>
        <v/>
      </c>
      <c r="C26" s="312" t="str">
        <f>'Hidden Calculations'!AG11</f>
        <v/>
      </c>
      <c r="D26" s="804" t="str">
        <f>'Hidden Calculations'!AH11</f>
        <v/>
      </c>
      <c r="E26" s="804" t="str">
        <f>IF(D26="PM","The emission reduction techniques for PM10 and PM2.5 will follow the technique for PM. ","")&amp;IF($D26="","",IFERROR(HLOOKUP(D26,'BACT-Monitoring Hidden'!$C$2:$P$226,IF('Unit Types - Emission Rates'!$H$8="Combustion",112+MATCH(C26,'BACT-Monitoring Hidden'!$B$114:$B$151,0),IF('Unit Types - Emission Rates'!$H$8="Coatings",64+MATCH(C26,'BACT-Monitoring Hidden'!$B$66:$B$113,0),IF('Unit Types - Emission Rates'!$H$8="Chemical / Energy",1+MATCH(C26,'BACT-Monitoring Hidden'!$B$3:$B$65,0),150+MATCH(C26,'BACT-Monitoring Hidden'!$B$152:$B$226,0)))),FALSE),"Fill out the Additional Notes column to demonstrate how BACT will be met."))</f>
        <v/>
      </c>
      <c r="F26" s="1007"/>
      <c r="G26" s="701"/>
      <c r="H26" s="237"/>
    </row>
    <row r="27" spans="1:8" ht="23.1" customHeight="1" x14ac:dyDescent="0.2">
      <c r="A27" s="601" t="str">
        <f>IF('Hidden Calculations'!AE12=-1,"",'Hidden Calculations'!AE12)</f>
        <v/>
      </c>
      <c r="B27" s="602" t="str">
        <f>IF('Hidden Calculations'!AF12=-1,"",'Hidden Calculations'!AF12)</f>
        <v/>
      </c>
      <c r="C27" s="312" t="str">
        <f>'Hidden Calculations'!AG12</f>
        <v/>
      </c>
      <c r="D27" s="804" t="str">
        <f>'Hidden Calculations'!AH12</f>
        <v/>
      </c>
      <c r="E27" s="804" t="str">
        <f>IF(D27="PM","The emission reduction techniques for PM10 and PM2.5 will follow the technique for PM. ","")&amp;IF($D27="","",IFERROR(HLOOKUP(D27,'BACT-Monitoring Hidden'!$C$2:$P$226,IF('Unit Types - Emission Rates'!$H$8="Combustion",112+MATCH(C27,'BACT-Monitoring Hidden'!$B$114:$B$151,0),IF('Unit Types - Emission Rates'!$H$8="Coatings",64+MATCH(C27,'BACT-Monitoring Hidden'!$B$66:$B$113,0),IF('Unit Types - Emission Rates'!$H$8="Chemical / Energy",1+MATCH(C27,'BACT-Monitoring Hidden'!$B$3:$B$65,0),150+MATCH(C27,'BACT-Monitoring Hidden'!$B$152:$B$226,0)))),FALSE),"Fill out the Additional Notes column to demonstrate how BACT will be met."))</f>
        <v/>
      </c>
      <c r="F27" s="1007"/>
      <c r="G27" s="701"/>
      <c r="H27" s="237"/>
    </row>
    <row r="28" spans="1:8" ht="23.1" customHeight="1" x14ac:dyDescent="0.2">
      <c r="A28" s="601" t="str">
        <f>IF('Hidden Calculations'!AE13=-1,"",'Hidden Calculations'!AE13)</f>
        <v/>
      </c>
      <c r="B28" s="602" t="str">
        <f>IF('Hidden Calculations'!AF13=-1,"",'Hidden Calculations'!AF13)</f>
        <v/>
      </c>
      <c r="C28" s="312" t="str">
        <f>'Hidden Calculations'!AG13</f>
        <v/>
      </c>
      <c r="D28" s="804" t="str">
        <f>'Hidden Calculations'!AH13</f>
        <v/>
      </c>
      <c r="E28" s="804" t="str">
        <f>IF(D28="PM","The emission reduction techniques for PM10 and PM2.5 will follow the technique for PM. ","")&amp;IF($D28="","",IFERROR(HLOOKUP(D28,'BACT-Monitoring Hidden'!$C$2:$P$226,IF('Unit Types - Emission Rates'!$H$8="Combustion",112+MATCH(C28,'BACT-Monitoring Hidden'!$B$114:$B$151,0),IF('Unit Types - Emission Rates'!$H$8="Coatings",64+MATCH(C28,'BACT-Monitoring Hidden'!$B$66:$B$113,0),IF('Unit Types - Emission Rates'!$H$8="Chemical / Energy",1+MATCH(C28,'BACT-Monitoring Hidden'!$B$3:$B$65,0),150+MATCH(C28,'BACT-Monitoring Hidden'!$B$152:$B$226,0)))),FALSE),"Fill out the Additional Notes column to demonstrate how BACT will be met."))</f>
        <v/>
      </c>
      <c r="F28" s="1007"/>
      <c r="G28" s="701"/>
      <c r="H28" s="237"/>
    </row>
    <row r="29" spans="1:8" ht="23.1" customHeight="1" x14ac:dyDescent="0.2">
      <c r="A29" s="601" t="str">
        <f>IF('Hidden Calculations'!AE14=-1,"",'Hidden Calculations'!AE14)</f>
        <v/>
      </c>
      <c r="B29" s="603" t="str">
        <f>IF('Hidden Calculations'!AF14=-1,"",'Hidden Calculations'!AF14)</f>
        <v/>
      </c>
      <c r="C29" s="313" t="str">
        <f>'Hidden Calculations'!AG14</f>
        <v/>
      </c>
      <c r="D29" s="1008" t="str">
        <f>'Hidden Calculations'!AH14</f>
        <v/>
      </c>
      <c r="E29" s="1008" t="str">
        <f>IF(D29="PM","The emission reduction techniques for PM10 and PM2.5 will follow the technique for PM. ","")&amp;IF($D29="","",IFERROR(HLOOKUP(D29,'BACT-Monitoring Hidden'!$C$2:$P$226,IF('Unit Types - Emission Rates'!$H$8="Combustion",112+MATCH(C29,'BACT-Monitoring Hidden'!$B$114:$B$151,0),IF('Unit Types - Emission Rates'!$H$8="Coatings",64+MATCH(C29,'BACT-Monitoring Hidden'!$B$66:$B$113,0),IF('Unit Types - Emission Rates'!$H$8="Chemical / Energy",1+MATCH(C29,'BACT-Monitoring Hidden'!$B$3:$B$65,0),150+MATCH(C29,'BACT-Monitoring Hidden'!$B$152:$B$226,0)))),FALSE),"Fill out the Additional Notes column to demonstrate how BACT will be met."))</f>
        <v/>
      </c>
      <c r="F29" s="1009"/>
      <c r="G29" s="1010"/>
      <c r="H29" s="237"/>
    </row>
    <row r="30" spans="1:8" ht="49.5" customHeight="1" thickBot="1" x14ac:dyDescent="0.25">
      <c r="A30" s="604" t="str">
        <f>IF('Hidden Calculations'!AE15=-1,"",'Hidden Calculations'!AE15)</f>
        <v/>
      </c>
      <c r="B30" s="605" t="str">
        <f>IF('Hidden Calculations'!AF15=-1,"",'Hidden Calculations'!AF15)</f>
        <v/>
      </c>
      <c r="C30" s="314" t="str">
        <f>'Hidden Calculations'!AG15</f>
        <v/>
      </c>
      <c r="D30" s="606" t="str">
        <f>'Hidden Calculations'!AH15</f>
        <v/>
      </c>
      <c r="E30" s="1011" t="str">
        <f>IF(D30="PM","The emission reduction techniques for PM10 and PM2.5 will follow the technique for PM. ","")&amp;IF($D30="","",IFERROR(HLOOKUP(D30,'BACT-Monitoring Hidden'!$C$2:$P$226,IF('Unit Types - Emission Rates'!$H$8="Combustion",112+MATCH(C30,'BACT-Monitoring Hidden'!$B$114:$B$151,0),IF('Unit Types - Emission Rates'!$H$8="Coatings",64+MATCH(C30,'BACT-Monitoring Hidden'!$B$66:$B$113,0),IF('Unit Types - Emission Rates'!$H$8="Chemical / Energy",1+MATCH(C30,'BACT-Monitoring Hidden'!$B$3:$B$65,0),150+MATCH(C30,'BACT-Monitoring Hidden'!$B$152:$B$226,0)))),FALSE),"Fill out the Additional Notes column to demonstrate how BACT will be met."))</f>
        <v/>
      </c>
      <c r="F30" s="1012"/>
      <c r="G30" s="1013"/>
      <c r="H30" s="237"/>
    </row>
    <row r="31" spans="1:8" ht="23.1" customHeight="1" x14ac:dyDescent="0.2">
      <c r="A31" s="600" t="str">
        <f>IF('Hidden Calculations'!AE16=-1,"",'Hidden Calculations'!AE16)</f>
        <v/>
      </c>
      <c r="B31" s="1014" t="str">
        <f>IF('Hidden Calculations'!AF16=-1,"",'Hidden Calculations'!AF16)</f>
        <v/>
      </c>
      <c r="C31" s="1015" t="str">
        <f>'Hidden Calculations'!AG16</f>
        <v/>
      </c>
      <c r="D31" s="765" t="str">
        <f>'Hidden Calculations'!AH16</f>
        <v/>
      </c>
      <c r="E31" s="765" t="str">
        <f>IF(D31="PM","The emission reduction techniques for PM10 and PM2.5 will follow the technique for PM. ","")&amp;IF($D31="","",IFERROR(HLOOKUP(D31,'BACT-Monitoring Hidden'!$C$2:$P$226,IF('Unit Types - Emission Rates'!$H$8="Combustion",112+MATCH(C31,'BACT-Monitoring Hidden'!$B$114:$B$151,0),IF('Unit Types - Emission Rates'!$H$8="Coatings",64+MATCH(C31,'BACT-Monitoring Hidden'!$B$66:$B$113,0),IF('Unit Types - Emission Rates'!$H$8="Chemical / Energy",1+MATCH(C31,'BACT-Monitoring Hidden'!$B$3:$B$65,0),150+MATCH(C31,'BACT-Monitoring Hidden'!$B$152:$B$226,0)))),FALSE),"Fill out the Additional Notes column to demonstrate how BACT will be met."))</f>
        <v/>
      </c>
      <c r="F31" s="1016"/>
      <c r="G31" s="1017"/>
      <c r="H31" s="237"/>
    </row>
    <row r="32" spans="1:8" ht="23.1" customHeight="1" x14ac:dyDescent="0.2">
      <c r="A32" s="601" t="str">
        <f>IF('Hidden Calculations'!AE17=-1,"",'Hidden Calculations'!AE17)</f>
        <v/>
      </c>
      <c r="B32" s="602" t="str">
        <f>IF('Hidden Calculations'!AF17=-1,"",'Hidden Calculations'!AF17)</f>
        <v/>
      </c>
      <c r="C32" s="312" t="str">
        <f>'Hidden Calculations'!AG17</f>
        <v/>
      </c>
      <c r="D32" s="804" t="str">
        <f>'Hidden Calculations'!AH17</f>
        <v/>
      </c>
      <c r="E32" s="804" t="str">
        <f>IF(D32="PM","The emission reduction techniques for PM10 and PM2.5 will follow the technique for PM. ","")&amp;IF($D32="","",IFERROR(HLOOKUP(D32,'BACT-Monitoring Hidden'!$C$2:$P$226,IF('Unit Types - Emission Rates'!$H$8="Combustion",112+MATCH(C32,'BACT-Monitoring Hidden'!$B$114:$B$151,0),IF('Unit Types - Emission Rates'!$H$8="Coatings",64+MATCH(C32,'BACT-Monitoring Hidden'!$B$66:$B$113,0),IF('Unit Types - Emission Rates'!$H$8="Chemical / Energy",1+MATCH(C32,'BACT-Monitoring Hidden'!$B$3:$B$65,0),150+MATCH(C32,'BACT-Monitoring Hidden'!$B$152:$B$226,0)))),FALSE),"Fill out the Additional Notes column to demonstrate how BACT will be met."))</f>
        <v/>
      </c>
      <c r="F32" s="1007"/>
      <c r="G32" s="701"/>
      <c r="H32" s="237"/>
    </row>
    <row r="33" spans="1:8" ht="23.1" customHeight="1" x14ac:dyDescent="0.2">
      <c r="A33" s="601" t="str">
        <f>IF('Hidden Calculations'!AE18=-1,"",'Hidden Calculations'!AE18)</f>
        <v/>
      </c>
      <c r="B33" s="602" t="str">
        <f>IF('Hidden Calculations'!AF18=-1,"",'Hidden Calculations'!AF18)</f>
        <v/>
      </c>
      <c r="C33" s="312" t="str">
        <f>'Hidden Calculations'!AG18</f>
        <v/>
      </c>
      <c r="D33" s="804" t="str">
        <f>'Hidden Calculations'!AH18</f>
        <v/>
      </c>
      <c r="E33" s="804" t="str">
        <f>IF(D33="PM","The emission reduction techniques for PM10 and PM2.5 will follow the technique for PM. ","")&amp;IF($D33="","",IFERROR(HLOOKUP(D33,'BACT-Monitoring Hidden'!$C$2:$P$226,IF('Unit Types - Emission Rates'!$H$8="Combustion",112+MATCH(C33,'BACT-Monitoring Hidden'!$B$114:$B$151,0),IF('Unit Types - Emission Rates'!$H$8="Coatings",64+MATCH(C33,'BACT-Monitoring Hidden'!$B$66:$B$113,0),IF('Unit Types - Emission Rates'!$H$8="Chemical / Energy",1+MATCH(C33,'BACT-Monitoring Hidden'!$B$3:$B$65,0),150+MATCH(C33,'BACT-Monitoring Hidden'!$B$152:$B$226,0)))),FALSE),"Fill out the Additional Notes column to demonstrate how BACT will be met."))</f>
        <v/>
      </c>
      <c r="F33" s="1007"/>
      <c r="G33" s="701"/>
      <c r="H33" s="237"/>
    </row>
    <row r="34" spans="1:8" ht="23.1" customHeight="1" x14ac:dyDescent="0.2">
      <c r="A34" s="601" t="str">
        <f>IF('Hidden Calculations'!AE19=-1,"",'Hidden Calculations'!AE19)</f>
        <v/>
      </c>
      <c r="B34" s="602" t="str">
        <f>IF('Hidden Calculations'!AF19=-1,"",'Hidden Calculations'!AF19)</f>
        <v/>
      </c>
      <c r="C34" s="312" t="str">
        <f>'Hidden Calculations'!AG19</f>
        <v/>
      </c>
      <c r="D34" s="804" t="str">
        <f>'Hidden Calculations'!AH19</f>
        <v/>
      </c>
      <c r="E34" s="804" t="str">
        <f>IF(D34="PM","The emission reduction techniques for PM10 and PM2.5 will follow the technique for PM. ","")&amp;IF($D34="","",IFERROR(HLOOKUP(D34,'BACT-Monitoring Hidden'!$C$2:$P$226,IF('Unit Types - Emission Rates'!$H$8="Combustion",112+MATCH(C34,'BACT-Monitoring Hidden'!$B$114:$B$151,0),IF('Unit Types - Emission Rates'!$H$8="Coatings",64+MATCH(C34,'BACT-Monitoring Hidden'!$B$66:$B$113,0),IF('Unit Types - Emission Rates'!$H$8="Chemical / Energy",1+MATCH(C34,'BACT-Monitoring Hidden'!$B$3:$B$65,0),150+MATCH(C34,'BACT-Monitoring Hidden'!$B$152:$B$226,0)))),FALSE),"Fill out the Additional Notes column to demonstrate how BACT will be met."))</f>
        <v/>
      </c>
      <c r="F34" s="1007"/>
      <c r="G34" s="701"/>
      <c r="H34" s="237"/>
    </row>
    <row r="35" spans="1:8" ht="23.1" customHeight="1" x14ac:dyDescent="0.2">
      <c r="A35" s="601" t="str">
        <f>IF('Hidden Calculations'!AE20=-1,"",'Hidden Calculations'!AE20)</f>
        <v/>
      </c>
      <c r="B35" s="602" t="str">
        <f>IF('Hidden Calculations'!AF20=-1,"",'Hidden Calculations'!AF20)</f>
        <v/>
      </c>
      <c r="C35" s="312" t="str">
        <f>'Hidden Calculations'!AG20</f>
        <v/>
      </c>
      <c r="D35" s="804" t="str">
        <f>'Hidden Calculations'!AH20</f>
        <v/>
      </c>
      <c r="E35" s="804" t="str">
        <f>IF(D35="PM","The emission reduction techniques for PM10 and PM2.5 will follow the technique for PM. ","")&amp;IF($D35="","",IFERROR(HLOOKUP(D35,'BACT-Monitoring Hidden'!$C$2:$P$226,IF('Unit Types - Emission Rates'!$H$8="Combustion",112+MATCH(C35,'BACT-Monitoring Hidden'!$B$114:$B$151,0),IF('Unit Types - Emission Rates'!$H$8="Coatings",64+MATCH(C35,'BACT-Monitoring Hidden'!$B$66:$B$113,0),IF('Unit Types - Emission Rates'!$H$8="Chemical / Energy",1+MATCH(C35,'BACT-Monitoring Hidden'!$B$3:$B$65,0),150+MATCH(C35,'BACT-Monitoring Hidden'!$B$152:$B$226,0)))),FALSE),"Fill out the Additional Notes column to demonstrate how BACT will be met."))</f>
        <v/>
      </c>
      <c r="F35" s="1007"/>
      <c r="G35" s="701"/>
      <c r="H35" s="237"/>
    </row>
    <row r="36" spans="1:8" ht="23.1" customHeight="1" x14ac:dyDescent="0.2">
      <c r="A36" s="601" t="str">
        <f>IF('Hidden Calculations'!AE21=-1,"",'Hidden Calculations'!AE21)</f>
        <v/>
      </c>
      <c r="B36" s="602" t="str">
        <f>IF('Hidden Calculations'!AF21=-1,"",'Hidden Calculations'!AF21)</f>
        <v/>
      </c>
      <c r="C36" s="312" t="str">
        <f>'Hidden Calculations'!AG21</f>
        <v/>
      </c>
      <c r="D36" s="804" t="str">
        <f>'Hidden Calculations'!AH21</f>
        <v/>
      </c>
      <c r="E36" s="804" t="str">
        <f>IF(D36="PM","The emission reduction techniques for PM10 and PM2.5 will follow the technique for PM. ","")&amp;IF($D36="","",IFERROR(HLOOKUP(D36,'BACT-Monitoring Hidden'!$C$2:$P$226,IF('Unit Types - Emission Rates'!$H$8="Combustion",112+MATCH(C36,'BACT-Monitoring Hidden'!$B$114:$B$151,0),IF('Unit Types - Emission Rates'!$H$8="Coatings",64+MATCH(C36,'BACT-Monitoring Hidden'!$B$66:$B$113,0),IF('Unit Types - Emission Rates'!$H$8="Chemical / Energy",1+MATCH(C36,'BACT-Monitoring Hidden'!$B$3:$B$65,0),150+MATCH(C36,'BACT-Monitoring Hidden'!$B$152:$B$226,0)))),FALSE),"Fill out the Additional Notes column to demonstrate how BACT will be met."))</f>
        <v/>
      </c>
      <c r="F36" s="1007"/>
      <c r="G36" s="701"/>
      <c r="H36" s="237"/>
    </row>
    <row r="37" spans="1:8" ht="23.1" customHeight="1" x14ac:dyDescent="0.2">
      <c r="A37" s="601" t="str">
        <f>IF('Hidden Calculations'!AE22=-1,"",'Hidden Calculations'!AE22)</f>
        <v/>
      </c>
      <c r="B37" s="602" t="str">
        <f>IF('Hidden Calculations'!AF22=-1,"",'Hidden Calculations'!AF22)</f>
        <v/>
      </c>
      <c r="C37" s="312" t="str">
        <f>'Hidden Calculations'!AG22</f>
        <v/>
      </c>
      <c r="D37" s="804" t="str">
        <f>'Hidden Calculations'!AH22</f>
        <v/>
      </c>
      <c r="E37" s="804" t="str">
        <f>IF(D37="PM","The emission reduction techniques for PM10 and PM2.5 will follow the technique for PM. ","")&amp;IF($D37="","",IFERROR(HLOOKUP(D37,'BACT-Monitoring Hidden'!$C$2:$P$226,IF('Unit Types - Emission Rates'!$H$8="Combustion",112+MATCH(C37,'BACT-Monitoring Hidden'!$B$114:$B$151,0),IF('Unit Types - Emission Rates'!$H$8="Coatings",64+MATCH(C37,'BACT-Monitoring Hidden'!$B$66:$B$113,0),IF('Unit Types - Emission Rates'!$H$8="Chemical / Energy",1+MATCH(C37,'BACT-Monitoring Hidden'!$B$3:$B$65,0),150+MATCH(C37,'BACT-Monitoring Hidden'!$B$152:$B$226,0)))),FALSE),"Fill out the Additional Notes column to demonstrate how BACT will be met."))</f>
        <v/>
      </c>
      <c r="F37" s="1007"/>
      <c r="G37" s="701"/>
      <c r="H37" s="237"/>
    </row>
    <row r="38" spans="1:8" ht="23.1" customHeight="1" x14ac:dyDescent="0.2">
      <c r="A38" s="601" t="str">
        <f>IF('Hidden Calculations'!AE23=-1,"",'Hidden Calculations'!AE23)</f>
        <v/>
      </c>
      <c r="B38" s="602" t="str">
        <f>IF('Hidden Calculations'!AF23=-1,"",'Hidden Calculations'!AF23)</f>
        <v/>
      </c>
      <c r="C38" s="312" t="str">
        <f>'Hidden Calculations'!AG23</f>
        <v/>
      </c>
      <c r="D38" s="804" t="str">
        <f>'Hidden Calculations'!AH23</f>
        <v/>
      </c>
      <c r="E38" s="804" t="str">
        <f>IF(D38="PM","The emission reduction techniques for PM10 and PM2.5 will follow the technique for PM. ","")&amp;IF($D38="","",IFERROR(HLOOKUP(D38,'BACT-Monitoring Hidden'!$C$2:$P$226,IF('Unit Types - Emission Rates'!$H$8="Combustion",112+MATCH(C38,'BACT-Monitoring Hidden'!$B$114:$B$151,0),IF('Unit Types - Emission Rates'!$H$8="Coatings",64+MATCH(C38,'BACT-Monitoring Hidden'!$B$66:$B$113,0),IF('Unit Types - Emission Rates'!$H$8="Chemical / Energy",1+MATCH(C38,'BACT-Monitoring Hidden'!$B$3:$B$65,0),150+MATCH(C38,'BACT-Monitoring Hidden'!$B$152:$B$226,0)))),FALSE),"Fill out the Additional Notes column to demonstrate how BACT will be met."))</f>
        <v/>
      </c>
      <c r="F38" s="1007"/>
      <c r="G38" s="701"/>
      <c r="H38" s="237"/>
    </row>
    <row r="39" spans="1:8" ht="23.1" customHeight="1" x14ac:dyDescent="0.2">
      <c r="A39" s="601" t="str">
        <f>IF('Hidden Calculations'!AE24=-1,"",'Hidden Calculations'!AE24)</f>
        <v/>
      </c>
      <c r="B39" s="602" t="str">
        <f>IF('Hidden Calculations'!AF24=-1,"",'Hidden Calculations'!AF24)</f>
        <v/>
      </c>
      <c r="C39" s="312" t="str">
        <f>'Hidden Calculations'!AG24</f>
        <v/>
      </c>
      <c r="D39" s="804" t="str">
        <f>'Hidden Calculations'!AH24</f>
        <v/>
      </c>
      <c r="E39" s="804" t="str">
        <f>IF(D39="PM","The emission reduction techniques for PM10 and PM2.5 will follow the technique for PM. ","")&amp;IF($D39="","",IFERROR(HLOOKUP(D39,'BACT-Monitoring Hidden'!$C$2:$P$226,IF('Unit Types - Emission Rates'!$H$8="Combustion",112+MATCH(C39,'BACT-Monitoring Hidden'!$B$114:$B$151,0),IF('Unit Types - Emission Rates'!$H$8="Coatings",64+MATCH(C39,'BACT-Monitoring Hidden'!$B$66:$B$113,0),IF('Unit Types - Emission Rates'!$H$8="Chemical / Energy",1+MATCH(C39,'BACT-Monitoring Hidden'!$B$3:$B$65,0),150+MATCH(C39,'BACT-Monitoring Hidden'!$B$152:$B$226,0)))),FALSE),"Fill out the Additional Notes column to demonstrate how BACT will be met."))</f>
        <v/>
      </c>
      <c r="F39" s="1007"/>
      <c r="G39" s="701"/>
      <c r="H39" s="237"/>
    </row>
    <row r="40" spans="1:8" ht="23.1" customHeight="1" x14ac:dyDescent="0.2">
      <c r="A40" s="601" t="str">
        <f>IF('Hidden Calculations'!AE25=-1,"",'Hidden Calculations'!AE25)</f>
        <v/>
      </c>
      <c r="B40" s="602" t="str">
        <f>IF('Hidden Calculations'!AF25=-1,"",'Hidden Calculations'!AF25)</f>
        <v/>
      </c>
      <c r="C40" s="312" t="str">
        <f>'Hidden Calculations'!AG25</f>
        <v/>
      </c>
      <c r="D40" s="804" t="str">
        <f>'Hidden Calculations'!AH25</f>
        <v/>
      </c>
      <c r="E40" s="804" t="str">
        <f>IF(D40="PM","The emission reduction techniques for PM10 and PM2.5 will follow the technique for PM. ","")&amp;IF($D40="","",IFERROR(HLOOKUP(D40,'BACT-Monitoring Hidden'!$C$2:$P$226,IF('Unit Types - Emission Rates'!$H$8="Combustion",112+MATCH(C40,'BACT-Monitoring Hidden'!$B$114:$B$151,0),IF('Unit Types - Emission Rates'!$H$8="Coatings",64+MATCH(C40,'BACT-Monitoring Hidden'!$B$66:$B$113,0),IF('Unit Types - Emission Rates'!$H$8="Chemical / Energy",1+MATCH(C40,'BACT-Monitoring Hidden'!$B$3:$B$65,0),150+MATCH(C40,'BACT-Monitoring Hidden'!$B$152:$B$226,0)))),FALSE),"Fill out the Additional Notes column to demonstrate how BACT will be met."))</f>
        <v/>
      </c>
      <c r="F40" s="1007"/>
      <c r="G40" s="701"/>
      <c r="H40" s="237"/>
    </row>
    <row r="41" spans="1:8" ht="23.1" customHeight="1" x14ac:dyDescent="0.2">
      <c r="A41" s="601" t="str">
        <f>IF('Hidden Calculations'!AE26=-1,"",'Hidden Calculations'!AE26)</f>
        <v/>
      </c>
      <c r="B41" s="602" t="str">
        <f>IF('Hidden Calculations'!AF26=-1,"",'Hidden Calculations'!AF26)</f>
        <v/>
      </c>
      <c r="C41" s="312" t="str">
        <f>'Hidden Calculations'!AG26</f>
        <v/>
      </c>
      <c r="D41" s="804" t="str">
        <f>'Hidden Calculations'!AH26</f>
        <v/>
      </c>
      <c r="E41" s="804" t="str">
        <f>IF(D41="PM","The emission reduction techniques for PM10 and PM2.5 will follow the technique for PM. ","")&amp;IF($D41="","",IFERROR(HLOOKUP(D41,'BACT-Monitoring Hidden'!$C$2:$P$226,IF('Unit Types - Emission Rates'!$H$8="Combustion",112+MATCH(C41,'BACT-Monitoring Hidden'!$B$114:$B$151,0),IF('Unit Types - Emission Rates'!$H$8="Coatings",64+MATCH(C41,'BACT-Monitoring Hidden'!$B$66:$B$113,0),IF('Unit Types - Emission Rates'!$H$8="Chemical / Energy",1+MATCH(C41,'BACT-Monitoring Hidden'!$B$3:$B$65,0),150+MATCH(C41,'BACT-Monitoring Hidden'!$B$152:$B$226,0)))),FALSE),"Fill out the Additional Notes column to demonstrate how BACT will be met."))</f>
        <v/>
      </c>
      <c r="F41" s="1007"/>
      <c r="G41" s="701"/>
      <c r="H41" s="237"/>
    </row>
    <row r="42" spans="1:8" ht="23.1" customHeight="1" x14ac:dyDescent="0.2">
      <c r="A42" s="601" t="str">
        <f>IF('Hidden Calculations'!AE27=-1,"",'Hidden Calculations'!AE27)</f>
        <v/>
      </c>
      <c r="B42" s="602" t="str">
        <f>IF('Hidden Calculations'!AF27=-1,"",'Hidden Calculations'!AF27)</f>
        <v/>
      </c>
      <c r="C42" s="312" t="str">
        <f>'Hidden Calculations'!AG27</f>
        <v/>
      </c>
      <c r="D42" s="804" t="str">
        <f>'Hidden Calculations'!AH27</f>
        <v/>
      </c>
      <c r="E42" s="804" t="str">
        <f>IF(D42="PM","The emission reduction techniques for PM10 and PM2.5 will follow the technique for PM. ","")&amp;IF($D42="","",IFERROR(HLOOKUP(D42,'BACT-Monitoring Hidden'!$C$2:$P$226,IF('Unit Types - Emission Rates'!$H$8="Combustion",112+MATCH(C42,'BACT-Monitoring Hidden'!$B$114:$B$151,0),IF('Unit Types - Emission Rates'!$H$8="Coatings",64+MATCH(C42,'BACT-Monitoring Hidden'!$B$66:$B$113,0),IF('Unit Types - Emission Rates'!$H$8="Chemical / Energy",1+MATCH(C42,'BACT-Monitoring Hidden'!$B$3:$B$65,0),150+MATCH(C42,'BACT-Monitoring Hidden'!$B$152:$B$226,0)))),FALSE),"Fill out the Additional Notes column to demonstrate how BACT will be met."))</f>
        <v/>
      </c>
      <c r="F42" s="1007"/>
      <c r="G42" s="701"/>
      <c r="H42" s="237"/>
    </row>
    <row r="43" spans="1:8" ht="23.1" customHeight="1" x14ac:dyDescent="0.2">
      <c r="A43" s="601" t="str">
        <f>IF('Hidden Calculations'!AE28=-1,"",'Hidden Calculations'!AE28)</f>
        <v/>
      </c>
      <c r="B43" s="603" t="str">
        <f>IF('Hidden Calculations'!AF28=-1,"",'Hidden Calculations'!AF28)</f>
        <v/>
      </c>
      <c r="C43" s="313" t="str">
        <f>'Hidden Calculations'!AG28</f>
        <v/>
      </c>
      <c r="D43" s="1008" t="str">
        <f>'Hidden Calculations'!AH28</f>
        <v/>
      </c>
      <c r="E43" s="1008" t="str">
        <f>IF(D43="PM","The emission reduction techniques for PM10 and PM2.5 will follow the technique for PM. ","")&amp;IF($D43="","",IFERROR(HLOOKUP(D43,'BACT-Monitoring Hidden'!$C$2:$P$226,IF('Unit Types - Emission Rates'!$H$8="Combustion",112+MATCH(C43,'BACT-Monitoring Hidden'!$B$114:$B$151,0),IF('Unit Types - Emission Rates'!$H$8="Coatings",64+MATCH(C43,'BACT-Monitoring Hidden'!$B$66:$B$113,0),IF('Unit Types - Emission Rates'!$H$8="Chemical / Energy",1+MATCH(C43,'BACT-Monitoring Hidden'!$B$3:$B$65,0),150+MATCH(C43,'BACT-Monitoring Hidden'!$B$152:$B$226,0)))),FALSE),"Fill out the Additional Notes column to demonstrate how BACT will be met."))</f>
        <v/>
      </c>
      <c r="F43" s="1009"/>
      <c r="G43" s="1010"/>
      <c r="H43" s="237"/>
    </row>
    <row r="44" spans="1:8" ht="23.1" customHeight="1" thickBot="1" x14ac:dyDescent="0.25">
      <c r="A44" s="604" t="str">
        <f>IF('Hidden Calculations'!AE29=-1,"",'Hidden Calculations'!AE29)</f>
        <v/>
      </c>
      <c r="B44" s="605" t="str">
        <f>IF('Hidden Calculations'!AF29=-1,"",'Hidden Calculations'!AF29)</f>
        <v/>
      </c>
      <c r="C44" s="314" t="str">
        <f>'Hidden Calculations'!AG29</f>
        <v/>
      </c>
      <c r="D44" s="606" t="str">
        <f>'Hidden Calculations'!AH29</f>
        <v/>
      </c>
      <c r="E44" s="1011" t="str">
        <f>IF(D44="PM","The emission reduction techniques for PM10 and PM2.5 will follow the technique for PM. ","")&amp;IF($D44="","",IFERROR(HLOOKUP(D44,'BACT-Monitoring Hidden'!$C$2:$P$226,IF('Unit Types - Emission Rates'!$H$8="Combustion",112+MATCH(C44,'BACT-Monitoring Hidden'!$B$114:$B$151,0),IF('Unit Types - Emission Rates'!$H$8="Coatings",64+MATCH(C44,'BACT-Monitoring Hidden'!$B$66:$B$113,0),IF('Unit Types - Emission Rates'!$H$8="Chemical / Energy",1+MATCH(C44,'BACT-Monitoring Hidden'!$B$3:$B$65,0),150+MATCH(C44,'BACT-Monitoring Hidden'!$B$152:$B$226,0)))),FALSE),"Fill out the Additional Notes column to demonstrate how BACT will be met."))</f>
        <v/>
      </c>
      <c r="F44" s="1012"/>
      <c r="G44" s="1013"/>
      <c r="H44" s="237"/>
    </row>
    <row r="45" spans="1:8" ht="23.1" customHeight="1" x14ac:dyDescent="0.2">
      <c r="A45" s="600" t="str">
        <f>IF('Hidden Calculations'!AE30=-1,"",'Hidden Calculations'!AE30)</f>
        <v/>
      </c>
      <c r="B45" s="1014" t="str">
        <f>IF('Hidden Calculations'!AF30=-1,"",'Hidden Calculations'!AF30)</f>
        <v/>
      </c>
      <c r="C45" s="1015" t="str">
        <f>'Hidden Calculations'!AG30</f>
        <v/>
      </c>
      <c r="D45" s="765" t="str">
        <f>'Hidden Calculations'!AH30</f>
        <v/>
      </c>
      <c r="E45" s="765" t="str">
        <f>IF(D45="PM","The emission reduction techniques for PM10 and PM2.5 will follow the technique for PM. ","")&amp;IF($D45="","",IFERROR(HLOOKUP(D45,'BACT-Monitoring Hidden'!$C$2:$P$226,IF('Unit Types - Emission Rates'!$H$8="Combustion",112+MATCH(C45,'BACT-Monitoring Hidden'!$B$114:$B$151,0),IF('Unit Types - Emission Rates'!$H$8="Coatings",64+MATCH(C45,'BACT-Monitoring Hidden'!$B$66:$B$113,0),IF('Unit Types - Emission Rates'!$H$8="Chemical / Energy",1+MATCH(C45,'BACT-Monitoring Hidden'!$B$3:$B$65,0),150+MATCH(C45,'BACT-Monitoring Hidden'!$B$152:$B$226,0)))),FALSE),"Fill out the Additional Notes column to demonstrate how BACT will be met."))</f>
        <v/>
      </c>
      <c r="F45" s="1016"/>
      <c r="G45" s="1017"/>
      <c r="H45" s="237"/>
    </row>
    <row r="46" spans="1:8" ht="23.1" customHeight="1" x14ac:dyDescent="0.2">
      <c r="A46" s="601" t="str">
        <f>IF('Hidden Calculations'!AE31=-1,"",'Hidden Calculations'!AE31)</f>
        <v/>
      </c>
      <c r="B46" s="602" t="str">
        <f>IF('Hidden Calculations'!AF31=-1,"",'Hidden Calculations'!AF31)</f>
        <v/>
      </c>
      <c r="C46" s="312" t="str">
        <f>'Hidden Calculations'!AG31</f>
        <v/>
      </c>
      <c r="D46" s="804" t="str">
        <f>'Hidden Calculations'!AH31</f>
        <v/>
      </c>
      <c r="E46" s="804" t="str">
        <f>IF(D46="PM","The emission reduction techniques for PM10 and PM2.5 will follow the technique for PM. ","")&amp;IF($D46="","",IFERROR(HLOOKUP(D46,'BACT-Monitoring Hidden'!$C$2:$P$226,IF('Unit Types - Emission Rates'!$H$8="Combustion",112+MATCH(C46,'BACT-Monitoring Hidden'!$B$114:$B$151,0),IF('Unit Types - Emission Rates'!$H$8="Coatings",64+MATCH(C46,'BACT-Monitoring Hidden'!$B$66:$B$113,0),IF('Unit Types - Emission Rates'!$H$8="Chemical / Energy",1+MATCH(C46,'BACT-Monitoring Hidden'!$B$3:$B$65,0),150+MATCH(C46,'BACT-Monitoring Hidden'!$B$152:$B$226,0)))),FALSE),"Fill out the Additional Notes column to demonstrate how BACT will be met."))</f>
        <v/>
      </c>
      <c r="F46" s="1007"/>
      <c r="G46" s="701"/>
      <c r="H46" s="237"/>
    </row>
    <row r="47" spans="1:8" ht="23.1" customHeight="1" x14ac:dyDescent="0.2">
      <c r="A47" s="601" t="str">
        <f>IF('Hidden Calculations'!AE32=-1,"",'Hidden Calculations'!AE32)</f>
        <v/>
      </c>
      <c r="B47" s="602" t="str">
        <f>IF('Hidden Calculations'!AF32=-1,"",'Hidden Calculations'!AF32)</f>
        <v/>
      </c>
      <c r="C47" s="312" t="str">
        <f>'Hidden Calculations'!AG32</f>
        <v/>
      </c>
      <c r="D47" s="804" t="str">
        <f>'Hidden Calculations'!AH32</f>
        <v/>
      </c>
      <c r="E47" s="804" t="str">
        <f>IF(D47="PM","The emission reduction techniques for PM10 and PM2.5 will follow the technique for PM. ","")&amp;IF($D47="","",IFERROR(HLOOKUP(D47,'BACT-Monitoring Hidden'!$C$2:$P$226,IF('Unit Types - Emission Rates'!$H$8="Combustion",112+MATCH(C47,'BACT-Monitoring Hidden'!$B$114:$B$151,0),IF('Unit Types - Emission Rates'!$H$8="Coatings",64+MATCH(C47,'BACT-Monitoring Hidden'!$B$66:$B$113,0),IF('Unit Types - Emission Rates'!$H$8="Chemical / Energy",1+MATCH(C47,'BACT-Monitoring Hidden'!$B$3:$B$65,0),150+MATCH(C47,'BACT-Monitoring Hidden'!$B$152:$B$226,0)))),FALSE),"Fill out the Additional Notes column to demonstrate how BACT will be met."))</f>
        <v/>
      </c>
      <c r="F47" s="1007"/>
      <c r="G47" s="701"/>
      <c r="H47" s="237"/>
    </row>
    <row r="48" spans="1:8" ht="23.1" customHeight="1" x14ac:dyDescent="0.2">
      <c r="A48" s="601" t="str">
        <f>IF('Hidden Calculations'!AE33=-1,"",'Hidden Calculations'!AE33)</f>
        <v/>
      </c>
      <c r="B48" s="602" t="str">
        <f>IF('Hidden Calculations'!AF33=-1,"",'Hidden Calculations'!AF33)</f>
        <v/>
      </c>
      <c r="C48" s="312" t="str">
        <f>'Hidden Calculations'!AG33</f>
        <v/>
      </c>
      <c r="D48" s="804" t="str">
        <f>'Hidden Calculations'!AH33</f>
        <v/>
      </c>
      <c r="E48" s="804" t="str">
        <f>IF(D48="PM","The emission reduction techniques for PM10 and PM2.5 will follow the technique for PM. ","")&amp;IF($D48="","",IFERROR(HLOOKUP(D48,'BACT-Monitoring Hidden'!$C$2:$P$226,IF('Unit Types - Emission Rates'!$H$8="Combustion",112+MATCH(C48,'BACT-Monitoring Hidden'!$B$114:$B$151,0),IF('Unit Types - Emission Rates'!$H$8="Coatings",64+MATCH(C48,'BACT-Monitoring Hidden'!$B$66:$B$113,0),IF('Unit Types - Emission Rates'!$H$8="Chemical / Energy",1+MATCH(C48,'BACT-Monitoring Hidden'!$B$3:$B$65,0),150+MATCH(C48,'BACT-Monitoring Hidden'!$B$152:$B$226,0)))),FALSE),"Fill out the Additional Notes column to demonstrate how BACT will be met."))</f>
        <v/>
      </c>
      <c r="F48" s="1007"/>
      <c r="G48" s="701"/>
      <c r="H48" s="237"/>
    </row>
    <row r="49" spans="1:8" ht="23.1" customHeight="1" x14ac:dyDescent="0.2">
      <c r="A49" s="601" t="str">
        <f>IF('Hidden Calculations'!AE34=-1,"",'Hidden Calculations'!AE34)</f>
        <v/>
      </c>
      <c r="B49" s="602" t="str">
        <f>IF('Hidden Calculations'!AF34=-1,"",'Hidden Calculations'!AF34)</f>
        <v/>
      </c>
      <c r="C49" s="312" t="str">
        <f>'Hidden Calculations'!AG34</f>
        <v/>
      </c>
      <c r="D49" s="804" t="str">
        <f>'Hidden Calculations'!AH34</f>
        <v/>
      </c>
      <c r="E49" s="804" t="str">
        <f>IF(D49="PM","The emission reduction techniques for PM10 and PM2.5 will follow the technique for PM. ","")&amp;IF($D49="","",IFERROR(HLOOKUP(D49,'BACT-Monitoring Hidden'!$C$2:$P$226,IF('Unit Types - Emission Rates'!$H$8="Combustion",112+MATCH(C49,'BACT-Monitoring Hidden'!$B$114:$B$151,0),IF('Unit Types - Emission Rates'!$H$8="Coatings",64+MATCH(C49,'BACT-Monitoring Hidden'!$B$66:$B$113,0),IF('Unit Types - Emission Rates'!$H$8="Chemical / Energy",1+MATCH(C49,'BACT-Monitoring Hidden'!$B$3:$B$65,0),150+MATCH(C49,'BACT-Monitoring Hidden'!$B$152:$B$226,0)))),FALSE),"Fill out the Additional Notes column to demonstrate how BACT will be met."))</f>
        <v/>
      </c>
      <c r="F49" s="1007"/>
      <c r="G49" s="701"/>
      <c r="H49" s="237"/>
    </row>
    <row r="50" spans="1:8" ht="23.1" customHeight="1" x14ac:dyDescent="0.2">
      <c r="A50" s="601" t="str">
        <f>IF('Hidden Calculations'!AE35=-1,"",'Hidden Calculations'!AE35)</f>
        <v/>
      </c>
      <c r="B50" s="602" t="str">
        <f>IF('Hidden Calculations'!AF35=-1,"",'Hidden Calculations'!AF35)</f>
        <v/>
      </c>
      <c r="C50" s="312" t="str">
        <f>'Hidden Calculations'!AG35</f>
        <v/>
      </c>
      <c r="D50" s="804" t="str">
        <f>'Hidden Calculations'!AH35</f>
        <v/>
      </c>
      <c r="E50" s="804" t="str">
        <f>IF(D50="PM","The emission reduction techniques for PM10 and PM2.5 will follow the technique for PM. ","")&amp;IF($D50="","",IFERROR(HLOOKUP(D50,'BACT-Monitoring Hidden'!$C$2:$P$226,IF('Unit Types - Emission Rates'!$H$8="Combustion",112+MATCH(C50,'BACT-Monitoring Hidden'!$B$114:$B$151,0),IF('Unit Types - Emission Rates'!$H$8="Coatings",64+MATCH(C50,'BACT-Monitoring Hidden'!$B$66:$B$113,0),IF('Unit Types - Emission Rates'!$H$8="Chemical / Energy",1+MATCH(C50,'BACT-Monitoring Hidden'!$B$3:$B$65,0),150+MATCH(C50,'BACT-Monitoring Hidden'!$B$152:$B$226,0)))),FALSE),"Fill out the Additional Notes column to demonstrate how BACT will be met."))</f>
        <v/>
      </c>
      <c r="F50" s="1007"/>
      <c r="G50" s="701"/>
      <c r="H50" s="237"/>
    </row>
    <row r="51" spans="1:8" ht="23.1" customHeight="1" x14ac:dyDescent="0.2">
      <c r="A51" s="601" t="str">
        <f>IF('Hidden Calculations'!AE36=-1,"",'Hidden Calculations'!AE36)</f>
        <v/>
      </c>
      <c r="B51" s="602" t="str">
        <f>IF('Hidden Calculations'!AF36=-1,"",'Hidden Calculations'!AF36)</f>
        <v/>
      </c>
      <c r="C51" s="312" t="str">
        <f>'Hidden Calculations'!AG36</f>
        <v/>
      </c>
      <c r="D51" s="804" t="str">
        <f>'Hidden Calculations'!AH36</f>
        <v/>
      </c>
      <c r="E51" s="804" t="str">
        <f>IF(D51="PM","The emission reduction techniques for PM10 and PM2.5 will follow the technique for PM. ","")&amp;IF($D51="","",IFERROR(HLOOKUP(D51,'BACT-Monitoring Hidden'!$C$2:$P$226,IF('Unit Types - Emission Rates'!$H$8="Combustion",112+MATCH(C51,'BACT-Monitoring Hidden'!$B$114:$B$151,0),IF('Unit Types - Emission Rates'!$H$8="Coatings",64+MATCH(C51,'BACT-Monitoring Hidden'!$B$66:$B$113,0),IF('Unit Types - Emission Rates'!$H$8="Chemical / Energy",1+MATCH(C51,'BACT-Monitoring Hidden'!$B$3:$B$65,0),150+MATCH(C51,'BACT-Monitoring Hidden'!$B$152:$B$226,0)))),FALSE),"Fill out the Additional Notes column to demonstrate how BACT will be met."))</f>
        <v/>
      </c>
      <c r="F51" s="1007"/>
      <c r="G51" s="701"/>
      <c r="H51" s="237"/>
    </row>
    <row r="52" spans="1:8" ht="23.1" customHeight="1" x14ac:dyDescent="0.2">
      <c r="A52" s="601" t="str">
        <f>IF('Hidden Calculations'!AE37=-1,"",'Hidden Calculations'!AE37)</f>
        <v/>
      </c>
      <c r="B52" s="602" t="str">
        <f>IF('Hidden Calculations'!AF37=-1,"",'Hidden Calculations'!AF37)</f>
        <v/>
      </c>
      <c r="C52" s="312" t="str">
        <f>'Hidden Calculations'!AG37</f>
        <v/>
      </c>
      <c r="D52" s="804" t="str">
        <f>'Hidden Calculations'!AH37</f>
        <v/>
      </c>
      <c r="E52" s="804" t="str">
        <f>IF(D52="PM","The emission reduction techniques for PM10 and PM2.5 will follow the technique for PM. ","")&amp;IF($D52="","",IFERROR(HLOOKUP(D52,'BACT-Monitoring Hidden'!$C$2:$P$226,IF('Unit Types - Emission Rates'!$H$8="Combustion",112+MATCH(C52,'BACT-Monitoring Hidden'!$B$114:$B$151,0),IF('Unit Types - Emission Rates'!$H$8="Coatings",64+MATCH(C52,'BACT-Monitoring Hidden'!$B$66:$B$113,0),IF('Unit Types - Emission Rates'!$H$8="Chemical / Energy",1+MATCH(C52,'BACT-Monitoring Hidden'!$B$3:$B$65,0),150+MATCH(C52,'BACT-Monitoring Hidden'!$B$152:$B$226,0)))),FALSE),"Fill out the Additional Notes column to demonstrate how BACT will be met."))</f>
        <v/>
      </c>
      <c r="F52" s="1007"/>
      <c r="G52" s="701"/>
      <c r="H52" s="237"/>
    </row>
    <row r="53" spans="1:8" ht="23.1" customHeight="1" x14ac:dyDescent="0.2">
      <c r="A53" s="601" t="str">
        <f>IF('Hidden Calculations'!AE38=-1,"",'Hidden Calculations'!AE38)</f>
        <v/>
      </c>
      <c r="B53" s="602" t="str">
        <f>IF('Hidden Calculations'!AF38=-1,"",'Hidden Calculations'!AF38)</f>
        <v/>
      </c>
      <c r="C53" s="312" t="str">
        <f>'Hidden Calculations'!AG38</f>
        <v/>
      </c>
      <c r="D53" s="804" t="str">
        <f>'Hidden Calculations'!AH38</f>
        <v/>
      </c>
      <c r="E53" s="804" t="str">
        <f>IF(D53="PM","The emission reduction techniques for PM10 and PM2.5 will follow the technique for PM. ","")&amp;IF($D53="","",IFERROR(HLOOKUP(D53,'BACT-Monitoring Hidden'!$C$2:$P$226,IF('Unit Types - Emission Rates'!$H$8="Combustion",112+MATCH(C53,'BACT-Monitoring Hidden'!$B$114:$B$151,0),IF('Unit Types - Emission Rates'!$H$8="Coatings",64+MATCH(C53,'BACT-Monitoring Hidden'!$B$66:$B$113,0),IF('Unit Types - Emission Rates'!$H$8="Chemical / Energy",1+MATCH(C53,'BACT-Monitoring Hidden'!$B$3:$B$65,0),150+MATCH(C53,'BACT-Monitoring Hidden'!$B$152:$B$226,0)))),FALSE),"Fill out the Additional Notes column to demonstrate how BACT will be met."))</f>
        <v/>
      </c>
      <c r="F53" s="1007"/>
      <c r="G53" s="701"/>
      <c r="H53" s="237"/>
    </row>
    <row r="54" spans="1:8" ht="23.1" customHeight="1" x14ac:dyDescent="0.2">
      <c r="A54" s="601" t="str">
        <f>IF('Hidden Calculations'!AE39=-1,"",'Hidden Calculations'!AE39)</f>
        <v/>
      </c>
      <c r="B54" s="602" t="str">
        <f>IF('Hidden Calculations'!AF39=-1,"",'Hidden Calculations'!AF39)</f>
        <v/>
      </c>
      <c r="C54" s="312" t="str">
        <f>'Hidden Calculations'!AG39</f>
        <v/>
      </c>
      <c r="D54" s="804" t="str">
        <f>'Hidden Calculations'!AH39</f>
        <v/>
      </c>
      <c r="E54" s="804" t="str">
        <f>IF(D54="PM","The emission reduction techniques for PM10 and PM2.5 will follow the technique for PM. ","")&amp;IF($D54="","",IFERROR(HLOOKUP(D54,'BACT-Monitoring Hidden'!$C$2:$P$226,IF('Unit Types - Emission Rates'!$H$8="Combustion",112+MATCH(C54,'BACT-Monitoring Hidden'!$B$114:$B$151,0),IF('Unit Types - Emission Rates'!$H$8="Coatings",64+MATCH(C54,'BACT-Monitoring Hidden'!$B$66:$B$113,0),IF('Unit Types - Emission Rates'!$H$8="Chemical / Energy",1+MATCH(C54,'BACT-Monitoring Hidden'!$B$3:$B$65,0),150+MATCH(C54,'BACT-Monitoring Hidden'!$B$152:$B$226,0)))),FALSE),"Fill out the Additional Notes column to demonstrate how BACT will be met."))</f>
        <v/>
      </c>
      <c r="F54" s="1007"/>
      <c r="G54" s="701"/>
      <c r="H54" s="237"/>
    </row>
    <row r="55" spans="1:8" ht="23.1" customHeight="1" x14ac:dyDescent="0.2">
      <c r="A55" s="601" t="str">
        <f>IF('Hidden Calculations'!AE40=-1,"",'Hidden Calculations'!AE40)</f>
        <v/>
      </c>
      <c r="B55" s="602" t="str">
        <f>IF('Hidden Calculations'!AF40=-1,"",'Hidden Calculations'!AF40)</f>
        <v/>
      </c>
      <c r="C55" s="312" t="str">
        <f>'Hidden Calculations'!AG40</f>
        <v/>
      </c>
      <c r="D55" s="804" t="str">
        <f>'Hidden Calculations'!AH40</f>
        <v/>
      </c>
      <c r="E55" s="804" t="str">
        <f>IF(D55="PM","The emission reduction techniques for PM10 and PM2.5 will follow the technique for PM. ","")&amp;IF($D55="","",IFERROR(HLOOKUP(D55,'BACT-Monitoring Hidden'!$C$2:$P$226,IF('Unit Types - Emission Rates'!$H$8="Combustion",112+MATCH(C55,'BACT-Monitoring Hidden'!$B$114:$B$151,0),IF('Unit Types - Emission Rates'!$H$8="Coatings",64+MATCH(C55,'BACT-Monitoring Hidden'!$B$66:$B$113,0),IF('Unit Types - Emission Rates'!$H$8="Chemical / Energy",1+MATCH(C55,'BACT-Monitoring Hidden'!$B$3:$B$65,0),150+MATCH(C55,'BACT-Monitoring Hidden'!$B$152:$B$226,0)))),FALSE),"Fill out the Additional Notes column to demonstrate how BACT will be met."))</f>
        <v/>
      </c>
      <c r="F55" s="1007"/>
      <c r="G55" s="701"/>
      <c r="H55" s="237"/>
    </row>
    <row r="56" spans="1:8" ht="23.1" customHeight="1" x14ac:dyDescent="0.2">
      <c r="A56" s="601" t="str">
        <f>IF('Hidden Calculations'!AE41=-1,"",'Hidden Calculations'!AE41)</f>
        <v/>
      </c>
      <c r="B56" s="602" t="str">
        <f>IF('Hidden Calculations'!AF41=-1,"",'Hidden Calculations'!AF41)</f>
        <v/>
      </c>
      <c r="C56" s="312" t="str">
        <f>'Hidden Calculations'!AG41</f>
        <v/>
      </c>
      <c r="D56" s="804" t="str">
        <f>'Hidden Calculations'!AH41</f>
        <v/>
      </c>
      <c r="E56" s="804" t="str">
        <f>IF(D56="PM","The emission reduction techniques for PM10 and PM2.5 will follow the technique for PM. ","")&amp;IF($D56="","",IFERROR(HLOOKUP(D56,'BACT-Monitoring Hidden'!$C$2:$P$226,IF('Unit Types - Emission Rates'!$H$8="Combustion",112+MATCH(C56,'BACT-Monitoring Hidden'!$B$114:$B$151,0),IF('Unit Types - Emission Rates'!$H$8="Coatings",64+MATCH(C56,'BACT-Monitoring Hidden'!$B$66:$B$113,0),IF('Unit Types - Emission Rates'!$H$8="Chemical / Energy",1+MATCH(C56,'BACT-Monitoring Hidden'!$B$3:$B$65,0),150+MATCH(C56,'BACT-Monitoring Hidden'!$B$152:$B$226,0)))),FALSE),"Fill out the Additional Notes column to demonstrate how BACT will be met."))</f>
        <v/>
      </c>
      <c r="F56" s="1007"/>
      <c r="G56" s="701"/>
      <c r="H56" s="237"/>
    </row>
    <row r="57" spans="1:8" ht="23.1" customHeight="1" x14ac:dyDescent="0.2">
      <c r="A57" s="601" t="str">
        <f>IF('Hidden Calculations'!AE42=-1,"",'Hidden Calculations'!AE42)</f>
        <v/>
      </c>
      <c r="B57" s="603" t="str">
        <f>IF('Hidden Calculations'!AF42=-1,"",'Hidden Calculations'!AF42)</f>
        <v/>
      </c>
      <c r="C57" s="313" t="str">
        <f>'Hidden Calculations'!AG42</f>
        <v/>
      </c>
      <c r="D57" s="1008" t="str">
        <f>'Hidden Calculations'!AH42</f>
        <v/>
      </c>
      <c r="E57" s="1008" t="str">
        <f>IF(D57="PM","The emission reduction techniques for PM10 and PM2.5 will follow the technique for PM. ","")&amp;IF($D57="","",IFERROR(HLOOKUP(D57,'BACT-Monitoring Hidden'!$C$2:$P$226,IF('Unit Types - Emission Rates'!$H$8="Combustion",112+MATCH(C57,'BACT-Monitoring Hidden'!$B$114:$B$151,0),IF('Unit Types - Emission Rates'!$H$8="Coatings",64+MATCH(C57,'BACT-Monitoring Hidden'!$B$66:$B$113,0),IF('Unit Types - Emission Rates'!$H$8="Chemical / Energy",1+MATCH(C57,'BACT-Monitoring Hidden'!$B$3:$B$65,0),150+MATCH(C57,'BACT-Monitoring Hidden'!$B$152:$B$226,0)))),FALSE),"Fill out the Additional Notes column to demonstrate how BACT will be met."))</f>
        <v/>
      </c>
      <c r="F57" s="1009"/>
      <c r="G57" s="1010"/>
      <c r="H57" s="237"/>
    </row>
    <row r="58" spans="1:8" ht="23.1" customHeight="1" thickBot="1" x14ac:dyDescent="0.25">
      <c r="A58" s="604" t="str">
        <f>IF('Hidden Calculations'!AE43=-1,"",'Hidden Calculations'!AE43)</f>
        <v/>
      </c>
      <c r="B58" s="605" t="str">
        <f>IF('Hidden Calculations'!AF43=-1,"",'Hidden Calculations'!AF43)</f>
        <v/>
      </c>
      <c r="C58" s="314" t="str">
        <f>'Hidden Calculations'!AG43</f>
        <v/>
      </c>
      <c r="D58" s="606" t="str">
        <f>'Hidden Calculations'!AH43</f>
        <v/>
      </c>
      <c r="E58" s="1011" t="str">
        <f>IF(D58="PM","The emission reduction techniques for PM10 and PM2.5 will follow the technique for PM. ","")&amp;IF($D58="","",IFERROR(HLOOKUP(D58,'BACT-Monitoring Hidden'!$C$2:$P$226,IF('Unit Types - Emission Rates'!$H$8="Combustion",112+MATCH(C58,'BACT-Monitoring Hidden'!$B$114:$B$151,0),IF('Unit Types - Emission Rates'!$H$8="Coatings",64+MATCH(C58,'BACT-Monitoring Hidden'!$B$66:$B$113,0),IF('Unit Types - Emission Rates'!$H$8="Chemical / Energy",1+MATCH(C58,'BACT-Monitoring Hidden'!$B$3:$B$65,0),150+MATCH(C58,'BACT-Monitoring Hidden'!$B$152:$B$226,0)))),FALSE),"Fill out the Additional Notes column to demonstrate how BACT will be met."))</f>
        <v/>
      </c>
      <c r="F58" s="1012"/>
      <c r="G58" s="1013"/>
      <c r="H58" s="237"/>
    </row>
    <row r="59" spans="1:8" ht="23.1" customHeight="1" x14ac:dyDescent="0.2">
      <c r="A59" s="600" t="str">
        <f>IF('Hidden Calculations'!AE44=-1,"",'Hidden Calculations'!AE44)</f>
        <v/>
      </c>
      <c r="B59" s="1014" t="str">
        <f>IF('Hidden Calculations'!AF44=-1,"",'Hidden Calculations'!AF44)</f>
        <v/>
      </c>
      <c r="C59" s="1015" t="str">
        <f>'Hidden Calculations'!AG44</f>
        <v/>
      </c>
      <c r="D59" s="765" t="str">
        <f>'Hidden Calculations'!AH44</f>
        <v/>
      </c>
      <c r="E59" s="765" t="str">
        <f>IF(D59="PM","The emission reduction techniques for PM10 and PM2.5 will follow the technique for PM. ","")&amp;IF($D59="","",IFERROR(HLOOKUP(D59,'BACT-Monitoring Hidden'!$C$2:$P$226,IF('Unit Types - Emission Rates'!$H$8="Combustion",112+MATCH(C59,'BACT-Monitoring Hidden'!$B$114:$B$151,0),IF('Unit Types - Emission Rates'!$H$8="Coatings",64+MATCH(C59,'BACT-Monitoring Hidden'!$B$66:$B$113,0),IF('Unit Types - Emission Rates'!$H$8="Chemical / Energy",1+MATCH(C59,'BACT-Monitoring Hidden'!$B$3:$B$65,0),150+MATCH(C59,'BACT-Monitoring Hidden'!$B$152:$B$226,0)))),FALSE),"Fill out the Additional Notes column to demonstrate how BACT will be met."))</f>
        <v/>
      </c>
      <c r="F59" s="1016"/>
      <c r="G59" s="1017"/>
      <c r="H59" s="237"/>
    </row>
    <row r="60" spans="1:8" ht="23.1" customHeight="1" x14ac:dyDescent="0.2">
      <c r="A60" s="601" t="str">
        <f>IF('Hidden Calculations'!AE45=-1,"",'Hidden Calculations'!AE45)</f>
        <v/>
      </c>
      <c r="B60" s="602" t="str">
        <f>IF('Hidden Calculations'!AF45=-1,"",'Hidden Calculations'!AF45)</f>
        <v/>
      </c>
      <c r="C60" s="312" t="str">
        <f>'Hidden Calculations'!AG45</f>
        <v/>
      </c>
      <c r="D60" s="804" t="str">
        <f>'Hidden Calculations'!AH45</f>
        <v/>
      </c>
      <c r="E60" s="804" t="str">
        <f>IF(D60="PM","The emission reduction techniques for PM10 and PM2.5 will follow the technique for PM. ","")&amp;IF($D60="","",IFERROR(HLOOKUP(D60,'BACT-Monitoring Hidden'!$C$2:$P$226,IF('Unit Types - Emission Rates'!$H$8="Combustion",112+MATCH(C60,'BACT-Monitoring Hidden'!$B$114:$B$151,0),IF('Unit Types - Emission Rates'!$H$8="Coatings",64+MATCH(C60,'BACT-Monitoring Hidden'!$B$66:$B$113,0),IF('Unit Types - Emission Rates'!$H$8="Chemical / Energy",1+MATCH(C60,'BACT-Monitoring Hidden'!$B$3:$B$65,0),150+MATCH(C60,'BACT-Monitoring Hidden'!$B$152:$B$226,0)))),FALSE),"Fill out the Additional Notes column to demonstrate how BACT will be met."))</f>
        <v/>
      </c>
      <c r="F60" s="1007"/>
      <c r="G60" s="701"/>
      <c r="H60" s="237"/>
    </row>
    <row r="61" spans="1:8" ht="23.1" customHeight="1" x14ac:dyDescent="0.2">
      <c r="A61" s="601" t="str">
        <f>IF('Hidden Calculations'!AE46=-1,"",'Hidden Calculations'!AE46)</f>
        <v/>
      </c>
      <c r="B61" s="602" t="str">
        <f>IF('Hidden Calculations'!AF46=-1,"",'Hidden Calculations'!AF46)</f>
        <v/>
      </c>
      <c r="C61" s="312" t="str">
        <f>'Hidden Calculations'!AG46</f>
        <v/>
      </c>
      <c r="D61" s="804" t="str">
        <f>'Hidden Calculations'!AH46</f>
        <v/>
      </c>
      <c r="E61" s="804" t="str">
        <f>IF(D61="PM","The emission reduction techniques for PM10 and PM2.5 will follow the technique for PM. ","")&amp;IF($D61="","",IFERROR(HLOOKUP(D61,'BACT-Monitoring Hidden'!$C$2:$P$226,IF('Unit Types - Emission Rates'!$H$8="Combustion",112+MATCH(C61,'BACT-Monitoring Hidden'!$B$114:$B$151,0),IF('Unit Types - Emission Rates'!$H$8="Coatings",64+MATCH(C61,'BACT-Monitoring Hidden'!$B$66:$B$113,0),IF('Unit Types - Emission Rates'!$H$8="Chemical / Energy",1+MATCH(C61,'BACT-Monitoring Hidden'!$B$3:$B$65,0),150+MATCH(C61,'BACT-Monitoring Hidden'!$B$152:$B$226,0)))),FALSE),"Fill out the Additional Notes column to demonstrate how BACT will be met."))</f>
        <v/>
      </c>
      <c r="F61" s="1007"/>
      <c r="G61" s="701"/>
      <c r="H61" s="237"/>
    </row>
    <row r="62" spans="1:8" ht="23.1" customHeight="1" x14ac:dyDescent="0.2">
      <c r="A62" s="601" t="str">
        <f>IF('Hidden Calculations'!AE47=-1,"",'Hidden Calculations'!AE47)</f>
        <v/>
      </c>
      <c r="B62" s="602" t="str">
        <f>IF('Hidden Calculations'!AF47=-1,"",'Hidden Calculations'!AF47)</f>
        <v/>
      </c>
      <c r="C62" s="312" t="str">
        <f>'Hidden Calculations'!AG47</f>
        <v/>
      </c>
      <c r="D62" s="804" t="str">
        <f>'Hidden Calculations'!AH47</f>
        <v/>
      </c>
      <c r="E62" s="804" t="str">
        <f>IF(D62="PM","The emission reduction techniques for PM10 and PM2.5 will follow the technique for PM. ","")&amp;IF($D62="","",IFERROR(HLOOKUP(D62,'BACT-Monitoring Hidden'!$C$2:$P$226,IF('Unit Types - Emission Rates'!$H$8="Combustion",112+MATCH(C62,'BACT-Monitoring Hidden'!$B$114:$B$151,0),IF('Unit Types - Emission Rates'!$H$8="Coatings",64+MATCH(C62,'BACT-Monitoring Hidden'!$B$66:$B$113,0),IF('Unit Types - Emission Rates'!$H$8="Chemical / Energy",1+MATCH(C62,'BACT-Monitoring Hidden'!$B$3:$B$65,0),150+MATCH(C62,'BACT-Monitoring Hidden'!$B$152:$B$226,0)))),FALSE),"Fill out the Additional Notes column to demonstrate how BACT will be met."))</f>
        <v/>
      </c>
      <c r="F62" s="1007"/>
      <c r="G62" s="701"/>
      <c r="H62" s="237"/>
    </row>
    <row r="63" spans="1:8" ht="23.1" customHeight="1" x14ac:dyDescent="0.2">
      <c r="A63" s="601" t="str">
        <f>IF('Hidden Calculations'!AE48=-1,"",'Hidden Calculations'!AE48)</f>
        <v/>
      </c>
      <c r="B63" s="602" t="str">
        <f>IF('Hidden Calculations'!AF48=-1,"",'Hidden Calculations'!AF48)</f>
        <v/>
      </c>
      <c r="C63" s="312" t="str">
        <f>'Hidden Calculations'!AG48</f>
        <v/>
      </c>
      <c r="D63" s="804" t="str">
        <f>'Hidden Calculations'!AH48</f>
        <v/>
      </c>
      <c r="E63" s="804" t="str">
        <f>IF(D63="PM","The emission reduction techniques for PM10 and PM2.5 will follow the technique for PM. ","")&amp;IF($D63="","",IFERROR(HLOOKUP(D63,'BACT-Monitoring Hidden'!$C$2:$P$226,IF('Unit Types - Emission Rates'!$H$8="Combustion",112+MATCH(C63,'BACT-Monitoring Hidden'!$B$114:$B$151,0),IF('Unit Types - Emission Rates'!$H$8="Coatings",64+MATCH(C63,'BACT-Monitoring Hidden'!$B$66:$B$113,0),IF('Unit Types - Emission Rates'!$H$8="Chemical / Energy",1+MATCH(C63,'BACT-Monitoring Hidden'!$B$3:$B$65,0),150+MATCH(C63,'BACT-Monitoring Hidden'!$B$152:$B$226,0)))),FALSE),"Fill out the Additional Notes column to demonstrate how BACT will be met."))</f>
        <v/>
      </c>
      <c r="F63" s="1007"/>
      <c r="G63" s="701"/>
      <c r="H63" s="237"/>
    </row>
    <row r="64" spans="1:8" ht="23.1" customHeight="1" x14ac:dyDescent="0.2">
      <c r="A64" s="601" t="str">
        <f>IF('Hidden Calculations'!AE49=-1,"",'Hidden Calculations'!AE49)</f>
        <v/>
      </c>
      <c r="B64" s="602" t="str">
        <f>IF('Hidden Calculations'!AF49=-1,"",'Hidden Calculations'!AF49)</f>
        <v/>
      </c>
      <c r="C64" s="312" t="str">
        <f>'Hidden Calculations'!AG49</f>
        <v/>
      </c>
      <c r="D64" s="804" t="str">
        <f>'Hidden Calculations'!AH49</f>
        <v/>
      </c>
      <c r="E64" s="804" t="str">
        <f>IF(D64="PM","The emission reduction techniques for PM10 and PM2.5 will follow the technique for PM. ","")&amp;IF($D64="","",IFERROR(HLOOKUP(D64,'BACT-Monitoring Hidden'!$C$2:$P$226,IF('Unit Types - Emission Rates'!$H$8="Combustion",112+MATCH(C64,'BACT-Monitoring Hidden'!$B$114:$B$151,0),IF('Unit Types - Emission Rates'!$H$8="Coatings",64+MATCH(C64,'BACT-Monitoring Hidden'!$B$66:$B$113,0),IF('Unit Types - Emission Rates'!$H$8="Chemical / Energy",1+MATCH(C64,'BACT-Monitoring Hidden'!$B$3:$B$65,0),150+MATCH(C64,'BACT-Monitoring Hidden'!$B$152:$B$226,0)))),FALSE),"Fill out the Additional Notes column to demonstrate how BACT will be met."))</f>
        <v/>
      </c>
      <c r="F64" s="1007"/>
      <c r="G64" s="701"/>
      <c r="H64" s="237"/>
    </row>
    <row r="65" spans="1:8" ht="23.1" customHeight="1" x14ac:dyDescent="0.2">
      <c r="A65" s="601" t="str">
        <f>IF('Hidden Calculations'!AE50=-1,"",'Hidden Calculations'!AE50)</f>
        <v/>
      </c>
      <c r="B65" s="602" t="str">
        <f>IF('Hidden Calculations'!AF50=-1,"",'Hidden Calculations'!AF50)</f>
        <v/>
      </c>
      <c r="C65" s="312" t="str">
        <f>'Hidden Calculations'!AG50</f>
        <v/>
      </c>
      <c r="D65" s="804" t="str">
        <f>'Hidden Calculations'!AH50</f>
        <v/>
      </c>
      <c r="E65" s="804" t="str">
        <f>IF(D65="PM","The emission reduction techniques for PM10 and PM2.5 will follow the technique for PM. ","")&amp;IF($D65="","",IFERROR(HLOOKUP(D65,'BACT-Monitoring Hidden'!$C$2:$P$226,IF('Unit Types - Emission Rates'!$H$8="Combustion",112+MATCH(C65,'BACT-Monitoring Hidden'!$B$114:$B$151,0),IF('Unit Types - Emission Rates'!$H$8="Coatings",64+MATCH(C65,'BACT-Monitoring Hidden'!$B$66:$B$113,0),IF('Unit Types - Emission Rates'!$H$8="Chemical / Energy",1+MATCH(C65,'BACT-Monitoring Hidden'!$B$3:$B$65,0),150+MATCH(C65,'BACT-Monitoring Hidden'!$B$152:$B$226,0)))),FALSE),"Fill out the Additional Notes column to demonstrate how BACT will be met."))</f>
        <v/>
      </c>
      <c r="F65" s="1007"/>
      <c r="G65" s="701"/>
      <c r="H65" s="237"/>
    </row>
    <row r="66" spans="1:8" ht="23.1" customHeight="1" x14ac:dyDescent="0.2">
      <c r="A66" s="601" t="str">
        <f>IF('Hidden Calculations'!AE51=-1,"",'Hidden Calculations'!AE51)</f>
        <v/>
      </c>
      <c r="B66" s="602" t="str">
        <f>IF('Hidden Calculations'!AF51=-1,"",'Hidden Calculations'!AF51)</f>
        <v/>
      </c>
      <c r="C66" s="312" t="str">
        <f>'Hidden Calculations'!AG51</f>
        <v/>
      </c>
      <c r="D66" s="804" t="str">
        <f>'Hidden Calculations'!AH51</f>
        <v/>
      </c>
      <c r="E66" s="804" t="str">
        <f>IF(D66="PM","The emission reduction techniques for PM10 and PM2.5 will follow the technique for PM. ","")&amp;IF($D66="","",IFERROR(HLOOKUP(D66,'BACT-Monitoring Hidden'!$C$2:$P$226,IF('Unit Types - Emission Rates'!$H$8="Combustion",112+MATCH(C66,'BACT-Monitoring Hidden'!$B$114:$B$151,0),IF('Unit Types - Emission Rates'!$H$8="Coatings",64+MATCH(C66,'BACT-Monitoring Hidden'!$B$66:$B$113,0),IF('Unit Types - Emission Rates'!$H$8="Chemical / Energy",1+MATCH(C66,'BACT-Monitoring Hidden'!$B$3:$B$65,0),150+MATCH(C66,'BACT-Monitoring Hidden'!$B$152:$B$226,0)))),FALSE),"Fill out the Additional Notes column to demonstrate how BACT will be met."))</f>
        <v/>
      </c>
      <c r="F66" s="1007"/>
      <c r="G66" s="701"/>
      <c r="H66" s="237"/>
    </row>
    <row r="67" spans="1:8" ht="23.1" customHeight="1" x14ac:dyDescent="0.2">
      <c r="A67" s="601" t="str">
        <f>IF('Hidden Calculations'!AE52=-1,"",'Hidden Calculations'!AE52)</f>
        <v/>
      </c>
      <c r="B67" s="602" t="str">
        <f>IF('Hidden Calculations'!AF52=-1,"",'Hidden Calculations'!AF52)</f>
        <v/>
      </c>
      <c r="C67" s="312" t="str">
        <f>'Hidden Calculations'!AG52</f>
        <v/>
      </c>
      <c r="D67" s="804" t="str">
        <f>'Hidden Calculations'!AH52</f>
        <v/>
      </c>
      <c r="E67" s="804" t="str">
        <f>IF(D67="PM","The emission reduction techniques for PM10 and PM2.5 will follow the technique for PM. ","")&amp;IF($D67="","",IFERROR(HLOOKUP(D67,'BACT-Monitoring Hidden'!$C$2:$P$226,IF('Unit Types - Emission Rates'!$H$8="Combustion",112+MATCH(C67,'BACT-Monitoring Hidden'!$B$114:$B$151,0),IF('Unit Types - Emission Rates'!$H$8="Coatings",64+MATCH(C67,'BACT-Monitoring Hidden'!$B$66:$B$113,0),IF('Unit Types - Emission Rates'!$H$8="Chemical / Energy",1+MATCH(C67,'BACT-Monitoring Hidden'!$B$3:$B$65,0),150+MATCH(C67,'BACT-Monitoring Hidden'!$B$152:$B$226,0)))),FALSE),"Fill out the Additional Notes column to demonstrate how BACT will be met."))</f>
        <v/>
      </c>
      <c r="F67" s="1007"/>
      <c r="G67" s="701"/>
      <c r="H67" s="237"/>
    </row>
    <row r="68" spans="1:8" ht="23.1" customHeight="1" x14ac:dyDescent="0.2">
      <c r="A68" s="601" t="str">
        <f>IF('Hidden Calculations'!AE53=-1,"",'Hidden Calculations'!AE53)</f>
        <v/>
      </c>
      <c r="B68" s="602" t="str">
        <f>IF('Hidden Calculations'!AF53=-1,"",'Hidden Calculations'!AF53)</f>
        <v/>
      </c>
      <c r="C68" s="312" t="str">
        <f>'Hidden Calculations'!AG53</f>
        <v/>
      </c>
      <c r="D68" s="804" t="str">
        <f>'Hidden Calculations'!AH53</f>
        <v/>
      </c>
      <c r="E68" s="804" t="str">
        <f>IF(D68="PM","The emission reduction techniques for PM10 and PM2.5 will follow the technique for PM. ","")&amp;IF($D68="","",IFERROR(HLOOKUP(D68,'BACT-Monitoring Hidden'!$C$2:$P$226,IF('Unit Types - Emission Rates'!$H$8="Combustion",112+MATCH(C68,'BACT-Monitoring Hidden'!$B$114:$B$151,0),IF('Unit Types - Emission Rates'!$H$8="Coatings",64+MATCH(C68,'BACT-Monitoring Hidden'!$B$66:$B$113,0),IF('Unit Types - Emission Rates'!$H$8="Chemical / Energy",1+MATCH(C68,'BACT-Monitoring Hidden'!$B$3:$B$65,0),150+MATCH(C68,'BACT-Monitoring Hidden'!$B$152:$B$226,0)))),FALSE),"Fill out the Additional Notes column to demonstrate how BACT will be met."))</f>
        <v/>
      </c>
      <c r="F68" s="1007"/>
      <c r="G68" s="701"/>
      <c r="H68" s="237"/>
    </row>
    <row r="69" spans="1:8" ht="23.1" customHeight="1" x14ac:dyDescent="0.2">
      <c r="A69" s="601" t="str">
        <f>IF('Hidden Calculations'!AE54=-1,"",'Hidden Calculations'!AE54)</f>
        <v/>
      </c>
      <c r="B69" s="602" t="str">
        <f>IF('Hidden Calculations'!AF54=-1,"",'Hidden Calculations'!AF54)</f>
        <v/>
      </c>
      <c r="C69" s="312" t="str">
        <f>'Hidden Calculations'!AG54</f>
        <v/>
      </c>
      <c r="D69" s="804" t="str">
        <f>'Hidden Calculations'!AH54</f>
        <v/>
      </c>
      <c r="E69" s="804" t="str">
        <f>IF(D69="PM","The emission reduction techniques for PM10 and PM2.5 will follow the technique for PM. ","")&amp;IF($D69="","",IFERROR(HLOOKUP(D69,'BACT-Monitoring Hidden'!$C$2:$P$226,IF('Unit Types - Emission Rates'!$H$8="Combustion",112+MATCH(C69,'BACT-Monitoring Hidden'!$B$114:$B$151,0),IF('Unit Types - Emission Rates'!$H$8="Coatings",64+MATCH(C69,'BACT-Monitoring Hidden'!$B$66:$B$113,0),IF('Unit Types - Emission Rates'!$H$8="Chemical / Energy",1+MATCH(C69,'BACT-Monitoring Hidden'!$B$3:$B$65,0),150+MATCH(C69,'BACT-Monitoring Hidden'!$B$152:$B$226,0)))),FALSE),"Fill out the Additional Notes column to demonstrate how BACT will be met."))</f>
        <v/>
      </c>
      <c r="F69" s="1007"/>
      <c r="G69" s="701"/>
      <c r="H69" s="237"/>
    </row>
    <row r="70" spans="1:8" ht="23.1" customHeight="1" x14ac:dyDescent="0.2">
      <c r="A70" s="601" t="str">
        <f>IF('Hidden Calculations'!AE55=-1,"",'Hidden Calculations'!AE55)</f>
        <v/>
      </c>
      <c r="B70" s="602" t="str">
        <f>IF('Hidden Calculations'!AF55=-1,"",'Hidden Calculations'!AF55)</f>
        <v/>
      </c>
      <c r="C70" s="312" t="str">
        <f>'Hidden Calculations'!AG55</f>
        <v/>
      </c>
      <c r="D70" s="804" t="str">
        <f>'Hidden Calculations'!AH55</f>
        <v/>
      </c>
      <c r="E70" s="804" t="str">
        <f>IF(D70="PM","The emission reduction techniques for PM10 and PM2.5 will follow the technique for PM. ","")&amp;IF($D70="","",IFERROR(HLOOKUP(D70,'BACT-Monitoring Hidden'!$C$2:$P$226,IF('Unit Types - Emission Rates'!$H$8="Combustion",112+MATCH(C70,'BACT-Monitoring Hidden'!$B$114:$B$151,0),IF('Unit Types - Emission Rates'!$H$8="Coatings",64+MATCH(C70,'BACT-Monitoring Hidden'!$B$66:$B$113,0),IF('Unit Types - Emission Rates'!$H$8="Chemical / Energy",1+MATCH(C70,'BACT-Monitoring Hidden'!$B$3:$B$65,0),150+MATCH(C70,'BACT-Monitoring Hidden'!$B$152:$B$226,0)))),FALSE),"Fill out the Additional Notes column to demonstrate how BACT will be met."))</f>
        <v/>
      </c>
      <c r="F70" s="1007"/>
      <c r="G70" s="701"/>
      <c r="H70" s="237"/>
    </row>
    <row r="71" spans="1:8" ht="23.1" customHeight="1" x14ac:dyDescent="0.2">
      <c r="A71" s="601" t="str">
        <f>IF('Hidden Calculations'!AE56=-1,"",'Hidden Calculations'!AE56)</f>
        <v/>
      </c>
      <c r="B71" s="603" t="str">
        <f>IF('Hidden Calculations'!AF56=-1,"",'Hidden Calculations'!AF56)</f>
        <v/>
      </c>
      <c r="C71" s="313" t="str">
        <f>'Hidden Calculations'!AG56</f>
        <v/>
      </c>
      <c r="D71" s="1008" t="str">
        <f>'Hidden Calculations'!AH56</f>
        <v/>
      </c>
      <c r="E71" s="1008" t="str">
        <f>IF(D71="PM","The emission reduction techniques for PM10 and PM2.5 will follow the technique for PM. ","")&amp;IF($D71="","",IFERROR(HLOOKUP(D71,'BACT-Monitoring Hidden'!$C$2:$P$226,IF('Unit Types - Emission Rates'!$H$8="Combustion",112+MATCH(C71,'BACT-Monitoring Hidden'!$B$114:$B$151,0),IF('Unit Types - Emission Rates'!$H$8="Coatings",64+MATCH(C71,'BACT-Monitoring Hidden'!$B$66:$B$113,0),IF('Unit Types - Emission Rates'!$H$8="Chemical / Energy",1+MATCH(C71,'BACT-Monitoring Hidden'!$B$3:$B$65,0),150+MATCH(C71,'BACT-Monitoring Hidden'!$B$152:$B$226,0)))),FALSE),"Fill out the Additional Notes column to demonstrate how BACT will be met."))</f>
        <v/>
      </c>
      <c r="F71" s="1009"/>
      <c r="G71" s="1010"/>
      <c r="H71" s="237"/>
    </row>
    <row r="72" spans="1:8" ht="23.1" customHeight="1" thickBot="1" x14ac:dyDescent="0.25">
      <c r="A72" s="604" t="str">
        <f>IF('Hidden Calculations'!AE57=-1,"",'Hidden Calculations'!AE57)</f>
        <v/>
      </c>
      <c r="B72" s="605" t="str">
        <f>IF('Hidden Calculations'!AF57=-1,"",'Hidden Calculations'!AF57)</f>
        <v/>
      </c>
      <c r="C72" s="314" t="str">
        <f>'Hidden Calculations'!AG57</f>
        <v/>
      </c>
      <c r="D72" s="606" t="str">
        <f>'Hidden Calculations'!AH57</f>
        <v/>
      </c>
      <c r="E72" s="1011" t="str">
        <f>IF(D72="PM","The emission reduction techniques for PM10 and PM2.5 will follow the technique for PM. ","")&amp;IF($D72="","",IFERROR(HLOOKUP(D72,'BACT-Monitoring Hidden'!$C$2:$P$226,IF('Unit Types - Emission Rates'!$H$8="Combustion",112+MATCH(C72,'BACT-Monitoring Hidden'!$B$114:$B$151,0),IF('Unit Types - Emission Rates'!$H$8="Coatings",64+MATCH(C72,'BACT-Monitoring Hidden'!$B$66:$B$113,0),IF('Unit Types - Emission Rates'!$H$8="Chemical / Energy",1+MATCH(C72,'BACT-Monitoring Hidden'!$B$3:$B$65,0),150+MATCH(C72,'BACT-Monitoring Hidden'!$B$152:$B$226,0)))),FALSE),"Fill out the Additional Notes column to demonstrate how BACT will be met."))</f>
        <v/>
      </c>
      <c r="F72" s="1012"/>
      <c r="G72" s="1013"/>
      <c r="H72" s="237"/>
    </row>
    <row r="73" spans="1:8" ht="23.1" customHeight="1" x14ac:dyDescent="0.2">
      <c r="A73" s="600" t="str">
        <f>IF('Hidden Calculations'!AE58=-1,"",'Hidden Calculations'!AE58)</f>
        <v/>
      </c>
      <c r="B73" s="1014" t="str">
        <f>IF('Hidden Calculations'!AF58=-1,"",'Hidden Calculations'!AF58)</f>
        <v/>
      </c>
      <c r="C73" s="1015" t="str">
        <f>'Hidden Calculations'!AG58</f>
        <v/>
      </c>
      <c r="D73" s="765" t="str">
        <f>'Hidden Calculations'!AH58</f>
        <v/>
      </c>
      <c r="E73" s="765" t="str">
        <f>IF(D73="PM","The emission reduction techniques for PM10 and PM2.5 will follow the technique for PM. ","")&amp;IF($D73="","",IFERROR(HLOOKUP(D73,'BACT-Monitoring Hidden'!$C$2:$P$226,IF('Unit Types - Emission Rates'!$H$8="Combustion",112+MATCH(C73,'BACT-Monitoring Hidden'!$B$114:$B$151,0),IF('Unit Types - Emission Rates'!$H$8="Coatings",64+MATCH(C73,'BACT-Monitoring Hidden'!$B$66:$B$113,0),IF('Unit Types - Emission Rates'!$H$8="Chemical / Energy",1+MATCH(C73,'BACT-Monitoring Hidden'!$B$3:$B$65,0),150+MATCH(C73,'BACT-Monitoring Hidden'!$B$152:$B$226,0)))),FALSE),"Fill out the Additional Notes column to demonstrate how BACT will be met."))</f>
        <v/>
      </c>
      <c r="F73" s="1016"/>
      <c r="G73" s="1017"/>
      <c r="H73" s="237"/>
    </row>
    <row r="74" spans="1:8" ht="23.1" customHeight="1" x14ac:dyDescent="0.2">
      <c r="A74" s="601" t="str">
        <f>IF('Hidden Calculations'!AE59=-1,"",'Hidden Calculations'!AE59)</f>
        <v/>
      </c>
      <c r="B74" s="602" t="str">
        <f>IF('Hidden Calculations'!AF59=-1,"",'Hidden Calculations'!AF59)</f>
        <v/>
      </c>
      <c r="C74" s="312" t="str">
        <f>'Hidden Calculations'!AG59</f>
        <v/>
      </c>
      <c r="D74" s="804" t="str">
        <f>'Hidden Calculations'!AH59</f>
        <v/>
      </c>
      <c r="E74" s="804" t="str">
        <f>IF(D74="PM","The emission reduction techniques for PM10 and PM2.5 will follow the technique for PM. ","")&amp;IF($D74="","",IFERROR(HLOOKUP(D74,'BACT-Monitoring Hidden'!$C$2:$P$226,IF('Unit Types - Emission Rates'!$H$8="Combustion",112+MATCH(C74,'BACT-Monitoring Hidden'!$B$114:$B$151,0),IF('Unit Types - Emission Rates'!$H$8="Coatings",64+MATCH(C74,'BACT-Monitoring Hidden'!$B$66:$B$113,0),IF('Unit Types - Emission Rates'!$H$8="Chemical / Energy",1+MATCH(C74,'BACT-Monitoring Hidden'!$B$3:$B$65,0),150+MATCH(C74,'BACT-Monitoring Hidden'!$B$152:$B$226,0)))),FALSE),"Fill out the Additional Notes column to demonstrate how BACT will be met."))</f>
        <v/>
      </c>
      <c r="F74" s="1007"/>
      <c r="G74" s="701"/>
      <c r="H74" s="237"/>
    </row>
    <row r="75" spans="1:8" ht="23.1" customHeight="1" x14ac:dyDescent="0.2">
      <c r="A75" s="601" t="str">
        <f>IF('Hidden Calculations'!AE60=-1,"",'Hidden Calculations'!AE60)</f>
        <v/>
      </c>
      <c r="B75" s="602" t="str">
        <f>IF('Hidden Calculations'!AF60=-1,"",'Hidden Calculations'!AF60)</f>
        <v/>
      </c>
      <c r="C75" s="312" t="str">
        <f>'Hidden Calculations'!AG60</f>
        <v/>
      </c>
      <c r="D75" s="804" t="str">
        <f>'Hidden Calculations'!AH60</f>
        <v/>
      </c>
      <c r="E75" s="804" t="str">
        <f>IF(D75="PM","The emission reduction techniques for PM10 and PM2.5 will follow the technique for PM. ","")&amp;IF($D75="","",IFERROR(HLOOKUP(D75,'BACT-Monitoring Hidden'!$C$2:$P$226,IF('Unit Types - Emission Rates'!$H$8="Combustion",112+MATCH(C75,'BACT-Monitoring Hidden'!$B$114:$B$151,0),IF('Unit Types - Emission Rates'!$H$8="Coatings",64+MATCH(C75,'BACT-Monitoring Hidden'!$B$66:$B$113,0),IF('Unit Types - Emission Rates'!$H$8="Chemical / Energy",1+MATCH(C75,'BACT-Monitoring Hidden'!$B$3:$B$65,0),150+MATCH(C75,'BACT-Monitoring Hidden'!$B$152:$B$226,0)))),FALSE),"Fill out the Additional Notes column to demonstrate how BACT will be met."))</f>
        <v/>
      </c>
      <c r="F75" s="1007"/>
      <c r="G75" s="701"/>
      <c r="H75" s="237"/>
    </row>
    <row r="76" spans="1:8" ht="23.1" customHeight="1" x14ac:dyDescent="0.2">
      <c r="A76" s="601" t="str">
        <f>IF('Hidden Calculations'!AE61=-1,"",'Hidden Calculations'!AE61)</f>
        <v/>
      </c>
      <c r="B76" s="602" t="str">
        <f>IF('Hidden Calculations'!AF61=-1,"",'Hidden Calculations'!AF61)</f>
        <v/>
      </c>
      <c r="C76" s="312" t="str">
        <f>'Hidden Calculations'!AG61</f>
        <v/>
      </c>
      <c r="D76" s="804" t="str">
        <f>'Hidden Calculations'!AH61</f>
        <v/>
      </c>
      <c r="E76" s="804" t="str">
        <f>IF(D76="PM","The emission reduction techniques for PM10 and PM2.5 will follow the technique for PM. ","")&amp;IF($D76="","",IFERROR(HLOOKUP(D76,'BACT-Monitoring Hidden'!$C$2:$P$226,IF('Unit Types - Emission Rates'!$H$8="Combustion",112+MATCH(C76,'BACT-Monitoring Hidden'!$B$114:$B$151,0),IF('Unit Types - Emission Rates'!$H$8="Coatings",64+MATCH(C76,'BACT-Monitoring Hidden'!$B$66:$B$113,0),IF('Unit Types - Emission Rates'!$H$8="Chemical / Energy",1+MATCH(C76,'BACT-Monitoring Hidden'!$B$3:$B$65,0),150+MATCH(C76,'BACT-Monitoring Hidden'!$B$152:$B$226,0)))),FALSE),"Fill out the Additional Notes column to demonstrate how BACT will be met."))</f>
        <v/>
      </c>
      <c r="F76" s="1007"/>
      <c r="G76" s="701"/>
      <c r="H76" s="237"/>
    </row>
    <row r="77" spans="1:8" ht="23.1" customHeight="1" x14ac:dyDescent="0.2">
      <c r="A77" s="601" t="str">
        <f>IF('Hidden Calculations'!AE62=-1,"",'Hidden Calculations'!AE62)</f>
        <v/>
      </c>
      <c r="B77" s="602" t="str">
        <f>IF('Hidden Calculations'!AF62=-1,"",'Hidden Calculations'!AF62)</f>
        <v/>
      </c>
      <c r="C77" s="312" t="str">
        <f>'Hidden Calculations'!AG62</f>
        <v/>
      </c>
      <c r="D77" s="804" t="str">
        <f>'Hidden Calculations'!AH62</f>
        <v/>
      </c>
      <c r="E77" s="804" t="str">
        <f>IF(D77="PM","The emission reduction techniques for PM10 and PM2.5 will follow the technique for PM. ","")&amp;IF($D77="","",IFERROR(HLOOKUP(D77,'BACT-Monitoring Hidden'!$C$2:$P$226,IF('Unit Types - Emission Rates'!$H$8="Combustion",112+MATCH(C77,'BACT-Monitoring Hidden'!$B$114:$B$151,0),IF('Unit Types - Emission Rates'!$H$8="Coatings",64+MATCH(C77,'BACT-Monitoring Hidden'!$B$66:$B$113,0),IF('Unit Types - Emission Rates'!$H$8="Chemical / Energy",1+MATCH(C77,'BACT-Monitoring Hidden'!$B$3:$B$65,0),150+MATCH(C77,'BACT-Monitoring Hidden'!$B$152:$B$226,0)))),FALSE),"Fill out the Additional Notes column to demonstrate how BACT will be met."))</f>
        <v/>
      </c>
      <c r="F77" s="1007"/>
      <c r="G77" s="701"/>
      <c r="H77" s="237"/>
    </row>
    <row r="78" spans="1:8" ht="23.1" customHeight="1" x14ac:dyDescent="0.2">
      <c r="A78" s="601" t="str">
        <f>IF('Hidden Calculations'!AE63=-1,"",'Hidden Calculations'!AE63)</f>
        <v/>
      </c>
      <c r="B78" s="602" t="str">
        <f>IF('Hidden Calculations'!AF63=-1,"",'Hidden Calculations'!AF63)</f>
        <v/>
      </c>
      <c r="C78" s="312" t="str">
        <f>'Hidden Calculations'!AG63</f>
        <v/>
      </c>
      <c r="D78" s="804" t="str">
        <f>'Hidden Calculations'!AH63</f>
        <v/>
      </c>
      <c r="E78" s="804" t="str">
        <f>IF(D78="PM","The emission reduction techniques for PM10 and PM2.5 will follow the technique for PM. ","")&amp;IF($D78="","",IFERROR(HLOOKUP(D78,'BACT-Monitoring Hidden'!$C$2:$P$226,IF('Unit Types - Emission Rates'!$H$8="Combustion",112+MATCH(C78,'BACT-Monitoring Hidden'!$B$114:$B$151,0),IF('Unit Types - Emission Rates'!$H$8="Coatings",64+MATCH(C78,'BACT-Monitoring Hidden'!$B$66:$B$113,0),IF('Unit Types - Emission Rates'!$H$8="Chemical / Energy",1+MATCH(C78,'BACT-Monitoring Hidden'!$B$3:$B$65,0),150+MATCH(C78,'BACT-Monitoring Hidden'!$B$152:$B$226,0)))),FALSE),"Fill out the Additional Notes column to demonstrate how BACT will be met."))</f>
        <v/>
      </c>
      <c r="F78" s="1007"/>
      <c r="G78" s="701"/>
      <c r="H78" s="237"/>
    </row>
    <row r="79" spans="1:8" ht="23.1" customHeight="1" x14ac:dyDescent="0.2">
      <c r="A79" s="601" t="str">
        <f>IF('Hidden Calculations'!AE64=-1,"",'Hidden Calculations'!AE64)</f>
        <v/>
      </c>
      <c r="B79" s="602" t="str">
        <f>IF('Hidden Calculations'!AF64=-1,"",'Hidden Calculations'!AF64)</f>
        <v/>
      </c>
      <c r="C79" s="312" t="str">
        <f>'Hidden Calculations'!AG64</f>
        <v/>
      </c>
      <c r="D79" s="804" t="str">
        <f>'Hidden Calculations'!AH64</f>
        <v/>
      </c>
      <c r="E79" s="804" t="str">
        <f>IF(D79="PM","The emission reduction techniques for PM10 and PM2.5 will follow the technique for PM. ","")&amp;IF($D79="","",IFERROR(HLOOKUP(D79,'BACT-Monitoring Hidden'!$C$2:$P$226,IF('Unit Types - Emission Rates'!$H$8="Combustion",112+MATCH(C79,'BACT-Monitoring Hidden'!$B$114:$B$151,0),IF('Unit Types - Emission Rates'!$H$8="Coatings",64+MATCH(C79,'BACT-Monitoring Hidden'!$B$66:$B$113,0),IF('Unit Types - Emission Rates'!$H$8="Chemical / Energy",1+MATCH(C79,'BACT-Monitoring Hidden'!$B$3:$B$65,0),150+MATCH(C79,'BACT-Monitoring Hidden'!$B$152:$B$226,0)))),FALSE),"Fill out the Additional Notes column to demonstrate how BACT will be met."))</f>
        <v/>
      </c>
      <c r="F79" s="1007"/>
      <c r="G79" s="701"/>
      <c r="H79" s="237"/>
    </row>
    <row r="80" spans="1:8" ht="23.1" customHeight="1" x14ac:dyDescent="0.2">
      <c r="A80" s="601" t="str">
        <f>IF('Hidden Calculations'!AE65=-1,"",'Hidden Calculations'!AE65)</f>
        <v/>
      </c>
      <c r="B80" s="602" t="str">
        <f>IF('Hidden Calculations'!AF65=-1,"",'Hidden Calculations'!AF65)</f>
        <v/>
      </c>
      <c r="C80" s="312" t="str">
        <f>'Hidden Calculations'!AG65</f>
        <v/>
      </c>
      <c r="D80" s="804" t="str">
        <f>'Hidden Calculations'!AH65</f>
        <v/>
      </c>
      <c r="E80" s="804" t="str">
        <f>IF(D80="PM","The emission reduction techniques for PM10 and PM2.5 will follow the technique for PM. ","")&amp;IF($D80="","",IFERROR(HLOOKUP(D80,'BACT-Monitoring Hidden'!$C$2:$P$226,IF('Unit Types - Emission Rates'!$H$8="Combustion",112+MATCH(C80,'BACT-Monitoring Hidden'!$B$114:$B$151,0),IF('Unit Types - Emission Rates'!$H$8="Coatings",64+MATCH(C80,'BACT-Monitoring Hidden'!$B$66:$B$113,0),IF('Unit Types - Emission Rates'!$H$8="Chemical / Energy",1+MATCH(C80,'BACT-Monitoring Hidden'!$B$3:$B$65,0),150+MATCH(C80,'BACT-Monitoring Hidden'!$B$152:$B$226,0)))),FALSE),"Fill out the Additional Notes column to demonstrate how BACT will be met."))</f>
        <v/>
      </c>
      <c r="F80" s="1007"/>
      <c r="G80" s="701"/>
      <c r="H80" s="237"/>
    </row>
    <row r="81" spans="1:8" ht="23.1" customHeight="1" x14ac:dyDescent="0.2">
      <c r="A81" s="601" t="str">
        <f>IF('Hidden Calculations'!AE66=-1,"",'Hidden Calculations'!AE66)</f>
        <v/>
      </c>
      <c r="B81" s="602" t="str">
        <f>IF('Hidden Calculations'!AF66=-1,"",'Hidden Calculations'!AF66)</f>
        <v/>
      </c>
      <c r="C81" s="312" t="str">
        <f>'Hidden Calculations'!AG66</f>
        <v/>
      </c>
      <c r="D81" s="804" t="str">
        <f>'Hidden Calculations'!AH66</f>
        <v/>
      </c>
      <c r="E81" s="804" t="str">
        <f>IF(D81="PM","The emission reduction techniques for PM10 and PM2.5 will follow the technique for PM. ","")&amp;IF($D81="","",IFERROR(HLOOKUP(D81,'BACT-Monitoring Hidden'!$C$2:$P$226,IF('Unit Types - Emission Rates'!$H$8="Combustion",112+MATCH(C81,'BACT-Monitoring Hidden'!$B$114:$B$151,0),IF('Unit Types - Emission Rates'!$H$8="Coatings",64+MATCH(C81,'BACT-Monitoring Hidden'!$B$66:$B$113,0),IF('Unit Types - Emission Rates'!$H$8="Chemical / Energy",1+MATCH(C81,'BACT-Monitoring Hidden'!$B$3:$B$65,0),150+MATCH(C81,'BACT-Monitoring Hidden'!$B$152:$B$226,0)))),FALSE),"Fill out the Additional Notes column to demonstrate how BACT will be met."))</f>
        <v/>
      </c>
      <c r="F81" s="1007"/>
      <c r="G81" s="701"/>
      <c r="H81" s="237"/>
    </row>
    <row r="82" spans="1:8" ht="23.1" customHeight="1" x14ac:dyDescent="0.2">
      <c r="A82" s="601" t="str">
        <f>IF('Hidden Calculations'!AE67=-1,"",'Hidden Calculations'!AE67)</f>
        <v/>
      </c>
      <c r="B82" s="602" t="str">
        <f>IF('Hidden Calculations'!AF67=-1,"",'Hidden Calculations'!AF67)</f>
        <v/>
      </c>
      <c r="C82" s="312" t="str">
        <f>'Hidden Calculations'!AG67</f>
        <v/>
      </c>
      <c r="D82" s="804" t="str">
        <f>'Hidden Calculations'!AH67</f>
        <v/>
      </c>
      <c r="E82" s="804" t="str">
        <f>IF(D82="PM","The emission reduction techniques for PM10 and PM2.5 will follow the technique for PM. ","")&amp;IF($D82="","",IFERROR(HLOOKUP(D82,'BACT-Monitoring Hidden'!$C$2:$P$226,IF('Unit Types - Emission Rates'!$H$8="Combustion",112+MATCH(C82,'BACT-Monitoring Hidden'!$B$114:$B$151,0),IF('Unit Types - Emission Rates'!$H$8="Coatings",64+MATCH(C82,'BACT-Monitoring Hidden'!$B$66:$B$113,0),IF('Unit Types - Emission Rates'!$H$8="Chemical / Energy",1+MATCH(C82,'BACT-Monitoring Hidden'!$B$3:$B$65,0),150+MATCH(C82,'BACT-Monitoring Hidden'!$B$152:$B$226,0)))),FALSE),"Fill out the Additional Notes column to demonstrate how BACT will be met."))</f>
        <v/>
      </c>
      <c r="F82" s="1007"/>
      <c r="G82" s="701"/>
      <c r="H82" s="237"/>
    </row>
    <row r="83" spans="1:8" ht="23.1" customHeight="1" x14ac:dyDescent="0.2">
      <c r="A83" s="601" t="str">
        <f>IF('Hidden Calculations'!AE68=-1,"",'Hidden Calculations'!AE68)</f>
        <v/>
      </c>
      <c r="B83" s="602" t="str">
        <f>IF('Hidden Calculations'!AF68=-1,"",'Hidden Calculations'!AF68)</f>
        <v/>
      </c>
      <c r="C83" s="312" t="str">
        <f>'Hidden Calculations'!AG68</f>
        <v/>
      </c>
      <c r="D83" s="804" t="str">
        <f>'Hidden Calculations'!AH68</f>
        <v/>
      </c>
      <c r="E83" s="804" t="str">
        <f>IF(D83="PM","The emission reduction techniques for PM10 and PM2.5 will follow the technique for PM. ","")&amp;IF($D83="","",IFERROR(HLOOKUP(D83,'BACT-Monitoring Hidden'!$C$2:$P$226,IF('Unit Types - Emission Rates'!$H$8="Combustion",112+MATCH(C83,'BACT-Monitoring Hidden'!$B$114:$B$151,0),IF('Unit Types - Emission Rates'!$H$8="Coatings",64+MATCH(C83,'BACT-Monitoring Hidden'!$B$66:$B$113,0),IF('Unit Types - Emission Rates'!$H$8="Chemical / Energy",1+MATCH(C83,'BACT-Monitoring Hidden'!$B$3:$B$65,0),150+MATCH(C83,'BACT-Monitoring Hidden'!$B$152:$B$226,0)))),FALSE),"Fill out the Additional Notes column to demonstrate how BACT will be met."))</f>
        <v/>
      </c>
      <c r="F83" s="1007"/>
      <c r="G83" s="701"/>
      <c r="H83" s="237"/>
    </row>
    <row r="84" spans="1:8" ht="23.1" customHeight="1" x14ac:dyDescent="0.2">
      <c r="A84" s="601" t="str">
        <f>IF('Hidden Calculations'!AE69=-1,"",'Hidden Calculations'!AE69)</f>
        <v/>
      </c>
      <c r="B84" s="602" t="str">
        <f>IF('Hidden Calculations'!AF69=-1,"",'Hidden Calculations'!AF69)</f>
        <v/>
      </c>
      <c r="C84" s="312" t="str">
        <f>'Hidden Calculations'!AG69</f>
        <v/>
      </c>
      <c r="D84" s="804" t="str">
        <f>'Hidden Calculations'!AH69</f>
        <v/>
      </c>
      <c r="E84" s="804" t="str">
        <f>IF(D84="PM","The emission reduction techniques for PM10 and PM2.5 will follow the technique for PM. ","")&amp;IF($D84="","",IFERROR(HLOOKUP(D84,'BACT-Monitoring Hidden'!$C$2:$P$226,IF('Unit Types - Emission Rates'!$H$8="Combustion",112+MATCH(C84,'BACT-Monitoring Hidden'!$B$114:$B$151,0),IF('Unit Types - Emission Rates'!$H$8="Coatings",64+MATCH(C84,'BACT-Monitoring Hidden'!$B$66:$B$113,0),IF('Unit Types - Emission Rates'!$H$8="Chemical / Energy",1+MATCH(C84,'BACT-Monitoring Hidden'!$B$3:$B$65,0),150+MATCH(C84,'BACT-Monitoring Hidden'!$B$152:$B$226,0)))),FALSE),"Fill out the Additional Notes column to demonstrate how BACT will be met."))</f>
        <v/>
      </c>
      <c r="F84" s="1007"/>
      <c r="G84" s="701"/>
      <c r="H84" s="237"/>
    </row>
    <row r="85" spans="1:8" ht="23.1" customHeight="1" x14ac:dyDescent="0.2">
      <c r="A85" s="601" t="str">
        <f>IF('Hidden Calculations'!AE70=-1,"",'Hidden Calculations'!AE70)</f>
        <v/>
      </c>
      <c r="B85" s="603" t="str">
        <f>IF('Hidden Calculations'!AF70=-1,"",'Hidden Calculations'!AF70)</f>
        <v/>
      </c>
      <c r="C85" s="313" t="str">
        <f>'Hidden Calculations'!AG70</f>
        <v/>
      </c>
      <c r="D85" s="1008" t="str">
        <f>'Hidden Calculations'!AH70</f>
        <v/>
      </c>
      <c r="E85" s="1008" t="str">
        <f>IF(D85="PM","The emission reduction techniques for PM10 and PM2.5 will follow the technique for PM. ","")&amp;IF($D85="","",IFERROR(HLOOKUP(D85,'BACT-Monitoring Hidden'!$C$2:$P$226,IF('Unit Types - Emission Rates'!$H$8="Combustion",112+MATCH(C85,'BACT-Monitoring Hidden'!$B$114:$B$151,0),IF('Unit Types - Emission Rates'!$H$8="Coatings",64+MATCH(C85,'BACT-Monitoring Hidden'!$B$66:$B$113,0),IF('Unit Types - Emission Rates'!$H$8="Chemical / Energy",1+MATCH(C85,'BACT-Monitoring Hidden'!$B$3:$B$65,0),150+MATCH(C85,'BACT-Monitoring Hidden'!$B$152:$B$226,0)))),FALSE),"Fill out the Additional Notes column to demonstrate how BACT will be met."))</f>
        <v/>
      </c>
      <c r="F85" s="1009"/>
      <c r="G85" s="1010"/>
      <c r="H85" s="237"/>
    </row>
    <row r="86" spans="1:8" ht="23.1" customHeight="1" thickBot="1" x14ac:dyDescent="0.25">
      <c r="A86" s="604" t="str">
        <f>IF('Hidden Calculations'!AE71=-1,"",'Hidden Calculations'!AE71)</f>
        <v/>
      </c>
      <c r="B86" s="605" t="str">
        <f>IF('Hidden Calculations'!AF71=-1,"",'Hidden Calculations'!AF71)</f>
        <v/>
      </c>
      <c r="C86" s="314" t="str">
        <f>'Hidden Calculations'!AG71</f>
        <v/>
      </c>
      <c r="D86" s="606" t="str">
        <f>'Hidden Calculations'!AH71</f>
        <v/>
      </c>
      <c r="E86" s="1011" t="str">
        <f>IF(D86="PM","The emission reduction techniques for PM10 and PM2.5 will follow the technique for PM. ","")&amp;IF($D86="","",IFERROR(HLOOKUP(D86,'BACT-Monitoring Hidden'!$C$2:$P$226,IF('Unit Types - Emission Rates'!$H$8="Combustion",112+MATCH(C86,'BACT-Monitoring Hidden'!$B$114:$B$151,0),IF('Unit Types - Emission Rates'!$H$8="Coatings",64+MATCH(C86,'BACT-Monitoring Hidden'!$B$66:$B$113,0),IF('Unit Types - Emission Rates'!$H$8="Chemical / Energy",1+MATCH(C86,'BACT-Monitoring Hidden'!$B$3:$B$65,0),150+MATCH(C86,'BACT-Monitoring Hidden'!$B$152:$B$226,0)))),FALSE),"Fill out the Additional Notes column to demonstrate how BACT will be met."))</f>
        <v/>
      </c>
      <c r="F86" s="1012"/>
      <c r="G86" s="1013"/>
      <c r="H86" s="237"/>
    </row>
    <row r="87" spans="1:8" ht="23.1" customHeight="1" x14ac:dyDescent="0.2">
      <c r="A87" s="600" t="str">
        <f>IF('Hidden Calculations'!AE72=-1,"",'Hidden Calculations'!AE72)</f>
        <v/>
      </c>
      <c r="B87" s="1014" t="str">
        <f>IF('Hidden Calculations'!AF72=-1,"",'Hidden Calculations'!AF72)</f>
        <v/>
      </c>
      <c r="C87" s="1015" t="str">
        <f>'Hidden Calculations'!AG72</f>
        <v/>
      </c>
      <c r="D87" s="765" t="str">
        <f>'Hidden Calculations'!AH72</f>
        <v/>
      </c>
      <c r="E87" s="765" t="str">
        <f>IF(D87="PM","The emission reduction techniques for PM10 and PM2.5 will follow the technique for PM. ","")&amp;IF($D87="","",IFERROR(HLOOKUP(D87,'BACT-Monitoring Hidden'!$C$2:$P$226,IF('Unit Types - Emission Rates'!$H$8="Combustion",112+MATCH(C87,'BACT-Monitoring Hidden'!$B$114:$B$151,0),IF('Unit Types - Emission Rates'!$H$8="Coatings",64+MATCH(C87,'BACT-Monitoring Hidden'!$B$66:$B$113,0),IF('Unit Types - Emission Rates'!$H$8="Chemical / Energy",1+MATCH(C87,'BACT-Monitoring Hidden'!$B$3:$B$65,0),150+MATCH(C87,'BACT-Monitoring Hidden'!$B$152:$B$226,0)))),FALSE),"Fill out the Additional Notes column to demonstrate how BACT will be met."))</f>
        <v/>
      </c>
      <c r="F87" s="1016"/>
      <c r="G87" s="1017"/>
      <c r="H87" s="237"/>
    </row>
    <row r="88" spans="1:8" ht="23.1" customHeight="1" x14ac:dyDescent="0.2">
      <c r="A88" s="601" t="str">
        <f>IF('Hidden Calculations'!AE73=-1,"",'Hidden Calculations'!AE73)</f>
        <v/>
      </c>
      <c r="B88" s="602" t="str">
        <f>IF('Hidden Calculations'!AF73=-1,"",'Hidden Calculations'!AF73)</f>
        <v/>
      </c>
      <c r="C88" s="312" t="str">
        <f>'Hidden Calculations'!AG73</f>
        <v/>
      </c>
      <c r="D88" s="804" t="str">
        <f>'Hidden Calculations'!AH73</f>
        <v/>
      </c>
      <c r="E88" s="804" t="str">
        <f>IF(D88="PM","The emission reduction techniques for PM10 and PM2.5 will follow the technique for PM. ","")&amp;IF($D88="","",IFERROR(HLOOKUP(D88,'BACT-Monitoring Hidden'!$C$2:$P$226,IF('Unit Types - Emission Rates'!$H$8="Combustion",112+MATCH(C88,'BACT-Monitoring Hidden'!$B$114:$B$151,0),IF('Unit Types - Emission Rates'!$H$8="Coatings",64+MATCH(C88,'BACT-Monitoring Hidden'!$B$66:$B$113,0),IF('Unit Types - Emission Rates'!$H$8="Chemical / Energy",1+MATCH(C88,'BACT-Monitoring Hidden'!$B$3:$B$65,0),150+MATCH(C88,'BACT-Monitoring Hidden'!$B$152:$B$226,0)))),FALSE),"Fill out the Additional Notes column to demonstrate how BACT will be met."))</f>
        <v/>
      </c>
      <c r="F88" s="1007"/>
      <c r="G88" s="701"/>
      <c r="H88" s="237"/>
    </row>
    <row r="89" spans="1:8" ht="23.1" customHeight="1" x14ac:dyDescent="0.2">
      <c r="A89" s="601" t="str">
        <f>IF('Hidden Calculations'!AE74=-1,"",'Hidden Calculations'!AE74)</f>
        <v/>
      </c>
      <c r="B89" s="602" t="str">
        <f>IF('Hidden Calculations'!AF74=-1,"",'Hidden Calculations'!AF74)</f>
        <v/>
      </c>
      <c r="C89" s="312" t="str">
        <f>'Hidden Calculations'!AG74</f>
        <v/>
      </c>
      <c r="D89" s="804" t="str">
        <f>'Hidden Calculations'!AH74</f>
        <v/>
      </c>
      <c r="E89" s="804" t="str">
        <f>IF(D89="PM","The emission reduction techniques for PM10 and PM2.5 will follow the technique for PM. ","")&amp;IF($D89="","",IFERROR(HLOOKUP(D89,'BACT-Monitoring Hidden'!$C$2:$P$226,IF('Unit Types - Emission Rates'!$H$8="Combustion",112+MATCH(C89,'BACT-Monitoring Hidden'!$B$114:$B$151,0),IF('Unit Types - Emission Rates'!$H$8="Coatings",64+MATCH(C89,'BACT-Monitoring Hidden'!$B$66:$B$113,0),IF('Unit Types - Emission Rates'!$H$8="Chemical / Energy",1+MATCH(C89,'BACT-Monitoring Hidden'!$B$3:$B$65,0),150+MATCH(C89,'BACT-Monitoring Hidden'!$B$152:$B$226,0)))),FALSE),"Fill out the Additional Notes column to demonstrate how BACT will be met."))</f>
        <v/>
      </c>
      <c r="F89" s="1007"/>
      <c r="G89" s="701"/>
      <c r="H89" s="237"/>
    </row>
    <row r="90" spans="1:8" ht="23.1" customHeight="1" x14ac:dyDescent="0.2">
      <c r="A90" s="601" t="str">
        <f>IF('Hidden Calculations'!AE75=-1,"",'Hidden Calculations'!AE75)</f>
        <v/>
      </c>
      <c r="B90" s="602" t="str">
        <f>IF('Hidden Calculations'!AF75=-1,"",'Hidden Calculations'!AF75)</f>
        <v/>
      </c>
      <c r="C90" s="312" t="str">
        <f>'Hidden Calculations'!AG75</f>
        <v/>
      </c>
      <c r="D90" s="804" t="str">
        <f>'Hidden Calculations'!AH75</f>
        <v/>
      </c>
      <c r="E90" s="804" t="str">
        <f>IF(D90="PM","The emission reduction techniques for PM10 and PM2.5 will follow the technique for PM. ","")&amp;IF($D90="","",IFERROR(HLOOKUP(D90,'BACT-Monitoring Hidden'!$C$2:$P$226,IF('Unit Types - Emission Rates'!$H$8="Combustion",112+MATCH(C90,'BACT-Monitoring Hidden'!$B$114:$B$151,0),IF('Unit Types - Emission Rates'!$H$8="Coatings",64+MATCH(C90,'BACT-Monitoring Hidden'!$B$66:$B$113,0),IF('Unit Types - Emission Rates'!$H$8="Chemical / Energy",1+MATCH(C90,'BACT-Monitoring Hidden'!$B$3:$B$65,0),150+MATCH(C90,'BACT-Monitoring Hidden'!$B$152:$B$226,0)))),FALSE),"Fill out the Additional Notes column to demonstrate how BACT will be met."))</f>
        <v/>
      </c>
      <c r="F90" s="1007"/>
      <c r="G90" s="701"/>
      <c r="H90" s="237"/>
    </row>
    <row r="91" spans="1:8" ht="23.1" customHeight="1" x14ac:dyDescent="0.2">
      <c r="A91" s="601" t="str">
        <f>IF('Hidden Calculations'!AE76=-1,"",'Hidden Calculations'!AE76)</f>
        <v/>
      </c>
      <c r="B91" s="602" t="str">
        <f>IF('Hidden Calculations'!AF76=-1,"",'Hidden Calculations'!AF76)</f>
        <v/>
      </c>
      <c r="C91" s="312" t="str">
        <f>'Hidden Calculations'!AG76</f>
        <v/>
      </c>
      <c r="D91" s="804" t="str">
        <f>'Hidden Calculations'!AH76</f>
        <v/>
      </c>
      <c r="E91" s="804" t="str">
        <f>IF(D91="PM","The emission reduction techniques for PM10 and PM2.5 will follow the technique for PM. ","")&amp;IF($D91="","",IFERROR(HLOOKUP(D91,'BACT-Monitoring Hidden'!$C$2:$P$226,IF('Unit Types - Emission Rates'!$H$8="Combustion",112+MATCH(C91,'BACT-Monitoring Hidden'!$B$114:$B$151,0),IF('Unit Types - Emission Rates'!$H$8="Coatings",64+MATCH(C91,'BACT-Monitoring Hidden'!$B$66:$B$113,0),IF('Unit Types - Emission Rates'!$H$8="Chemical / Energy",1+MATCH(C91,'BACT-Monitoring Hidden'!$B$3:$B$65,0),150+MATCH(C91,'BACT-Monitoring Hidden'!$B$152:$B$226,0)))),FALSE),"Fill out the Additional Notes column to demonstrate how BACT will be met."))</f>
        <v/>
      </c>
      <c r="F91" s="1007"/>
      <c r="G91" s="701"/>
      <c r="H91" s="237"/>
    </row>
    <row r="92" spans="1:8" ht="23.1" customHeight="1" x14ac:dyDescent="0.2">
      <c r="A92" s="601" t="str">
        <f>IF('Hidden Calculations'!AE77=-1,"",'Hidden Calculations'!AE77)</f>
        <v/>
      </c>
      <c r="B92" s="602" t="str">
        <f>IF('Hidden Calculations'!AF77=-1,"",'Hidden Calculations'!AF77)</f>
        <v/>
      </c>
      <c r="C92" s="312" t="str">
        <f>'Hidden Calculations'!AG77</f>
        <v/>
      </c>
      <c r="D92" s="804" t="str">
        <f>'Hidden Calculations'!AH77</f>
        <v/>
      </c>
      <c r="E92" s="804" t="str">
        <f>IF(D92="PM","The emission reduction techniques for PM10 and PM2.5 will follow the technique for PM. ","")&amp;IF($D92="","",IFERROR(HLOOKUP(D92,'BACT-Monitoring Hidden'!$C$2:$P$226,IF('Unit Types - Emission Rates'!$H$8="Combustion",112+MATCH(C92,'BACT-Monitoring Hidden'!$B$114:$B$151,0),IF('Unit Types - Emission Rates'!$H$8="Coatings",64+MATCH(C92,'BACT-Monitoring Hidden'!$B$66:$B$113,0),IF('Unit Types - Emission Rates'!$H$8="Chemical / Energy",1+MATCH(C92,'BACT-Monitoring Hidden'!$B$3:$B$65,0),150+MATCH(C92,'BACT-Monitoring Hidden'!$B$152:$B$226,0)))),FALSE),"Fill out the Additional Notes column to demonstrate how BACT will be met."))</f>
        <v/>
      </c>
      <c r="F92" s="1007"/>
      <c r="G92" s="701"/>
      <c r="H92" s="237"/>
    </row>
    <row r="93" spans="1:8" ht="23.1" customHeight="1" x14ac:dyDescent="0.2">
      <c r="A93" s="601" t="str">
        <f>IF('Hidden Calculations'!AE78=-1,"",'Hidden Calculations'!AE78)</f>
        <v/>
      </c>
      <c r="B93" s="602" t="str">
        <f>IF('Hidden Calculations'!AF78=-1,"",'Hidden Calculations'!AF78)</f>
        <v/>
      </c>
      <c r="C93" s="312" t="str">
        <f>'Hidden Calculations'!AG78</f>
        <v/>
      </c>
      <c r="D93" s="804" t="str">
        <f>'Hidden Calculations'!AH78</f>
        <v/>
      </c>
      <c r="E93" s="804" t="str">
        <f>IF(D93="PM","The emission reduction techniques for PM10 and PM2.5 will follow the technique for PM. ","")&amp;IF($D93="","",IFERROR(HLOOKUP(D93,'BACT-Monitoring Hidden'!$C$2:$P$226,IF('Unit Types - Emission Rates'!$H$8="Combustion",112+MATCH(C93,'BACT-Monitoring Hidden'!$B$114:$B$151,0),IF('Unit Types - Emission Rates'!$H$8="Coatings",64+MATCH(C93,'BACT-Monitoring Hidden'!$B$66:$B$113,0),IF('Unit Types - Emission Rates'!$H$8="Chemical / Energy",1+MATCH(C93,'BACT-Monitoring Hidden'!$B$3:$B$65,0),150+MATCH(C93,'BACT-Monitoring Hidden'!$B$152:$B$226,0)))),FALSE),"Fill out the Additional Notes column to demonstrate how BACT will be met."))</f>
        <v/>
      </c>
      <c r="F93" s="1007"/>
      <c r="G93" s="701"/>
      <c r="H93" s="237"/>
    </row>
    <row r="94" spans="1:8" ht="23.1" customHeight="1" x14ac:dyDescent="0.2">
      <c r="A94" s="601" t="str">
        <f>IF('Hidden Calculations'!AE79=-1,"",'Hidden Calculations'!AE79)</f>
        <v/>
      </c>
      <c r="B94" s="602" t="str">
        <f>IF('Hidden Calculations'!AF79=-1,"",'Hidden Calculations'!AF79)</f>
        <v/>
      </c>
      <c r="C94" s="312" t="str">
        <f>'Hidden Calculations'!AG79</f>
        <v/>
      </c>
      <c r="D94" s="804" t="str">
        <f>'Hidden Calculations'!AH79</f>
        <v/>
      </c>
      <c r="E94" s="804" t="str">
        <f>IF(D94="PM","The emission reduction techniques for PM10 and PM2.5 will follow the technique for PM. ","")&amp;IF($D94="","",IFERROR(HLOOKUP(D94,'BACT-Monitoring Hidden'!$C$2:$P$226,IF('Unit Types - Emission Rates'!$H$8="Combustion",112+MATCH(C94,'BACT-Monitoring Hidden'!$B$114:$B$151,0),IF('Unit Types - Emission Rates'!$H$8="Coatings",64+MATCH(C94,'BACT-Monitoring Hidden'!$B$66:$B$113,0),IF('Unit Types - Emission Rates'!$H$8="Chemical / Energy",1+MATCH(C94,'BACT-Monitoring Hidden'!$B$3:$B$65,0),150+MATCH(C94,'BACT-Monitoring Hidden'!$B$152:$B$226,0)))),FALSE),"Fill out the Additional Notes column to demonstrate how BACT will be met."))</f>
        <v/>
      </c>
      <c r="F94" s="1007"/>
      <c r="G94" s="701"/>
      <c r="H94" s="237"/>
    </row>
    <row r="95" spans="1:8" ht="23.1" customHeight="1" x14ac:dyDescent="0.2">
      <c r="A95" s="601" t="str">
        <f>IF('Hidden Calculations'!AE80=-1,"",'Hidden Calculations'!AE80)</f>
        <v/>
      </c>
      <c r="B95" s="602" t="str">
        <f>IF('Hidden Calculations'!AF80=-1,"",'Hidden Calculations'!AF80)</f>
        <v/>
      </c>
      <c r="C95" s="312" t="str">
        <f>'Hidden Calculations'!AG80</f>
        <v/>
      </c>
      <c r="D95" s="804" t="str">
        <f>'Hidden Calculations'!AH80</f>
        <v/>
      </c>
      <c r="E95" s="804" t="str">
        <f>IF(D95="PM","The emission reduction techniques for PM10 and PM2.5 will follow the technique for PM. ","")&amp;IF($D95="","",IFERROR(HLOOKUP(D95,'BACT-Monitoring Hidden'!$C$2:$P$226,IF('Unit Types - Emission Rates'!$H$8="Combustion",112+MATCH(C95,'BACT-Monitoring Hidden'!$B$114:$B$151,0),IF('Unit Types - Emission Rates'!$H$8="Coatings",64+MATCH(C95,'BACT-Monitoring Hidden'!$B$66:$B$113,0),IF('Unit Types - Emission Rates'!$H$8="Chemical / Energy",1+MATCH(C95,'BACT-Monitoring Hidden'!$B$3:$B$65,0),150+MATCH(C95,'BACT-Monitoring Hidden'!$B$152:$B$226,0)))),FALSE),"Fill out the Additional Notes column to demonstrate how BACT will be met."))</f>
        <v/>
      </c>
      <c r="F95" s="1007"/>
      <c r="G95" s="701"/>
      <c r="H95" s="237"/>
    </row>
    <row r="96" spans="1:8" ht="23.1" customHeight="1" x14ac:dyDescent="0.2">
      <c r="A96" s="601" t="str">
        <f>IF('Hidden Calculations'!AE81=-1,"",'Hidden Calculations'!AE81)</f>
        <v/>
      </c>
      <c r="B96" s="602" t="str">
        <f>IF('Hidden Calculations'!AF81=-1,"",'Hidden Calculations'!AF81)</f>
        <v/>
      </c>
      <c r="C96" s="312" t="str">
        <f>'Hidden Calculations'!AG81</f>
        <v/>
      </c>
      <c r="D96" s="804" t="str">
        <f>'Hidden Calculations'!AH81</f>
        <v/>
      </c>
      <c r="E96" s="804" t="str">
        <f>IF(D96="PM","The emission reduction techniques for PM10 and PM2.5 will follow the technique for PM. ","")&amp;IF($D96="","",IFERROR(HLOOKUP(D96,'BACT-Monitoring Hidden'!$C$2:$P$226,IF('Unit Types - Emission Rates'!$H$8="Combustion",112+MATCH(C96,'BACT-Monitoring Hidden'!$B$114:$B$151,0),IF('Unit Types - Emission Rates'!$H$8="Coatings",64+MATCH(C96,'BACT-Monitoring Hidden'!$B$66:$B$113,0),IF('Unit Types - Emission Rates'!$H$8="Chemical / Energy",1+MATCH(C96,'BACT-Monitoring Hidden'!$B$3:$B$65,0),150+MATCH(C96,'BACT-Monitoring Hidden'!$B$152:$B$226,0)))),FALSE),"Fill out the Additional Notes column to demonstrate how BACT will be met."))</f>
        <v/>
      </c>
      <c r="F96" s="1007"/>
      <c r="G96" s="701"/>
      <c r="H96" s="237"/>
    </row>
    <row r="97" spans="1:8" ht="23.1" customHeight="1" x14ac:dyDescent="0.2">
      <c r="A97" s="601" t="str">
        <f>IF('Hidden Calculations'!AE82=-1,"",'Hidden Calculations'!AE82)</f>
        <v/>
      </c>
      <c r="B97" s="602" t="str">
        <f>IF('Hidden Calculations'!AF82=-1,"",'Hidden Calculations'!AF82)</f>
        <v/>
      </c>
      <c r="C97" s="312" t="str">
        <f>'Hidden Calculations'!AG82</f>
        <v/>
      </c>
      <c r="D97" s="804" t="str">
        <f>'Hidden Calculations'!AH82</f>
        <v/>
      </c>
      <c r="E97" s="804" t="str">
        <f>IF(D97="PM","The emission reduction techniques for PM10 and PM2.5 will follow the technique for PM. ","")&amp;IF($D97="","",IFERROR(HLOOKUP(D97,'BACT-Monitoring Hidden'!$C$2:$P$226,IF('Unit Types - Emission Rates'!$H$8="Combustion",112+MATCH(C97,'BACT-Monitoring Hidden'!$B$114:$B$151,0),IF('Unit Types - Emission Rates'!$H$8="Coatings",64+MATCH(C97,'BACT-Monitoring Hidden'!$B$66:$B$113,0),IF('Unit Types - Emission Rates'!$H$8="Chemical / Energy",1+MATCH(C97,'BACT-Monitoring Hidden'!$B$3:$B$65,0),150+MATCH(C97,'BACT-Monitoring Hidden'!$B$152:$B$226,0)))),FALSE),"Fill out the Additional Notes column to demonstrate how BACT will be met."))</f>
        <v/>
      </c>
      <c r="F97" s="1007"/>
      <c r="G97" s="701"/>
      <c r="H97" s="237"/>
    </row>
    <row r="98" spans="1:8" ht="23.1" customHeight="1" x14ac:dyDescent="0.2">
      <c r="A98" s="601" t="str">
        <f>IF('Hidden Calculations'!AE83=-1,"",'Hidden Calculations'!AE83)</f>
        <v/>
      </c>
      <c r="B98" s="602" t="str">
        <f>IF('Hidden Calculations'!AF83=-1,"",'Hidden Calculations'!AF83)</f>
        <v/>
      </c>
      <c r="C98" s="312" t="str">
        <f>'Hidden Calculations'!AG83</f>
        <v/>
      </c>
      <c r="D98" s="804" t="str">
        <f>'Hidden Calculations'!AH83</f>
        <v/>
      </c>
      <c r="E98" s="804" t="str">
        <f>IF(D98="PM","The emission reduction techniques for PM10 and PM2.5 will follow the technique for PM. ","")&amp;IF($D98="","",IFERROR(HLOOKUP(D98,'BACT-Monitoring Hidden'!$C$2:$P$226,IF('Unit Types - Emission Rates'!$H$8="Combustion",112+MATCH(C98,'BACT-Monitoring Hidden'!$B$114:$B$151,0),IF('Unit Types - Emission Rates'!$H$8="Coatings",64+MATCH(C98,'BACT-Monitoring Hidden'!$B$66:$B$113,0),IF('Unit Types - Emission Rates'!$H$8="Chemical / Energy",1+MATCH(C98,'BACT-Monitoring Hidden'!$B$3:$B$65,0),150+MATCH(C98,'BACT-Monitoring Hidden'!$B$152:$B$226,0)))),FALSE),"Fill out the Additional Notes column to demonstrate how BACT will be met."))</f>
        <v/>
      </c>
      <c r="F98" s="1007"/>
      <c r="G98" s="701"/>
      <c r="H98" s="237"/>
    </row>
    <row r="99" spans="1:8" ht="23.1" customHeight="1" x14ac:dyDescent="0.2">
      <c r="A99" s="601" t="str">
        <f>IF('Hidden Calculations'!AE84=-1,"",'Hidden Calculations'!AE84)</f>
        <v/>
      </c>
      <c r="B99" s="603" t="str">
        <f>IF('Hidden Calculations'!AF84=-1,"",'Hidden Calculations'!AF84)</f>
        <v/>
      </c>
      <c r="C99" s="313" t="str">
        <f>'Hidden Calculations'!AG84</f>
        <v/>
      </c>
      <c r="D99" s="1008" t="str">
        <f>'Hidden Calculations'!AH84</f>
        <v/>
      </c>
      <c r="E99" s="1008" t="str">
        <f>IF(D99="PM","The emission reduction techniques for PM10 and PM2.5 will follow the technique for PM. ","")&amp;IF($D99="","",IFERROR(HLOOKUP(D99,'BACT-Monitoring Hidden'!$C$2:$P$226,IF('Unit Types - Emission Rates'!$H$8="Combustion",112+MATCH(C99,'BACT-Monitoring Hidden'!$B$114:$B$151,0),IF('Unit Types - Emission Rates'!$H$8="Coatings",64+MATCH(C99,'BACT-Monitoring Hidden'!$B$66:$B$113,0),IF('Unit Types - Emission Rates'!$H$8="Chemical / Energy",1+MATCH(C99,'BACT-Monitoring Hidden'!$B$3:$B$65,0),150+MATCH(C99,'BACT-Monitoring Hidden'!$B$152:$B$226,0)))),FALSE),"Fill out the Additional Notes column to demonstrate how BACT will be met."))</f>
        <v/>
      </c>
      <c r="F99" s="1009"/>
      <c r="G99" s="1010"/>
      <c r="H99" s="237"/>
    </row>
    <row r="100" spans="1:8" ht="23.1" customHeight="1" thickBot="1" x14ac:dyDescent="0.25">
      <c r="A100" s="604" t="str">
        <f>IF('Hidden Calculations'!AE85=-1,"",'Hidden Calculations'!AE85)</f>
        <v/>
      </c>
      <c r="B100" s="605" t="str">
        <f>IF('Hidden Calculations'!AF85=-1,"",'Hidden Calculations'!AF85)</f>
        <v/>
      </c>
      <c r="C100" s="314" t="str">
        <f>'Hidden Calculations'!AG85</f>
        <v/>
      </c>
      <c r="D100" s="606" t="str">
        <f>'Hidden Calculations'!AH85</f>
        <v/>
      </c>
      <c r="E100" s="1011" t="str">
        <f>IF(D100="PM","The emission reduction techniques for PM10 and PM2.5 will follow the technique for PM. ","")&amp;IF($D100="","",IFERROR(HLOOKUP(D100,'BACT-Monitoring Hidden'!$C$2:$P$226,IF('Unit Types - Emission Rates'!$H$8="Combustion",112+MATCH(C100,'BACT-Monitoring Hidden'!$B$114:$B$151,0),IF('Unit Types - Emission Rates'!$H$8="Coatings",64+MATCH(C100,'BACT-Monitoring Hidden'!$B$66:$B$113,0),IF('Unit Types - Emission Rates'!$H$8="Chemical / Energy",1+MATCH(C100,'BACT-Monitoring Hidden'!$B$3:$B$65,0),150+MATCH(C100,'BACT-Monitoring Hidden'!$B$152:$B$226,0)))),FALSE),"Fill out the Additional Notes column to demonstrate how BACT will be met."))</f>
        <v/>
      </c>
      <c r="F100" s="1012"/>
      <c r="G100" s="1013"/>
      <c r="H100" s="237"/>
    </row>
    <row r="101" spans="1:8" ht="23.1" customHeight="1" x14ac:dyDescent="0.2">
      <c r="A101" s="600" t="str">
        <f>IF('Hidden Calculations'!AE86=-1,"",'Hidden Calculations'!AE86)</f>
        <v/>
      </c>
      <c r="B101" s="1014" t="str">
        <f>IF('Hidden Calculations'!AF86=-1,"",'Hidden Calculations'!AF86)</f>
        <v/>
      </c>
      <c r="C101" s="1015" t="str">
        <f>'Hidden Calculations'!AG86</f>
        <v/>
      </c>
      <c r="D101" s="765" t="str">
        <f>'Hidden Calculations'!AH86</f>
        <v/>
      </c>
      <c r="E101" s="765" t="str">
        <f>IF(D101="PM","The emission reduction techniques for PM10 and PM2.5 will follow the technique for PM. ","")&amp;IF($D101="","",IFERROR(HLOOKUP(D101,'BACT-Monitoring Hidden'!$C$2:$P$226,IF('Unit Types - Emission Rates'!$H$8="Combustion",112+MATCH(C101,'BACT-Monitoring Hidden'!$B$114:$B$151,0),IF('Unit Types - Emission Rates'!$H$8="Coatings",64+MATCH(C101,'BACT-Monitoring Hidden'!$B$66:$B$113,0),IF('Unit Types - Emission Rates'!$H$8="Chemical / Energy",1+MATCH(C101,'BACT-Monitoring Hidden'!$B$3:$B$65,0),150+MATCH(C101,'BACT-Monitoring Hidden'!$B$152:$B$226,0)))),FALSE),"Fill out the Additional Notes column to demonstrate how BACT will be met."))</f>
        <v/>
      </c>
      <c r="F101" s="1016"/>
      <c r="G101" s="1017"/>
      <c r="H101" s="237"/>
    </row>
    <row r="102" spans="1:8" ht="23.1" customHeight="1" x14ac:dyDescent="0.2">
      <c r="A102" s="601" t="str">
        <f>IF('Hidden Calculations'!AE87=-1,"",'Hidden Calculations'!AE87)</f>
        <v/>
      </c>
      <c r="B102" s="602" t="str">
        <f>IF('Hidden Calculations'!AF87=-1,"",'Hidden Calculations'!AF87)</f>
        <v/>
      </c>
      <c r="C102" s="312" t="str">
        <f>'Hidden Calculations'!AG87</f>
        <v/>
      </c>
      <c r="D102" s="804" t="str">
        <f>'Hidden Calculations'!AH87</f>
        <v/>
      </c>
      <c r="E102" s="804" t="str">
        <f>IF(D102="PM","The emission reduction techniques for PM10 and PM2.5 will follow the technique for PM. ","")&amp;IF($D102="","",IFERROR(HLOOKUP(D102,'BACT-Monitoring Hidden'!$C$2:$P$226,IF('Unit Types - Emission Rates'!$H$8="Combustion",112+MATCH(C102,'BACT-Monitoring Hidden'!$B$114:$B$151,0),IF('Unit Types - Emission Rates'!$H$8="Coatings",64+MATCH(C102,'BACT-Monitoring Hidden'!$B$66:$B$113,0),IF('Unit Types - Emission Rates'!$H$8="Chemical / Energy",1+MATCH(C102,'BACT-Monitoring Hidden'!$B$3:$B$65,0),150+MATCH(C102,'BACT-Monitoring Hidden'!$B$152:$B$226,0)))),FALSE),"Fill out the Additional Notes column to demonstrate how BACT will be met."))</f>
        <v/>
      </c>
      <c r="F102" s="1007"/>
      <c r="G102" s="701"/>
      <c r="H102" s="237"/>
    </row>
    <row r="103" spans="1:8" ht="23.1" customHeight="1" x14ac:dyDescent="0.2">
      <c r="A103" s="601" t="str">
        <f>IF('Hidden Calculations'!AE88=-1,"",'Hidden Calculations'!AE88)</f>
        <v/>
      </c>
      <c r="B103" s="602" t="str">
        <f>IF('Hidden Calculations'!AF88=-1,"",'Hidden Calculations'!AF88)</f>
        <v/>
      </c>
      <c r="C103" s="312" t="str">
        <f>'Hidden Calculations'!AG88</f>
        <v/>
      </c>
      <c r="D103" s="804" t="str">
        <f>'Hidden Calculations'!AH88</f>
        <v/>
      </c>
      <c r="E103" s="804" t="str">
        <f>IF(D103="PM","The emission reduction techniques for PM10 and PM2.5 will follow the technique for PM. ","")&amp;IF($D103="","",IFERROR(HLOOKUP(D103,'BACT-Monitoring Hidden'!$C$2:$P$226,IF('Unit Types - Emission Rates'!$H$8="Combustion",112+MATCH(C103,'BACT-Monitoring Hidden'!$B$114:$B$151,0),IF('Unit Types - Emission Rates'!$H$8="Coatings",64+MATCH(C103,'BACT-Monitoring Hidden'!$B$66:$B$113,0),IF('Unit Types - Emission Rates'!$H$8="Chemical / Energy",1+MATCH(C103,'BACT-Monitoring Hidden'!$B$3:$B$65,0),150+MATCH(C103,'BACT-Monitoring Hidden'!$B$152:$B$226,0)))),FALSE),"Fill out the Additional Notes column to demonstrate how BACT will be met."))</f>
        <v/>
      </c>
      <c r="F103" s="1007"/>
      <c r="G103" s="701"/>
      <c r="H103" s="237"/>
    </row>
    <row r="104" spans="1:8" ht="23.1" customHeight="1" x14ac:dyDescent="0.2">
      <c r="A104" s="601" t="str">
        <f>IF('Hidden Calculations'!AE89=-1,"",'Hidden Calculations'!AE89)</f>
        <v/>
      </c>
      <c r="B104" s="602" t="str">
        <f>IF('Hidden Calculations'!AF89=-1,"",'Hidden Calculations'!AF89)</f>
        <v/>
      </c>
      <c r="C104" s="312" t="str">
        <f>'Hidden Calculations'!AG89</f>
        <v/>
      </c>
      <c r="D104" s="804" t="str">
        <f>'Hidden Calculations'!AH89</f>
        <v/>
      </c>
      <c r="E104" s="804" t="str">
        <f>IF(D104="PM","The emission reduction techniques for PM10 and PM2.5 will follow the technique for PM. ","")&amp;IF($D104="","",IFERROR(HLOOKUP(D104,'BACT-Monitoring Hidden'!$C$2:$P$226,IF('Unit Types - Emission Rates'!$H$8="Combustion",112+MATCH(C104,'BACT-Monitoring Hidden'!$B$114:$B$151,0),IF('Unit Types - Emission Rates'!$H$8="Coatings",64+MATCH(C104,'BACT-Monitoring Hidden'!$B$66:$B$113,0),IF('Unit Types - Emission Rates'!$H$8="Chemical / Energy",1+MATCH(C104,'BACT-Monitoring Hidden'!$B$3:$B$65,0),150+MATCH(C104,'BACT-Monitoring Hidden'!$B$152:$B$226,0)))),FALSE),"Fill out the Additional Notes column to demonstrate how BACT will be met."))</f>
        <v/>
      </c>
      <c r="F104" s="1007"/>
      <c r="G104" s="701"/>
      <c r="H104" s="237"/>
    </row>
    <row r="105" spans="1:8" ht="23.1" customHeight="1" x14ac:dyDescent="0.2">
      <c r="A105" s="601" t="str">
        <f>IF('Hidden Calculations'!AE90=-1,"",'Hidden Calculations'!AE90)</f>
        <v/>
      </c>
      <c r="B105" s="602" t="str">
        <f>IF('Hidden Calculations'!AF90=-1,"",'Hidden Calculations'!AF90)</f>
        <v/>
      </c>
      <c r="C105" s="312" t="str">
        <f>'Hidden Calculations'!AG90</f>
        <v/>
      </c>
      <c r="D105" s="804" t="str">
        <f>'Hidden Calculations'!AH90</f>
        <v/>
      </c>
      <c r="E105" s="804" t="str">
        <f>IF(D105="PM","The emission reduction techniques for PM10 and PM2.5 will follow the technique for PM. ","")&amp;IF($D105="","",IFERROR(HLOOKUP(D105,'BACT-Monitoring Hidden'!$C$2:$P$226,IF('Unit Types - Emission Rates'!$H$8="Combustion",112+MATCH(C105,'BACT-Monitoring Hidden'!$B$114:$B$151,0),IF('Unit Types - Emission Rates'!$H$8="Coatings",64+MATCH(C105,'BACT-Monitoring Hidden'!$B$66:$B$113,0),IF('Unit Types - Emission Rates'!$H$8="Chemical / Energy",1+MATCH(C105,'BACT-Monitoring Hidden'!$B$3:$B$65,0),150+MATCH(C105,'BACT-Monitoring Hidden'!$B$152:$B$226,0)))),FALSE),"Fill out the Additional Notes column to demonstrate how BACT will be met."))</f>
        <v/>
      </c>
      <c r="F105" s="1007"/>
      <c r="G105" s="701"/>
      <c r="H105" s="237"/>
    </row>
    <row r="106" spans="1:8" ht="23.1" customHeight="1" x14ac:dyDescent="0.2">
      <c r="A106" s="601" t="str">
        <f>IF('Hidden Calculations'!AE91=-1,"",'Hidden Calculations'!AE91)</f>
        <v/>
      </c>
      <c r="B106" s="602" t="str">
        <f>IF('Hidden Calculations'!AF91=-1,"",'Hidden Calculations'!AF91)</f>
        <v/>
      </c>
      <c r="C106" s="312" t="str">
        <f>'Hidden Calculations'!AG91</f>
        <v/>
      </c>
      <c r="D106" s="804" t="str">
        <f>'Hidden Calculations'!AH91</f>
        <v/>
      </c>
      <c r="E106" s="804" t="str">
        <f>IF(D106="PM","The emission reduction techniques for PM10 and PM2.5 will follow the technique for PM. ","")&amp;IF($D106="","",IFERROR(HLOOKUP(D106,'BACT-Monitoring Hidden'!$C$2:$P$226,IF('Unit Types - Emission Rates'!$H$8="Combustion",112+MATCH(C106,'BACT-Monitoring Hidden'!$B$114:$B$151,0),IF('Unit Types - Emission Rates'!$H$8="Coatings",64+MATCH(C106,'BACT-Monitoring Hidden'!$B$66:$B$113,0),IF('Unit Types - Emission Rates'!$H$8="Chemical / Energy",1+MATCH(C106,'BACT-Monitoring Hidden'!$B$3:$B$65,0),150+MATCH(C106,'BACT-Monitoring Hidden'!$B$152:$B$226,0)))),FALSE),"Fill out the Additional Notes column to demonstrate how BACT will be met."))</f>
        <v/>
      </c>
      <c r="F106" s="1007"/>
      <c r="G106" s="701"/>
      <c r="H106" s="237"/>
    </row>
    <row r="107" spans="1:8" ht="23.1" customHeight="1" x14ac:dyDescent="0.2">
      <c r="A107" s="601" t="str">
        <f>IF('Hidden Calculations'!AE92=-1,"",'Hidden Calculations'!AE92)</f>
        <v/>
      </c>
      <c r="B107" s="602" t="str">
        <f>IF('Hidden Calculations'!AF92=-1,"",'Hidden Calculations'!AF92)</f>
        <v/>
      </c>
      <c r="C107" s="312" t="str">
        <f>'Hidden Calculations'!AG92</f>
        <v/>
      </c>
      <c r="D107" s="804" t="str">
        <f>'Hidden Calculations'!AH92</f>
        <v/>
      </c>
      <c r="E107" s="804" t="str">
        <f>IF(D107="PM","The emission reduction techniques for PM10 and PM2.5 will follow the technique for PM. ","")&amp;IF($D107="","",IFERROR(HLOOKUP(D107,'BACT-Monitoring Hidden'!$C$2:$P$226,IF('Unit Types - Emission Rates'!$H$8="Combustion",112+MATCH(C107,'BACT-Monitoring Hidden'!$B$114:$B$151,0),IF('Unit Types - Emission Rates'!$H$8="Coatings",64+MATCH(C107,'BACT-Monitoring Hidden'!$B$66:$B$113,0),IF('Unit Types - Emission Rates'!$H$8="Chemical / Energy",1+MATCH(C107,'BACT-Monitoring Hidden'!$B$3:$B$65,0),150+MATCH(C107,'BACT-Monitoring Hidden'!$B$152:$B$226,0)))),FALSE),"Fill out the Additional Notes column to demonstrate how BACT will be met."))</f>
        <v/>
      </c>
      <c r="F107" s="1007"/>
      <c r="G107" s="701"/>
      <c r="H107" s="237"/>
    </row>
    <row r="108" spans="1:8" ht="23.1" customHeight="1" x14ac:dyDescent="0.2">
      <c r="A108" s="601" t="str">
        <f>IF('Hidden Calculations'!AE93=-1,"",'Hidden Calculations'!AE93)</f>
        <v/>
      </c>
      <c r="B108" s="602" t="str">
        <f>IF('Hidden Calculations'!AF93=-1,"",'Hidden Calculations'!AF93)</f>
        <v/>
      </c>
      <c r="C108" s="312" t="str">
        <f>'Hidden Calculations'!AG93</f>
        <v/>
      </c>
      <c r="D108" s="804" t="str">
        <f>'Hidden Calculations'!AH93</f>
        <v/>
      </c>
      <c r="E108" s="804" t="str">
        <f>IF(D108="PM","The emission reduction techniques for PM10 and PM2.5 will follow the technique for PM. ","")&amp;IF($D108="","",IFERROR(HLOOKUP(D108,'BACT-Monitoring Hidden'!$C$2:$P$226,IF('Unit Types - Emission Rates'!$H$8="Combustion",112+MATCH(C108,'BACT-Monitoring Hidden'!$B$114:$B$151,0),IF('Unit Types - Emission Rates'!$H$8="Coatings",64+MATCH(C108,'BACT-Monitoring Hidden'!$B$66:$B$113,0),IF('Unit Types - Emission Rates'!$H$8="Chemical / Energy",1+MATCH(C108,'BACT-Monitoring Hidden'!$B$3:$B$65,0),150+MATCH(C108,'BACT-Monitoring Hidden'!$B$152:$B$226,0)))),FALSE),"Fill out the Additional Notes column to demonstrate how BACT will be met."))</f>
        <v/>
      </c>
      <c r="F108" s="1007"/>
      <c r="G108" s="701"/>
      <c r="H108" s="237"/>
    </row>
    <row r="109" spans="1:8" ht="23.1" customHeight="1" x14ac:dyDescent="0.2">
      <c r="A109" s="601" t="str">
        <f>IF('Hidden Calculations'!AE94=-1,"",'Hidden Calculations'!AE94)</f>
        <v/>
      </c>
      <c r="B109" s="602" t="str">
        <f>IF('Hidden Calculations'!AF94=-1,"",'Hidden Calculations'!AF94)</f>
        <v/>
      </c>
      <c r="C109" s="312" t="str">
        <f>'Hidden Calculations'!AG94</f>
        <v/>
      </c>
      <c r="D109" s="804" t="str">
        <f>'Hidden Calculations'!AH94</f>
        <v/>
      </c>
      <c r="E109" s="804" t="str">
        <f>IF(D109="PM","The emission reduction techniques for PM10 and PM2.5 will follow the technique for PM. ","")&amp;IF($D109="","",IFERROR(HLOOKUP(D109,'BACT-Monitoring Hidden'!$C$2:$P$226,IF('Unit Types - Emission Rates'!$H$8="Combustion",112+MATCH(C109,'BACT-Monitoring Hidden'!$B$114:$B$151,0),IF('Unit Types - Emission Rates'!$H$8="Coatings",64+MATCH(C109,'BACT-Monitoring Hidden'!$B$66:$B$113,0),IF('Unit Types - Emission Rates'!$H$8="Chemical / Energy",1+MATCH(C109,'BACT-Monitoring Hidden'!$B$3:$B$65,0),150+MATCH(C109,'BACT-Monitoring Hidden'!$B$152:$B$226,0)))),FALSE),"Fill out the Additional Notes column to demonstrate how BACT will be met."))</f>
        <v/>
      </c>
      <c r="F109" s="1007"/>
      <c r="G109" s="701"/>
      <c r="H109" s="237"/>
    </row>
    <row r="110" spans="1:8" ht="23.1" customHeight="1" x14ac:dyDescent="0.2">
      <c r="A110" s="601" t="str">
        <f>IF('Hidden Calculations'!AE95=-1,"",'Hidden Calculations'!AE95)</f>
        <v/>
      </c>
      <c r="B110" s="602" t="str">
        <f>IF('Hidden Calculations'!AF95=-1,"",'Hidden Calculations'!AF95)</f>
        <v/>
      </c>
      <c r="C110" s="312" t="str">
        <f>'Hidden Calculations'!AG95</f>
        <v/>
      </c>
      <c r="D110" s="804" t="str">
        <f>'Hidden Calculations'!AH95</f>
        <v/>
      </c>
      <c r="E110" s="804" t="str">
        <f>IF(D110="PM","The emission reduction techniques for PM10 and PM2.5 will follow the technique for PM. ","")&amp;IF($D110="","",IFERROR(HLOOKUP(D110,'BACT-Monitoring Hidden'!$C$2:$P$226,IF('Unit Types - Emission Rates'!$H$8="Combustion",112+MATCH(C110,'BACT-Monitoring Hidden'!$B$114:$B$151,0),IF('Unit Types - Emission Rates'!$H$8="Coatings",64+MATCH(C110,'BACT-Monitoring Hidden'!$B$66:$B$113,0),IF('Unit Types - Emission Rates'!$H$8="Chemical / Energy",1+MATCH(C110,'BACT-Monitoring Hidden'!$B$3:$B$65,0),150+MATCH(C110,'BACT-Monitoring Hidden'!$B$152:$B$226,0)))),FALSE),"Fill out the Additional Notes column to demonstrate how BACT will be met."))</f>
        <v/>
      </c>
      <c r="F110" s="1007"/>
      <c r="G110" s="701"/>
      <c r="H110" s="237"/>
    </row>
    <row r="111" spans="1:8" ht="23.1" customHeight="1" x14ac:dyDescent="0.2">
      <c r="A111" s="601" t="str">
        <f>IF('Hidden Calculations'!AE96=-1,"",'Hidden Calculations'!AE96)</f>
        <v/>
      </c>
      <c r="B111" s="602" t="str">
        <f>IF('Hidden Calculations'!AF96=-1,"",'Hidden Calculations'!AF96)</f>
        <v/>
      </c>
      <c r="C111" s="312" t="str">
        <f>'Hidden Calculations'!AG96</f>
        <v/>
      </c>
      <c r="D111" s="804" t="str">
        <f>'Hidden Calculations'!AH96</f>
        <v/>
      </c>
      <c r="E111" s="804" t="str">
        <f>IF(D111="PM","The emission reduction techniques for PM10 and PM2.5 will follow the technique for PM. ","")&amp;IF($D111="","",IFERROR(HLOOKUP(D111,'BACT-Monitoring Hidden'!$C$2:$P$226,IF('Unit Types - Emission Rates'!$H$8="Combustion",112+MATCH(C111,'BACT-Monitoring Hidden'!$B$114:$B$151,0),IF('Unit Types - Emission Rates'!$H$8="Coatings",64+MATCH(C111,'BACT-Monitoring Hidden'!$B$66:$B$113,0),IF('Unit Types - Emission Rates'!$H$8="Chemical / Energy",1+MATCH(C111,'BACT-Monitoring Hidden'!$B$3:$B$65,0),150+MATCH(C111,'BACT-Monitoring Hidden'!$B$152:$B$226,0)))),FALSE),"Fill out the Additional Notes column to demonstrate how BACT will be met."))</f>
        <v/>
      </c>
      <c r="F111" s="1007"/>
      <c r="G111" s="701"/>
      <c r="H111" s="237"/>
    </row>
    <row r="112" spans="1:8" ht="23.1" customHeight="1" x14ac:dyDescent="0.2">
      <c r="A112" s="601" t="str">
        <f>IF('Hidden Calculations'!AE97=-1,"",'Hidden Calculations'!AE97)</f>
        <v/>
      </c>
      <c r="B112" s="602" t="str">
        <f>IF('Hidden Calculations'!AF97=-1,"",'Hidden Calculations'!AF97)</f>
        <v/>
      </c>
      <c r="C112" s="312" t="str">
        <f>'Hidden Calculations'!AG97</f>
        <v/>
      </c>
      <c r="D112" s="804" t="str">
        <f>'Hidden Calculations'!AH97</f>
        <v/>
      </c>
      <c r="E112" s="804" t="str">
        <f>IF(D112="PM","The emission reduction techniques for PM10 and PM2.5 will follow the technique for PM. ","")&amp;IF($D112="","",IFERROR(HLOOKUP(D112,'BACT-Monitoring Hidden'!$C$2:$P$226,IF('Unit Types - Emission Rates'!$H$8="Combustion",112+MATCH(C112,'BACT-Monitoring Hidden'!$B$114:$B$151,0),IF('Unit Types - Emission Rates'!$H$8="Coatings",64+MATCH(C112,'BACT-Monitoring Hidden'!$B$66:$B$113,0),IF('Unit Types - Emission Rates'!$H$8="Chemical / Energy",1+MATCH(C112,'BACT-Monitoring Hidden'!$B$3:$B$65,0),150+MATCH(C112,'BACT-Monitoring Hidden'!$B$152:$B$226,0)))),FALSE),"Fill out the Additional Notes column to demonstrate how BACT will be met."))</f>
        <v/>
      </c>
      <c r="F112" s="1007"/>
      <c r="G112" s="701"/>
      <c r="H112" s="237"/>
    </row>
    <row r="113" spans="1:8" ht="23.1" customHeight="1" x14ac:dyDescent="0.2">
      <c r="A113" s="601" t="str">
        <f>IF('Hidden Calculations'!AE98=-1,"",'Hidden Calculations'!AE98)</f>
        <v/>
      </c>
      <c r="B113" s="603" t="str">
        <f>IF('Hidden Calculations'!AF98=-1,"",'Hidden Calculations'!AF98)</f>
        <v/>
      </c>
      <c r="C113" s="313" t="str">
        <f>'Hidden Calculations'!AG98</f>
        <v/>
      </c>
      <c r="D113" s="1008" t="str">
        <f>'Hidden Calculations'!AH98</f>
        <v/>
      </c>
      <c r="E113" s="1008" t="str">
        <f>IF(D113="PM","The emission reduction techniques for PM10 and PM2.5 will follow the technique for PM. ","")&amp;IF($D113="","",IFERROR(HLOOKUP(D113,'BACT-Monitoring Hidden'!$C$2:$P$226,IF('Unit Types - Emission Rates'!$H$8="Combustion",112+MATCH(C113,'BACT-Monitoring Hidden'!$B$114:$B$151,0),IF('Unit Types - Emission Rates'!$H$8="Coatings",64+MATCH(C113,'BACT-Monitoring Hidden'!$B$66:$B$113,0),IF('Unit Types - Emission Rates'!$H$8="Chemical / Energy",1+MATCH(C113,'BACT-Monitoring Hidden'!$B$3:$B$65,0),150+MATCH(C113,'BACT-Monitoring Hidden'!$B$152:$B$226,0)))),FALSE),"Fill out the Additional Notes column to demonstrate how BACT will be met."))</f>
        <v/>
      </c>
      <c r="F113" s="1009"/>
      <c r="G113" s="1010"/>
      <c r="H113" s="237"/>
    </row>
    <row r="114" spans="1:8" ht="23.1" customHeight="1" thickBot="1" x14ac:dyDescent="0.25">
      <c r="A114" s="604" t="str">
        <f>IF('Hidden Calculations'!AE99=-1,"",'Hidden Calculations'!AE99)</f>
        <v/>
      </c>
      <c r="B114" s="605" t="str">
        <f>IF('Hidden Calculations'!AF99=-1,"",'Hidden Calculations'!AF99)</f>
        <v/>
      </c>
      <c r="C114" s="314" t="str">
        <f>'Hidden Calculations'!AG99</f>
        <v/>
      </c>
      <c r="D114" s="606" t="str">
        <f>'Hidden Calculations'!AH99</f>
        <v/>
      </c>
      <c r="E114" s="1011" t="str">
        <f>IF(D114="PM","The emission reduction techniques for PM10 and PM2.5 will follow the technique for PM. ","")&amp;IF($D114="","",IFERROR(HLOOKUP(D114,'BACT-Monitoring Hidden'!$C$2:$P$226,IF('Unit Types - Emission Rates'!$H$8="Combustion",112+MATCH(C114,'BACT-Monitoring Hidden'!$B$114:$B$151,0),IF('Unit Types - Emission Rates'!$H$8="Coatings",64+MATCH(C114,'BACT-Monitoring Hidden'!$B$66:$B$113,0),IF('Unit Types - Emission Rates'!$H$8="Chemical / Energy",1+MATCH(C114,'BACT-Monitoring Hidden'!$B$3:$B$65,0),150+MATCH(C114,'BACT-Monitoring Hidden'!$B$152:$B$226,0)))),FALSE),"Fill out the Additional Notes column to demonstrate how BACT will be met."))</f>
        <v/>
      </c>
      <c r="F114" s="1012"/>
      <c r="G114" s="1013"/>
      <c r="H114" s="237"/>
    </row>
    <row r="115" spans="1:8" ht="23.1" customHeight="1" x14ac:dyDescent="0.2">
      <c r="A115" s="600" t="str">
        <f>IF('Hidden Calculations'!AE100=-1,"",'Hidden Calculations'!AE100)</f>
        <v/>
      </c>
      <c r="B115" s="1014" t="str">
        <f>IF('Hidden Calculations'!AF100=-1,"",'Hidden Calculations'!AF100)</f>
        <v/>
      </c>
      <c r="C115" s="1015" t="str">
        <f>'Hidden Calculations'!AG100</f>
        <v/>
      </c>
      <c r="D115" s="765" t="str">
        <f>'Hidden Calculations'!AH100</f>
        <v/>
      </c>
      <c r="E115" s="765" t="str">
        <f>IF(D115="PM","The emission reduction techniques for PM10 and PM2.5 will follow the technique for PM. ","")&amp;IF($D115="","",IFERROR(HLOOKUP(D115,'BACT-Monitoring Hidden'!$C$2:$P$226,IF('Unit Types - Emission Rates'!$H$8="Combustion",112+MATCH(C115,'BACT-Monitoring Hidden'!$B$114:$B$151,0),IF('Unit Types - Emission Rates'!$H$8="Coatings",64+MATCH(C115,'BACT-Monitoring Hidden'!$B$66:$B$113,0),IF('Unit Types - Emission Rates'!$H$8="Chemical / Energy",1+MATCH(C115,'BACT-Monitoring Hidden'!$B$3:$B$65,0),150+MATCH(C115,'BACT-Monitoring Hidden'!$B$152:$B$226,0)))),FALSE),"Fill out the Additional Notes column to demonstrate how BACT will be met."))</f>
        <v/>
      </c>
      <c r="F115" s="1016"/>
      <c r="G115" s="1017"/>
      <c r="H115" s="237"/>
    </row>
    <row r="116" spans="1:8" ht="23.1" customHeight="1" x14ac:dyDescent="0.2">
      <c r="A116" s="601" t="str">
        <f>IF('Hidden Calculations'!AE101=-1,"",'Hidden Calculations'!AE101)</f>
        <v/>
      </c>
      <c r="B116" s="602" t="str">
        <f>IF('Hidden Calculations'!AF101=-1,"",'Hidden Calculations'!AF101)</f>
        <v/>
      </c>
      <c r="C116" s="312" t="str">
        <f>'Hidden Calculations'!AG101</f>
        <v/>
      </c>
      <c r="D116" s="804" t="str">
        <f>'Hidden Calculations'!AH101</f>
        <v/>
      </c>
      <c r="E116" s="804" t="str">
        <f>IF(D116="PM","The emission reduction techniques for PM10 and PM2.5 will follow the technique for PM. ","")&amp;IF($D116="","",IFERROR(HLOOKUP(D116,'BACT-Monitoring Hidden'!$C$2:$P$226,IF('Unit Types - Emission Rates'!$H$8="Combustion",112+MATCH(C116,'BACT-Monitoring Hidden'!$B$114:$B$151,0),IF('Unit Types - Emission Rates'!$H$8="Coatings",64+MATCH(C116,'BACT-Monitoring Hidden'!$B$66:$B$113,0),IF('Unit Types - Emission Rates'!$H$8="Chemical / Energy",1+MATCH(C116,'BACT-Monitoring Hidden'!$B$3:$B$65,0),150+MATCH(C116,'BACT-Monitoring Hidden'!$B$152:$B$226,0)))),FALSE),"Fill out the Additional Notes column to demonstrate how BACT will be met."))</f>
        <v/>
      </c>
      <c r="F116" s="1007"/>
      <c r="G116" s="701"/>
      <c r="H116" s="237"/>
    </row>
    <row r="117" spans="1:8" ht="23.1" customHeight="1" x14ac:dyDescent="0.2">
      <c r="A117" s="601" t="str">
        <f>IF('Hidden Calculations'!AE102=-1,"",'Hidden Calculations'!AE102)</f>
        <v/>
      </c>
      <c r="B117" s="602" t="str">
        <f>IF('Hidden Calculations'!AF102=-1,"",'Hidden Calculations'!AF102)</f>
        <v/>
      </c>
      <c r="C117" s="312" t="str">
        <f>'Hidden Calculations'!AG102</f>
        <v/>
      </c>
      <c r="D117" s="804" t="str">
        <f>'Hidden Calculations'!AH102</f>
        <v/>
      </c>
      <c r="E117" s="804" t="str">
        <f>IF(D117="PM","The emission reduction techniques for PM10 and PM2.5 will follow the technique for PM. ","")&amp;IF($D117="","",IFERROR(HLOOKUP(D117,'BACT-Monitoring Hidden'!$C$2:$P$226,IF('Unit Types - Emission Rates'!$H$8="Combustion",112+MATCH(C117,'BACT-Monitoring Hidden'!$B$114:$B$151,0),IF('Unit Types - Emission Rates'!$H$8="Coatings",64+MATCH(C117,'BACT-Monitoring Hidden'!$B$66:$B$113,0),IF('Unit Types - Emission Rates'!$H$8="Chemical / Energy",1+MATCH(C117,'BACT-Monitoring Hidden'!$B$3:$B$65,0),150+MATCH(C117,'BACT-Monitoring Hidden'!$B$152:$B$226,0)))),FALSE),"Fill out the Additional Notes column to demonstrate how BACT will be met."))</f>
        <v/>
      </c>
      <c r="F117" s="1007"/>
      <c r="G117" s="701"/>
      <c r="H117" s="237"/>
    </row>
    <row r="118" spans="1:8" ht="23.1" customHeight="1" x14ac:dyDescent="0.2">
      <c r="A118" s="601" t="str">
        <f>IF('Hidden Calculations'!AE103=-1,"",'Hidden Calculations'!AE103)</f>
        <v/>
      </c>
      <c r="B118" s="602" t="str">
        <f>IF('Hidden Calculations'!AF103=-1,"",'Hidden Calculations'!AF103)</f>
        <v/>
      </c>
      <c r="C118" s="312" t="str">
        <f>'Hidden Calculations'!AG103</f>
        <v/>
      </c>
      <c r="D118" s="804" t="str">
        <f>'Hidden Calculations'!AH103</f>
        <v/>
      </c>
      <c r="E118" s="804" t="str">
        <f>IF(D118="PM","The emission reduction techniques for PM10 and PM2.5 will follow the technique for PM. ","")&amp;IF($D118="","",IFERROR(HLOOKUP(D118,'BACT-Monitoring Hidden'!$C$2:$P$226,IF('Unit Types - Emission Rates'!$H$8="Combustion",112+MATCH(C118,'BACT-Monitoring Hidden'!$B$114:$B$151,0),IF('Unit Types - Emission Rates'!$H$8="Coatings",64+MATCH(C118,'BACT-Monitoring Hidden'!$B$66:$B$113,0),IF('Unit Types - Emission Rates'!$H$8="Chemical / Energy",1+MATCH(C118,'BACT-Monitoring Hidden'!$B$3:$B$65,0),150+MATCH(C118,'BACT-Monitoring Hidden'!$B$152:$B$226,0)))),FALSE),"Fill out the Additional Notes column to demonstrate how BACT will be met."))</f>
        <v/>
      </c>
      <c r="F118" s="1007"/>
      <c r="G118" s="701"/>
      <c r="H118" s="237"/>
    </row>
    <row r="119" spans="1:8" ht="23.1" customHeight="1" x14ac:dyDescent="0.2">
      <c r="A119" s="601" t="str">
        <f>IF('Hidden Calculations'!AE104=-1,"",'Hidden Calculations'!AE104)</f>
        <v/>
      </c>
      <c r="B119" s="602" t="str">
        <f>IF('Hidden Calculations'!AF104=-1,"",'Hidden Calculations'!AF104)</f>
        <v/>
      </c>
      <c r="C119" s="312" t="str">
        <f>'Hidden Calculations'!AG104</f>
        <v/>
      </c>
      <c r="D119" s="804" t="str">
        <f>'Hidden Calculations'!AH104</f>
        <v/>
      </c>
      <c r="E119" s="804" t="str">
        <f>IF(D119="PM","The emission reduction techniques for PM10 and PM2.5 will follow the technique for PM. ","")&amp;IF($D119="","",IFERROR(HLOOKUP(D119,'BACT-Monitoring Hidden'!$C$2:$P$226,IF('Unit Types - Emission Rates'!$H$8="Combustion",112+MATCH(C119,'BACT-Monitoring Hidden'!$B$114:$B$151,0),IF('Unit Types - Emission Rates'!$H$8="Coatings",64+MATCH(C119,'BACT-Monitoring Hidden'!$B$66:$B$113,0),IF('Unit Types - Emission Rates'!$H$8="Chemical / Energy",1+MATCH(C119,'BACT-Monitoring Hidden'!$B$3:$B$65,0),150+MATCH(C119,'BACT-Monitoring Hidden'!$B$152:$B$226,0)))),FALSE),"Fill out the Additional Notes column to demonstrate how BACT will be met."))</f>
        <v/>
      </c>
      <c r="F119" s="1007"/>
      <c r="G119" s="701"/>
      <c r="H119" s="237"/>
    </row>
    <row r="120" spans="1:8" ht="23.1" customHeight="1" x14ac:dyDescent="0.2">
      <c r="A120" s="601" t="str">
        <f>IF('Hidden Calculations'!AE105=-1,"",'Hidden Calculations'!AE105)</f>
        <v/>
      </c>
      <c r="B120" s="602" t="str">
        <f>IF('Hidden Calculations'!AF105=-1,"",'Hidden Calculations'!AF105)</f>
        <v/>
      </c>
      <c r="C120" s="312" t="str">
        <f>'Hidden Calculations'!AG105</f>
        <v/>
      </c>
      <c r="D120" s="804" t="str">
        <f>'Hidden Calculations'!AH105</f>
        <v/>
      </c>
      <c r="E120" s="804" t="str">
        <f>IF(D120="PM","The emission reduction techniques for PM10 and PM2.5 will follow the technique for PM. ","")&amp;IF($D120="","",IFERROR(HLOOKUP(D120,'BACT-Monitoring Hidden'!$C$2:$P$226,IF('Unit Types - Emission Rates'!$H$8="Combustion",112+MATCH(C120,'BACT-Monitoring Hidden'!$B$114:$B$151,0),IF('Unit Types - Emission Rates'!$H$8="Coatings",64+MATCH(C120,'BACT-Monitoring Hidden'!$B$66:$B$113,0),IF('Unit Types - Emission Rates'!$H$8="Chemical / Energy",1+MATCH(C120,'BACT-Monitoring Hidden'!$B$3:$B$65,0),150+MATCH(C120,'BACT-Monitoring Hidden'!$B$152:$B$226,0)))),FALSE),"Fill out the Additional Notes column to demonstrate how BACT will be met."))</f>
        <v/>
      </c>
      <c r="F120" s="1007"/>
      <c r="G120" s="701"/>
      <c r="H120" s="237"/>
    </row>
    <row r="121" spans="1:8" ht="23.1" customHeight="1" x14ac:dyDescent="0.2">
      <c r="A121" s="601" t="str">
        <f>IF('Hidden Calculations'!AE106=-1,"",'Hidden Calculations'!AE106)</f>
        <v/>
      </c>
      <c r="B121" s="602" t="str">
        <f>IF('Hidden Calculations'!AF106=-1,"",'Hidden Calculations'!AF106)</f>
        <v/>
      </c>
      <c r="C121" s="312" t="str">
        <f>'Hidden Calculations'!AG106</f>
        <v/>
      </c>
      <c r="D121" s="804" t="str">
        <f>'Hidden Calculations'!AH106</f>
        <v/>
      </c>
      <c r="E121" s="804" t="str">
        <f>IF(D121="PM","The emission reduction techniques for PM10 and PM2.5 will follow the technique for PM. ","")&amp;IF($D121="","",IFERROR(HLOOKUP(D121,'BACT-Monitoring Hidden'!$C$2:$P$226,IF('Unit Types - Emission Rates'!$H$8="Combustion",112+MATCH(C121,'BACT-Monitoring Hidden'!$B$114:$B$151,0),IF('Unit Types - Emission Rates'!$H$8="Coatings",64+MATCH(C121,'BACT-Monitoring Hidden'!$B$66:$B$113,0),IF('Unit Types - Emission Rates'!$H$8="Chemical / Energy",1+MATCH(C121,'BACT-Monitoring Hidden'!$B$3:$B$65,0),150+MATCH(C121,'BACT-Monitoring Hidden'!$B$152:$B$226,0)))),FALSE),"Fill out the Additional Notes column to demonstrate how BACT will be met."))</f>
        <v/>
      </c>
      <c r="F121" s="1007"/>
      <c r="G121" s="701"/>
      <c r="H121" s="237"/>
    </row>
    <row r="122" spans="1:8" ht="23.1" customHeight="1" x14ac:dyDescent="0.2">
      <c r="A122" s="601" t="str">
        <f>IF('Hidden Calculations'!AE107=-1,"",'Hidden Calculations'!AE107)</f>
        <v/>
      </c>
      <c r="B122" s="602" t="str">
        <f>IF('Hidden Calculations'!AF107=-1,"",'Hidden Calculations'!AF107)</f>
        <v/>
      </c>
      <c r="C122" s="312" t="str">
        <f>'Hidden Calculations'!AG107</f>
        <v/>
      </c>
      <c r="D122" s="804" t="str">
        <f>'Hidden Calculations'!AH107</f>
        <v/>
      </c>
      <c r="E122" s="804" t="str">
        <f>IF(D122="PM","The emission reduction techniques for PM10 and PM2.5 will follow the technique for PM. ","")&amp;IF($D122="","",IFERROR(HLOOKUP(D122,'BACT-Monitoring Hidden'!$C$2:$P$226,IF('Unit Types - Emission Rates'!$H$8="Combustion",112+MATCH(C122,'BACT-Monitoring Hidden'!$B$114:$B$151,0),IF('Unit Types - Emission Rates'!$H$8="Coatings",64+MATCH(C122,'BACT-Monitoring Hidden'!$B$66:$B$113,0),IF('Unit Types - Emission Rates'!$H$8="Chemical / Energy",1+MATCH(C122,'BACT-Monitoring Hidden'!$B$3:$B$65,0),150+MATCH(C122,'BACT-Monitoring Hidden'!$B$152:$B$226,0)))),FALSE),"Fill out the Additional Notes column to demonstrate how BACT will be met."))</f>
        <v/>
      </c>
      <c r="F122" s="1007"/>
      <c r="G122" s="701"/>
      <c r="H122" s="237"/>
    </row>
    <row r="123" spans="1:8" ht="23.1" customHeight="1" x14ac:dyDescent="0.2">
      <c r="A123" s="601" t="str">
        <f>IF('Hidden Calculations'!AE108=-1,"",'Hidden Calculations'!AE108)</f>
        <v/>
      </c>
      <c r="B123" s="602" t="str">
        <f>IF('Hidden Calculations'!AF108=-1,"",'Hidden Calculations'!AF108)</f>
        <v/>
      </c>
      <c r="C123" s="312" t="str">
        <f>'Hidden Calculations'!AG108</f>
        <v/>
      </c>
      <c r="D123" s="804" t="str">
        <f>'Hidden Calculations'!AH108</f>
        <v/>
      </c>
      <c r="E123" s="804" t="str">
        <f>IF(D123="PM","The emission reduction techniques for PM10 and PM2.5 will follow the technique for PM. ","")&amp;IF($D123="","",IFERROR(HLOOKUP(D123,'BACT-Monitoring Hidden'!$C$2:$P$226,IF('Unit Types - Emission Rates'!$H$8="Combustion",112+MATCH(C123,'BACT-Monitoring Hidden'!$B$114:$B$151,0),IF('Unit Types - Emission Rates'!$H$8="Coatings",64+MATCH(C123,'BACT-Monitoring Hidden'!$B$66:$B$113,0),IF('Unit Types - Emission Rates'!$H$8="Chemical / Energy",1+MATCH(C123,'BACT-Monitoring Hidden'!$B$3:$B$65,0),150+MATCH(C123,'BACT-Monitoring Hidden'!$B$152:$B$226,0)))),FALSE),"Fill out the Additional Notes column to demonstrate how BACT will be met."))</f>
        <v/>
      </c>
      <c r="F123" s="1007"/>
      <c r="G123" s="701"/>
      <c r="H123" s="237"/>
    </row>
    <row r="124" spans="1:8" ht="23.1" customHeight="1" x14ac:dyDescent="0.2">
      <c r="A124" s="601" t="str">
        <f>IF('Hidden Calculations'!AE109=-1,"",'Hidden Calculations'!AE109)</f>
        <v/>
      </c>
      <c r="B124" s="602" t="str">
        <f>IF('Hidden Calculations'!AF109=-1,"",'Hidden Calculations'!AF109)</f>
        <v/>
      </c>
      <c r="C124" s="312" t="str">
        <f>'Hidden Calculations'!AG109</f>
        <v/>
      </c>
      <c r="D124" s="804" t="str">
        <f>'Hidden Calculations'!AH109</f>
        <v/>
      </c>
      <c r="E124" s="804" t="str">
        <f>IF(D124="PM","The emission reduction techniques for PM10 and PM2.5 will follow the technique for PM. ","")&amp;IF($D124="","",IFERROR(HLOOKUP(D124,'BACT-Monitoring Hidden'!$C$2:$P$226,IF('Unit Types - Emission Rates'!$H$8="Combustion",112+MATCH(C124,'BACT-Monitoring Hidden'!$B$114:$B$151,0),IF('Unit Types - Emission Rates'!$H$8="Coatings",64+MATCH(C124,'BACT-Monitoring Hidden'!$B$66:$B$113,0),IF('Unit Types - Emission Rates'!$H$8="Chemical / Energy",1+MATCH(C124,'BACT-Monitoring Hidden'!$B$3:$B$65,0),150+MATCH(C124,'BACT-Monitoring Hidden'!$B$152:$B$226,0)))),FALSE),"Fill out the Additional Notes column to demonstrate how BACT will be met."))</f>
        <v/>
      </c>
      <c r="F124" s="1007"/>
      <c r="G124" s="701"/>
      <c r="H124" s="237"/>
    </row>
    <row r="125" spans="1:8" ht="23.1" customHeight="1" x14ac:dyDescent="0.2">
      <c r="A125" s="601" t="str">
        <f>IF('Hidden Calculations'!AE110=-1,"",'Hidden Calculations'!AE110)</f>
        <v/>
      </c>
      <c r="B125" s="602" t="str">
        <f>IF('Hidden Calculations'!AF110=-1,"",'Hidden Calculations'!AF110)</f>
        <v/>
      </c>
      <c r="C125" s="312" t="str">
        <f>'Hidden Calculations'!AG110</f>
        <v/>
      </c>
      <c r="D125" s="804" t="str">
        <f>'Hidden Calculations'!AH110</f>
        <v/>
      </c>
      <c r="E125" s="804" t="str">
        <f>IF(D125="PM","The emission reduction techniques for PM10 and PM2.5 will follow the technique for PM. ","")&amp;IF($D125="","",IFERROR(HLOOKUP(D125,'BACT-Monitoring Hidden'!$C$2:$P$226,IF('Unit Types - Emission Rates'!$H$8="Combustion",112+MATCH(C125,'BACT-Monitoring Hidden'!$B$114:$B$151,0),IF('Unit Types - Emission Rates'!$H$8="Coatings",64+MATCH(C125,'BACT-Monitoring Hidden'!$B$66:$B$113,0),IF('Unit Types - Emission Rates'!$H$8="Chemical / Energy",1+MATCH(C125,'BACT-Monitoring Hidden'!$B$3:$B$65,0),150+MATCH(C125,'BACT-Monitoring Hidden'!$B$152:$B$226,0)))),FALSE),"Fill out the Additional Notes column to demonstrate how BACT will be met."))</f>
        <v/>
      </c>
      <c r="F125" s="1007"/>
      <c r="G125" s="701"/>
      <c r="H125" s="237"/>
    </row>
    <row r="126" spans="1:8" ht="23.1" customHeight="1" x14ac:dyDescent="0.2">
      <c r="A126" s="601" t="str">
        <f>IF('Hidden Calculations'!AE111=-1,"",'Hidden Calculations'!AE111)</f>
        <v/>
      </c>
      <c r="B126" s="602" t="str">
        <f>IF('Hidden Calculations'!AF111=-1,"",'Hidden Calculations'!AF111)</f>
        <v/>
      </c>
      <c r="C126" s="312" t="str">
        <f>'Hidden Calculations'!AG111</f>
        <v/>
      </c>
      <c r="D126" s="804" t="str">
        <f>'Hidden Calculations'!AH111</f>
        <v/>
      </c>
      <c r="E126" s="804" t="str">
        <f>IF(D126="PM","The emission reduction techniques for PM10 and PM2.5 will follow the technique for PM. ","")&amp;IF($D126="","",IFERROR(HLOOKUP(D126,'BACT-Monitoring Hidden'!$C$2:$P$226,IF('Unit Types - Emission Rates'!$H$8="Combustion",112+MATCH(C126,'BACT-Monitoring Hidden'!$B$114:$B$151,0),IF('Unit Types - Emission Rates'!$H$8="Coatings",64+MATCH(C126,'BACT-Monitoring Hidden'!$B$66:$B$113,0),IF('Unit Types - Emission Rates'!$H$8="Chemical / Energy",1+MATCH(C126,'BACT-Monitoring Hidden'!$B$3:$B$65,0),150+MATCH(C126,'BACT-Monitoring Hidden'!$B$152:$B$226,0)))),FALSE),"Fill out the Additional Notes column to demonstrate how BACT will be met."))</f>
        <v/>
      </c>
      <c r="F126" s="1007"/>
      <c r="G126" s="701"/>
      <c r="H126" s="237"/>
    </row>
    <row r="127" spans="1:8" ht="23.1" customHeight="1" x14ac:dyDescent="0.2">
      <c r="A127" s="601" t="str">
        <f>IF('Hidden Calculations'!AE112=-1,"",'Hidden Calculations'!AE112)</f>
        <v/>
      </c>
      <c r="B127" s="603" t="str">
        <f>IF('Hidden Calculations'!AF112=-1,"",'Hidden Calculations'!AF112)</f>
        <v/>
      </c>
      <c r="C127" s="313" t="str">
        <f>'Hidden Calculations'!AG112</f>
        <v/>
      </c>
      <c r="D127" s="1008" t="str">
        <f>'Hidden Calculations'!AH112</f>
        <v/>
      </c>
      <c r="E127" s="1008" t="str">
        <f>IF(D127="PM","The emission reduction techniques for PM10 and PM2.5 will follow the technique for PM. ","")&amp;IF($D127="","",IFERROR(HLOOKUP(D127,'BACT-Monitoring Hidden'!$C$2:$P$226,IF('Unit Types - Emission Rates'!$H$8="Combustion",112+MATCH(C127,'BACT-Monitoring Hidden'!$B$114:$B$151,0),IF('Unit Types - Emission Rates'!$H$8="Coatings",64+MATCH(C127,'BACT-Monitoring Hidden'!$B$66:$B$113,0),IF('Unit Types - Emission Rates'!$H$8="Chemical / Energy",1+MATCH(C127,'BACT-Monitoring Hidden'!$B$3:$B$65,0),150+MATCH(C127,'BACT-Monitoring Hidden'!$B$152:$B$226,0)))),FALSE),"Fill out the Additional Notes column to demonstrate how BACT will be met."))</f>
        <v/>
      </c>
      <c r="F127" s="1009"/>
      <c r="G127" s="1010"/>
      <c r="H127" s="237"/>
    </row>
    <row r="128" spans="1:8" ht="23.1" customHeight="1" thickBot="1" x14ac:dyDescent="0.25">
      <c r="A128" s="604" t="str">
        <f>IF('Hidden Calculations'!AE113=-1,"",'Hidden Calculations'!AE113)</f>
        <v/>
      </c>
      <c r="B128" s="605" t="str">
        <f>IF('Hidden Calculations'!AF113=-1,"",'Hidden Calculations'!AF113)</f>
        <v/>
      </c>
      <c r="C128" s="314" t="str">
        <f>'Hidden Calculations'!AG113</f>
        <v/>
      </c>
      <c r="D128" s="606" t="str">
        <f>'Hidden Calculations'!AH113</f>
        <v/>
      </c>
      <c r="E128" s="1011" t="str">
        <f>IF(D128="PM","The emission reduction techniques for PM10 and PM2.5 will follow the technique for PM. ","")&amp;IF($D128="","",IFERROR(HLOOKUP(D128,'BACT-Monitoring Hidden'!$C$2:$P$226,IF('Unit Types - Emission Rates'!$H$8="Combustion",112+MATCH(C128,'BACT-Monitoring Hidden'!$B$114:$B$151,0),IF('Unit Types - Emission Rates'!$H$8="Coatings",64+MATCH(C128,'BACT-Monitoring Hidden'!$B$66:$B$113,0),IF('Unit Types - Emission Rates'!$H$8="Chemical / Energy",1+MATCH(C128,'BACT-Monitoring Hidden'!$B$3:$B$65,0),150+MATCH(C128,'BACT-Monitoring Hidden'!$B$152:$B$226,0)))),FALSE),"Fill out the Additional Notes column to demonstrate how BACT will be met."))</f>
        <v/>
      </c>
      <c r="F128" s="1012"/>
      <c r="G128" s="1013"/>
      <c r="H128" s="237"/>
    </row>
    <row r="129" spans="1:8" ht="23.1" customHeight="1" x14ac:dyDescent="0.2">
      <c r="A129" s="600" t="str">
        <f>IF('Hidden Calculations'!AE114=-1,"",'Hidden Calculations'!AE114)</f>
        <v/>
      </c>
      <c r="B129" s="1014" t="str">
        <f>IF('Hidden Calculations'!AF114=-1,"",'Hidden Calculations'!AF114)</f>
        <v/>
      </c>
      <c r="C129" s="1015" t="str">
        <f>'Hidden Calculations'!AG114</f>
        <v/>
      </c>
      <c r="D129" s="765" t="str">
        <f>'Hidden Calculations'!AH114</f>
        <v/>
      </c>
      <c r="E129" s="765" t="str">
        <f>IF(D129="PM","The emission reduction techniques for PM10 and PM2.5 will follow the technique for PM. ","")&amp;IF($D129="","",IFERROR(HLOOKUP(D129,'BACT-Monitoring Hidden'!$C$2:$P$226,IF('Unit Types - Emission Rates'!$H$8="Combustion",112+MATCH(C129,'BACT-Monitoring Hidden'!$B$114:$B$151,0),IF('Unit Types - Emission Rates'!$H$8="Coatings",64+MATCH(C129,'BACT-Monitoring Hidden'!$B$66:$B$113,0),IF('Unit Types - Emission Rates'!$H$8="Chemical / Energy",1+MATCH(C129,'BACT-Monitoring Hidden'!$B$3:$B$65,0),150+MATCH(C129,'BACT-Monitoring Hidden'!$B$152:$B$226,0)))),FALSE),"Fill out the Additional Notes column to demonstrate how BACT will be met."))</f>
        <v/>
      </c>
      <c r="F129" s="1016"/>
      <c r="G129" s="1017"/>
      <c r="H129" s="237"/>
    </row>
    <row r="130" spans="1:8" ht="23.1" customHeight="1" x14ac:dyDescent="0.2">
      <c r="A130" s="601" t="str">
        <f>IF('Hidden Calculations'!AE115=-1,"",'Hidden Calculations'!AE115)</f>
        <v/>
      </c>
      <c r="B130" s="602" t="str">
        <f>IF('Hidden Calculations'!AF115=-1,"",'Hidden Calculations'!AF115)</f>
        <v/>
      </c>
      <c r="C130" s="312" t="str">
        <f>'Hidden Calculations'!AG115</f>
        <v/>
      </c>
      <c r="D130" s="804" t="str">
        <f>'Hidden Calculations'!AH115</f>
        <v/>
      </c>
      <c r="E130" s="804" t="str">
        <f>IF(D130="PM","The emission reduction techniques for PM10 and PM2.5 will follow the technique for PM. ","")&amp;IF($D130="","",IFERROR(HLOOKUP(D130,'BACT-Monitoring Hidden'!$C$2:$P$226,IF('Unit Types - Emission Rates'!$H$8="Combustion",112+MATCH(C130,'BACT-Monitoring Hidden'!$B$114:$B$151,0),IF('Unit Types - Emission Rates'!$H$8="Coatings",64+MATCH(C130,'BACT-Monitoring Hidden'!$B$66:$B$113,0),IF('Unit Types - Emission Rates'!$H$8="Chemical / Energy",1+MATCH(C130,'BACT-Monitoring Hidden'!$B$3:$B$65,0),150+MATCH(C130,'BACT-Monitoring Hidden'!$B$152:$B$226,0)))),FALSE),"Fill out the Additional Notes column to demonstrate how BACT will be met."))</f>
        <v/>
      </c>
      <c r="F130" s="1007"/>
      <c r="G130" s="701"/>
      <c r="H130" s="237"/>
    </row>
    <row r="131" spans="1:8" ht="23.1" customHeight="1" x14ac:dyDescent="0.2">
      <c r="A131" s="601" t="str">
        <f>IF('Hidden Calculations'!AE116=-1,"",'Hidden Calculations'!AE116)</f>
        <v/>
      </c>
      <c r="B131" s="602" t="str">
        <f>IF('Hidden Calculations'!AF116=-1,"",'Hidden Calculations'!AF116)</f>
        <v/>
      </c>
      <c r="C131" s="312" t="str">
        <f>'Hidden Calculations'!AG116</f>
        <v/>
      </c>
      <c r="D131" s="804" t="str">
        <f>'Hidden Calculations'!AH116</f>
        <v/>
      </c>
      <c r="E131" s="804" t="str">
        <f>IF(D131="PM","The emission reduction techniques for PM10 and PM2.5 will follow the technique for PM. ","")&amp;IF($D131="","",IFERROR(HLOOKUP(D131,'BACT-Monitoring Hidden'!$C$2:$P$226,IF('Unit Types - Emission Rates'!$H$8="Combustion",112+MATCH(C131,'BACT-Monitoring Hidden'!$B$114:$B$151,0),IF('Unit Types - Emission Rates'!$H$8="Coatings",64+MATCH(C131,'BACT-Monitoring Hidden'!$B$66:$B$113,0),IF('Unit Types - Emission Rates'!$H$8="Chemical / Energy",1+MATCH(C131,'BACT-Monitoring Hidden'!$B$3:$B$65,0),150+MATCH(C131,'BACT-Monitoring Hidden'!$B$152:$B$226,0)))),FALSE),"Fill out the Additional Notes column to demonstrate how BACT will be met."))</f>
        <v/>
      </c>
      <c r="F131" s="1007"/>
      <c r="G131" s="701"/>
      <c r="H131" s="237"/>
    </row>
    <row r="132" spans="1:8" ht="23.1" customHeight="1" x14ac:dyDescent="0.2">
      <c r="A132" s="601" t="str">
        <f>IF('Hidden Calculations'!AE117=-1,"",'Hidden Calculations'!AE117)</f>
        <v/>
      </c>
      <c r="B132" s="602" t="str">
        <f>IF('Hidden Calculations'!AF117=-1,"",'Hidden Calculations'!AF117)</f>
        <v/>
      </c>
      <c r="C132" s="312" t="str">
        <f>'Hidden Calculations'!AG117</f>
        <v/>
      </c>
      <c r="D132" s="804" t="str">
        <f>'Hidden Calculations'!AH117</f>
        <v/>
      </c>
      <c r="E132" s="804" t="str">
        <f>IF(D132="PM","The emission reduction techniques for PM10 and PM2.5 will follow the technique for PM. ","")&amp;IF($D132="","",IFERROR(HLOOKUP(D132,'BACT-Monitoring Hidden'!$C$2:$P$226,IF('Unit Types - Emission Rates'!$H$8="Combustion",112+MATCH(C132,'BACT-Monitoring Hidden'!$B$114:$B$151,0),IF('Unit Types - Emission Rates'!$H$8="Coatings",64+MATCH(C132,'BACT-Monitoring Hidden'!$B$66:$B$113,0),IF('Unit Types - Emission Rates'!$H$8="Chemical / Energy",1+MATCH(C132,'BACT-Monitoring Hidden'!$B$3:$B$65,0),150+MATCH(C132,'BACT-Monitoring Hidden'!$B$152:$B$226,0)))),FALSE),"Fill out the Additional Notes column to demonstrate how BACT will be met."))</f>
        <v/>
      </c>
      <c r="F132" s="1007"/>
      <c r="G132" s="701"/>
      <c r="H132" s="237"/>
    </row>
    <row r="133" spans="1:8" ht="23.1" customHeight="1" x14ac:dyDescent="0.2">
      <c r="A133" s="601" t="str">
        <f>IF('Hidden Calculations'!AE118=-1,"",'Hidden Calculations'!AE118)</f>
        <v/>
      </c>
      <c r="B133" s="602" t="str">
        <f>IF('Hidden Calculations'!AF118=-1,"",'Hidden Calculations'!AF118)</f>
        <v/>
      </c>
      <c r="C133" s="312" t="str">
        <f>'Hidden Calculations'!AG118</f>
        <v/>
      </c>
      <c r="D133" s="804" t="str">
        <f>'Hidden Calculations'!AH118</f>
        <v/>
      </c>
      <c r="E133" s="804" t="str">
        <f>IF(D133="PM","The emission reduction techniques for PM10 and PM2.5 will follow the technique for PM. ","")&amp;IF($D133="","",IFERROR(HLOOKUP(D133,'BACT-Monitoring Hidden'!$C$2:$P$226,IF('Unit Types - Emission Rates'!$H$8="Combustion",112+MATCH(C133,'BACT-Monitoring Hidden'!$B$114:$B$151,0),IF('Unit Types - Emission Rates'!$H$8="Coatings",64+MATCH(C133,'BACT-Monitoring Hidden'!$B$66:$B$113,0),IF('Unit Types - Emission Rates'!$H$8="Chemical / Energy",1+MATCH(C133,'BACT-Monitoring Hidden'!$B$3:$B$65,0),150+MATCH(C133,'BACT-Monitoring Hidden'!$B$152:$B$226,0)))),FALSE),"Fill out the Additional Notes column to demonstrate how BACT will be met."))</f>
        <v/>
      </c>
      <c r="F133" s="1007"/>
      <c r="G133" s="701"/>
      <c r="H133" s="237"/>
    </row>
    <row r="134" spans="1:8" ht="23.1" customHeight="1" x14ac:dyDescent="0.2">
      <c r="A134" s="601" t="str">
        <f>IF('Hidden Calculations'!AE119=-1,"",'Hidden Calculations'!AE119)</f>
        <v/>
      </c>
      <c r="B134" s="602" t="str">
        <f>IF('Hidden Calculations'!AF119=-1,"",'Hidden Calculations'!AF119)</f>
        <v/>
      </c>
      <c r="C134" s="312" t="str">
        <f>'Hidden Calculations'!AG119</f>
        <v/>
      </c>
      <c r="D134" s="804" t="str">
        <f>'Hidden Calculations'!AH119</f>
        <v/>
      </c>
      <c r="E134" s="804" t="str">
        <f>IF(D134="PM","The emission reduction techniques for PM10 and PM2.5 will follow the technique for PM. ","")&amp;IF($D134="","",IFERROR(HLOOKUP(D134,'BACT-Monitoring Hidden'!$C$2:$P$226,IF('Unit Types - Emission Rates'!$H$8="Combustion",112+MATCH(C134,'BACT-Monitoring Hidden'!$B$114:$B$151,0),IF('Unit Types - Emission Rates'!$H$8="Coatings",64+MATCH(C134,'BACT-Monitoring Hidden'!$B$66:$B$113,0),IF('Unit Types - Emission Rates'!$H$8="Chemical / Energy",1+MATCH(C134,'BACT-Monitoring Hidden'!$B$3:$B$65,0),150+MATCH(C134,'BACT-Monitoring Hidden'!$B$152:$B$226,0)))),FALSE),"Fill out the Additional Notes column to demonstrate how BACT will be met."))</f>
        <v/>
      </c>
      <c r="F134" s="1007"/>
      <c r="G134" s="701"/>
      <c r="H134" s="237"/>
    </row>
    <row r="135" spans="1:8" ht="23.1" customHeight="1" x14ac:dyDescent="0.2">
      <c r="A135" s="601" t="str">
        <f>IF('Hidden Calculations'!AE120=-1,"",'Hidden Calculations'!AE120)</f>
        <v/>
      </c>
      <c r="B135" s="602" t="str">
        <f>IF('Hidden Calculations'!AF120=-1,"",'Hidden Calculations'!AF120)</f>
        <v/>
      </c>
      <c r="C135" s="312" t="str">
        <f>'Hidden Calculations'!AG120</f>
        <v/>
      </c>
      <c r="D135" s="804" t="str">
        <f>'Hidden Calculations'!AH120</f>
        <v/>
      </c>
      <c r="E135" s="804" t="str">
        <f>IF(D135="PM","The emission reduction techniques for PM10 and PM2.5 will follow the technique for PM. ","")&amp;IF($D135="","",IFERROR(HLOOKUP(D135,'BACT-Monitoring Hidden'!$C$2:$P$226,IF('Unit Types - Emission Rates'!$H$8="Combustion",112+MATCH(C135,'BACT-Monitoring Hidden'!$B$114:$B$151,0),IF('Unit Types - Emission Rates'!$H$8="Coatings",64+MATCH(C135,'BACT-Monitoring Hidden'!$B$66:$B$113,0),IF('Unit Types - Emission Rates'!$H$8="Chemical / Energy",1+MATCH(C135,'BACT-Monitoring Hidden'!$B$3:$B$65,0),150+MATCH(C135,'BACT-Monitoring Hidden'!$B$152:$B$226,0)))),FALSE),"Fill out the Additional Notes column to demonstrate how BACT will be met."))</f>
        <v/>
      </c>
      <c r="F135" s="1007"/>
      <c r="G135" s="701"/>
      <c r="H135" s="237"/>
    </row>
    <row r="136" spans="1:8" ht="23.1" customHeight="1" x14ac:dyDescent="0.2">
      <c r="A136" s="601" t="str">
        <f>IF('Hidden Calculations'!AE121=-1,"",'Hidden Calculations'!AE121)</f>
        <v/>
      </c>
      <c r="B136" s="602" t="str">
        <f>IF('Hidden Calculations'!AF121=-1,"",'Hidden Calculations'!AF121)</f>
        <v/>
      </c>
      <c r="C136" s="312" t="str">
        <f>'Hidden Calculations'!AG121</f>
        <v/>
      </c>
      <c r="D136" s="804" t="str">
        <f>'Hidden Calculations'!AH121</f>
        <v/>
      </c>
      <c r="E136" s="804" t="str">
        <f>IF(D136="PM","The emission reduction techniques for PM10 and PM2.5 will follow the technique for PM. ","")&amp;IF($D136="","",IFERROR(HLOOKUP(D136,'BACT-Monitoring Hidden'!$C$2:$P$226,IF('Unit Types - Emission Rates'!$H$8="Combustion",112+MATCH(C136,'BACT-Monitoring Hidden'!$B$114:$B$151,0),IF('Unit Types - Emission Rates'!$H$8="Coatings",64+MATCH(C136,'BACT-Monitoring Hidden'!$B$66:$B$113,0),IF('Unit Types - Emission Rates'!$H$8="Chemical / Energy",1+MATCH(C136,'BACT-Monitoring Hidden'!$B$3:$B$65,0),150+MATCH(C136,'BACT-Monitoring Hidden'!$B$152:$B$226,0)))),FALSE),"Fill out the Additional Notes column to demonstrate how BACT will be met."))</f>
        <v/>
      </c>
      <c r="F136" s="1007"/>
      <c r="G136" s="701"/>
      <c r="H136" s="237"/>
    </row>
    <row r="137" spans="1:8" ht="23.1" customHeight="1" x14ac:dyDescent="0.2">
      <c r="A137" s="601" t="str">
        <f>IF('Hidden Calculations'!AE122=-1,"",'Hidden Calculations'!AE122)</f>
        <v/>
      </c>
      <c r="B137" s="602" t="str">
        <f>IF('Hidden Calculations'!AF122=-1,"",'Hidden Calculations'!AF122)</f>
        <v/>
      </c>
      <c r="C137" s="312" t="str">
        <f>'Hidden Calculations'!AG122</f>
        <v/>
      </c>
      <c r="D137" s="804" t="str">
        <f>'Hidden Calculations'!AH122</f>
        <v/>
      </c>
      <c r="E137" s="804" t="str">
        <f>IF(D137="PM","The emission reduction techniques for PM10 and PM2.5 will follow the technique for PM. ","")&amp;IF($D137="","",IFERROR(HLOOKUP(D137,'BACT-Monitoring Hidden'!$C$2:$P$226,IF('Unit Types - Emission Rates'!$H$8="Combustion",112+MATCH(C137,'BACT-Monitoring Hidden'!$B$114:$B$151,0),IF('Unit Types - Emission Rates'!$H$8="Coatings",64+MATCH(C137,'BACT-Monitoring Hidden'!$B$66:$B$113,0),IF('Unit Types - Emission Rates'!$H$8="Chemical / Energy",1+MATCH(C137,'BACT-Monitoring Hidden'!$B$3:$B$65,0),150+MATCH(C137,'BACT-Monitoring Hidden'!$B$152:$B$226,0)))),FALSE),"Fill out the Additional Notes column to demonstrate how BACT will be met."))</f>
        <v/>
      </c>
      <c r="F137" s="1007"/>
      <c r="G137" s="701"/>
      <c r="H137" s="237"/>
    </row>
    <row r="138" spans="1:8" ht="23.1" customHeight="1" x14ac:dyDescent="0.2">
      <c r="A138" s="601" t="str">
        <f>IF('Hidden Calculations'!AE123=-1,"",'Hidden Calculations'!AE123)</f>
        <v/>
      </c>
      <c r="B138" s="602" t="str">
        <f>IF('Hidden Calculations'!AF123=-1,"",'Hidden Calculations'!AF123)</f>
        <v/>
      </c>
      <c r="C138" s="312" t="str">
        <f>'Hidden Calculations'!AG123</f>
        <v/>
      </c>
      <c r="D138" s="804" t="str">
        <f>'Hidden Calculations'!AH123</f>
        <v/>
      </c>
      <c r="E138" s="804" t="str">
        <f>IF(D138="PM","The emission reduction techniques for PM10 and PM2.5 will follow the technique for PM. ","")&amp;IF($D138="","",IFERROR(HLOOKUP(D138,'BACT-Monitoring Hidden'!$C$2:$P$226,IF('Unit Types - Emission Rates'!$H$8="Combustion",112+MATCH(C138,'BACT-Monitoring Hidden'!$B$114:$B$151,0),IF('Unit Types - Emission Rates'!$H$8="Coatings",64+MATCH(C138,'BACT-Monitoring Hidden'!$B$66:$B$113,0),IF('Unit Types - Emission Rates'!$H$8="Chemical / Energy",1+MATCH(C138,'BACT-Monitoring Hidden'!$B$3:$B$65,0),150+MATCH(C138,'BACT-Monitoring Hidden'!$B$152:$B$226,0)))),FALSE),"Fill out the Additional Notes column to demonstrate how BACT will be met."))</f>
        <v/>
      </c>
      <c r="F138" s="1007"/>
      <c r="G138" s="701"/>
      <c r="H138" s="237"/>
    </row>
    <row r="139" spans="1:8" ht="23.1" customHeight="1" x14ac:dyDescent="0.2">
      <c r="A139" s="601" t="str">
        <f>IF('Hidden Calculations'!AE124=-1,"",'Hidden Calculations'!AE124)</f>
        <v/>
      </c>
      <c r="B139" s="602" t="str">
        <f>IF('Hidden Calculations'!AF124=-1,"",'Hidden Calculations'!AF124)</f>
        <v/>
      </c>
      <c r="C139" s="312" t="str">
        <f>'Hidden Calculations'!AG124</f>
        <v/>
      </c>
      <c r="D139" s="804" t="str">
        <f>'Hidden Calculations'!AH124</f>
        <v/>
      </c>
      <c r="E139" s="804" t="str">
        <f>IF(D139="PM","The emission reduction techniques for PM10 and PM2.5 will follow the technique for PM. ","")&amp;IF($D139="","",IFERROR(HLOOKUP(D139,'BACT-Monitoring Hidden'!$C$2:$P$226,IF('Unit Types - Emission Rates'!$H$8="Combustion",112+MATCH(C139,'BACT-Monitoring Hidden'!$B$114:$B$151,0),IF('Unit Types - Emission Rates'!$H$8="Coatings",64+MATCH(C139,'BACT-Monitoring Hidden'!$B$66:$B$113,0),IF('Unit Types - Emission Rates'!$H$8="Chemical / Energy",1+MATCH(C139,'BACT-Monitoring Hidden'!$B$3:$B$65,0),150+MATCH(C139,'BACT-Monitoring Hidden'!$B$152:$B$226,0)))),FALSE),"Fill out the Additional Notes column to demonstrate how BACT will be met."))</f>
        <v/>
      </c>
      <c r="F139" s="1007"/>
      <c r="G139" s="701"/>
      <c r="H139" s="237"/>
    </row>
    <row r="140" spans="1:8" ht="23.1" customHeight="1" x14ac:dyDescent="0.2">
      <c r="A140" s="601" t="str">
        <f>IF('Hidden Calculations'!AE125=-1,"",'Hidden Calculations'!AE125)</f>
        <v/>
      </c>
      <c r="B140" s="602" t="str">
        <f>IF('Hidden Calculations'!AF125=-1,"",'Hidden Calculations'!AF125)</f>
        <v/>
      </c>
      <c r="C140" s="312" t="str">
        <f>'Hidden Calculations'!AG125</f>
        <v/>
      </c>
      <c r="D140" s="804" t="str">
        <f>'Hidden Calculations'!AH125</f>
        <v/>
      </c>
      <c r="E140" s="804" t="str">
        <f>IF(D140="PM","The emission reduction techniques for PM10 and PM2.5 will follow the technique for PM. ","")&amp;IF($D140="","",IFERROR(HLOOKUP(D140,'BACT-Monitoring Hidden'!$C$2:$P$226,IF('Unit Types - Emission Rates'!$H$8="Combustion",112+MATCH(C140,'BACT-Monitoring Hidden'!$B$114:$B$151,0),IF('Unit Types - Emission Rates'!$H$8="Coatings",64+MATCH(C140,'BACT-Monitoring Hidden'!$B$66:$B$113,0),IF('Unit Types - Emission Rates'!$H$8="Chemical / Energy",1+MATCH(C140,'BACT-Monitoring Hidden'!$B$3:$B$65,0),150+MATCH(C140,'BACT-Monitoring Hidden'!$B$152:$B$226,0)))),FALSE),"Fill out the Additional Notes column to demonstrate how BACT will be met."))</f>
        <v/>
      </c>
      <c r="F140" s="1007"/>
      <c r="G140" s="701"/>
      <c r="H140" s="237"/>
    </row>
    <row r="141" spans="1:8" ht="23.1" customHeight="1" x14ac:dyDescent="0.2">
      <c r="A141" s="601" t="str">
        <f>IF('Hidden Calculations'!AE126=-1,"",'Hidden Calculations'!AE126)</f>
        <v/>
      </c>
      <c r="B141" s="603" t="str">
        <f>IF('Hidden Calculations'!AF126=-1,"",'Hidden Calculations'!AF126)</f>
        <v/>
      </c>
      <c r="C141" s="313" t="str">
        <f>'Hidden Calculations'!AG126</f>
        <v/>
      </c>
      <c r="D141" s="1008" t="str">
        <f>'Hidden Calculations'!AH126</f>
        <v/>
      </c>
      <c r="E141" s="1008" t="str">
        <f>IF(D141="PM","The emission reduction techniques for PM10 and PM2.5 will follow the technique for PM. ","")&amp;IF($D141="","",IFERROR(HLOOKUP(D141,'BACT-Monitoring Hidden'!$C$2:$P$226,IF('Unit Types - Emission Rates'!$H$8="Combustion",112+MATCH(C141,'BACT-Monitoring Hidden'!$B$114:$B$151,0),IF('Unit Types - Emission Rates'!$H$8="Coatings",64+MATCH(C141,'BACT-Monitoring Hidden'!$B$66:$B$113,0),IF('Unit Types - Emission Rates'!$H$8="Chemical / Energy",1+MATCH(C141,'BACT-Monitoring Hidden'!$B$3:$B$65,0),150+MATCH(C141,'BACT-Monitoring Hidden'!$B$152:$B$226,0)))),FALSE),"Fill out the Additional Notes column to demonstrate how BACT will be met."))</f>
        <v/>
      </c>
      <c r="F141" s="1009"/>
      <c r="G141" s="1010"/>
      <c r="H141" s="237"/>
    </row>
    <row r="142" spans="1:8" ht="23.1" customHeight="1" thickBot="1" x14ac:dyDescent="0.25">
      <c r="A142" s="604" t="str">
        <f>IF('Hidden Calculations'!AE127=-1,"",'Hidden Calculations'!AE127)</f>
        <v/>
      </c>
      <c r="B142" s="605" t="str">
        <f>IF('Hidden Calculations'!AF127=-1,"",'Hidden Calculations'!AF127)</f>
        <v/>
      </c>
      <c r="C142" s="314" t="str">
        <f>'Hidden Calculations'!AG127</f>
        <v/>
      </c>
      <c r="D142" s="606" t="str">
        <f>'Hidden Calculations'!AH127</f>
        <v/>
      </c>
      <c r="E142" s="1011" t="str">
        <f>IF(D142="PM","The emission reduction techniques for PM10 and PM2.5 will follow the technique for PM. ","")&amp;IF($D142="","",IFERROR(HLOOKUP(D142,'BACT-Monitoring Hidden'!$C$2:$P$226,IF('Unit Types - Emission Rates'!$H$8="Combustion",112+MATCH(C142,'BACT-Monitoring Hidden'!$B$114:$B$151,0),IF('Unit Types - Emission Rates'!$H$8="Coatings",64+MATCH(C142,'BACT-Monitoring Hidden'!$B$66:$B$113,0),IF('Unit Types - Emission Rates'!$H$8="Chemical / Energy",1+MATCH(C142,'BACT-Monitoring Hidden'!$B$3:$B$65,0),150+MATCH(C142,'BACT-Monitoring Hidden'!$B$152:$B$226,0)))),FALSE),"Fill out the Additional Notes column to demonstrate how BACT will be met."))</f>
        <v/>
      </c>
      <c r="F142" s="1012"/>
      <c r="G142" s="1013"/>
      <c r="H142" s="237"/>
    </row>
    <row r="143" spans="1:8" ht="23.1" customHeight="1" x14ac:dyDescent="0.2">
      <c r="A143" s="600" t="str">
        <f>IF('Hidden Calculations'!AE128=-1,"",'Hidden Calculations'!AE128)</f>
        <v/>
      </c>
      <c r="B143" s="1014" t="str">
        <f>IF('Hidden Calculations'!AF128=-1,"",'Hidden Calculations'!AF128)</f>
        <v/>
      </c>
      <c r="C143" s="1015" t="str">
        <f>'Hidden Calculations'!AG128</f>
        <v/>
      </c>
      <c r="D143" s="765" t="str">
        <f>'Hidden Calculations'!AH128</f>
        <v/>
      </c>
      <c r="E143" s="765" t="str">
        <f>IF(D143="PM","The emission reduction techniques for PM10 and PM2.5 will follow the technique for PM. ","")&amp;IF($D143="","",IFERROR(HLOOKUP(D143,'BACT-Monitoring Hidden'!$C$2:$P$226,IF('Unit Types - Emission Rates'!$H$8="Combustion",112+MATCH(C143,'BACT-Monitoring Hidden'!$B$114:$B$151,0),IF('Unit Types - Emission Rates'!$H$8="Coatings",64+MATCH(C143,'BACT-Monitoring Hidden'!$B$66:$B$113,0),IF('Unit Types - Emission Rates'!$H$8="Chemical / Energy",1+MATCH(C143,'BACT-Monitoring Hidden'!$B$3:$B$65,0),150+MATCH(C143,'BACT-Monitoring Hidden'!$B$152:$B$226,0)))),FALSE),"Fill out the Additional Notes column to demonstrate how BACT will be met."))</f>
        <v/>
      </c>
      <c r="F143" s="1016"/>
      <c r="G143" s="1017"/>
      <c r="H143" s="237"/>
    </row>
    <row r="144" spans="1:8" ht="23.1" customHeight="1" x14ac:dyDescent="0.2">
      <c r="A144" s="601" t="str">
        <f>IF('Hidden Calculations'!AE129=-1,"",'Hidden Calculations'!AE129)</f>
        <v/>
      </c>
      <c r="B144" s="602" t="str">
        <f>IF('Hidden Calculations'!AF129=-1,"",'Hidden Calculations'!AF129)</f>
        <v/>
      </c>
      <c r="C144" s="312" t="str">
        <f>'Hidden Calculations'!AG129</f>
        <v/>
      </c>
      <c r="D144" s="804" t="str">
        <f>'Hidden Calculations'!AH129</f>
        <v/>
      </c>
      <c r="E144" s="804" t="str">
        <f>IF(D144="PM","The emission reduction techniques for PM10 and PM2.5 will follow the technique for PM. ","")&amp;IF($D144="","",IFERROR(HLOOKUP(D144,'BACT-Monitoring Hidden'!$C$2:$P$226,IF('Unit Types - Emission Rates'!$H$8="Combustion",112+MATCH(C144,'BACT-Monitoring Hidden'!$B$114:$B$151,0),IF('Unit Types - Emission Rates'!$H$8="Coatings",64+MATCH(C144,'BACT-Monitoring Hidden'!$B$66:$B$113,0),IF('Unit Types - Emission Rates'!$H$8="Chemical / Energy",1+MATCH(C144,'BACT-Monitoring Hidden'!$B$3:$B$65,0),150+MATCH(C144,'BACT-Monitoring Hidden'!$B$152:$B$226,0)))),FALSE),"Fill out the Additional Notes column to demonstrate how BACT will be met."))</f>
        <v/>
      </c>
      <c r="F144" s="1007"/>
      <c r="G144" s="701"/>
      <c r="H144" s="237"/>
    </row>
    <row r="145" spans="1:8" ht="23.1" customHeight="1" x14ac:dyDescent="0.2">
      <c r="A145" s="601" t="str">
        <f>IF('Hidden Calculations'!AE130=-1,"",'Hidden Calculations'!AE130)</f>
        <v/>
      </c>
      <c r="B145" s="602" t="str">
        <f>IF('Hidden Calculations'!AF130=-1,"",'Hidden Calculations'!AF130)</f>
        <v/>
      </c>
      <c r="C145" s="312" t="str">
        <f>'Hidden Calculations'!AG130</f>
        <v/>
      </c>
      <c r="D145" s="804" t="str">
        <f>'Hidden Calculations'!AH130</f>
        <v/>
      </c>
      <c r="E145" s="804" t="str">
        <f>IF(D145="PM","The emission reduction techniques for PM10 and PM2.5 will follow the technique for PM. ","")&amp;IF($D145="","",IFERROR(HLOOKUP(D145,'BACT-Monitoring Hidden'!$C$2:$P$226,IF('Unit Types - Emission Rates'!$H$8="Combustion",112+MATCH(C145,'BACT-Monitoring Hidden'!$B$114:$B$151,0),IF('Unit Types - Emission Rates'!$H$8="Coatings",64+MATCH(C145,'BACT-Monitoring Hidden'!$B$66:$B$113,0),IF('Unit Types - Emission Rates'!$H$8="Chemical / Energy",1+MATCH(C145,'BACT-Monitoring Hidden'!$B$3:$B$65,0),150+MATCH(C145,'BACT-Monitoring Hidden'!$B$152:$B$226,0)))),FALSE),"Fill out the Additional Notes column to demonstrate how BACT will be met."))</f>
        <v/>
      </c>
      <c r="F145" s="1007"/>
      <c r="G145" s="701"/>
      <c r="H145" s="237"/>
    </row>
    <row r="146" spans="1:8" ht="23.1" customHeight="1" x14ac:dyDescent="0.2">
      <c r="A146" s="601" t="str">
        <f>IF('Hidden Calculations'!AE131=-1,"",'Hidden Calculations'!AE131)</f>
        <v/>
      </c>
      <c r="B146" s="602" t="str">
        <f>IF('Hidden Calculations'!AF131=-1,"",'Hidden Calculations'!AF131)</f>
        <v/>
      </c>
      <c r="C146" s="312" t="str">
        <f>'Hidden Calculations'!AG131</f>
        <v/>
      </c>
      <c r="D146" s="804" t="str">
        <f>'Hidden Calculations'!AH131</f>
        <v/>
      </c>
      <c r="E146" s="804" t="str">
        <f>IF(D146="PM","The emission reduction techniques for PM10 and PM2.5 will follow the technique for PM. ","")&amp;IF($D146="","",IFERROR(HLOOKUP(D146,'BACT-Monitoring Hidden'!$C$2:$P$226,IF('Unit Types - Emission Rates'!$H$8="Combustion",112+MATCH(C146,'BACT-Monitoring Hidden'!$B$114:$B$151,0),IF('Unit Types - Emission Rates'!$H$8="Coatings",64+MATCH(C146,'BACT-Monitoring Hidden'!$B$66:$B$113,0),IF('Unit Types - Emission Rates'!$H$8="Chemical / Energy",1+MATCH(C146,'BACT-Monitoring Hidden'!$B$3:$B$65,0),150+MATCH(C146,'BACT-Monitoring Hidden'!$B$152:$B$226,0)))),FALSE),"Fill out the Additional Notes column to demonstrate how BACT will be met."))</f>
        <v/>
      </c>
      <c r="F146" s="1007"/>
      <c r="G146" s="701"/>
      <c r="H146" s="237"/>
    </row>
    <row r="147" spans="1:8" ht="23.1" customHeight="1" x14ac:dyDescent="0.2">
      <c r="A147" s="601" t="str">
        <f>IF('Hidden Calculations'!AE132=-1,"",'Hidden Calculations'!AE132)</f>
        <v/>
      </c>
      <c r="B147" s="602" t="str">
        <f>IF('Hidden Calculations'!AF132=-1,"",'Hidden Calculations'!AF132)</f>
        <v/>
      </c>
      <c r="C147" s="312" t="str">
        <f>'Hidden Calculations'!AG132</f>
        <v/>
      </c>
      <c r="D147" s="804" t="str">
        <f>'Hidden Calculations'!AH132</f>
        <v/>
      </c>
      <c r="E147" s="804" t="str">
        <f>IF(D147="PM","The emission reduction techniques for PM10 and PM2.5 will follow the technique for PM. ","")&amp;IF($D147="","",IFERROR(HLOOKUP(D147,'BACT-Monitoring Hidden'!$C$2:$P$226,IF('Unit Types - Emission Rates'!$H$8="Combustion",112+MATCH(C147,'BACT-Monitoring Hidden'!$B$114:$B$151,0),IF('Unit Types - Emission Rates'!$H$8="Coatings",64+MATCH(C147,'BACT-Monitoring Hidden'!$B$66:$B$113,0),IF('Unit Types - Emission Rates'!$H$8="Chemical / Energy",1+MATCH(C147,'BACT-Monitoring Hidden'!$B$3:$B$65,0),150+MATCH(C147,'BACT-Monitoring Hidden'!$B$152:$B$226,0)))),FALSE),"Fill out the Additional Notes column to demonstrate how BACT will be met."))</f>
        <v/>
      </c>
      <c r="F147" s="1007"/>
      <c r="G147" s="701"/>
      <c r="H147" s="237"/>
    </row>
    <row r="148" spans="1:8" ht="23.1" customHeight="1" x14ac:dyDescent="0.2">
      <c r="A148" s="601" t="str">
        <f>IF('Hidden Calculations'!AE133=-1,"",'Hidden Calculations'!AE133)</f>
        <v/>
      </c>
      <c r="B148" s="602" t="str">
        <f>IF('Hidden Calculations'!AF133=-1,"",'Hidden Calculations'!AF133)</f>
        <v/>
      </c>
      <c r="C148" s="312" t="str">
        <f>'Hidden Calculations'!AG133</f>
        <v/>
      </c>
      <c r="D148" s="804" t="str">
        <f>'Hidden Calculations'!AH133</f>
        <v/>
      </c>
      <c r="E148" s="804" t="str">
        <f>IF(D148="PM","The emission reduction techniques for PM10 and PM2.5 will follow the technique for PM. ","")&amp;IF($D148="","",IFERROR(HLOOKUP(D148,'BACT-Monitoring Hidden'!$C$2:$P$226,IF('Unit Types - Emission Rates'!$H$8="Combustion",112+MATCH(C148,'BACT-Monitoring Hidden'!$B$114:$B$151,0),IF('Unit Types - Emission Rates'!$H$8="Coatings",64+MATCH(C148,'BACT-Monitoring Hidden'!$B$66:$B$113,0),IF('Unit Types - Emission Rates'!$H$8="Chemical / Energy",1+MATCH(C148,'BACT-Monitoring Hidden'!$B$3:$B$65,0),150+MATCH(C148,'BACT-Monitoring Hidden'!$B$152:$B$226,0)))),FALSE),"Fill out the Additional Notes column to demonstrate how BACT will be met."))</f>
        <v/>
      </c>
      <c r="F148" s="1007"/>
      <c r="G148" s="701"/>
      <c r="H148" s="237"/>
    </row>
    <row r="149" spans="1:8" ht="23.1" customHeight="1" x14ac:dyDescent="0.2">
      <c r="A149" s="601" t="str">
        <f>IF('Hidden Calculations'!AE134=-1,"",'Hidden Calculations'!AE134)</f>
        <v/>
      </c>
      <c r="B149" s="602" t="str">
        <f>IF('Hidden Calculations'!AF134=-1,"",'Hidden Calculations'!AF134)</f>
        <v/>
      </c>
      <c r="C149" s="312" t="str">
        <f>'Hidden Calculations'!AG134</f>
        <v/>
      </c>
      <c r="D149" s="804" t="str">
        <f>'Hidden Calculations'!AH134</f>
        <v/>
      </c>
      <c r="E149" s="804" t="str">
        <f>IF(D149="PM","The emission reduction techniques for PM10 and PM2.5 will follow the technique for PM. ","")&amp;IF($D149="","",IFERROR(HLOOKUP(D149,'BACT-Monitoring Hidden'!$C$2:$P$226,IF('Unit Types - Emission Rates'!$H$8="Combustion",112+MATCH(C149,'BACT-Monitoring Hidden'!$B$114:$B$151,0),IF('Unit Types - Emission Rates'!$H$8="Coatings",64+MATCH(C149,'BACT-Monitoring Hidden'!$B$66:$B$113,0),IF('Unit Types - Emission Rates'!$H$8="Chemical / Energy",1+MATCH(C149,'BACT-Monitoring Hidden'!$B$3:$B$65,0),150+MATCH(C149,'BACT-Monitoring Hidden'!$B$152:$B$226,0)))),FALSE),"Fill out the Additional Notes column to demonstrate how BACT will be met."))</f>
        <v/>
      </c>
      <c r="F149" s="1007"/>
      <c r="G149" s="701"/>
      <c r="H149" s="237"/>
    </row>
    <row r="150" spans="1:8" ht="23.1" customHeight="1" x14ac:dyDescent="0.2">
      <c r="A150" s="601" t="str">
        <f>IF('Hidden Calculations'!AE135=-1,"",'Hidden Calculations'!AE135)</f>
        <v/>
      </c>
      <c r="B150" s="602" t="str">
        <f>IF('Hidden Calculations'!AF135=-1,"",'Hidden Calculations'!AF135)</f>
        <v/>
      </c>
      <c r="C150" s="312" t="str">
        <f>'Hidden Calculations'!AG135</f>
        <v/>
      </c>
      <c r="D150" s="804" t="str">
        <f>'Hidden Calculations'!AH135</f>
        <v/>
      </c>
      <c r="E150" s="804" t="str">
        <f>IF(D150="PM","The emission reduction techniques for PM10 and PM2.5 will follow the technique for PM. ","")&amp;IF($D150="","",IFERROR(HLOOKUP(D150,'BACT-Monitoring Hidden'!$C$2:$P$226,IF('Unit Types - Emission Rates'!$H$8="Combustion",112+MATCH(C150,'BACT-Monitoring Hidden'!$B$114:$B$151,0),IF('Unit Types - Emission Rates'!$H$8="Coatings",64+MATCH(C150,'BACT-Monitoring Hidden'!$B$66:$B$113,0),IF('Unit Types - Emission Rates'!$H$8="Chemical / Energy",1+MATCH(C150,'BACT-Monitoring Hidden'!$B$3:$B$65,0),150+MATCH(C150,'BACT-Monitoring Hidden'!$B$152:$B$226,0)))),FALSE),"Fill out the Additional Notes column to demonstrate how BACT will be met."))</f>
        <v/>
      </c>
      <c r="F150" s="1007"/>
      <c r="G150" s="701"/>
      <c r="H150" s="237"/>
    </row>
    <row r="151" spans="1:8" ht="23.1" customHeight="1" x14ac:dyDescent="0.2">
      <c r="A151" s="601" t="str">
        <f>IF('Hidden Calculations'!AE136=-1,"",'Hidden Calculations'!AE136)</f>
        <v/>
      </c>
      <c r="B151" s="602" t="str">
        <f>IF('Hidden Calculations'!AF136=-1,"",'Hidden Calculations'!AF136)</f>
        <v/>
      </c>
      <c r="C151" s="312" t="str">
        <f>'Hidden Calculations'!AG136</f>
        <v/>
      </c>
      <c r="D151" s="804" t="str">
        <f>'Hidden Calculations'!AH136</f>
        <v/>
      </c>
      <c r="E151" s="804" t="str">
        <f>IF(D151="PM","The emission reduction techniques for PM10 and PM2.5 will follow the technique for PM. ","")&amp;IF($D151="","",IFERROR(HLOOKUP(D151,'BACT-Monitoring Hidden'!$C$2:$P$226,IF('Unit Types - Emission Rates'!$H$8="Combustion",112+MATCH(C151,'BACT-Monitoring Hidden'!$B$114:$B$151,0),IF('Unit Types - Emission Rates'!$H$8="Coatings",64+MATCH(C151,'BACT-Monitoring Hidden'!$B$66:$B$113,0),IF('Unit Types - Emission Rates'!$H$8="Chemical / Energy",1+MATCH(C151,'BACT-Monitoring Hidden'!$B$3:$B$65,0),150+MATCH(C151,'BACT-Monitoring Hidden'!$B$152:$B$226,0)))),FALSE),"Fill out the Additional Notes column to demonstrate how BACT will be met."))</f>
        <v/>
      </c>
      <c r="F151" s="1007"/>
      <c r="G151" s="701"/>
      <c r="H151" s="237"/>
    </row>
    <row r="152" spans="1:8" ht="23.1" customHeight="1" x14ac:dyDescent="0.2">
      <c r="A152" s="601" t="str">
        <f>IF('Hidden Calculations'!AE137=-1,"",'Hidden Calculations'!AE137)</f>
        <v/>
      </c>
      <c r="B152" s="602" t="str">
        <f>IF('Hidden Calculations'!AF137=-1,"",'Hidden Calculations'!AF137)</f>
        <v/>
      </c>
      <c r="C152" s="312" t="str">
        <f>'Hidden Calculations'!AG137</f>
        <v/>
      </c>
      <c r="D152" s="804" t="str">
        <f>'Hidden Calculations'!AH137</f>
        <v/>
      </c>
      <c r="E152" s="804" t="str">
        <f>IF(D152="PM","The emission reduction techniques for PM10 and PM2.5 will follow the technique for PM. ","")&amp;IF($D152="","",IFERROR(HLOOKUP(D152,'BACT-Monitoring Hidden'!$C$2:$P$226,IF('Unit Types - Emission Rates'!$H$8="Combustion",112+MATCH(C152,'BACT-Monitoring Hidden'!$B$114:$B$151,0),IF('Unit Types - Emission Rates'!$H$8="Coatings",64+MATCH(C152,'BACT-Monitoring Hidden'!$B$66:$B$113,0),IF('Unit Types - Emission Rates'!$H$8="Chemical / Energy",1+MATCH(C152,'BACT-Monitoring Hidden'!$B$3:$B$65,0),150+MATCH(C152,'BACT-Monitoring Hidden'!$B$152:$B$226,0)))),FALSE),"Fill out the Additional Notes column to demonstrate how BACT will be met."))</f>
        <v/>
      </c>
      <c r="F152" s="1007"/>
      <c r="G152" s="701"/>
      <c r="H152" s="237"/>
    </row>
    <row r="153" spans="1:8" ht="23.1" customHeight="1" x14ac:dyDescent="0.2">
      <c r="A153" s="601" t="str">
        <f>IF('Hidden Calculations'!AE138=-1,"",'Hidden Calculations'!AE138)</f>
        <v/>
      </c>
      <c r="B153" s="602" t="str">
        <f>IF('Hidden Calculations'!AF138=-1,"",'Hidden Calculations'!AF138)</f>
        <v/>
      </c>
      <c r="C153" s="312" t="str">
        <f>'Hidden Calculations'!AG138</f>
        <v/>
      </c>
      <c r="D153" s="804" t="str">
        <f>'Hidden Calculations'!AH138</f>
        <v/>
      </c>
      <c r="E153" s="804" t="str">
        <f>IF(D153="PM","The emission reduction techniques for PM10 and PM2.5 will follow the technique for PM. ","")&amp;IF($D153="","",IFERROR(HLOOKUP(D153,'BACT-Monitoring Hidden'!$C$2:$P$226,IF('Unit Types - Emission Rates'!$H$8="Combustion",112+MATCH(C153,'BACT-Monitoring Hidden'!$B$114:$B$151,0),IF('Unit Types - Emission Rates'!$H$8="Coatings",64+MATCH(C153,'BACT-Monitoring Hidden'!$B$66:$B$113,0),IF('Unit Types - Emission Rates'!$H$8="Chemical / Energy",1+MATCH(C153,'BACT-Monitoring Hidden'!$B$3:$B$65,0),150+MATCH(C153,'BACT-Monitoring Hidden'!$B$152:$B$226,0)))),FALSE),"Fill out the Additional Notes column to demonstrate how BACT will be met."))</f>
        <v/>
      </c>
      <c r="F153" s="1007"/>
      <c r="G153" s="701"/>
      <c r="H153" s="237"/>
    </row>
    <row r="154" spans="1:8" ht="23.1" customHeight="1" x14ac:dyDescent="0.2">
      <c r="A154" s="601" t="str">
        <f>IF('Hidden Calculations'!AE139=-1,"",'Hidden Calculations'!AE139)</f>
        <v/>
      </c>
      <c r="B154" s="602" t="str">
        <f>IF('Hidden Calculations'!AF139=-1,"",'Hidden Calculations'!AF139)</f>
        <v/>
      </c>
      <c r="C154" s="312" t="str">
        <f>'Hidden Calculations'!AG139</f>
        <v/>
      </c>
      <c r="D154" s="804" t="str">
        <f>'Hidden Calculations'!AH139</f>
        <v/>
      </c>
      <c r="E154" s="804" t="str">
        <f>IF(D154="PM","The emission reduction techniques for PM10 and PM2.5 will follow the technique for PM. ","")&amp;IF($D154="","",IFERROR(HLOOKUP(D154,'BACT-Monitoring Hidden'!$C$2:$P$226,IF('Unit Types - Emission Rates'!$H$8="Combustion",112+MATCH(C154,'BACT-Monitoring Hidden'!$B$114:$B$151,0),IF('Unit Types - Emission Rates'!$H$8="Coatings",64+MATCH(C154,'BACT-Monitoring Hidden'!$B$66:$B$113,0),IF('Unit Types - Emission Rates'!$H$8="Chemical / Energy",1+MATCH(C154,'BACT-Monitoring Hidden'!$B$3:$B$65,0),150+MATCH(C154,'BACT-Monitoring Hidden'!$B$152:$B$226,0)))),FALSE),"Fill out the Additional Notes column to demonstrate how BACT will be met."))</f>
        <v/>
      </c>
      <c r="F154" s="1007"/>
      <c r="G154" s="701"/>
      <c r="H154" s="237"/>
    </row>
    <row r="155" spans="1:8" ht="23.1" customHeight="1" x14ac:dyDescent="0.2">
      <c r="A155" s="601" t="str">
        <f>IF('Hidden Calculations'!AE140=-1,"",'Hidden Calculations'!AE140)</f>
        <v/>
      </c>
      <c r="B155" s="603" t="str">
        <f>IF('Hidden Calculations'!AF140=-1,"",'Hidden Calculations'!AF140)</f>
        <v/>
      </c>
      <c r="C155" s="313" t="str">
        <f>'Hidden Calculations'!AG140</f>
        <v/>
      </c>
      <c r="D155" s="1008" t="str">
        <f>'Hidden Calculations'!AH140</f>
        <v/>
      </c>
      <c r="E155" s="1008" t="str">
        <f>IF(D155="PM","The emission reduction techniques for PM10 and PM2.5 will follow the technique for PM. ","")&amp;IF($D155="","",IFERROR(HLOOKUP(D155,'BACT-Monitoring Hidden'!$C$2:$P$226,IF('Unit Types - Emission Rates'!$H$8="Combustion",112+MATCH(C155,'BACT-Monitoring Hidden'!$B$114:$B$151,0),IF('Unit Types - Emission Rates'!$H$8="Coatings",64+MATCH(C155,'BACT-Monitoring Hidden'!$B$66:$B$113,0),IF('Unit Types - Emission Rates'!$H$8="Chemical / Energy",1+MATCH(C155,'BACT-Monitoring Hidden'!$B$3:$B$65,0),150+MATCH(C155,'BACT-Monitoring Hidden'!$B$152:$B$226,0)))),FALSE),"Fill out the Additional Notes column to demonstrate how BACT will be met."))</f>
        <v/>
      </c>
      <c r="F155" s="1009"/>
      <c r="G155" s="1010"/>
      <c r="H155" s="237"/>
    </row>
    <row r="156" spans="1:8" ht="23.1" customHeight="1" thickBot="1" x14ac:dyDescent="0.25">
      <c r="A156" s="604" t="str">
        <f>IF('Hidden Calculations'!AE141=-1,"",'Hidden Calculations'!AE141)</f>
        <v/>
      </c>
      <c r="B156" s="605" t="str">
        <f>IF('Hidden Calculations'!AF141=-1,"",'Hidden Calculations'!AF141)</f>
        <v/>
      </c>
      <c r="C156" s="314" t="str">
        <f>'Hidden Calculations'!AG141</f>
        <v/>
      </c>
      <c r="D156" s="606" t="str">
        <f>'Hidden Calculations'!AH141</f>
        <v/>
      </c>
      <c r="E156" s="1011" t="str">
        <f>IF(D156="PM","The emission reduction techniques for PM10 and PM2.5 will follow the technique for PM. ","")&amp;IF($D156="","",IFERROR(HLOOKUP(D156,'BACT-Monitoring Hidden'!$C$2:$P$226,IF('Unit Types - Emission Rates'!$H$8="Combustion",112+MATCH(C156,'BACT-Monitoring Hidden'!$B$114:$B$151,0),IF('Unit Types - Emission Rates'!$H$8="Coatings",64+MATCH(C156,'BACT-Monitoring Hidden'!$B$66:$B$113,0),IF('Unit Types - Emission Rates'!$H$8="Chemical / Energy",1+MATCH(C156,'BACT-Monitoring Hidden'!$B$3:$B$65,0),150+MATCH(C156,'BACT-Monitoring Hidden'!$B$152:$B$226,0)))),FALSE),"Fill out the Additional Notes column to demonstrate how BACT will be met."))</f>
        <v/>
      </c>
      <c r="F156" s="1012"/>
      <c r="G156" s="1013"/>
      <c r="H156" s="237"/>
    </row>
    <row r="157" spans="1:8" ht="23.1" customHeight="1" x14ac:dyDescent="0.2">
      <c r="A157" s="600" t="str">
        <f>IF('Hidden Calculations'!AE142=-1,"",'Hidden Calculations'!AE142)</f>
        <v/>
      </c>
      <c r="B157" s="1014" t="str">
        <f>IF('Hidden Calculations'!AF142=-1,"",'Hidden Calculations'!AF142)</f>
        <v/>
      </c>
      <c r="C157" s="1015" t="str">
        <f>'Hidden Calculations'!AG142</f>
        <v/>
      </c>
      <c r="D157" s="765" t="str">
        <f>'Hidden Calculations'!AH142</f>
        <v/>
      </c>
      <c r="E157" s="765" t="str">
        <f>IF(D157="PM","The emission reduction techniques for PM10 and PM2.5 will follow the technique for PM. ","")&amp;IF($D157="","",IFERROR(HLOOKUP(D157,'BACT-Monitoring Hidden'!$C$2:$P$226,IF('Unit Types - Emission Rates'!$H$8="Combustion",112+MATCH(C157,'BACT-Monitoring Hidden'!$B$114:$B$151,0),IF('Unit Types - Emission Rates'!$H$8="Coatings",64+MATCH(C157,'BACT-Monitoring Hidden'!$B$66:$B$113,0),IF('Unit Types - Emission Rates'!$H$8="Chemical / Energy",1+MATCH(C157,'BACT-Monitoring Hidden'!$B$3:$B$65,0),150+MATCH(C157,'BACT-Monitoring Hidden'!$B$152:$B$226,0)))),FALSE),"Fill out the Additional Notes column to demonstrate how BACT will be met."))</f>
        <v/>
      </c>
      <c r="F157" s="1016"/>
      <c r="G157" s="1017"/>
      <c r="H157" s="237"/>
    </row>
    <row r="158" spans="1:8" ht="23.1" customHeight="1" x14ac:dyDescent="0.2">
      <c r="A158" s="601" t="str">
        <f>IF('Hidden Calculations'!AE143=-1,"",'Hidden Calculations'!AE143)</f>
        <v/>
      </c>
      <c r="B158" s="602" t="str">
        <f>IF('Hidden Calculations'!AF143=-1,"",'Hidden Calculations'!AF143)</f>
        <v/>
      </c>
      <c r="C158" s="312" t="str">
        <f>'Hidden Calculations'!AG143</f>
        <v/>
      </c>
      <c r="D158" s="804" t="str">
        <f>'Hidden Calculations'!AH143</f>
        <v/>
      </c>
      <c r="E158" s="804" t="str">
        <f>IF(D158="PM","The emission reduction techniques for PM10 and PM2.5 will follow the technique for PM. ","")&amp;IF($D158="","",IFERROR(HLOOKUP(D158,'BACT-Monitoring Hidden'!$C$2:$P$226,IF('Unit Types - Emission Rates'!$H$8="Combustion",112+MATCH(C158,'BACT-Monitoring Hidden'!$B$114:$B$151,0),IF('Unit Types - Emission Rates'!$H$8="Coatings",64+MATCH(C158,'BACT-Monitoring Hidden'!$B$66:$B$113,0),IF('Unit Types - Emission Rates'!$H$8="Chemical / Energy",1+MATCH(C158,'BACT-Monitoring Hidden'!$B$3:$B$65,0),150+MATCH(C158,'BACT-Monitoring Hidden'!$B$152:$B$226,0)))),FALSE),"Fill out the Additional Notes column to demonstrate how BACT will be met."))</f>
        <v/>
      </c>
      <c r="F158" s="1007"/>
      <c r="G158" s="701"/>
      <c r="H158" s="237"/>
    </row>
    <row r="159" spans="1:8" ht="23.1" customHeight="1" x14ac:dyDescent="0.2">
      <c r="A159" s="601" t="str">
        <f>IF('Hidden Calculations'!AE144=-1,"",'Hidden Calculations'!AE144)</f>
        <v/>
      </c>
      <c r="B159" s="602" t="str">
        <f>IF('Hidden Calculations'!AF144=-1,"",'Hidden Calculations'!AF144)</f>
        <v/>
      </c>
      <c r="C159" s="312" t="str">
        <f>'Hidden Calculations'!AG144</f>
        <v/>
      </c>
      <c r="D159" s="804" t="str">
        <f>'Hidden Calculations'!AH144</f>
        <v/>
      </c>
      <c r="E159" s="804" t="str">
        <f>IF(D159="PM","The emission reduction techniques for PM10 and PM2.5 will follow the technique for PM. ","")&amp;IF($D159="","",IFERROR(HLOOKUP(D159,'BACT-Monitoring Hidden'!$C$2:$P$226,IF('Unit Types - Emission Rates'!$H$8="Combustion",112+MATCH(C159,'BACT-Monitoring Hidden'!$B$114:$B$151,0),IF('Unit Types - Emission Rates'!$H$8="Coatings",64+MATCH(C159,'BACT-Monitoring Hidden'!$B$66:$B$113,0),IF('Unit Types - Emission Rates'!$H$8="Chemical / Energy",1+MATCH(C159,'BACT-Monitoring Hidden'!$B$3:$B$65,0),150+MATCH(C159,'BACT-Monitoring Hidden'!$B$152:$B$226,0)))),FALSE),"Fill out the Additional Notes column to demonstrate how BACT will be met."))</f>
        <v/>
      </c>
      <c r="F159" s="1007"/>
      <c r="G159" s="701"/>
      <c r="H159" s="237"/>
    </row>
    <row r="160" spans="1:8" ht="23.1" customHeight="1" x14ac:dyDescent="0.2">
      <c r="A160" s="601" t="str">
        <f>IF('Hidden Calculations'!AE145=-1,"",'Hidden Calculations'!AE145)</f>
        <v/>
      </c>
      <c r="B160" s="602" t="str">
        <f>IF('Hidden Calculations'!AF145=-1,"",'Hidden Calculations'!AF145)</f>
        <v/>
      </c>
      <c r="C160" s="312" t="str">
        <f>'Hidden Calculations'!AG145</f>
        <v/>
      </c>
      <c r="D160" s="804" t="str">
        <f>'Hidden Calculations'!AH145</f>
        <v/>
      </c>
      <c r="E160" s="804" t="str">
        <f>IF(D160="PM","The emission reduction techniques for PM10 and PM2.5 will follow the technique for PM. ","")&amp;IF($D160="","",IFERROR(HLOOKUP(D160,'BACT-Monitoring Hidden'!$C$2:$P$226,IF('Unit Types - Emission Rates'!$H$8="Combustion",112+MATCH(C160,'BACT-Monitoring Hidden'!$B$114:$B$151,0),IF('Unit Types - Emission Rates'!$H$8="Coatings",64+MATCH(C160,'BACT-Monitoring Hidden'!$B$66:$B$113,0),IF('Unit Types - Emission Rates'!$H$8="Chemical / Energy",1+MATCH(C160,'BACT-Monitoring Hidden'!$B$3:$B$65,0),150+MATCH(C160,'BACT-Monitoring Hidden'!$B$152:$B$226,0)))),FALSE),"Fill out the Additional Notes column to demonstrate how BACT will be met."))</f>
        <v/>
      </c>
      <c r="F160" s="1007"/>
      <c r="G160" s="701"/>
      <c r="H160" s="237"/>
    </row>
    <row r="161" spans="1:8" ht="23.1" customHeight="1" x14ac:dyDescent="0.2">
      <c r="A161" s="601" t="str">
        <f>IF('Hidden Calculations'!AE146=-1,"",'Hidden Calculations'!AE146)</f>
        <v/>
      </c>
      <c r="B161" s="602" t="str">
        <f>IF('Hidden Calculations'!AF146=-1,"",'Hidden Calculations'!AF146)</f>
        <v/>
      </c>
      <c r="C161" s="312" t="str">
        <f>'Hidden Calculations'!AG146</f>
        <v/>
      </c>
      <c r="D161" s="804" t="str">
        <f>'Hidden Calculations'!AH146</f>
        <v/>
      </c>
      <c r="E161" s="804" t="str">
        <f>IF(D161="PM","The emission reduction techniques for PM10 and PM2.5 will follow the technique for PM. ","")&amp;IF($D161="","",IFERROR(HLOOKUP(D161,'BACT-Monitoring Hidden'!$C$2:$P$226,IF('Unit Types - Emission Rates'!$H$8="Combustion",112+MATCH(C161,'BACT-Monitoring Hidden'!$B$114:$B$151,0),IF('Unit Types - Emission Rates'!$H$8="Coatings",64+MATCH(C161,'BACT-Monitoring Hidden'!$B$66:$B$113,0),IF('Unit Types - Emission Rates'!$H$8="Chemical / Energy",1+MATCH(C161,'BACT-Monitoring Hidden'!$B$3:$B$65,0),150+MATCH(C161,'BACT-Monitoring Hidden'!$B$152:$B$226,0)))),FALSE),"Fill out the Additional Notes column to demonstrate how BACT will be met."))</f>
        <v/>
      </c>
      <c r="F161" s="1007"/>
      <c r="G161" s="701"/>
      <c r="H161" s="237"/>
    </row>
    <row r="162" spans="1:8" ht="23.1" customHeight="1" x14ac:dyDescent="0.2">
      <c r="A162" s="601" t="str">
        <f>IF('Hidden Calculations'!AE147=-1,"",'Hidden Calculations'!AE147)</f>
        <v/>
      </c>
      <c r="B162" s="602" t="str">
        <f>IF('Hidden Calculations'!AF147=-1,"",'Hidden Calculations'!AF147)</f>
        <v/>
      </c>
      <c r="C162" s="312" t="str">
        <f>'Hidden Calculations'!AG147</f>
        <v/>
      </c>
      <c r="D162" s="804" t="str">
        <f>'Hidden Calculations'!AH147</f>
        <v/>
      </c>
      <c r="E162" s="804" t="str">
        <f>IF(D162="PM","The emission reduction techniques for PM10 and PM2.5 will follow the technique for PM. ","")&amp;IF($D162="","",IFERROR(HLOOKUP(D162,'BACT-Monitoring Hidden'!$C$2:$P$226,IF('Unit Types - Emission Rates'!$H$8="Combustion",112+MATCH(C162,'BACT-Monitoring Hidden'!$B$114:$B$151,0),IF('Unit Types - Emission Rates'!$H$8="Coatings",64+MATCH(C162,'BACT-Monitoring Hidden'!$B$66:$B$113,0),IF('Unit Types - Emission Rates'!$H$8="Chemical / Energy",1+MATCH(C162,'BACT-Monitoring Hidden'!$B$3:$B$65,0),150+MATCH(C162,'BACT-Monitoring Hidden'!$B$152:$B$226,0)))),FALSE),"Fill out the Additional Notes column to demonstrate how BACT will be met."))</f>
        <v/>
      </c>
      <c r="F162" s="1007"/>
      <c r="G162" s="701"/>
      <c r="H162" s="237"/>
    </row>
    <row r="163" spans="1:8" ht="23.1" customHeight="1" x14ac:dyDescent="0.2">
      <c r="A163" s="601" t="str">
        <f>IF('Hidden Calculations'!AE148=-1,"",'Hidden Calculations'!AE148)</f>
        <v/>
      </c>
      <c r="B163" s="602" t="str">
        <f>IF('Hidden Calculations'!AF148=-1,"",'Hidden Calculations'!AF148)</f>
        <v/>
      </c>
      <c r="C163" s="312" t="str">
        <f>'Hidden Calculations'!AG148</f>
        <v/>
      </c>
      <c r="D163" s="804" t="str">
        <f>'Hidden Calculations'!AH148</f>
        <v/>
      </c>
      <c r="E163" s="804" t="str">
        <f>IF(D163="PM","The emission reduction techniques for PM10 and PM2.5 will follow the technique for PM. ","")&amp;IF($D163="","",IFERROR(HLOOKUP(D163,'BACT-Monitoring Hidden'!$C$2:$P$226,IF('Unit Types - Emission Rates'!$H$8="Combustion",112+MATCH(C163,'BACT-Monitoring Hidden'!$B$114:$B$151,0),IF('Unit Types - Emission Rates'!$H$8="Coatings",64+MATCH(C163,'BACT-Monitoring Hidden'!$B$66:$B$113,0),IF('Unit Types - Emission Rates'!$H$8="Chemical / Energy",1+MATCH(C163,'BACT-Monitoring Hidden'!$B$3:$B$65,0),150+MATCH(C163,'BACT-Monitoring Hidden'!$B$152:$B$226,0)))),FALSE),"Fill out the Additional Notes column to demonstrate how BACT will be met."))</f>
        <v/>
      </c>
      <c r="F163" s="1007"/>
      <c r="G163" s="701"/>
      <c r="H163" s="237"/>
    </row>
    <row r="164" spans="1:8" ht="23.1" customHeight="1" x14ac:dyDescent="0.2">
      <c r="A164" s="601" t="str">
        <f>IF('Hidden Calculations'!AE149=-1,"",'Hidden Calculations'!AE149)</f>
        <v/>
      </c>
      <c r="B164" s="602" t="str">
        <f>IF('Hidden Calculations'!AF149=-1,"",'Hidden Calculations'!AF149)</f>
        <v/>
      </c>
      <c r="C164" s="312" t="str">
        <f>'Hidden Calculations'!AG149</f>
        <v/>
      </c>
      <c r="D164" s="804" t="str">
        <f>'Hidden Calculations'!AH149</f>
        <v/>
      </c>
      <c r="E164" s="804" t="str">
        <f>IF(D164="PM","The emission reduction techniques for PM10 and PM2.5 will follow the technique for PM. ","")&amp;IF($D164="","",IFERROR(HLOOKUP(D164,'BACT-Monitoring Hidden'!$C$2:$P$226,IF('Unit Types - Emission Rates'!$H$8="Combustion",112+MATCH(C164,'BACT-Monitoring Hidden'!$B$114:$B$151,0),IF('Unit Types - Emission Rates'!$H$8="Coatings",64+MATCH(C164,'BACT-Monitoring Hidden'!$B$66:$B$113,0),IF('Unit Types - Emission Rates'!$H$8="Chemical / Energy",1+MATCH(C164,'BACT-Monitoring Hidden'!$B$3:$B$65,0),150+MATCH(C164,'BACT-Monitoring Hidden'!$B$152:$B$226,0)))),FALSE),"Fill out the Additional Notes column to demonstrate how BACT will be met."))</f>
        <v/>
      </c>
      <c r="F164" s="1007"/>
      <c r="G164" s="701"/>
      <c r="H164" s="237"/>
    </row>
    <row r="165" spans="1:8" ht="23.1" customHeight="1" x14ac:dyDescent="0.2">
      <c r="A165" s="601" t="str">
        <f>IF('Hidden Calculations'!AE150=-1,"",'Hidden Calculations'!AE150)</f>
        <v/>
      </c>
      <c r="B165" s="602" t="str">
        <f>IF('Hidden Calculations'!AF150=-1,"",'Hidden Calculations'!AF150)</f>
        <v/>
      </c>
      <c r="C165" s="312" t="str">
        <f>'Hidden Calculations'!AG150</f>
        <v/>
      </c>
      <c r="D165" s="804" t="str">
        <f>'Hidden Calculations'!AH150</f>
        <v/>
      </c>
      <c r="E165" s="804" t="str">
        <f>IF(D165="PM","The emission reduction techniques for PM10 and PM2.5 will follow the technique for PM. ","")&amp;IF($D165="","",IFERROR(HLOOKUP(D165,'BACT-Monitoring Hidden'!$C$2:$P$226,IF('Unit Types - Emission Rates'!$H$8="Combustion",112+MATCH(C165,'BACT-Monitoring Hidden'!$B$114:$B$151,0),IF('Unit Types - Emission Rates'!$H$8="Coatings",64+MATCH(C165,'BACT-Monitoring Hidden'!$B$66:$B$113,0),IF('Unit Types - Emission Rates'!$H$8="Chemical / Energy",1+MATCH(C165,'BACT-Monitoring Hidden'!$B$3:$B$65,0),150+MATCH(C165,'BACT-Monitoring Hidden'!$B$152:$B$226,0)))),FALSE),"Fill out the Additional Notes column to demonstrate how BACT will be met."))</f>
        <v/>
      </c>
      <c r="F165" s="1007"/>
      <c r="G165" s="701"/>
      <c r="H165" s="237"/>
    </row>
    <row r="166" spans="1:8" ht="23.1" customHeight="1" x14ac:dyDescent="0.2">
      <c r="A166" s="601" t="str">
        <f>IF('Hidden Calculations'!AE151=-1,"",'Hidden Calculations'!AE151)</f>
        <v/>
      </c>
      <c r="B166" s="602" t="str">
        <f>IF('Hidden Calculations'!AF151=-1,"",'Hidden Calculations'!AF151)</f>
        <v/>
      </c>
      <c r="C166" s="312" t="str">
        <f>'Hidden Calculations'!AG151</f>
        <v/>
      </c>
      <c r="D166" s="804" t="str">
        <f>'Hidden Calculations'!AH151</f>
        <v/>
      </c>
      <c r="E166" s="804" t="str">
        <f>IF(D166="PM","The emission reduction techniques for PM10 and PM2.5 will follow the technique for PM. ","")&amp;IF($D166="","",IFERROR(HLOOKUP(D166,'BACT-Monitoring Hidden'!$C$2:$P$226,IF('Unit Types - Emission Rates'!$H$8="Combustion",112+MATCH(C166,'BACT-Monitoring Hidden'!$B$114:$B$151,0),IF('Unit Types - Emission Rates'!$H$8="Coatings",64+MATCH(C166,'BACT-Monitoring Hidden'!$B$66:$B$113,0),IF('Unit Types - Emission Rates'!$H$8="Chemical / Energy",1+MATCH(C166,'BACT-Monitoring Hidden'!$B$3:$B$65,0),150+MATCH(C166,'BACT-Monitoring Hidden'!$B$152:$B$226,0)))),FALSE),"Fill out the Additional Notes column to demonstrate how BACT will be met."))</f>
        <v/>
      </c>
      <c r="F166" s="1007"/>
      <c r="G166" s="701"/>
      <c r="H166" s="237"/>
    </row>
    <row r="167" spans="1:8" ht="23.1" customHeight="1" x14ac:dyDescent="0.2">
      <c r="A167" s="601" t="str">
        <f>IF('Hidden Calculations'!AE152=-1,"",'Hidden Calculations'!AE152)</f>
        <v/>
      </c>
      <c r="B167" s="602" t="str">
        <f>IF('Hidden Calculations'!AF152=-1,"",'Hidden Calculations'!AF152)</f>
        <v/>
      </c>
      <c r="C167" s="312" t="str">
        <f>'Hidden Calculations'!AG152</f>
        <v/>
      </c>
      <c r="D167" s="804" t="str">
        <f>'Hidden Calculations'!AH152</f>
        <v/>
      </c>
      <c r="E167" s="804" t="str">
        <f>IF(D167="PM","The emission reduction techniques for PM10 and PM2.5 will follow the technique for PM. ","")&amp;IF($D167="","",IFERROR(HLOOKUP(D167,'BACT-Monitoring Hidden'!$C$2:$P$226,IF('Unit Types - Emission Rates'!$H$8="Combustion",112+MATCH(C167,'BACT-Monitoring Hidden'!$B$114:$B$151,0),IF('Unit Types - Emission Rates'!$H$8="Coatings",64+MATCH(C167,'BACT-Monitoring Hidden'!$B$66:$B$113,0),IF('Unit Types - Emission Rates'!$H$8="Chemical / Energy",1+MATCH(C167,'BACT-Monitoring Hidden'!$B$3:$B$65,0),150+MATCH(C167,'BACT-Monitoring Hidden'!$B$152:$B$226,0)))),FALSE),"Fill out the Additional Notes column to demonstrate how BACT will be met."))</f>
        <v/>
      </c>
      <c r="F167" s="1007"/>
      <c r="G167" s="701"/>
      <c r="H167" s="237"/>
    </row>
    <row r="168" spans="1:8" ht="23.1" customHeight="1" x14ac:dyDescent="0.2">
      <c r="A168" s="601" t="str">
        <f>IF('Hidden Calculations'!AE153=-1,"",'Hidden Calculations'!AE153)</f>
        <v/>
      </c>
      <c r="B168" s="602" t="str">
        <f>IF('Hidden Calculations'!AF153=-1,"",'Hidden Calculations'!AF153)</f>
        <v/>
      </c>
      <c r="C168" s="312" t="str">
        <f>'Hidden Calculations'!AG153</f>
        <v/>
      </c>
      <c r="D168" s="804" t="str">
        <f>'Hidden Calculations'!AH153</f>
        <v/>
      </c>
      <c r="E168" s="804" t="str">
        <f>IF(D168="PM","The emission reduction techniques for PM10 and PM2.5 will follow the technique for PM. ","")&amp;IF($D168="","",IFERROR(HLOOKUP(D168,'BACT-Monitoring Hidden'!$C$2:$P$226,IF('Unit Types - Emission Rates'!$H$8="Combustion",112+MATCH(C168,'BACT-Monitoring Hidden'!$B$114:$B$151,0),IF('Unit Types - Emission Rates'!$H$8="Coatings",64+MATCH(C168,'BACT-Monitoring Hidden'!$B$66:$B$113,0),IF('Unit Types - Emission Rates'!$H$8="Chemical / Energy",1+MATCH(C168,'BACT-Monitoring Hidden'!$B$3:$B$65,0),150+MATCH(C168,'BACT-Monitoring Hidden'!$B$152:$B$226,0)))),FALSE),"Fill out the Additional Notes column to demonstrate how BACT will be met."))</f>
        <v/>
      </c>
      <c r="F168" s="1007"/>
      <c r="G168" s="701"/>
      <c r="H168" s="237"/>
    </row>
    <row r="169" spans="1:8" ht="23.1" customHeight="1" x14ac:dyDescent="0.2">
      <c r="A169" s="601" t="str">
        <f>IF('Hidden Calculations'!AE154=-1,"",'Hidden Calculations'!AE154)</f>
        <v/>
      </c>
      <c r="B169" s="603" t="str">
        <f>IF('Hidden Calculations'!AF154=-1,"",'Hidden Calculations'!AF154)</f>
        <v/>
      </c>
      <c r="C169" s="313" t="str">
        <f>'Hidden Calculations'!AG154</f>
        <v/>
      </c>
      <c r="D169" s="1008" t="str">
        <f>'Hidden Calculations'!AH154</f>
        <v/>
      </c>
      <c r="E169" s="1008" t="str">
        <f>IF(D169="PM","The emission reduction techniques for PM10 and PM2.5 will follow the technique for PM. ","")&amp;IF($D169="","",IFERROR(HLOOKUP(D169,'BACT-Monitoring Hidden'!$C$2:$P$226,IF('Unit Types - Emission Rates'!$H$8="Combustion",112+MATCH(C169,'BACT-Monitoring Hidden'!$B$114:$B$151,0),IF('Unit Types - Emission Rates'!$H$8="Coatings",64+MATCH(C169,'BACT-Monitoring Hidden'!$B$66:$B$113,0),IF('Unit Types - Emission Rates'!$H$8="Chemical / Energy",1+MATCH(C169,'BACT-Monitoring Hidden'!$B$3:$B$65,0),150+MATCH(C169,'BACT-Monitoring Hidden'!$B$152:$B$226,0)))),FALSE),"Fill out the Additional Notes column to demonstrate how BACT will be met."))</f>
        <v/>
      </c>
      <c r="F169" s="1009"/>
      <c r="G169" s="1010"/>
      <c r="H169" s="237"/>
    </row>
    <row r="170" spans="1:8" ht="23.1" customHeight="1" thickBot="1" x14ac:dyDescent="0.25">
      <c r="A170" s="604" t="str">
        <f>IF('Hidden Calculations'!AE155=-1,"",'Hidden Calculations'!AE155)</f>
        <v/>
      </c>
      <c r="B170" s="605" t="str">
        <f>IF('Hidden Calculations'!AF155=-1,"",'Hidden Calculations'!AF155)</f>
        <v/>
      </c>
      <c r="C170" s="314" t="str">
        <f>'Hidden Calculations'!AG155</f>
        <v/>
      </c>
      <c r="D170" s="606" t="str">
        <f>'Hidden Calculations'!AH155</f>
        <v/>
      </c>
      <c r="E170" s="1011" t="str">
        <f>IF(D170="PM","The emission reduction techniques for PM10 and PM2.5 will follow the technique for PM. ","")&amp;IF($D170="","",IFERROR(HLOOKUP(D170,'BACT-Monitoring Hidden'!$C$2:$P$226,IF('Unit Types - Emission Rates'!$H$8="Combustion",112+MATCH(C170,'BACT-Monitoring Hidden'!$B$114:$B$151,0),IF('Unit Types - Emission Rates'!$H$8="Coatings",64+MATCH(C170,'BACT-Monitoring Hidden'!$B$66:$B$113,0),IF('Unit Types - Emission Rates'!$H$8="Chemical / Energy",1+MATCH(C170,'BACT-Monitoring Hidden'!$B$3:$B$65,0),150+MATCH(C170,'BACT-Monitoring Hidden'!$B$152:$B$226,0)))),FALSE),"Fill out the Additional Notes column to demonstrate how BACT will be met."))</f>
        <v/>
      </c>
      <c r="F170" s="1012"/>
      <c r="G170" s="1013"/>
      <c r="H170" s="237"/>
    </row>
    <row r="171" spans="1:8" ht="23.1" customHeight="1" x14ac:dyDescent="0.2">
      <c r="A171" s="600" t="str">
        <f>IF('Hidden Calculations'!AE156=-1,"",'Hidden Calculations'!AE156)</f>
        <v/>
      </c>
      <c r="B171" s="1014" t="str">
        <f>IF('Hidden Calculations'!AF156=-1,"",'Hidden Calculations'!AF156)</f>
        <v/>
      </c>
      <c r="C171" s="1015" t="str">
        <f>'Hidden Calculations'!AG156</f>
        <v/>
      </c>
      <c r="D171" s="765" t="str">
        <f>'Hidden Calculations'!AH156</f>
        <v/>
      </c>
      <c r="E171" s="765" t="str">
        <f>IF(D171="PM","The emission reduction techniques for PM10 and PM2.5 will follow the technique for PM. ","")&amp;IF($D171="","",IFERROR(HLOOKUP(D171,'BACT-Monitoring Hidden'!$C$2:$P$226,IF('Unit Types - Emission Rates'!$H$8="Combustion",112+MATCH(C171,'BACT-Monitoring Hidden'!$B$114:$B$151,0),IF('Unit Types - Emission Rates'!$H$8="Coatings",64+MATCH(C171,'BACT-Monitoring Hidden'!$B$66:$B$113,0),IF('Unit Types - Emission Rates'!$H$8="Chemical / Energy",1+MATCH(C171,'BACT-Monitoring Hidden'!$B$3:$B$65,0),150+MATCH(C171,'BACT-Monitoring Hidden'!$B$152:$B$226,0)))),FALSE),"Fill out the Additional Notes column to demonstrate how BACT will be met."))</f>
        <v/>
      </c>
      <c r="F171" s="1016"/>
      <c r="G171" s="1017"/>
      <c r="H171" s="237"/>
    </row>
    <row r="172" spans="1:8" ht="23.1" customHeight="1" x14ac:dyDescent="0.2">
      <c r="A172" s="601" t="str">
        <f>IF('Hidden Calculations'!AE157=-1,"",'Hidden Calculations'!AE157)</f>
        <v/>
      </c>
      <c r="B172" s="602" t="str">
        <f>IF('Hidden Calculations'!AF157=-1,"",'Hidden Calculations'!AF157)</f>
        <v/>
      </c>
      <c r="C172" s="312" t="str">
        <f>'Hidden Calculations'!AG157</f>
        <v/>
      </c>
      <c r="D172" s="804" t="str">
        <f>'Hidden Calculations'!AH157</f>
        <v/>
      </c>
      <c r="E172" s="804" t="str">
        <f>IF(D172="PM","The emission reduction techniques for PM10 and PM2.5 will follow the technique for PM. ","")&amp;IF($D172="","",IFERROR(HLOOKUP(D172,'BACT-Monitoring Hidden'!$C$2:$P$226,IF('Unit Types - Emission Rates'!$H$8="Combustion",112+MATCH(C172,'BACT-Monitoring Hidden'!$B$114:$B$151,0),IF('Unit Types - Emission Rates'!$H$8="Coatings",64+MATCH(C172,'BACT-Monitoring Hidden'!$B$66:$B$113,0),IF('Unit Types - Emission Rates'!$H$8="Chemical / Energy",1+MATCH(C172,'BACT-Monitoring Hidden'!$B$3:$B$65,0),150+MATCH(C172,'BACT-Monitoring Hidden'!$B$152:$B$226,0)))),FALSE),"Fill out the Additional Notes column to demonstrate how BACT will be met."))</f>
        <v/>
      </c>
      <c r="F172" s="1007"/>
      <c r="G172" s="701"/>
      <c r="H172" s="237"/>
    </row>
    <row r="173" spans="1:8" ht="23.1" customHeight="1" x14ac:dyDescent="0.2">
      <c r="A173" s="601" t="str">
        <f>IF('Hidden Calculations'!AE158=-1,"",'Hidden Calculations'!AE158)</f>
        <v/>
      </c>
      <c r="B173" s="602" t="str">
        <f>IF('Hidden Calculations'!AF158=-1,"",'Hidden Calculations'!AF158)</f>
        <v/>
      </c>
      <c r="C173" s="312" t="str">
        <f>'Hidden Calculations'!AG158</f>
        <v/>
      </c>
      <c r="D173" s="804" t="str">
        <f>'Hidden Calculations'!AH158</f>
        <v/>
      </c>
      <c r="E173" s="804" t="str">
        <f>IF(D173="PM","The emission reduction techniques for PM10 and PM2.5 will follow the technique for PM. ","")&amp;IF($D173="","",IFERROR(HLOOKUP(D173,'BACT-Monitoring Hidden'!$C$2:$P$226,IF('Unit Types - Emission Rates'!$H$8="Combustion",112+MATCH(C173,'BACT-Monitoring Hidden'!$B$114:$B$151,0),IF('Unit Types - Emission Rates'!$H$8="Coatings",64+MATCH(C173,'BACT-Monitoring Hidden'!$B$66:$B$113,0),IF('Unit Types - Emission Rates'!$H$8="Chemical / Energy",1+MATCH(C173,'BACT-Monitoring Hidden'!$B$3:$B$65,0),150+MATCH(C173,'BACT-Monitoring Hidden'!$B$152:$B$226,0)))),FALSE),"Fill out the Additional Notes column to demonstrate how BACT will be met."))</f>
        <v/>
      </c>
      <c r="F173" s="1007"/>
      <c r="G173" s="701"/>
      <c r="H173" s="237"/>
    </row>
    <row r="174" spans="1:8" ht="23.1" customHeight="1" x14ac:dyDescent="0.2">
      <c r="A174" s="601" t="str">
        <f>IF('Hidden Calculations'!AE159=-1,"",'Hidden Calculations'!AE159)</f>
        <v/>
      </c>
      <c r="B174" s="602" t="str">
        <f>IF('Hidden Calculations'!AF159=-1,"",'Hidden Calculations'!AF159)</f>
        <v/>
      </c>
      <c r="C174" s="312" t="str">
        <f>'Hidden Calculations'!AG159</f>
        <v/>
      </c>
      <c r="D174" s="804" t="str">
        <f>'Hidden Calculations'!AH159</f>
        <v/>
      </c>
      <c r="E174" s="804" t="str">
        <f>IF(D174="PM","The emission reduction techniques for PM10 and PM2.5 will follow the technique for PM. ","")&amp;IF($D174="","",IFERROR(HLOOKUP(D174,'BACT-Monitoring Hidden'!$C$2:$P$226,IF('Unit Types - Emission Rates'!$H$8="Combustion",112+MATCH(C174,'BACT-Monitoring Hidden'!$B$114:$B$151,0),IF('Unit Types - Emission Rates'!$H$8="Coatings",64+MATCH(C174,'BACT-Monitoring Hidden'!$B$66:$B$113,0),IF('Unit Types - Emission Rates'!$H$8="Chemical / Energy",1+MATCH(C174,'BACT-Monitoring Hidden'!$B$3:$B$65,0),150+MATCH(C174,'BACT-Monitoring Hidden'!$B$152:$B$226,0)))),FALSE),"Fill out the Additional Notes column to demonstrate how BACT will be met."))</f>
        <v/>
      </c>
      <c r="F174" s="1007"/>
      <c r="G174" s="701"/>
      <c r="H174" s="237"/>
    </row>
    <row r="175" spans="1:8" ht="23.1" customHeight="1" x14ac:dyDescent="0.2">
      <c r="A175" s="601" t="str">
        <f>IF('Hidden Calculations'!AE160=-1,"",'Hidden Calculations'!AE160)</f>
        <v/>
      </c>
      <c r="B175" s="602" t="str">
        <f>IF('Hidden Calculations'!AF160=-1,"",'Hidden Calculations'!AF160)</f>
        <v/>
      </c>
      <c r="C175" s="312" t="str">
        <f>'Hidden Calculations'!AG160</f>
        <v/>
      </c>
      <c r="D175" s="804" t="str">
        <f>'Hidden Calculations'!AH160</f>
        <v/>
      </c>
      <c r="E175" s="804" t="str">
        <f>IF(D175="PM","The emission reduction techniques for PM10 and PM2.5 will follow the technique for PM. ","")&amp;IF($D175="","",IFERROR(HLOOKUP(D175,'BACT-Monitoring Hidden'!$C$2:$P$226,IF('Unit Types - Emission Rates'!$H$8="Combustion",112+MATCH(C175,'BACT-Monitoring Hidden'!$B$114:$B$151,0),IF('Unit Types - Emission Rates'!$H$8="Coatings",64+MATCH(C175,'BACT-Monitoring Hidden'!$B$66:$B$113,0),IF('Unit Types - Emission Rates'!$H$8="Chemical / Energy",1+MATCH(C175,'BACT-Monitoring Hidden'!$B$3:$B$65,0),150+MATCH(C175,'BACT-Monitoring Hidden'!$B$152:$B$226,0)))),FALSE),"Fill out the Additional Notes column to demonstrate how BACT will be met."))</f>
        <v/>
      </c>
      <c r="F175" s="1007"/>
      <c r="G175" s="701"/>
      <c r="H175" s="237"/>
    </row>
    <row r="176" spans="1:8" ht="23.1" customHeight="1" x14ac:dyDescent="0.2">
      <c r="A176" s="601" t="str">
        <f>IF('Hidden Calculations'!AE161=-1,"",'Hidden Calculations'!AE161)</f>
        <v/>
      </c>
      <c r="B176" s="602" t="str">
        <f>IF('Hidden Calculations'!AF161=-1,"",'Hidden Calculations'!AF161)</f>
        <v/>
      </c>
      <c r="C176" s="312" t="str">
        <f>'Hidden Calculations'!AG161</f>
        <v/>
      </c>
      <c r="D176" s="804" t="str">
        <f>'Hidden Calculations'!AH161</f>
        <v/>
      </c>
      <c r="E176" s="804" t="str">
        <f>IF(D176="PM","The emission reduction techniques for PM10 and PM2.5 will follow the technique for PM. ","")&amp;IF($D176="","",IFERROR(HLOOKUP(D176,'BACT-Monitoring Hidden'!$C$2:$P$226,IF('Unit Types - Emission Rates'!$H$8="Combustion",112+MATCH(C176,'BACT-Monitoring Hidden'!$B$114:$B$151,0),IF('Unit Types - Emission Rates'!$H$8="Coatings",64+MATCH(C176,'BACT-Monitoring Hidden'!$B$66:$B$113,0),IF('Unit Types - Emission Rates'!$H$8="Chemical / Energy",1+MATCH(C176,'BACT-Monitoring Hidden'!$B$3:$B$65,0),150+MATCH(C176,'BACT-Monitoring Hidden'!$B$152:$B$226,0)))),FALSE),"Fill out the Additional Notes column to demonstrate how BACT will be met."))</f>
        <v/>
      </c>
      <c r="F176" s="1007"/>
      <c r="G176" s="701"/>
      <c r="H176" s="237"/>
    </row>
    <row r="177" spans="1:8" ht="23.1" customHeight="1" x14ac:dyDescent="0.2">
      <c r="A177" s="601" t="str">
        <f>IF('Hidden Calculations'!AE162=-1,"",'Hidden Calculations'!AE162)</f>
        <v/>
      </c>
      <c r="B177" s="602" t="str">
        <f>IF('Hidden Calculations'!AF162=-1,"",'Hidden Calculations'!AF162)</f>
        <v/>
      </c>
      <c r="C177" s="312" t="str">
        <f>'Hidden Calculations'!AG162</f>
        <v/>
      </c>
      <c r="D177" s="804" t="str">
        <f>'Hidden Calculations'!AH162</f>
        <v/>
      </c>
      <c r="E177" s="804" t="str">
        <f>IF(D177="PM","The emission reduction techniques for PM10 and PM2.5 will follow the technique for PM. ","")&amp;IF($D177="","",IFERROR(HLOOKUP(D177,'BACT-Monitoring Hidden'!$C$2:$P$226,IF('Unit Types - Emission Rates'!$H$8="Combustion",112+MATCH(C177,'BACT-Monitoring Hidden'!$B$114:$B$151,0),IF('Unit Types - Emission Rates'!$H$8="Coatings",64+MATCH(C177,'BACT-Monitoring Hidden'!$B$66:$B$113,0),IF('Unit Types - Emission Rates'!$H$8="Chemical / Energy",1+MATCH(C177,'BACT-Monitoring Hidden'!$B$3:$B$65,0),150+MATCH(C177,'BACT-Monitoring Hidden'!$B$152:$B$226,0)))),FALSE),"Fill out the Additional Notes column to demonstrate how BACT will be met."))</f>
        <v/>
      </c>
      <c r="F177" s="1007"/>
      <c r="G177" s="701"/>
      <c r="H177" s="237"/>
    </row>
    <row r="178" spans="1:8" ht="23.1" customHeight="1" x14ac:dyDescent="0.2">
      <c r="A178" s="601" t="str">
        <f>IF('Hidden Calculations'!AE163=-1,"",'Hidden Calculations'!AE163)</f>
        <v/>
      </c>
      <c r="B178" s="602" t="str">
        <f>IF('Hidden Calculations'!AF163=-1,"",'Hidden Calculations'!AF163)</f>
        <v/>
      </c>
      <c r="C178" s="312" t="str">
        <f>'Hidden Calculations'!AG163</f>
        <v/>
      </c>
      <c r="D178" s="804" t="str">
        <f>'Hidden Calculations'!AH163</f>
        <v/>
      </c>
      <c r="E178" s="804" t="str">
        <f>IF(D178="PM","The emission reduction techniques for PM10 and PM2.5 will follow the technique for PM. ","")&amp;IF($D178="","",IFERROR(HLOOKUP(D178,'BACT-Monitoring Hidden'!$C$2:$P$226,IF('Unit Types - Emission Rates'!$H$8="Combustion",112+MATCH(C178,'BACT-Monitoring Hidden'!$B$114:$B$151,0),IF('Unit Types - Emission Rates'!$H$8="Coatings",64+MATCH(C178,'BACT-Monitoring Hidden'!$B$66:$B$113,0),IF('Unit Types - Emission Rates'!$H$8="Chemical / Energy",1+MATCH(C178,'BACT-Monitoring Hidden'!$B$3:$B$65,0),150+MATCH(C178,'BACT-Monitoring Hidden'!$B$152:$B$226,0)))),FALSE),"Fill out the Additional Notes column to demonstrate how BACT will be met."))</f>
        <v/>
      </c>
      <c r="F178" s="1007"/>
      <c r="G178" s="701"/>
      <c r="H178" s="237"/>
    </row>
    <row r="179" spans="1:8" ht="23.1" customHeight="1" x14ac:dyDescent="0.2">
      <c r="A179" s="601" t="str">
        <f>IF('Hidden Calculations'!AE164=-1,"",'Hidden Calculations'!AE164)</f>
        <v/>
      </c>
      <c r="B179" s="602" t="str">
        <f>IF('Hidden Calculations'!AF164=-1,"",'Hidden Calculations'!AF164)</f>
        <v/>
      </c>
      <c r="C179" s="312" t="str">
        <f>'Hidden Calculations'!AG164</f>
        <v/>
      </c>
      <c r="D179" s="804" t="str">
        <f>'Hidden Calculations'!AH164</f>
        <v/>
      </c>
      <c r="E179" s="804" t="str">
        <f>IF(D179="PM","The emission reduction techniques for PM10 and PM2.5 will follow the technique for PM. ","")&amp;IF($D179="","",IFERROR(HLOOKUP(D179,'BACT-Monitoring Hidden'!$C$2:$P$226,IF('Unit Types - Emission Rates'!$H$8="Combustion",112+MATCH(C179,'BACT-Monitoring Hidden'!$B$114:$B$151,0),IF('Unit Types - Emission Rates'!$H$8="Coatings",64+MATCH(C179,'BACT-Monitoring Hidden'!$B$66:$B$113,0),IF('Unit Types - Emission Rates'!$H$8="Chemical / Energy",1+MATCH(C179,'BACT-Monitoring Hidden'!$B$3:$B$65,0),150+MATCH(C179,'BACT-Monitoring Hidden'!$B$152:$B$226,0)))),FALSE),"Fill out the Additional Notes column to demonstrate how BACT will be met."))</f>
        <v/>
      </c>
      <c r="F179" s="1007"/>
      <c r="G179" s="701"/>
      <c r="H179" s="237"/>
    </row>
    <row r="180" spans="1:8" ht="23.1" customHeight="1" x14ac:dyDescent="0.2">
      <c r="A180" s="601" t="str">
        <f>IF('Hidden Calculations'!AE165=-1,"",'Hidden Calculations'!AE165)</f>
        <v/>
      </c>
      <c r="B180" s="602" t="str">
        <f>IF('Hidden Calculations'!AF165=-1,"",'Hidden Calculations'!AF165)</f>
        <v/>
      </c>
      <c r="C180" s="312" t="str">
        <f>'Hidden Calculations'!AG165</f>
        <v/>
      </c>
      <c r="D180" s="804" t="str">
        <f>'Hidden Calculations'!AH165</f>
        <v/>
      </c>
      <c r="E180" s="804" t="str">
        <f>IF(D180="PM","The emission reduction techniques for PM10 and PM2.5 will follow the technique for PM. ","")&amp;IF($D180="","",IFERROR(HLOOKUP(D180,'BACT-Monitoring Hidden'!$C$2:$P$226,IF('Unit Types - Emission Rates'!$H$8="Combustion",112+MATCH(C180,'BACT-Monitoring Hidden'!$B$114:$B$151,0),IF('Unit Types - Emission Rates'!$H$8="Coatings",64+MATCH(C180,'BACT-Monitoring Hidden'!$B$66:$B$113,0),IF('Unit Types - Emission Rates'!$H$8="Chemical / Energy",1+MATCH(C180,'BACT-Monitoring Hidden'!$B$3:$B$65,0),150+MATCH(C180,'BACT-Monitoring Hidden'!$B$152:$B$226,0)))),FALSE),"Fill out the Additional Notes column to demonstrate how BACT will be met."))</f>
        <v/>
      </c>
      <c r="F180" s="1007"/>
      <c r="G180" s="701"/>
      <c r="H180" s="237"/>
    </row>
    <row r="181" spans="1:8" ht="23.1" customHeight="1" x14ac:dyDescent="0.2">
      <c r="A181" s="601" t="str">
        <f>IF('Hidden Calculations'!AE166=-1,"",'Hidden Calculations'!AE166)</f>
        <v/>
      </c>
      <c r="B181" s="602" t="str">
        <f>IF('Hidden Calculations'!AF166=-1,"",'Hidden Calculations'!AF166)</f>
        <v/>
      </c>
      <c r="C181" s="312" t="str">
        <f>'Hidden Calculations'!AG166</f>
        <v/>
      </c>
      <c r="D181" s="804" t="str">
        <f>'Hidden Calculations'!AH166</f>
        <v/>
      </c>
      <c r="E181" s="804" t="str">
        <f>IF(D181="PM","The emission reduction techniques for PM10 and PM2.5 will follow the technique for PM. ","")&amp;IF($D181="","",IFERROR(HLOOKUP(D181,'BACT-Monitoring Hidden'!$C$2:$P$226,IF('Unit Types - Emission Rates'!$H$8="Combustion",112+MATCH(C181,'BACT-Monitoring Hidden'!$B$114:$B$151,0),IF('Unit Types - Emission Rates'!$H$8="Coatings",64+MATCH(C181,'BACT-Monitoring Hidden'!$B$66:$B$113,0),IF('Unit Types - Emission Rates'!$H$8="Chemical / Energy",1+MATCH(C181,'BACT-Monitoring Hidden'!$B$3:$B$65,0),150+MATCH(C181,'BACT-Monitoring Hidden'!$B$152:$B$226,0)))),FALSE),"Fill out the Additional Notes column to demonstrate how BACT will be met."))</f>
        <v/>
      </c>
      <c r="F181" s="1007"/>
      <c r="G181" s="701"/>
      <c r="H181" s="237"/>
    </row>
    <row r="182" spans="1:8" ht="23.1" customHeight="1" x14ac:dyDescent="0.2">
      <c r="A182" s="601" t="str">
        <f>IF('Hidden Calculations'!AE167=-1,"",'Hidden Calculations'!AE167)</f>
        <v/>
      </c>
      <c r="B182" s="602" t="str">
        <f>IF('Hidden Calculations'!AF167=-1,"",'Hidden Calculations'!AF167)</f>
        <v/>
      </c>
      <c r="C182" s="312" t="str">
        <f>'Hidden Calculations'!AG167</f>
        <v/>
      </c>
      <c r="D182" s="804" t="str">
        <f>'Hidden Calculations'!AH167</f>
        <v/>
      </c>
      <c r="E182" s="804" t="str">
        <f>IF(D182="PM","The emission reduction techniques for PM10 and PM2.5 will follow the technique for PM. ","")&amp;IF($D182="","",IFERROR(HLOOKUP(D182,'BACT-Monitoring Hidden'!$C$2:$P$226,IF('Unit Types - Emission Rates'!$H$8="Combustion",112+MATCH(C182,'BACT-Monitoring Hidden'!$B$114:$B$151,0),IF('Unit Types - Emission Rates'!$H$8="Coatings",64+MATCH(C182,'BACT-Monitoring Hidden'!$B$66:$B$113,0),IF('Unit Types - Emission Rates'!$H$8="Chemical / Energy",1+MATCH(C182,'BACT-Monitoring Hidden'!$B$3:$B$65,0),150+MATCH(C182,'BACT-Monitoring Hidden'!$B$152:$B$226,0)))),FALSE),"Fill out the Additional Notes column to demonstrate how BACT will be met."))</f>
        <v/>
      </c>
      <c r="F182" s="1007"/>
      <c r="G182" s="701"/>
      <c r="H182" s="237"/>
    </row>
    <row r="183" spans="1:8" ht="23.1" customHeight="1" x14ac:dyDescent="0.2">
      <c r="A183" s="601" t="str">
        <f>IF('Hidden Calculations'!AE168=-1,"",'Hidden Calculations'!AE168)</f>
        <v/>
      </c>
      <c r="B183" s="603" t="str">
        <f>IF('Hidden Calculations'!AF168=-1,"",'Hidden Calculations'!AF168)</f>
        <v/>
      </c>
      <c r="C183" s="313" t="str">
        <f>'Hidden Calculations'!AG168</f>
        <v/>
      </c>
      <c r="D183" s="1008" t="str">
        <f>'Hidden Calculations'!AH168</f>
        <v/>
      </c>
      <c r="E183" s="1008" t="str">
        <f>IF(D183="PM","The emission reduction techniques for PM10 and PM2.5 will follow the technique for PM. ","")&amp;IF($D183="","",IFERROR(HLOOKUP(D183,'BACT-Monitoring Hidden'!$C$2:$P$226,IF('Unit Types - Emission Rates'!$H$8="Combustion",112+MATCH(C183,'BACT-Monitoring Hidden'!$B$114:$B$151,0),IF('Unit Types - Emission Rates'!$H$8="Coatings",64+MATCH(C183,'BACT-Monitoring Hidden'!$B$66:$B$113,0),IF('Unit Types - Emission Rates'!$H$8="Chemical / Energy",1+MATCH(C183,'BACT-Monitoring Hidden'!$B$3:$B$65,0),150+MATCH(C183,'BACT-Monitoring Hidden'!$B$152:$B$226,0)))),FALSE),"Fill out the Additional Notes column to demonstrate how BACT will be met."))</f>
        <v/>
      </c>
      <c r="F183" s="1009"/>
      <c r="G183" s="1010"/>
      <c r="H183" s="237"/>
    </row>
    <row r="184" spans="1:8" ht="23.1" customHeight="1" thickBot="1" x14ac:dyDescent="0.25">
      <c r="A184" s="604" t="str">
        <f>IF('Hidden Calculations'!AE169=-1,"",'Hidden Calculations'!AE169)</f>
        <v/>
      </c>
      <c r="B184" s="605" t="str">
        <f>IF('Hidden Calculations'!AF169=-1,"",'Hidden Calculations'!AF169)</f>
        <v/>
      </c>
      <c r="C184" s="314" t="str">
        <f>'Hidden Calculations'!AG169</f>
        <v/>
      </c>
      <c r="D184" s="606" t="str">
        <f>'Hidden Calculations'!AH169</f>
        <v/>
      </c>
      <c r="E184" s="1011" t="str">
        <f>IF(D184="PM","The emission reduction techniques for PM10 and PM2.5 will follow the technique for PM. ","")&amp;IF($D184="","",IFERROR(HLOOKUP(D184,'BACT-Monitoring Hidden'!$C$2:$P$226,IF('Unit Types - Emission Rates'!$H$8="Combustion",112+MATCH(C184,'BACT-Monitoring Hidden'!$B$114:$B$151,0),IF('Unit Types - Emission Rates'!$H$8="Coatings",64+MATCH(C184,'BACT-Monitoring Hidden'!$B$66:$B$113,0),IF('Unit Types - Emission Rates'!$H$8="Chemical / Energy",1+MATCH(C184,'BACT-Monitoring Hidden'!$B$3:$B$65,0),150+MATCH(C184,'BACT-Monitoring Hidden'!$B$152:$B$226,0)))),FALSE),"Fill out the Additional Notes column to demonstrate how BACT will be met."))</f>
        <v/>
      </c>
      <c r="F184" s="1012"/>
      <c r="G184" s="1013"/>
      <c r="H184" s="237"/>
    </row>
    <row r="185" spans="1:8" ht="23.1" customHeight="1" x14ac:dyDescent="0.2">
      <c r="A185" s="600" t="str">
        <f>IF('Hidden Calculations'!AE170=-1,"",'Hidden Calculations'!AE170)</f>
        <v/>
      </c>
      <c r="B185" s="1014" t="str">
        <f>IF('Hidden Calculations'!AF170=-1,"",'Hidden Calculations'!AF170)</f>
        <v/>
      </c>
      <c r="C185" s="1015" t="str">
        <f>'Hidden Calculations'!AG170</f>
        <v/>
      </c>
      <c r="D185" s="765" t="str">
        <f>'Hidden Calculations'!AH170</f>
        <v/>
      </c>
      <c r="E185" s="765" t="str">
        <f>IF(D185="PM","The emission reduction techniques for PM10 and PM2.5 will follow the technique for PM. ","")&amp;IF($D185="","",IFERROR(HLOOKUP(D185,'BACT-Monitoring Hidden'!$C$2:$P$226,IF('Unit Types - Emission Rates'!$H$8="Combustion",112+MATCH(C185,'BACT-Monitoring Hidden'!$B$114:$B$151,0),IF('Unit Types - Emission Rates'!$H$8="Coatings",64+MATCH(C185,'BACT-Monitoring Hidden'!$B$66:$B$113,0),IF('Unit Types - Emission Rates'!$H$8="Chemical / Energy",1+MATCH(C185,'BACT-Monitoring Hidden'!$B$3:$B$65,0),150+MATCH(C185,'BACT-Monitoring Hidden'!$B$152:$B$226,0)))),FALSE),"Fill out the Additional Notes column to demonstrate how BACT will be met."))</f>
        <v/>
      </c>
      <c r="F185" s="1016"/>
      <c r="G185" s="1017"/>
      <c r="H185" s="237"/>
    </row>
    <row r="186" spans="1:8" ht="23.1" customHeight="1" x14ac:dyDescent="0.2">
      <c r="A186" s="601" t="str">
        <f>IF('Hidden Calculations'!AE171=-1,"",'Hidden Calculations'!AE171)</f>
        <v/>
      </c>
      <c r="B186" s="602" t="str">
        <f>IF('Hidden Calculations'!AF171=-1,"",'Hidden Calculations'!AF171)</f>
        <v/>
      </c>
      <c r="C186" s="312" t="str">
        <f>'Hidden Calculations'!AG171</f>
        <v/>
      </c>
      <c r="D186" s="804" t="str">
        <f>'Hidden Calculations'!AH171</f>
        <v/>
      </c>
      <c r="E186" s="804" t="str">
        <f>IF(D186="PM","The emission reduction techniques for PM10 and PM2.5 will follow the technique for PM. ","")&amp;IF($D186="","",IFERROR(HLOOKUP(D186,'BACT-Monitoring Hidden'!$C$2:$P$226,IF('Unit Types - Emission Rates'!$H$8="Combustion",112+MATCH(C186,'BACT-Monitoring Hidden'!$B$114:$B$151,0),IF('Unit Types - Emission Rates'!$H$8="Coatings",64+MATCH(C186,'BACT-Monitoring Hidden'!$B$66:$B$113,0),IF('Unit Types - Emission Rates'!$H$8="Chemical / Energy",1+MATCH(C186,'BACT-Monitoring Hidden'!$B$3:$B$65,0),150+MATCH(C186,'BACT-Monitoring Hidden'!$B$152:$B$226,0)))),FALSE),"Fill out the Additional Notes column to demonstrate how BACT will be met."))</f>
        <v/>
      </c>
      <c r="F186" s="1007"/>
      <c r="G186" s="701"/>
      <c r="H186" s="237"/>
    </row>
    <row r="187" spans="1:8" ht="23.1" customHeight="1" x14ac:dyDescent="0.2">
      <c r="A187" s="601" t="str">
        <f>IF('Hidden Calculations'!AE172=-1,"",'Hidden Calculations'!AE172)</f>
        <v/>
      </c>
      <c r="B187" s="602" t="str">
        <f>IF('Hidden Calculations'!AF172=-1,"",'Hidden Calculations'!AF172)</f>
        <v/>
      </c>
      <c r="C187" s="312" t="str">
        <f>'Hidden Calculations'!AG172</f>
        <v/>
      </c>
      <c r="D187" s="804" t="str">
        <f>'Hidden Calculations'!AH172</f>
        <v/>
      </c>
      <c r="E187" s="804" t="str">
        <f>IF(D187="PM","The emission reduction techniques for PM10 and PM2.5 will follow the technique for PM. ","")&amp;IF($D187="","",IFERROR(HLOOKUP(D187,'BACT-Monitoring Hidden'!$C$2:$P$226,IF('Unit Types - Emission Rates'!$H$8="Combustion",112+MATCH(C187,'BACT-Monitoring Hidden'!$B$114:$B$151,0),IF('Unit Types - Emission Rates'!$H$8="Coatings",64+MATCH(C187,'BACT-Monitoring Hidden'!$B$66:$B$113,0),IF('Unit Types - Emission Rates'!$H$8="Chemical / Energy",1+MATCH(C187,'BACT-Monitoring Hidden'!$B$3:$B$65,0),150+MATCH(C187,'BACT-Monitoring Hidden'!$B$152:$B$226,0)))),FALSE),"Fill out the Additional Notes column to demonstrate how BACT will be met."))</f>
        <v/>
      </c>
      <c r="F187" s="1007"/>
      <c r="G187" s="701"/>
      <c r="H187" s="237"/>
    </row>
    <row r="188" spans="1:8" ht="23.1" customHeight="1" x14ac:dyDescent="0.2">
      <c r="A188" s="601" t="str">
        <f>IF('Hidden Calculations'!AE173=-1,"",'Hidden Calculations'!AE173)</f>
        <v/>
      </c>
      <c r="B188" s="602" t="str">
        <f>IF('Hidden Calculations'!AF173=-1,"",'Hidden Calculations'!AF173)</f>
        <v/>
      </c>
      <c r="C188" s="312" t="str">
        <f>'Hidden Calculations'!AG173</f>
        <v/>
      </c>
      <c r="D188" s="804" t="str">
        <f>'Hidden Calculations'!AH173</f>
        <v/>
      </c>
      <c r="E188" s="804" t="str">
        <f>IF(D188="PM","The emission reduction techniques for PM10 and PM2.5 will follow the technique for PM. ","")&amp;IF($D188="","",IFERROR(HLOOKUP(D188,'BACT-Monitoring Hidden'!$C$2:$P$226,IF('Unit Types - Emission Rates'!$H$8="Combustion",112+MATCH(C188,'BACT-Monitoring Hidden'!$B$114:$B$151,0),IF('Unit Types - Emission Rates'!$H$8="Coatings",64+MATCH(C188,'BACT-Monitoring Hidden'!$B$66:$B$113,0),IF('Unit Types - Emission Rates'!$H$8="Chemical / Energy",1+MATCH(C188,'BACT-Monitoring Hidden'!$B$3:$B$65,0),150+MATCH(C188,'BACT-Monitoring Hidden'!$B$152:$B$226,0)))),FALSE),"Fill out the Additional Notes column to demonstrate how BACT will be met."))</f>
        <v/>
      </c>
      <c r="F188" s="1007"/>
      <c r="G188" s="701"/>
      <c r="H188" s="237"/>
    </row>
    <row r="189" spans="1:8" ht="23.1" customHeight="1" x14ac:dyDescent="0.2">
      <c r="A189" s="601" t="str">
        <f>IF('Hidden Calculations'!AE174=-1,"",'Hidden Calculations'!AE174)</f>
        <v/>
      </c>
      <c r="B189" s="602" t="str">
        <f>IF('Hidden Calculations'!AF174=-1,"",'Hidden Calculations'!AF174)</f>
        <v/>
      </c>
      <c r="C189" s="312" t="str">
        <f>'Hidden Calculations'!AG174</f>
        <v/>
      </c>
      <c r="D189" s="804" t="str">
        <f>'Hidden Calculations'!AH174</f>
        <v/>
      </c>
      <c r="E189" s="804" t="str">
        <f>IF(D189="PM","The emission reduction techniques for PM10 and PM2.5 will follow the technique for PM. ","")&amp;IF($D189="","",IFERROR(HLOOKUP(D189,'BACT-Monitoring Hidden'!$C$2:$P$226,IF('Unit Types - Emission Rates'!$H$8="Combustion",112+MATCH(C189,'BACT-Monitoring Hidden'!$B$114:$B$151,0),IF('Unit Types - Emission Rates'!$H$8="Coatings",64+MATCH(C189,'BACT-Monitoring Hidden'!$B$66:$B$113,0),IF('Unit Types - Emission Rates'!$H$8="Chemical / Energy",1+MATCH(C189,'BACT-Monitoring Hidden'!$B$3:$B$65,0),150+MATCH(C189,'BACT-Monitoring Hidden'!$B$152:$B$226,0)))),FALSE),"Fill out the Additional Notes column to demonstrate how BACT will be met."))</f>
        <v/>
      </c>
      <c r="F189" s="1007"/>
      <c r="G189" s="701"/>
      <c r="H189" s="237"/>
    </row>
    <row r="190" spans="1:8" ht="23.1" customHeight="1" x14ac:dyDescent="0.2">
      <c r="A190" s="601" t="str">
        <f>IF('Hidden Calculations'!AE175=-1,"",'Hidden Calculations'!AE175)</f>
        <v/>
      </c>
      <c r="B190" s="602" t="str">
        <f>IF('Hidden Calculations'!AF175=-1,"",'Hidden Calculations'!AF175)</f>
        <v/>
      </c>
      <c r="C190" s="312" t="str">
        <f>'Hidden Calculations'!AG175</f>
        <v/>
      </c>
      <c r="D190" s="804" t="str">
        <f>'Hidden Calculations'!AH175</f>
        <v/>
      </c>
      <c r="E190" s="804" t="str">
        <f>IF(D190="PM","The emission reduction techniques for PM10 and PM2.5 will follow the technique for PM. ","")&amp;IF($D190="","",IFERROR(HLOOKUP(D190,'BACT-Monitoring Hidden'!$C$2:$P$226,IF('Unit Types - Emission Rates'!$H$8="Combustion",112+MATCH(C190,'BACT-Monitoring Hidden'!$B$114:$B$151,0),IF('Unit Types - Emission Rates'!$H$8="Coatings",64+MATCH(C190,'BACT-Monitoring Hidden'!$B$66:$B$113,0),IF('Unit Types - Emission Rates'!$H$8="Chemical / Energy",1+MATCH(C190,'BACT-Monitoring Hidden'!$B$3:$B$65,0),150+MATCH(C190,'BACT-Monitoring Hidden'!$B$152:$B$226,0)))),FALSE),"Fill out the Additional Notes column to demonstrate how BACT will be met."))</f>
        <v/>
      </c>
      <c r="F190" s="1007"/>
      <c r="G190" s="701"/>
      <c r="H190" s="237"/>
    </row>
    <row r="191" spans="1:8" ht="23.1" customHeight="1" x14ac:dyDescent="0.2">
      <c r="A191" s="601" t="str">
        <f>IF('Hidden Calculations'!AE176=-1,"",'Hidden Calculations'!AE176)</f>
        <v/>
      </c>
      <c r="B191" s="602" t="str">
        <f>IF('Hidden Calculations'!AF176=-1,"",'Hidden Calculations'!AF176)</f>
        <v/>
      </c>
      <c r="C191" s="312" t="str">
        <f>'Hidden Calculations'!AG176</f>
        <v/>
      </c>
      <c r="D191" s="804" t="str">
        <f>'Hidden Calculations'!AH176</f>
        <v/>
      </c>
      <c r="E191" s="804" t="str">
        <f>IF(D191="PM","The emission reduction techniques for PM10 and PM2.5 will follow the technique for PM. ","")&amp;IF($D191="","",IFERROR(HLOOKUP(D191,'BACT-Monitoring Hidden'!$C$2:$P$226,IF('Unit Types - Emission Rates'!$H$8="Combustion",112+MATCH(C191,'BACT-Monitoring Hidden'!$B$114:$B$151,0),IF('Unit Types - Emission Rates'!$H$8="Coatings",64+MATCH(C191,'BACT-Monitoring Hidden'!$B$66:$B$113,0),IF('Unit Types - Emission Rates'!$H$8="Chemical / Energy",1+MATCH(C191,'BACT-Monitoring Hidden'!$B$3:$B$65,0),150+MATCH(C191,'BACT-Monitoring Hidden'!$B$152:$B$226,0)))),FALSE),"Fill out the Additional Notes column to demonstrate how BACT will be met."))</f>
        <v/>
      </c>
      <c r="F191" s="1007"/>
      <c r="G191" s="701"/>
      <c r="H191" s="237"/>
    </row>
    <row r="192" spans="1:8" ht="23.1" customHeight="1" x14ac:dyDescent="0.2">
      <c r="A192" s="601" t="str">
        <f>IF('Hidden Calculations'!AE177=-1,"",'Hidden Calculations'!AE177)</f>
        <v/>
      </c>
      <c r="B192" s="602" t="str">
        <f>IF('Hidden Calculations'!AF177=-1,"",'Hidden Calculations'!AF177)</f>
        <v/>
      </c>
      <c r="C192" s="312" t="str">
        <f>'Hidden Calculations'!AG177</f>
        <v/>
      </c>
      <c r="D192" s="804" t="str">
        <f>'Hidden Calculations'!AH177</f>
        <v/>
      </c>
      <c r="E192" s="804" t="str">
        <f>IF(D192="PM","The emission reduction techniques for PM10 and PM2.5 will follow the technique for PM. ","")&amp;IF($D192="","",IFERROR(HLOOKUP(D192,'BACT-Monitoring Hidden'!$C$2:$P$226,IF('Unit Types - Emission Rates'!$H$8="Combustion",112+MATCH(C192,'BACT-Monitoring Hidden'!$B$114:$B$151,0),IF('Unit Types - Emission Rates'!$H$8="Coatings",64+MATCH(C192,'BACT-Monitoring Hidden'!$B$66:$B$113,0),IF('Unit Types - Emission Rates'!$H$8="Chemical / Energy",1+MATCH(C192,'BACT-Monitoring Hidden'!$B$3:$B$65,0),150+MATCH(C192,'BACT-Monitoring Hidden'!$B$152:$B$226,0)))),FALSE),"Fill out the Additional Notes column to demonstrate how BACT will be met."))</f>
        <v/>
      </c>
      <c r="F192" s="1007"/>
      <c r="G192" s="701"/>
      <c r="H192" s="237"/>
    </row>
    <row r="193" spans="1:8" ht="23.1" customHeight="1" x14ac:dyDescent="0.2">
      <c r="A193" s="601" t="str">
        <f>IF('Hidden Calculations'!AE178=-1,"",'Hidden Calculations'!AE178)</f>
        <v/>
      </c>
      <c r="B193" s="602" t="str">
        <f>IF('Hidden Calculations'!AF178=-1,"",'Hidden Calculations'!AF178)</f>
        <v/>
      </c>
      <c r="C193" s="312" t="str">
        <f>'Hidden Calculations'!AG178</f>
        <v/>
      </c>
      <c r="D193" s="804" t="str">
        <f>'Hidden Calculations'!AH178</f>
        <v/>
      </c>
      <c r="E193" s="804" t="str">
        <f>IF(D193="PM","The emission reduction techniques for PM10 and PM2.5 will follow the technique for PM. ","")&amp;IF($D193="","",IFERROR(HLOOKUP(D193,'BACT-Monitoring Hidden'!$C$2:$P$226,IF('Unit Types - Emission Rates'!$H$8="Combustion",112+MATCH(C193,'BACT-Monitoring Hidden'!$B$114:$B$151,0),IF('Unit Types - Emission Rates'!$H$8="Coatings",64+MATCH(C193,'BACT-Monitoring Hidden'!$B$66:$B$113,0),IF('Unit Types - Emission Rates'!$H$8="Chemical / Energy",1+MATCH(C193,'BACT-Monitoring Hidden'!$B$3:$B$65,0),150+MATCH(C193,'BACT-Monitoring Hidden'!$B$152:$B$226,0)))),FALSE),"Fill out the Additional Notes column to demonstrate how BACT will be met."))</f>
        <v/>
      </c>
      <c r="F193" s="1007"/>
      <c r="G193" s="701"/>
      <c r="H193" s="237"/>
    </row>
    <row r="194" spans="1:8" ht="23.1" customHeight="1" x14ac:dyDescent="0.2">
      <c r="A194" s="601" t="str">
        <f>IF('Hidden Calculations'!AE179=-1,"",'Hidden Calculations'!AE179)</f>
        <v/>
      </c>
      <c r="B194" s="602" t="str">
        <f>IF('Hidden Calculations'!AF179=-1,"",'Hidden Calculations'!AF179)</f>
        <v/>
      </c>
      <c r="C194" s="312" t="str">
        <f>'Hidden Calculations'!AG179</f>
        <v/>
      </c>
      <c r="D194" s="804" t="str">
        <f>'Hidden Calculations'!AH179</f>
        <v/>
      </c>
      <c r="E194" s="804" t="str">
        <f>IF(D194="PM","The emission reduction techniques for PM10 and PM2.5 will follow the technique for PM. ","")&amp;IF($D194="","",IFERROR(HLOOKUP(D194,'BACT-Monitoring Hidden'!$C$2:$P$226,IF('Unit Types - Emission Rates'!$H$8="Combustion",112+MATCH(C194,'BACT-Monitoring Hidden'!$B$114:$B$151,0),IF('Unit Types - Emission Rates'!$H$8="Coatings",64+MATCH(C194,'BACT-Monitoring Hidden'!$B$66:$B$113,0),IF('Unit Types - Emission Rates'!$H$8="Chemical / Energy",1+MATCH(C194,'BACT-Monitoring Hidden'!$B$3:$B$65,0),150+MATCH(C194,'BACT-Monitoring Hidden'!$B$152:$B$226,0)))),FALSE),"Fill out the Additional Notes column to demonstrate how BACT will be met."))</f>
        <v/>
      </c>
      <c r="F194" s="1007"/>
      <c r="G194" s="701"/>
      <c r="H194" s="237"/>
    </row>
    <row r="195" spans="1:8" ht="23.1" customHeight="1" x14ac:dyDescent="0.2">
      <c r="A195" s="601" t="str">
        <f>IF('Hidden Calculations'!AE180=-1,"",'Hidden Calculations'!AE180)</f>
        <v/>
      </c>
      <c r="B195" s="602" t="str">
        <f>IF('Hidden Calculations'!AF180=-1,"",'Hidden Calculations'!AF180)</f>
        <v/>
      </c>
      <c r="C195" s="312" t="str">
        <f>'Hidden Calculations'!AG180</f>
        <v/>
      </c>
      <c r="D195" s="804" t="str">
        <f>'Hidden Calculations'!AH180</f>
        <v/>
      </c>
      <c r="E195" s="804" t="str">
        <f>IF(D195="PM","The emission reduction techniques for PM10 and PM2.5 will follow the technique for PM. ","")&amp;IF($D195="","",IFERROR(HLOOKUP(D195,'BACT-Monitoring Hidden'!$C$2:$P$226,IF('Unit Types - Emission Rates'!$H$8="Combustion",112+MATCH(C195,'BACT-Monitoring Hidden'!$B$114:$B$151,0),IF('Unit Types - Emission Rates'!$H$8="Coatings",64+MATCH(C195,'BACT-Monitoring Hidden'!$B$66:$B$113,0),IF('Unit Types - Emission Rates'!$H$8="Chemical / Energy",1+MATCH(C195,'BACT-Monitoring Hidden'!$B$3:$B$65,0),150+MATCH(C195,'BACT-Monitoring Hidden'!$B$152:$B$226,0)))),FALSE),"Fill out the Additional Notes column to demonstrate how BACT will be met."))</f>
        <v/>
      </c>
      <c r="F195" s="1007"/>
      <c r="G195" s="701"/>
      <c r="H195" s="237"/>
    </row>
    <row r="196" spans="1:8" ht="23.1" customHeight="1" x14ac:dyDescent="0.2">
      <c r="A196" s="601" t="str">
        <f>IF('Hidden Calculations'!AE181=-1,"",'Hidden Calculations'!AE181)</f>
        <v/>
      </c>
      <c r="B196" s="602" t="str">
        <f>IF('Hidden Calculations'!AF181=-1,"",'Hidden Calculations'!AF181)</f>
        <v/>
      </c>
      <c r="C196" s="312" t="str">
        <f>'Hidden Calculations'!AG181</f>
        <v/>
      </c>
      <c r="D196" s="804" t="str">
        <f>'Hidden Calculations'!AH181</f>
        <v/>
      </c>
      <c r="E196" s="804" t="str">
        <f>IF(D196="PM","The emission reduction techniques for PM10 and PM2.5 will follow the technique for PM. ","")&amp;IF($D196="","",IFERROR(HLOOKUP(D196,'BACT-Monitoring Hidden'!$C$2:$P$226,IF('Unit Types - Emission Rates'!$H$8="Combustion",112+MATCH(C196,'BACT-Monitoring Hidden'!$B$114:$B$151,0),IF('Unit Types - Emission Rates'!$H$8="Coatings",64+MATCH(C196,'BACT-Monitoring Hidden'!$B$66:$B$113,0),IF('Unit Types - Emission Rates'!$H$8="Chemical / Energy",1+MATCH(C196,'BACT-Monitoring Hidden'!$B$3:$B$65,0),150+MATCH(C196,'BACT-Monitoring Hidden'!$B$152:$B$226,0)))),FALSE),"Fill out the Additional Notes column to demonstrate how BACT will be met."))</f>
        <v/>
      </c>
      <c r="F196" s="1007"/>
      <c r="G196" s="701"/>
      <c r="H196" s="237"/>
    </row>
    <row r="197" spans="1:8" ht="23.1" customHeight="1" x14ac:dyDescent="0.2">
      <c r="A197" s="601" t="str">
        <f>IF('Hidden Calculations'!AE182=-1,"",'Hidden Calculations'!AE182)</f>
        <v/>
      </c>
      <c r="B197" s="603" t="str">
        <f>IF('Hidden Calculations'!AF182=-1,"",'Hidden Calculations'!AF182)</f>
        <v/>
      </c>
      <c r="C197" s="313" t="str">
        <f>'Hidden Calculations'!AG182</f>
        <v/>
      </c>
      <c r="D197" s="1008" t="str">
        <f>'Hidden Calculations'!AH182</f>
        <v/>
      </c>
      <c r="E197" s="1008" t="str">
        <f>IF(D197="PM","The emission reduction techniques for PM10 and PM2.5 will follow the technique for PM. ","")&amp;IF($D197="","",IFERROR(HLOOKUP(D197,'BACT-Monitoring Hidden'!$C$2:$P$226,IF('Unit Types - Emission Rates'!$H$8="Combustion",112+MATCH(C197,'BACT-Monitoring Hidden'!$B$114:$B$151,0),IF('Unit Types - Emission Rates'!$H$8="Coatings",64+MATCH(C197,'BACT-Monitoring Hidden'!$B$66:$B$113,0),IF('Unit Types - Emission Rates'!$H$8="Chemical / Energy",1+MATCH(C197,'BACT-Monitoring Hidden'!$B$3:$B$65,0),150+MATCH(C197,'BACT-Monitoring Hidden'!$B$152:$B$226,0)))),FALSE),"Fill out the Additional Notes column to demonstrate how BACT will be met."))</f>
        <v/>
      </c>
      <c r="F197" s="1009"/>
      <c r="G197" s="1010"/>
      <c r="H197" s="237"/>
    </row>
    <row r="198" spans="1:8" ht="23.1" customHeight="1" thickBot="1" x14ac:dyDescent="0.25">
      <c r="A198" s="604" t="str">
        <f>IF('Hidden Calculations'!AE183=-1,"",'Hidden Calculations'!AE183)</f>
        <v/>
      </c>
      <c r="B198" s="605" t="str">
        <f>IF('Hidden Calculations'!AF183=-1,"",'Hidden Calculations'!AF183)</f>
        <v/>
      </c>
      <c r="C198" s="314" t="str">
        <f>'Hidden Calculations'!AG183</f>
        <v/>
      </c>
      <c r="D198" s="606" t="str">
        <f>'Hidden Calculations'!AH183</f>
        <v/>
      </c>
      <c r="E198" s="1011" t="str">
        <f>IF(D198="PM","The emission reduction techniques for PM10 and PM2.5 will follow the technique for PM. ","")&amp;IF($D198="","",IFERROR(HLOOKUP(D198,'BACT-Monitoring Hidden'!$C$2:$P$226,IF('Unit Types - Emission Rates'!$H$8="Combustion",112+MATCH(C198,'BACT-Monitoring Hidden'!$B$114:$B$151,0),IF('Unit Types - Emission Rates'!$H$8="Coatings",64+MATCH(C198,'BACT-Monitoring Hidden'!$B$66:$B$113,0),IF('Unit Types - Emission Rates'!$H$8="Chemical / Energy",1+MATCH(C198,'BACT-Monitoring Hidden'!$B$3:$B$65,0),150+MATCH(C198,'BACT-Monitoring Hidden'!$B$152:$B$226,0)))),FALSE),"Fill out the Additional Notes column to demonstrate how BACT will be met."))</f>
        <v/>
      </c>
      <c r="F198" s="1012"/>
      <c r="G198" s="1013"/>
      <c r="H198" s="237"/>
    </row>
    <row r="199" spans="1:8" ht="23.1" customHeight="1" x14ac:dyDescent="0.2">
      <c r="A199" s="600" t="str">
        <f>IF('Hidden Calculations'!AE184=-1,"",'Hidden Calculations'!AE184)</f>
        <v/>
      </c>
      <c r="B199" s="1014" t="str">
        <f>IF('Hidden Calculations'!AF184=-1,"",'Hidden Calculations'!AF184)</f>
        <v/>
      </c>
      <c r="C199" s="1015" t="str">
        <f>'Hidden Calculations'!AG184</f>
        <v/>
      </c>
      <c r="D199" s="765" t="str">
        <f>'Hidden Calculations'!AH184</f>
        <v/>
      </c>
      <c r="E199" s="765" t="str">
        <f>IF(D199="PM","The emission reduction techniques for PM10 and PM2.5 will follow the technique for PM. ","")&amp;IF($D199="","",IFERROR(HLOOKUP(D199,'BACT-Monitoring Hidden'!$C$2:$P$226,IF('Unit Types - Emission Rates'!$H$8="Combustion",112+MATCH(C199,'BACT-Monitoring Hidden'!$B$114:$B$151,0),IF('Unit Types - Emission Rates'!$H$8="Coatings",64+MATCH(C199,'BACT-Monitoring Hidden'!$B$66:$B$113,0),IF('Unit Types - Emission Rates'!$H$8="Chemical / Energy",1+MATCH(C199,'BACT-Monitoring Hidden'!$B$3:$B$65,0),150+MATCH(C199,'BACT-Monitoring Hidden'!$B$152:$B$226,0)))),FALSE),"Fill out the Additional Notes column to demonstrate how BACT will be met."))</f>
        <v/>
      </c>
      <c r="F199" s="1016"/>
      <c r="G199" s="1017"/>
      <c r="H199" s="237"/>
    </row>
    <row r="200" spans="1:8" ht="23.1" customHeight="1" x14ac:dyDescent="0.2">
      <c r="A200" s="601" t="str">
        <f>IF('Hidden Calculations'!AE185=-1,"",'Hidden Calculations'!AE185)</f>
        <v/>
      </c>
      <c r="B200" s="602" t="str">
        <f>IF('Hidden Calculations'!AF185=-1,"",'Hidden Calculations'!AF185)</f>
        <v/>
      </c>
      <c r="C200" s="312" t="str">
        <f>'Hidden Calculations'!AG185</f>
        <v/>
      </c>
      <c r="D200" s="804" t="str">
        <f>'Hidden Calculations'!AH185</f>
        <v/>
      </c>
      <c r="E200" s="804" t="str">
        <f>IF(D200="PM","The emission reduction techniques for PM10 and PM2.5 will follow the technique for PM. ","")&amp;IF($D200="","",IFERROR(HLOOKUP(D200,'BACT-Monitoring Hidden'!$C$2:$P$226,IF('Unit Types - Emission Rates'!$H$8="Combustion",112+MATCH(C200,'BACT-Monitoring Hidden'!$B$114:$B$151,0),IF('Unit Types - Emission Rates'!$H$8="Coatings",64+MATCH(C200,'BACT-Monitoring Hidden'!$B$66:$B$113,0),IF('Unit Types - Emission Rates'!$H$8="Chemical / Energy",1+MATCH(C200,'BACT-Monitoring Hidden'!$B$3:$B$65,0),150+MATCH(C200,'BACT-Monitoring Hidden'!$B$152:$B$226,0)))),FALSE),"Fill out the Additional Notes column to demonstrate how BACT will be met."))</f>
        <v/>
      </c>
      <c r="F200" s="1007"/>
      <c r="G200" s="701"/>
      <c r="H200" s="237"/>
    </row>
    <row r="201" spans="1:8" ht="23.1" customHeight="1" x14ac:dyDescent="0.2">
      <c r="A201" s="601" t="str">
        <f>IF('Hidden Calculations'!AE186=-1,"",'Hidden Calculations'!AE186)</f>
        <v/>
      </c>
      <c r="B201" s="602" t="str">
        <f>IF('Hidden Calculations'!AF186=-1,"",'Hidden Calculations'!AF186)</f>
        <v/>
      </c>
      <c r="C201" s="312" t="str">
        <f>'Hidden Calculations'!AG186</f>
        <v/>
      </c>
      <c r="D201" s="804" t="str">
        <f>'Hidden Calculations'!AH186</f>
        <v/>
      </c>
      <c r="E201" s="804" t="str">
        <f>IF(D201="PM","The emission reduction techniques for PM10 and PM2.5 will follow the technique for PM. ","")&amp;IF($D201="","",IFERROR(HLOOKUP(D201,'BACT-Monitoring Hidden'!$C$2:$P$226,IF('Unit Types - Emission Rates'!$H$8="Combustion",112+MATCH(C201,'BACT-Monitoring Hidden'!$B$114:$B$151,0),IF('Unit Types - Emission Rates'!$H$8="Coatings",64+MATCH(C201,'BACT-Monitoring Hidden'!$B$66:$B$113,0),IF('Unit Types - Emission Rates'!$H$8="Chemical / Energy",1+MATCH(C201,'BACT-Monitoring Hidden'!$B$3:$B$65,0),150+MATCH(C201,'BACT-Monitoring Hidden'!$B$152:$B$226,0)))),FALSE),"Fill out the Additional Notes column to demonstrate how BACT will be met."))</f>
        <v/>
      </c>
      <c r="F201" s="1007"/>
      <c r="G201" s="701"/>
      <c r="H201" s="237"/>
    </row>
    <row r="202" spans="1:8" ht="23.1" customHeight="1" x14ac:dyDescent="0.2">
      <c r="A202" s="601" t="str">
        <f>IF('Hidden Calculations'!AE187=-1,"",'Hidden Calculations'!AE187)</f>
        <v/>
      </c>
      <c r="B202" s="602" t="str">
        <f>IF('Hidden Calculations'!AF187=-1,"",'Hidden Calculations'!AF187)</f>
        <v/>
      </c>
      <c r="C202" s="312" t="str">
        <f>'Hidden Calculations'!AG187</f>
        <v/>
      </c>
      <c r="D202" s="804" t="str">
        <f>'Hidden Calculations'!AH187</f>
        <v/>
      </c>
      <c r="E202" s="804" t="str">
        <f>IF(D202="PM","The emission reduction techniques for PM10 and PM2.5 will follow the technique for PM. ","")&amp;IF($D202="","",IFERROR(HLOOKUP(D202,'BACT-Monitoring Hidden'!$C$2:$P$226,IF('Unit Types - Emission Rates'!$H$8="Combustion",112+MATCH(C202,'BACT-Monitoring Hidden'!$B$114:$B$151,0),IF('Unit Types - Emission Rates'!$H$8="Coatings",64+MATCH(C202,'BACT-Monitoring Hidden'!$B$66:$B$113,0),IF('Unit Types - Emission Rates'!$H$8="Chemical / Energy",1+MATCH(C202,'BACT-Monitoring Hidden'!$B$3:$B$65,0),150+MATCH(C202,'BACT-Monitoring Hidden'!$B$152:$B$226,0)))),FALSE),"Fill out the Additional Notes column to demonstrate how BACT will be met."))</f>
        <v/>
      </c>
      <c r="F202" s="1007"/>
      <c r="G202" s="701"/>
      <c r="H202" s="237"/>
    </row>
    <row r="203" spans="1:8" ht="23.1" customHeight="1" x14ac:dyDescent="0.2">
      <c r="A203" s="601" t="str">
        <f>IF('Hidden Calculations'!AE188=-1,"",'Hidden Calculations'!AE188)</f>
        <v/>
      </c>
      <c r="B203" s="602" t="str">
        <f>IF('Hidden Calculations'!AF188=-1,"",'Hidden Calculations'!AF188)</f>
        <v/>
      </c>
      <c r="C203" s="312" t="str">
        <f>'Hidden Calculations'!AG188</f>
        <v/>
      </c>
      <c r="D203" s="804" t="str">
        <f>'Hidden Calculations'!AH188</f>
        <v/>
      </c>
      <c r="E203" s="804" t="str">
        <f>IF(D203="PM","The emission reduction techniques for PM10 and PM2.5 will follow the technique for PM. ","")&amp;IF($D203="","",IFERROR(HLOOKUP(D203,'BACT-Monitoring Hidden'!$C$2:$P$226,IF('Unit Types - Emission Rates'!$H$8="Combustion",112+MATCH(C203,'BACT-Monitoring Hidden'!$B$114:$B$151,0),IF('Unit Types - Emission Rates'!$H$8="Coatings",64+MATCH(C203,'BACT-Monitoring Hidden'!$B$66:$B$113,0),IF('Unit Types - Emission Rates'!$H$8="Chemical / Energy",1+MATCH(C203,'BACT-Monitoring Hidden'!$B$3:$B$65,0),150+MATCH(C203,'BACT-Monitoring Hidden'!$B$152:$B$226,0)))),FALSE),"Fill out the Additional Notes column to demonstrate how BACT will be met."))</f>
        <v/>
      </c>
      <c r="F203" s="1007"/>
      <c r="G203" s="701"/>
      <c r="H203" s="237"/>
    </row>
    <row r="204" spans="1:8" ht="23.1" customHeight="1" x14ac:dyDescent="0.2">
      <c r="A204" s="601" t="str">
        <f>IF('Hidden Calculations'!AE189=-1,"",'Hidden Calculations'!AE189)</f>
        <v/>
      </c>
      <c r="B204" s="602" t="str">
        <f>IF('Hidden Calculations'!AF189=-1,"",'Hidden Calculations'!AF189)</f>
        <v/>
      </c>
      <c r="C204" s="312" t="str">
        <f>'Hidden Calculations'!AG189</f>
        <v/>
      </c>
      <c r="D204" s="804" t="str">
        <f>'Hidden Calculations'!AH189</f>
        <v/>
      </c>
      <c r="E204" s="804" t="str">
        <f>IF(D204="PM","The emission reduction techniques for PM10 and PM2.5 will follow the technique for PM. ","")&amp;IF($D204="","",IFERROR(HLOOKUP(D204,'BACT-Monitoring Hidden'!$C$2:$P$226,IF('Unit Types - Emission Rates'!$H$8="Combustion",112+MATCH(C204,'BACT-Monitoring Hidden'!$B$114:$B$151,0),IF('Unit Types - Emission Rates'!$H$8="Coatings",64+MATCH(C204,'BACT-Monitoring Hidden'!$B$66:$B$113,0),IF('Unit Types - Emission Rates'!$H$8="Chemical / Energy",1+MATCH(C204,'BACT-Monitoring Hidden'!$B$3:$B$65,0),150+MATCH(C204,'BACT-Monitoring Hidden'!$B$152:$B$226,0)))),FALSE),"Fill out the Additional Notes column to demonstrate how BACT will be met."))</f>
        <v/>
      </c>
      <c r="F204" s="1007"/>
      <c r="G204" s="701"/>
      <c r="H204" s="237"/>
    </row>
    <row r="205" spans="1:8" ht="23.1" customHeight="1" x14ac:dyDescent="0.2">
      <c r="A205" s="601" t="str">
        <f>IF('Hidden Calculations'!AE190=-1,"",'Hidden Calculations'!AE190)</f>
        <v/>
      </c>
      <c r="B205" s="602" t="str">
        <f>IF('Hidden Calculations'!AF190=-1,"",'Hidden Calculations'!AF190)</f>
        <v/>
      </c>
      <c r="C205" s="312" t="str">
        <f>'Hidden Calculations'!AG190</f>
        <v/>
      </c>
      <c r="D205" s="804" t="str">
        <f>'Hidden Calculations'!AH190</f>
        <v/>
      </c>
      <c r="E205" s="804" t="str">
        <f>IF(D205="PM","The emission reduction techniques for PM10 and PM2.5 will follow the technique for PM. ","")&amp;IF($D205="","",IFERROR(HLOOKUP(D205,'BACT-Monitoring Hidden'!$C$2:$P$226,IF('Unit Types - Emission Rates'!$H$8="Combustion",112+MATCH(C205,'BACT-Monitoring Hidden'!$B$114:$B$151,0),IF('Unit Types - Emission Rates'!$H$8="Coatings",64+MATCH(C205,'BACT-Monitoring Hidden'!$B$66:$B$113,0),IF('Unit Types - Emission Rates'!$H$8="Chemical / Energy",1+MATCH(C205,'BACT-Monitoring Hidden'!$B$3:$B$65,0),150+MATCH(C205,'BACT-Monitoring Hidden'!$B$152:$B$226,0)))),FALSE),"Fill out the Additional Notes column to demonstrate how BACT will be met."))</f>
        <v/>
      </c>
      <c r="F205" s="1007"/>
      <c r="G205" s="701"/>
      <c r="H205" s="237"/>
    </row>
    <row r="206" spans="1:8" ht="23.1" customHeight="1" x14ac:dyDescent="0.2">
      <c r="A206" s="601" t="str">
        <f>IF('Hidden Calculations'!AE191=-1,"",'Hidden Calculations'!AE191)</f>
        <v/>
      </c>
      <c r="B206" s="602" t="str">
        <f>IF('Hidden Calculations'!AF191=-1,"",'Hidden Calculations'!AF191)</f>
        <v/>
      </c>
      <c r="C206" s="312" t="str">
        <f>'Hidden Calculations'!AG191</f>
        <v/>
      </c>
      <c r="D206" s="804" t="str">
        <f>'Hidden Calculations'!AH191</f>
        <v/>
      </c>
      <c r="E206" s="804" t="str">
        <f>IF(D206="PM","The emission reduction techniques for PM10 and PM2.5 will follow the technique for PM. ","")&amp;IF($D206="","",IFERROR(HLOOKUP(D206,'BACT-Monitoring Hidden'!$C$2:$P$226,IF('Unit Types - Emission Rates'!$H$8="Combustion",112+MATCH(C206,'BACT-Monitoring Hidden'!$B$114:$B$151,0),IF('Unit Types - Emission Rates'!$H$8="Coatings",64+MATCH(C206,'BACT-Monitoring Hidden'!$B$66:$B$113,0),IF('Unit Types - Emission Rates'!$H$8="Chemical / Energy",1+MATCH(C206,'BACT-Monitoring Hidden'!$B$3:$B$65,0),150+MATCH(C206,'BACT-Monitoring Hidden'!$B$152:$B$226,0)))),FALSE),"Fill out the Additional Notes column to demonstrate how BACT will be met."))</f>
        <v/>
      </c>
      <c r="F206" s="1007"/>
      <c r="G206" s="701"/>
      <c r="H206" s="237"/>
    </row>
    <row r="207" spans="1:8" ht="23.1" customHeight="1" x14ac:dyDescent="0.2">
      <c r="A207" s="601" t="str">
        <f>IF('Hidden Calculations'!AE192=-1,"",'Hidden Calculations'!AE192)</f>
        <v/>
      </c>
      <c r="B207" s="602" t="str">
        <f>IF('Hidden Calculations'!AF192=-1,"",'Hidden Calculations'!AF192)</f>
        <v/>
      </c>
      <c r="C207" s="312" t="str">
        <f>'Hidden Calculations'!AG192</f>
        <v/>
      </c>
      <c r="D207" s="804" t="str">
        <f>'Hidden Calculations'!AH192</f>
        <v/>
      </c>
      <c r="E207" s="804" t="str">
        <f>IF(D207="PM","The emission reduction techniques for PM10 and PM2.5 will follow the technique for PM. ","")&amp;IF($D207="","",IFERROR(HLOOKUP(D207,'BACT-Monitoring Hidden'!$C$2:$P$226,IF('Unit Types - Emission Rates'!$H$8="Combustion",112+MATCH(C207,'BACT-Monitoring Hidden'!$B$114:$B$151,0),IF('Unit Types - Emission Rates'!$H$8="Coatings",64+MATCH(C207,'BACT-Monitoring Hidden'!$B$66:$B$113,0),IF('Unit Types - Emission Rates'!$H$8="Chemical / Energy",1+MATCH(C207,'BACT-Monitoring Hidden'!$B$3:$B$65,0),150+MATCH(C207,'BACT-Monitoring Hidden'!$B$152:$B$226,0)))),FALSE),"Fill out the Additional Notes column to demonstrate how BACT will be met."))</f>
        <v/>
      </c>
      <c r="F207" s="1007"/>
      <c r="G207" s="701"/>
      <c r="H207" s="237"/>
    </row>
    <row r="208" spans="1:8" ht="23.1" customHeight="1" x14ac:dyDescent="0.2">
      <c r="A208" s="601" t="str">
        <f>IF('Hidden Calculations'!AE193=-1,"",'Hidden Calculations'!AE193)</f>
        <v/>
      </c>
      <c r="B208" s="602" t="str">
        <f>IF('Hidden Calculations'!AF193=-1,"",'Hidden Calculations'!AF193)</f>
        <v/>
      </c>
      <c r="C208" s="312" t="str">
        <f>'Hidden Calculations'!AG193</f>
        <v/>
      </c>
      <c r="D208" s="804" t="str">
        <f>'Hidden Calculations'!AH193</f>
        <v/>
      </c>
      <c r="E208" s="804" t="str">
        <f>IF(D208="PM","The emission reduction techniques for PM10 and PM2.5 will follow the technique for PM. ","")&amp;IF($D208="","",IFERROR(HLOOKUP(D208,'BACT-Monitoring Hidden'!$C$2:$P$226,IF('Unit Types - Emission Rates'!$H$8="Combustion",112+MATCH(C208,'BACT-Monitoring Hidden'!$B$114:$B$151,0),IF('Unit Types - Emission Rates'!$H$8="Coatings",64+MATCH(C208,'BACT-Monitoring Hidden'!$B$66:$B$113,0),IF('Unit Types - Emission Rates'!$H$8="Chemical / Energy",1+MATCH(C208,'BACT-Monitoring Hidden'!$B$3:$B$65,0),150+MATCH(C208,'BACT-Monitoring Hidden'!$B$152:$B$226,0)))),FALSE),"Fill out the Additional Notes column to demonstrate how BACT will be met."))</f>
        <v/>
      </c>
      <c r="F208" s="1007"/>
      <c r="G208" s="701"/>
      <c r="H208" s="237"/>
    </row>
    <row r="209" spans="1:8" ht="23.1" customHeight="1" x14ac:dyDescent="0.2">
      <c r="A209" s="601" t="str">
        <f>IF('Hidden Calculations'!AE194=-1,"",'Hidden Calculations'!AE194)</f>
        <v/>
      </c>
      <c r="B209" s="602" t="str">
        <f>IF('Hidden Calculations'!AF194=-1,"",'Hidden Calculations'!AF194)</f>
        <v/>
      </c>
      <c r="C209" s="312" t="str">
        <f>'Hidden Calculations'!AG194</f>
        <v/>
      </c>
      <c r="D209" s="804" t="str">
        <f>'Hidden Calculations'!AH194</f>
        <v/>
      </c>
      <c r="E209" s="804" t="str">
        <f>IF(D209="PM","The emission reduction techniques for PM10 and PM2.5 will follow the technique for PM. ","")&amp;IF($D209="","",IFERROR(HLOOKUP(D209,'BACT-Monitoring Hidden'!$C$2:$P$226,IF('Unit Types - Emission Rates'!$H$8="Combustion",112+MATCH(C209,'BACT-Monitoring Hidden'!$B$114:$B$151,0),IF('Unit Types - Emission Rates'!$H$8="Coatings",64+MATCH(C209,'BACT-Monitoring Hidden'!$B$66:$B$113,0),IF('Unit Types - Emission Rates'!$H$8="Chemical / Energy",1+MATCH(C209,'BACT-Monitoring Hidden'!$B$3:$B$65,0),150+MATCH(C209,'BACT-Monitoring Hidden'!$B$152:$B$226,0)))),FALSE),"Fill out the Additional Notes column to demonstrate how BACT will be met."))</f>
        <v/>
      </c>
      <c r="F209" s="1007"/>
      <c r="G209" s="701"/>
      <c r="H209" s="237"/>
    </row>
    <row r="210" spans="1:8" ht="23.1" customHeight="1" x14ac:dyDescent="0.2">
      <c r="A210" s="601" t="str">
        <f>IF('Hidden Calculations'!AE195=-1,"",'Hidden Calculations'!AE195)</f>
        <v/>
      </c>
      <c r="B210" s="602" t="str">
        <f>IF('Hidden Calculations'!AF195=-1,"",'Hidden Calculations'!AF195)</f>
        <v/>
      </c>
      <c r="C210" s="312" t="str">
        <f>'Hidden Calculations'!AG195</f>
        <v/>
      </c>
      <c r="D210" s="804" t="str">
        <f>'Hidden Calculations'!AH195</f>
        <v/>
      </c>
      <c r="E210" s="804" t="str">
        <f>IF(D210="PM","The emission reduction techniques for PM10 and PM2.5 will follow the technique for PM. ","")&amp;IF($D210="","",IFERROR(HLOOKUP(D210,'BACT-Monitoring Hidden'!$C$2:$P$226,IF('Unit Types - Emission Rates'!$H$8="Combustion",112+MATCH(C210,'BACT-Monitoring Hidden'!$B$114:$B$151,0),IF('Unit Types - Emission Rates'!$H$8="Coatings",64+MATCH(C210,'BACT-Monitoring Hidden'!$B$66:$B$113,0),IF('Unit Types - Emission Rates'!$H$8="Chemical / Energy",1+MATCH(C210,'BACT-Monitoring Hidden'!$B$3:$B$65,0),150+MATCH(C210,'BACT-Monitoring Hidden'!$B$152:$B$226,0)))),FALSE),"Fill out the Additional Notes column to demonstrate how BACT will be met."))</f>
        <v/>
      </c>
      <c r="F210" s="1007"/>
      <c r="G210" s="701"/>
      <c r="H210" s="237"/>
    </row>
    <row r="211" spans="1:8" ht="23.1" customHeight="1" x14ac:dyDescent="0.2">
      <c r="A211" s="601" t="str">
        <f>IF('Hidden Calculations'!AE196=-1,"",'Hidden Calculations'!AE196)</f>
        <v/>
      </c>
      <c r="B211" s="603" t="str">
        <f>IF('Hidden Calculations'!AF196=-1,"",'Hidden Calculations'!AF196)</f>
        <v/>
      </c>
      <c r="C211" s="313" t="str">
        <f>'Hidden Calculations'!AG196</f>
        <v/>
      </c>
      <c r="D211" s="1008" t="str">
        <f>'Hidden Calculations'!AH196</f>
        <v/>
      </c>
      <c r="E211" s="1008" t="str">
        <f>IF(D211="PM","The emission reduction techniques for PM10 and PM2.5 will follow the technique for PM. ","")&amp;IF($D211="","",IFERROR(HLOOKUP(D211,'BACT-Monitoring Hidden'!$C$2:$P$226,IF('Unit Types - Emission Rates'!$H$8="Combustion",112+MATCH(C211,'BACT-Monitoring Hidden'!$B$114:$B$151,0),IF('Unit Types - Emission Rates'!$H$8="Coatings",64+MATCH(C211,'BACT-Monitoring Hidden'!$B$66:$B$113,0),IF('Unit Types - Emission Rates'!$H$8="Chemical / Energy",1+MATCH(C211,'BACT-Monitoring Hidden'!$B$3:$B$65,0),150+MATCH(C211,'BACT-Monitoring Hidden'!$B$152:$B$226,0)))),FALSE),"Fill out the Additional Notes column to demonstrate how BACT will be met."))</f>
        <v/>
      </c>
      <c r="F211" s="1009"/>
      <c r="G211" s="1010"/>
      <c r="H211" s="237"/>
    </row>
    <row r="212" spans="1:8" ht="23.1" customHeight="1" thickBot="1" x14ac:dyDescent="0.25">
      <c r="A212" s="604" t="str">
        <f>IF('Hidden Calculations'!AE197=-1,"",'Hidden Calculations'!AE197)</f>
        <v/>
      </c>
      <c r="B212" s="605" t="str">
        <f>IF('Hidden Calculations'!AF197=-1,"",'Hidden Calculations'!AF197)</f>
        <v/>
      </c>
      <c r="C212" s="314" t="str">
        <f>'Hidden Calculations'!AG197</f>
        <v/>
      </c>
      <c r="D212" s="606" t="str">
        <f>'Hidden Calculations'!AH197</f>
        <v/>
      </c>
      <c r="E212" s="1011" t="str">
        <f>IF(D212="PM","The emission reduction techniques for PM10 and PM2.5 will follow the technique for PM. ","")&amp;IF($D212="","",IFERROR(HLOOKUP(D212,'BACT-Monitoring Hidden'!$C$2:$P$226,IF('Unit Types - Emission Rates'!$H$8="Combustion",112+MATCH(C212,'BACT-Monitoring Hidden'!$B$114:$B$151,0),IF('Unit Types - Emission Rates'!$H$8="Coatings",64+MATCH(C212,'BACT-Monitoring Hidden'!$B$66:$B$113,0),IF('Unit Types - Emission Rates'!$H$8="Chemical / Energy",1+MATCH(C212,'BACT-Monitoring Hidden'!$B$3:$B$65,0),150+MATCH(C212,'BACT-Monitoring Hidden'!$B$152:$B$226,0)))),FALSE),"Fill out the Additional Notes column to demonstrate how BACT will be met."))</f>
        <v/>
      </c>
      <c r="F212" s="1012"/>
      <c r="G212" s="1013"/>
      <c r="H212" s="237"/>
    </row>
    <row r="213" spans="1:8" ht="23.1" customHeight="1" x14ac:dyDescent="0.2">
      <c r="A213" s="600" t="str">
        <f>IF('Hidden Calculations'!AE198=-1,"",'Hidden Calculations'!AE198)</f>
        <v/>
      </c>
      <c r="B213" s="1014" t="str">
        <f>IF('Hidden Calculations'!AF198=-1,"",'Hidden Calculations'!AF198)</f>
        <v/>
      </c>
      <c r="C213" s="1015" t="str">
        <f>'Hidden Calculations'!AG198</f>
        <v/>
      </c>
      <c r="D213" s="765" t="str">
        <f>'Hidden Calculations'!AH198</f>
        <v/>
      </c>
      <c r="E213" s="765" t="str">
        <f>IF(D213="PM","The emission reduction techniques for PM10 and PM2.5 will follow the technique for PM. ","")&amp;IF($D213="","",IFERROR(HLOOKUP(D213,'BACT-Monitoring Hidden'!$C$2:$P$226,IF('Unit Types - Emission Rates'!$H$8="Combustion",112+MATCH(C213,'BACT-Monitoring Hidden'!$B$114:$B$151,0),IF('Unit Types - Emission Rates'!$H$8="Coatings",64+MATCH(C213,'BACT-Monitoring Hidden'!$B$66:$B$113,0),IF('Unit Types - Emission Rates'!$H$8="Chemical / Energy",1+MATCH(C213,'BACT-Monitoring Hidden'!$B$3:$B$65,0),150+MATCH(C213,'BACT-Monitoring Hidden'!$B$152:$B$226,0)))),FALSE),"Fill out the Additional Notes column to demonstrate how BACT will be met."))</f>
        <v/>
      </c>
      <c r="F213" s="1016"/>
      <c r="G213" s="1017"/>
      <c r="H213" s="237"/>
    </row>
    <row r="214" spans="1:8" ht="23.1" customHeight="1" x14ac:dyDescent="0.2">
      <c r="A214" s="601" t="str">
        <f>IF('Hidden Calculations'!AE199=-1,"",'Hidden Calculations'!AE199)</f>
        <v/>
      </c>
      <c r="B214" s="602" t="str">
        <f>IF('Hidden Calculations'!AF199=-1,"",'Hidden Calculations'!AF199)</f>
        <v/>
      </c>
      <c r="C214" s="312" t="str">
        <f>'Hidden Calculations'!AG199</f>
        <v/>
      </c>
      <c r="D214" s="804" t="str">
        <f>'Hidden Calculations'!AH199</f>
        <v/>
      </c>
      <c r="E214" s="804" t="str">
        <f>IF(D214="PM","The emission reduction techniques for PM10 and PM2.5 will follow the technique for PM. ","")&amp;IF($D214="","",IFERROR(HLOOKUP(D214,'BACT-Monitoring Hidden'!$C$2:$P$226,IF('Unit Types - Emission Rates'!$H$8="Combustion",112+MATCH(C214,'BACT-Monitoring Hidden'!$B$114:$B$151,0),IF('Unit Types - Emission Rates'!$H$8="Coatings",64+MATCH(C214,'BACT-Monitoring Hidden'!$B$66:$B$113,0),IF('Unit Types - Emission Rates'!$H$8="Chemical / Energy",1+MATCH(C214,'BACT-Monitoring Hidden'!$B$3:$B$65,0),150+MATCH(C214,'BACT-Monitoring Hidden'!$B$152:$B$226,0)))),FALSE),"Fill out the Additional Notes column to demonstrate how BACT will be met."))</f>
        <v/>
      </c>
      <c r="F214" s="1007"/>
      <c r="G214" s="701"/>
      <c r="H214" s="237"/>
    </row>
    <row r="215" spans="1:8" ht="23.1" customHeight="1" x14ac:dyDescent="0.2">
      <c r="A215" s="601" t="str">
        <f>IF('Hidden Calculations'!AE200=-1,"",'Hidden Calculations'!AE200)</f>
        <v/>
      </c>
      <c r="B215" s="602" t="str">
        <f>IF('Hidden Calculations'!AF200=-1,"",'Hidden Calculations'!AF200)</f>
        <v/>
      </c>
      <c r="C215" s="312" t="str">
        <f>'Hidden Calculations'!AG200</f>
        <v/>
      </c>
      <c r="D215" s="804" t="str">
        <f>'Hidden Calculations'!AH200</f>
        <v/>
      </c>
      <c r="E215" s="804" t="str">
        <f>IF(D215="PM","The emission reduction techniques for PM10 and PM2.5 will follow the technique for PM. ","")&amp;IF($D215="","",IFERROR(HLOOKUP(D215,'BACT-Monitoring Hidden'!$C$2:$P$226,IF('Unit Types - Emission Rates'!$H$8="Combustion",112+MATCH(C215,'BACT-Monitoring Hidden'!$B$114:$B$151,0),IF('Unit Types - Emission Rates'!$H$8="Coatings",64+MATCH(C215,'BACT-Monitoring Hidden'!$B$66:$B$113,0),IF('Unit Types - Emission Rates'!$H$8="Chemical / Energy",1+MATCH(C215,'BACT-Monitoring Hidden'!$B$3:$B$65,0),150+MATCH(C215,'BACT-Monitoring Hidden'!$B$152:$B$226,0)))),FALSE),"Fill out the Additional Notes column to demonstrate how BACT will be met."))</f>
        <v/>
      </c>
      <c r="F215" s="1007"/>
      <c r="G215" s="701"/>
      <c r="H215" s="237"/>
    </row>
    <row r="216" spans="1:8" ht="23.1" customHeight="1" x14ac:dyDescent="0.2">
      <c r="A216" s="601" t="str">
        <f>IF('Hidden Calculations'!AE201=-1,"",'Hidden Calculations'!AE201)</f>
        <v/>
      </c>
      <c r="B216" s="602" t="str">
        <f>IF('Hidden Calculations'!AF201=-1,"",'Hidden Calculations'!AF201)</f>
        <v/>
      </c>
      <c r="C216" s="312" t="str">
        <f>'Hidden Calculations'!AG201</f>
        <v/>
      </c>
      <c r="D216" s="804" t="str">
        <f>'Hidden Calculations'!AH201</f>
        <v/>
      </c>
      <c r="E216" s="804" t="str">
        <f>IF(D216="PM","The emission reduction techniques for PM10 and PM2.5 will follow the technique for PM. ","")&amp;IF($D216="","",IFERROR(HLOOKUP(D216,'BACT-Monitoring Hidden'!$C$2:$P$226,IF('Unit Types - Emission Rates'!$H$8="Combustion",112+MATCH(C216,'BACT-Monitoring Hidden'!$B$114:$B$151,0),IF('Unit Types - Emission Rates'!$H$8="Coatings",64+MATCH(C216,'BACT-Monitoring Hidden'!$B$66:$B$113,0),IF('Unit Types - Emission Rates'!$H$8="Chemical / Energy",1+MATCH(C216,'BACT-Monitoring Hidden'!$B$3:$B$65,0),150+MATCH(C216,'BACT-Monitoring Hidden'!$B$152:$B$226,0)))),FALSE),"Fill out the Additional Notes column to demonstrate how BACT will be met."))</f>
        <v/>
      </c>
      <c r="F216" s="1007"/>
      <c r="G216" s="701"/>
      <c r="H216" s="237"/>
    </row>
    <row r="217" spans="1:8" ht="23.1" customHeight="1" x14ac:dyDescent="0.2">
      <c r="A217" s="601" t="str">
        <f>IF('Hidden Calculations'!AE202=-1,"",'Hidden Calculations'!AE202)</f>
        <v/>
      </c>
      <c r="B217" s="602" t="str">
        <f>IF('Hidden Calculations'!AF202=-1,"",'Hidden Calculations'!AF202)</f>
        <v/>
      </c>
      <c r="C217" s="312" t="str">
        <f>'Hidden Calculations'!AG202</f>
        <v/>
      </c>
      <c r="D217" s="804" t="str">
        <f>'Hidden Calculations'!AH202</f>
        <v/>
      </c>
      <c r="E217" s="804" t="str">
        <f>IF(D217="PM","The emission reduction techniques for PM10 and PM2.5 will follow the technique for PM. ","")&amp;IF($D217="","",IFERROR(HLOOKUP(D217,'BACT-Monitoring Hidden'!$C$2:$P$226,IF('Unit Types - Emission Rates'!$H$8="Combustion",112+MATCH(C217,'BACT-Monitoring Hidden'!$B$114:$B$151,0),IF('Unit Types - Emission Rates'!$H$8="Coatings",64+MATCH(C217,'BACT-Monitoring Hidden'!$B$66:$B$113,0),IF('Unit Types - Emission Rates'!$H$8="Chemical / Energy",1+MATCH(C217,'BACT-Monitoring Hidden'!$B$3:$B$65,0),150+MATCH(C217,'BACT-Monitoring Hidden'!$B$152:$B$226,0)))),FALSE),"Fill out the Additional Notes column to demonstrate how BACT will be met."))</f>
        <v/>
      </c>
      <c r="F217" s="1007"/>
      <c r="G217" s="701"/>
      <c r="H217" s="237"/>
    </row>
    <row r="218" spans="1:8" ht="23.1" customHeight="1" x14ac:dyDescent="0.2">
      <c r="A218" s="601" t="str">
        <f>IF('Hidden Calculations'!AE203=-1,"",'Hidden Calculations'!AE203)</f>
        <v/>
      </c>
      <c r="B218" s="602" t="str">
        <f>IF('Hidden Calculations'!AF203=-1,"",'Hidden Calculations'!AF203)</f>
        <v/>
      </c>
      <c r="C218" s="312" t="str">
        <f>'Hidden Calculations'!AG203</f>
        <v/>
      </c>
      <c r="D218" s="804" t="str">
        <f>'Hidden Calculations'!AH203</f>
        <v/>
      </c>
      <c r="E218" s="804" t="str">
        <f>IF(D218="PM","The emission reduction techniques for PM10 and PM2.5 will follow the technique for PM. ","")&amp;IF($D218="","",IFERROR(HLOOKUP(D218,'BACT-Monitoring Hidden'!$C$2:$P$226,IF('Unit Types - Emission Rates'!$H$8="Combustion",112+MATCH(C218,'BACT-Monitoring Hidden'!$B$114:$B$151,0),IF('Unit Types - Emission Rates'!$H$8="Coatings",64+MATCH(C218,'BACT-Monitoring Hidden'!$B$66:$B$113,0),IF('Unit Types - Emission Rates'!$H$8="Chemical / Energy",1+MATCH(C218,'BACT-Monitoring Hidden'!$B$3:$B$65,0),150+MATCH(C218,'BACT-Monitoring Hidden'!$B$152:$B$226,0)))),FALSE),"Fill out the Additional Notes column to demonstrate how BACT will be met."))</f>
        <v/>
      </c>
      <c r="F218" s="1007"/>
      <c r="G218" s="701"/>
      <c r="H218" s="237"/>
    </row>
    <row r="219" spans="1:8" ht="23.1" customHeight="1" x14ac:dyDescent="0.2">
      <c r="A219" s="601" t="str">
        <f>IF('Hidden Calculations'!AE204=-1,"",'Hidden Calculations'!AE204)</f>
        <v/>
      </c>
      <c r="B219" s="602" t="str">
        <f>IF('Hidden Calculations'!AF204=-1,"",'Hidden Calculations'!AF204)</f>
        <v/>
      </c>
      <c r="C219" s="312" t="str">
        <f>'Hidden Calculations'!AG204</f>
        <v/>
      </c>
      <c r="D219" s="804" t="str">
        <f>'Hidden Calculations'!AH204</f>
        <v/>
      </c>
      <c r="E219" s="804" t="str">
        <f>IF(D219="PM","The emission reduction techniques for PM10 and PM2.5 will follow the technique for PM. ","")&amp;IF($D219="","",IFERROR(HLOOKUP(D219,'BACT-Monitoring Hidden'!$C$2:$P$226,IF('Unit Types - Emission Rates'!$H$8="Combustion",112+MATCH(C219,'BACT-Monitoring Hidden'!$B$114:$B$151,0),IF('Unit Types - Emission Rates'!$H$8="Coatings",64+MATCH(C219,'BACT-Monitoring Hidden'!$B$66:$B$113,0),IF('Unit Types - Emission Rates'!$H$8="Chemical / Energy",1+MATCH(C219,'BACT-Monitoring Hidden'!$B$3:$B$65,0),150+MATCH(C219,'BACT-Monitoring Hidden'!$B$152:$B$226,0)))),FALSE),"Fill out the Additional Notes column to demonstrate how BACT will be met."))</f>
        <v/>
      </c>
      <c r="F219" s="1007"/>
      <c r="G219" s="701"/>
      <c r="H219" s="237"/>
    </row>
    <row r="220" spans="1:8" ht="23.1" customHeight="1" x14ac:dyDescent="0.2">
      <c r="A220" s="601" t="str">
        <f>IF('Hidden Calculations'!AE205=-1,"",'Hidden Calculations'!AE205)</f>
        <v/>
      </c>
      <c r="B220" s="602" t="str">
        <f>IF('Hidden Calculations'!AF205=-1,"",'Hidden Calculations'!AF205)</f>
        <v/>
      </c>
      <c r="C220" s="312" t="str">
        <f>'Hidden Calculations'!AG205</f>
        <v/>
      </c>
      <c r="D220" s="804" t="str">
        <f>'Hidden Calculations'!AH205</f>
        <v/>
      </c>
      <c r="E220" s="804" t="str">
        <f>IF(D220="PM","The emission reduction techniques for PM10 and PM2.5 will follow the technique for PM. ","")&amp;IF($D220="","",IFERROR(HLOOKUP(D220,'BACT-Monitoring Hidden'!$C$2:$P$226,IF('Unit Types - Emission Rates'!$H$8="Combustion",112+MATCH(C220,'BACT-Monitoring Hidden'!$B$114:$B$151,0),IF('Unit Types - Emission Rates'!$H$8="Coatings",64+MATCH(C220,'BACT-Monitoring Hidden'!$B$66:$B$113,0),IF('Unit Types - Emission Rates'!$H$8="Chemical / Energy",1+MATCH(C220,'BACT-Monitoring Hidden'!$B$3:$B$65,0),150+MATCH(C220,'BACT-Monitoring Hidden'!$B$152:$B$226,0)))),FALSE),"Fill out the Additional Notes column to demonstrate how BACT will be met."))</f>
        <v/>
      </c>
      <c r="F220" s="1007"/>
      <c r="G220" s="701"/>
      <c r="H220" s="237"/>
    </row>
    <row r="221" spans="1:8" ht="23.1" customHeight="1" x14ac:dyDescent="0.2">
      <c r="A221" s="601" t="str">
        <f>IF('Hidden Calculations'!AE206=-1,"",'Hidden Calculations'!AE206)</f>
        <v/>
      </c>
      <c r="B221" s="602" t="str">
        <f>IF('Hidden Calculations'!AF206=-1,"",'Hidden Calculations'!AF206)</f>
        <v/>
      </c>
      <c r="C221" s="312" t="str">
        <f>'Hidden Calculations'!AG206</f>
        <v/>
      </c>
      <c r="D221" s="804" t="str">
        <f>'Hidden Calculations'!AH206</f>
        <v/>
      </c>
      <c r="E221" s="804" t="str">
        <f>IF(D221="PM","The emission reduction techniques for PM10 and PM2.5 will follow the technique for PM. ","")&amp;IF($D221="","",IFERROR(HLOOKUP(D221,'BACT-Monitoring Hidden'!$C$2:$P$226,IF('Unit Types - Emission Rates'!$H$8="Combustion",112+MATCH(C221,'BACT-Monitoring Hidden'!$B$114:$B$151,0),IF('Unit Types - Emission Rates'!$H$8="Coatings",64+MATCH(C221,'BACT-Monitoring Hidden'!$B$66:$B$113,0),IF('Unit Types - Emission Rates'!$H$8="Chemical / Energy",1+MATCH(C221,'BACT-Monitoring Hidden'!$B$3:$B$65,0),150+MATCH(C221,'BACT-Monitoring Hidden'!$B$152:$B$226,0)))),FALSE),"Fill out the Additional Notes column to demonstrate how BACT will be met."))</f>
        <v/>
      </c>
      <c r="F221" s="1007"/>
      <c r="G221" s="701"/>
      <c r="H221" s="237"/>
    </row>
    <row r="222" spans="1:8" ht="23.1" customHeight="1" x14ac:dyDescent="0.2">
      <c r="A222" s="601" t="str">
        <f>IF('Hidden Calculations'!AE207=-1,"",'Hidden Calculations'!AE207)</f>
        <v/>
      </c>
      <c r="B222" s="602" t="str">
        <f>IF('Hidden Calculations'!AF207=-1,"",'Hidden Calculations'!AF207)</f>
        <v/>
      </c>
      <c r="C222" s="312" t="str">
        <f>'Hidden Calculations'!AG207</f>
        <v/>
      </c>
      <c r="D222" s="804" t="str">
        <f>'Hidden Calculations'!AH207</f>
        <v/>
      </c>
      <c r="E222" s="804" t="str">
        <f>IF(D222="PM","The emission reduction techniques for PM10 and PM2.5 will follow the technique for PM. ","")&amp;IF($D222="","",IFERROR(HLOOKUP(D222,'BACT-Monitoring Hidden'!$C$2:$P$226,IF('Unit Types - Emission Rates'!$H$8="Combustion",112+MATCH(C222,'BACT-Monitoring Hidden'!$B$114:$B$151,0),IF('Unit Types - Emission Rates'!$H$8="Coatings",64+MATCH(C222,'BACT-Monitoring Hidden'!$B$66:$B$113,0),IF('Unit Types - Emission Rates'!$H$8="Chemical / Energy",1+MATCH(C222,'BACT-Monitoring Hidden'!$B$3:$B$65,0),150+MATCH(C222,'BACT-Monitoring Hidden'!$B$152:$B$226,0)))),FALSE),"Fill out the Additional Notes column to demonstrate how BACT will be met."))</f>
        <v/>
      </c>
      <c r="F222" s="1007"/>
      <c r="G222" s="701"/>
      <c r="H222" s="237"/>
    </row>
    <row r="223" spans="1:8" ht="23.1" customHeight="1" x14ac:dyDescent="0.2">
      <c r="A223" s="601" t="str">
        <f>IF('Hidden Calculations'!AE208=-1,"",'Hidden Calculations'!AE208)</f>
        <v/>
      </c>
      <c r="B223" s="602" t="str">
        <f>IF('Hidden Calculations'!AF208=-1,"",'Hidden Calculations'!AF208)</f>
        <v/>
      </c>
      <c r="C223" s="312" t="str">
        <f>'Hidden Calculations'!AG208</f>
        <v/>
      </c>
      <c r="D223" s="804" t="str">
        <f>'Hidden Calculations'!AH208</f>
        <v/>
      </c>
      <c r="E223" s="804" t="str">
        <f>IF(D223="PM","The emission reduction techniques for PM10 and PM2.5 will follow the technique for PM. ","")&amp;IF($D223="","",IFERROR(HLOOKUP(D223,'BACT-Monitoring Hidden'!$C$2:$P$226,IF('Unit Types - Emission Rates'!$H$8="Combustion",112+MATCH(C223,'BACT-Monitoring Hidden'!$B$114:$B$151,0),IF('Unit Types - Emission Rates'!$H$8="Coatings",64+MATCH(C223,'BACT-Monitoring Hidden'!$B$66:$B$113,0),IF('Unit Types - Emission Rates'!$H$8="Chemical / Energy",1+MATCH(C223,'BACT-Monitoring Hidden'!$B$3:$B$65,0),150+MATCH(C223,'BACT-Monitoring Hidden'!$B$152:$B$226,0)))),FALSE),"Fill out the Additional Notes column to demonstrate how BACT will be met."))</f>
        <v/>
      </c>
      <c r="F223" s="1007"/>
      <c r="G223" s="701"/>
      <c r="H223" s="237"/>
    </row>
    <row r="224" spans="1:8" ht="23.1" customHeight="1" x14ac:dyDescent="0.2">
      <c r="A224" s="601" t="str">
        <f>IF('Hidden Calculations'!AE209=-1,"",'Hidden Calculations'!AE209)</f>
        <v/>
      </c>
      <c r="B224" s="602" t="str">
        <f>IF('Hidden Calculations'!AF209=-1,"",'Hidden Calculations'!AF209)</f>
        <v/>
      </c>
      <c r="C224" s="312" t="str">
        <f>'Hidden Calculations'!AG209</f>
        <v/>
      </c>
      <c r="D224" s="804" t="str">
        <f>'Hidden Calculations'!AH209</f>
        <v/>
      </c>
      <c r="E224" s="804" t="str">
        <f>IF(D224="PM","The emission reduction techniques for PM10 and PM2.5 will follow the technique for PM. ","")&amp;IF($D224="","",IFERROR(HLOOKUP(D224,'BACT-Monitoring Hidden'!$C$2:$P$226,IF('Unit Types - Emission Rates'!$H$8="Combustion",112+MATCH(C224,'BACT-Monitoring Hidden'!$B$114:$B$151,0),IF('Unit Types - Emission Rates'!$H$8="Coatings",64+MATCH(C224,'BACT-Monitoring Hidden'!$B$66:$B$113,0),IF('Unit Types - Emission Rates'!$H$8="Chemical / Energy",1+MATCH(C224,'BACT-Monitoring Hidden'!$B$3:$B$65,0),150+MATCH(C224,'BACT-Monitoring Hidden'!$B$152:$B$226,0)))),FALSE),"Fill out the Additional Notes column to demonstrate how BACT will be met."))</f>
        <v/>
      </c>
      <c r="F224" s="1007"/>
      <c r="G224" s="701"/>
      <c r="H224" s="237"/>
    </row>
    <row r="225" spans="1:8" ht="23.1" customHeight="1" x14ac:dyDescent="0.2">
      <c r="A225" s="601" t="str">
        <f>IF('Hidden Calculations'!AE210=-1,"",'Hidden Calculations'!AE210)</f>
        <v/>
      </c>
      <c r="B225" s="603" t="str">
        <f>IF('Hidden Calculations'!AF210=-1,"",'Hidden Calculations'!AF210)</f>
        <v/>
      </c>
      <c r="C225" s="313" t="str">
        <f>'Hidden Calculations'!AG210</f>
        <v/>
      </c>
      <c r="D225" s="1008" t="str">
        <f>'Hidden Calculations'!AH210</f>
        <v/>
      </c>
      <c r="E225" s="1008" t="str">
        <f>IF(D225="PM","The emission reduction techniques for PM10 and PM2.5 will follow the technique for PM. ","")&amp;IF($D225="","",IFERROR(HLOOKUP(D225,'BACT-Monitoring Hidden'!$C$2:$P$226,IF('Unit Types - Emission Rates'!$H$8="Combustion",112+MATCH(C225,'BACT-Monitoring Hidden'!$B$114:$B$151,0),IF('Unit Types - Emission Rates'!$H$8="Coatings",64+MATCH(C225,'BACT-Monitoring Hidden'!$B$66:$B$113,0),IF('Unit Types - Emission Rates'!$H$8="Chemical / Energy",1+MATCH(C225,'BACT-Monitoring Hidden'!$B$3:$B$65,0),150+MATCH(C225,'BACT-Monitoring Hidden'!$B$152:$B$226,0)))),FALSE),"Fill out the Additional Notes column to demonstrate how BACT will be met."))</f>
        <v/>
      </c>
      <c r="F225" s="1009"/>
      <c r="G225" s="1010"/>
      <c r="H225" s="237"/>
    </row>
    <row r="226" spans="1:8" ht="23.1" customHeight="1" thickBot="1" x14ac:dyDescent="0.25">
      <c r="A226" s="604" t="str">
        <f>IF('Hidden Calculations'!AE211=-1,"",'Hidden Calculations'!AE211)</f>
        <v/>
      </c>
      <c r="B226" s="605" t="str">
        <f>IF('Hidden Calculations'!AF211=-1,"",'Hidden Calculations'!AF211)</f>
        <v/>
      </c>
      <c r="C226" s="314" t="str">
        <f>'Hidden Calculations'!AG211</f>
        <v/>
      </c>
      <c r="D226" s="606" t="str">
        <f>'Hidden Calculations'!AH211</f>
        <v/>
      </c>
      <c r="E226" s="1011" t="str">
        <f>IF(D226="PM","The emission reduction techniques for PM10 and PM2.5 will follow the technique for PM. ","")&amp;IF($D226="","",IFERROR(HLOOKUP(D226,'BACT-Monitoring Hidden'!$C$2:$P$226,IF('Unit Types - Emission Rates'!$H$8="Combustion",112+MATCH(C226,'BACT-Monitoring Hidden'!$B$114:$B$151,0),IF('Unit Types - Emission Rates'!$H$8="Coatings",64+MATCH(C226,'BACT-Monitoring Hidden'!$B$66:$B$113,0),IF('Unit Types - Emission Rates'!$H$8="Chemical / Energy",1+MATCH(C226,'BACT-Monitoring Hidden'!$B$3:$B$65,0),150+MATCH(C226,'BACT-Monitoring Hidden'!$B$152:$B$226,0)))),FALSE),"Fill out the Additional Notes column to demonstrate how BACT will be met."))</f>
        <v/>
      </c>
      <c r="F226" s="1012"/>
      <c r="G226" s="1013"/>
      <c r="H226" s="237"/>
    </row>
    <row r="227" spans="1:8" ht="23.1" customHeight="1" x14ac:dyDescent="0.2">
      <c r="A227" s="600" t="str">
        <f>IF('Hidden Calculations'!AE212=-1,"",'Hidden Calculations'!AE212)</f>
        <v/>
      </c>
      <c r="B227" s="1014" t="str">
        <f>IF('Hidden Calculations'!AF212=-1,"",'Hidden Calculations'!AF212)</f>
        <v/>
      </c>
      <c r="C227" s="1015" t="str">
        <f>'Hidden Calculations'!AG212</f>
        <v/>
      </c>
      <c r="D227" s="765" t="str">
        <f>'Hidden Calculations'!AH212</f>
        <v/>
      </c>
      <c r="E227" s="765" t="str">
        <f>IF(D227="PM","The emission reduction techniques for PM10 and PM2.5 will follow the technique for PM. ","")&amp;IF($D227="","",IFERROR(HLOOKUP(D227,'BACT-Monitoring Hidden'!$C$2:$P$226,IF('Unit Types - Emission Rates'!$H$8="Combustion",112+MATCH(C227,'BACT-Monitoring Hidden'!$B$114:$B$151,0),IF('Unit Types - Emission Rates'!$H$8="Coatings",64+MATCH(C227,'BACT-Monitoring Hidden'!$B$66:$B$113,0),IF('Unit Types - Emission Rates'!$H$8="Chemical / Energy",1+MATCH(C227,'BACT-Monitoring Hidden'!$B$3:$B$65,0),150+MATCH(C227,'BACT-Monitoring Hidden'!$B$152:$B$226,0)))),FALSE),"Fill out the Additional Notes column to demonstrate how BACT will be met."))</f>
        <v/>
      </c>
      <c r="F227" s="1016"/>
      <c r="G227" s="1017"/>
      <c r="H227" s="237"/>
    </row>
    <row r="228" spans="1:8" ht="23.1" customHeight="1" x14ac:dyDescent="0.2">
      <c r="A228" s="601" t="str">
        <f>IF('Hidden Calculations'!AE213=-1,"",'Hidden Calculations'!AE213)</f>
        <v/>
      </c>
      <c r="B228" s="602" t="str">
        <f>IF('Hidden Calculations'!AF213=-1,"",'Hidden Calculations'!AF213)</f>
        <v/>
      </c>
      <c r="C228" s="312" t="str">
        <f>'Hidden Calculations'!AG213</f>
        <v/>
      </c>
      <c r="D228" s="804" t="str">
        <f>'Hidden Calculations'!AH213</f>
        <v/>
      </c>
      <c r="E228" s="804" t="str">
        <f>IF(D228="PM","The emission reduction techniques for PM10 and PM2.5 will follow the technique for PM. ","")&amp;IF($D228="","",IFERROR(HLOOKUP(D228,'BACT-Monitoring Hidden'!$C$2:$P$226,IF('Unit Types - Emission Rates'!$H$8="Combustion",112+MATCH(C228,'BACT-Monitoring Hidden'!$B$114:$B$151,0),IF('Unit Types - Emission Rates'!$H$8="Coatings",64+MATCH(C228,'BACT-Monitoring Hidden'!$B$66:$B$113,0),IF('Unit Types - Emission Rates'!$H$8="Chemical / Energy",1+MATCH(C228,'BACT-Monitoring Hidden'!$B$3:$B$65,0),150+MATCH(C228,'BACT-Monitoring Hidden'!$B$152:$B$226,0)))),FALSE),"Fill out the Additional Notes column to demonstrate how BACT will be met."))</f>
        <v/>
      </c>
      <c r="F228" s="1007"/>
      <c r="G228" s="701"/>
      <c r="H228" s="237"/>
    </row>
    <row r="229" spans="1:8" ht="23.1" customHeight="1" x14ac:dyDescent="0.2">
      <c r="A229" s="601" t="str">
        <f>IF('Hidden Calculations'!AE214=-1,"",'Hidden Calculations'!AE214)</f>
        <v/>
      </c>
      <c r="B229" s="602" t="str">
        <f>IF('Hidden Calculations'!AF214=-1,"",'Hidden Calculations'!AF214)</f>
        <v/>
      </c>
      <c r="C229" s="312" t="str">
        <f>'Hidden Calculations'!AG214</f>
        <v/>
      </c>
      <c r="D229" s="804" t="str">
        <f>'Hidden Calculations'!AH214</f>
        <v/>
      </c>
      <c r="E229" s="804" t="str">
        <f>IF(D229="PM","The emission reduction techniques for PM10 and PM2.5 will follow the technique for PM. ","")&amp;IF($D229="","",IFERROR(HLOOKUP(D229,'BACT-Monitoring Hidden'!$C$2:$P$226,IF('Unit Types - Emission Rates'!$H$8="Combustion",112+MATCH(C229,'BACT-Monitoring Hidden'!$B$114:$B$151,0),IF('Unit Types - Emission Rates'!$H$8="Coatings",64+MATCH(C229,'BACT-Monitoring Hidden'!$B$66:$B$113,0),IF('Unit Types - Emission Rates'!$H$8="Chemical / Energy",1+MATCH(C229,'BACT-Monitoring Hidden'!$B$3:$B$65,0),150+MATCH(C229,'BACT-Monitoring Hidden'!$B$152:$B$226,0)))),FALSE),"Fill out the Additional Notes column to demonstrate how BACT will be met."))</f>
        <v/>
      </c>
      <c r="F229" s="1007"/>
      <c r="G229" s="701"/>
      <c r="H229" s="237"/>
    </row>
    <row r="230" spans="1:8" ht="23.1" customHeight="1" x14ac:dyDescent="0.2">
      <c r="A230" s="601" t="str">
        <f>IF('Hidden Calculations'!AE215=-1,"",'Hidden Calculations'!AE215)</f>
        <v/>
      </c>
      <c r="B230" s="602" t="str">
        <f>IF('Hidden Calculations'!AF215=-1,"",'Hidden Calculations'!AF215)</f>
        <v/>
      </c>
      <c r="C230" s="312" t="str">
        <f>'Hidden Calculations'!AG215</f>
        <v/>
      </c>
      <c r="D230" s="804" t="str">
        <f>'Hidden Calculations'!AH215</f>
        <v/>
      </c>
      <c r="E230" s="804" t="str">
        <f>IF(D230="PM","The emission reduction techniques for PM10 and PM2.5 will follow the technique for PM. ","")&amp;IF($D230="","",IFERROR(HLOOKUP(D230,'BACT-Monitoring Hidden'!$C$2:$P$226,IF('Unit Types - Emission Rates'!$H$8="Combustion",112+MATCH(C230,'BACT-Monitoring Hidden'!$B$114:$B$151,0),IF('Unit Types - Emission Rates'!$H$8="Coatings",64+MATCH(C230,'BACT-Monitoring Hidden'!$B$66:$B$113,0),IF('Unit Types - Emission Rates'!$H$8="Chemical / Energy",1+MATCH(C230,'BACT-Monitoring Hidden'!$B$3:$B$65,0),150+MATCH(C230,'BACT-Monitoring Hidden'!$B$152:$B$226,0)))),FALSE),"Fill out the Additional Notes column to demonstrate how BACT will be met."))</f>
        <v/>
      </c>
      <c r="F230" s="1007"/>
      <c r="G230" s="701"/>
      <c r="H230" s="237"/>
    </row>
    <row r="231" spans="1:8" ht="23.1" customHeight="1" x14ac:dyDescent="0.2">
      <c r="A231" s="601" t="str">
        <f>IF('Hidden Calculations'!AE216=-1,"",'Hidden Calculations'!AE216)</f>
        <v/>
      </c>
      <c r="B231" s="602" t="str">
        <f>IF('Hidden Calculations'!AF216=-1,"",'Hidden Calculations'!AF216)</f>
        <v/>
      </c>
      <c r="C231" s="312" t="str">
        <f>'Hidden Calculations'!AG216</f>
        <v/>
      </c>
      <c r="D231" s="804" t="str">
        <f>'Hidden Calculations'!AH216</f>
        <v/>
      </c>
      <c r="E231" s="804" t="str">
        <f>IF(D231="PM","The emission reduction techniques for PM10 and PM2.5 will follow the technique for PM. ","")&amp;IF($D231="","",IFERROR(HLOOKUP(D231,'BACT-Monitoring Hidden'!$C$2:$P$226,IF('Unit Types - Emission Rates'!$H$8="Combustion",112+MATCH(C231,'BACT-Monitoring Hidden'!$B$114:$B$151,0),IF('Unit Types - Emission Rates'!$H$8="Coatings",64+MATCH(C231,'BACT-Monitoring Hidden'!$B$66:$B$113,0),IF('Unit Types - Emission Rates'!$H$8="Chemical / Energy",1+MATCH(C231,'BACT-Monitoring Hidden'!$B$3:$B$65,0),150+MATCH(C231,'BACT-Monitoring Hidden'!$B$152:$B$226,0)))),FALSE),"Fill out the Additional Notes column to demonstrate how BACT will be met."))</f>
        <v/>
      </c>
      <c r="F231" s="1007"/>
      <c r="G231" s="701"/>
      <c r="H231" s="237"/>
    </row>
    <row r="232" spans="1:8" ht="23.1" customHeight="1" x14ac:dyDescent="0.2">
      <c r="A232" s="601" t="str">
        <f>IF('Hidden Calculations'!AE217=-1,"",'Hidden Calculations'!AE217)</f>
        <v/>
      </c>
      <c r="B232" s="602" t="str">
        <f>IF('Hidden Calculations'!AF217=-1,"",'Hidden Calculations'!AF217)</f>
        <v/>
      </c>
      <c r="C232" s="312" t="str">
        <f>'Hidden Calculations'!AG217</f>
        <v/>
      </c>
      <c r="D232" s="804" t="str">
        <f>'Hidden Calculations'!AH217</f>
        <v/>
      </c>
      <c r="E232" s="804" t="str">
        <f>IF(D232="PM","The emission reduction techniques for PM10 and PM2.5 will follow the technique for PM. ","")&amp;IF($D232="","",IFERROR(HLOOKUP(D232,'BACT-Monitoring Hidden'!$C$2:$P$226,IF('Unit Types - Emission Rates'!$H$8="Combustion",112+MATCH(C232,'BACT-Monitoring Hidden'!$B$114:$B$151,0),IF('Unit Types - Emission Rates'!$H$8="Coatings",64+MATCH(C232,'BACT-Monitoring Hidden'!$B$66:$B$113,0),IF('Unit Types - Emission Rates'!$H$8="Chemical / Energy",1+MATCH(C232,'BACT-Monitoring Hidden'!$B$3:$B$65,0),150+MATCH(C232,'BACT-Monitoring Hidden'!$B$152:$B$226,0)))),FALSE),"Fill out the Additional Notes column to demonstrate how BACT will be met."))</f>
        <v/>
      </c>
      <c r="F232" s="1007"/>
      <c r="G232" s="701"/>
      <c r="H232" s="237"/>
    </row>
    <row r="233" spans="1:8" ht="23.1" customHeight="1" x14ac:dyDescent="0.2">
      <c r="A233" s="601" t="str">
        <f>IF('Hidden Calculations'!AE218=-1,"",'Hidden Calculations'!AE218)</f>
        <v/>
      </c>
      <c r="B233" s="602" t="str">
        <f>IF('Hidden Calculations'!AF218=-1,"",'Hidden Calculations'!AF218)</f>
        <v/>
      </c>
      <c r="C233" s="312" t="str">
        <f>'Hidden Calculations'!AG218</f>
        <v/>
      </c>
      <c r="D233" s="804" t="str">
        <f>'Hidden Calculations'!AH218</f>
        <v/>
      </c>
      <c r="E233" s="804" t="str">
        <f>IF(D233="PM","The emission reduction techniques for PM10 and PM2.5 will follow the technique for PM. ","")&amp;IF($D233="","",IFERROR(HLOOKUP(D233,'BACT-Monitoring Hidden'!$C$2:$P$226,IF('Unit Types - Emission Rates'!$H$8="Combustion",112+MATCH(C233,'BACT-Monitoring Hidden'!$B$114:$B$151,0),IF('Unit Types - Emission Rates'!$H$8="Coatings",64+MATCH(C233,'BACT-Monitoring Hidden'!$B$66:$B$113,0),IF('Unit Types - Emission Rates'!$H$8="Chemical / Energy",1+MATCH(C233,'BACT-Monitoring Hidden'!$B$3:$B$65,0),150+MATCH(C233,'BACT-Monitoring Hidden'!$B$152:$B$226,0)))),FALSE),"Fill out the Additional Notes column to demonstrate how BACT will be met."))</f>
        <v/>
      </c>
      <c r="F233" s="1007"/>
      <c r="G233" s="701"/>
      <c r="H233" s="237"/>
    </row>
    <row r="234" spans="1:8" ht="23.1" customHeight="1" x14ac:dyDescent="0.2">
      <c r="A234" s="601" t="str">
        <f>IF('Hidden Calculations'!AE219=-1,"",'Hidden Calculations'!AE219)</f>
        <v/>
      </c>
      <c r="B234" s="602" t="str">
        <f>IF('Hidden Calculations'!AF219=-1,"",'Hidden Calculations'!AF219)</f>
        <v/>
      </c>
      <c r="C234" s="312" t="str">
        <f>'Hidden Calculations'!AG219</f>
        <v/>
      </c>
      <c r="D234" s="804" t="str">
        <f>'Hidden Calculations'!AH219</f>
        <v/>
      </c>
      <c r="E234" s="804" t="str">
        <f>IF(D234="PM","The emission reduction techniques for PM10 and PM2.5 will follow the technique for PM. ","")&amp;IF($D234="","",IFERROR(HLOOKUP(D234,'BACT-Monitoring Hidden'!$C$2:$P$226,IF('Unit Types - Emission Rates'!$H$8="Combustion",112+MATCH(C234,'BACT-Monitoring Hidden'!$B$114:$B$151,0),IF('Unit Types - Emission Rates'!$H$8="Coatings",64+MATCH(C234,'BACT-Monitoring Hidden'!$B$66:$B$113,0),IF('Unit Types - Emission Rates'!$H$8="Chemical / Energy",1+MATCH(C234,'BACT-Monitoring Hidden'!$B$3:$B$65,0),150+MATCH(C234,'BACT-Monitoring Hidden'!$B$152:$B$226,0)))),FALSE),"Fill out the Additional Notes column to demonstrate how BACT will be met."))</f>
        <v/>
      </c>
      <c r="F234" s="1007"/>
      <c r="G234" s="701"/>
      <c r="H234" s="237"/>
    </row>
    <row r="235" spans="1:8" ht="23.1" customHeight="1" x14ac:dyDescent="0.2">
      <c r="A235" s="601" t="str">
        <f>IF('Hidden Calculations'!AE220=-1,"",'Hidden Calculations'!AE220)</f>
        <v/>
      </c>
      <c r="B235" s="602" t="str">
        <f>IF('Hidden Calculations'!AF220=-1,"",'Hidden Calculations'!AF220)</f>
        <v/>
      </c>
      <c r="C235" s="312" t="str">
        <f>'Hidden Calculations'!AG220</f>
        <v/>
      </c>
      <c r="D235" s="804" t="str">
        <f>'Hidden Calculations'!AH220</f>
        <v/>
      </c>
      <c r="E235" s="804" t="str">
        <f>IF(D235="PM","The emission reduction techniques for PM10 and PM2.5 will follow the technique for PM. ","")&amp;IF($D235="","",IFERROR(HLOOKUP(D235,'BACT-Monitoring Hidden'!$C$2:$P$226,IF('Unit Types - Emission Rates'!$H$8="Combustion",112+MATCH(C235,'BACT-Monitoring Hidden'!$B$114:$B$151,0),IF('Unit Types - Emission Rates'!$H$8="Coatings",64+MATCH(C235,'BACT-Monitoring Hidden'!$B$66:$B$113,0),IF('Unit Types - Emission Rates'!$H$8="Chemical / Energy",1+MATCH(C235,'BACT-Monitoring Hidden'!$B$3:$B$65,0),150+MATCH(C235,'BACT-Monitoring Hidden'!$B$152:$B$226,0)))),FALSE),"Fill out the Additional Notes column to demonstrate how BACT will be met."))</f>
        <v/>
      </c>
      <c r="F235" s="1007"/>
      <c r="G235" s="701"/>
      <c r="H235" s="237"/>
    </row>
    <row r="236" spans="1:8" ht="23.1" customHeight="1" x14ac:dyDescent="0.2">
      <c r="A236" s="601" t="str">
        <f>IF('Hidden Calculations'!AE221=-1,"",'Hidden Calculations'!AE221)</f>
        <v/>
      </c>
      <c r="B236" s="602" t="str">
        <f>IF('Hidden Calculations'!AF221=-1,"",'Hidden Calculations'!AF221)</f>
        <v/>
      </c>
      <c r="C236" s="312" t="str">
        <f>'Hidden Calculations'!AG221</f>
        <v/>
      </c>
      <c r="D236" s="804" t="str">
        <f>'Hidden Calculations'!AH221</f>
        <v/>
      </c>
      <c r="E236" s="804" t="str">
        <f>IF(D236="PM","The emission reduction techniques for PM10 and PM2.5 will follow the technique for PM. ","")&amp;IF($D236="","",IFERROR(HLOOKUP(D236,'BACT-Monitoring Hidden'!$C$2:$P$226,IF('Unit Types - Emission Rates'!$H$8="Combustion",112+MATCH(C236,'BACT-Monitoring Hidden'!$B$114:$B$151,0),IF('Unit Types - Emission Rates'!$H$8="Coatings",64+MATCH(C236,'BACT-Monitoring Hidden'!$B$66:$B$113,0),IF('Unit Types - Emission Rates'!$H$8="Chemical / Energy",1+MATCH(C236,'BACT-Monitoring Hidden'!$B$3:$B$65,0),150+MATCH(C236,'BACT-Monitoring Hidden'!$B$152:$B$226,0)))),FALSE),"Fill out the Additional Notes column to demonstrate how BACT will be met."))</f>
        <v/>
      </c>
      <c r="F236" s="1007"/>
      <c r="G236" s="701"/>
      <c r="H236" s="237"/>
    </row>
    <row r="237" spans="1:8" ht="23.1" customHeight="1" x14ac:dyDescent="0.2">
      <c r="A237" s="601" t="str">
        <f>IF('Hidden Calculations'!AE222=-1,"",'Hidden Calculations'!AE222)</f>
        <v/>
      </c>
      <c r="B237" s="602" t="str">
        <f>IF('Hidden Calculations'!AF222=-1,"",'Hidden Calculations'!AF222)</f>
        <v/>
      </c>
      <c r="C237" s="312" t="str">
        <f>'Hidden Calculations'!AG222</f>
        <v/>
      </c>
      <c r="D237" s="804" t="str">
        <f>'Hidden Calculations'!AH222</f>
        <v/>
      </c>
      <c r="E237" s="804" t="str">
        <f>IF(D237="PM","The emission reduction techniques for PM10 and PM2.5 will follow the technique for PM. ","")&amp;IF($D237="","",IFERROR(HLOOKUP(D237,'BACT-Monitoring Hidden'!$C$2:$P$226,IF('Unit Types - Emission Rates'!$H$8="Combustion",112+MATCH(C237,'BACT-Monitoring Hidden'!$B$114:$B$151,0),IF('Unit Types - Emission Rates'!$H$8="Coatings",64+MATCH(C237,'BACT-Monitoring Hidden'!$B$66:$B$113,0),IF('Unit Types - Emission Rates'!$H$8="Chemical / Energy",1+MATCH(C237,'BACT-Monitoring Hidden'!$B$3:$B$65,0),150+MATCH(C237,'BACT-Monitoring Hidden'!$B$152:$B$226,0)))),FALSE),"Fill out the Additional Notes column to demonstrate how BACT will be met."))</f>
        <v/>
      </c>
      <c r="F237" s="1007"/>
      <c r="G237" s="701"/>
      <c r="H237" s="237"/>
    </row>
    <row r="238" spans="1:8" ht="23.1" customHeight="1" x14ac:dyDescent="0.2">
      <c r="A238" s="601" t="str">
        <f>IF('Hidden Calculations'!AE223=-1,"",'Hidden Calculations'!AE223)</f>
        <v/>
      </c>
      <c r="B238" s="602" t="str">
        <f>IF('Hidden Calculations'!AF223=-1,"",'Hidden Calculations'!AF223)</f>
        <v/>
      </c>
      <c r="C238" s="312" t="str">
        <f>'Hidden Calculations'!AG223</f>
        <v/>
      </c>
      <c r="D238" s="804" t="str">
        <f>'Hidden Calculations'!AH223</f>
        <v/>
      </c>
      <c r="E238" s="804" t="str">
        <f>IF(D238="PM","The emission reduction techniques for PM10 and PM2.5 will follow the technique for PM. ","")&amp;IF($D238="","",IFERROR(HLOOKUP(D238,'BACT-Monitoring Hidden'!$C$2:$P$226,IF('Unit Types - Emission Rates'!$H$8="Combustion",112+MATCH(C238,'BACT-Monitoring Hidden'!$B$114:$B$151,0),IF('Unit Types - Emission Rates'!$H$8="Coatings",64+MATCH(C238,'BACT-Monitoring Hidden'!$B$66:$B$113,0),IF('Unit Types - Emission Rates'!$H$8="Chemical / Energy",1+MATCH(C238,'BACT-Monitoring Hidden'!$B$3:$B$65,0),150+MATCH(C238,'BACT-Monitoring Hidden'!$B$152:$B$226,0)))),FALSE),"Fill out the Additional Notes column to demonstrate how BACT will be met."))</f>
        <v/>
      </c>
      <c r="F238" s="1007"/>
      <c r="G238" s="701"/>
      <c r="H238" s="237"/>
    </row>
    <row r="239" spans="1:8" ht="23.1" customHeight="1" x14ac:dyDescent="0.2">
      <c r="A239" s="601" t="str">
        <f>IF('Hidden Calculations'!AE224=-1,"",'Hidden Calculations'!AE224)</f>
        <v/>
      </c>
      <c r="B239" s="603" t="str">
        <f>IF('Hidden Calculations'!AF224=-1,"",'Hidden Calculations'!AF224)</f>
        <v/>
      </c>
      <c r="C239" s="313" t="str">
        <f>'Hidden Calculations'!AG224</f>
        <v/>
      </c>
      <c r="D239" s="1008" t="str">
        <f>'Hidden Calculations'!AH224</f>
        <v/>
      </c>
      <c r="E239" s="1008" t="str">
        <f>IF(D239="PM","The emission reduction techniques for PM10 and PM2.5 will follow the technique for PM. ","")&amp;IF($D239="","",IFERROR(HLOOKUP(D239,'BACT-Monitoring Hidden'!$C$2:$P$226,IF('Unit Types - Emission Rates'!$H$8="Combustion",112+MATCH(C239,'BACT-Monitoring Hidden'!$B$114:$B$151,0),IF('Unit Types - Emission Rates'!$H$8="Coatings",64+MATCH(C239,'BACT-Monitoring Hidden'!$B$66:$B$113,0),IF('Unit Types - Emission Rates'!$H$8="Chemical / Energy",1+MATCH(C239,'BACT-Monitoring Hidden'!$B$3:$B$65,0),150+MATCH(C239,'BACT-Monitoring Hidden'!$B$152:$B$226,0)))),FALSE),"Fill out the Additional Notes column to demonstrate how BACT will be met."))</f>
        <v/>
      </c>
      <c r="F239" s="1009"/>
      <c r="G239" s="1010"/>
      <c r="H239" s="237"/>
    </row>
    <row r="240" spans="1:8" ht="23.1" customHeight="1" thickBot="1" x14ac:dyDescent="0.25">
      <c r="A240" s="604" t="str">
        <f>IF('Hidden Calculations'!AE225=-1,"",'Hidden Calculations'!AE225)</f>
        <v/>
      </c>
      <c r="B240" s="605" t="str">
        <f>IF('Hidden Calculations'!AF225=-1,"",'Hidden Calculations'!AF225)</f>
        <v/>
      </c>
      <c r="C240" s="314" t="str">
        <f>'Hidden Calculations'!AG225</f>
        <v/>
      </c>
      <c r="D240" s="606" t="str">
        <f>'Hidden Calculations'!AH225</f>
        <v/>
      </c>
      <c r="E240" s="1011" t="str">
        <f>IF(D240="PM","The emission reduction techniques for PM10 and PM2.5 will follow the technique for PM. ","")&amp;IF($D240="","",IFERROR(HLOOKUP(D240,'BACT-Monitoring Hidden'!$C$2:$P$226,IF('Unit Types - Emission Rates'!$H$8="Combustion",112+MATCH(C240,'BACT-Monitoring Hidden'!$B$114:$B$151,0),IF('Unit Types - Emission Rates'!$H$8="Coatings",64+MATCH(C240,'BACT-Monitoring Hidden'!$B$66:$B$113,0),IF('Unit Types - Emission Rates'!$H$8="Chemical / Energy",1+MATCH(C240,'BACT-Monitoring Hidden'!$B$3:$B$65,0),150+MATCH(C240,'BACT-Monitoring Hidden'!$B$152:$B$226,0)))),FALSE),"Fill out the Additional Notes column to demonstrate how BACT will be met."))</f>
        <v/>
      </c>
      <c r="F240" s="1012"/>
      <c r="G240" s="1013"/>
      <c r="H240" s="237"/>
    </row>
    <row r="241" spans="1:8" ht="23.1" customHeight="1" x14ac:dyDescent="0.2">
      <c r="A241" s="600" t="str">
        <f>IF('Hidden Calculations'!AE226=-1,"",'Hidden Calculations'!AE226)</f>
        <v/>
      </c>
      <c r="B241" s="1014" t="str">
        <f>IF('Hidden Calculations'!AF226=-1,"",'Hidden Calculations'!AF226)</f>
        <v/>
      </c>
      <c r="C241" s="1015" t="str">
        <f>'Hidden Calculations'!AG226</f>
        <v/>
      </c>
      <c r="D241" s="765" t="str">
        <f>'Hidden Calculations'!AH226</f>
        <v/>
      </c>
      <c r="E241" s="765" t="str">
        <f>IF(D241="PM","The emission reduction techniques for PM10 and PM2.5 will follow the technique for PM. ","")&amp;IF($D241="","",IFERROR(HLOOKUP(D241,'BACT-Monitoring Hidden'!$C$2:$P$226,IF('Unit Types - Emission Rates'!$H$8="Combustion",112+MATCH(C241,'BACT-Monitoring Hidden'!$B$114:$B$151,0),IF('Unit Types - Emission Rates'!$H$8="Coatings",64+MATCH(C241,'BACT-Monitoring Hidden'!$B$66:$B$113,0),IF('Unit Types - Emission Rates'!$H$8="Chemical / Energy",1+MATCH(C241,'BACT-Monitoring Hidden'!$B$3:$B$65,0),150+MATCH(C241,'BACT-Monitoring Hidden'!$B$152:$B$226,0)))),FALSE),"Fill out the Additional Notes column to demonstrate how BACT will be met."))</f>
        <v/>
      </c>
      <c r="F241" s="1016"/>
      <c r="G241" s="1017"/>
      <c r="H241" s="237"/>
    </row>
    <row r="242" spans="1:8" ht="23.1" customHeight="1" x14ac:dyDescent="0.2">
      <c r="A242" s="601" t="str">
        <f>IF('Hidden Calculations'!AE227=-1,"",'Hidden Calculations'!AE227)</f>
        <v/>
      </c>
      <c r="B242" s="602" t="str">
        <f>IF('Hidden Calculations'!AF227=-1,"",'Hidden Calculations'!AF227)</f>
        <v/>
      </c>
      <c r="C242" s="312" t="str">
        <f>'Hidden Calculations'!AG227</f>
        <v/>
      </c>
      <c r="D242" s="804" t="str">
        <f>'Hidden Calculations'!AH227</f>
        <v/>
      </c>
      <c r="E242" s="804" t="str">
        <f>IF(D242="PM","The emission reduction techniques for PM10 and PM2.5 will follow the technique for PM. ","")&amp;IF($D242="","",IFERROR(HLOOKUP(D242,'BACT-Monitoring Hidden'!$C$2:$P$226,IF('Unit Types - Emission Rates'!$H$8="Combustion",112+MATCH(C242,'BACT-Monitoring Hidden'!$B$114:$B$151,0),IF('Unit Types - Emission Rates'!$H$8="Coatings",64+MATCH(C242,'BACT-Monitoring Hidden'!$B$66:$B$113,0),IF('Unit Types - Emission Rates'!$H$8="Chemical / Energy",1+MATCH(C242,'BACT-Monitoring Hidden'!$B$3:$B$65,0),150+MATCH(C242,'BACT-Monitoring Hidden'!$B$152:$B$226,0)))),FALSE),"Fill out the Additional Notes column to demonstrate how BACT will be met."))</f>
        <v/>
      </c>
      <c r="F242" s="1007"/>
      <c r="G242" s="701"/>
      <c r="H242" s="237"/>
    </row>
    <row r="243" spans="1:8" ht="23.1" customHeight="1" x14ac:dyDescent="0.2">
      <c r="A243" s="601" t="str">
        <f>IF('Hidden Calculations'!AE228=-1,"",'Hidden Calculations'!AE228)</f>
        <v/>
      </c>
      <c r="B243" s="602" t="str">
        <f>IF('Hidden Calculations'!AF228=-1,"",'Hidden Calculations'!AF228)</f>
        <v/>
      </c>
      <c r="C243" s="312" t="str">
        <f>'Hidden Calculations'!AG228</f>
        <v/>
      </c>
      <c r="D243" s="804" t="str">
        <f>'Hidden Calculations'!AH228</f>
        <v/>
      </c>
      <c r="E243" s="804" t="str">
        <f>IF(D243="PM","The emission reduction techniques for PM10 and PM2.5 will follow the technique for PM. ","")&amp;IF($D243="","",IFERROR(HLOOKUP(D243,'BACT-Monitoring Hidden'!$C$2:$P$226,IF('Unit Types - Emission Rates'!$H$8="Combustion",112+MATCH(C243,'BACT-Monitoring Hidden'!$B$114:$B$151,0),IF('Unit Types - Emission Rates'!$H$8="Coatings",64+MATCH(C243,'BACT-Monitoring Hidden'!$B$66:$B$113,0),IF('Unit Types - Emission Rates'!$H$8="Chemical / Energy",1+MATCH(C243,'BACT-Monitoring Hidden'!$B$3:$B$65,0),150+MATCH(C243,'BACT-Monitoring Hidden'!$B$152:$B$226,0)))),FALSE),"Fill out the Additional Notes column to demonstrate how BACT will be met."))</f>
        <v/>
      </c>
      <c r="F243" s="1007"/>
      <c r="G243" s="701"/>
      <c r="H243" s="237"/>
    </row>
    <row r="244" spans="1:8" ht="23.1" customHeight="1" x14ac:dyDescent="0.2">
      <c r="A244" s="601" t="str">
        <f>IF('Hidden Calculations'!AE229=-1,"",'Hidden Calculations'!AE229)</f>
        <v/>
      </c>
      <c r="B244" s="602" t="str">
        <f>IF('Hidden Calculations'!AF229=-1,"",'Hidden Calculations'!AF229)</f>
        <v/>
      </c>
      <c r="C244" s="312" t="str">
        <f>'Hidden Calculations'!AG229</f>
        <v/>
      </c>
      <c r="D244" s="804" t="str">
        <f>'Hidden Calculations'!AH229</f>
        <v/>
      </c>
      <c r="E244" s="804" t="str">
        <f>IF(D244="PM","The emission reduction techniques for PM10 and PM2.5 will follow the technique for PM. ","")&amp;IF($D244="","",IFERROR(HLOOKUP(D244,'BACT-Monitoring Hidden'!$C$2:$P$226,IF('Unit Types - Emission Rates'!$H$8="Combustion",112+MATCH(C244,'BACT-Monitoring Hidden'!$B$114:$B$151,0),IF('Unit Types - Emission Rates'!$H$8="Coatings",64+MATCH(C244,'BACT-Monitoring Hidden'!$B$66:$B$113,0),IF('Unit Types - Emission Rates'!$H$8="Chemical / Energy",1+MATCH(C244,'BACT-Monitoring Hidden'!$B$3:$B$65,0),150+MATCH(C244,'BACT-Monitoring Hidden'!$B$152:$B$226,0)))),FALSE),"Fill out the Additional Notes column to demonstrate how BACT will be met."))</f>
        <v/>
      </c>
      <c r="F244" s="1007"/>
      <c r="G244" s="701"/>
      <c r="H244" s="237"/>
    </row>
    <row r="245" spans="1:8" ht="23.1" customHeight="1" x14ac:dyDescent="0.2">
      <c r="A245" s="601" t="str">
        <f>IF('Hidden Calculations'!AE230=-1,"",'Hidden Calculations'!AE230)</f>
        <v/>
      </c>
      <c r="B245" s="602" t="str">
        <f>IF('Hidden Calculations'!AF230=-1,"",'Hidden Calculations'!AF230)</f>
        <v/>
      </c>
      <c r="C245" s="312" t="str">
        <f>'Hidden Calculations'!AG230</f>
        <v/>
      </c>
      <c r="D245" s="804" t="str">
        <f>'Hidden Calculations'!AH230</f>
        <v/>
      </c>
      <c r="E245" s="804" t="str">
        <f>IF(D245="PM","The emission reduction techniques for PM10 and PM2.5 will follow the technique for PM. ","")&amp;IF($D245="","",IFERROR(HLOOKUP(D245,'BACT-Monitoring Hidden'!$C$2:$P$226,IF('Unit Types - Emission Rates'!$H$8="Combustion",112+MATCH(C245,'BACT-Monitoring Hidden'!$B$114:$B$151,0),IF('Unit Types - Emission Rates'!$H$8="Coatings",64+MATCH(C245,'BACT-Monitoring Hidden'!$B$66:$B$113,0),IF('Unit Types - Emission Rates'!$H$8="Chemical / Energy",1+MATCH(C245,'BACT-Monitoring Hidden'!$B$3:$B$65,0),150+MATCH(C245,'BACT-Monitoring Hidden'!$B$152:$B$226,0)))),FALSE),"Fill out the Additional Notes column to demonstrate how BACT will be met."))</f>
        <v/>
      </c>
      <c r="F245" s="1007"/>
      <c r="G245" s="701"/>
      <c r="H245" s="237"/>
    </row>
    <row r="246" spans="1:8" ht="23.1" customHeight="1" x14ac:dyDescent="0.2">
      <c r="A246" s="601" t="str">
        <f>IF('Hidden Calculations'!AE231=-1,"",'Hidden Calculations'!AE231)</f>
        <v/>
      </c>
      <c r="B246" s="602" t="str">
        <f>IF('Hidden Calculations'!AF231=-1,"",'Hidden Calculations'!AF231)</f>
        <v/>
      </c>
      <c r="C246" s="312" t="str">
        <f>'Hidden Calculations'!AG231</f>
        <v/>
      </c>
      <c r="D246" s="804" t="str">
        <f>'Hidden Calculations'!AH231</f>
        <v/>
      </c>
      <c r="E246" s="804" t="str">
        <f>IF(D246="PM","The emission reduction techniques for PM10 and PM2.5 will follow the technique for PM. ","")&amp;IF($D246="","",IFERROR(HLOOKUP(D246,'BACT-Monitoring Hidden'!$C$2:$P$226,IF('Unit Types - Emission Rates'!$H$8="Combustion",112+MATCH(C246,'BACT-Monitoring Hidden'!$B$114:$B$151,0),IF('Unit Types - Emission Rates'!$H$8="Coatings",64+MATCH(C246,'BACT-Monitoring Hidden'!$B$66:$B$113,0),IF('Unit Types - Emission Rates'!$H$8="Chemical / Energy",1+MATCH(C246,'BACT-Monitoring Hidden'!$B$3:$B$65,0),150+MATCH(C246,'BACT-Monitoring Hidden'!$B$152:$B$226,0)))),FALSE),"Fill out the Additional Notes column to demonstrate how BACT will be met."))</f>
        <v/>
      </c>
      <c r="F246" s="1007"/>
      <c r="G246" s="701"/>
      <c r="H246" s="237"/>
    </row>
    <row r="247" spans="1:8" ht="23.1" customHeight="1" x14ac:dyDescent="0.2">
      <c r="A247" s="601" t="str">
        <f>IF('Hidden Calculations'!AE232=-1,"",'Hidden Calculations'!AE232)</f>
        <v/>
      </c>
      <c r="B247" s="602" t="str">
        <f>IF('Hidden Calculations'!AF232=-1,"",'Hidden Calculations'!AF232)</f>
        <v/>
      </c>
      <c r="C247" s="312" t="str">
        <f>'Hidden Calculations'!AG232</f>
        <v/>
      </c>
      <c r="D247" s="804" t="str">
        <f>'Hidden Calculations'!AH232</f>
        <v/>
      </c>
      <c r="E247" s="804" t="str">
        <f>IF(D247="PM","The emission reduction techniques for PM10 and PM2.5 will follow the technique for PM. ","")&amp;IF($D247="","",IFERROR(HLOOKUP(D247,'BACT-Monitoring Hidden'!$C$2:$P$226,IF('Unit Types - Emission Rates'!$H$8="Combustion",112+MATCH(C247,'BACT-Monitoring Hidden'!$B$114:$B$151,0),IF('Unit Types - Emission Rates'!$H$8="Coatings",64+MATCH(C247,'BACT-Monitoring Hidden'!$B$66:$B$113,0),IF('Unit Types - Emission Rates'!$H$8="Chemical / Energy",1+MATCH(C247,'BACT-Monitoring Hidden'!$B$3:$B$65,0),150+MATCH(C247,'BACT-Monitoring Hidden'!$B$152:$B$226,0)))),FALSE),"Fill out the Additional Notes column to demonstrate how BACT will be met."))</f>
        <v/>
      </c>
      <c r="F247" s="1007"/>
      <c r="G247" s="701"/>
      <c r="H247" s="237"/>
    </row>
    <row r="248" spans="1:8" ht="23.1" customHeight="1" x14ac:dyDescent="0.2">
      <c r="A248" s="601" t="str">
        <f>IF('Hidden Calculations'!AE233=-1,"",'Hidden Calculations'!AE233)</f>
        <v/>
      </c>
      <c r="B248" s="602" t="str">
        <f>IF('Hidden Calculations'!AF233=-1,"",'Hidden Calculations'!AF233)</f>
        <v/>
      </c>
      <c r="C248" s="312" t="str">
        <f>'Hidden Calculations'!AG233</f>
        <v/>
      </c>
      <c r="D248" s="804" t="str">
        <f>'Hidden Calculations'!AH233</f>
        <v/>
      </c>
      <c r="E248" s="804" t="str">
        <f>IF(D248="PM","The emission reduction techniques for PM10 and PM2.5 will follow the technique for PM. ","")&amp;IF($D248="","",IFERROR(HLOOKUP(D248,'BACT-Monitoring Hidden'!$C$2:$P$226,IF('Unit Types - Emission Rates'!$H$8="Combustion",112+MATCH(C248,'BACT-Monitoring Hidden'!$B$114:$B$151,0),IF('Unit Types - Emission Rates'!$H$8="Coatings",64+MATCH(C248,'BACT-Monitoring Hidden'!$B$66:$B$113,0),IF('Unit Types - Emission Rates'!$H$8="Chemical / Energy",1+MATCH(C248,'BACT-Monitoring Hidden'!$B$3:$B$65,0),150+MATCH(C248,'BACT-Monitoring Hidden'!$B$152:$B$226,0)))),FALSE),"Fill out the Additional Notes column to demonstrate how BACT will be met."))</f>
        <v/>
      </c>
      <c r="F248" s="1007"/>
      <c r="G248" s="701"/>
      <c r="H248" s="237"/>
    </row>
    <row r="249" spans="1:8" ht="23.1" customHeight="1" x14ac:dyDescent="0.2">
      <c r="A249" s="601" t="str">
        <f>IF('Hidden Calculations'!AE234=-1,"",'Hidden Calculations'!AE234)</f>
        <v/>
      </c>
      <c r="B249" s="602" t="str">
        <f>IF('Hidden Calculations'!AF234=-1,"",'Hidden Calculations'!AF234)</f>
        <v/>
      </c>
      <c r="C249" s="312" t="str">
        <f>'Hidden Calculations'!AG234</f>
        <v/>
      </c>
      <c r="D249" s="804" t="str">
        <f>'Hidden Calculations'!AH234</f>
        <v/>
      </c>
      <c r="E249" s="804" t="str">
        <f>IF(D249="PM","The emission reduction techniques for PM10 and PM2.5 will follow the technique for PM. ","")&amp;IF($D249="","",IFERROR(HLOOKUP(D249,'BACT-Monitoring Hidden'!$C$2:$P$226,IF('Unit Types - Emission Rates'!$H$8="Combustion",112+MATCH(C249,'BACT-Monitoring Hidden'!$B$114:$B$151,0),IF('Unit Types - Emission Rates'!$H$8="Coatings",64+MATCH(C249,'BACT-Monitoring Hidden'!$B$66:$B$113,0),IF('Unit Types - Emission Rates'!$H$8="Chemical / Energy",1+MATCH(C249,'BACT-Monitoring Hidden'!$B$3:$B$65,0),150+MATCH(C249,'BACT-Monitoring Hidden'!$B$152:$B$226,0)))),FALSE),"Fill out the Additional Notes column to demonstrate how BACT will be met."))</f>
        <v/>
      </c>
      <c r="F249" s="1007"/>
      <c r="G249" s="701"/>
      <c r="H249" s="237"/>
    </row>
    <row r="250" spans="1:8" ht="23.1" customHeight="1" x14ac:dyDescent="0.2">
      <c r="A250" s="601" t="str">
        <f>IF('Hidden Calculations'!AE235=-1,"",'Hidden Calculations'!AE235)</f>
        <v/>
      </c>
      <c r="B250" s="602" t="str">
        <f>IF('Hidden Calculations'!AF235=-1,"",'Hidden Calculations'!AF235)</f>
        <v/>
      </c>
      <c r="C250" s="312" t="str">
        <f>'Hidden Calculations'!AG235</f>
        <v/>
      </c>
      <c r="D250" s="804" t="str">
        <f>'Hidden Calculations'!AH235</f>
        <v/>
      </c>
      <c r="E250" s="804" t="str">
        <f>IF(D250="PM","The emission reduction techniques for PM10 and PM2.5 will follow the technique for PM. ","")&amp;IF($D250="","",IFERROR(HLOOKUP(D250,'BACT-Monitoring Hidden'!$C$2:$P$226,IF('Unit Types - Emission Rates'!$H$8="Combustion",112+MATCH(C250,'BACT-Monitoring Hidden'!$B$114:$B$151,0),IF('Unit Types - Emission Rates'!$H$8="Coatings",64+MATCH(C250,'BACT-Monitoring Hidden'!$B$66:$B$113,0),IF('Unit Types - Emission Rates'!$H$8="Chemical / Energy",1+MATCH(C250,'BACT-Monitoring Hidden'!$B$3:$B$65,0),150+MATCH(C250,'BACT-Monitoring Hidden'!$B$152:$B$226,0)))),FALSE),"Fill out the Additional Notes column to demonstrate how BACT will be met."))</f>
        <v/>
      </c>
      <c r="F250" s="1007"/>
      <c r="G250" s="701"/>
      <c r="H250" s="237"/>
    </row>
    <row r="251" spans="1:8" ht="23.1" customHeight="1" x14ac:dyDescent="0.2">
      <c r="A251" s="601" t="str">
        <f>IF('Hidden Calculations'!AE236=-1,"",'Hidden Calculations'!AE236)</f>
        <v/>
      </c>
      <c r="B251" s="602" t="str">
        <f>IF('Hidden Calculations'!AF236=-1,"",'Hidden Calculations'!AF236)</f>
        <v/>
      </c>
      <c r="C251" s="312" t="str">
        <f>'Hidden Calculations'!AG236</f>
        <v/>
      </c>
      <c r="D251" s="804" t="str">
        <f>'Hidden Calculations'!AH236</f>
        <v/>
      </c>
      <c r="E251" s="804" t="str">
        <f>IF(D251="PM","The emission reduction techniques for PM10 and PM2.5 will follow the technique for PM. ","")&amp;IF($D251="","",IFERROR(HLOOKUP(D251,'BACT-Monitoring Hidden'!$C$2:$P$226,IF('Unit Types - Emission Rates'!$H$8="Combustion",112+MATCH(C251,'BACT-Monitoring Hidden'!$B$114:$B$151,0),IF('Unit Types - Emission Rates'!$H$8="Coatings",64+MATCH(C251,'BACT-Monitoring Hidden'!$B$66:$B$113,0),IF('Unit Types - Emission Rates'!$H$8="Chemical / Energy",1+MATCH(C251,'BACT-Monitoring Hidden'!$B$3:$B$65,0),150+MATCH(C251,'BACT-Monitoring Hidden'!$B$152:$B$226,0)))),FALSE),"Fill out the Additional Notes column to demonstrate how BACT will be met."))</f>
        <v/>
      </c>
      <c r="F251" s="1007"/>
      <c r="G251" s="701"/>
      <c r="H251" s="237"/>
    </row>
    <row r="252" spans="1:8" ht="23.1" customHeight="1" x14ac:dyDescent="0.2">
      <c r="A252" s="601" t="str">
        <f>IF('Hidden Calculations'!AE237=-1,"",'Hidden Calculations'!AE237)</f>
        <v/>
      </c>
      <c r="B252" s="602" t="str">
        <f>IF('Hidden Calculations'!AF237=-1,"",'Hidden Calculations'!AF237)</f>
        <v/>
      </c>
      <c r="C252" s="312" t="str">
        <f>'Hidden Calculations'!AG237</f>
        <v/>
      </c>
      <c r="D252" s="804" t="str">
        <f>'Hidden Calculations'!AH237</f>
        <v/>
      </c>
      <c r="E252" s="804" t="str">
        <f>IF(D252="PM","The emission reduction techniques for PM10 and PM2.5 will follow the technique for PM. ","")&amp;IF($D252="","",IFERROR(HLOOKUP(D252,'BACT-Monitoring Hidden'!$C$2:$P$226,IF('Unit Types - Emission Rates'!$H$8="Combustion",112+MATCH(C252,'BACT-Monitoring Hidden'!$B$114:$B$151,0),IF('Unit Types - Emission Rates'!$H$8="Coatings",64+MATCH(C252,'BACT-Monitoring Hidden'!$B$66:$B$113,0),IF('Unit Types - Emission Rates'!$H$8="Chemical / Energy",1+MATCH(C252,'BACT-Monitoring Hidden'!$B$3:$B$65,0),150+MATCH(C252,'BACT-Monitoring Hidden'!$B$152:$B$226,0)))),FALSE),"Fill out the Additional Notes column to demonstrate how BACT will be met."))</f>
        <v/>
      </c>
      <c r="F252" s="1007"/>
      <c r="G252" s="701"/>
      <c r="H252" s="237"/>
    </row>
    <row r="253" spans="1:8" ht="23.1" customHeight="1" x14ac:dyDescent="0.2">
      <c r="A253" s="601" t="str">
        <f>IF('Hidden Calculations'!AE238=-1,"",'Hidden Calculations'!AE238)</f>
        <v/>
      </c>
      <c r="B253" s="603" t="str">
        <f>IF('Hidden Calculations'!AF238=-1,"",'Hidden Calculations'!AF238)</f>
        <v/>
      </c>
      <c r="C253" s="313" t="str">
        <f>'Hidden Calculations'!AG238</f>
        <v/>
      </c>
      <c r="D253" s="1008" t="str">
        <f>'Hidden Calculations'!AH238</f>
        <v/>
      </c>
      <c r="E253" s="1008" t="str">
        <f>IF(D253="PM","The emission reduction techniques for PM10 and PM2.5 will follow the technique for PM. ","")&amp;IF($D253="","",IFERROR(HLOOKUP(D253,'BACT-Monitoring Hidden'!$C$2:$P$226,IF('Unit Types - Emission Rates'!$H$8="Combustion",112+MATCH(C253,'BACT-Monitoring Hidden'!$B$114:$B$151,0),IF('Unit Types - Emission Rates'!$H$8="Coatings",64+MATCH(C253,'BACT-Monitoring Hidden'!$B$66:$B$113,0),IF('Unit Types - Emission Rates'!$H$8="Chemical / Energy",1+MATCH(C253,'BACT-Monitoring Hidden'!$B$3:$B$65,0),150+MATCH(C253,'BACT-Monitoring Hidden'!$B$152:$B$226,0)))),FALSE),"Fill out the Additional Notes column to demonstrate how BACT will be met."))</f>
        <v/>
      </c>
      <c r="F253" s="1009"/>
      <c r="G253" s="1010"/>
      <c r="H253" s="237"/>
    </row>
    <row r="254" spans="1:8" ht="23.1" customHeight="1" thickBot="1" x14ac:dyDescent="0.25">
      <c r="A254" s="604" t="str">
        <f>IF('Hidden Calculations'!AE239=-1,"",'Hidden Calculations'!AE239)</f>
        <v/>
      </c>
      <c r="B254" s="605" t="str">
        <f>IF('Hidden Calculations'!AF239=-1,"",'Hidden Calculations'!AF239)</f>
        <v/>
      </c>
      <c r="C254" s="314" t="str">
        <f>'Hidden Calculations'!AG239</f>
        <v/>
      </c>
      <c r="D254" s="606" t="str">
        <f>'Hidden Calculations'!AH239</f>
        <v/>
      </c>
      <c r="E254" s="1011" t="str">
        <f>IF(D254="PM","The emission reduction techniques for PM10 and PM2.5 will follow the technique for PM. ","")&amp;IF($D254="","",IFERROR(HLOOKUP(D254,'BACT-Monitoring Hidden'!$C$2:$P$226,IF('Unit Types - Emission Rates'!$H$8="Combustion",112+MATCH(C254,'BACT-Monitoring Hidden'!$B$114:$B$151,0),IF('Unit Types - Emission Rates'!$H$8="Coatings",64+MATCH(C254,'BACT-Monitoring Hidden'!$B$66:$B$113,0),IF('Unit Types - Emission Rates'!$H$8="Chemical / Energy",1+MATCH(C254,'BACT-Monitoring Hidden'!$B$3:$B$65,0),150+MATCH(C254,'BACT-Monitoring Hidden'!$B$152:$B$226,0)))),FALSE),"Fill out the Additional Notes column to demonstrate how BACT will be met."))</f>
        <v/>
      </c>
      <c r="F254" s="1012"/>
      <c r="G254" s="1013"/>
      <c r="H254" s="237"/>
    </row>
    <row r="255" spans="1:8" ht="23.1" customHeight="1" x14ac:dyDescent="0.2">
      <c r="A255" s="600" t="str">
        <f>IF('Hidden Calculations'!AE240=-1,"",'Hidden Calculations'!AE240)</f>
        <v/>
      </c>
      <c r="B255" s="1014" t="str">
        <f>IF('Hidden Calculations'!AF240=-1,"",'Hidden Calculations'!AF240)</f>
        <v/>
      </c>
      <c r="C255" s="1015" t="str">
        <f>'Hidden Calculations'!AG240</f>
        <v/>
      </c>
      <c r="D255" s="765" t="str">
        <f>'Hidden Calculations'!AH240</f>
        <v/>
      </c>
      <c r="E255" s="765" t="str">
        <f>IF(D255="PM","The emission reduction techniques for PM10 and PM2.5 will follow the technique for PM. ","")&amp;IF($D255="","",IFERROR(HLOOKUP(D255,'BACT-Monitoring Hidden'!$C$2:$P$226,IF('Unit Types - Emission Rates'!$H$8="Combustion",112+MATCH(C255,'BACT-Monitoring Hidden'!$B$114:$B$151,0),IF('Unit Types - Emission Rates'!$H$8="Coatings",64+MATCH(C255,'BACT-Monitoring Hidden'!$B$66:$B$113,0),IF('Unit Types - Emission Rates'!$H$8="Chemical / Energy",1+MATCH(C255,'BACT-Monitoring Hidden'!$B$3:$B$65,0),150+MATCH(C255,'BACT-Monitoring Hidden'!$B$152:$B$226,0)))),FALSE),"Fill out the Additional Notes column to demonstrate how BACT will be met."))</f>
        <v/>
      </c>
      <c r="F255" s="1016"/>
      <c r="G255" s="1017"/>
      <c r="H255" s="237"/>
    </row>
    <row r="256" spans="1:8" ht="23.1" customHeight="1" x14ac:dyDescent="0.2">
      <c r="A256" s="601" t="str">
        <f>IF('Hidden Calculations'!AE241=-1,"",'Hidden Calculations'!AE241)</f>
        <v/>
      </c>
      <c r="B256" s="602" t="str">
        <f>IF('Hidden Calculations'!AF241=-1,"",'Hidden Calculations'!AF241)</f>
        <v/>
      </c>
      <c r="C256" s="312" t="str">
        <f>'Hidden Calculations'!AG241</f>
        <v/>
      </c>
      <c r="D256" s="804" t="str">
        <f>'Hidden Calculations'!AH241</f>
        <v/>
      </c>
      <c r="E256" s="804" t="str">
        <f>IF(D256="PM","The emission reduction techniques for PM10 and PM2.5 will follow the technique for PM. ","")&amp;IF($D256="","",IFERROR(HLOOKUP(D256,'BACT-Monitoring Hidden'!$C$2:$P$226,IF('Unit Types - Emission Rates'!$H$8="Combustion",112+MATCH(C256,'BACT-Monitoring Hidden'!$B$114:$B$151,0),IF('Unit Types - Emission Rates'!$H$8="Coatings",64+MATCH(C256,'BACT-Monitoring Hidden'!$B$66:$B$113,0),IF('Unit Types - Emission Rates'!$H$8="Chemical / Energy",1+MATCH(C256,'BACT-Monitoring Hidden'!$B$3:$B$65,0),150+MATCH(C256,'BACT-Monitoring Hidden'!$B$152:$B$226,0)))),FALSE),"Fill out the Additional Notes column to demonstrate how BACT will be met."))</f>
        <v/>
      </c>
      <c r="F256" s="1007"/>
      <c r="G256" s="701"/>
      <c r="H256" s="237"/>
    </row>
    <row r="257" spans="1:8" ht="23.1" customHeight="1" x14ac:dyDescent="0.2">
      <c r="A257" s="601" t="str">
        <f>IF('Hidden Calculations'!AE242=-1,"",'Hidden Calculations'!AE242)</f>
        <v/>
      </c>
      <c r="B257" s="602" t="str">
        <f>IF('Hidden Calculations'!AF242=-1,"",'Hidden Calculations'!AF242)</f>
        <v/>
      </c>
      <c r="C257" s="312" t="str">
        <f>'Hidden Calculations'!AG242</f>
        <v/>
      </c>
      <c r="D257" s="804" t="str">
        <f>'Hidden Calculations'!AH242</f>
        <v/>
      </c>
      <c r="E257" s="804" t="str">
        <f>IF(D257="PM","The emission reduction techniques for PM10 and PM2.5 will follow the technique for PM. ","")&amp;IF($D257="","",IFERROR(HLOOKUP(D257,'BACT-Monitoring Hidden'!$C$2:$P$226,IF('Unit Types - Emission Rates'!$H$8="Combustion",112+MATCH(C257,'BACT-Monitoring Hidden'!$B$114:$B$151,0),IF('Unit Types - Emission Rates'!$H$8="Coatings",64+MATCH(C257,'BACT-Monitoring Hidden'!$B$66:$B$113,0),IF('Unit Types - Emission Rates'!$H$8="Chemical / Energy",1+MATCH(C257,'BACT-Monitoring Hidden'!$B$3:$B$65,0),150+MATCH(C257,'BACT-Monitoring Hidden'!$B$152:$B$226,0)))),FALSE),"Fill out the Additional Notes column to demonstrate how BACT will be met."))</f>
        <v/>
      </c>
      <c r="F257" s="1007"/>
      <c r="G257" s="701"/>
      <c r="H257" s="237"/>
    </row>
    <row r="258" spans="1:8" ht="23.1" customHeight="1" x14ac:dyDescent="0.2">
      <c r="A258" s="601" t="str">
        <f>IF('Hidden Calculations'!AE243=-1,"",'Hidden Calculations'!AE243)</f>
        <v/>
      </c>
      <c r="B258" s="602" t="str">
        <f>IF('Hidden Calculations'!AF243=-1,"",'Hidden Calculations'!AF243)</f>
        <v/>
      </c>
      <c r="C258" s="312" t="str">
        <f>'Hidden Calculations'!AG243</f>
        <v/>
      </c>
      <c r="D258" s="804" t="str">
        <f>'Hidden Calculations'!AH243</f>
        <v/>
      </c>
      <c r="E258" s="804" t="str">
        <f>IF(D258="PM","The emission reduction techniques for PM10 and PM2.5 will follow the technique for PM. ","")&amp;IF($D258="","",IFERROR(HLOOKUP(D258,'BACT-Monitoring Hidden'!$C$2:$P$226,IF('Unit Types - Emission Rates'!$H$8="Combustion",112+MATCH(C258,'BACT-Monitoring Hidden'!$B$114:$B$151,0),IF('Unit Types - Emission Rates'!$H$8="Coatings",64+MATCH(C258,'BACT-Monitoring Hidden'!$B$66:$B$113,0),IF('Unit Types - Emission Rates'!$H$8="Chemical / Energy",1+MATCH(C258,'BACT-Monitoring Hidden'!$B$3:$B$65,0),150+MATCH(C258,'BACT-Monitoring Hidden'!$B$152:$B$226,0)))),FALSE),"Fill out the Additional Notes column to demonstrate how BACT will be met."))</f>
        <v/>
      </c>
      <c r="F258" s="1007"/>
      <c r="G258" s="701"/>
      <c r="H258" s="237"/>
    </row>
    <row r="259" spans="1:8" ht="23.1" customHeight="1" x14ac:dyDescent="0.2">
      <c r="A259" s="601" t="str">
        <f>IF('Hidden Calculations'!AE244=-1,"",'Hidden Calculations'!AE244)</f>
        <v/>
      </c>
      <c r="B259" s="602" t="str">
        <f>IF('Hidden Calculations'!AF244=-1,"",'Hidden Calculations'!AF244)</f>
        <v/>
      </c>
      <c r="C259" s="312" t="str">
        <f>'Hidden Calculations'!AG244</f>
        <v/>
      </c>
      <c r="D259" s="804" t="str">
        <f>'Hidden Calculations'!AH244</f>
        <v/>
      </c>
      <c r="E259" s="804" t="str">
        <f>IF(D259="PM","The emission reduction techniques for PM10 and PM2.5 will follow the technique for PM. ","")&amp;IF($D259="","",IFERROR(HLOOKUP(D259,'BACT-Monitoring Hidden'!$C$2:$P$226,IF('Unit Types - Emission Rates'!$H$8="Combustion",112+MATCH(C259,'BACT-Monitoring Hidden'!$B$114:$B$151,0),IF('Unit Types - Emission Rates'!$H$8="Coatings",64+MATCH(C259,'BACT-Monitoring Hidden'!$B$66:$B$113,0),IF('Unit Types - Emission Rates'!$H$8="Chemical / Energy",1+MATCH(C259,'BACT-Monitoring Hidden'!$B$3:$B$65,0),150+MATCH(C259,'BACT-Monitoring Hidden'!$B$152:$B$226,0)))),FALSE),"Fill out the Additional Notes column to demonstrate how BACT will be met."))</f>
        <v/>
      </c>
      <c r="F259" s="1007"/>
      <c r="G259" s="701"/>
      <c r="H259" s="237"/>
    </row>
    <row r="260" spans="1:8" ht="23.1" customHeight="1" x14ac:dyDescent="0.2">
      <c r="A260" s="601" t="str">
        <f>IF('Hidden Calculations'!AE245=-1,"",'Hidden Calculations'!AE245)</f>
        <v/>
      </c>
      <c r="B260" s="602" t="str">
        <f>IF('Hidden Calculations'!AF245=-1,"",'Hidden Calculations'!AF245)</f>
        <v/>
      </c>
      <c r="C260" s="312" t="str">
        <f>'Hidden Calculations'!AG245</f>
        <v/>
      </c>
      <c r="D260" s="804" t="str">
        <f>'Hidden Calculations'!AH245</f>
        <v/>
      </c>
      <c r="E260" s="804" t="str">
        <f>IF(D260="PM","The emission reduction techniques for PM10 and PM2.5 will follow the technique for PM. ","")&amp;IF($D260="","",IFERROR(HLOOKUP(D260,'BACT-Monitoring Hidden'!$C$2:$P$226,IF('Unit Types - Emission Rates'!$H$8="Combustion",112+MATCH(C260,'BACT-Monitoring Hidden'!$B$114:$B$151,0),IF('Unit Types - Emission Rates'!$H$8="Coatings",64+MATCH(C260,'BACT-Monitoring Hidden'!$B$66:$B$113,0),IF('Unit Types - Emission Rates'!$H$8="Chemical / Energy",1+MATCH(C260,'BACT-Monitoring Hidden'!$B$3:$B$65,0),150+MATCH(C260,'BACT-Monitoring Hidden'!$B$152:$B$226,0)))),FALSE),"Fill out the Additional Notes column to demonstrate how BACT will be met."))</f>
        <v/>
      </c>
      <c r="F260" s="1007"/>
      <c r="G260" s="701"/>
      <c r="H260" s="237"/>
    </row>
    <row r="261" spans="1:8" ht="23.1" customHeight="1" x14ac:dyDescent="0.2">
      <c r="A261" s="601" t="str">
        <f>IF('Hidden Calculations'!AE246=-1,"",'Hidden Calculations'!AE246)</f>
        <v/>
      </c>
      <c r="B261" s="602" t="str">
        <f>IF('Hidden Calculations'!AF246=-1,"",'Hidden Calculations'!AF246)</f>
        <v/>
      </c>
      <c r="C261" s="312" t="str">
        <f>'Hidden Calculations'!AG246</f>
        <v/>
      </c>
      <c r="D261" s="804" t="str">
        <f>'Hidden Calculations'!AH246</f>
        <v/>
      </c>
      <c r="E261" s="804" t="str">
        <f>IF(D261="PM","The emission reduction techniques for PM10 and PM2.5 will follow the technique for PM. ","")&amp;IF($D261="","",IFERROR(HLOOKUP(D261,'BACT-Monitoring Hidden'!$C$2:$P$226,IF('Unit Types - Emission Rates'!$H$8="Combustion",112+MATCH(C261,'BACT-Monitoring Hidden'!$B$114:$B$151,0),IF('Unit Types - Emission Rates'!$H$8="Coatings",64+MATCH(C261,'BACT-Monitoring Hidden'!$B$66:$B$113,0),IF('Unit Types - Emission Rates'!$H$8="Chemical / Energy",1+MATCH(C261,'BACT-Monitoring Hidden'!$B$3:$B$65,0),150+MATCH(C261,'BACT-Monitoring Hidden'!$B$152:$B$226,0)))),FALSE),"Fill out the Additional Notes column to demonstrate how BACT will be met."))</f>
        <v/>
      </c>
      <c r="F261" s="1007"/>
      <c r="G261" s="701"/>
      <c r="H261" s="237"/>
    </row>
    <row r="262" spans="1:8" ht="23.1" customHeight="1" x14ac:dyDescent="0.2">
      <c r="A262" s="601" t="str">
        <f>IF('Hidden Calculations'!AE247=-1,"",'Hidden Calculations'!AE247)</f>
        <v/>
      </c>
      <c r="B262" s="602" t="str">
        <f>IF('Hidden Calculations'!AF247=-1,"",'Hidden Calculations'!AF247)</f>
        <v/>
      </c>
      <c r="C262" s="312" t="str">
        <f>'Hidden Calculations'!AG247</f>
        <v/>
      </c>
      <c r="D262" s="804" t="str">
        <f>'Hidden Calculations'!AH247</f>
        <v/>
      </c>
      <c r="E262" s="804" t="str">
        <f>IF(D262="PM","The emission reduction techniques for PM10 and PM2.5 will follow the technique for PM. ","")&amp;IF($D262="","",IFERROR(HLOOKUP(D262,'BACT-Monitoring Hidden'!$C$2:$P$226,IF('Unit Types - Emission Rates'!$H$8="Combustion",112+MATCH(C262,'BACT-Monitoring Hidden'!$B$114:$B$151,0),IF('Unit Types - Emission Rates'!$H$8="Coatings",64+MATCH(C262,'BACT-Monitoring Hidden'!$B$66:$B$113,0),IF('Unit Types - Emission Rates'!$H$8="Chemical / Energy",1+MATCH(C262,'BACT-Monitoring Hidden'!$B$3:$B$65,0),150+MATCH(C262,'BACT-Monitoring Hidden'!$B$152:$B$226,0)))),FALSE),"Fill out the Additional Notes column to demonstrate how BACT will be met."))</f>
        <v/>
      </c>
      <c r="F262" s="1007"/>
      <c r="G262" s="701"/>
      <c r="H262" s="237"/>
    </row>
    <row r="263" spans="1:8" ht="23.1" customHeight="1" x14ac:dyDescent="0.2">
      <c r="A263" s="601" t="str">
        <f>IF('Hidden Calculations'!AE248=-1,"",'Hidden Calculations'!AE248)</f>
        <v/>
      </c>
      <c r="B263" s="602" t="str">
        <f>IF('Hidden Calculations'!AF248=-1,"",'Hidden Calculations'!AF248)</f>
        <v/>
      </c>
      <c r="C263" s="312" t="str">
        <f>'Hidden Calculations'!AG248</f>
        <v/>
      </c>
      <c r="D263" s="804" t="str">
        <f>'Hidden Calculations'!AH248</f>
        <v/>
      </c>
      <c r="E263" s="804" t="str">
        <f>IF(D263="PM","The emission reduction techniques for PM10 and PM2.5 will follow the technique for PM. ","")&amp;IF($D263="","",IFERROR(HLOOKUP(D263,'BACT-Monitoring Hidden'!$C$2:$P$226,IF('Unit Types - Emission Rates'!$H$8="Combustion",112+MATCH(C263,'BACT-Monitoring Hidden'!$B$114:$B$151,0),IF('Unit Types - Emission Rates'!$H$8="Coatings",64+MATCH(C263,'BACT-Monitoring Hidden'!$B$66:$B$113,0),IF('Unit Types - Emission Rates'!$H$8="Chemical / Energy",1+MATCH(C263,'BACT-Monitoring Hidden'!$B$3:$B$65,0),150+MATCH(C263,'BACT-Monitoring Hidden'!$B$152:$B$226,0)))),FALSE),"Fill out the Additional Notes column to demonstrate how BACT will be met."))</f>
        <v/>
      </c>
      <c r="F263" s="1007"/>
      <c r="G263" s="701"/>
      <c r="H263" s="237"/>
    </row>
    <row r="264" spans="1:8" ht="23.1" customHeight="1" x14ac:dyDescent="0.2">
      <c r="A264" s="601" t="str">
        <f>IF('Hidden Calculations'!AE249=-1,"",'Hidden Calculations'!AE249)</f>
        <v/>
      </c>
      <c r="B264" s="602" t="str">
        <f>IF('Hidden Calculations'!AF249=-1,"",'Hidden Calculations'!AF249)</f>
        <v/>
      </c>
      <c r="C264" s="312" t="str">
        <f>'Hidden Calculations'!AG249</f>
        <v/>
      </c>
      <c r="D264" s="804" t="str">
        <f>'Hidden Calculations'!AH249</f>
        <v/>
      </c>
      <c r="E264" s="804" t="str">
        <f>IF(D264="PM","The emission reduction techniques for PM10 and PM2.5 will follow the technique for PM. ","")&amp;IF($D264="","",IFERROR(HLOOKUP(D264,'BACT-Monitoring Hidden'!$C$2:$P$226,IF('Unit Types - Emission Rates'!$H$8="Combustion",112+MATCH(C264,'BACT-Monitoring Hidden'!$B$114:$B$151,0),IF('Unit Types - Emission Rates'!$H$8="Coatings",64+MATCH(C264,'BACT-Monitoring Hidden'!$B$66:$B$113,0),IF('Unit Types - Emission Rates'!$H$8="Chemical / Energy",1+MATCH(C264,'BACT-Monitoring Hidden'!$B$3:$B$65,0),150+MATCH(C264,'BACT-Monitoring Hidden'!$B$152:$B$226,0)))),FALSE),"Fill out the Additional Notes column to demonstrate how BACT will be met."))</f>
        <v/>
      </c>
      <c r="F264" s="1007"/>
      <c r="G264" s="701"/>
      <c r="H264" s="237"/>
    </row>
    <row r="265" spans="1:8" ht="23.1" customHeight="1" x14ac:dyDescent="0.2">
      <c r="A265" s="601" t="str">
        <f>IF('Hidden Calculations'!AE250=-1,"",'Hidden Calculations'!AE250)</f>
        <v/>
      </c>
      <c r="B265" s="602" t="str">
        <f>IF('Hidden Calculations'!AF250=-1,"",'Hidden Calculations'!AF250)</f>
        <v/>
      </c>
      <c r="C265" s="312" t="str">
        <f>'Hidden Calculations'!AG250</f>
        <v/>
      </c>
      <c r="D265" s="804" t="str">
        <f>'Hidden Calculations'!AH250</f>
        <v/>
      </c>
      <c r="E265" s="804" t="str">
        <f>IF(D265="PM","The emission reduction techniques for PM10 and PM2.5 will follow the technique for PM. ","")&amp;IF($D265="","",IFERROR(HLOOKUP(D265,'BACT-Monitoring Hidden'!$C$2:$P$226,IF('Unit Types - Emission Rates'!$H$8="Combustion",112+MATCH(C265,'BACT-Monitoring Hidden'!$B$114:$B$151,0),IF('Unit Types - Emission Rates'!$H$8="Coatings",64+MATCH(C265,'BACT-Monitoring Hidden'!$B$66:$B$113,0),IF('Unit Types - Emission Rates'!$H$8="Chemical / Energy",1+MATCH(C265,'BACT-Monitoring Hidden'!$B$3:$B$65,0),150+MATCH(C265,'BACT-Monitoring Hidden'!$B$152:$B$226,0)))),FALSE),"Fill out the Additional Notes column to demonstrate how BACT will be met."))</f>
        <v/>
      </c>
      <c r="F265" s="1007"/>
      <c r="G265" s="701"/>
      <c r="H265" s="237"/>
    </row>
    <row r="266" spans="1:8" ht="23.1" customHeight="1" x14ac:dyDescent="0.2">
      <c r="A266" s="601" t="str">
        <f>IF('Hidden Calculations'!AE251=-1,"",'Hidden Calculations'!AE251)</f>
        <v/>
      </c>
      <c r="B266" s="602" t="str">
        <f>IF('Hidden Calculations'!AF251=-1,"",'Hidden Calculations'!AF251)</f>
        <v/>
      </c>
      <c r="C266" s="312" t="str">
        <f>'Hidden Calculations'!AG251</f>
        <v/>
      </c>
      <c r="D266" s="804" t="str">
        <f>'Hidden Calculations'!AH251</f>
        <v/>
      </c>
      <c r="E266" s="804" t="str">
        <f>IF(D266="PM","The emission reduction techniques for PM10 and PM2.5 will follow the technique for PM. ","")&amp;IF($D266="","",IFERROR(HLOOKUP(D266,'BACT-Monitoring Hidden'!$C$2:$P$226,IF('Unit Types - Emission Rates'!$H$8="Combustion",112+MATCH(C266,'BACT-Monitoring Hidden'!$B$114:$B$151,0),IF('Unit Types - Emission Rates'!$H$8="Coatings",64+MATCH(C266,'BACT-Monitoring Hidden'!$B$66:$B$113,0),IF('Unit Types - Emission Rates'!$H$8="Chemical / Energy",1+MATCH(C266,'BACT-Monitoring Hidden'!$B$3:$B$65,0),150+MATCH(C266,'BACT-Monitoring Hidden'!$B$152:$B$226,0)))),FALSE),"Fill out the Additional Notes column to demonstrate how BACT will be met."))</f>
        <v/>
      </c>
      <c r="F266" s="1007"/>
      <c r="G266" s="701"/>
      <c r="H266" s="237"/>
    </row>
    <row r="267" spans="1:8" ht="23.1" customHeight="1" x14ac:dyDescent="0.2">
      <c r="A267" s="601" t="str">
        <f>IF('Hidden Calculations'!AE252=-1,"",'Hidden Calculations'!AE252)</f>
        <v/>
      </c>
      <c r="B267" s="603" t="str">
        <f>IF('Hidden Calculations'!AF252=-1,"",'Hidden Calculations'!AF252)</f>
        <v/>
      </c>
      <c r="C267" s="313" t="str">
        <f>'Hidden Calculations'!AG252</f>
        <v/>
      </c>
      <c r="D267" s="1008" t="str">
        <f>'Hidden Calculations'!AH252</f>
        <v/>
      </c>
      <c r="E267" s="1008" t="str">
        <f>IF(D267="PM","The emission reduction techniques for PM10 and PM2.5 will follow the technique for PM. ","")&amp;IF($D267="","",IFERROR(HLOOKUP(D267,'BACT-Monitoring Hidden'!$C$2:$P$226,IF('Unit Types - Emission Rates'!$H$8="Combustion",112+MATCH(C267,'BACT-Monitoring Hidden'!$B$114:$B$151,0),IF('Unit Types - Emission Rates'!$H$8="Coatings",64+MATCH(C267,'BACT-Monitoring Hidden'!$B$66:$B$113,0),IF('Unit Types - Emission Rates'!$H$8="Chemical / Energy",1+MATCH(C267,'BACT-Monitoring Hidden'!$B$3:$B$65,0),150+MATCH(C267,'BACT-Monitoring Hidden'!$B$152:$B$226,0)))),FALSE),"Fill out the Additional Notes column to demonstrate how BACT will be met."))</f>
        <v/>
      </c>
      <c r="F267" s="1009"/>
      <c r="G267" s="1010"/>
      <c r="H267" s="237"/>
    </row>
    <row r="268" spans="1:8" ht="23.1" customHeight="1" thickBot="1" x14ac:dyDescent="0.25">
      <c r="A268" s="604" t="str">
        <f>IF('Hidden Calculations'!AE253=-1,"",'Hidden Calculations'!AE253)</f>
        <v/>
      </c>
      <c r="B268" s="605" t="str">
        <f>IF('Hidden Calculations'!AF253=-1,"",'Hidden Calculations'!AF253)</f>
        <v/>
      </c>
      <c r="C268" s="314" t="str">
        <f>'Hidden Calculations'!AG253</f>
        <v/>
      </c>
      <c r="D268" s="606" t="str">
        <f>'Hidden Calculations'!AH253</f>
        <v/>
      </c>
      <c r="E268" s="1011" t="str">
        <f>IF(D268="PM","The emission reduction techniques for PM10 and PM2.5 will follow the technique for PM. ","")&amp;IF($D268="","",IFERROR(HLOOKUP(D268,'BACT-Monitoring Hidden'!$C$2:$P$226,IF('Unit Types - Emission Rates'!$H$8="Combustion",112+MATCH(C268,'BACT-Monitoring Hidden'!$B$114:$B$151,0),IF('Unit Types - Emission Rates'!$H$8="Coatings",64+MATCH(C268,'BACT-Monitoring Hidden'!$B$66:$B$113,0),IF('Unit Types - Emission Rates'!$H$8="Chemical / Energy",1+MATCH(C268,'BACT-Monitoring Hidden'!$B$3:$B$65,0),150+MATCH(C268,'BACT-Monitoring Hidden'!$B$152:$B$226,0)))),FALSE),"Fill out the Additional Notes column to demonstrate how BACT will be met."))</f>
        <v/>
      </c>
      <c r="F268" s="1012"/>
      <c r="G268" s="1013"/>
      <c r="H268" s="237"/>
    </row>
    <row r="269" spans="1:8" ht="23.1" customHeight="1" x14ac:dyDescent="0.2">
      <c r="A269" s="600" t="str">
        <f>IF('Hidden Calculations'!AE254=-1,"",'Hidden Calculations'!AE254)</f>
        <v/>
      </c>
      <c r="B269" s="1014" t="str">
        <f>IF('Hidden Calculations'!AF254=-1,"",'Hidden Calculations'!AF254)</f>
        <v/>
      </c>
      <c r="C269" s="1015" t="str">
        <f>'Hidden Calculations'!AG254</f>
        <v/>
      </c>
      <c r="D269" s="765" t="str">
        <f>'Hidden Calculations'!AH254</f>
        <v/>
      </c>
      <c r="E269" s="765" t="str">
        <f>IF(D269="PM","The emission reduction techniques for PM10 and PM2.5 will follow the technique for PM. ","")&amp;IF($D269="","",IFERROR(HLOOKUP(D269,'BACT-Monitoring Hidden'!$C$2:$P$226,IF('Unit Types - Emission Rates'!$H$8="Combustion",112+MATCH(C269,'BACT-Monitoring Hidden'!$B$114:$B$151,0),IF('Unit Types - Emission Rates'!$H$8="Coatings",64+MATCH(C269,'BACT-Monitoring Hidden'!$B$66:$B$113,0),IF('Unit Types - Emission Rates'!$H$8="Chemical / Energy",1+MATCH(C269,'BACT-Monitoring Hidden'!$B$3:$B$65,0),150+MATCH(C269,'BACT-Monitoring Hidden'!$B$152:$B$226,0)))),FALSE),"Fill out the Additional Notes column to demonstrate how BACT will be met."))</f>
        <v/>
      </c>
      <c r="F269" s="1016"/>
      <c r="G269" s="1017"/>
      <c r="H269" s="237"/>
    </row>
    <row r="270" spans="1:8" ht="23.1" customHeight="1" x14ac:dyDescent="0.2">
      <c r="A270" s="601" t="str">
        <f>IF('Hidden Calculations'!AE255=-1,"",'Hidden Calculations'!AE255)</f>
        <v/>
      </c>
      <c r="B270" s="602" t="str">
        <f>IF('Hidden Calculations'!AF255=-1,"",'Hidden Calculations'!AF255)</f>
        <v/>
      </c>
      <c r="C270" s="312" t="str">
        <f>'Hidden Calculations'!AG255</f>
        <v/>
      </c>
      <c r="D270" s="804" t="str">
        <f>'Hidden Calculations'!AH255</f>
        <v/>
      </c>
      <c r="E270" s="804" t="str">
        <f>IF(D270="PM","The emission reduction techniques for PM10 and PM2.5 will follow the technique for PM. ","")&amp;IF($D270="","",IFERROR(HLOOKUP(D270,'BACT-Monitoring Hidden'!$C$2:$P$226,IF('Unit Types - Emission Rates'!$H$8="Combustion",112+MATCH(C270,'BACT-Monitoring Hidden'!$B$114:$B$151,0),IF('Unit Types - Emission Rates'!$H$8="Coatings",64+MATCH(C270,'BACT-Monitoring Hidden'!$B$66:$B$113,0),IF('Unit Types - Emission Rates'!$H$8="Chemical / Energy",1+MATCH(C270,'BACT-Monitoring Hidden'!$B$3:$B$65,0),150+MATCH(C270,'BACT-Monitoring Hidden'!$B$152:$B$226,0)))),FALSE),"Fill out the Additional Notes column to demonstrate how BACT will be met."))</f>
        <v/>
      </c>
      <c r="F270" s="1007"/>
      <c r="G270" s="701"/>
      <c r="H270" s="237"/>
    </row>
    <row r="271" spans="1:8" ht="23.1" customHeight="1" x14ac:dyDescent="0.2">
      <c r="A271" s="601" t="str">
        <f>IF('Hidden Calculations'!AE256=-1,"",'Hidden Calculations'!AE256)</f>
        <v/>
      </c>
      <c r="B271" s="602" t="str">
        <f>IF('Hidden Calculations'!AF256=-1,"",'Hidden Calculations'!AF256)</f>
        <v/>
      </c>
      <c r="C271" s="312" t="str">
        <f>'Hidden Calculations'!AG256</f>
        <v/>
      </c>
      <c r="D271" s="804" t="str">
        <f>'Hidden Calculations'!AH256</f>
        <v/>
      </c>
      <c r="E271" s="804" t="str">
        <f>IF(D271="PM","The emission reduction techniques for PM10 and PM2.5 will follow the technique for PM. ","")&amp;IF($D271="","",IFERROR(HLOOKUP(D271,'BACT-Monitoring Hidden'!$C$2:$P$226,IF('Unit Types - Emission Rates'!$H$8="Combustion",112+MATCH(C271,'BACT-Monitoring Hidden'!$B$114:$B$151,0),IF('Unit Types - Emission Rates'!$H$8="Coatings",64+MATCH(C271,'BACT-Monitoring Hidden'!$B$66:$B$113,0),IF('Unit Types - Emission Rates'!$H$8="Chemical / Energy",1+MATCH(C271,'BACT-Monitoring Hidden'!$B$3:$B$65,0),150+MATCH(C271,'BACT-Monitoring Hidden'!$B$152:$B$226,0)))),FALSE),"Fill out the Additional Notes column to demonstrate how BACT will be met."))</f>
        <v/>
      </c>
      <c r="F271" s="1007"/>
      <c r="G271" s="701"/>
      <c r="H271" s="237"/>
    </row>
    <row r="272" spans="1:8" ht="23.1" customHeight="1" x14ac:dyDescent="0.2">
      <c r="A272" s="601" t="str">
        <f>IF('Hidden Calculations'!AE257=-1,"",'Hidden Calculations'!AE257)</f>
        <v/>
      </c>
      <c r="B272" s="602" t="str">
        <f>IF('Hidden Calculations'!AF257=-1,"",'Hidden Calculations'!AF257)</f>
        <v/>
      </c>
      <c r="C272" s="312" t="str">
        <f>'Hidden Calculations'!AG257</f>
        <v/>
      </c>
      <c r="D272" s="804" t="str">
        <f>'Hidden Calculations'!AH257</f>
        <v/>
      </c>
      <c r="E272" s="804" t="str">
        <f>IF(D272="PM","The emission reduction techniques for PM10 and PM2.5 will follow the technique for PM. ","")&amp;IF($D272="","",IFERROR(HLOOKUP(D272,'BACT-Monitoring Hidden'!$C$2:$P$226,IF('Unit Types - Emission Rates'!$H$8="Combustion",112+MATCH(C272,'BACT-Monitoring Hidden'!$B$114:$B$151,0),IF('Unit Types - Emission Rates'!$H$8="Coatings",64+MATCH(C272,'BACT-Monitoring Hidden'!$B$66:$B$113,0),IF('Unit Types - Emission Rates'!$H$8="Chemical / Energy",1+MATCH(C272,'BACT-Monitoring Hidden'!$B$3:$B$65,0),150+MATCH(C272,'BACT-Monitoring Hidden'!$B$152:$B$226,0)))),FALSE),"Fill out the Additional Notes column to demonstrate how BACT will be met."))</f>
        <v/>
      </c>
      <c r="F272" s="1007"/>
      <c r="G272" s="701"/>
      <c r="H272" s="237"/>
    </row>
    <row r="273" spans="1:8" ht="23.1" customHeight="1" x14ac:dyDescent="0.2">
      <c r="A273" s="601" t="str">
        <f>IF('Hidden Calculations'!AE258=-1,"",'Hidden Calculations'!AE258)</f>
        <v/>
      </c>
      <c r="B273" s="602" t="str">
        <f>IF('Hidden Calculations'!AF258=-1,"",'Hidden Calculations'!AF258)</f>
        <v/>
      </c>
      <c r="C273" s="312" t="str">
        <f>'Hidden Calculations'!AG258</f>
        <v/>
      </c>
      <c r="D273" s="804" t="str">
        <f>'Hidden Calculations'!AH258</f>
        <v/>
      </c>
      <c r="E273" s="804" t="str">
        <f>IF(D273="PM","The emission reduction techniques for PM10 and PM2.5 will follow the technique for PM. ","")&amp;IF($D273="","",IFERROR(HLOOKUP(D273,'BACT-Monitoring Hidden'!$C$2:$P$226,IF('Unit Types - Emission Rates'!$H$8="Combustion",112+MATCH(C273,'BACT-Monitoring Hidden'!$B$114:$B$151,0),IF('Unit Types - Emission Rates'!$H$8="Coatings",64+MATCH(C273,'BACT-Monitoring Hidden'!$B$66:$B$113,0),IF('Unit Types - Emission Rates'!$H$8="Chemical / Energy",1+MATCH(C273,'BACT-Monitoring Hidden'!$B$3:$B$65,0),150+MATCH(C273,'BACT-Monitoring Hidden'!$B$152:$B$226,0)))),FALSE),"Fill out the Additional Notes column to demonstrate how BACT will be met."))</f>
        <v/>
      </c>
      <c r="F273" s="1007"/>
      <c r="G273" s="701"/>
      <c r="H273" s="237"/>
    </row>
    <row r="274" spans="1:8" ht="23.1" customHeight="1" x14ac:dyDescent="0.2">
      <c r="A274" s="601" t="str">
        <f>IF('Hidden Calculations'!AE259=-1,"",'Hidden Calculations'!AE259)</f>
        <v/>
      </c>
      <c r="B274" s="602" t="str">
        <f>IF('Hidden Calculations'!AF259=-1,"",'Hidden Calculations'!AF259)</f>
        <v/>
      </c>
      <c r="C274" s="312" t="str">
        <f>'Hidden Calculations'!AG259</f>
        <v/>
      </c>
      <c r="D274" s="804" t="str">
        <f>'Hidden Calculations'!AH259</f>
        <v/>
      </c>
      <c r="E274" s="804" t="str">
        <f>IF(D274="PM","The emission reduction techniques for PM10 and PM2.5 will follow the technique for PM. ","")&amp;IF($D274="","",IFERROR(HLOOKUP(D274,'BACT-Monitoring Hidden'!$C$2:$P$226,IF('Unit Types - Emission Rates'!$H$8="Combustion",112+MATCH(C274,'BACT-Monitoring Hidden'!$B$114:$B$151,0),IF('Unit Types - Emission Rates'!$H$8="Coatings",64+MATCH(C274,'BACT-Monitoring Hidden'!$B$66:$B$113,0),IF('Unit Types - Emission Rates'!$H$8="Chemical / Energy",1+MATCH(C274,'BACT-Monitoring Hidden'!$B$3:$B$65,0),150+MATCH(C274,'BACT-Monitoring Hidden'!$B$152:$B$226,0)))),FALSE),"Fill out the Additional Notes column to demonstrate how BACT will be met."))</f>
        <v/>
      </c>
      <c r="F274" s="1007"/>
      <c r="G274" s="701"/>
      <c r="H274" s="237"/>
    </row>
    <row r="275" spans="1:8" ht="23.1" customHeight="1" x14ac:dyDescent="0.2">
      <c r="A275" s="601" t="str">
        <f>IF('Hidden Calculations'!AE260=-1,"",'Hidden Calculations'!AE260)</f>
        <v/>
      </c>
      <c r="B275" s="602" t="str">
        <f>IF('Hidden Calculations'!AF260=-1,"",'Hidden Calculations'!AF260)</f>
        <v/>
      </c>
      <c r="C275" s="312" t="str">
        <f>'Hidden Calculations'!AG260</f>
        <v/>
      </c>
      <c r="D275" s="804" t="str">
        <f>'Hidden Calculations'!AH260</f>
        <v/>
      </c>
      <c r="E275" s="804" t="str">
        <f>IF(D275="PM","The emission reduction techniques for PM10 and PM2.5 will follow the technique for PM. ","")&amp;IF($D275="","",IFERROR(HLOOKUP(D275,'BACT-Monitoring Hidden'!$C$2:$P$226,IF('Unit Types - Emission Rates'!$H$8="Combustion",112+MATCH(C275,'BACT-Monitoring Hidden'!$B$114:$B$151,0),IF('Unit Types - Emission Rates'!$H$8="Coatings",64+MATCH(C275,'BACT-Monitoring Hidden'!$B$66:$B$113,0),IF('Unit Types - Emission Rates'!$H$8="Chemical / Energy",1+MATCH(C275,'BACT-Monitoring Hidden'!$B$3:$B$65,0),150+MATCH(C275,'BACT-Monitoring Hidden'!$B$152:$B$226,0)))),FALSE),"Fill out the Additional Notes column to demonstrate how BACT will be met."))</f>
        <v/>
      </c>
      <c r="F275" s="1007"/>
      <c r="G275" s="701"/>
      <c r="H275" s="237"/>
    </row>
    <row r="276" spans="1:8" ht="23.1" customHeight="1" x14ac:dyDescent="0.2">
      <c r="A276" s="601" t="str">
        <f>IF('Hidden Calculations'!AE261=-1,"",'Hidden Calculations'!AE261)</f>
        <v/>
      </c>
      <c r="B276" s="602" t="str">
        <f>IF('Hidden Calculations'!AF261=-1,"",'Hidden Calculations'!AF261)</f>
        <v/>
      </c>
      <c r="C276" s="312" t="str">
        <f>'Hidden Calculations'!AG261</f>
        <v/>
      </c>
      <c r="D276" s="804" t="str">
        <f>'Hidden Calculations'!AH261</f>
        <v/>
      </c>
      <c r="E276" s="804" t="str">
        <f>IF(D276="PM","The emission reduction techniques for PM10 and PM2.5 will follow the technique for PM. ","")&amp;IF($D276="","",IFERROR(HLOOKUP(D276,'BACT-Monitoring Hidden'!$C$2:$P$226,IF('Unit Types - Emission Rates'!$H$8="Combustion",112+MATCH(C276,'BACT-Monitoring Hidden'!$B$114:$B$151,0),IF('Unit Types - Emission Rates'!$H$8="Coatings",64+MATCH(C276,'BACT-Monitoring Hidden'!$B$66:$B$113,0),IF('Unit Types - Emission Rates'!$H$8="Chemical / Energy",1+MATCH(C276,'BACT-Monitoring Hidden'!$B$3:$B$65,0),150+MATCH(C276,'BACT-Monitoring Hidden'!$B$152:$B$226,0)))),FALSE),"Fill out the Additional Notes column to demonstrate how BACT will be met."))</f>
        <v/>
      </c>
      <c r="F276" s="1007"/>
      <c r="G276" s="701"/>
      <c r="H276" s="237"/>
    </row>
    <row r="277" spans="1:8" ht="23.1" customHeight="1" x14ac:dyDescent="0.2">
      <c r="A277" s="601" t="str">
        <f>IF('Hidden Calculations'!AE262=-1,"",'Hidden Calculations'!AE262)</f>
        <v/>
      </c>
      <c r="B277" s="602" t="str">
        <f>IF('Hidden Calculations'!AF262=-1,"",'Hidden Calculations'!AF262)</f>
        <v/>
      </c>
      <c r="C277" s="312" t="str">
        <f>'Hidden Calculations'!AG262</f>
        <v/>
      </c>
      <c r="D277" s="804" t="str">
        <f>'Hidden Calculations'!AH262</f>
        <v/>
      </c>
      <c r="E277" s="804" t="str">
        <f>IF(D277="PM","The emission reduction techniques for PM10 and PM2.5 will follow the technique for PM. ","")&amp;IF($D277="","",IFERROR(HLOOKUP(D277,'BACT-Monitoring Hidden'!$C$2:$P$226,IF('Unit Types - Emission Rates'!$H$8="Combustion",112+MATCH(C277,'BACT-Monitoring Hidden'!$B$114:$B$151,0),IF('Unit Types - Emission Rates'!$H$8="Coatings",64+MATCH(C277,'BACT-Monitoring Hidden'!$B$66:$B$113,0),IF('Unit Types - Emission Rates'!$H$8="Chemical / Energy",1+MATCH(C277,'BACT-Monitoring Hidden'!$B$3:$B$65,0),150+MATCH(C277,'BACT-Monitoring Hidden'!$B$152:$B$226,0)))),FALSE),"Fill out the Additional Notes column to demonstrate how BACT will be met."))</f>
        <v/>
      </c>
      <c r="F277" s="1007"/>
      <c r="G277" s="701"/>
      <c r="H277" s="237"/>
    </row>
    <row r="278" spans="1:8" ht="23.1" customHeight="1" x14ac:dyDescent="0.2">
      <c r="A278" s="601" t="str">
        <f>IF('Hidden Calculations'!AE263=-1,"",'Hidden Calculations'!AE263)</f>
        <v/>
      </c>
      <c r="B278" s="602" t="str">
        <f>IF('Hidden Calculations'!AF263=-1,"",'Hidden Calculations'!AF263)</f>
        <v/>
      </c>
      <c r="C278" s="312" t="str">
        <f>'Hidden Calculations'!AG263</f>
        <v/>
      </c>
      <c r="D278" s="804" t="str">
        <f>'Hidden Calculations'!AH263</f>
        <v/>
      </c>
      <c r="E278" s="804" t="str">
        <f>IF(D278="PM","The emission reduction techniques for PM10 and PM2.5 will follow the technique for PM. ","")&amp;IF($D278="","",IFERROR(HLOOKUP(D278,'BACT-Monitoring Hidden'!$C$2:$P$226,IF('Unit Types - Emission Rates'!$H$8="Combustion",112+MATCH(C278,'BACT-Monitoring Hidden'!$B$114:$B$151,0),IF('Unit Types - Emission Rates'!$H$8="Coatings",64+MATCH(C278,'BACT-Monitoring Hidden'!$B$66:$B$113,0),IF('Unit Types - Emission Rates'!$H$8="Chemical / Energy",1+MATCH(C278,'BACT-Monitoring Hidden'!$B$3:$B$65,0),150+MATCH(C278,'BACT-Monitoring Hidden'!$B$152:$B$226,0)))),FALSE),"Fill out the Additional Notes column to demonstrate how BACT will be met."))</f>
        <v/>
      </c>
      <c r="F278" s="1007"/>
      <c r="G278" s="701"/>
      <c r="H278" s="237"/>
    </row>
    <row r="279" spans="1:8" ht="23.1" customHeight="1" x14ac:dyDescent="0.2">
      <c r="A279" s="601" t="str">
        <f>IF('Hidden Calculations'!AE264=-1,"",'Hidden Calculations'!AE264)</f>
        <v/>
      </c>
      <c r="B279" s="602" t="str">
        <f>IF('Hidden Calculations'!AF264=-1,"",'Hidden Calculations'!AF264)</f>
        <v/>
      </c>
      <c r="C279" s="312" t="str">
        <f>'Hidden Calculations'!AG264</f>
        <v/>
      </c>
      <c r="D279" s="804" t="str">
        <f>'Hidden Calculations'!AH264</f>
        <v/>
      </c>
      <c r="E279" s="804" t="str">
        <f>IF(D279="PM","The emission reduction techniques for PM10 and PM2.5 will follow the technique for PM. ","")&amp;IF($D279="","",IFERROR(HLOOKUP(D279,'BACT-Monitoring Hidden'!$C$2:$P$226,IF('Unit Types - Emission Rates'!$H$8="Combustion",112+MATCH(C279,'BACT-Monitoring Hidden'!$B$114:$B$151,0),IF('Unit Types - Emission Rates'!$H$8="Coatings",64+MATCH(C279,'BACT-Monitoring Hidden'!$B$66:$B$113,0),IF('Unit Types - Emission Rates'!$H$8="Chemical / Energy",1+MATCH(C279,'BACT-Monitoring Hidden'!$B$3:$B$65,0),150+MATCH(C279,'BACT-Monitoring Hidden'!$B$152:$B$226,0)))),FALSE),"Fill out the Additional Notes column to demonstrate how BACT will be met."))</f>
        <v/>
      </c>
      <c r="F279" s="1007"/>
      <c r="G279" s="701"/>
      <c r="H279" s="237"/>
    </row>
    <row r="280" spans="1:8" ht="23.1" customHeight="1" x14ac:dyDescent="0.2">
      <c r="A280" s="601" t="str">
        <f>IF('Hidden Calculations'!AE265=-1,"",'Hidden Calculations'!AE265)</f>
        <v/>
      </c>
      <c r="B280" s="602" t="str">
        <f>IF('Hidden Calculations'!AF265=-1,"",'Hidden Calculations'!AF265)</f>
        <v/>
      </c>
      <c r="C280" s="312" t="str">
        <f>'Hidden Calculations'!AG265</f>
        <v/>
      </c>
      <c r="D280" s="804" t="str">
        <f>'Hidden Calculations'!AH265</f>
        <v/>
      </c>
      <c r="E280" s="804" t="str">
        <f>IF(D280="PM","The emission reduction techniques for PM10 and PM2.5 will follow the technique for PM. ","")&amp;IF($D280="","",IFERROR(HLOOKUP(D280,'BACT-Monitoring Hidden'!$C$2:$P$226,IF('Unit Types - Emission Rates'!$H$8="Combustion",112+MATCH(C280,'BACT-Monitoring Hidden'!$B$114:$B$151,0),IF('Unit Types - Emission Rates'!$H$8="Coatings",64+MATCH(C280,'BACT-Monitoring Hidden'!$B$66:$B$113,0),IF('Unit Types - Emission Rates'!$H$8="Chemical / Energy",1+MATCH(C280,'BACT-Monitoring Hidden'!$B$3:$B$65,0),150+MATCH(C280,'BACT-Monitoring Hidden'!$B$152:$B$226,0)))),FALSE),"Fill out the Additional Notes column to demonstrate how BACT will be met."))</f>
        <v/>
      </c>
      <c r="F280" s="1007"/>
      <c r="G280" s="701"/>
      <c r="H280" s="237"/>
    </row>
    <row r="281" spans="1:8" ht="23.1" customHeight="1" x14ac:dyDescent="0.2">
      <c r="A281" s="601" t="str">
        <f>IF('Hidden Calculations'!AE266=-1,"",'Hidden Calculations'!AE266)</f>
        <v/>
      </c>
      <c r="B281" s="603" t="str">
        <f>IF('Hidden Calculations'!AF266=-1,"",'Hidden Calculations'!AF266)</f>
        <v/>
      </c>
      <c r="C281" s="313" t="str">
        <f>'Hidden Calculations'!AG266</f>
        <v/>
      </c>
      <c r="D281" s="1008" t="str">
        <f>'Hidden Calculations'!AH266</f>
        <v/>
      </c>
      <c r="E281" s="1008" t="str">
        <f>IF(D281="PM","The emission reduction techniques for PM10 and PM2.5 will follow the technique for PM. ","")&amp;IF($D281="","",IFERROR(HLOOKUP(D281,'BACT-Monitoring Hidden'!$C$2:$P$226,IF('Unit Types - Emission Rates'!$H$8="Combustion",112+MATCH(C281,'BACT-Monitoring Hidden'!$B$114:$B$151,0),IF('Unit Types - Emission Rates'!$H$8="Coatings",64+MATCH(C281,'BACT-Monitoring Hidden'!$B$66:$B$113,0),IF('Unit Types - Emission Rates'!$H$8="Chemical / Energy",1+MATCH(C281,'BACT-Monitoring Hidden'!$B$3:$B$65,0),150+MATCH(C281,'BACT-Monitoring Hidden'!$B$152:$B$226,0)))),FALSE),"Fill out the Additional Notes column to demonstrate how BACT will be met."))</f>
        <v/>
      </c>
      <c r="F281" s="1009"/>
      <c r="G281" s="1010"/>
      <c r="H281" s="237"/>
    </row>
    <row r="282" spans="1:8" ht="23.1" customHeight="1" thickBot="1" x14ac:dyDescent="0.25">
      <c r="A282" s="604" t="str">
        <f>IF('Hidden Calculations'!AE267=-1,"",'Hidden Calculations'!AE267)</f>
        <v/>
      </c>
      <c r="B282" s="605" t="str">
        <f>IF('Hidden Calculations'!AF267=-1,"",'Hidden Calculations'!AF267)</f>
        <v/>
      </c>
      <c r="C282" s="314" t="str">
        <f>'Hidden Calculations'!AG267</f>
        <v/>
      </c>
      <c r="D282" s="606" t="str">
        <f>'Hidden Calculations'!AH267</f>
        <v/>
      </c>
      <c r="E282" s="1011" t="str">
        <f>IF(D282="PM","The emission reduction techniques for PM10 and PM2.5 will follow the technique for PM. ","")&amp;IF($D282="","",IFERROR(HLOOKUP(D282,'BACT-Monitoring Hidden'!$C$2:$P$226,IF('Unit Types - Emission Rates'!$H$8="Combustion",112+MATCH(C282,'BACT-Monitoring Hidden'!$B$114:$B$151,0),IF('Unit Types - Emission Rates'!$H$8="Coatings",64+MATCH(C282,'BACT-Monitoring Hidden'!$B$66:$B$113,0),IF('Unit Types - Emission Rates'!$H$8="Chemical / Energy",1+MATCH(C282,'BACT-Monitoring Hidden'!$B$3:$B$65,0),150+MATCH(C282,'BACT-Monitoring Hidden'!$B$152:$B$226,0)))),FALSE),"Fill out the Additional Notes column to demonstrate how BACT will be met."))</f>
        <v/>
      </c>
      <c r="F282" s="1012"/>
      <c r="G282" s="1013"/>
      <c r="H282" s="237"/>
    </row>
    <row r="283" spans="1:8" ht="23.1" customHeight="1" x14ac:dyDescent="0.2">
      <c r="A283" s="600" t="str">
        <f>IF('Hidden Calculations'!AE268=-1,"",'Hidden Calculations'!AE268)</f>
        <v/>
      </c>
      <c r="B283" s="1014" t="str">
        <f>IF('Hidden Calculations'!AF268=-1,"",'Hidden Calculations'!AF268)</f>
        <v/>
      </c>
      <c r="C283" s="1015" t="str">
        <f>'Hidden Calculations'!AG268</f>
        <v/>
      </c>
      <c r="D283" s="765" t="str">
        <f>'Hidden Calculations'!AH268</f>
        <v/>
      </c>
      <c r="E283" s="765" t="str">
        <f>IF(D283="PM","The emission reduction techniques for PM10 and PM2.5 will follow the technique for PM. ","")&amp;IF($D283="","",IFERROR(HLOOKUP(D283,'BACT-Monitoring Hidden'!$C$2:$P$226,IF('Unit Types - Emission Rates'!$H$8="Combustion",112+MATCH(C283,'BACT-Monitoring Hidden'!$B$114:$B$151,0),IF('Unit Types - Emission Rates'!$H$8="Coatings",64+MATCH(C283,'BACT-Monitoring Hidden'!$B$66:$B$113,0),IF('Unit Types - Emission Rates'!$H$8="Chemical / Energy",1+MATCH(C283,'BACT-Monitoring Hidden'!$B$3:$B$65,0),150+MATCH(C283,'BACT-Monitoring Hidden'!$B$152:$B$226,0)))),FALSE),"Fill out the Additional Notes column to demonstrate how BACT will be met."))</f>
        <v/>
      </c>
      <c r="F283" s="1016"/>
      <c r="G283" s="1017"/>
      <c r="H283" s="237"/>
    </row>
    <row r="284" spans="1:8" ht="23.1" customHeight="1" x14ac:dyDescent="0.2">
      <c r="A284" s="601" t="str">
        <f>IF('Hidden Calculations'!AE269=-1,"",'Hidden Calculations'!AE269)</f>
        <v/>
      </c>
      <c r="B284" s="602" t="str">
        <f>IF('Hidden Calculations'!AF269=-1,"",'Hidden Calculations'!AF269)</f>
        <v/>
      </c>
      <c r="C284" s="312" t="str">
        <f>'Hidden Calculations'!AG269</f>
        <v/>
      </c>
      <c r="D284" s="804" t="str">
        <f>'Hidden Calculations'!AH269</f>
        <v/>
      </c>
      <c r="E284" s="804" t="str">
        <f>IF(D284="PM","The emission reduction techniques for PM10 and PM2.5 will follow the technique for PM. ","")&amp;IF($D284="","",IFERROR(HLOOKUP(D284,'BACT-Monitoring Hidden'!$C$2:$P$226,IF('Unit Types - Emission Rates'!$H$8="Combustion",112+MATCH(C284,'BACT-Monitoring Hidden'!$B$114:$B$151,0),IF('Unit Types - Emission Rates'!$H$8="Coatings",64+MATCH(C284,'BACT-Monitoring Hidden'!$B$66:$B$113,0),IF('Unit Types - Emission Rates'!$H$8="Chemical / Energy",1+MATCH(C284,'BACT-Monitoring Hidden'!$B$3:$B$65,0),150+MATCH(C284,'BACT-Monitoring Hidden'!$B$152:$B$226,0)))),FALSE),"Fill out the Additional Notes column to demonstrate how BACT will be met."))</f>
        <v/>
      </c>
      <c r="F284" s="1007"/>
      <c r="G284" s="701"/>
      <c r="H284" s="237"/>
    </row>
    <row r="285" spans="1:8" ht="23.1" customHeight="1" x14ac:dyDescent="0.2">
      <c r="A285" s="601" t="str">
        <f>IF('Hidden Calculations'!AE270=-1,"",'Hidden Calculations'!AE270)</f>
        <v/>
      </c>
      <c r="B285" s="602" t="str">
        <f>IF('Hidden Calculations'!AF270=-1,"",'Hidden Calculations'!AF270)</f>
        <v/>
      </c>
      <c r="C285" s="312" t="str">
        <f>'Hidden Calculations'!AG270</f>
        <v/>
      </c>
      <c r="D285" s="804" t="str">
        <f>'Hidden Calculations'!AH270</f>
        <v/>
      </c>
      <c r="E285" s="804" t="str">
        <f>IF(D285="PM","The emission reduction techniques for PM10 and PM2.5 will follow the technique for PM. ","")&amp;IF($D285="","",IFERROR(HLOOKUP(D285,'BACT-Monitoring Hidden'!$C$2:$P$226,IF('Unit Types - Emission Rates'!$H$8="Combustion",112+MATCH(C285,'BACT-Monitoring Hidden'!$B$114:$B$151,0),IF('Unit Types - Emission Rates'!$H$8="Coatings",64+MATCH(C285,'BACT-Monitoring Hidden'!$B$66:$B$113,0),IF('Unit Types - Emission Rates'!$H$8="Chemical / Energy",1+MATCH(C285,'BACT-Monitoring Hidden'!$B$3:$B$65,0),150+MATCH(C285,'BACT-Monitoring Hidden'!$B$152:$B$226,0)))),FALSE),"Fill out the Additional Notes column to demonstrate how BACT will be met."))</f>
        <v/>
      </c>
      <c r="F285" s="1007"/>
      <c r="G285" s="701"/>
      <c r="H285" s="237"/>
    </row>
    <row r="286" spans="1:8" ht="23.1" customHeight="1" x14ac:dyDescent="0.2">
      <c r="A286" s="601" t="str">
        <f>IF('Hidden Calculations'!AE271=-1,"",'Hidden Calculations'!AE271)</f>
        <v/>
      </c>
      <c r="B286" s="602" t="str">
        <f>IF('Hidden Calculations'!AF271=-1,"",'Hidden Calculations'!AF271)</f>
        <v/>
      </c>
      <c r="C286" s="312" t="str">
        <f>'Hidden Calculations'!AG271</f>
        <v/>
      </c>
      <c r="D286" s="804" t="str">
        <f>'Hidden Calculations'!AH271</f>
        <v/>
      </c>
      <c r="E286" s="804" t="str">
        <f>IF(D286="PM","The emission reduction techniques for PM10 and PM2.5 will follow the technique for PM. ","")&amp;IF($D286="","",IFERROR(HLOOKUP(D286,'BACT-Monitoring Hidden'!$C$2:$P$226,IF('Unit Types - Emission Rates'!$H$8="Combustion",112+MATCH(C286,'BACT-Monitoring Hidden'!$B$114:$B$151,0),IF('Unit Types - Emission Rates'!$H$8="Coatings",64+MATCH(C286,'BACT-Monitoring Hidden'!$B$66:$B$113,0),IF('Unit Types - Emission Rates'!$H$8="Chemical / Energy",1+MATCH(C286,'BACT-Monitoring Hidden'!$B$3:$B$65,0),150+MATCH(C286,'BACT-Monitoring Hidden'!$B$152:$B$226,0)))),FALSE),"Fill out the Additional Notes column to demonstrate how BACT will be met."))</f>
        <v/>
      </c>
      <c r="F286" s="1007"/>
      <c r="G286" s="701"/>
      <c r="H286" s="237"/>
    </row>
    <row r="287" spans="1:8" ht="23.1" customHeight="1" x14ac:dyDescent="0.2">
      <c r="A287" s="601" t="str">
        <f>IF('Hidden Calculations'!AE272=-1,"",'Hidden Calculations'!AE272)</f>
        <v/>
      </c>
      <c r="B287" s="602" t="str">
        <f>IF('Hidden Calculations'!AF272=-1,"",'Hidden Calculations'!AF272)</f>
        <v/>
      </c>
      <c r="C287" s="312" t="str">
        <f>'Hidden Calculations'!AG272</f>
        <v/>
      </c>
      <c r="D287" s="804" t="str">
        <f>'Hidden Calculations'!AH272</f>
        <v/>
      </c>
      <c r="E287" s="804" t="str">
        <f>IF(D287="PM","The emission reduction techniques for PM10 and PM2.5 will follow the technique for PM. ","")&amp;IF($D287="","",IFERROR(HLOOKUP(D287,'BACT-Monitoring Hidden'!$C$2:$P$226,IF('Unit Types - Emission Rates'!$H$8="Combustion",112+MATCH(C287,'BACT-Monitoring Hidden'!$B$114:$B$151,0),IF('Unit Types - Emission Rates'!$H$8="Coatings",64+MATCH(C287,'BACT-Monitoring Hidden'!$B$66:$B$113,0),IF('Unit Types - Emission Rates'!$H$8="Chemical / Energy",1+MATCH(C287,'BACT-Monitoring Hidden'!$B$3:$B$65,0),150+MATCH(C287,'BACT-Monitoring Hidden'!$B$152:$B$226,0)))),FALSE),"Fill out the Additional Notes column to demonstrate how BACT will be met."))</f>
        <v/>
      </c>
      <c r="F287" s="1007"/>
      <c r="G287" s="701"/>
      <c r="H287" s="237"/>
    </row>
    <row r="288" spans="1:8" ht="23.1" customHeight="1" x14ac:dyDescent="0.2">
      <c r="A288" s="601" t="str">
        <f>IF('Hidden Calculations'!AE273=-1,"",'Hidden Calculations'!AE273)</f>
        <v/>
      </c>
      <c r="B288" s="602" t="str">
        <f>IF('Hidden Calculations'!AF273=-1,"",'Hidden Calculations'!AF273)</f>
        <v/>
      </c>
      <c r="C288" s="312" t="str">
        <f>'Hidden Calculations'!AG273</f>
        <v/>
      </c>
      <c r="D288" s="804" t="str">
        <f>'Hidden Calculations'!AH273</f>
        <v/>
      </c>
      <c r="E288" s="804" t="str">
        <f>IF(D288="PM","The emission reduction techniques for PM10 and PM2.5 will follow the technique for PM. ","")&amp;IF($D288="","",IFERROR(HLOOKUP(D288,'BACT-Monitoring Hidden'!$C$2:$P$226,IF('Unit Types - Emission Rates'!$H$8="Combustion",112+MATCH(C288,'BACT-Monitoring Hidden'!$B$114:$B$151,0),IF('Unit Types - Emission Rates'!$H$8="Coatings",64+MATCH(C288,'BACT-Monitoring Hidden'!$B$66:$B$113,0),IF('Unit Types - Emission Rates'!$H$8="Chemical / Energy",1+MATCH(C288,'BACT-Monitoring Hidden'!$B$3:$B$65,0),150+MATCH(C288,'BACT-Monitoring Hidden'!$B$152:$B$226,0)))),FALSE),"Fill out the Additional Notes column to demonstrate how BACT will be met."))</f>
        <v/>
      </c>
      <c r="F288" s="1007"/>
      <c r="G288" s="701"/>
      <c r="H288" s="237"/>
    </row>
    <row r="289" spans="1:8" ht="23.1" customHeight="1" x14ac:dyDescent="0.2">
      <c r="A289" s="601" t="str">
        <f>IF('Hidden Calculations'!AE274=-1,"",'Hidden Calculations'!AE274)</f>
        <v/>
      </c>
      <c r="B289" s="602" t="str">
        <f>IF('Hidden Calculations'!AF274=-1,"",'Hidden Calculations'!AF274)</f>
        <v/>
      </c>
      <c r="C289" s="312" t="str">
        <f>'Hidden Calculations'!AG274</f>
        <v/>
      </c>
      <c r="D289" s="804" t="str">
        <f>'Hidden Calculations'!AH274</f>
        <v/>
      </c>
      <c r="E289" s="804" t="str">
        <f>IF(D289="PM","The emission reduction techniques for PM10 and PM2.5 will follow the technique for PM. ","")&amp;IF($D289="","",IFERROR(HLOOKUP(D289,'BACT-Monitoring Hidden'!$C$2:$P$226,IF('Unit Types - Emission Rates'!$H$8="Combustion",112+MATCH(C289,'BACT-Monitoring Hidden'!$B$114:$B$151,0),IF('Unit Types - Emission Rates'!$H$8="Coatings",64+MATCH(C289,'BACT-Monitoring Hidden'!$B$66:$B$113,0),IF('Unit Types - Emission Rates'!$H$8="Chemical / Energy",1+MATCH(C289,'BACT-Monitoring Hidden'!$B$3:$B$65,0),150+MATCH(C289,'BACT-Monitoring Hidden'!$B$152:$B$226,0)))),FALSE),"Fill out the Additional Notes column to demonstrate how BACT will be met."))</f>
        <v/>
      </c>
      <c r="F289" s="1007"/>
      <c r="G289" s="701"/>
      <c r="H289" s="237"/>
    </row>
    <row r="290" spans="1:8" ht="23.1" customHeight="1" x14ac:dyDescent="0.2">
      <c r="A290" s="601" t="str">
        <f>IF('Hidden Calculations'!AE275=-1,"",'Hidden Calculations'!AE275)</f>
        <v/>
      </c>
      <c r="B290" s="602" t="str">
        <f>IF('Hidden Calculations'!AF275=-1,"",'Hidden Calculations'!AF275)</f>
        <v/>
      </c>
      <c r="C290" s="312" t="str">
        <f>'Hidden Calculations'!AG275</f>
        <v/>
      </c>
      <c r="D290" s="804" t="str">
        <f>'Hidden Calculations'!AH275</f>
        <v/>
      </c>
      <c r="E290" s="804" t="str">
        <f>IF(D290="PM","The emission reduction techniques for PM10 and PM2.5 will follow the technique for PM. ","")&amp;IF($D290="","",IFERROR(HLOOKUP(D290,'BACT-Monitoring Hidden'!$C$2:$P$226,IF('Unit Types - Emission Rates'!$H$8="Combustion",112+MATCH(C290,'BACT-Monitoring Hidden'!$B$114:$B$151,0),IF('Unit Types - Emission Rates'!$H$8="Coatings",64+MATCH(C290,'BACT-Monitoring Hidden'!$B$66:$B$113,0),IF('Unit Types - Emission Rates'!$H$8="Chemical / Energy",1+MATCH(C290,'BACT-Monitoring Hidden'!$B$3:$B$65,0),150+MATCH(C290,'BACT-Monitoring Hidden'!$B$152:$B$226,0)))),FALSE),"Fill out the Additional Notes column to demonstrate how BACT will be met."))</f>
        <v/>
      </c>
      <c r="F290" s="1007"/>
      <c r="G290" s="701"/>
      <c r="H290" s="237"/>
    </row>
    <row r="291" spans="1:8" ht="23.1" customHeight="1" x14ac:dyDescent="0.2">
      <c r="A291" s="601" t="str">
        <f>IF('Hidden Calculations'!AE276=-1,"",'Hidden Calculations'!AE276)</f>
        <v/>
      </c>
      <c r="B291" s="602" t="str">
        <f>IF('Hidden Calculations'!AF276=-1,"",'Hidden Calculations'!AF276)</f>
        <v/>
      </c>
      <c r="C291" s="312" t="str">
        <f>'Hidden Calculations'!AG276</f>
        <v/>
      </c>
      <c r="D291" s="804" t="str">
        <f>'Hidden Calculations'!AH276</f>
        <v/>
      </c>
      <c r="E291" s="804" t="str">
        <f>IF(D291="PM","The emission reduction techniques for PM10 and PM2.5 will follow the technique for PM. ","")&amp;IF($D291="","",IFERROR(HLOOKUP(D291,'BACT-Monitoring Hidden'!$C$2:$P$226,IF('Unit Types - Emission Rates'!$H$8="Combustion",112+MATCH(C291,'BACT-Monitoring Hidden'!$B$114:$B$151,0),IF('Unit Types - Emission Rates'!$H$8="Coatings",64+MATCH(C291,'BACT-Monitoring Hidden'!$B$66:$B$113,0),IF('Unit Types - Emission Rates'!$H$8="Chemical / Energy",1+MATCH(C291,'BACT-Monitoring Hidden'!$B$3:$B$65,0),150+MATCH(C291,'BACT-Monitoring Hidden'!$B$152:$B$226,0)))),FALSE),"Fill out the Additional Notes column to demonstrate how BACT will be met."))</f>
        <v/>
      </c>
      <c r="F291" s="1007"/>
      <c r="G291" s="701"/>
      <c r="H291" s="237"/>
    </row>
    <row r="292" spans="1:8" ht="23.1" customHeight="1" x14ac:dyDescent="0.2">
      <c r="A292" s="601" t="str">
        <f>IF('Hidden Calculations'!AE277=-1,"",'Hidden Calculations'!AE277)</f>
        <v/>
      </c>
      <c r="B292" s="602" t="str">
        <f>IF('Hidden Calculations'!AF277=-1,"",'Hidden Calculations'!AF277)</f>
        <v/>
      </c>
      <c r="C292" s="312" t="str">
        <f>'Hidden Calculations'!AG277</f>
        <v/>
      </c>
      <c r="D292" s="804" t="str">
        <f>'Hidden Calculations'!AH277</f>
        <v/>
      </c>
      <c r="E292" s="804" t="str">
        <f>IF(D292="PM","The emission reduction techniques for PM10 and PM2.5 will follow the technique for PM. ","")&amp;IF($D292="","",IFERROR(HLOOKUP(D292,'BACT-Monitoring Hidden'!$C$2:$P$226,IF('Unit Types - Emission Rates'!$H$8="Combustion",112+MATCH(C292,'BACT-Monitoring Hidden'!$B$114:$B$151,0),IF('Unit Types - Emission Rates'!$H$8="Coatings",64+MATCH(C292,'BACT-Monitoring Hidden'!$B$66:$B$113,0),IF('Unit Types - Emission Rates'!$H$8="Chemical / Energy",1+MATCH(C292,'BACT-Monitoring Hidden'!$B$3:$B$65,0),150+MATCH(C292,'BACT-Monitoring Hidden'!$B$152:$B$226,0)))),FALSE),"Fill out the Additional Notes column to demonstrate how BACT will be met."))</f>
        <v/>
      </c>
      <c r="F292" s="1007"/>
      <c r="G292" s="701"/>
      <c r="H292" s="237"/>
    </row>
    <row r="293" spans="1:8" ht="23.1" customHeight="1" x14ac:dyDescent="0.2">
      <c r="A293" s="601" t="str">
        <f>IF('Hidden Calculations'!AE278=-1,"",'Hidden Calculations'!AE278)</f>
        <v/>
      </c>
      <c r="B293" s="602" t="str">
        <f>IF('Hidden Calculations'!AF278=-1,"",'Hidden Calculations'!AF278)</f>
        <v/>
      </c>
      <c r="C293" s="312" t="str">
        <f>'Hidden Calculations'!AG278</f>
        <v/>
      </c>
      <c r="D293" s="804" t="str">
        <f>'Hidden Calculations'!AH278</f>
        <v/>
      </c>
      <c r="E293" s="804" t="str">
        <f>IF(D293="PM","The emission reduction techniques for PM10 and PM2.5 will follow the technique for PM. ","")&amp;IF($D293="","",IFERROR(HLOOKUP(D293,'BACT-Monitoring Hidden'!$C$2:$P$226,IF('Unit Types - Emission Rates'!$H$8="Combustion",112+MATCH(C293,'BACT-Monitoring Hidden'!$B$114:$B$151,0),IF('Unit Types - Emission Rates'!$H$8="Coatings",64+MATCH(C293,'BACT-Monitoring Hidden'!$B$66:$B$113,0),IF('Unit Types - Emission Rates'!$H$8="Chemical / Energy",1+MATCH(C293,'BACT-Monitoring Hidden'!$B$3:$B$65,0),150+MATCH(C293,'BACT-Monitoring Hidden'!$B$152:$B$226,0)))),FALSE),"Fill out the Additional Notes column to demonstrate how BACT will be met."))</f>
        <v/>
      </c>
      <c r="F293" s="1007"/>
      <c r="G293" s="701"/>
      <c r="H293" s="237"/>
    </row>
    <row r="294" spans="1:8" ht="23.1" customHeight="1" x14ac:dyDescent="0.2">
      <c r="A294" s="601" t="str">
        <f>IF('Hidden Calculations'!AE279=-1,"",'Hidden Calculations'!AE279)</f>
        <v/>
      </c>
      <c r="B294" s="602" t="str">
        <f>IF('Hidden Calculations'!AF279=-1,"",'Hidden Calculations'!AF279)</f>
        <v/>
      </c>
      <c r="C294" s="312" t="str">
        <f>'Hidden Calculations'!AG279</f>
        <v/>
      </c>
      <c r="D294" s="804" t="str">
        <f>'Hidden Calculations'!AH279</f>
        <v/>
      </c>
      <c r="E294" s="804" t="str">
        <f>IF(D294="PM","The emission reduction techniques for PM10 and PM2.5 will follow the technique for PM. ","")&amp;IF($D294="","",IFERROR(HLOOKUP(D294,'BACT-Monitoring Hidden'!$C$2:$P$226,IF('Unit Types - Emission Rates'!$H$8="Combustion",112+MATCH(C294,'BACT-Monitoring Hidden'!$B$114:$B$151,0),IF('Unit Types - Emission Rates'!$H$8="Coatings",64+MATCH(C294,'BACT-Monitoring Hidden'!$B$66:$B$113,0),IF('Unit Types - Emission Rates'!$H$8="Chemical / Energy",1+MATCH(C294,'BACT-Monitoring Hidden'!$B$3:$B$65,0),150+MATCH(C294,'BACT-Monitoring Hidden'!$B$152:$B$226,0)))),FALSE),"Fill out the Additional Notes column to demonstrate how BACT will be met."))</f>
        <v/>
      </c>
      <c r="F294" s="1007"/>
      <c r="G294" s="701"/>
      <c r="H294" s="237"/>
    </row>
    <row r="295" spans="1:8" ht="23.1" customHeight="1" x14ac:dyDescent="0.2">
      <c r="A295" s="601" t="str">
        <f>IF('Hidden Calculations'!AE280=-1,"",'Hidden Calculations'!AE280)</f>
        <v/>
      </c>
      <c r="B295" s="603" t="str">
        <f>IF('Hidden Calculations'!AF280=-1,"",'Hidden Calculations'!AF280)</f>
        <v/>
      </c>
      <c r="C295" s="313" t="str">
        <f>'Hidden Calculations'!AG280</f>
        <v/>
      </c>
      <c r="D295" s="1008" t="str">
        <f>'Hidden Calculations'!AH280</f>
        <v/>
      </c>
      <c r="E295" s="1008" t="str">
        <f>IF(D295="PM","The emission reduction techniques for PM10 and PM2.5 will follow the technique for PM. ","")&amp;IF($D295="","",IFERROR(HLOOKUP(D295,'BACT-Monitoring Hidden'!$C$2:$P$226,IF('Unit Types - Emission Rates'!$H$8="Combustion",112+MATCH(C295,'BACT-Monitoring Hidden'!$B$114:$B$151,0),IF('Unit Types - Emission Rates'!$H$8="Coatings",64+MATCH(C295,'BACT-Monitoring Hidden'!$B$66:$B$113,0),IF('Unit Types - Emission Rates'!$H$8="Chemical / Energy",1+MATCH(C295,'BACT-Monitoring Hidden'!$B$3:$B$65,0),150+MATCH(C295,'BACT-Monitoring Hidden'!$B$152:$B$226,0)))),FALSE),"Fill out the Additional Notes column to demonstrate how BACT will be met."))</f>
        <v/>
      </c>
      <c r="F295" s="1009"/>
      <c r="G295" s="1010"/>
      <c r="H295" s="237"/>
    </row>
    <row r="296" spans="1:8" ht="23.1" customHeight="1" thickBot="1" x14ac:dyDescent="0.25">
      <c r="A296" s="604" t="str">
        <f>IF('Hidden Calculations'!AE281=-1,"",'Hidden Calculations'!AE281)</f>
        <v/>
      </c>
      <c r="B296" s="605" t="str">
        <f>IF('Hidden Calculations'!AF281=-1,"",'Hidden Calculations'!AF281)</f>
        <v/>
      </c>
      <c r="C296" s="314" t="str">
        <f>'Hidden Calculations'!AG281</f>
        <v/>
      </c>
      <c r="D296" s="606" t="str">
        <f>'Hidden Calculations'!AH281</f>
        <v/>
      </c>
      <c r="E296" s="1011" t="str">
        <f>IF(D296="PM","The emission reduction techniques for PM10 and PM2.5 will follow the technique for PM. ","")&amp;IF($D296="","",IFERROR(HLOOKUP(D296,'BACT-Monitoring Hidden'!$C$2:$P$226,IF('Unit Types - Emission Rates'!$H$8="Combustion",112+MATCH(C296,'BACT-Monitoring Hidden'!$B$114:$B$151,0),IF('Unit Types - Emission Rates'!$H$8="Coatings",64+MATCH(C296,'BACT-Monitoring Hidden'!$B$66:$B$113,0),IF('Unit Types - Emission Rates'!$H$8="Chemical / Energy",1+MATCH(C296,'BACT-Monitoring Hidden'!$B$3:$B$65,0),150+MATCH(C296,'BACT-Monitoring Hidden'!$B$152:$B$226,0)))),FALSE),"Fill out the Additional Notes column to demonstrate how BACT will be met."))</f>
        <v/>
      </c>
      <c r="F296" s="1012"/>
      <c r="G296" s="1013"/>
      <c r="H296" s="237"/>
    </row>
    <row r="297" spans="1:8" ht="23.1" customHeight="1" x14ac:dyDescent="0.2">
      <c r="A297" s="600" t="str">
        <f>IF('Hidden Calculations'!AE282=-1,"",'Hidden Calculations'!AE282)</f>
        <v/>
      </c>
      <c r="B297" s="1014" t="str">
        <f>IF('Hidden Calculations'!AF282=-1,"",'Hidden Calculations'!AF282)</f>
        <v/>
      </c>
      <c r="C297" s="1015" t="str">
        <f>'Hidden Calculations'!AG282</f>
        <v/>
      </c>
      <c r="D297" s="765" t="str">
        <f>'Hidden Calculations'!AH282</f>
        <v/>
      </c>
      <c r="E297" s="765" t="str">
        <f>IF(D297="PM","The emission reduction techniques for PM10 and PM2.5 will follow the technique for PM. ","")&amp;IF($D297="","",IFERROR(HLOOKUP(D297,'BACT-Monitoring Hidden'!$C$2:$P$226,IF('Unit Types - Emission Rates'!$H$8="Combustion",112+MATCH(C297,'BACT-Monitoring Hidden'!$B$114:$B$151,0),IF('Unit Types - Emission Rates'!$H$8="Coatings",64+MATCH(C297,'BACT-Monitoring Hidden'!$B$66:$B$113,0),IF('Unit Types - Emission Rates'!$H$8="Chemical / Energy",1+MATCH(C297,'BACT-Monitoring Hidden'!$B$3:$B$65,0),150+MATCH(C297,'BACT-Monitoring Hidden'!$B$152:$B$226,0)))),FALSE),"Fill out the Additional Notes column to demonstrate how BACT will be met."))</f>
        <v/>
      </c>
      <c r="F297" s="1016"/>
      <c r="G297" s="1017"/>
      <c r="H297" s="237"/>
    </row>
    <row r="298" spans="1:8" ht="23.1" customHeight="1" x14ac:dyDescent="0.2">
      <c r="A298" s="601" t="str">
        <f>IF('Hidden Calculations'!AE283=-1,"",'Hidden Calculations'!AE283)</f>
        <v/>
      </c>
      <c r="B298" s="602" t="str">
        <f>IF('Hidden Calculations'!AF283=-1,"",'Hidden Calculations'!AF283)</f>
        <v/>
      </c>
      <c r="C298" s="312" t="str">
        <f>'Hidden Calculations'!AG283</f>
        <v/>
      </c>
      <c r="D298" s="804" t="str">
        <f>'Hidden Calculations'!AH283</f>
        <v/>
      </c>
      <c r="E298" s="804" t="str">
        <f>IF(D298="PM","The emission reduction techniques for PM10 and PM2.5 will follow the technique for PM. ","")&amp;IF($D298="","",IFERROR(HLOOKUP(D298,'BACT-Monitoring Hidden'!$C$2:$P$226,IF('Unit Types - Emission Rates'!$H$8="Combustion",112+MATCH(C298,'BACT-Monitoring Hidden'!$B$114:$B$151,0),IF('Unit Types - Emission Rates'!$H$8="Coatings",64+MATCH(C298,'BACT-Monitoring Hidden'!$B$66:$B$113,0),IF('Unit Types - Emission Rates'!$H$8="Chemical / Energy",1+MATCH(C298,'BACT-Monitoring Hidden'!$B$3:$B$65,0),150+MATCH(C298,'BACT-Monitoring Hidden'!$B$152:$B$226,0)))),FALSE),"Fill out the Additional Notes column to demonstrate how BACT will be met."))</f>
        <v/>
      </c>
      <c r="F298" s="1007"/>
      <c r="G298" s="701"/>
      <c r="H298" s="237"/>
    </row>
    <row r="299" spans="1:8" ht="23.1" customHeight="1" x14ac:dyDescent="0.2">
      <c r="A299" s="601" t="str">
        <f>IF('Hidden Calculations'!AE284=-1,"",'Hidden Calculations'!AE284)</f>
        <v/>
      </c>
      <c r="B299" s="602" t="str">
        <f>IF('Hidden Calculations'!AF284=-1,"",'Hidden Calculations'!AF284)</f>
        <v/>
      </c>
      <c r="C299" s="312" t="str">
        <f>'Hidden Calculations'!AG284</f>
        <v/>
      </c>
      <c r="D299" s="804" t="str">
        <f>'Hidden Calculations'!AH284</f>
        <v/>
      </c>
      <c r="E299" s="804" t="str">
        <f>IF(D299="PM","The emission reduction techniques for PM10 and PM2.5 will follow the technique for PM. ","")&amp;IF($D299="","",IFERROR(HLOOKUP(D299,'BACT-Monitoring Hidden'!$C$2:$P$226,IF('Unit Types - Emission Rates'!$H$8="Combustion",112+MATCH(C299,'BACT-Monitoring Hidden'!$B$114:$B$151,0),IF('Unit Types - Emission Rates'!$H$8="Coatings",64+MATCH(C299,'BACT-Monitoring Hidden'!$B$66:$B$113,0),IF('Unit Types - Emission Rates'!$H$8="Chemical / Energy",1+MATCH(C299,'BACT-Monitoring Hidden'!$B$3:$B$65,0),150+MATCH(C299,'BACT-Monitoring Hidden'!$B$152:$B$226,0)))),FALSE),"Fill out the Additional Notes column to demonstrate how BACT will be met."))</f>
        <v/>
      </c>
      <c r="F299" s="1007"/>
      <c r="G299" s="701"/>
      <c r="H299" s="237"/>
    </row>
    <row r="300" spans="1:8" ht="23.1" customHeight="1" x14ac:dyDescent="0.2">
      <c r="A300" s="601" t="str">
        <f>IF('Hidden Calculations'!AE285=-1,"",'Hidden Calculations'!AE285)</f>
        <v/>
      </c>
      <c r="B300" s="602" t="str">
        <f>IF('Hidden Calculations'!AF285=-1,"",'Hidden Calculations'!AF285)</f>
        <v/>
      </c>
      <c r="C300" s="312" t="str">
        <f>'Hidden Calculations'!AG285</f>
        <v/>
      </c>
      <c r="D300" s="804" t="str">
        <f>'Hidden Calculations'!AH285</f>
        <v/>
      </c>
      <c r="E300" s="804" t="str">
        <f>IF(D300="PM","The emission reduction techniques for PM10 and PM2.5 will follow the technique for PM. ","")&amp;IF($D300="","",IFERROR(HLOOKUP(D300,'BACT-Monitoring Hidden'!$C$2:$P$226,IF('Unit Types - Emission Rates'!$H$8="Combustion",112+MATCH(C300,'BACT-Monitoring Hidden'!$B$114:$B$151,0),IF('Unit Types - Emission Rates'!$H$8="Coatings",64+MATCH(C300,'BACT-Monitoring Hidden'!$B$66:$B$113,0),IF('Unit Types - Emission Rates'!$H$8="Chemical / Energy",1+MATCH(C300,'BACT-Monitoring Hidden'!$B$3:$B$65,0),150+MATCH(C300,'BACT-Monitoring Hidden'!$B$152:$B$226,0)))),FALSE),"Fill out the Additional Notes column to demonstrate how BACT will be met."))</f>
        <v/>
      </c>
      <c r="F300" s="1007"/>
      <c r="G300" s="701"/>
      <c r="H300" s="237"/>
    </row>
    <row r="301" spans="1:8" ht="23.1" customHeight="1" x14ac:dyDescent="0.2">
      <c r="A301" s="601" t="str">
        <f>IF('Hidden Calculations'!AE286=-1,"",'Hidden Calculations'!AE286)</f>
        <v/>
      </c>
      <c r="B301" s="602" t="str">
        <f>IF('Hidden Calculations'!AF286=-1,"",'Hidden Calculations'!AF286)</f>
        <v/>
      </c>
      <c r="C301" s="312" t="str">
        <f>'Hidden Calculations'!AG286</f>
        <v/>
      </c>
      <c r="D301" s="804" t="str">
        <f>'Hidden Calculations'!AH286</f>
        <v/>
      </c>
      <c r="E301" s="804" t="str">
        <f>IF(D301="PM","The emission reduction techniques for PM10 and PM2.5 will follow the technique for PM. ","")&amp;IF($D301="","",IFERROR(HLOOKUP(D301,'BACT-Monitoring Hidden'!$C$2:$P$226,IF('Unit Types - Emission Rates'!$H$8="Combustion",112+MATCH(C301,'BACT-Monitoring Hidden'!$B$114:$B$151,0),IF('Unit Types - Emission Rates'!$H$8="Coatings",64+MATCH(C301,'BACT-Monitoring Hidden'!$B$66:$B$113,0),IF('Unit Types - Emission Rates'!$H$8="Chemical / Energy",1+MATCH(C301,'BACT-Monitoring Hidden'!$B$3:$B$65,0),150+MATCH(C301,'BACT-Monitoring Hidden'!$B$152:$B$226,0)))),FALSE),"Fill out the Additional Notes column to demonstrate how BACT will be met."))</f>
        <v/>
      </c>
      <c r="F301" s="1007"/>
      <c r="G301" s="701"/>
      <c r="H301" s="237"/>
    </row>
    <row r="302" spans="1:8" ht="23.1" customHeight="1" x14ac:dyDescent="0.2">
      <c r="A302" s="601" t="str">
        <f>IF('Hidden Calculations'!AE287=-1,"",'Hidden Calculations'!AE287)</f>
        <v/>
      </c>
      <c r="B302" s="602" t="str">
        <f>IF('Hidden Calculations'!AF287=-1,"",'Hidden Calculations'!AF287)</f>
        <v/>
      </c>
      <c r="C302" s="312" t="str">
        <f>'Hidden Calculations'!AG287</f>
        <v/>
      </c>
      <c r="D302" s="804" t="str">
        <f>'Hidden Calculations'!AH287</f>
        <v/>
      </c>
      <c r="E302" s="804" t="str">
        <f>IF(D302="PM","The emission reduction techniques for PM10 and PM2.5 will follow the technique for PM. ","")&amp;IF($D302="","",IFERROR(HLOOKUP(D302,'BACT-Monitoring Hidden'!$C$2:$P$226,IF('Unit Types - Emission Rates'!$H$8="Combustion",112+MATCH(C302,'BACT-Monitoring Hidden'!$B$114:$B$151,0),IF('Unit Types - Emission Rates'!$H$8="Coatings",64+MATCH(C302,'BACT-Monitoring Hidden'!$B$66:$B$113,0),IF('Unit Types - Emission Rates'!$H$8="Chemical / Energy",1+MATCH(C302,'BACT-Monitoring Hidden'!$B$3:$B$65,0),150+MATCH(C302,'BACT-Monitoring Hidden'!$B$152:$B$226,0)))),FALSE),"Fill out the Additional Notes column to demonstrate how BACT will be met."))</f>
        <v/>
      </c>
      <c r="F302" s="1007"/>
      <c r="G302" s="701"/>
      <c r="H302" s="237"/>
    </row>
    <row r="303" spans="1:8" ht="23.1" customHeight="1" x14ac:dyDescent="0.2">
      <c r="A303" s="601" t="str">
        <f>IF('Hidden Calculations'!AE288=-1,"",'Hidden Calculations'!AE288)</f>
        <v/>
      </c>
      <c r="B303" s="602" t="str">
        <f>IF('Hidden Calculations'!AF288=-1,"",'Hidden Calculations'!AF288)</f>
        <v/>
      </c>
      <c r="C303" s="312" t="str">
        <f>'Hidden Calculations'!AG288</f>
        <v/>
      </c>
      <c r="D303" s="804" t="str">
        <f>'Hidden Calculations'!AH288</f>
        <v/>
      </c>
      <c r="E303" s="804" t="str">
        <f>IF(D303="PM","The emission reduction techniques for PM10 and PM2.5 will follow the technique for PM. ","")&amp;IF($D303="","",IFERROR(HLOOKUP(D303,'BACT-Monitoring Hidden'!$C$2:$P$226,IF('Unit Types - Emission Rates'!$H$8="Combustion",112+MATCH(C303,'BACT-Monitoring Hidden'!$B$114:$B$151,0),IF('Unit Types - Emission Rates'!$H$8="Coatings",64+MATCH(C303,'BACT-Monitoring Hidden'!$B$66:$B$113,0),IF('Unit Types - Emission Rates'!$H$8="Chemical / Energy",1+MATCH(C303,'BACT-Monitoring Hidden'!$B$3:$B$65,0),150+MATCH(C303,'BACT-Monitoring Hidden'!$B$152:$B$226,0)))),FALSE),"Fill out the Additional Notes column to demonstrate how BACT will be met."))</f>
        <v/>
      </c>
      <c r="F303" s="1007"/>
      <c r="G303" s="701"/>
      <c r="H303" s="237"/>
    </row>
    <row r="304" spans="1:8" ht="23.1" customHeight="1" x14ac:dyDescent="0.2">
      <c r="A304" s="601" t="str">
        <f>IF('Hidden Calculations'!AE289=-1,"",'Hidden Calculations'!AE289)</f>
        <v/>
      </c>
      <c r="B304" s="602" t="str">
        <f>IF('Hidden Calculations'!AF289=-1,"",'Hidden Calculations'!AF289)</f>
        <v/>
      </c>
      <c r="C304" s="312" t="str">
        <f>'Hidden Calculations'!AG289</f>
        <v/>
      </c>
      <c r="D304" s="804" t="str">
        <f>'Hidden Calculations'!AH289</f>
        <v/>
      </c>
      <c r="E304" s="804" t="str">
        <f>IF(D304="PM","The emission reduction techniques for PM10 and PM2.5 will follow the technique for PM. ","")&amp;IF($D304="","",IFERROR(HLOOKUP(D304,'BACT-Monitoring Hidden'!$C$2:$P$226,IF('Unit Types - Emission Rates'!$H$8="Combustion",112+MATCH(C304,'BACT-Monitoring Hidden'!$B$114:$B$151,0),IF('Unit Types - Emission Rates'!$H$8="Coatings",64+MATCH(C304,'BACT-Monitoring Hidden'!$B$66:$B$113,0),IF('Unit Types - Emission Rates'!$H$8="Chemical / Energy",1+MATCH(C304,'BACT-Monitoring Hidden'!$B$3:$B$65,0),150+MATCH(C304,'BACT-Monitoring Hidden'!$B$152:$B$226,0)))),FALSE),"Fill out the Additional Notes column to demonstrate how BACT will be met."))</f>
        <v/>
      </c>
      <c r="F304" s="1007"/>
      <c r="G304" s="701"/>
      <c r="H304" s="237"/>
    </row>
    <row r="305" spans="1:8" ht="23.1" customHeight="1" x14ac:dyDescent="0.2">
      <c r="A305" s="601" t="str">
        <f>IF('Hidden Calculations'!AE290=-1,"",'Hidden Calculations'!AE290)</f>
        <v/>
      </c>
      <c r="B305" s="602" t="str">
        <f>IF('Hidden Calculations'!AF290=-1,"",'Hidden Calculations'!AF290)</f>
        <v/>
      </c>
      <c r="C305" s="312" t="str">
        <f>'Hidden Calculations'!AG290</f>
        <v/>
      </c>
      <c r="D305" s="804" t="str">
        <f>'Hidden Calculations'!AH290</f>
        <v/>
      </c>
      <c r="E305" s="804" t="str">
        <f>IF(D305="PM","The emission reduction techniques for PM10 and PM2.5 will follow the technique for PM. ","")&amp;IF($D305="","",IFERROR(HLOOKUP(D305,'BACT-Monitoring Hidden'!$C$2:$P$226,IF('Unit Types - Emission Rates'!$H$8="Combustion",112+MATCH(C305,'BACT-Monitoring Hidden'!$B$114:$B$151,0),IF('Unit Types - Emission Rates'!$H$8="Coatings",64+MATCH(C305,'BACT-Monitoring Hidden'!$B$66:$B$113,0),IF('Unit Types - Emission Rates'!$H$8="Chemical / Energy",1+MATCH(C305,'BACT-Monitoring Hidden'!$B$3:$B$65,0),150+MATCH(C305,'BACT-Monitoring Hidden'!$B$152:$B$226,0)))),FALSE),"Fill out the Additional Notes column to demonstrate how BACT will be met."))</f>
        <v/>
      </c>
      <c r="F305" s="1007"/>
      <c r="G305" s="701"/>
      <c r="H305" s="237"/>
    </row>
    <row r="306" spans="1:8" ht="23.1" customHeight="1" x14ac:dyDescent="0.2">
      <c r="A306" s="601" t="str">
        <f>IF('Hidden Calculations'!AE291=-1,"",'Hidden Calculations'!AE291)</f>
        <v/>
      </c>
      <c r="B306" s="602" t="str">
        <f>IF('Hidden Calculations'!AF291=-1,"",'Hidden Calculations'!AF291)</f>
        <v/>
      </c>
      <c r="C306" s="312" t="str">
        <f>'Hidden Calculations'!AG291</f>
        <v/>
      </c>
      <c r="D306" s="804" t="str">
        <f>'Hidden Calculations'!AH291</f>
        <v/>
      </c>
      <c r="E306" s="804" t="str">
        <f>IF(D306="PM","The emission reduction techniques for PM10 and PM2.5 will follow the technique for PM. ","")&amp;IF($D306="","",IFERROR(HLOOKUP(D306,'BACT-Monitoring Hidden'!$C$2:$P$226,IF('Unit Types - Emission Rates'!$H$8="Combustion",112+MATCH(C306,'BACT-Monitoring Hidden'!$B$114:$B$151,0),IF('Unit Types - Emission Rates'!$H$8="Coatings",64+MATCH(C306,'BACT-Monitoring Hidden'!$B$66:$B$113,0),IF('Unit Types - Emission Rates'!$H$8="Chemical / Energy",1+MATCH(C306,'BACT-Monitoring Hidden'!$B$3:$B$65,0),150+MATCH(C306,'BACT-Monitoring Hidden'!$B$152:$B$226,0)))),FALSE),"Fill out the Additional Notes column to demonstrate how BACT will be met."))</f>
        <v/>
      </c>
      <c r="F306" s="1007"/>
      <c r="G306" s="701"/>
      <c r="H306" s="237"/>
    </row>
    <row r="307" spans="1:8" ht="23.1" customHeight="1" x14ac:dyDescent="0.2">
      <c r="A307" s="601" t="str">
        <f>IF('Hidden Calculations'!AE292=-1,"",'Hidden Calculations'!AE292)</f>
        <v/>
      </c>
      <c r="B307" s="602" t="str">
        <f>IF('Hidden Calculations'!AF292=-1,"",'Hidden Calculations'!AF292)</f>
        <v/>
      </c>
      <c r="C307" s="312" t="str">
        <f>'Hidden Calculations'!AG292</f>
        <v/>
      </c>
      <c r="D307" s="804" t="str">
        <f>'Hidden Calculations'!AH292</f>
        <v/>
      </c>
      <c r="E307" s="804" t="str">
        <f>IF(D307="PM","The emission reduction techniques for PM10 and PM2.5 will follow the technique for PM. ","")&amp;IF($D307="","",IFERROR(HLOOKUP(D307,'BACT-Monitoring Hidden'!$C$2:$P$226,IF('Unit Types - Emission Rates'!$H$8="Combustion",112+MATCH(C307,'BACT-Monitoring Hidden'!$B$114:$B$151,0),IF('Unit Types - Emission Rates'!$H$8="Coatings",64+MATCH(C307,'BACT-Monitoring Hidden'!$B$66:$B$113,0),IF('Unit Types - Emission Rates'!$H$8="Chemical / Energy",1+MATCH(C307,'BACT-Monitoring Hidden'!$B$3:$B$65,0),150+MATCH(C307,'BACT-Monitoring Hidden'!$B$152:$B$226,0)))),FALSE),"Fill out the Additional Notes column to demonstrate how BACT will be met."))</f>
        <v/>
      </c>
      <c r="F307" s="1007"/>
      <c r="G307" s="701"/>
      <c r="H307" s="237"/>
    </row>
    <row r="308" spans="1:8" ht="23.1" customHeight="1" x14ac:dyDescent="0.2">
      <c r="A308" s="601" t="str">
        <f>IF('Hidden Calculations'!AE293=-1,"",'Hidden Calculations'!AE293)</f>
        <v/>
      </c>
      <c r="B308" s="602" t="str">
        <f>IF('Hidden Calculations'!AF293=-1,"",'Hidden Calculations'!AF293)</f>
        <v/>
      </c>
      <c r="C308" s="312" t="str">
        <f>'Hidden Calculations'!AG293</f>
        <v/>
      </c>
      <c r="D308" s="804" t="str">
        <f>'Hidden Calculations'!AH293</f>
        <v/>
      </c>
      <c r="E308" s="804" t="str">
        <f>IF(D308="PM","The emission reduction techniques for PM10 and PM2.5 will follow the technique for PM. ","")&amp;IF($D308="","",IFERROR(HLOOKUP(D308,'BACT-Monitoring Hidden'!$C$2:$P$226,IF('Unit Types - Emission Rates'!$H$8="Combustion",112+MATCH(C308,'BACT-Monitoring Hidden'!$B$114:$B$151,0),IF('Unit Types - Emission Rates'!$H$8="Coatings",64+MATCH(C308,'BACT-Monitoring Hidden'!$B$66:$B$113,0),IF('Unit Types - Emission Rates'!$H$8="Chemical / Energy",1+MATCH(C308,'BACT-Monitoring Hidden'!$B$3:$B$65,0),150+MATCH(C308,'BACT-Monitoring Hidden'!$B$152:$B$226,0)))),FALSE),"Fill out the Additional Notes column to demonstrate how BACT will be met."))</f>
        <v/>
      </c>
      <c r="F308" s="1007"/>
      <c r="G308" s="701"/>
      <c r="H308" s="237"/>
    </row>
    <row r="309" spans="1:8" ht="23.1" customHeight="1" x14ac:dyDescent="0.2">
      <c r="A309" s="601" t="str">
        <f>IF('Hidden Calculations'!AE294=-1,"",'Hidden Calculations'!AE294)</f>
        <v/>
      </c>
      <c r="B309" s="603" t="str">
        <f>IF('Hidden Calculations'!AF294=-1,"",'Hidden Calculations'!AF294)</f>
        <v/>
      </c>
      <c r="C309" s="313" t="str">
        <f>'Hidden Calculations'!AG294</f>
        <v/>
      </c>
      <c r="D309" s="1008" t="str">
        <f>'Hidden Calculations'!AH294</f>
        <v/>
      </c>
      <c r="E309" s="1008" t="str">
        <f>IF(D309="PM","The emission reduction techniques for PM10 and PM2.5 will follow the technique for PM. ","")&amp;IF($D309="","",IFERROR(HLOOKUP(D309,'BACT-Monitoring Hidden'!$C$2:$P$226,IF('Unit Types - Emission Rates'!$H$8="Combustion",112+MATCH(C309,'BACT-Monitoring Hidden'!$B$114:$B$151,0),IF('Unit Types - Emission Rates'!$H$8="Coatings",64+MATCH(C309,'BACT-Monitoring Hidden'!$B$66:$B$113,0),IF('Unit Types - Emission Rates'!$H$8="Chemical / Energy",1+MATCH(C309,'BACT-Monitoring Hidden'!$B$3:$B$65,0),150+MATCH(C309,'BACT-Monitoring Hidden'!$B$152:$B$226,0)))),FALSE),"Fill out the Additional Notes column to demonstrate how BACT will be met."))</f>
        <v/>
      </c>
      <c r="F309" s="1009"/>
      <c r="G309" s="1010"/>
      <c r="H309" s="237"/>
    </row>
    <row r="310" spans="1:8" ht="23.1" customHeight="1" thickBot="1" x14ac:dyDescent="0.25">
      <c r="A310" s="604" t="str">
        <f>IF('Hidden Calculations'!AE295=-1,"",'Hidden Calculations'!AE295)</f>
        <v/>
      </c>
      <c r="B310" s="605" t="str">
        <f>IF('Hidden Calculations'!AF295=-1,"",'Hidden Calculations'!AF295)</f>
        <v/>
      </c>
      <c r="C310" s="314" t="str">
        <f>'Hidden Calculations'!AG295</f>
        <v/>
      </c>
      <c r="D310" s="606" t="str">
        <f>'Hidden Calculations'!AH295</f>
        <v/>
      </c>
      <c r="E310" s="1011" t="str">
        <f>IF(D310="PM","The emission reduction techniques for PM10 and PM2.5 will follow the technique for PM. ","")&amp;IF($D310="","",IFERROR(HLOOKUP(D310,'BACT-Monitoring Hidden'!$C$2:$P$226,IF('Unit Types - Emission Rates'!$H$8="Combustion",112+MATCH(C310,'BACT-Monitoring Hidden'!$B$114:$B$151,0),IF('Unit Types - Emission Rates'!$H$8="Coatings",64+MATCH(C310,'BACT-Monitoring Hidden'!$B$66:$B$113,0),IF('Unit Types - Emission Rates'!$H$8="Chemical / Energy",1+MATCH(C310,'BACT-Monitoring Hidden'!$B$3:$B$65,0),150+MATCH(C310,'BACT-Monitoring Hidden'!$B$152:$B$226,0)))),FALSE),"Fill out the Additional Notes column to demonstrate how BACT will be met."))</f>
        <v/>
      </c>
      <c r="F310" s="1012"/>
      <c r="G310" s="1013"/>
      <c r="H310" s="237"/>
    </row>
    <row r="311" spans="1:8" ht="23.1" customHeight="1" x14ac:dyDescent="0.2">
      <c r="A311" s="600" t="str">
        <f>IF('Hidden Calculations'!AE296=-1,"",'Hidden Calculations'!AE296)</f>
        <v/>
      </c>
      <c r="B311" s="1014" t="str">
        <f>IF('Hidden Calculations'!AF296=-1,"",'Hidden Calculations'!AF296)</f>
        <v/>
      </c>
      <c r="C311" s="1015" t="str">
        <f>'Hidden Calculations'!AG296</f>
        <v/>
      </c>
      <c r="D311" s="765" t="str">
        <f>'Hidden Calculations'!AH296</f>
        <v/>
      </c>
      <c r="E311" s="765" t="str">
        <f>IF(D311="PM","The emission reduction techniques for PM10 and PM2.5 will follow the technique for PM. ","")&amp;IF($D311="","",IFERROR(HLOOKUP(D311,'BACT-Monitoring Hidden'!$C$2:$P$226,IF('Unit Types - Emission Rates'!$H$8="Combustion",112+MATCH(C311,'BACT-Monitoring Hidden'!$B$114:$B$151,0),IF('Unit Types - Emission Rates'!$H$8="Coatings",64+MATCH(C311,'BACT-Monitoring Hidden'!$B$66:$B$113,0),IF('Unit Types - Emission Rates'!$H$8="Chemical / Energy",1+MATCH(C311,'BACT-Monitoring Hidden'!$B$3:$B$65,0),150+MATCH(C311,'BACT-Monitoring Hidden'!$B$152:$B$226,0)))),FALSE),"Fill out the Additional Notes column to demonstrate how BACT will be met."))</f>
        <v/>
      </c>
      <c r="F311" s="1016"/>
      <c r="G311" s="1017"/>
      <c r="H311" s="237"/>
    </row>
    <row r="312" spans="1:8" ht="23.1" customHeight="1" x14ac:dyDescent="0.2">
      <c r="A312" s="601" t="str">
        <f>IF('Hidden Calculations'!AE297=-1,"",'Hidden Calculations'!AE297)</f>
        <v/>
      </c>
      <c r="B312" s="602" t="str">
        <f>IF('Hidden Calculations'!AF297=-1,"",'Hidden Calculations'!AF297)</f>
        <v/>
      </c>
      <c r="C312" s="312" t="str">
        <f>'Hidden Calculations'!AG297</f>
        <v/>
      </c>
      <c r="D312" s="804" t="str">
        <f>'Hidden Calculations'!AH297</f>
        <v/>
      </c>
      <c r="E312" s="804" t="str">
        <f>IF(D312="PM","The emission reduction techniques for PM10 and PM2.5 will follow the technique for PM. ","")&amp;IF($D312="","",IFERROR(HLOOKUP(D312,'BACT-Monitoring Hidden'!$C$2:$P$226,IF('Unit Types - Emission Rates'!$H$8="Combustion",112+MATCH(C312,'BACT-Monitoring Hidden'!$B$114:$B$151,0),IF('Unit Types - Emission Rates'!$H$8="Coatings",64+MATCH(C312,'BACT-Monitoring Hidden'!$B$66:$B$113,0),IF('Unit Types - Emission Rates'!$H$8="Chemical / Energy",1+MATCH(C312,'BACT-Monitoring Hidden'!$B$3:$B$65,0),150+MATCH(C312,'BACT-Monitoring Hidden'!$B$152:$B$226,0)))),FALSE),"Fill out the Additional Notes column to demonstrate how BACT will be met."))</f>
        <v/>
      </c>
      <c r="F312" s="1007"/>
      <c r="G312" s="701"/>
      <c r="H312" s="237"/>
    </row>
    <row r="313" spans="1:8" ht="23.1" customHeight="1" x14ac:dyDescent="0.2">
      <c r="A313" s="601" t="str">
        <f>IF('Hidden Calculations'!AE298=-1,"",'Hidden Calculations'!AE298)</f>
        <v/>
      </c>
      <c r="B313" s="602" t="str">
        <f>IF('Hidden Calculations'!AF298=-1,"",'Hidden Calculations'!AF298)</f>
        <v/>
      </c>
      <c r="C313" s="312" t="str">
        <f>'Hidden Calculations'!AG298</f>
        <v/>
      </c>
      <c r="D313" s="804" t="str">
        <f>'Hidden Calculations'!AH298</f>
        <v/>
      </c>
      <c r="E313" s="804" t="str">
        <f>IF(D313="PM","The emission reduction techniques for PM10 and PM2.5 will follow the technique for PM. ","")&amp;IF($D313="","",IFERROR(HLOOKUP(D313,'BACT-Monitoring Hidden'!$C$2:$P$226,IF('Unit Types - Emission Rates'!$H$8="Combustion",112+MATCH(C313,'BACT-Monitoring Hidden'!$B$114:$B$151,0),IF('Unit Types - Emission Rates'!$H$8="Coatings",64+MATCH(C313,'BACT-Monitoring Hidden'!$B$66:$B$113,0),IF('Unit Types - Emission Rates'!$H$8="Chemical / Energy",1+MATCH(C313,'BACT-Monitoring Hidden'!$B$3:$B$65,0),150+MATCH(C313,'BACT-Monitoring Hidden'!$B$152:$B$226,0)))),FALSE),"Fill out the Additional Notes column to demonstrate how BACT will be met."))</f>
        <v/>
      </c>
      <c r="F313" s="1007"/>
      <c r="G313" s="701"/>
      <c r="H313" s="237"/>
    </row>
    <row r="314" spans="1:8" ht="23.1" customHeight="1" x14ac:dyDescent="0.2">
      <c r="A314" s="601" t="str">
        <f>IF('Hidden Calculations'!AE299=-1,"",'Hidden Calculations'!AE299)</f>
        <v/>
      </c>
      <c r="B314" s="602" t="str">
        <f>IF('Hidden Calculations'!AF299=-1,"",'Hidden Calculations'!AF299)</f>
        <v/>
      </c>
      <c r="C314" s="312" t="str">
        <f>'Hidden Calculations'!AG299</f>
        <v/>
      </c>
      <c r="D314" s="804" t="str">
        <f>'Hidden Calculations'!AH299</f>
        <v/>
      </c>
      <c r="E314" s="804" t="str">
        <f>IF(D314="PM","The emission reduction techniques for PM10 and PM2.5 will follow the technique for PM. ","")&amp;IF($D314="","",IFERROR(HLOOKUP(D314,'BACT-Monitoring Hidden'!$C$2:$P$226,IF('Unit Types - Emission Rates'!$H$8="Combustion",112+MATCH(C314,'BACT-Monitoring Hidden'!$B$114:$B$151,0),IF('Unit Types - Emission Rates'!$H$8="Coatings",64+MATCH(C314,'BACT-Monitoring Hidden'!$B$66:$B$113,0),IF('Unit Types - Emission Rates'!$H$8="Chemical / Energy",1+MATCH(C314,'BACT-Monitoring Hidden'!$B$3:$B$65,0),150+MATCH(C314,'BACT-Monitoring Hidden'!$B$152:$B$226,0)))),FALSE),"Fill out the Additional Notes column to demonstrate how BACT will be met."))</f>
        <v/>
      </c>
      <c r="F314" s="1007"/>
      <c r="G314" s="701"/>
      <c r="H314" s="237"/>
    </row>
    <row r="315" spans="1:8" ht="23.1" customHeight="1" x14ac:dyDescent="0.2">
      <c r="A315" s="601" t="str">
        <f>IF('Hidden Calculations'!AE300=-1,"",'Hidden Calculations'!AE300)</f>
        <v/>
      </c>
      <c r="B315" s="602" t="str">
        <f>IF('Hidden Calculations'!AF300=-1,"",'Hidden Calculations'!AF300)</f>
        <v/>
      </c>
      <c r="C315" s="312" t="str">
        <f>'Hidden Calculations'!AG300</f>
        <v/>
      </c>
      <c r="D315" s="804" t="str">
        <f>'Hidden Calculations'!AH300</f>
        <v/>
      </c>
      <c r="E315" s="804" t="str">
        <f>IF(D315="PM","The emission reduction techniques for PM10 and PM2.5 will follow the technique for PM. ","")&amp;IF($D315="","",IFERROR(HLOOKUP(D315,'BACT-Monitoring Hidden'!$C$2:$P$226,IF('Unit Types - Emission Rates'!$H$8="Combustion",112+MATCH(C315,'BACT-Monitoring Hidden'!$B$114:$B$151,0),IF('Unit Types - Emission Rates'!$H$8="Coatings",64+MATCH(C315,'BACT-Monitoring Hidden'!$B$66:$B$113,0),IF('Unit Types - Emission Rates'!$H$8="Chemical / Energy",1+MATCH(C315,'BACT-Monitoring Hidden'!$B$3:$B$65,0),150+MATCH(C315,'BACT-Monitoring Hidden'!$B$152:$B$226,0)))),FALSE),"Fill out the Additional Notes column to demonstrate how BACT will be met."))</f>
        <v/>
      </c>
      <c r="F315" s="1007"/>
      <c r="G315" s="701"/>
      <c r="H315" s="237"/>
    </row>
    <row r="316" spans="1:8" ht="23.1" customHeight="1" x14ac:dyDescent="0.2">
      <c r="A316" s="601" t="str">
        <f>IF('Hidden Calculations'!AE301=-1,"",'Hidden Calculations'!AE301)</f>
        <v/>
      </c>
      <c r="B316" s="602" t="str">
        <f>IF('Hidden Calculations'!AF301=-1,"",'Hidden Calculations'!AF301)</f>
        <v/>
      </c>
      <c r="C316" s="312" t="str">
        <f>'Hidden Calculations'!AG301</f>
        <v/>
      </c>
      <c r="D316" s="804" t="str">
        <f>'Hidden Calculations'!AH301</f>
        <v/>
      </c>
      <c r="E316" s="804" t="str">
        <f>IF(D316="PM","The emission reduction techniques for PM10 and PM2.5 will follow the technique for PM. ","")&amp;IF($D316="","",IFERROR(HLOOKUP(D316,'BACT-Monitoring Hidden'!$C$2:$P$226,IF('Unit Types - Emission Rates'!$H$8="Combustion",112+MATCH(C316,'BACT-Monitoring Hidden'!$B$114:$B$151,0),IF('Unit Types - Emission Rates'!$H$8="Coatings",64+MATCH(C316,'BACT-Monitoring Hidden'!$B$66:$B$113,0),IF('Unit Types - Emission Rates'!$H$8="Chemical / Energy",1+MATCH(C316,'BACT-Monitoring Hidden'!$B$3:$B$65,0),150+MATCH(C316,'BACT-Monitoring Hidden'!$B$152:$B$226,0)))),FALSE),"Fill out the Additional Notes column to demonstrate how BACT will be met."))</f>
        <v/>
      </c>
      <c r="F316" s="1007"/>
      <c r="G316" s="701"/>
      <c r="H316" s="237"/>
    </row>
    <row r="317" spans="1:8" ht="23.1" customHeight="1" x14ac:dyDescent="0.2">
      <c r="A317" s="601" t="str">
        <f>IF('Hidden Calculations'!AE302=-1,"",'Hidden Calculations'!AE302)</f>
        <v/>
      </c>
      <c r="B317" s="602" t="str">
        <f>IF('Hidden Calculations'!AF302=-1,"",'Hidden Calculations'!AF302)</f>
        <v/>
      </c>
      <c r="C317" s="312" t="str">
        <f>'Hidden Calculations'!AG302</f>
        <v/>
      </c>
      <c r="D317" s="804" t="str">
        <f>'Hidden Calculations'!AH302</f>
        <v/>
      </c>
      <c r="E317" s="804" t="str">
        <f>IF(D317="PM","The emission reduction techniques for PM10 and PM2.5 will follow the technique for PM. ","")&amp;IF($D317="","",IFERROR(HLOOKUP(D317,'BACT-Monitoring Hidden'!$C$2:$P$226,IF('Unit Types - Emission Rates'!$H$8="Combustion",112+MATCH(C317,'BACT-Monitoring Hidden'!$B$114:$B$151,0),IF('Unit Types - Emission Rates'!$H$8="Coatings",64+MATCH(C317,'BACT-Monitoring Hidden'!$B$66:$B$113,0),IF('Unit Types - Emission Rates'!$H$8="Chemical / Energy",1+MATCH(C317,'BACT-Monitoring Hidden'!$B$3:$B$65,0),150+MATCH(C317,'BACT-Monitoring Hidden'!$B$152:$B$226,0)))),FALSE),"Fill out the Additional Notes column to demonstrate how BACT will be met."))</f>
        <v/>
      </c>
      <c r="F317" s="1007"/>
      <c r="G317" s="701"/>
      <c r="H317" s="237"/>
    </row>
    <row r="318" spans="1:8" ht="23.1" customHeight="1" x14ac:dyDescent="0.2">
      <c r="A318" s="601" t="str">
        <f>IF('Hidden Calculations'!AE303=-1,"",'Hidden Calculations'!AE303)</f>
        <v/>
      </c>
      <c r="B318" s="602" t="str">
        <f>IF('Hidden Calculations'!AF303=-1,"",'Hidden Calculations'!AF303)</f>
        <v/>
      </c>
      <c r="C318" s="312" t="str">
        <f>'Hidden Calculations'!AG303</f>
        <v/>
      </c>
      <c r="D318" s="804" t="str">
        <f>'Hidden Calculations'!AH303</f>
        <v/>
      </c>
      <c r="E318" s="804" t="str">
        <f>IF(D318="PM","The emission reduction techniques for PM10 and PM2.5 will follow the technique for PM. ","")&amp;IF($D318="","",IFERROR(HLOOKUP(D318,'BACT-Monitoring Hidden'!$C$2:$P$226,IF('Unit Types - Emission Rates'!$H$8="Combustion",112+MATCH(C318,'BACT-Monitoring Hidden'!$B$114:$B$151,0),IF('Unit Types - Emission Rates'!$H$8="Coatings",64+MATCH(C318,'BACT-Monitoring Hidden'!$B$66:$B$113,0),IF('Unit Types - Emission Rates'!$H$8="Chemical / Energy",1+MATCH(C318,'BACT-Monitoring Hidden'!$B$3:$B$65,0),150+MATCH(C318,'BACT-Monitoring Hidden'!$B$152:$B$226,0)))),FALSE),"Fill out the Additional Notes column to demonstrate how BACT will be met."))</f>
        <v/>
      </c>
      <c r="F318" s="1007"/>
      <c r="G318" s="701"/>
      <c r="H318" s="237"/>
    </row>
    <row r="319" spans="1:8" ht="23.1" customHeight="1" x14ac:dyDescent="0.2">
      <c r="A319" s="601" t="str">
        <f>IF('Hidden Calculations'!AE304=-1,"",'Hidden Calculations'!AE304)</f>
        <v/>
      </c>
      <c r="B319" s="602" t="str">
        <f>IF('Hidden Calculations'!AF304=-1,"",'Hidden Calculations'!AF304)</f>
        <v/>
      </c>
      <c r="C319" s="312" t="str">
        <f>'Hidden Calculations'!AG304</f>
        <v/>
      </c>
      <c r="D319" s="804" t="str">
        <f>'Hidden Calculations'!AH304</f>
        <v/>
      </c>
      <c r="E319" s="804" t="str">
        <f>IF(D319="PM","The emission reduction techniques for PM10 and PM2.5 will follow the technique for PM. ","")&amp;IF($D319="","",IFERROR(HLOOKUP(D319,'BACT-Monitoring Hidden'!$C$2:$P$226,IF('Unit Types - Emission Rates'!$H$8="Combustion",112+MATCH(C319,'BACT-Monitoring Hidden'!$B$114:$B$151,0),IF('Unit Types - Emission Rates'!$H$8="Coatings",64+MATCH(C319,'BACT-Monitoring Hidden'!$B$66:$B$113,0),IF('Unit Types - Emission Rates'!$H$8="Chemical / Energy",1+MATCH(C319,'BACT-Monitoring Hidden'!$B$3:$B$65,0),150+MATCH(C319,'BACT-Monitoring Hidden'!$B$152:$B$226,0)))),FALSE),"Fill out the Additional Notes column to demonstrate how BACT will be met."))</f>
        <v/>
      </c>
      <c r="F319" s="1007"/>
      <c r="G319" s="701"/>
      <c r="H319" s="237"/>
    </row>
    <row r="320" spans="1:8" ht="23.1" customHeight="1" x14ac:dyDescent="0.2">
      <c r="A320" s="601" t="str">
        <f>IF('Hidden Calculations'!AE305=-1,"",'Hidden Calculations'!AE305)</f>
        <v/>
      </c>
      <c r="B320" s="602" t="str">
        <f>IF('Hidden Calculations'!AF305=-1,"",'Hidden Calculations'!AF305)</f>
        <v/>
      </c>
      <c r="C320" s="312" t="str">
        <f>'Hidden Calculations'!AG305</f>
        <v/>
      </c>
      <c r="D320" s="804" t="str">
        <f>'Hidden Calculations'!AH305</f>
        <v/>
      </c>
      <c r="E320" s="804" t="str">
        <f>IF(D320="PM","The emission reduction techniques for PM10 and PM2.5 will follow the technique for PM. ","")&amp;IF($D320="","",IFERROR(HLOOKUP(D320,'BACT-Monitoring Hidden'!$C$2:$P$226,IF('Unit Types - Emission Rates'!$H$8="Combustion",112+MATCH(C320,'BACT-Monitoring Hidden'!$B$114:$B$151,0),IF('Unit Types - Emission Rates'!$H$8="Coatings",64+MATCH(C320,'BACT-Monitoring Hidden'!$B$66:$B$113,0),IF('Unit Types - Emission Rates'!$H$8="Chemical / Energy",1+MATCH(C320,'BACT-Monitoring Hidden'!$B$3:$B$65,0),150+MATCH(C320,'BACT-Monitoring Hidden'!$B$152:$B$226,0)))),FALSE),"Fill out the Additional Notes column to demonstrate how BACT will be met."))</f>
        <v/>
      </c>
      <c r="F320" s="1007"/>
      <c r="G320" s="701"/>
      <c r="H320" s="237"/>
    </row>
    <row r="321" spans="1:8" ht="23.1" customHeight="1" x14ac:dyDescent="0.2">
      <c r="A321" s="601" t="str">
        <f>IF('Hidden Calculations'!AE306=-1,"",'Hidden Calculations'!AE306)</f>
        <v/>
      </c>
      <c r="B321" s="602" t="str">
        <f>IF('Hidden Calculations'!AF306=-1,"",'Hidden Calculations'!AF306)</f>
        <v/>
      </c>
      <c r="C321" s="312" t="str">
        <f>'Hidden Calculations'!AG306</f>
        <v/>
      </c>
      <c r="D321" s="804" t="str">
        <f>'Hidden Calculations'!AH306</f>
        <v/>
      </c>
      <c r="E321" s="804" t="str">
        <f>IF(D321="PM","The emission reduction techniques for PM10 and PM2.5 will follow the technique for PM. ","")&amp;IF($D321="","",IFERROR(HLOOKUP(D321,'BACT-Monitoring Hidden'!$C$2:$P$226,IF('Unit Types - Emission Rates'!$H$8="Combustion",112+MATCH(C321,'BACT-Monitoring Hidden'!$B$114:$B$151,0),IF('Unit Types - Emission Rates'!$H$8="Coatings",64+MATCH(C321,'BACT-Monitoring Hidden'!$B$66:$B$113,0),IF('Unit Types - Emission Rates'!$H$8="Chemical / Energy",1+MATCH(C321,'BACT-Monitoring Hidden'!$B$3:$B$65,0),150+MATCH(C321,'BACT-Monitoring Hidden'!$B$152:$B$226,0)))),FALSE),"Fill out the Additional Notes column to demonstrate how BACT will be met."))</f>
        <v/>
      </c>
      <c r="F321" s="1007"/>
      <c r="G321" s="701"/>
      <c r="H321" s="237"/>
    </row>
    <row r="322" spans="1:8" ht="23.1" customHeight="1" x14ac:dyDescent="0.2">
      <c r="A322" s="601" t="str">
        <f>IF('Hidden Calculations'!AE307=-1,"",'Hidden Calculations'!AE307)</f>
        <v/>
      </c>
      <c r="B322" s="602" t="str">
        <f>IF('Hidden Calculations'!AF307=-1,"",'Hidden Calculations'!AF307)</f>
        <v/>
      </c>
      <c r="C322" s="312" t="str">
        <f>'Hidden Calculations'!AG307</f>
        <v/>
      </c>
      <c r="D322" s="804" t="str">
        <f>'Hidden Calculations'!AH307</f>
        <v/>
      </c>
      <c r="E322" s="804" t="str">
        <f>IF(D322="PM","The emission reduction techniques for PM10 and PM2.5 will follow the technique for PM. ","")&amp;IF($D322="","",IFERROR(HLOOKUP(D322,'BACT-Monitoring Hidden'!$C$2:$P$226,IF('Unit Types - Emission Rates'!$H$8="Combustion",112+MATCH(C322,'BACT-Monitoring Hidden'!$B$114:$B$151,0),IF('Unit Types - Emission Rates'!$H$8="Coatings",64+MATCH(C322,'BACT-Monitoring Hidden'!$B$66:$B$113,0),IF('Unit Types - Emission Rates'!$H$8="Chemical / Energy",1+MATCH(C322,'BACT-Monitoring Hidden'!$B$3:$B$65,0),150+MATCH(C322,'BACT-Monitoring Hidden'!$B$152:$B$226,0)))),FALSE),"Fill out the Additional Notes column to demonstrate how BACT will be met."))</f>
        <v/>
      </c>
      <c r="F322" s="1007"/>
      <c r="G322" s="701"/>
      <c r="H322" s="237"/>
    </row>
    <row r="323" spans="1:8" ht="23.1" customHeight="1" x14ac:dyDescent="0.2">
      <c r="A323" s="601" t="str">
        <f>IF('Hidden Calculations'!AE308=-1,"",'Hidden Calculations'!AE308)</f>
        <v/>
      </c>
      <c r="B323" s="603" t="str">
        <f>IF('Hidden Calculations'!AF308=-1,"",'Hidden Calculations'!AF308)</f>
        <v/>
      </c>
      <c r="C323" s="313" t="str">
        <f>'Hidden Calculations'!AG308</f>
        <v/>
      </c>
      <c r="D323" s="1008" t="str">
        <f>'Hidden Calculations'!AH308</f>
        <v/>
      </c>
      <c r="E323" s="1008" t="str">
        <f>IF(D323="PM","The emission reduction techniques for PM10 and PM2.5 will follow the technique for PM. ","")&amp;IF($D323="","",IFERROR(HLOOKUP(D323,'BACT-Monitoring Hidden'!$C$2:$P$226,IF('Unit Types - Emission Rates'!$H$8="Combustion",112+MATCH(C323,'BACT-Monitoring Hidden'!$B$114:$B$151,0),IF('Unit Types - Emission Rates'!$H$8="Coatings",64+MATCH(C323,'BACT-Monitoring Hidden'!$B$66:$B$113,0),IF('Unit Types - Emission Rates'!$H$8="Chemical / Energy",1+MATCH(C323,'BACT-Monitoring Hidden'!$B$3:$B$65,0),150+MATCH(C323,'BACT-Monitoring Hidden'!$B$152:$B$226,0)))),FALSE),"Fill out the Additional Notes column to demonstrate how BACT will be met."))</f>
        <v/>
      </c>
      <c r="F323" s="1009"/>
      <c r="G323" s="1010"/>
      <c r="H323" s="237"/>
    </row>
    <row r="324" spans="1:8" ht="23.1" customHeight="1" thickBot="1" x14ac:dyDescent="0.25">
      <c r="A324" s="604" t="str">
        <f>IF('Hidden Calculations'!AE309=-1,"",'Hidden Calculations'!AE309)</f>
        <v/>
      </c>
      <c r="B324" s="605" t="str">
        <f>IF('Hidden Calculations'!AF309=-1,"",'Hidden Calculations'!AF309)</f>
        <v/>
      </c>
      <c r="C324" s="314" t="str">
        <f>'Hidden Calculations'!AG309</f>
        <v/>
      </c>
      <c r="D324" s="606" t="str">
        <f>'Hidden Calculations'!AH309</f>
        <v/>
      </c>
      <c r="E324" s="1011" t="str">
        <f>IF(D324="PM","The emission reduction techniques for PM10 and PM2.5 will follow the technique for PM. ","")&amp;IF($D324="","",IFERROR(HLOOKUP(D324,'BACT-Monitoring Hidden'!$C$2:$P$226,IF('Unit Types - Emission Rates'!$H$8="Combustion",112+MATCH(C324,'BACT-Monitoring Hidden'!$B$114:$B$151,0),IF('Unit Types - Emission Rates'!$H$8="Coatings",64+MATCH(C324,'BACT-Monitoring Hidden'!$B$66:$B$113,0),IF('Unit Types - Emission Rates'!$H$8="Chemical / Energy",1+MATCH(C324,'BACT-Monitoring Hidden'!$B$3:$B$65,0),150+MATCH(C324,'BACT-Monitoring Hidden'!$B$152:$B$226,0)))),FALSE),"Fill out the Additional Notes column to demonstrate how BACT will be met."))</f>
        <v/>
      </c>
      <c r="F324" s="1012"/>
      <c r="G324" s="1013"/>
      <c r="H324" s="237"/>
    </row>
    <row r="325" spans="1:8" ht="23.1" customHeight="1" x14ac:dyDescent="0.2">
      <c r="A325" s="600" t="str">
        <f>IF('Hidden Calculations'!AE310=-1,"",'Hidden Calculations'!AE310)</f>
        <v/>
      </c>
      <c r="B325" s="1014" t="str">
        <f>IF('Hidden Calculations'!AF310=-1,"",'Hidden Calculations'!AF310)</f>
        <v/>
      </c>
      <c r="C325" s="1015" t="str">
        <f>'Hidden Calculations'!AG310</f>
        <v/>
      </c>
      <c r="D325" s="765" t="str">
        <f>'Hidden Calculations'!AH310</f>
        <v/>
      </c>
      <c r="E325" s="765" t="str">
        <f>IF(D325="PM","The emission reduction techniques for PM10 and PM2.5 will follow the technique for PM. ","")&amp;IF($D325="","",IFERROR(HLOOKUP(D325,'BACT-Monitoring Hidden'!$C$2:$P$226,IF('Unit Types - Emission Rates'!$H$8="Combustion",112+MATCH(C325,'BACT-Monitoring Hidden'!$B$114:$B$151,0),IF('Unit Types - Emission Rates'!$H$8="Coatings",64+MATCH(C325,'BACT-Monitoring Hidden'!$B$66:$B$113,0),IF('Unit Types - Emission Rates'!$H$8="Chemical / Energy",1+MATCH(C325,'BACT-Monitoring Hidden'!$B$3:$B$65,0),150+MATCH(C325,'BACT-Monitoring Hidden'!$B$152:$B$226,0)))),FALSE),"Fill out the Additional Notes column to demonstrate how BACT will be met."))</f>
        <v/>
      </c>
      <c r="F325" s="1016"/>
      <c r="G325" s="1017"/>
      <c r="H325" s="237"/>
    </row>
    <row r="326" spans="1:8" ht="23.1" customHeight="1" x14ac:dyDescent="0.2">
      <c r="A326" s="601" t="str">
        <f>IF('Hidden Calculations'!AE311=-1,"",'Hidden Calculations'!AE311)</f>
        <v/>
      </c>
      <c r="B326" s="602" t="str">
        <f>IF('Hidden Calculations'!AF311=-1,"",'Hidden Calculations'!AF311)</f>
        <v/>
      </c>
      <c r="C326" s="312" t="str">
        <f>'Hidden Calculations'!AG311</f>
        <v/>
      </c>
      <c r="D326" s="804" t="str">
        <f>'Hidden Calculations'!AH311</f>
        <v/>
      </c>
      <c r="E326" s="804" t="str">
        <f>IF(D326="PM","The emission reduction techniques for PM10 and PM2.5 will follow the technique for PM. ","")&amp;IF($D326="","",IFERROR(HLOOKUP(D326,'BACT-Monitoring Hidden'!$C$2:$P$226,IF('Unit Types - Emission Rates'!$H$8="Combustion",112+MATCH(C326,'BACT-Monitoring Hidden'!$B$114:$B$151,0),IF('Unit Types - Emission Rates'!$H$8="Coatings",64+MATCH(C326,'BACT-Monitoring Hidden'!$B$66:$B$113,0),IF('Unit Types - Emission Rates'!$H$8="Chemical / Energy",1+MATCH(C326,'BACT-Monitoring Hidden'!$B$3:$B$65,0),150+MATCH(C326,'BACT-Monitoring Hidden'!$B$152:$B$226,0)))),FALSE),"Fill out the Additional Notes column to demonstrate how BACT will be met."))</f>
        <v/>
      </c>
      <c r="F326" s="1007"/>
      <c r="G326" s="701"/>
      <c r="H326" s="237"/>
    </row>
    <row r="327" spans="1:8" ht="23.1" customHeight="1" x14ac:dyDescent="0.2">
      <c r="A327" s="601" t="str">
        <f>IF('Hidden Calculations'!AE312=-1,"",'Hidden Calculations'!AE312)</f>
        <v/>
      </c>
      <c r="B327" s="602" t="str">
        <f>IF('Hidden Calculations'!AF312=-1,"",'Hidden Calculations'!AF312)</f>
        <v/>
      </c>
      <c r="C327" s="312" t="str">
        <f>'Hidden Calculations'!AG312</f>
        <v/>
      </c>
      <c r="D327" s="804" t="str">
        <f>'Hidden Calculations'!AH312</f>
        <v/>
      </c>
      <c r="E327" s="804" t="str">
        <f>IF(D327="PM","The emission reduction techniques for PM10 and PM2.5 will follow the technique for PM. ","")&amp;IF($D327="","",IFERROR(HLOOKUP(D327,'BACT-Monitoring Hidden'!$C$2:$P$226,IF('Unit Types - Emission Rates'!$H$8="Combustion",112+MATCH(C327,'BACT-Monitoring Hidden'!$B$114:$B$151,0),IF('Unit Types - Emission Rates'!$H$8="Coatings",64+MATCH(C327,'BACT-Monitoring Hidden'!$B$66:$B$113,0),IF('Unit Types - Emission Rates'!$H$8="Chemical / Energy",1+MATCH(C327,'BACT-Monitoring Hidden'!$B$3:$B$65,0),150+MATCH(C327,'BACT-Monitoring Hidden'!$B$152:$B$226,0)))),FALSE),"Fill out the Additional Notes column to demonstrate how BACT will be met."))</f>
        <v/>
      </c>
      <c r="F327" s="1007"/>
      <c r="G327" s="701"/>
      <c r="H327" s="237"/>
    </row>
    <row r="328" spans="1:8" ht="23.1" customHeight="1" x14ac:dyDescent="0.2">
      <c r="A328" s="601" t="str">
        <f>IF('Hidden Calculations'!AE313=-1,"",'Hidden Calculations'!AE313)</f>
        <v/>
      </c>
      <c r="B328" s="602" t="str">
        <f>IF('Hidden Calculations'!AF313=-1,"",'Hidden Calculations'!AF313)</f>
        <v/>
      </c>
      <c r="C328" s="312" t="str">
        <f>'Hidden Calculations'!AG313</f>
        <v/>
      </c>
      <c r="D328" s="804" t="str">
        <f>'Hidden Calculations'!AH313</f>
        <v/>
      </c>
      <c r="E328" s="804" t="str">
        <f>IF(D328="PM","The emission reduction techniques for PM10 and PM2.5 will follow the technique for PM. ","")&amp;IF($D328="","",IFERROR(HLOOKUP(D328,'BACT-Monitoring Hidden'!$C$2:$P$226,IF('Unit Types - Emission Rates'!$H$8="Combustion",112+MATCH(C328,'BACT-Monitoring Hidden'!$B$114:$B$151,0),IF('Unit Types - Emission Rates'!$H$8="Coatings",64+MATCH(C328,'BACT-Monitoring Hidden'!$B$66:$B$113,0),IF('Unit Types - Emission Rates'!$H$8="Chemical / Energy",1+MATCH(C328,'BACT-Monitoring Hidden'!$B$3:$B$65,0),150+MATCH(C328,'BACT-Monitoring Hidden'!$B$152:$B$226,0)))),FALSE),"Fill out the Additional Notes column to demonstrate how BACT will be met."))</f>
        <v/>
      </c>
      <c r="F328" s="1007"/>
      <c r="G328" s="701"/>
      <c r="H328" s="237"/>
    </row>
    <row r="329" spans="1:8" ht="23.1" customHeight="1" x14ac:dyDescent="0.2">
      <c r="A329" s="601" t="str">
        <f>IF('Hidden Calculations'!AE314=-1,"",'Hidden Calculations'!AE314)</f>
        <v/>
      </c>
      <c r="B329" s="602" t="str">
        <f>IF('Hidden Calculations'!AF314=-1,"",'Hidden Calculations'!AF314)</f>
        <v/>
      </c>
      <c r="C329" s="312" t="str">
        <f>'Hidden Calculations'!AG314</f>
        <v/>
      </c>
      <c r="D329" s="804" t="str">
        <f>'Hidden Calculations'!AH314</f>
        <v/>
      </c>
      <c r="E329" s="804" t="str">
        <f>IF(D329="PM","The emission reduction techniques for PM10 and PM2.5 will follow the technique for PM. ","")&amp;IF($D329="","",IFERROR(HLOOKUP(D329,'BACT-Monitoring Hidden'!$C$2:$P$226,IF('Unit Types - Emission Rates'!$H$8="Combustion",112+MATCH(C329,'BACT-Monitoring Hidden'!$B$114:$B$151,0),IF('Unit Types - Emission Rates'!$H$8="Coatings",64+MATCH(C329,'BACT-Monitoring Hidden'!$B$66:$B$113,0),IF('Unit Types - Emission Rates'!$H$8="Chemical / Energy",1+MATCH(C329,'BACT-Monitoring Hidden'!$B$3:$B$65,0),150+MATCH(C329,'BACT-Monitoring Hidden'!$B$152:$B$226,0)))),FALSE),"Fill out the Additional Notes column to demonstrate how BACT will be met."))</f>
        <v/>
      </c>
      <c r="F329" s="1007"/>
      <c r="G329" s="701"/>
      <c r="H329" s="237"/>
    </row>
    <row r="330" spans="1:8" ht="23.1" customHeight="1" x14ac:dyDescent="0.2">
      <c r="A330" s="601" t="str">
        <f>IF('Hidden Calculations'!AE315=-1,"",'Hidden Calculations'!AE315)</f>
        <v/>
      </c>
      <c r="B330" s="602" t="str">
        <f>IF('Hidden Calculations'!AF315=-1,"",'Hidden Calculations'!AF315)</f>
        <v/>
      </c>
      <c r="C330" s="312" t="str">
        <f>'Hidden Calculations'!AG315</f>
        <v/>
      </c>
      <c r="D330" s="804" t="str">
        <f>'Hidden Calculations'!AH315</f>
        <v/>
      </c>
      <c r="E330" s="804" t="str">
        <f>IF(D330="PM","The emission reduction techniques for PM10 and PM2.5 will follow the technique for PM. ","")&amp;IF($D330="","",IFERROR(HLOOKUP(D330,'BACT-Monitoring Hidden'!$C$2:$P$226,IF('Unit Types - Emission Rates'!$H$8="Combustion",112+MATCH(C330,'BACT-Monitoring Hidden'!$B$114:$B$151,0),IF('Unit Types - Emission Rates'!$H$8="Coatings",64+MATCH(C330,'BACT-Monitoring Hidden'!$B$66:$B$113,0),IF('Unit Types - Emission Rates'!$H$8="Chemical / Energy",1+MATCH(C330,'BACT-Monitoring Hidden'!$B$3:$B$65,0),150+MATCH(C330,'BACT-Monitoring Hidden'!$B$152:$B$226,0)))),FALSE),"Fill out the Additional Notes column to demonstrate how BACT will be met."))</f>
        <v/>
      </c>
      <c r="F330" s="1007"/>
      <c r="G330" s="701"/>
      <c r="H330" s="237"/>
    </row>
    <row r="331" spans="1:8" ht="23.1" customHeight="1" x14ac:dyDescent="0.2">
      <c r="A331" s="601" t="str">
        <f>IF('Hidden Calculations'!AE316=-1,"",'Hidden Calculations'!AE316)</f>
        <v/>
      </c>
      <c r="B331" s="602" t="str">
        <f>IF('Hidden Calculations'!AF316=-1,"",'Hidden Calculations'!AF316)</f>
        <v/>
      </c>
      <c r="C331" s="312" t="str">
        <f>'Hidden Calculations'!AG316</f>
        <v/>
      </c>
      <c r="D331" s="804" t="str">
        <f>'Hidden Calculations'!AH316</f>
        <v/>
      </c>
      <c r="E331" s="804" t="str">
        <f>IF(D331="PM","The emission reduction techniques for PM10 and PM2.5 will follow the technique for PM. ","")&amp;IF($D331="","",IFERROR(HLOOKUP(D331,'BACT-Monitoring Hidden'!$C$2:$P$226,IF('Unit Types - Emission Rates'!$H$8="Combustion",112+MATCH(C331,'BACT-Monitoring Hidden'!$B$114:$B$151,0),IF('Unit Types - Emission Rates'!$H$8="Coatings",64+MATCH(C331,'BACT-Monitoring Hidden'!$B$66:$B$113,0),IF('Unit Types - Emission Rates'!$H$8="Chemical / Energy",1+MATCH(C331,'BACT-Monitoring Hidden'!$B$3:$B$65,0),150+MATCH(C331,'BACT-Monitoring Hidden'!$B$152:$B$226,0)))),FALSE),"Fill out the Additional Notes column to demonstrate how BACT will be met."))</f>
        <v/>
      </c>
      <c r="F331" s="1007"/>
      <c r="G331" s="701"/>
      <c r="H331" s="237"/>
    </row>
    <row r="332" spans="1:8" ht="23.1" customHeight="1" x14ac:dyDescent="0.2">
      <c r="A332" s="601" t="str">
        <f>IF('Hidden Calculations'!AE317=-1,"",'Hidden Calculations'!AE317)</f>
        <v/>
      </c>
      <c r="B332" s="602" t="str">
        <f>IF('Hidden Calculations'!AF317=-1,"",'Hidden Calculations'!AF317)</f>
        <v/>
      </c>
      <c r="C332" s="312" t="str">
        <f>'Hidden Calculations'!AG317</f>
        <v/>
      </c>
      <c r="D332" s="804" t="str">
        <f>'Hidden Calculations'!AH317</f>
        <v/>
      </c>
      <c r="E332" s="804" t="str">
        <f>IF(D332="PM","The emission reduction techniques for PM10 and PM2.5 will follow the technique for PM. ","")&amp;IF($D332="","",IFERROR(HLOOKUP(D332,'BACT-Monitoring Hidden'!$C$2:$P$226,IF('Unit Types - Emission Rates'!$H$8="Combustion",112+MATCH(C332,'BACT-Monitoring Hidden'!$B$114:$B$151,0),IF('Unit Types - Emission Rates'!$H$8="Coatings",64+MATCH(C332,'BACT-Monitoring Hidden'!$B$66:$B$113,0),IF('Unit Types - Emission Rates'!$H$8="Chemical / Energy",1+MATCH(C332,'BACT-Monitoring Hidden'!$B$3:$B$65,0),150+MATCH(C332,'BACT-Monitoring Hidden'!$B$152:$B$226,0)))),FALSE),"Fill out the Additional Notes column to demonstrate how BACT will be met."))</f>
        <v/>
      </c>
      <c r="F332" s="1007"/>
      <c r="G332" s="701"/>
      <c r="H332" s="237"/>
    </row>
    <row r="333" spans="1:8" ht="23.1" customHeight="1" x14ac:dyDescent="0.2">
      <c r="A333" s="601" t="str">
        <f>IF('Hidden Calculations'!AE318=-1,"",'Hidden Calculations'!AE318)</f>
        <v/>
      </c>
      <c r="B333" s="602" t="str">
        <f>IF('Hidden Calculations'!AF318=-1,"",'Hidden Calculations'!AF318)</f>
        <v/>
      </c>
      <c r="C333" s="312" t="str">
        <f>'Hidden Calculations'!AG318</f>
        <v/>
      </c>
      <c r="D333" s="804" t="str">
        <f>'Hidden Calculations'!AH318</f>
        <v/>
      </c>
      <c r="E333" s="804" t="str">
        <f>IF(D333="PM","The emission reduction techniques for PM10 and PM2.5 will follow the technique for PM. ","")&amp;IF($D333="","",IFERROR(HLOOKUP(D333,'BACT-Monitoring Hidden'!$C$2:$P$226,IF('Unit Types - Emission Rates'!$H$8="Combustion",112+MATCH(C333,'BACT-Monitoring Hidden'!$B$114:$B$151,0),IF('Unit Types - Emission Rates'!$H$8="Coatings",64+MATCH(C333,'BACT-Monitoring Hidden'!$B$66:$B$113,0),IF('Unit Types - Emission Rates'!$H$8="Chemical / Energy",1+MATCH(C333,'BACT-Monitoring Hidden'!$B$3:$B$65,0),150+MATCH(C333,'BACT-Monitoring Hidden'!$B$152:$B$226,0)))),FALSE),"Fill out the Additional Notes column to demonstrate how BACT will be met."))</f>
        <v/>
      </c>
      <c r="F333" s="1007"/>
      <c r="G333" s="701"/>
      <c r="H333" s="237"/>
    </row>
    <row r="334" spans="1:8" ht="23.1" customHeight="1" x14ac:dyDescent="0.2">
      <c r="A334" s="601" t="str">
        <f>IF('Hidden Calculations'!AE319=-1,"",'Hidden Calculations'!AE319)</f>
        <v/>
      </c>
      <c r="B334" s="602" t="str">
        <f>IF('Hidden Calculations'!AF319=-1,"",'Hidden Calculations'!AF319)</f>
        <v/>
      </c>
      <c r="C334" s="312" t="str">
        <f>'Hidden Calculations'!AG319</f>
        <v/>
      </c>
      <c r="D334" s="804" t="str">
        <f>'Hidden Calculations'!AH319</f>
        <v/>
      </c>
      <c r="E334" s="804" t="str">
        <f>IF(D334="PM","The emission reduction techniques for PM10 and PM2.5 will follow the technique for PM. ","")&amp;IF($D334="","",IFERROR(HLOOKUP(D334,'BACT-Monitoring Hidden'!$C$2:$P$226,IF('Unit Types - Emission Rates'!$H$8="Combustion",112+MATCH(C334,'BACT-Monitoring Hidden'!$B$114:$B$151,0),IF('Unit Types - Emission Rates'!$H$8="Coatings",64+MATCH(C334,'BACT-Monitoring Hidden'!$B$66:$B$113,0),IF('Unit Types - Emission Rates'!$H$8="Chemical / Energy",1+MATCH(C334,'BACT-Monitoring Hidden'!$B$3:$B$65,0),150+MATCH(C334,'BACT-Monitoring Hidden'!$B$152:$B$226,0)))),FALSE),"Fill out the Additional Notes column to demonstrate how BACT will be met."))</f>
        <v/>
      </c>
      <c r="F334" s="1007"/>
      <c r="G334" s="701"/>
      <c r="H334" s="237"/>
    </row>
    <row r="335" spans="1:8" ht="23.1" customHeight="1" x14ac:dyDescent="0.2">
      <c r="A335" s="601" t="str">
        <f>IF('Hidden Calculations'!AE320=-1,"",'Hidden Calculations'!AE320)</f>
        <v/>
      </c>
      <c r="B335" s="602" t="str">
        <f>IF('Hidden Calculations'!AF320=-1,"",'Hidden Calculations'!AF320)</f>
        <v/>
      </c>
      <c r="C335" s="312" t="str">
        <f>'Hidden Calculations'!AG320</f>
        <v/>
      </c>
      <c r="D335" s="804" t="str">
        <f>'Hidden Calculations'!AH320</f>
        <v/>
      </c>
      <c r="E335" s="804" t="str">
        <f>IF(D335="PM","The emission reduction techniques for PM10 and PM2.5 will follow the technique for PM. ","")&amp;IF($D335="","",IFERROR(HLOOKUP(D335,'BACT-Monitoring Hidden'!$C$2:$P$226,IF('Unit Types - Emission Rates'!$H$8="Combustion",112+MATCH(C335,'BACT-Monitoring Hidden'!$B$114:$B$151,0),IF('Unit Types - Emission Rates'!$H$8="Coatings",64+MATCH(C335,'BACT-Monitoring Hidden'!$B$66:$B$113,0),IF('Unit Types - Emission Rates'!$H$8="Chemical / Energy",1+MATCH(C335,'BACT-Monitoring Hidden'!$B$3:$B$65,0),150+MATCH(C335,'BACT-Monitoring Hidden'!$B$152:$B$226,0)))),FALSE),"Fill out the Additional Notes column to demonstrate how BACT will be met."))</f>
        <v/>
      </c>
      <c r="F335" s="1007"/>
      <c r="G335" s="701"/>
      <c r="H335" s="237"/>
    </row>
    <row r="336" spans="1:8" ht="23.1" customHeight="1" x14ac:dyDescent="0.2">
      <c r="A336" s="601" t="str">
        <f>IF('Hidden Calculations'!AE321=-1,"",'Hidden Calculations'!AE321)</f>
        <v/>
      </c>
      <c r="B336" s="602" t="str">
        <f>IF('Hidden Calculations'!AF321=-1,"",'Hidden Calculations'!AF321)</f>
        <v/>
      </c>
      <c r="C336" s="312" t="str">
        <f>'Hidden Calculations'!AG321</f>
        <v/>
      </c>
      <c r="D336" s="804" t="str">
        <f>'Hidden Calculations'!AH321</f>
        <v/>
      </c>
      <c r="E336" s="804" t="str">
        <f>IF(D336="PM","The emission reduction techniques for PM10 and PM2.5 will follow the technique for PM. ","")&amp;IF($D336="","",IFERROR(HLOOKUP(D336,'BACT-Monitoring Hidden'!$C$2:$P$226,IF('Unit Types - Emission Rates'!$H$8="Combustion",112+MATCH(C336,'BACT-Monitoring Hidden'!$B$114:$B$151,0),IF('Unit Types - Emission Rates'!$H$8="Coatings",64+MATCH(C336,'BACT-Monitoring Hidden'!$B$66:$B$113,0),IF('Unit Types - Emission Rates'!$H$8="Chemical / Energy",1+MATCH(C336,'BACT-Monitoring Hidden'!$B$3:$B$65,0),150+MATCH(C336,'BACT-Monitoring Hidden'!$B$152:$B$226,0)))),FALSE),"Fill out the Additional Notes column to demonstrate how BACT will be met."))</f>
        <v/>
      </c>
      <c r="F336" s="1007"/>
      <c r="G336" s="701"/>
      <c r="H336" s="237"/>
    </row>
    <row r="337" spans="1:8" ht="23.1" customHeight="1" x14ac:dyDescent="0.2">
      <c r="A337" s="601" t="str">
        <f>IF('Hidden Calculations'!AE322=-1,"",'Hidden Calculations'!AE322)</f>
        <v/>
      </c>
      <c r="B337" s="603" t="str">
        <f>IF('Hidden Calculations'!AF322=-1,"",'Hidden Calculations'!AF322)</f>
        <v/>
      </c>
      <c r="C337" s="313" t="str">
        <f>'Hidden Calculations'!AG322</f>
        <v/>
      </c>
      <c r="D337" s="1008" t="str">
        <f>'Hidden Calculations'!AH322</f>
        <v/>
      </c>
      <c r="E337" s="1008" t="str">
        <f>IF(D337="PM","The emission reduction techniques for PM10 and PM2.5 will follow the technique for PM. ","")&amp;IF($D337="","",IFERROR(HLOOKUP(D337,'BACT-Monitoring Hidden'!$C$2:$P$226,IF('Unit Types - Emission Rates'!$H$8="Combustion",112+MATCH(C337,'BACT-Monitoring Hidden'!$B$114:$B$151,0),IF('Unit Types - Emission Rates'!$H$8="Coatings",64+MATCH(C337,'BACT-Monitoring Hidden'!$B$66:$B$113,0),IF('Unit Types - Emission Rates'!$H$8="Chemical / Energy",1+MATCH(C337,'BACT-Monitoring Hidden'!$B$3:$B$65,0),150+MATCH(C337,'BACT-Monitoring Hidden'!$B$152:$B$226,0)))),FALSE),"Fill out the Additional Notes column to demonstrate how BACT will be met."))</f>
        <v/>
      </c>
      <c r="F337" s="1009"/>
      <c r="G337" s="1010"/>
      <c r="H337" s="237"/>
    </row>
    <row r="338" spans="1:8" ht="23.1" customHeight="1" thickBot="1" x14ac:dyDescent="0.25">
      <c r="A338" s="604" t="str">
        <f>IF('Hidden Calculations'!AE323=-1,"",'Hidden Calculations'!AE323)</f>
        <v/>
      </c>
      <c r="B338" s="605" t="str">
        <f>IF('Hidden Calculations'!AF323=-1,"",'Hidden Calculations'!AF323)</f>
        <v/>
      </c>
      <c r="C338" s="314" t="str">
        <f>'Hidden Calculations'!AG323</f>
        <v/>
      </c>
      <c r="D338" s="606" t="str">
        <f>'Hidden Calculations'!AH323</f>
        <v/>
      </c>
      <c r="E338" s="1011" t="str">
        <f>IF(D338="PM","The emission reduction techniques for PM10 and PM2.5 will follow the technique for PM. ","")&amp;IF($D338="","",IFERROR(HLOOKUP(D338,'BACT-Monitoring Hidden'!$C$2:$P$226,IF('Unit Types - Emission Rates'!$H$8="Combustion",112+MATCH(C338,'BACT-Monitoring Hidden'!$B$114:$B$151,0),IF('Unit Types - Emission Rates'!$H$8="Coatings",64+MATCH(C338,'BACT-Monitoring Hidden'!$B$66:$B$113,0),IF('Unit Types - Emission Rates'!$H$8="Chemical / Energy",1+MATCH(C338,'BACT-Monitoring Hidden'!$B$3:$B$65,0),150+MATCH(C338,'BACT-Monitoring Hidden'!$B$152:$B$226,0)))),FALSE),"Fill out the Additional Notes column to demonstrate how BACT will be met."))</f>
        <v/>
      </c>
      <c r="F338" s="1012"/>
      <c r="G338" s="1013"/>
      <c r="H338" s="237"/>
    </row>
    <row r="339" spans="1:8" ht="23.1" customHeight="1" x14ac:dyDescent="0.2">
      <c r="A339" s="600" t="str">
        <f>IF('Hidden Calculations'!AE324=-1,"",'Hidden Calculations'!AE324)</f>
        <v/>
      </c>
      <c r="B339" s="1014" t="str">
        <f>IF('Hidden Calculations'!AF324=-1,"",'Hidden Calculations'!AF324)</f>
        <v/>
      </c>
      <c r="C339" s="1015" t="str">
        <f>'Hidden Calculations'!AG324</f>
        <v/>
      </c>
      <c r="D339" s="765" t="str">
        <f>'Hidden Calculations'!AH324</f>
        <v/>
      </c>
      <c r="E339" s="765" t="str">
        <f>IF(D339="PM","The emission reduction techniques for PM10 and PM2.5 will follow the technique for PM. ","")&amp;IF($D339="","",IFERROR(HLOOKUP(D339,'BACT-Monitoring Hidden'!$C$2:$P$226,IF('Unit Types - Emission Rates'!$H$8="Combustion",112+MATCH(C339,'BACT-Monitoring Hidden'!$B$114:$B$151,0),IF('Unit Types - Emission Rates'!$H$8="Coatings",64+MATCH(C339,'BACT-Monitoring Hidden'!$B$66:$B$113,0),IF('Unit Types - Emission Rates'!$H$8="Chemical / Energy",1+MATCH(C339,'BACT-Monitoring Hidden'!$B$3:$B$65,0),150+MATCH(C339,'BACT-Monitoring Hidden'!$B$152:$B$226,0)))),FALSE),"Fill out the Additional Notes column to demonstrate how BACT will be met."))</f>
        <v/>
      </c>
      <c r="F339" s="1016"/>
      <c r="G339" s="1017"/>
      <c r="H339" s="237"/>
    </row>
    <row r="340" spans="1:8" ht="23.1" customHeight="1" x14ac:dyDescent="0.2">
      <c r="A340" s="601" t="str">
        <f>IF('Hidden Calculations'!AE325=-1,"",'Hidden Calculations'!AE325)</f>
        <v/>
      </c>
      <c r="B340" s="602" t="str">
        <f>IF('Hidden Calculations'!AF325=-1,"",'Hidden Calculations'!AF325)</f>
        <v/>
      </c>
      <c r="C340" s="312" t="str">
        <f>'Hidden Calculations'!AG325</f>
        <v/>
      </c>
      <c r="D340" s="804" t="str">
        <f>'Hidden Calculations'!AH325</f>
        <v/>
      </c>
      <c r="E340" s="804" t="str">
        <f>IF(D340="PM","The emission reduction techniques for PM10 and PM2.5 will follow the technique for PM. ","")&amp;IF($D340="","",IFERROR(HLOOKUP(D340,'BACT-Monitoring Hidden'!$C$2:$P$226,IF('Unit Types - Emission Rates'!$H$8="Combustion",112+MATCH(C340,'BACT-Monitoring Hidden'!$B$114:$B$151,0),IF('Unit Types - Emission Rates'!$H$8="Coatings",64+MATCH(C340,'BACT-Monitoring Hidden'!$B$66:$B$113,0),IF('Unit Types - Emission Rates'!$H$8="Chemical / Energy",1+MATCH(C340,'BACT-Monitoring Hidden'!$B$3:$B$65,0),150+MATCH(C340,'BACT-Monitoring Hidden'!$B$152:$B$226,0)))),FALSE),"Fill out the Additional Notes column to demonstrate how BACT will be met."))</f>
        <v/>
      </c>
      <c r="F340" s="1007"/>
      <c r="G340" s="701"/>
      <c r="H340" s="237"/>
    </row>
    <row r="341" spans="1:8" ht="23.1" customHeight="1" x14ac:dyDescent="0.2">
      <c r="A341" s="601" t="str">
        <f>IF('Hidden Calculations'!AE326=-1,"",'Hidden Calculations'!AE326)</f>
        <v/>
      </c>
      <c r="B341" s="602" t="str">
        <f>IF('Hidden Calculations'!AF326=-1,"",'Hidden Calculations'!AF326)</f>
        <v/>
      </c>
      <c r="C341" s="312" t="str">
        <f>'Hidden Calculations'!AG326</f>
        <v/>
      </c>
      <c r="D341" s="804" t="str">
        <f>'Hidden Calculations'!AH326</f>
        <v/>
      </c>
      <c r="E341" s="804" t="str">
        <f>IF(D341="PM","The emission reduction techniques for PM10 and PM2.5 will follow the technique for PM. ","")&amp;IF($D341="","",IFERROR(HLOOKUP(D341,'BACT-Monitoring Hidden'!$C$2:$P$226,IF('Unit Types - Emission Rates'!$H$8="Combustion",112+MATCH(C341,'BACT-Monitoring Hidden'!$B$114:$B$151,0),IF('Unit Types - Emission Rates'!$H$8="Coatings",64+MATCH(C341,'BACT-Monitoring Hidden'!$B$66:$B$113,0),IF('Unit Types - Emission Rates'!$H$8="Chemical / Energy",1+MATCH(C341,'BACT-Monitoring Hidden'!$B$3:$B$65,0),150+MATCH(C341,'BACT-Monitoring Hidden'!$B$152:$B$226,0)))),FALSE),"Fill out the Additional Notes column to demonstrate how BACT will be met."))</f>
        <v/>
      </c>
      <c r="F341" s="1007"/>
      <c r="G341" s="701"/>
      <c r="H341" s="237"/>
    </row>
    <row r="342" spans="1:8" ht="23.1" customHeight="1" x14ac:dyDescent="0.2">
      <c r="A342" s="601" t="str">
        <f>IF('Hidden Calculations'!AE327=-1,"",'Hidden Calculations'!AE327)</f>
        <v/>
      </c>
      <c r="B342" s="602" t="str">
        <f>IF('Hidden Calculations'!AF327=-1,"",'Hidden Calculations'!AF327)</f>
        <v/>
      </c>
      <c r="C342" s="312" t="str">
        <f>'Hidden Calculations'!AG327</f>
        <v/>
      </c>
      <c r="D342" s="804" t="str">
        <f>'Hidden Calculations'!AH327</f>
        <v/>
      </c>
      <c r="E342" s="804" t="str">
        <f>IF(D342="PM","The emission reduction techniques for PM10 and PM2.5 will follow the technique for PM. ","")&amp;IF($D342="","",IFERROR(HLOOKUP(D342,'BACT-Monitoring Hidden'!$C$2:$P$226,IF('Unit Types - Emission Rates'!$H$8="Combustion",112+MATCH(C342,'BACT-Monitoring Hidden'!$B$114:$B$151,0),IF('Unit Types - Emission Rates'!$H$8="Coatings",64+MATCH(C342,'BACT-Monitoring Hidden'!$B$66:$B$113,0),IF('Unit Types - Emission Rates'!$H$8="Chemical / Energy",1+MATCH(C342,'BACT-Monitoring Hidden'!$B$3:$B$65,0),150+MATCH(C342,'BACT-Monitoring Hidden'!$B$152:$B$226,0)))),FALSE),"Fill out the Additional Notes column to demonstrate how BACT will be met."))</f>
        <v/>
      </c>
      <c r="F342" s="1007"/>
      <c r="G342" s="701"/>
      <c r="H342" s="237"/>
    </row>
    <row r="343" spans="1:8" ht="23.1" customHeight="1" x14ac:dyDescent="0.2">
      <c r="A343" s="601" t="str">
        <f>IF('Hidden Calculations'!AE328=-1,"",'Hidden Calculations'!AE328)</f>
        <v/>
      </c>
      <c r="B343" s="602" t="str">
        <f>IF('Hidden Calculations'!AF328=-1,"",'Hidden Calculations'!AF328)</f>
        <v/>
      </c>
      <c r="C343" s="312" t="str">
        <f>'Hidden Calculations'!AG328</f>
        <v/>
      </c>
      <c r="D343" s="804" t="str">
        <f>'Hidden Calculations'!AH328</f>
        <v/>
      </c>
      <c r="E343" s="804" t="str">
        <f>IF(D343="PM","The emission reduction techniques for PM10 and PM2.5 will follow the technique for PM. ","")&amp;IF($D343="","",IFERROR(HLOOKUP(D343,'BACT-Monitoring Hidden'!$C$2:$P$226,IF('Unit Types - Emission Rates'!$H$8="Combustion",112+MATCH(C343,'BACT-Monitoring Hidden'!$B$114:$B$151,0),IF('Unit Types - Emission Rates'!$H$8="Coatings",64+MATCH(C343,'BACT-Monitoring Hidden'!$B$66:$B$113,0),IF('Unit Types - Emission Rates'!$H$8="Chemical / Energy",1+MATCH(C343,'BACT-Monitoring Hidden'!$B$3:$B$65,0),150+MATCH(C343,'BACT-Monitoring Hidden'!$B$152:$B$226,0)))),FALSE),"Fill out the Additional Notes column to demonstrate how BACT will be met."))</f>
        <v/>
      </c>
      <c r="F343" s="1007"/>
      <c r="G343" s="701"/>
      <c r="H343" s="237"/>
    </row>
    <row r="344" spans="1:8" ht="23.1" customHeight="1" x14ac:dyDescent="0.2">
      <c r="A344" s="601" t="str">
        <f>IF('Hidden Calculations'!AE329=-1,"",'Hidden Calculations'!AE329)</f>
        <v/>
      </c>
      <c r="B344" s="602" t="str">
        <f>IF('Hidden Calculations'!AF329=-1,"",'Hidden Calculations'!AF329)</f>
        <v/>
      </c>
      <c r="C344" s="312" t="str">
        <f>'Hidden Calculations'!AG329</f>
        <v/>
      </c>
      <c r="D344" s="804" t="str">
        <f>'Hidden Calculations'!AH329</f>
        <v/>
      </c>
      <c r="E344" s="804" t="str">
        <f>IF(D344="PM","The emission reduction techniques for PM10 and PM2.5 will follow the technique for PM. ","")&amp;IF($D344="","",IFERROR(HLOOKUP(D344,'BACT-Monitoring Hidden'!$C$2:$P$226,IF('Unit Types - Emission Rates'!$H$8="Combustion",112+MATCH(C344,'BACT-Monitoring Hidden'!$B$114:$B$151,0),IF('Unit Types - Emission Rates'!$H$8="Coatings",64+MATCH(C344,'BACT-Monitoring Hidden'!$B$66:$B$113,0),IF('Unit Types - Emission Rates'!$H$8="Chemical / Energy",1+MATCH(C344,'BACT-Monitoring Hidden'!$B$3:$B$65,0),150+MATCH(C344,'BACT-Monitoring Hidden'!$B$152:$B$226,0)))),FALSE),"Fill out the Additional Notes column to demonstrate how BACT will be met."))</f>
        <v/>
      </c>
      <c r="F344" s="1007"/>
      <c r="G344" s="701"/>
      <c r="H344" s="237"/>
    </row>
    <row r="345" spans="1:8" ht="23.1" customHeight="1" x14ac:dyDescent="0.2">
      <c r="A345" s="601" t="str">
        <f>IF('Hidden Calculations'!AE330=-1,"",'Hidden Calculations'!AE330)</f>
        <v/>
      </c>
      <c r="B345" s="602" t="str">
        <f>IF('Hidden Calculations'!AF330=-1,"",'Hidden Calculations'!AF330)</f>
        <v/>
      </c>
      <c r="C345" s="312" t="str">
        <f>'Hidden Calculations'!AG330</f>
        <v/>
      </c>
      <c r="D345" s="804" t="str">
        <f>'Hidden Calculations'!AH330</f>
        <v/>
      </c>
      <c r="E345" s="804" t="str">
        <f>IF(D345="PM","The emission reduction techniques for PM10 and PM2.5 will follow the technique for PM. ","")&amp;IF($D345="","",IFERROR(HLOOKUP(D345,'BACT-Monitoring Hidden'!$C$2:$P$226,IF('Unit Types - Emission Rates'!$H$8="Combustion",112+MATCH(C345,'BACT-Monitoring Hidden'!$B$114:$B$151,0),IF('Unit Types - Emission Rates'!$H$8="Coatings",64+MATCH(C345,'BACT-Monitoring Hidden'!$B$66:$B$113,0),IF('Unit Types - Emission Rates'!$H$8="Chemical / Energy",1+MATCH(C345,'BACT-Monitoring Hidden'!$B$3:$B$65,0),150+MATCH(C345,'BACT-Monitoring Hidden'!$B$152:$B$226,0)))),FALSE),"Fill out the Additional Notes column to demonstrate how BACT will be met."))</f>
        <v/>
      </c>
      <c r="F345" s="1007"/>
      <c r="G345" s="701"/>
      <c r="H345" s="237"/>
    </row>
    <row r="346" spans="1:8" ht="23.1" customHeight="1" x14ac:dyDescent="0.2">
      <c r="A346" s="601" t="str">
        <f>IF('Hidden Calculations'!AE331=-1,"",'Hidden Calculations'!AE331)</f>
        <v/>
      </c>
      <c r="B346" s="602" t="str">
        <f>IF('Hidden Calculations'!AF331=-1,"",'Hidden Calculations'!AF331)</f>
        <v/>
      </c>
      <c r="C346" s="312" t="str">
        <f>'Hidden Calculations'!AG331</f>
        <v/>
      </c>
      <c r="D346" s="804" t="str">
        <f>'Hidden Calculations'!AH331</f>
        <v/>
      </c>
      <c r="E346" s="804" t="str">
        <f>IF(D346="PM","The emission reduction techniques for PM10 and PM2.5 will follow the technique for PM. ","")&amp;IF($D346="","",IFERROR(HLOOKUP(D346,'BACT-Monitoring Hidden'!$C$2:$P$226,IF('Unit Types - Emission Rates'!$H$8="Combustion",112+MATCH(C346,'BACT-Monitoring Hidden'!$B$114:$B$151,0),IF('Unit Types - Emission Rates'!$H$8="Coatings",64+MATCH(C346,'BACT-Monitoring Hidden'!$B$66:$B$113,0),IF('Unit Types - Emission Rates'!$H$8="Chemical / Energy",1+MATCH(C346,'BACT-Monitoring Hidden'!$B$3:$B$65,0),150+MATCH(C346,'BACT-Monitoring Hidden'!$B$152:$B$226,0)))),FALSE),"Fill out the Additional Notes column to demonstrate how BACT will be met."))</f>
        <v/>
      </c>
      <c r="F346" s="1007"/>
      <c r="G346" s="701"/>
      <c r="H346" s="237"/>
    </row>
    <row r="347" spans="1:8" ht="23.1" customHeight="1" x14ac:dyDescent="0.2">
      <c r="A347" s="601" t="str">
        <f>IF('Hidden Calculations'!AE332=-1,"",'Hidden Calculations'!AE332)</f>
        <v/>
      </c>
      <c r="B347" s="602" t="str">
        <f>IF('Hidden Calculations'!AF332=-1,"",'Hidden Calculations'!AF332)</f>
        <v/>
      </c>
      <c r="C347" s="312" t="str">
        <f>'Hidden Calculations'!AG332</f>
        <v/>
      </c>
      <c r="D347" s="804" t="str">
        <f>'Hidden Calculations'!AH332</f>
        <v/>
      </c>
      <c r="E347" s="804" t="str">
        <f>IF(D347="PM","The emission reduction techniques for PM10 and PM2.5 will follow the technique for PM. ","")&amp;IF($D347="","",IFERROR(HLOOKUP(D347,'BACT-Monitoring Hidden'!$C$2:$P$226,IF('Unit Types - Emission Rates'!$H$8="Combustion",112+MATCH(C347,'BACT-Monitoring Hidden'!$B$114:$B$151,0),IF('Unit Types - Emission Rates'!$H$8="Coatings",64+MATCH(C347,'BACT-Monitoring Hidden'!$B$66:$B$113,0),IF('Unit Types - Emission Rates'!$H$8="Chemical / Energy",1+MATCH(C347,'BACT-Monitoring Hidden'!$B$3:$B$65,0),150+MATCH(C347,'BACT-Monitoring Hidden'!$B$152:$B$226,0)))),FALSE),"Fill out the Additional Notes column to demonstrate how BACT will be met."))</f>
        <v/>
      </c>
      <c r="F347" s="1007"/>
      <c r="G347" s="701"/>
      <c r="H347" s="237"/>
    </row>
    <row r="348" spans="1:8" ht="23.1" customHeight="1" x14ac:dyDescent="0.2">
      <c r="A348" s="601" t="str">
        <f>IF('Hidden Calculations'!AE333=-1,"",'Hidden Calculations'!AE333)</f>
        <v/>
      </c>
      <c r="B348" s="602" t="str">
        <f>IF('Hidden Calculations'!AF333=-1,"",'Hidden Calculations'!AF333)</f>
        <v/>
      </c>
      <c r="C348" s="312" t="str">
        <f>'Hidden Calculations'!AG333</f>
        <v/>
      </c>
      <c r="D348" s="804" t="str">
        <f>'Hidden Calculations'!AH333</f>
        <v/>
      </c>
      <c r="E348" s="804" t="str">
        <f>IF(D348="PM","The emission reduction techniques for PM10 and PM2.5 will follow the technique for PM. ","")&amp;IF($D348="","",IFERROR(HLOOKUP(D348,'BACT-Monitoring Hidden'!$C$2:$P$226,IF('Unit Types - Emission Rates'!$H$8="Combustion",112+MATCH(C348,'BACT-Monitoring Hidden'!$B$114:$B$151,0),IF('Unit Types - Emission Rates'!$H$8="Coatings",64+MATCH(C348,'BACT-Monitoring Hidden'!$B$66:$B$113,0),IF('Unit Types - Emission Rates'!$H$8="Chemical / Energy",1+MATCH(C348,'BACT-Monitoring Hidden'!$B$3:$B$65,0),150+MATCH(C348,'BACT-Monitoring Hidden'!$B$152:$B$226,0)))),FALSE),"Fill out the Additional Notes column to demonstrate how BACT will be met."))</f>
        <v/>
      </c>
      <c r="F348" s="1007"/>
      <c r="G348" s="701"/>
      <c r="H348" s="237"/>
    </row>
    <row r="349" spans="1:8" ht="23.1" customHeight="1" x14ac:dyDescent="0.2">
      <c r="A349" s="601" t="str">
        <f>IF('Hidden Calculations'!AE334=-1,"",'Hidden Calculations'!AE334)</f>
        <v/>
      </c>
      <c r="B349" s="602" t="str">
        <f>IF('Hidden Calculations'!AF334=-1,"",'Hidden Calculations'!AF334)</f>
        <v/>
      </c>
      <c r="C349" s="312" t="str">
        <f>'Hidden Calculations'!AG334</f>
        <v/>
      </c>
      <c r="D349" s="804" t="str">
        <f>'Hidden Calculations'!AH334</f>
        <v/>
      </c>
      <c r="E349" s="804" t="str">
        <f>IF(D349="PM","The emission reduction techniques for PM10 and PM2.5 will follow the technique for PM. ","")&amp;IF($D349="","",IFERROR(HLOOKUP(D349,'BACT-Monitoring Hidden'!$C$2:$P$226,IF('Unit Types - Emission Rates'!$H$8="Combustion",112+MATCH(C349,'BACT-Monitoring Hidden'!$B$114:$B$151,0),IF('Unit Types - Emission Rates'!$H$8="Coatings",64+MATCH(C349,'BACT-Monitoring Hidden'!$B$66:$B$113,0),IF('Unit Types - Emission Rates'!$H$8="Chemical / Energy",1+MATCH(C349,'BACT-Monitoring Hidden'!$B$3:$B$65,0),150+MATCH(C349,'BACT-Monitoring Hidden'!$B$152:$B$226,0)))),FALSE),"Fill out the Additional Notes column to demonstrate how BACT will be met."))</f>
        <v/>
      </c>
      <c r="F349" s="1007"/>
      <c r="G349" s="701"/>
      <c r="H349" s="237"/>
    </row>
    <row r="350" spans="1:8" ht="23.1" customHeight="1" x14ac:dyDescent="0.2">
      <c r="A350" s="601" t="str">
        <f>IF('Hidden Calculations'!AE335=-1,"",'Hidden Calculations'!AE335)</f>
        <v/>
      </c>
      <c r="B350" s="602" t="str">
        <f>IF('Hidden Calculations'!AF335=-1,"",'Hidden Calculations'!AF335)</f>
        <v/>
      </c>
      <c r="C350" s="312" t="str">
        <f>'Hidden Calculations'!AG335</f>
        <v/>
      </c>
      <c r="D350" s="804" t="str">
        <f>'Hidden Calculations'!AH335</f>
        <v/>
      </c>
      <c r="E350" s="804" t="str">
        <f>IF(D350="PM","The emission reduction techniques for PM10 and PM2.5 will follow the technique for PM. ","")&amp;IF($D350="","",IFERROR(HLOOKUP(D350,'BACT-Monitoring Hidden'!$C$2:$P$226,IF('Unit Types - Emission Rates'!$H$8="Combustion",112+MATCH(C350,'BACT-Monitoring Hidden'!$B$114:$B$151,0),IF('Unit Types - Emission Rates'!$H$8="Coatings",64+MATCH(C350,'BACT-Monitoring Hidden'!$B$66:$B$113,0),IF('Unit Types - Emission Rates'!$H$8="Chemical / Energy",1+MATCH(C350,'BACT-Monitoring Hidden'!$B$3:$B$65,0),150+MATCH(C350,'BACT-Monitoring Hidden'!$B$152:$B$226,0)))),FALSE),"Fill out the Additional Notes column to demonstrate how BACT will be met."))</f>
        <v/>
      </c>
      <c r="F350" s="1007"/>
      <c r="G350" s="701"/>
      <c r="H350" s="237"/>
    </row>
    <row r="351" spans="1:8" ht="23.1" customHeight="1" x14ac:dyDescent="0.2">
      <c r="A351" s="601" t="str">
        <f>IF('Hidden Calculations'!AE336=-1,"",'Hidden Calculations'!AE336)</f>
        <v/>
      </c>
      <c r="B351" s="603" t="str">
        <f>IF('Hidden Calculations'!AF336=-1,"",'Hidden Calculations'!AF336)</f>
        <v/>
      </c>
      <c r="C351" s="313" t="str">
        <f>'Hidden Calculations'!AG336</f>
        <v/>
      </c>
      <c r="D351" s="1008" t="str">
        <f>'Hidden Calculations'!AH336</f>
        <v/>
      </c>
      <c r="E351" s="1008" t="str">
        <f>IF(D351="PM","The emission reduction techniques for PM10 and PM2.5 will follow the technique for PM. ","")&amp;IF($D351="","",IFERROR(HLOOKUP(D351,'BACT-Monitoring Hidden'!$C$2:$P$226,IF('Unit Types - Emission Rates'!$H$8="Combustion",112+MATCH(C351,'BACT-Monitoring Hidden'!$B$114:$B$151,0),IF('Unit Types - Emission Rates'!$H$8="Coatings",64+MATCH(C351,'BACT-Monitoring Hidden'!$B$66:$B$113,0),IF('Unit Types - Emission Rates'!$H$8="Chemical / Energy",1+MATCH(C351,'BACT-Monitoring Hidden'!$B$3:$B$65,0),150+MATCH(C351,'BACT-Monitoring Hidden'!$B$152:$B$226,0)))),FALSE),"Fill out the Additional Notes column to demonstrate how BACT will be met."))</f>
        <v/>
      </c>
      <c r="F351" s="1009"/>
      <c r="G351" s="1010"/>
      <c r="H351" s="237"/>
    </row>
    <row r="352" spans="1:8" ht="23.1" customHeight="1" thickBot="1" x14ac:dyDescent="0.25">
      <c r="A352" s="604" t="str">
        <f>IF('Hidden Calculations'!AE337=-1,"",'Hidden Calculations'!AE337)</f>
        <v/>
      </c>
      <c r="B352" s="605" t="str">
        <f>IF('Hidden Calculations'!AF337=-1,"",'Hidden Calculations'!AF337)</f>
        <v/>
      </c>
      <c r="C352" s="314" t="str">
        <f>'Hidden Calculations'!AG337</f>
        <v/>
      </c>
      <c r="D352" s="606" t="str">
        <f>'Hidden Calculations'!AH337</f>
        <v/>
      </c>
      <c r="E352" s="1011" t="str">
        <f>IF(D352="PM","The emission reduction techniques for PM10 and PM2.5 will follow the technique for PM. ","")&amp;IF($D352="","",IFERROR(HLOOKUP(D352,'BACT-Monitoring Hidden'!$C$2:$P$226,IF('Unit Types - Emission Rates'!$H$8="Combustion",112+MATCH(C352,'BACT-Monitoring Hidden'!$B$114:$B$151,0),IF('Unit Types - Emission Rates'!$H$8="Coatings",64+MATCH(C352,'BACT-Monitoring Hidden'!$B$66:$B$113,0),IF('Unit Types - Emission Rates'!$H$8="Chemical / Energy",1+MATCH(C352,'BACT-Monitoring Hidden'!$B$3:$B$65,0),150+MATCH(C352,'BACT-Monitoring Hidden'!$B$152:$B$226,0)))),FALSE),"Fill out the Additional Notes column to demonstrate how BACT will be met."))</f>
        <v/>
      </c>
      <c r="F352" s="1012"/>
      <c r="G352" s="1013"/>
      <c r="H352" s="237"/>
    </row>
    <row r="353" spans="1:8" ht="23.1" customHeight="1" x14ac:dyDescent="0.2">
      <c r="A353" s="600" t="str">
        <f>IF('Hidden Calculations'!AE338=-1,"",'Hidden Calculations'!AE338)</f>
        <v/>
      </c>
      <c r="B353" s="1014" t="str">
        <f>IF('Hidden Calculations'!AF338=-1,"",'Hidden Calculations'!AF338)</f>
        <v/>
      </c>
      <c r="C353" s="1015" t="str">
        <f>'Hidden Calculations'!AG338</f>
        <v/>
      </c>
      <c r="D353" s="765" t="str">
        <f>'Hidden Calculations'!AH338</f>
        <v/>
      </c>
      <c r="E353" s="765" t="str">
        <f>IF(D353="PM","The emission reduction techniques for PM10 and PM2.5 will follow the technique for PM. ","")&amp;IF($D353="","",IFERROR(HLOOKUP(D353,'BACT-Monitoring Hidden'!$C$2:$P$226,IF('Unit Types - Emission Rates'!$H$8="Combustion",112+MATCH(C353,'BACT-Monitoring Hidden'!$B$114:$B$151,0),IF('Unit Types - Emission Rates'!$H$8="Coatings",64+MATCH(C353,'BACT-Monitoring Hidden'!$B$66:$B$113,0),IF('Unit Types - Emission Rates'!$H$8="Chemical / Energy",1+MATCH(C353,'BACT-Monitoring Hidden'!$B$3:$B$65,0),150+MATCH(C353,'BACT-Monitoring Hidden'!$B$152:$B$226,0)))),FALSE),"Fill out the Additional Notes column to demonstrate how BACT will be met."))</f>
        <v/>
      </c>
      <c r="F353" s="1016"/>
      <c r="G353" s="1017"/>
      <c r="H353" s="237"/>
    </row>
    <row r="354" spans="1:8" ht="23.1" customHeight="1" x14ac:dyDescent="0.2">
      <c r="A354" s="601" t="str">
        <f>IF('Hidden Calculations'!AE339=-1,"",'Hidden Calculations'!AE339)</f>
        <v/>
      </c>
      <c r="B354" s="602" t="str">
        <f>IF('Hidden Calculations'!AF339=-1,"",'Hidden Calculations'!AF339)</f>
        <v/>
      </c>
      <c r="C354" s="312" t="str">
        <f>'Hidden Calculations'!AG339</f>
        <v/>
      </c>
      <c r="D354" s="804" t="str">
        <f>'Hidden Calculations'!AH339</f>
        <v/>
      </c>
      <c r="E354" s="804" t="str">
        <f>IF(D354="PM","The emission reduction techniques for PM10 and PM2.5 will follow the technique for PM. ","")&amp;IF($D354="","",IFERROR(HLOOKUP(D354,'BACT-Monitoring Hidden'!$C$2:$P$226,IF('Unit Types - Emission Rates'!$H$8="Combustion",112+MATCH(C354,'BACT-Monitoring Hidden'!$B$114:$B$151,0),IF('Unit Types - Emission Rates'!$H$8="Coatings",64+MATCH(C354,'BACT-Monitoring Hidden'!$B$66:$B$113,0),IF('Unit Types - Emission Rates'!$H$8="Chemical / Energy",1+MATCH(C354,'BACT-Monitoring Hidden'!$B$3:$B$65,0),150+MATCH(C354,'BACT-Monitoring Hidden'!$B$152:$B$226,0)))),FALSE),"Fill out the Additional Notes column to demonstrate how BACT will be met."))</f>
        <v/>
      </c>
      <c r="F354" s="1007"/>
      <c r="G354" s="701"/>
      <c r="H354" s="237"/>
    </row>
    <row r="355" spans="1:8" ht="23.1" customHeight="1" x14ac:dyDescent="0.2">
      <c r="A355" s="601" t="str">
        <f>IF('Hidden Calculations'!AE340=-1,"",'Hidden Calculations'!AE340)</f>
        <v/>
      </c>
      <c r="B355" s="602" t="str">
        <f>IF('Hidden Calculations'!AF340=-1,"",'Hidden Calculations'!AF340)</f>
        <v/>
      </c>
      <c r="C355" s="312" t="str">
        <f>'Hidden Calculations'!AG340</f>
        <v/>
      </c>
      <c r="D355" s="804" t="str">
        <f>'Hidden Calculations'!AH340</f>
        <v/>
      </c>
      <c r="E355" s="804" t="str">
        <f>IF(D355="PM","The emission reduction techniques for PM10 and PM2.5 will follow the technique for PM. ","")&amp;IF($D355="","",IFERROR(HLOOKUP(D355,'BACT-Monitoring Hidden'!$C$2:$P$226,IF('Unit Types - Emission Rates'!$H$8="Combustion",112+MATCH(C355,'BACT-Monitoring Hidden'!$B$114:$B$151,0),IF('Unit Types - Emission Rates'!$H$8="Coatings",64+MATCH(C355,'BACT-Monitoring Hidden'!$B$66:$B$113,0),IF('Unit Types - Emission Rates'!$H$8="Chemical / Energy",1+MATCH(C355,'BACT-Monitoring Hidden'!$B$3:$B$65,0),150+MATCH(C355,'BACT-Monitoring Hidden'!$B$152:$B$226,0)))),FALSE),"Fill out the Additional Notes column to demonstrate how BACT will be met."))</f>
        <v/>
      </c>
      <c r="F355" s="1007"/>
      <c r="G355" s="701"/>
      <c r="H355" s="237"/>
    </row>
    <row r="356" spans="1:8" ht="23.1" customHeight="1" x14ac:dyDescent="0.2">
      <c r="A356" s="601" t="str">
        <f>IF('Hidden Calculations'!AE341=-1,"",'Hidden Calculations'!AE341)</f>
        <v/>
      </c>
      <c r="B356" s="602" t="str">
        <f>IF('Hidden Calculations'!AF341=-1,"",'Hidden Calculations'!AF341)</f>
        <v/>
      </c>
      <c r="C356" s="312" t="str">
        <f>'Hidden Calculations'!AG341</f>
        <v/>
      </c>
      <c r="D356" s="804" t="str">
        <f>'Hidden Calculations'!AH341</f>
        <v/>
      </c>
      <c r="E356" s="804" t="str">
        <f>IF(D356="PM","The emission reduction techniques for PM10 and PM2.5 will follow the technique for PM. ","")&amp;IF($D356="","",IFERROR(HLOOKUP(D356,'BACT-Monitoring Hidden'!$C$2:$P$226,IF('Unit Types - Emission Rates'!$H$8="Combustion",112+MATCH(C356,'BACT-Monitoring Hidden'!$B$114:$B$151,0),IF('Unit Types - Emission Rates'!$H$8="Coatings",64+MATCH(C356,'BACT-Monitoring Hidden'!$B$66:$B$113,0),IF('Unit Types - Emission Rates'!$H$8="Chemical / Energy",1+MATCH(C356,'BACT-Monitoring Hidden'!$B$3:$B$65,0),150+MATCH(C356,'BACT-Monitoring Hidden'!$B$152:$B$226,0)))),FALSE),"Fill out the Additional Notes column to demonstrate how BACT will be met."))</f>
        <v/>
      </c>
      <c r="F356" s="1007"/>
      <c r="G356" s="701"/>
      <c r="H356" s="237"/>
    </row>
    <row r="357" spans="1:8" ht="23.1" customHeight="1" x14ac:dyDescent="0.2">
      <c r="A357" s="601" t="str">
        <f>IF('Hidden Calculations'!AE342=-1,"",'Hidden Calculations'!AE342)</f>
        <v/>
      </c>
      <c r="B357" s="602" t="str">
        <f>IF('Hidden Calculations'!AF342=-1,"",'Hidden Calculations'!AF342)</f>
        <v/>
      </c>
      <c r="C357" s="312" t="str">
        <f>'Hidden Calculations'!AG342</f>
        <v/>
      </c>
      <c r="D357" s="804" t="str">
        <f>'Hidden Calculations'!AH342</f>
        <v/>
      </c>
      <c r="E357" s="804" t="str">
        <f>IF(D357="PM","The emission reduction techniques for PM10 and PM2.5 will follow the technique for PM. ","")&amp;IF($D357="","",IFERROR(HLOOKUP(D357,'BACT-Monitoring Hidden'!$C$2:$P$226,IF('Unit Types - Emission Rates'!$H$8="Combustion",112+MATCH(C357,'BACT-Monitoring Hidden'!$B$114:$B$151,0),IF('Unit Types - Emission Rates'!$H$8="Coatings",64+MATCH(C357,'BACT-Monitoring Hidden'!$B$66:$B$113,0),IF('Unit Types - Emission Rates'!$H$8="Chemical / Energy",1+MATCH(C357,'BACT-Monitoring Hidden'!$B$3:$B$65,0),150+MATCH(C357,'BACT-Monitoring Hidden'!$B$152:$B$226,0)))),FALSE),"Fill out the Additional Notes column to demonstrate how BACT will be met."))</f>
        <v/>
      </c>
      <c r="F357" s="1007"/>
      <c r="G357" s="701"/>
      <c r="H357" s="237"/>
    </row>
    <row r="358" spans="1:8" ht="23.1" customHeight="1" x14ac:dyDescent="0.2">
      <c r="A358" s="601" t="str">
        <f>IF('Hidden Calculations'!AE343=-1,"",'Hidden Calculations'!AE343)</f>
        <v/>
      </c>
      <c r="B358" s="602" t="str">
        <f>IF('Hidden Calculations'!AF343=-1,"",'Hidden Calculations'!AF343)</f>
        <v/>
      </c>
      <c r="C358" s="312" t="str">
        <f>'Hidden Calculations'!AG343</f>
        <v/>
      </c>
      <c r="D358" s="804" t="str">
        <f>'Hidden Calculations'!AH343</f>
        <v/>
      </c>
      <c r="E358" s="804" t="str">
        <f>IF(D358="PM","The emission reduction techniques for PM10 and PM2.5 will follow the technique for PM. ","")&amp;IF($D358="","",IFERROR(HLOOKUP(D358,'BACT-Monitoring Hidden'!$C$2:$P$226,IF('Unit Types - Emission Rates'!$H$8="Combustion",112+MATCH(C358,'BACT-Monitoring Hidden'!$B$114:$B$151,0),IF('Unit Types - Emission Rates'!$H$8="Coatings",64+MATCH(C358,'BACT-Monitoring Hidden'!$B$66:$B$113,0),IF('Unit Types - Emission Rates'!$H$8="Chemical / Energy",1+MATCH(C358,'BACT-Monitoring Hidden'!$B$3:$B$65,0),150+MATCH(C358,'BACT-Monitoring Hidden'!$B$152:$B$226,0)))),FALSE),"Fill out the Additional Notes column to demonstrate how BACT will be met."))</f>
        <v/>
      </c>
      <c r="F358" s="1007"/>
      <c r="G358" s="701"/>
      <c r="H358" s="237"/>
    </row>
    <row r="359" spans="1:8" ht="23.1" customHeight="1" x14ac:dyDescent="0.2">
      <c r="A359" s="601" t="str">
        <f>IF('Hidden Calculations'!AE344=-1,"",'Hidden Calculations'!AE344)</f>
        <v/>
      </c>
      <c r="B359" s="602" t="str">
        <f>IF('Hidden Calculations'!AF344=-1,"",'Hidden Calculations'!AF344)</f>
        <v/>
      </c>
      <c r="C359" s="312" t="str">
        <f>'Hidden Calculations'!AG344</f>
        <v/>
      </c>
      <c r="D359" s="804" t="str">
        <f>'Hidden Calculations'!AH344</f>
        <v/>
      </c>
      <c r="E359" s="804" t="str">
        <f>IF(D359="PM","The emission reduction techniques for PM10 and PM2.5 will follow the technique for PM. ","")&amp;IF($D359="","",IFERROR(HLOOKUP(D359,'BACT-Monitoring Hidden'!$C$2:$P$226,IF('Unit Types - Emission Rates'!$H$8="Combustion",112+MATCH(C359,'BACT-Monitoring Hidden'!$B$114:$B$151,0),IF('Unit Types - Emission Rates'!$H$8="Coatings",64+MATCH(C359,'BACT-Monitoring Hidden'!$B$66:$B$113,0),IF('Unit Types - Emission Rates'!$H$8="Chemical / Energy",1+MATCH(C359,'BACT-Monitoring Hidden'!$B$3:$B$65,0),150+MATCH(C359,'BACT-Monitoring Hidden'!$B$152:$B$226,0)))),FALSE),"Fill out the Additional Notes column to demonstrate how BACT will be met."))</f>
        <v/>
      </c>
      <c r="F359" s="1007"/>
      <c r="G359" s="701"/>
      <c r="H359" s="237"/>
    </row>
    <row r="360" spans="1:8" ht="23.1" customHeight="1" x14ac:dyDescent="0.2">
      <c r="A360" s="601" t="str">
        <f>IF('Hidden Calculations'!AE345=-1,"",'Hidden Calculations'!AE345)</f>
        <v/>
      </c>
      <c r="B360" s="602" t="str">
        <f>IF('Hidden Calculations'!AF345=-1,"",'Hidden Calculations'!AF345)</f>
        <v/>
      </c>
      <c r="C360" s="312" t="str">
        <f>'Hidden Calculations'!AG345</f>
        <v/>
      </c>
      <c r="D360" s="804" t="str">
        <f>'Hidden Calculations'!AH345</f>
        <v/>
      </c>
      <c r="E360" s="804" t="str">
        <f>IF(D360="PM","The emission reduction techniques for PM10 and PM2.5 will follow the technique for PM. ","")&amp;IF($D360="","",IFERROR(HLOOKUP(D360,'BACT-Monitoring Hidden'!$C$2:$P$226,IF('Unit Types - Emission Rates'!$H$8="Combustion",112+MATCH(C360,'BACT-Monitoring Hidden'!$B$114:$B$151,0),IF('Unit Types - Emission Rates'!$H$8="Coatings",64+MATCH(C360,'BACT-Monitoring Hidden'!$B$66:$B$113,0),IF('Unit Types - Emission Rates'!$H$8="Chemical / Energy",1+MATCH(C360,'BACT-Monitoring Hidden'!$B$3:$B$65,0),150+MATCH(C360,'BACT-Monitoring Hidden'!$B$152:$B$226,0)))),FALSE),"Fill out the Additional Notes column to demonstrate how BACT will be met."))</f>
        <v/>
      </c>
      <c r="F360" s="1007"/>
      <c r="G360" s="701"/>
      <c r="H360" s="237"/>
    </row>
    <row r="361" spans="1:8" ht="23.1" customHeight="1" x14ac:dyDescent="0.2">
      <c r="A361" s="601" t="str">
        <f>IF('Hidden Calculations'!AE346=-1,"",'Hidden Calculations'!AE346)</f>
        <v/>
      </c>
      <c r="B361" s="602" t="str">
        <f>IF('Hidden Calculations'!AF346=-1,"",'Hidden Calculations'!AF346)</f>
        <v/>
      </c>
      <c r="C361" s="312" t="str">
        <f>'Hidden Calculations'!AG346</f>
        <v/>
      </c>
      <c r="D361" s="804" t="str">
        <f>'Hidden Calculations'!AH346</f>
        <v/>
      </c>
      <c r="E361" s="804" t="str">
        <f>IF(D361="PM","The emission reduction techniques for PM10 and PM2.5 will follow the technique for PM. ","")&amp;IF($D361="","",IFERROR(HLOOKUP(D361,'BACT-Monitoring Hidden'!$C$2:$P$226,IF('Unit Types - Emission Rates'!$H$8="Combustion",112+MATCH(C361,'BACT-Monitoring Hidden'!$B$114:$B$151,0),IF('Unit Types - Emission Rates'!$H$8="Coatings",64+MATCH(C361,'BACT-Monitoring Hidden'!$B$66:$B$113,0),IF('Unit Types - Emission Rates'!$H$8="Chemical / Energy",1+MATCH(C361,'BACT-Monitoring Hidden'!$B$3:$B$65,0),150+MATCH(C361,'BACT-Monitoring Hidden'!$B$152:$B$226,0)))),FALSE),"Fill out the Additional Notes column to demonstrate how BACT will be met."))</f>
        <v/>
      </c>
      <c r="F361" s="1007"/>
      <c r="G361" s="701"/>
      <c r="H361" s="237"/>
    </row>
    <row r="362" spans="1:8" ht="23.1" customHeight="1" x14ac:dyDescent="0.2">
      <c r="A362" s="601" t="str">
        <f>IF('Hidden Calculations'!AE347=-1,"",'Hidden Calculations'!AE347)</f>
        <v/>
      </c>
      <c r="B362" s="602" t="str">
        <f>IF('Hidden Calculations'!AF347=-1,"",'Hidden Calculations'!AF347)</f>
        <v/>
      </c>
      <c r="C362" s="312" t="str">
        <f>'Hidden Calculations'!AG347</f>
        <v/>
      </c>
      <c r="D362" s="804" t="str">
        <f>'Hidden Calculations'!AH347</f>
        <v/>
      </c>
      <c r="E362" s="804" t="str">
        <f>IF(D362="PM","The emission reduction techniques for PM10 and PM2.5 will follow the technique for PM. ","")&amp;IF($D362="","",IFERROR(HLOOKUP(D362,'BACT-Monitoring Hidden'!$C$2:$P$226,IF('Unit Types - Emission Rates'!$H$8="Combustion",112+MATCH(C362,'BACT-Monitoring Hidden'!$B$114:$B$151,0),IF('Unit Types - Emission Rates'!$H$8="Coatings",64+MATCH(C362,'BACT-Monitoring Hidden'!$B$66:$B$113,0),IF('Unit Types - Emission Rates'!$H$8="Chemical / Energy",1+MATCH(C362,'BACT-Monitoring Hidden'!$B$3:$B$65,0),150+MATCH(C362,'BACT-Monitoring Hidden'!$B$152:$B$226,0)))),FALSE),"Fill out the Additional Notes column to demonstrate how BACT will be met."))</f>
        <v/>
      </c>
      <c r="F362" s="1007"/>
      <c r="G362" s="701"/>
      <c r="H362" s="237"/>
    </row>
    <row r="363" spans="1:8" ht="23.1" customHeight="1" x14ac:dyDescent="0.2">
      <c r="A363" s="601" t="str">
        <f>IF('Hidden Calculations'!AE348=-1,"",'Hidden Calculations'!AE348)</f>
        <v/>
      </c>
      <c r="B363" s="602" t="str">
        <f>IF('Hidden Calculations'!AF348=-1,"",'Hidden Calculations'!AF348)</f>
        <v/>
      </c>
      <c r="C363" s="312" t="str">
        <f>'Hidden Calculations'!AG348</f>
        <v/>
      </c>
      <c r="D363" s="804" t="str">
        <f>'Hidden Calculations'!AH348</f>
        <v/>
      </c>
      <c r="E363" s="804" t="str">
        <f>IF(D363="PM","The emission reduction techniques for PM10 and PM2.5 will follow the technique for PM. ","")&amp;IF($D363="","",IFERROR(HLOOKUP(D363,'BACT-Monitoring Hidden'!$C$2:$P$226,IF('Unit Types - Emission Rates'!$H$8="Combustion",112+MATCH(C363,'BACT-Monitoring Hidden'!$B$114:$B$151,0),IF('Unit Types - Emission Rates'!$H$8="Coatings",64+MATCH(C363,'BACT-Monitoring Hidden'!$B$66:$B$113,0),IF('Unit Types - Emission Rates'!$H$8="Chemical / Energy",1+MATCH(C363,'BACT-Monitoring Hidden'!$B$3:$B$65,0),150+MATCH(C363,'BACT-Monitoring Hidden'!$B$152:$B$226,0)))),FALSE),"Fill out the Additional Notes column to demonstrate how BACT will be met."))</f>
        <v/>
      </c>
      <c r="F363" s="1007"/>
      <c r="G363" s="701"/>
      <c r="H363" s="237"/>
    </row>
    <row r="364" spans="1:8" ht="23.1" customHeight="1" x14ac:dyDescent="0.2">
      <c r="A364" s="601" t="str">
        <f>IF('Hidden Calculations'!AE349=-1,"",'Hidden Calculations'!AE349)</f>
        <v/>
      </c>
      <c r="B364" s="602" t="str">
        <f>IF('Hidden Calculations'!AF349=-1,"",'Hidden Calculations'!AF349)</f>
        <v/>
      </c>
      <c r="C364" s="312" t="str">
        <f>'Hidden Calculations'!AG349</f>
        <v/>
      </c>
      <c r="D364" s="804" t="str">
        <f>'Hidden Calculations'!AH349</f>
        <v/>
      </c>
      <c r="E364" s="804" t="str">
        <f>IF(D364="PM","The emission reduction techniques for PM10 and PM2.5 will follow the technique for PM. ","")&amp;IF($D364="","",IFERROR(HLOOKUP(D364,'BACT-Monitoring Hidden'!$C$2:$P$226,IF('Unit Types - Emission Rates'!$H$8="Combustion",112+MATCH(C364,'BACT-Monitoring Hidden'!$B$114:$B$151,0),IF('Unit Types - Emission Rates'!$H$8="Coatings",64+MATCH(C364,'BACT-Monitoring Hidden'!$B$66:$B$113,0),IF('Unit Types - Emission Rates'!$H$8="Chemical / Energy",1+MATCH(C364,'BACT-Monitoring Hidden'!$B$3:$B$65,0),150+MATCH(C364,'BACT-Monitoring Hidden'!$B$152:$B$226,0)))),FALSE),"Fill out the Additional Notes column to demonstrate how BACT will be met."))</f>
        <v/>
      </c>
      <c r="F364" s="1007"/>
      <c r="G364" s="701"/>
      <c r="H364" s="237"/>
    </row>
    <row r="365" spans="1:8" ht="23.1" customHeight="1" x14ac:dyDescent="0.2">
      <c r="A365" s="601" t="str">
        <f>IF('Hidden Calculations'!AE350=-1,"",'Hidden Calculations'!AE350)</f>
        <v/>
      </c>
      <c r="B365" s="603" t="str">
        <f>IF('Hidden Calculations'!AF350=-1,"",'Hidden Calculations'!AF350)</f>
        <v/>
      </c>
      <c r="C365" s="313" t="str">
        <f>'Hidden Calculations'!AG350</f>
        <v/>
      </c>
      <c r="D365" s="1008" t="str">
        <f>'Hidden Calculations'!AH350</f>
        <v/>
      </c>
      <c r="E365" s="1008" t="str">
        <f>IF(D365="PM","The emission reduction techniques for PM10 and PM2.5 will follow the technique for PM. ","")&amp;IF($D365="","",IFERROR(HLOOKUP(D365,'BACT-Monitoring Hidden'!$C$2:$P$226,IF('Unit Types - Emission Rates'!$H$8="Combustion",112+MATCH(C365,'BACT-Monitoring Hidden'!$B$114:$B$151,0),IF('Unit Types - Emission Rates'!$H$8="Coatings",64+MATCH(C365,'BACT-Monitoring Hidden'!$B$66:$B$113,0),IF('Unit Types - Emission Rates'!$H$8="Chemical / Energy",1+MATCH(C365,'BACT-Monitoring Hidden'!$B$3:$B$65,0),150+MATCH(C365,'BACT-Monitoring Hidden'!$B$152:$B$226,0)))),FALSE),"Fill out the Additional Notes column to demonstrate how BACT will be met."))</f>
        <v/>
      </c>
      <c r="F365" s="1009"/>
      <c r="G365" s="1010"/>
      <c r="H365" s="237"/>
    </row>
    <row r="366" spans="1:8" ht="23.1" customHeight="1" thickBot="1" x14ac:dyDescent="0.25">
      <c r="A366" s="604" t="str">
        <f>IF('Hidden Calculations'!AE351=-1,"",'Hidden Calculations'!AE351)</f>
        <v/>
      </c>
      <c r="B366" s="605" t="str">
        <f>IF('Hidden Calculations'!AF351=-1,"",'Hidden Calculations'!AF351)</f>
        <v/>
      </c>
      <c r="C366" s="314" t="str">
        <f>'Hidden Calculations'!AG351</f>
        <v/>
      </c>
      <c r="D366" s="606" t="str">
        <f>'Hidden Calculations'!AH351</f>
        <v/>
      </c>
      <c r="E366" s="1011" t="str">
        <f>IF(D366="PM","The emission reduction techniques for PM10 and PM2.5 will follow the technique for PM. ","")&amp;IF($D366="","",IFERROR(HLOOKUP(D366,'BACT-Monitoring Hidden'!$C$2:$P$226,IF('Unit Types - Emission Rates'!$H$8="Combustion",112+MATCH(C366,'BACT-Monitoring Hidden'!$B$114:$B$151,0),IF('Unit Types - Emission Rates'!$H$8="Coatings",64+MATCH(C366,'BACT-Monitoring Hidden'!$B$66:$B$113,0),IF('Unit Types - Emission Rates'!$H$8="Chemical / Energy",1+MATCH(C366,'BACT-Monitoring Hidden'!$B$3:$B$65,0),150+MATCH(C366,'BACT-Monitoring Hidden'!$B$152:$B$226,0)))),FALSE),"Fill out the Additional Notes column to demonstrate how BACT will be met."))</f>
        <v/>
      </c>
      <c r="F366" s="1012"/>
      <c r="G366" s="1013"/>
      <c r="H366" s="237"/>
    </row>
    <row r="367" spans="1:8" ht="17.100000000000001" customHeight="1" x14ac:dyDescent="0.2">
      <c r="A367" s="1271" t="s">
        <v>329</v>
      </c>
      <c r="B367" s="1271"/>
      <c r="C367" s="1271"/>
      <c r="D367" s="1271"/>
      <c r="E367" s="1271"/>
      <c r="F367" s="1271"/>
      <c r="G367" s="1271"/>
      <c r="H367" s="1271"/>
    </row>
    <row r="368" spans="1:8" ht="8.4499999999999993" customHeight="1" x14ac:dyDescent="0.2">
      <c r="A368" s="406" t="s">
        <v>106</v>
      </c>
      <c r="B368" s="7"/>
      <c r="C368" s="7"/>
      <c r="D368" s="7"/>
      <c r="E368" s="7"/>
      <c r="F368" s="7"/>
      <c r="G368" s="7"/>
      <c r="H368" s="7"/>
    </row>
  </sheetData>
  <sheetProtection algorithmName="SHA-512" hashValue="mbrKTlOGyL7wuLvUfR4ahAm8neyUQl3W/963VWQ7tqMHqcg/O+9hE9Yi2qvf4cgOm3XDl7NEZPdw2BiyYAOv/A==" saltValue="1Fx6cT3Kb1WAq/f3fvartw==" spinCount="100000" sheet="1" objects="1" scenarios="1" formatRows="0" autoFilter="0"/>
  <mergeCells count="16">
    <mergeCell ref="A1:H1"/>
    <mergeCell ref="A11:D11"/>
    <mergeCell ref="A12:D12"/>
    <mergeCell ref="A6:H6"/>
    <mergeCell ref="A7:H7"/>
    <mergeCell ref="A8:D8"/>
    <mergeCell ref="A9:D9"/>
    <mergeCell ref="A10:D10"/>
    <mergeCell ref="A13:D13"/>
    <mergeCell ref="A14:D14"/>
    <mergeCell ref="A367:H367"/>
    <mergeCell ref="A15:G15"/>
    <mergeCell ref="A2:G2"/>
    <mergeCell ref="A3:G3"/>
    <mergeCell ref="A4:G4"/>
    <mergeCell ref="A5:G5"/>
  </mergeCells>
  <conditionalFormatting sqref="A10:G13">
    <cfRule type="expression" dxfId="45" priority="5">
      <formula>$A10=""</formula>
    </cfRule>
  </conditionalFormatting>
  <conditionalFormatting sqref="A17:G366">
    <cfRule type="expression" dxfId="43" priority="32" stopIfTrue="1">
      <formula>$C17=""</formula>
    </cfRule>
  </conditionalFormatting>
  <conditionalFormatting sqref="D17:G366">
    <cfRule type="expression" dxfId="41" priority="33" stopIfTrue="1">
      <formula>$D17=""</formula>
    </cfRule>
  </conditionalFormatting>
  <conditionalFormatting sqref="F17:F366 F9:G14">
    <cfRule type="expression" dxfId="40" priority="34">
      <formula>$F9="No"</formula>
    </cfRule>
  </conditionalFormatting>
  <conditionalFormatting sqref="G17:G366 F9:G14">
    <cfRule type="expression" dxfId="39" priority="35">
      <formula>AND(SEARCH("explain",D9),ISBLANK(F9))</formula>
    </cfRule>
    <cfRule type="expression" dxfId="38" priority="36">
      <formula>AND(SEARCH("Provide",D9),ISBLANK(F9))</formula>
    </cfRule>
    <cfRule type="expression" dxfId="37" priority="37">
      <formula>AND(SEARCH("specify",D9),ISBLANK(F9))</formula>
    </cfRule>
    <cfRule type="expression" dxfId="36" priority="38">
      <formula>AND(COUNTIF(D9,"*additional notes column*")&gt;0,ISBLANK(F9))</formula>
    </cfRule>
  </conditionalFormatting>
  <dataValidations count="5">
    <dataValidation type="textLength" operator="lessThanOrEqual" allowBlank="1" showErrorMessage="1" errorTitle="Entry is too long" error="Please limit yourself to 500 characters. If more space is needed, attach extra sheets." promptTitle="Additional Information" prompt="Please enter additional information here, if required." sqref="G17:G366" xr:uid="{00000000-0002-0000-0800-000001000000}">
      <formula1>500</formula1>
    </dataValidation>
    <dataValidation type="list" allowBlank="1" promptTitle="Confirm" prompt="Review the &quot;Tier I BACT&quot; column and confirm that you will meet all representations listed on the sheet and any additional attachments by entering or selecting &quot;Yes&quot; in column E." sqref="F17:F366" xr:uid="{00000000-0002-0000-0800-000003000000}">
      <formula1>"Yes,No"</formula1>
    </dataValidation>
    <dataValidation allowBlank="1" showErrorMessage="1" promptTitle="Internal Comments" prompt="This cell intentionally left blank for internal comments. All internal comments must be submitted prior to application submittal." sqref="H8:H366 H2:H3" xr:uid="{C135CAAF-A8A9-4952-A13C-63F836631671}"/>
    <dataValidation type="list" allowBlank="1" showErrorMessage="1" prompt="Enter or select yes or no" sqref="F9:F14" xr:uid="{B386BD51-B13B-41FC-B433-33161A76BFEE}">
      <formula1>"Yes,No"</formula1>
    </dataValidation>
    <dataValidation type="textLength" operator="lessThanOrEqual" allowBlank="1" showErrorMessage="1" errorTitle="Entry too long" error="Please limit yourself to 500 characters. If more space is needed, attach extra sheets." prompt="Enter additional notes" sqref="G9:G14" xr:uid="{0FFB5371-BD00-4237-8785-2363AA15059B}">
      <formula1>500</formula1>
    </dataValidation>
  </dataValidations>
  <hyperlinks>
    <hyperlink ref="A5" r:id="rId1" xr:uid="{00000000-0004-0000-0800-000000000000}"/>
    <hyperlink ref="A367:F367" location="Monitoring!A1" tooltip="Click to link to the Monitoring sheet." display="Click here to go to the next page." xr:uid="{B93A6EBA-5924-467D-B301-3C7FCBE5E9F6}"/>
    <hyperlink ref="A6:F6" location="Cover!A70" tooltip="Click to return to &quot;Cover Sheet&quot; tab." display="Click here to return to Cover Sheet." xr:uid="{9209E9E5-B823-47F1-A054-7525D31A90DB}"/>
    <hyperlink ref="A6:H6" location="Cover!A1" tooltip="Click to return to &quot;Cover Sheet&quot; tab." display="Click here to return to Cover Sheet." xr:uid="{F689A411-B3C5-4EA5-802A-C87CAAA7B0DC}"/>
  </hyperlinks>
  <printOptions horizontalCentered="1"/>
  <pageMargins left="0.25" right="0.25" top="1" bottom="0.5" header="0.3" footer="0.3"/>
  <pageSetup fitToHeight="0" orientation="landscape" cellComments="asDisplayed" r:id="rId2"/>
  <headerFooter scaleWithDoc="0">
    <oddHeader>&amp;C&amp;"Arial,Bold"Texas Commission on Environmental Quality
Form PI-1 General Application&amp;11
&amp;10&amp;A&amp;RDate: ____________
Permit #: ____________
Company: ____________</oddHeader>
    <oddFooter>&amp;CPage &amp;P&amp;LVersion 6.0</oddFooter>
  </headerFooter>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7" id="{9BC25F09-1578-48CF-9FDC-F0255E106EC6}">
            <xm:f>OR(General!$K$69,General!$G$68="yes")</xm:f>
            <x14:dxf>
              <numFmt numFmtId="170" formatCode=";;;"/>
              <fill>
                <patternFill>
                  <bgColor theme="0" tint="-0.499984740745262"/>
                </patternFill>
              </fill>
            </x14:dxf>
          </x14:cfRule>
          <x14:cfRule type="expression" priority="29" id="{76C31ACF-8B25-46AD-998B-6E7D831CFC68}">
            <xm:f>'Hidden Calculations'!$CW$9="no"</xm:f>
            <x14:dxf>
              <numFmt numFmtId="170" formatCode=";;;"/>
              <fill>
                <patternFill>
                  <bgColor theme="0" tint="-0.499984740745262"/>
                </patternFill>
              </fill>
            </x14:dxf>
          </x14:cfRule>
          <xm:sqref>A1 A2:H14 A15 H15 A16:H366</xm:sqref>
        </x14:conditionalFormatting>
        <x14:conditionalFormatting xmlns:xm="http://schemas.microsoft.com/office/excel/2006/main">
          <x14:cfRule type="expression" priority="7" id="{7CACDE9F-0A76-49D7-A72D-E2CA0104D5AC}">
            <xm:f>OR(General!$K$69,General!$G$68="yes")</xm:f>
            <x14:dxf>
              <numFmt numFmtId="170" formatCode=";;;"/>
              <fill>
                <patternFill>
                  <bgColor theme="0" tint="-0.499984740745262"/>
                </patternFill>
              </fill>
            </x14:dxf>
          </x14:cfRule>
          <x14:cfRule type="expression" priority="8" id="{67CEFCC6-780C-4042-9CC9-278C6428CA4B}">
            <xm:f>'Hidden Calculations'!$CW$9="no"</xm:f>
            <x14:dxf>
              <numFmt numFmtId="170" formatCode=";;;"/>
              <fill>
                <patternFill>
                  <bgColor theme="0" tint="-0.499984740745262"/>
                </patternFill>
              </fill>
            </x14:dxf>
          </x14:cfRule>
          <xm:sqref>A9:A13</xm:sqref>
        </x14:conditionalFormatting>
        <x14:conditionalFormatting xmlns:xm="http://schemas.microsoft.com/office/excel/2006/main">
          <x14:cfRule type="expression" priority="10" id="{3BCC0A85-EFF3-47C4-A2F8-312934E1E819}">
            <xm:f>OR(Technical!$D$195="no",Technical!$D$195="")</xm:f>
            <x14:dxf>
              <numFmt numFmtId="170" formatCode=";;;"/>
              <fill>
                <patternFill>
                  <bgColor theme="0" tint="-0.499984740745262"/>
                </patternFill>
              </fill>
            </x14:dxf>
          </x14:cfRule>
          <xm:sqref>A9:G13</xm:sqref>
        </x14:conditionalFormatting>
        <x14:conditionalFormatting xmlns:xm="http://schemas.microsoft.com/office/excel/2006/main">
          <x14:cfRule type="expression" priority="9" id="{F144C9B7-B5A7-4351-ABFC-DDC0A9704C88}">
            <xm:f>OR(Technical!$D$202="no",Technical!$D$202="")</xm:f>
            <x14:dxf>
              <numFmt numFmtId="170" formatCode=";;;"/>
              <fill>
                <patternFill>
                  <bgColor theme="0" tint="-0.499984740745262"/>
                </patternFill>
              </fill>
            </x14:dxf>
          </x14:cfRule>
          <xm:sqref>A14:G14</xm:sqref>
        </x14:conditionalFormatting>
        <x14:conditionalFormatting xmlns:xm="http://schemas.microsoft.com/office/excel/2006/main">
          <x14:cfRule type="expression" priority="26" id="{74EA5AEF-9899-4456-AB78-620EBC3DC6EF}">
            <xm:f>AND(Technical!$G$150="no",Technical!$G$148="no")</xm:f>
            <x14:dxf>
              <numFmt numFmtId="170" formatCode=";;;"/>
              <fill>
                <patternFill>
                  <bgColor theme="0" tint="-0.499984740745262"/>
                </patternFill>
              </fill>
            </x14:dxf>
          </x14:cfRule>
          <xm:sqref>A2:H366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4217-1679-4DE6-B6A4-F2947B610A78}">
  <sheetPr codeName="Sheet5">
    <tabColor rgb="FFFFDCDC"/>
  </sheetPr>
  <dimension ref="A1:N191"/>
  <sheetViews>
    <sheetView showGridLines="0" zoomScaleNormal="100" workbookViewId="0">
      <selection sqref="A1:H1"/>
    </sheetView>
  </sheetViews>
  <sheetFormatPr defaultColWidth="0" defaultRowHeight="12.75" zeroHeight="1" x14ac:dyDescent="0.2"/>
  <cols>
    <col min="1" max="1" width="14.7109375" style="91" customWidth="1"/>
    <col min="2" max="2" width="16.42578125" style="91" customWidth="1"/>
    <col min="3" max="7" width="14.7109375" style="91" customWidth="1"/>
    <col min="8" max="8" width="45.7109375" style="7" customWidth="1"/>
    <col min="9" max="9" width="2.7109375" style="7" customWidth="1"/>
    <col min="10" max="16384" width="17.42578125" style="7" hidden="1"/>
  </cols>
  <sheetData>
    <row r="1" spans="1:11" ht="6" customHeight="1" thickBot="1" x14ac:dyDescent="0.25">
      <c r="A1" s="1267"/>
      <c r="B1" s="1267"/>
      <c r="C1" s="1267"/>
      <c r="D1" s="1267"/>
      <c r="E1" s="1267"/>
      <c r="F1" s="1267"/>
      <c r="G1" s="1267"/>
      <c r="H1" s="1267"/>
      <c r="I1"/>
      <c r="J1"/>
      <c r="K1"/>
    </row>
    <row r="2" spans="1:11" ht="30" customHeight="1" thickBot="1" x14ac:dyDescent="0.25">
      <c r="A2" s="1199" t="s">
        <v>107</v>
      </c>
      <c r="B2" s="1200"/>
      <c r="C2" s="1200"/>
      <c r="D2" s="1200"/>
      <c r="E2" s="1200"/>
      <c r="F2" s="1200"/>
      <c r="G2" s="1201"/>
      <c r="H2" s="430" t="s">
        <v>108</v>
      </c>
      <c r="I2"/>
      <c r="J2" t="s">
        <v>109</v>
      </c>
      <c r="K2"/>
    </row>
    <row r="3" spans="1:11" ht="106.5" customHeight="1" thickBot="1" x14ac:dyDescent="0.25">
      <c r="A3" s="1133" t="s">
        <v>110</v>
      </c>
      <c r="B3" s="1134"/>
      <c r="C3" s="1134"/>
      <c r="D3" s="1134"/>
      <c r="E3" s="1134"/>
      <c r="F3" s="1134"/>
      <c r="G3" s="1202"/>
      <c r="H3" s="400" t="s">
        <v>111</v>
      </c>
      <c r="I3"/>
      <c r="J3"/>
      <c r="K3"/>
    </row>
    <row r="4" spans="1:11" s="92" customFormat="1" ht="30" customHeight="1" thickBot="1" x14ac:dyDescent="0.25">
      <c r="A4" s="1217" t="s">
        <v>112</v>
      </c>
      <c r="B4" s="1217"/>
      <c r="C4" s="1217"/>
      <c r="D4" s="1217"/>
      <c r="E4" s="1217"/>
      <c r="F4" s="1217"/>
      <c r="G4" s="1217"/>
      <c r="H4" s="147"/>
      <c r="I4"/>
      <c r="J4"/>
      <c r="K4"/>
    </row>
    <row r="5" spans="1:11" ht="16.5" customHeight="1" thickBot="1" x14ac:dyDescent="0.25">
      <c r="A5" s="1203" t="s">
        <v>113</v>
      </c>
      <c r="B5" s="1204"/>
      <c r="C5" s="1204"/>
      <c r="D5" s="1204"/>
      <c r="E5" s="1204"/>
      <c r="F5" s="1204"/>
      <c r="G5" s="1204"/>
      <c r="H5" s="227"/>
      <c r="I5"/>
      <c r="J5"/>
      <c r="K5"/>
    </row>
    <row r="6" spans="1:11" ht="60.75" customHeight="1" x14ac:dyDescent="0.2">
      <c r="A6" s="1274" t="s">
        <v>114</v>
      </c>
      <c r="B6" s="1275"/>
      <c r="C6" s="1275"/>
      <c r="D6" s="1275"/>
      <c r="E6" s="1275"/>
      <c r="F6" s="1275"/>
      <c r="G6" s="703"/>
      <c r="H6" s="226"/>
      <c r="I6"/>
      <c r="J6"/>
      <c r="K6"/>
    </row>
    <row r="7" spans="1:11" ht="15" customHeight="1" x14ac:dyDescent="0.2">
      <c r="A7" s="1210" t="s">
        <v>115</v>
      </c>
      <c r="B7" s="1211"/>
      <c r="C7" s="1211"/>
      <c r="D7" s="1211"/>
      <c r="E7" s="1211"/>
      <c r="F7" s="1211"/>
      <c r="G7" s="1212"/>
      <c r="H7" s="226"/>
      <c r="I7"/>
      <c r="J7"/>
      <c r="K7"/>
    </row>
    <row r="8" spans="1:11" ht="30" customHeight="1" x14ac:dyDescent="0.2">
      <c r="A8" s="1160" t="s">
        <v>116</v>
      </c>
      <c r="B8" s="1161"/>
      <c r="C8" s="1161"/>
      <c r="D8" s="1229"/>
      <c r="E8" s="1229"/>
      <c r="F8" s="1229"/>
      <c r="G8" s="1162"/>
      <c r="H8" s="226"/>
      <c r="I8"/>
      <c r="J8"/>
      <c r="K8"/>
    </row>
    <row r="9" spans="1:11" ht="45" customHeight="1" x14ac:dyDescent="0.2">
      <c r="A9" s="1160" t="s">
        <v>3321</v>
      </c>
      <c r="B9" s="1161"/>
      <c r="C9" s="1161"/>
      <c r="D9" s="1161"/>
      <c r="E9" s="1161"/>
      <c r="F9" s="1161"/>
      <c r="G9" s="1218"/>
      <c r="H9" s="226"/>
      <c r="I9"/>
      <c r="J9"/>
      <c r="K9"/>
    </row>
    <row r="10" spans="1:11" ht="17.100000000000001" customHeight="1" x14ac:dyDescent="0.2">
      <c r="A10" s="1246" t="s">
        <v>117</v>
      </c>
      <c r="B10" s="1247"/>
      <c r="C10" s="1247"/>
      <c r="D10" s="1247"/>
      <c r="E10" s="1247"/>
      <c r="F10" s="1247"/>
      <c r="G10" s="1248"/>
      <c r="H10" s="226"/>
      <c r="I10"/>
      <c r="J10"/>
      <c r="K10"/>
    </row>
    <row r="11" spans="1:11" ht="30" customHeight="1" thickBot="1" x14ac:dyDescent="0.25">
      <c r="A11" s="1205" t="s">
        <v>118</v>
      </c>
      <c r="B11" s="1206"/>
      <c r="C11" s="1206"/>
      <c r="D11" s="1219"/>
      <c r="E11" s="1219"/>
      <c r="F11" s="1219"/>
      <c r="G11" s="1220"/>
      <c r="H11" s="226"/>
      <c r="I11"/>
      <c r="J11"/>
      <c r="K11"/>
    </row>
    <row r="12" spans="1:11" ht="15" customHeight="1" x14ac:dyDescent="0.2">
      <c r="A12" s="1213" t="s">
        <v>119</v>
      </c>
      <c r="B12" s="1214"/>
      <c r="C12" s="1214"/>
      <c r="D12" s="1214"/>
      <c r="E12" s="1214"/>
      <c r="F12" s="1214"/>
      <c r="G12" s="1214"/>
      <c r="H12" s="226"/>
      <c r="I12"/>
      <c r="J12"/>
      <c r="K12"/>
    </row>
    <row r="13" spans="1:11" customFormat="1" ht="15" customHeight="1" x14ac:dyDescent="0.2">
      <c r="A13" s="1165" t="s">
        <v>120</v>
      </c>
      <c r="B13" s="1167"/>
      <c r="C13" s="1121"/>
      <c r="D13" s="1164"/>
      <c r="E13" s="1164"/>
      <c r="F13" s="1164"/>
      <c r="G13" s="1164"/>
      <c r="H13" s="226"/>
    </row>
    <row r="14" spans="1:11" customFormat="1" ht="15" customHeight="1" x14ac:dyDescent="0.2">
      <c r="A14" s="1168" t="s">
        <v>121</v>
      </c>
      <c r="B14" s="1170"/>
      <c r="C14" s="1121"/>
      <c r="D14" s="1164"/>
      <c r="E14" s="1164"/>
      <c r="F14" s="1164"/>
      <c r="G14" s="1164"/>
      <c r="H14" s="226"/>
    </row>
    <row r="15" spans="1:11" customFormat="1" ht="15" customHeight="1" x14ac:dyDescent="0.2">
      <c r="A15" s="1165" t="s">
        <v>122</v>
      </c>
      <c r="B15" s="1167"/>
      <c r="C15" s="1121"/>
      <c r="D15" s="1164"/>
      <c r="E15" s="1164"/>
      <c r="F15" s="1164"/>
      <c r="G15" s="1164"/>
      <c r="H15" s="226"/>
    </row>
    <row r="16" spans="1:11" customFormat="1" ht="15" customHeight="1" x14ac:dyDescent="0.2">
      <c r="A16" s="1168" t="s">
        <v>123</v>
      </c>
      <c r="B16" s="1170"/>
      <c r="C16" s="1215"/>
      <c r="D16" s="1216"/>
      <c r="E16" s="1216"/>
      <c r="F16" s="1216"/>
      <c r="G16" s="1216"/>
      <c r="H16" s="226"/>
    </row>
    <row r="17" spans="1:11" customFormat="1" ht="15" customHeight="1" x14ac:dyDescent="0.2">
      <c r="A17" s="1168" t="s">
        <v>124</v>
      </c>
      <c r="B17" s="1170"/>
      <c r="C17" s="1121"/>
      <c r="D17" s="1164"/>
      <c r="E17" s="1164"/>
      <c r="F17" s="1164"/>
      <c r="G17" s="1164"/>
      <c r="H17" s="226"/>
    </row>
    <row r="18" spans="1:11" customFormat="1" ht="15" customHeight="1" x14ac:dyDescent="0.2">
      <c r="A18" s="1168" t="s">
        <v>125</v>
      </c>
      <c r="B18" s="1170"/>
      <c r="C18" s="1121"/>
      <c r="D18" s="1164"/>
      <c r="E18" s="1164"/>
      <c r="F18" s="1164"/>
      <c r="G18" s="1164"/>
      <c r="H18" s="226"/>
    </row>
    <row r="19" spans="1:11" customFormat="1" ht="15" customHeight="1" x14ac:dyDescent="0.2">
      <c r="A19" s="1168" t="s">
        <v>126</v>
      </c>
      <c r="B19" s="1170"/>
      <c r="C19" s="1121"/>
      <c r="D19" s="1164"/>
      <c r="E19" s="1164"/>
      <c r="F19" s="1164"/>
      <c r="G19" s="1164"/>
      <c r="H19" s="226"/>
    </row>
    <row r="20" spans="1:11" customFormat="1" ht="15" customHeight="1" x14ac:dyDescent="0.2">
      <c r="A20" s="1165" t="s">
        <v>127</v>
      </c>
      <c r="B20" s="1167"/>
      <c r="C20" s="1121"/>
      <c r="D20" s="1164"/>
      <c r="E20" s="1164"/>
      <c r="F20" s="1164"/>
      <c r="G20" s="1164"/>
      <c r="H20" s="226"/>
    </row>
    <row r="21" spans="1:11" customFormat="1" ht="15" customHeight="1" x14ac:dyDescent="0.2">
      <c r="A21" s="1165" t="s">
        <v>128</v>
      </c>
      <c r="B21" s="1167"/>
      <c r="C21" s="1121"/>
      <c r="D21" s="1164"/>
      <c r="E21" s="1164"/>
      <c r="F21" s="1164"/>
      <c r="G21" s="1164"/>
      <c r="H21" s="226"/>
    </row>
    <row r="22" spans="1:11" customFormat="1" ht="15" customHeight="1" x14ac:dyDescent="0.2">
      <c r="A22" s="1168" t="s">
        <v>129</v>
      </c>
      <c r="B22" s="1170"/>
      <c r="C22" s="1187"/>
      <c r="D22" s="1188"/>
      <c r="E22" s="1188"/>
      <c r="F22" s="1188"/>
      <c r="G22" s="1188"/>
      <c r="H22" s="226"/>
    </row>
    <row r="23" spans="1:11" customFormat="1" ht="15" customHeight="1" x14ac:dyDescent="0.2">
      <c r="A23" s="1168" t="s">
        <v>130</v>
      </c>
      <c r="B23" s="1170"/>
      <c r="C23" s="1187"/>
      <c r="D23" s="1188"/>
      <c r="E23" s="1188"/>
      <c r="F23" s="1188"/>
      <c r="G23" s="1188"/>
      <c r="H23" s="226"/>
    </row>
    <row r="24" spans="1:11" customFormat="1" ht="15" customHeight="1" thickBot="1" x14ac:dyDescent="0.25">
      <c r="A24" s="1221" t="s">
        <v>131</v>
      </c>
      <c r="B24" s="1222"/>
      <c r="C24" s="1192"/>
      <c r="D24" s="1193"/>
      <c r="E24" s="1193"/>
      <c r="F24" s="1193"/>
      <c r="G24" s="1193"/>
      <c r="H24" s="226"/>
    </row>
    <row r="25" spans="1:11" ht="45" customHeight="1" x14ac:dyDescent="0.2">
      <c r="A25" s="1207" t="s">
        <v>132</v>
      </c>
      <c r="B25" s="1208"/>
      <c r="C25" s="1208"/>
      <c r="D25" s="1208"/>
      <c r="E25" s="1208"/>
      <c r="F25" s="1208"/>
      <c r="G25" s="1209"/>
      <c r="H25" s="226"/>
      <c r="I25"/>
      <c r="J25"/>
      <c r="K25"/>
    </row>
    <row r="26" spans="1:11" customFormat="1" ht="15" customHeight="1" x14ac:dyDescent="0.2">
      <c r="A26" s="1165" t="s">
        <v>120</v>
      </c>
      <c r="B26" s="1167"/>
      <c r="C26" s="1121"/>
      <c r="D26" s="1164"/>
      <c r="E26" s="1164"/>
      <c r="F26" s="1164"/>
      <c r="G26" s="1164"/>
      <c r="H26" s="226"/>
    </row>
    <row r="27" spans="1:11" customFormat="1" ht="15" customHeight="1" x14ac:dyDescent="0.2">
      <c r="A27" s="1168" t="s">
        <v>121</v>
      </c>
      <c r="B27" s="1170"/>
      <c r="C27" s="1121"/>
      <c r="D27" s="1164"/>
      <c r="E27" s="1164"/>
      <c r="F27" s="1164"/>
      <c r="G27" s="1164"/>
      <c r="H27" s="226"/>
    </row>
    <row r="28" spans="1:11" customFormat="1" ht="15" customHeight="1" x14ac:dyDescent="0.2">
      <c r="A28" s="1165" t="s">
        <v>122</v>
      </c>
      <c r="B28" s="1167"/>
      <c r="C28" s="1121"/>
      <c r="D28" s="1164"/>
      <c r="E28" s="1164"/>
      <c r="F28" s="1164"/>
      <c r="G28" s="1164"/>
      <c r="H28" s="226"/>
    </row>
    <row r="29" spans="1:11" customFormat="1" ht="15" customHeight="1" x14ac:dyDescent="0.2">
      <c r="A29" s="1168" t="s">
        <v>123</v>
      </c>
      <c r="B29" s="1170"/>
      <c r="C29" s="1215"/>
      <c r="D29" s="1216"/>
      <c r="E29" s="1216"/>
      <c r="F29" s="1216"/>
      <c r="G29" s="1216"/>
      <c r="H29" s="226"/>
    </row>
    <row r="30" spans="1:11" customFormat="1" ht="15" customHeight="1" x14ac:dyDescent="0.2">
      <c r="A30" s="1168" t="s">
        <v>116</v>
      </c>
      <c r="B30" s="1170"/>
      <c r="C30" s="1121"/>
      <c r="D30" s="1164"/>
      <c r="E30" s="1164"/>
      <c r="F30" s="1164"/>
      <c r="G30" s="1164"/>
      <c r="H30" s="226"/>
    </row>
    <row r="31" spans="1:11" customFormat="1" ht="15" customHeight="1" x14ac:dyDescent="0.2">
      <c r="A31" s="1168" t="s">
        <v>124</v>
      </c>
      <c r="B31" s="1170"/>
      <c r="C31" s="1121"/>
      <c r="D31" s="1164"/>
      <c r="E31" s="1164"/>
      <c r="F31" s="1164"/>
      <c r="G31" s="1164"/>
      <c r="H31" s="226"/>
    </row>
    <row r="32" spans="1:11" customFormat="1" ht="15" customHeight="1" x14ac:dyDescent="0.2">
      <c r="A32" s="1168" t="s">
        <v>125</v>
      </c>
      <c r="B32" s="1170"/>
      <c r="C32" s="1121"/>
      <c r="D32" s="1164"/>
      <c r="E32" s="1164"/>
      <c r="F32" s="1164"/>
      <c r="G32" s="1164"/>
      <c r="H32" s="226"/>
    </row>
    <row r="33" spans="1:11" customFormat="1" ht="15" customHeight="1" x14ac:dyDescent="0.2">
      <c r="A33" s="1168" t="s">
        <v>126</v>
      </c>
      <c r="B33" s="1170"/>
      <c r="C33" s="1121"/>
      <c r="D33" s="1164"/>
      <c r="E33" s="1164"/>
      <c r="F33" s="1164"/>
      <c r="G33" s="1164"/>
      <c r="H33" s="226"/>
    </row>
    <row r="34" spans="1:11" customFormat="1" ht="15" customHeight="1" x14ac:dyDescent="0.2">
      <c r="A34" s="1165" t="s">
        <v>127</v>
      </c>
      <c r="B34" s="1167"/>
      <c r="C34" s="1121"/>
      <c r="D34" s="1164"/>
      <c r="E34" s="1164"/>
      <c r="F34" s="1164"/>
      <c r="G34" s="1164"/>
      <c r="H34" s="226"/>
    </row>
    <row r="35" spans="1:11" customFormat="1" ht="15" customHeight="1" x14ac:dyDescent="0.2">
      <c r="A35" s="1165" t="s">
        <v>128</v>
      </c>
      <c r="B35" s="1167"/>
      <c r="C35" s="1121"/>
      <c r="D35" s="1164"/>
      <c r="E35" s="1164"/>
      <c r="F35" s="1164"/>
      <c r="G35" s="1164"/>
      <c r="H35" s="226"/>
    </row>
    <row r="36" spans="1:11" customFormat="1" ht="15" customHeight="1" x14ac:dyDescent="0.2">
      <c r="A36" s="1168" t="s">
        <v>129</v>
      </c>
      <c r="B36" s="1170"/>
      <c r="C36" s="1187"/>
      <c r="D36" s="1188"/>
      <c r="E36" s="1188"/>
      <c r="F36" s="1188"/>
      <c r="G36" s="1188"/>
      <c r="H36" s="226"/>
    </row>
    <row r="37" spans="1:11" customFormat="1" ht="15" customHeight="1" x14ac:dyDescent="0.2">
      <c r="A37" s="1168" t="s">
        <v>130</v>
      </c>
      <c r="B37" s="1170"/>
      <c r="C37" s="1187"/>
      <c r="D37" s="1188"/>
      <c r="E37" s="1188"/>
      <c r="F37" s="1188"/>
      <c r="G37" s="1188"/>
      <c r="H37" s="226"/>
    </row>
    <row r="38" spans="1:11" customFormat="1" ht="15" customHeight="1" thickBot="1" x14ac:dyDescent="0.25">
      <c r="A38" s="1130" t="s">
        <v>131</v>
      </c>
      <c r="B38" s="1191"/>
      <c r="C38" s="1192"/>
      <c r="D38" s="1193"/>
      <c r="E38" s="1193"/>
      <c r="F38" s="1193"/>
      <c r="G38" s="1193"/>
      <c r="H38" s="226"/>
    </row>
    <row r="39" spans="1:11" ht="15" customHeight="1" x14ac:dyDescent="0.2">
      <c r="A39" s="1189" t="s">
        <v>133</v>
      </c>
      <c r="B39" s="1190"/>
      <c r="C39" s="1190"/>
      <c r="D39" s="1190"/>
      <c r="E39" s="1190"/>
      <c r="F39" s="1190"/>
      <c r="G39" s="1190"/>
      <c r="H39" s="226"/>
      <c r="I39"/>
      <c r="J39"/>
      <c r="K39"/>
    </row>
    <row r="40" spans="1:11" ht="58.5" customHeight="1" x14ac:dyDescent="0.2">
      <c r="A40" s="1194" t="s">
        <v>134</v>
      </c>
      <c r="B40" s="1195"/>
      <c r="C40" s="1195"/>
      <c r="D40" s="1195"/>
      <c r="E40" s="1195"/>
      <c r="F40" s="1195"/>
      <c r="G40" s="1195"/>
      <c r="H40" s="226"/>
      <c r="I40"/>
      <c r="J40"/>
      <c r="K40"/>
    </row>
    <row r="41" spans="1:11" ht="45" customHeight="1" x14ac:dyDescent="0.2">
      <c r="A41" s="1160" t="s">
        <v>135</v>
      </c>
      <c r="B41" s="1161"/>
      <c r="C41" s="1161"/>
      <c r="D41" s="1161"/>
      <c r="E41" s="1161"/>
      <c r="F41" s="1121"/>
      <c r="G41" s="1164"/>
      <c r="H41" s="226"/>
      <c r="I41"/>
      <c r="J41"/>
      <c r="K41"/>
    </row>
    <row r="42" spans="1:11" ht="75" customHeight="1" thickBot="1" x14ac:dyDescent="0.25">
      <c r="A42" s="1205" t="s">
        <v>136</v>
      </c>
      <c r="B42" s="1206"/>
      <c r="C42" s="1206"/>
      <c r="D42" s="1206"/>
      <c r="E42" s="1206"/>
      <c r="F42" s="1173"/>
      <c r="G42" s="1174"/>
      <c r="H42" s="226"/>
      <c r="I42"/>
      <c r="J42"/>
      <c r="K42"/>
    </row>
    <row r="43" spans="1:11" ht="15" customHeight="1" thickBot="1" x14ac:dyDescent="0.25">
      <c r="A43" s="1243"/>
      <c r="B43" s="1243"/>
      <c r="C43" s="1243"/>
      <c r="D43" s="1243"/>
      <c r="E43" s="1243"/>
      <c r="F43" s="1243"/>
      <c r="G43" s="1243"/>
      <c r="H43" s="226"/>
      <c r="I43"/>
      <c r="J43"/>
      <c r="K43"/>
    </row>
    <row r="44" spans="1:11" ht="16.5" customHeight="1" thickBot="1" x14ac:dyDescent="0.25">
      <c r="A44" s="1141" t="s">
        <v>137</v>
      </c>
      <c r="B44" s="1142"/>
      <c r="C44" s="1142"/>
      <c r="D44" s="1142"/>
      <c r="E44" s="1142"/>
      <c r="F44" s="1142"/>
      <c r="G44" s="1142"/>
      <c r="H44" s="226"/>
      <c r="I44"/>
      <c r="J44"/>
      <c r="K44"/>
    </row>
    <row r="45" spans="1:11" ht="75" customHeight="1" x14ac:dyDescent="0.2">
      <c r="A45" s="1158" t="s">
        <v>138</v>
      </c>
      <c r="B45" s="1159"/>
      <c r="C45" s="1159"/>
      <c r="D45" s="1159"/>
      <c r="E45" s="1159"/>
      <c r="F45" s="1159"/>
      <c r="G45" s="703"/>
      <c r="H45" s="226"/>
      <c r="I45"/>
      <c r="J45"/>
      <c r="K45"/>
    </row>
    <row r="46" spans="1:11" ht="15" customHeight="1" thickBot="1" x14ac:dyDescent="0.25">
      <c r="A46" s="1197" t="s">
        <v>139</v>
      </c>
      <c r="B46" s="1198"/>
      <c r="C46" s="1198"/>
      <c r="D46" s="1198"/>
      <c r="E46" s="1198"/>
      <c r="F46" s="1198"/>
      <c r="G46" s="1198"/>
      <c r="H46" s="226"/>
      <c r="I46"/>
      <c r="J46"/>
      <c r="K46"/>
    </row>
    <row r="47" spans="1:11" ht="15" customHeight="1" thickBot="1" x14ac:dyDescent="0.25">
      <c r="A47" s="1115"/>
      <c r="B47" s="1115"/>
      <c r="C47" s="1115"/>
      <c r="D47" s="1115"/>
      <c r="E47" s="1115"/>
      <c r="F47" s="1115"/>
      <c r="G47" s="1115"/>
      <c r="H47" s="226"/>
      <c r="I47"/>
      <c r="J47"/>
      <c r="K47"/>
    </row>
    <row r="48" spans="1:11" ht="16.5" customHeight="1" thickBot="1" x14ac:dyDescent="0.25">
      <c r="A48" s="1141" t="s">
        <v>140</v>
      </c>
      <c r="B48" s="1142"/>
      <c r="C48" s="1142"/>
      <c r="D48" s="1142"/>
      <c r="E48" s="1142"/>
      <c r="F48" s="1142"/>
      <c r="G48" s="1142"/>
      <c r="H48" s="226"/>
      <c r="I48"/>
      <c r="J48"/>
      <c r="K48"/>
    </row>
    <row r="49" spans="1:11" ht="15" customHeight="1" x14ac:dyDescent="0.2">
      <c r="A49" s="1124" t="s">
        <v>141</v>
      </c>
      <c r="B49" s="1125"/>
      <c r="C49" s="1125"/>
      <c r="D49" s="1125"/>
      <c r="E49" s="1125"/>
      <c r="F49" s="1125"/>
      <c r="G49" s="1125"/>
      <c r="H49" s="226"/>
      <c r="I49"/>
      <c r="J49"/>
      <c r="K49"/>
    </row>
    <row r="50" spans="1:11" ht="15" customHeight="1" x14ac:dyDescent="0.2">
      <c r="A50" s="1118" t="s">
        <v>142</v>
      </c>
      <c r="B50" s="1119"/>
      <c r="C50" s="1119"/>
      <c r="D50" s="1119"/>
      <c r="E50" s="1119"/>
      <c r="F50" s="1119"/>
      <c r="G50" s="1119"/>
      <c r="H50" s="226"/>
      <c r="I50"/>
      <c r="J50"/>
      <c r="K50"/>
    </row>
    <row r="51" spans="1:11" ht="23.25" customHeight="1" x14ac:dyDescent="0.2">
      <c r="A51" s="1090" t="s">
        <v>143</v>
      </c>
      <c r="B51" s="1132"/>
      <c r="C51" s="1132"/>
      <c r="D51" s="1132"/>
      <c r="E51" s="1132"/>
      <c r="F51" s="1132"/>
      <c r="G51" s="1132"/>
      <c r="H51" s="226"/>
      <c r="I51"/>
      <c r="J51"/>
      <c r="K51"/>
    </row>
    <row r="52" spans="1:11" ht="78" customHeight="1" thickBot="1" x14ac:dyDescent="0.25">
      <c r="A52" s="1179" t="s">
        <v>144</v>
      </c>
      <c r="B52" s="1180"/>
      <c r="C52" s="1180"/>
      <c r="D52" s="1180"/>
      <c r="E52" s="1180"/>
      <c r="F52" s="1180"/>
      <c r="G52" s="1180"/>
      <c r="H52" s="226"/>
      <c r="I52"/>
      <c r="J52"/>
      <c r="K52"/>
    </row>
    <row r="53" spans="1:11" ht="32.25" customHeight="1" thickTop="1" x14ac:dyDescent="0.2">
      <c r="A53" s="1181" t="s">
        <v>8</v>
      </c>
      <c r="B53" s="1182"/>
      <c r="C53" s="1183"/>
      <c r="D53" s="1196" t="s">
        <v>145</v>
      </c>
      <c r="E53" s="1183"/>
      <c r="F53" s="1196" t="s">
        <v>146</v>
      </c>
      <c r="G53" s="1182"/>
      <c r="H53" s="226"/>
      <c r="I53"/>
      <c r="J53"/>
      <c r="K53"/>
    </row>
    <row r="54" spans="1:11" ht="78" customHeight="1" x14ac:dyDescent="0.2">
      <c r="A54" s="1184" t="s">
        <v>147</v>
      </c>
      <c r="B54" s="1185"/>
      <c r="C54" s="1186"/>
      <c r="D54" s="1176"/>
      <c r="E54" s="1177"/>
      <c r="F54" s="1176"/>
      <c r="G54" s="1178"/>
      <c r="H54" s="226"/>
      <c r="I54"/>
      <c r="J54" t="str">
        <f>IF(AND(General!D54&lt;&gt;"",General!$D54&lt;&gt;"change of location",General!D54&lt;&gt;"initial",General!D54&lt;&gt;"amendment",General!D54&lt;&gt;"renewal",General!D54&lt;&gt;"renewal/amendment",General!D54&lt;&gt;"change of location",General!D54&lt;&gt;"relocation/alteration",General!D55&lt;&gt;"",General!D55&lt;&gt;"amendment",General!D55&lt;&gt;"renewal",General!D55&lt;&gt;"renewal/amendment",General!D57&lt;&gt;"",General!D57&lt;&gt;"initial",General!D57&lt;&gt;"amendment",General!D57&lt;&gt;"renewal",General!D57&lt;&gt;"renewal/amendment",General!D59&lt;&gt;"",General!D59&lt;&gt;"initial",General!D59&lt;&gt;"major modification",General!D58&lt;&gt;"",General!D58&lt;&gt;"initial",General!D58&lt;&gt;"major modification",General!D60&lt;&gt;"initial",General!D60&lt;&gt;"major modification",General!D60&lt;&gt;"",General!D61&lt;&gt;"initial",General!D61&lt;&gt;"amendment",General!D61&lt;&gt;"renewal/amendment",General!D61&lt;&gt;"renewal",General!D61&lt;&gt;"",General!D62&lt;&gt;"",General!D62&lt;&gt;"initial",General!D62&lt;&gt;"major modification",General!D62&lt;&gt;"voluntary update",General!D62&lt;&gt;"",General!$D$54&lt;&gt;"Renewal Certification",General!$D$55&lt;&gt;"Renewal Certification",General!$D$57&lt;&gt;"Renewal Certification"),"no","yes")</f>
        <v>yes</v>
      </c>
      <c r="K54"/>
    </row>
    <row r="55" spans="1:11" ht="61.5" customHeight="1" x14ac:dyDescent="0.2">
      <c r="A55" s="1184" t="s">
        <v>148</v>
      </c>
      <c r="B55" s="1185"/>
      <c r="C55" s="1186"/>
      <c r="D55" s="1176"/>
      <c r="E55" s="1177"/>
      <c r="F55" s="1176"/>
      <c r="G55" s="1178"/>
      <c r="H55" s="226"/>
      <c r="I55"/>
      <c r="J55"/>
      <c r="K55"/>
    </row>
    <row r="56" spans="1:11" ht="30.75" customHeight="1" x14ac:dyDescent="0.2">
      <c r="A56" s="1184" t="s">
        <v>150</v>
      </c>
      <c r="B56" s="1185"/>
      <c r="C56" s="1186"/>
      <c r="D56" s="1176"/>
      <c r="E56" s="1177"/>
      <c r="F56" s="1176"/>
      <c r="G56" s="1178"/>
      <c r="H56" s="226"/>
      <c r="I56"/>
      <c r="J56"/>
      <c r="K56"/>
    </row>
    <row r="57" spans="1:11" ht="57.75" customHeight="1" x14ac:dyDescent="0.2">
      <c r="A57" s="1184" t="s">
        <v>151</v>
      </c>
      <c r="B57" s="1185"/>
      <c r="C57" s="1186"/>
      <c r="D57" s="1176"/>
      <c r="E57" s="1177"/>
      <c r="F57" s="1176"/>
      <c r="G57" s="1178"/>
      <c r="H57" s="226"/>
      <c r="I57"/>
      <c r="J57"/>
      <c r="K57"/>
    </row>
    <row r="58" spans="1:11" ht="30" customHeight="1" x14ac:dyDescent="0.2">
      <c r="A58" s="1184" t="s">
        <v>152</v>
      </c>
      <c r="B58" s="1185"/>
      <c r="C58" s="1186"/>
      <c r="D58" s="1176"/>
      <c r="E58" s="1177"/>
      <c r="F58" s="1176"/>
      <c r="G58" s="1178"/>
      <c r="H58" s="226"/>
      <c r="I58"/>
      <c r="J58" s="5"/>
      <c r="K58" s="5"/>
    </row>
    <row r="59" spans="1:11" ht="30" customHeight="1" x14ac:dyDescent="0.2">
      <c r="A59" s="1184" t="s">
        <v>153</v>
      </c>
      <c r="B59" s="1185"/>
      <c r="C59" s="1186"/>
      <c r="D59" s="1176"/>
      <c r="E59" s="1177"/>
      <c r="F59" s="1176"/>
      <c r="G59" s="1178"/>
      <c r="H59" s="226"/>
      <c r="I59"/>
      <c r="J59" s="5"/>
      <c r="K59" s="5"/>
    </row>
    <row r="60" spans="1:11" ht="30" customHeight="1" x14ac:dyDescent="0.2">
      <c r="A60" s="1184" t="s">
        <v>154</v>
      </c>
      <c r="B60" s="1185"/>
      <c r="C60" s="1186"/>
      <c r="D60" s="1176"/>
      <c r="E60" s="1177"/>
      <c r="F60" s="1176"/>
      <c r="G60" s="1178"/>
      <c r="H60" s="226"/>
      <c r="I60"/>
      <c r="J60" s="5"/>
      <c r="K60" s="5"/>
    </row>
    <row r="61" spans="1:11" ht="30" customHeight="1" x14ac:dyDescent="0.2">
      <c r="A61" s="1184" t="s">
        <v>155</v>
      </c>
      <c r="B61" s="1185"/>
      <c r="C61" s="1186"/>
      <c r="D61" s="1176"/>
      <c r="E61" s="1177"/>
      <c r="F61" s="1176"/>
      <c r="G61" s="1178"/>
      <c r="H61" s="226"/>
      <c r="I61"/>
      <c r="J61"/>
      <c r="K61"/>
    </row>
    <row r="62" spans="1:11" ht="30" customHeight="1" x14ac:dyDescent="0.2">
      <c r="A62" s="1184" t="s">
        <v>156</v>
      </c>
      <c r="B62" s="1185"/>
      <c r="C62" s="1186"/>
      <c r="D62" s="1176"/>
      <c r="E62" s="1177"/>
      <c r="F62" s="1176"/>
      <c r="G62" s="1178"/>
      <c r="H62" s="226"/>
      <c r="I62"/>
      <c r="J62" s="5"/>
      <c r="K62" s="5"/>
    </row>
    <row r="63" spans="1:11" ht="89.25" customHeight="1" thickBot="1" x14ac:dyDescent="0.25">
      <c r="A63" s="1126" t="s">
        <v>157</v>
      </c>
      <c r="B63" s="1127"/>
      <c r="C63" s="1175"/>
      <c r="D63" s="1173"/>
      <c r="E63" s="1174"/>
      <c r="F63" s="1174"/>
      <c r="G63" s="1174"/>
      <c r="H63" s="226"/>
      <c r="I63"/>
      <c r="J63"/>
      <c r="K63"/>
    </row>
    <row r="64" spans="1:11" ht="15" customHeight="1" x14ac:dyDescent="0.2">
      <c r="A64" s="1236" t="s">
        <v>158</v>
      </c>
      <c r="B64" s="1237"/>
      <c r="C64" s="1237"/>
      <c r="D64" s="1237"/>
      <c r="E64" s="1237"/>
      <c r="F64" s="1237"/>
      <c r="G64" s="1238"/>
      <c r="H64" s="226"/>
      <c r="I64"/>
      <c r="J64"/>
      <c r="K64"/>
    </row>
    <row r="65" spans="1:11" ht="33.75" customHeight="1" x14ac:dyDescent="0.2">
      <c r="A65" s="1160" t="s">
        <v>159</v>
      </c>
      <c r="B65" s="1161"/>
      <c r="C65" s="1161"/>
      <c r="D65" s="1120"/>
      <c r="E65" s="1120"/>
      <c r="F65" s="1120"/>
      <c r="G65" s="1121"/>
      <c r="H65" s="226"/>
      <c r="I65"/>
      <c r="J65"/>
      <c r="K65"/>
    </row>
    <row r="66" spans="1:11" ht="33.75" customHeight="1" thickBot="1" x14ac:dyDescent="0.25">
      <c r="A66" s="1126" t="s">
        <v>160</v>
      </c>
      <c r="B66" s="1127"/>
      <c r="C66" s="1175"/>
      <c r="D66" s="1173"/>
      <c r="E66" s="1174"/>
      <c r="F66" s="1174"/>
      <c r="G66" s="1174"/>
      <c r="H66" s="226"/>
      <c r="I66"/>
      <c r="J66"/>
      <c r="K66"/>
    </row>
    <row r="67" spans="1:11" ht="15" customHeight="1" x14ac:dyDescent="0.2">
      <c r="A67" s="1236" t="s">
        <v>161</v>
      </c>
      <c r="B67" s="1237"/>
      <c r="C67" s="1237"/>
      <c r="D67" s="1237"/>
      <c r="E67" s="1237"/>
      <c r="F67" s="1237"/>
      <c r="G67" s="1238"/>
      <c r="H67" s="226"/>
      <c r="I67"/>
      <c r="J67"/>
      <c r="K67"/>
    </row>
    <row r="68" spans="1:11" ht="15" customHeight="1" x14ac:dyDescent="0.2">
      <c r="A68" s="1160" t="s">
        <v>162</v>
      </c>
      <c r="B68" s="1122"/>
      <c r="C68" s="1122"/>
      <c r="D68" s="1122"/>
      <c r="E68" s="1122"/>
      <c r="F68" s="1122"/>
      <c r="G68" s="397"/>
      <c r="H68" s="226"/>
      <c r="I68"/>
      <c r="J68"/>
      <c r="K68"/>
    </row>
    <row r="69" spans="1:11" ht="14.25" customHeight="1" x14ac:dyDescent="0.2">
      <c r="A69" s="1160" t="s">
        <v>163</v>
      </c>
      <c r="B69" s="1161"/>
      <c r="C69" s="1161"/>
      <c r="D69" s="1161"/>
      <c r="E69" s="1161"/>
      <c r="F69" s="1161"/>
      <c r="G69" s="397"/>
      <c r="H69" s="226"/>
      <c r="I69"/>
      <c r="J69" s="423" t="b">
        <f>OR(OR(AND($D$62="voluntary update",$D$54&lt;&gt;"initial",$D$54&lt;&gt;"amendment",$D$54&lt;&gt;"renewal/amendment",$D$54&lt;&gt;"renewal",$D$54&lt;&gt;"alteration",OR($D$55="not applicable",$D$55="renewal certification",$D$55="extension to start of construction"),OR($D$57="not applicable",$D$57="renewal certification",$D$57="extension to start of construction"),$D$61="not applicable"),$D$54="Renewal Certification",$D$55="Renewal Certification",$D$56="initial",$D$57="Renewal Certification",$D$54="change of location",$D$54="relocation/alteration",$D$54="extension to start of construction",$D$55="Extension to Start of Construction",$D$57="Extension to Start of Construction"),$G$68="no")</f>
        <v>0</v>
      </c>
      <c r="K69" s="423" t="b">
        <f>IF(NOT(J69),$G$69="NO",FALSE)</f>
        <v>0</v>
      </c>
    </row>
    <row r="70" spans="1:11" ht="46.5" customHeight="1" x14ac:dyDescent="0.2">
      <c r="A70" s="1160" t="str">
        <f>IF(G68="","Please answer the above questions.",IF(G69="yes","If yes, you will need to complete Public Notice for this permit before it can be consolidated.",IF(G69="no","If no, you do not need to complete a Form PI-1 General Application for the permit to be consolidated. Include this permit's sources on the Unit Types-Emission Rates sheet of the surviving permit's Form PI-1 General Application.","")))</f>
        <v>Please answer the above questions.</v>
      </c>
      <c r="B70" s="1161"/>
      <c r="C70" s="1161"/>
      <c r="D70" s="1161"/>
      <c r="E70" s="1161"/>
      <c r="F70" s="1161"/>
      <c r="G70" s="1218"/>
      <c r="H70" s="226"/>
      <c r="I70"/>
      <c r="J70"/>
      <c r="K70"/>
    </row>
    <row r="71" spans="1:11" ht="28.5" customHeight="1" x14ac:dyDescent="0.2">
      <c r="A71" s="1165" t="s">
        <v>164</v>
      </c>
      <c r="B71" s="1166"/>
      <c r="C71" s="1167"/>
      <c r="D71" s="1121"/>
      <c r="E71" s="1164"/>
      <c r="F71" s="1164"/>
      <c r="G71" s="1164"/>
      <c r="H71" s="226"/>
      <c r="I71"/>
      <c r="J71"/>
      <c r="K71"/>
    </row>
    <row r="72" spans="1:11" ht="15" customHeight="1" x14ac:dyDescent="0.2">
      <c r="A72" s="1165" t="s">
        <v>165</v>
      </c>
      <c r="B72" s="1166"/>
      <c r="C72" s="1166"/>
      <c r="D72" s="1166"/>
      <c r="E72" s="1166"/>
      <c r="F72" s="1167"/>
      <c r="G72" s="397"/>
      <c r="H72" s="226"/>
      <c r="I72"/>
      <c r="J72"/>
      <c r="K72"/>
    </row>
    <row r="73" spans="1:11" ht="32.25" customHeight="1" x14ac:dyDescent="0.2">
      <c r="A73" s="1160" t="s">
        <v>166</v>
      </c>
      <c r="B73" s="1161"/>
      <c r="C73" s="1161"/>
      <c r="D73" s="1161"/>
      <c r="E73" s="1161"/>
      <c r="F73" s="1161"/>
      <c r="G73" s="1218"/>
      <c r="H73" s="226"/>
      <c r="I73"/>
      <c r="J73"/>
      <c r="K73"/>
    </row>
    <row r="74" spans="1:11" ht="14.25" x14ac:dyDescent="0.2">
      <c r="A74" s="1160" t="s">
        <v>167</v>
      </c>
      <c r="B74" s="1122"/>
      <c r="C74" s="1122"/>
      <c r="D74" s="1122"/>
      <c r="E74" s="1122"/>
      <c r="F74" s="1122"/>
      <c r="G74" s="397"/>
      <c r="H74" s="226"/>
      <c r="I74"/>
      <c r="J74"/>
      <c r="K74"/>
    </row>
    <row r="75" spans="1:11" ht="33.75" customHeight="1" x14ac:dyDescent="0.2">
      <c r="A75" s="1160" t="s">
        <v>168</v>
      </c>
      <c r="B75" s="1161"/>
      <c r="C75" s="1161"/>
      <c r="D75" s="1120"/>
      <c r="E75" s="1120"/>
      <c r="F75" s="1120"/>
      <c r="G75" s="1121"/>
      <c r="H75" s="226"/>
      <c r="I75"/>
      <c r="J75"/>
      <c r="K75"/>
    </row>
    <row r="76" spans="1:11" ht="47.25" customHeight="1" thickBot="1" x14ac:dyDescent="0.25">
      <c r="A76" s="1143" t="s">
        <v>169</v>
      </c>
      <c r="B76" s="1144"/>
      <c r="C76" s="1144"/>
      <c r="D76" s="1144"/>
      <c r="E76" s="1144"/>
      <c r="F76" s="1144"/>
      <c r="G76" s="1239"/>
      <c r="H76" s="226"/>
      <c r="I76"/>
      <c r="J76"/>
      <c r="K76"/>
    </row>
    <row r="77" spans="1:11" ht="15" customHeight="1" x14ac:dyDescent="0.2">
      <c r="A77" s="1145" t="s">
        <v>170</v>
      </c>
      <c r="B77" s="1146"/>
      <c r="C77" s="1146"/>
      <c r="D77" s="1146"/>
      <c r="E77" s="1146"/>
      <c r="F77" s="1146"/>
      <c r="G77" s="1146"/>
      <c r="H77" s="226"/>
      <c r="I77"/>
      <c r="J77"/>
      <c r="K77"/>
    </row>
    <row r="78" spans="1:11" ht="187.5" customHeight="1" x14ac:dyDescent="0.2">
      <c r="A78" s="1118" t="s">
        <v>171</v>
      </c>
      <c r="B78" s="1119"/>
      <c r="C78" s="1119"/>
      <c r="D78" s="1119"/>
      <c r="E78" s="1119"/>
      <c r="F78" s="1119"/>
      <c r="G78" s="1119"/>
      <c r="H78" s="226"/>
      <c r="I78"/>
      <c r="J78"/>
      <c r="K78"/>
    </row>
    <row r="79" spans="1:11" ht="17.100000000000001" customHeight="1" x14ac:dyDescent="0.2">
      <c r="A79" s="1253" t="s">
        <v>172</v>
      </c>
      <c r="B79" s="1254"/>
      <c r="C79" s="1254"/>
      <c r="D79" s="1254"/>
      <c r="E79" s="1254"/>
      <c r="F79" s="1254"/>
      <c r="G79" s="1254"/>
      <c r="H79" s="226"/>
      <c r="I79"/>
      <c r="J79"/>
      <c r="K79"/>
    </row>
    <row r="80" spans="1:11" ht="30" customHeight="1" x14ac:dyDescent="0.2">
      <c r="A80" s="1165" t="s">
        <v>173</v>
      </c>
      <c r="B80" s="1166"/>
      <c r="C80" s="1166"/>
      <c r="D80" s="1167"/>
      <c r="E80" s="1121"/>
      <c r="F80" s="1164"/>
      <c r="G80" s="1164"/>
      <c r="H80" s="226"/>
      <c r="I80"/>
      <c r="J80"/>
      <c r="K80"/>
    </row>
    <row r="81" spans="1:11" ht="42.75" customHeight="1" x14ac:dyDescent="0.2">
      <c r="A81" s="1165" t="s">
        <v>174</v>
      </c>
      <c r="B81" s="1166"/>
      <c r="C81" s="1166"/>
      <c r="D81" s="1167"/>
      <c r="E81" s="1244"/>
      <c r="F81" s="1245"/>
      <c r="G81" s="1245"/>
      <c r="H81" s="226"/>
      <c r="I81"/>
      <c r="J81"/>
      <c r="K81"/>
    </row>
    <row r="82" spans="1:11" ht="75" customHeight="1" x14ac:dyDescent="0.2">
      <c r="A82" s="1165" t="s">
        <v>175</v>
      </c>
      <c r="B82" s="1166"/>
      <c r="C82" s="1166"/>
      <c r="D82" s="1167"/>
      <c r="E82" s="1121"/>
      <c r="F82" s="1164"/>
      <c r="G82" s="1164"/>
      <c r="H82" s="226"/>
      <c r="I82"/>
      <c r="J82"/>
      <c r="K82"/>
    </row>
    <row r="83" spans="1:11" ht="30" customHeight="1" x14ac:dyDescent="0.2">
      <c r="A83" s="1165" t="s">
        <v>176</v>
      </c>
      <c r="B83" s="1166"/>
      <c r="C83" s="1166"/>
      <c r="D83" s="1167"/>
      <c r="E83" s="1244"/>
      <c r="F83" s="1245"/>
      <c r="G83" s="1245"/>
      <c r="H83" s="226"/>
      <c r="I83"/>
      <c r="J83"/>
      <c r="K83"/>
    </row>
    <row r="84" spans="1:11" ht="90.75" customHeight="1" thickBot="1" x14ac:dyDescent="0.25">
      <c r="A84" s="1126" t="s">
        <v>177</v>
      </c>
      <c r="B84" s="1127"/>
      <c r="C84" s="1127"/>
      <c r="D84" s="1175"/>
      <c r="E84" s="1220"/>
      <c r="F84" s="1258"/>
      <c r="G84" s="1258"/>
      <c r="H84" s="226"/>
      <c r="I84"/>
      <c r="J84"/>
      <c r="K84"/>
    </row>
    <row r="85" spans="1:11" ht="15" customHeight="1" x14ac:dyDescent="0.2">
      <c r="A85" s="1189" t="s">
        <v>178</v>
      </c>
      <c r="B85" s="1190"/>
      <c r="C85" s="1190"/>
      <c r="D85" s="1190"/>
      <c r="E85" s="1190"/>
      <c r="F85" s="1190"/>
      <c r="G85" s="1190"/>
      <c r="H85" s="226"/>
      <c r="I85"/>
      <c r="J85"/>
      <c r="K85"/>
    </row>
    <row r="86" spans="1:11" ht="30" customHeight="1" x14ac:dyDescent="0.2">
      <c r="A86" s="1160" t="s">
        <v>179</v>
      </c>
      <c r="B86" s="1161"/>
      <c r="C86" s="1161"/>
      <c r="D86" s="1161"/>
      <c r="E86" s="1161"/>
      <c r="F86" s="1161"/>
      <c r="G86" s="397"/>
      <c r="H86" s="226"/>
      <c r="I86"/>
      <c r="J86"/>
      <c r="K86"/>
    </row>
    <row r="87" spans="1:11" ht="15" customHeight="1" x14ac:dyDescent="0.2">
      <c r="A87" s="1160" t="s">
        <v>180</v>
      </c>
      <c r="B87" s="1161"/>
      <c r="C87" s="1161"/>
      <c r="D87" s="1161"/>
      <c r="E87" s="1161"/>
      <c r="F87" s="1161"/>
      <c r="G87" s="397"/>
      <c r="H87" s="226"/>
      <c r="I87"/>
      <c r="J87"/>
      <c r="K87"/>
    </row>
    <row r="88" spans="1:11" ht="60" customHeight="1" thickBot="1" x14ac:dyDescent="0.25">
      <c r="A88" s="1281" t="s">
        <v>181</v>
      </c>
      <c r="B88" s="1282"/>
      <c r="C88" s="1282"/>
      <c r="D88" s="1261"/>
      <c r="E88" s="1261"/>
      <c r="F88" s="1261"/>
      <c r="G88" s="1262"/>
      <c r="H88" s="226"/>
      <c r="I88"/>
      <c r="J88"/>
      <c r="K88"/>
    </row>
    <row r="89" spans="1:11" ht="15" customHeight="1" thickBot="1" x14ac:dyDescent="0.25">
      <c r="A89" s="1263"/>
      <c r="B89" s="1263"/>
      <c r="C89" s="1263"/>
      <c r="D89" s="1263"/>
      <c r="E89" s="1263"/>
      <c r="F89" s="1263"/>
      <c r="G89" s="1263"/>
      <c r="H89" s="226"/>
      <c r="I89"/>
      <c r="J89"/>
      <c r="K89"/>
    </row>
    <row r="90" spans="1:11" ht="16.5" customHeight="1" thickBot="1" x14ac:dyDescent="0.25">
      <c r="A90" s="1203" t="s">
        <v>182</v>
      </c>
      <c r="B90" s="1204"/>
      <c r="C90" s="1204"/>
      <c r="D90" s="1204"/>
      <c r="E90" s="1204"/>
      <c r="F90" s="1204"/>
      <c r="G90" s="1204"/>
      <c r="H90" s="226"/>
      <c r="I90"/>
      <c r="J90"/>
      <c r="K90"/>
    </row>
    <row r="91" spans="1:11" ht="15" customHeight="1" x14ac:dyDescent="0.2">
      <c r="A91" s="1255" t="s">
        <v>183</v>
      </c>
      <c r="B91" s="1256"/>
      <c r="C91" s="1256"/>
      <c r="D91" s="1256"/>
      <c r="E91" s="1256"/>
      <c r="F91" s="1256"/>
      <c r="G91" s="1257"/>
      <c r="H91" s="226"/>
      <c r="I91"/>
      <c r="J91"/>
      <c r="K91"/>
    </row>
    <row r="92" spans="1:11" ht="30" customHeight="1" x14ac:dyDescent="0.2">
      <c r="A92" s="1160" t="s">
        <v>184</v>
      </c>
      <c r="B92" s="1161"/>
      <c r="C92" s="1161"/>
      <c r="D92" s="1120"/>
      <c r="E92" s="1120"/>
      <c r="F92" s="1120"/>
      <c r="G92" s="1121"/>
      <c r="H92" s="226"/>
      <c r="I92"/>
      <c r="J92"/>
      <c r="K92"/>
    </row>
    <row r="93" spans="1:11" ht="15.75" customHeight="1" x14ac:dyDescent="0.2">
      <c r="A93" s="1160" t="s">
        <v>185</v>
      </c>
      <c r="B93" s="1161"/>
      <c r="C93" s="1161"/>
      <c r="D93" s="1161" t="str">
        <f>IF(D92="","Select a county above.",VLOOKUP(D92,'Hidden Calculations'!BQ3:BR256,2,FALSE))</f>
        <v>Select a county above.</v>
      </c>
      <c r="E93" s="1161"/>
      <c r="F93" s="1161"/>
      <c r="G93" s="1218"/>
      <c r="H93" s="226"/>
      <c r="I93"/>
      <c r="J93"/>
      <c r="K93"/>
    </row>
    <row r="94" spans="1:11" ht="30" customHeight="1" x14ac:dyDescent="0.2">
      <c r="A94" s="1259" t="s">
        <v>186</v>
      </c>
      <c r="B94" s="1260"/>
      <c r="C94" s="1260"/>
      <c r="D94" s="1279" t="str">
        <f>IF($D$92=0,"Select a county above.",IF(COUNTIF('Hidden Calculations'!$CK$128:$CK$155,$D$92)=0,"attainment or unclassified for all pollutants",IF(COUNTIF('Hidden Calculations'!$CN$79:$CN$87,$D$92)&gt;0,IF($D$92="EL PASO","entire county marginal nonattainment for ozone &amp; part of county moderate nonattainment for PM10","part of county nonattainment for SO2"),INDEX('Hidden Calculations'!$CK$90:$CO$122,MATCH($D$92,'Hidden Calculations'!$CK$90:$CK$122,0),MATCH('Hidden Calculations'!$CN$90,'Hidden Calculations'!$CK$90:$CO$90,0)))))</f>
        <v>Select a county above.</v>
      </c>
      <c r="E94" s="1279"/>
      <c r="F94" s="1279"/>
      <c r="G94" s="1280"/>
      <c r="H94" s="226"/>
      <c r="I94"/>
      <c r="J94"/>
      <c r="K94"/>
    </row>
    <row r="95" spans="1:11" ht="15" customHeight="1" x14ac:dyDescent="0.2">
      <c r="A95" s="1160" t="s">
        <v>187</v>
      </c>
      <c r="B95" s="1161"/>
      <c r="C95" s="1161"/>
      <c r="D95" s="1120"/>
      <c r="E95" s="1120"/>
      <c r="F95" s="1120"/>
      <c r="G95" s="1121"/>
      <c r="H95" s="226"/>
      <c r="I95"/>
      <c r="J95"/>
      <c r="K95"/>
    </row>
    <row r="96" spans="1:11" ht="45" customHeight="1" x14ac:dyDescent="0.2">
      <c r="A96" s="1160" t="s">
        <v>188</v>
      </c>
      <c r="B96" s="1161"/>
      <c r="C96" s="1161"/>
      <c r="D96" s="1120"/>
      <c r="E96" s="1120"/>
      <c r="F96" s="1120"/>
      <c r="G96" s="1121"/>
      <c r="H96" s="226"/>
      <c r="I96"/>
      <c r="J96"/>
      <c r="K96"/>
    </row>
    <row r="97" spans="1:11" ht="45" customHeight="1" x14ac:dyDescent="0.2">
      <c r="A97" s="1160" t="s">
        <v>189</v>
      </c>
      <c r="B97" s="1161"/>
      <c r="C97" s="1161"/>
      <c r="D97" s="1120"/>
      <c r="E97" s="1120"/>
      <c r="F97" s="1120"/>
      <c r="G97" s="1121"/>
      <c r="H97" s="226"/>
      <c r="I97"/>
      <c r="J97"/>
      <c r="K97"/>
    </row>
    <row r="98" spans="1:11" ht="75" customHeight="1" x14ac:dyDescent="0.2">
      <c r="A98" s="1160" t="s">
        <v>190</v>
      </c>
      <c r="B98" s="1161"/>
      <c r="C98" s="1161"/>
      <c r="D98" s="1120"/>
      <c r="E98" s="1120"/>
      <c r="F98" s="1120"/>
      <c r="G98" s="1121"/>
      <c r="H98" s="226"/>
      <c r="I98"/>
      <c r="J98"/>
      <c r="K98"/>
    </row>
    <row r="99" spans="1:11" ht="30" customHeight="1" x14ac:dyDescent="0.2">
      <c r="A99" s="1160" t="s">
        <v>191</v>
      </c>
      <c r="B99" s="1161"/>
      <c r="C99" s="1161"/>
      <c r="D99" s="1161"/>
      <c r="E99" s="1161"/>
      <c r="F99" s="1161"/>
      <c r="G99" s="397"/>
      <c r="H99" s="226"/>
      <c r="I99"/>
      <c r="J99"/>
      <c r="K99"/>
    </row>
    <row r="100" spans="1:11" ht="15" customHeight="1" thickBot="1" x14ac:dyDescent="0.25">
      <c r="A100" s="1205" t="s">
        <v>192</v>
      </c>
      <c r="B100" s="1206"/>
      <c r="C100" s="1206"/>
      <c r="D100" s="1206"/>
      <c r="E100" s="1206"/>
      <c r="F100" s="1206"/>
      <c r="G100" s="696"/>
      <c r="H100" s="226"/>
      <c r="I100"/>
      <c r="J100"/>
      <c r="K100"/>
    </row>
    <row r="101" spans="1:11" ht="15" customHeight="1" x14ac:dyDescent="0.2">
      <c r="A101" s="1213" t="s">
        <v>193</v>
      </c>
      <c r="B101" s="1214"/>
      <c r="C101" s="1214"/>
      <c r="D101" s="1214"/>
      <c r="E101" s="1214"/>
      <c r="F101" s="1214"/>
      <c r="G101" s="1214"/>
      <c r="H101" s="226"/>
      <c r="I101"/>
      <c r="J101"/>
      <c r="K101"/>
    </row>
    <row r="102" spans="1:11" ht="15" customHeight="1" x14ac:dyDescent="0.2">
      <c r="A102" s="1168" t="s">
        <v>194</v>
      </c>
      <c r="B102" s="1169"/>
      <c r="C102" s="1170"/>
      <c r="D102" s="1162"/>
      <c r="E102" s="1163"/>
      <c r="F102" s="1163"/>
      <c r="G102" s="1163"/>
      <c r="H102" s="226"/>
      <c r="I102"/>
      <c r="J102"/>
      <c r="K102"/>
    </row>
    <row r="103" spans="1:11" ht="90" customHeight="1" x14ac:dyDescent="0.2">
      <c r="A103" s="1165" t="s">
        <v>195</v>
      </c>
      <c r="B103" s="1166"/>
      <c r="C103" s="1167"/>
      <c r="D103" s="1121"/>
      <c r="E103" s="1164"/>
      <c r="F103" s="1164"/>
      <c r="G103" s="1164"/>
      <c r="H103" s="226"/>
      <c r="I103"/>
      <c r="J103"/>
      <c r="K103"/>
    </row>
    <row r="104" spans="1:11" ht="30" customHeight="1" thickBot="1" x14ac:dyDescent="0.25">
      <c r="A104" s="1148" t="s">
        <v>196</v>
      </c>
      <c r="B104" s="1149"/>
      <c r="C104" s="1150"/>
      <c r="D104" s="1251"/>
      <c r="E104" s="1252"/>
      <c r="F104" s="1252"/>
      <c r="G104" s="1252"/>
      <c r="H104" s="226"/>
      <c r="I104"/>
      <c r="J104"/>
      <c r="K104"/>
    </row>
    <row r="105" spans="1:11" ht="15" customHeight="1" x14ac:dyDescent="0.2">
      <c r="A105" s="1145" t="s">
        <v>197</v>
      </c>
      <c r="B105" s="1146"/>
      <c r="C105" s="1146"/>
      <c r="D105" s="1146"/>
      <c r="E105" s="1146"/>
      <c r="F105" s="1146"/>
      <c r="G105" s="1146"/>
      <c r="H105" s="226"/>
      <c r="I105"/>
      <c r="J105"/>
      <c r="K105"/>
    </row>
    <row r="106" spans="1:11" ht="15" customHeight="1" x14ac:dyDescent="0.2">
      <c r="A106" s="1168" t="s">
        <v>198</v>
      </c>
      <c r="B106" s="1169"/>
      <c r="C106" s="1170"/>
      <c r="D106" s="1121"/>
      <c r="E106" s="1164"/>
      <c r="F106" s="1164"/>
      <c r="G106" s="1164"/>
      <c r="H106" s="226"/>
      <c r="I106"/>
      <c r="J106"/>
      <c r="K106"/>
    </row>
    <row r="107" spans="1:11" ht="15" customHeight="1" x14ac:dyDescent="0.2">
      <c r="A107" s="1165" t="s">
        <v>199</v>
      </c>
      <c r="B107" s="1166"/>
      <c r="C107" s="1167"/>
      <c r="D107" s="1162"/>
      <c r="E107" s="1163"/>
      <c r="F107" s="1163"/>
      <c r="G107" s="1163"/>
      <c r="H107" s="226"/>
      <c r="I107"/>
      <c r="J107"/>
      <c r="K107"/>
    </row>
    <row r="108" spans="1:11" ht="15" customHeight="1" thickBot="1" x14ac:dyDescent="0.25">
      <c r="A108" s="1126" t="s">
        <v>199</v>
      </c>
      <c r="B108" s="1127"/>
      <c r="C108" s="1175"/>
      <c r="D108" s="1220"/>
      <c r="E108" s="1258"/>
      <c r="F108" s="1258"/>
      <c r="G108" s="1258"/>
      <c r="H108" s="226"/>
      <c r="I108"/>
      <c r="J108"/>
      <c r="K108"/>
    </row>
    <row r="109" spans="1:11" ht="15" customHeight="1" x14ac:dyDescent="0.2">
      <c r="A109" s="1124" t="s">
        <v>200</v>
      </c>
      <c r="B109" s="1125"/>
      <c r="C109" s="1125"/>
      <c r="D109" s="1125"/>
      <c r="E109" s="1125"/>
      <c r="F109" s="1125"/>
      <c r="G109" s="1125"/>
      <c r="H109" s="226"/>
      <c r="I109"/>
      <c r="J109"/>
      <c r="K109"/>
    </row>
    <row r="110" spans="1:11" ht="15" customHeight="1" x14ac:dyDescent="0.2">
      <c r="A110" s="1168" t="s">
        <v>201</v>
      </c>
      <c r="B110" s="1169"/>
      <c r="C110" s="1170"/>
      <c r="D110" s="1121"/>
      <c r="E110" s="1164"/>
      <c r="F110" s="1164"/>
      <c r="G110" s="1164"/>
      <c r="H110" s="226"/>
      <c r="I110"/>
      <c r="J110"/>
      <c r="K110"/>
    </row>
    <row r="111" spans="1:11" ht="15" customHeight="1" x14ac:dyDescent="0.2">
      <c r="A111" s="1240" t="s">
        <v>202</v>
      </c>
      <c r="B111" s="1241"/>
      <c r="C111" s="1241"/>
      <c r="D111" s="1241"/>
      <c r="E111" s="1241"/>
      <c r="F111" s="1241"/>
      <c r="G111" s="1242"/>
      <c r="H111" s="226"/>
      <c r="I111"/>
      <c r="J111"/>
      <c r="K111"/>
    </row>
    <row r="112" spans="1:11" ht="17.100000000000001" customHeight="1" x14ac:dyDescent="0.2">
      <c r="A112" s="1230" t="s">
        <v>203</v>
      </c>
      <c r="B112" s="1231"/>
      <c r="C112" s="1231"/>
      <c r="D112" s="1231"/>
      <c r="E112" s="1231"/>
      <c r="F112" s="1231"/>
      <c r="G112" s="1232"/>
      <c r="H112" s="226"/>
      <c r="I112"/>
      <c r="J112"/>
      <c r="K112"/>
    </row>
    <row r="113" spans="1:11" ht="15" customHeight="1" x14ac:dyDescent="0.2">
      <c r="A113" s="1165" t="s">
        <v>204</v>
      </c>
      <c r="B113" s="1166"/>
      <c r="C113" s="1167"/>
      <c r="D113" s="1121"/>
      <c r="E113" s="1164"/>
      <c r="F113" s="1164"/>
      <c r="G113" s="1164"/>
      <c r="H113" s="226"/>
      <c r="I113"/>
      <c r="J113"/>
      <c r="K113"/>
    </row>
    <row r="114" spans="1:11" ht="15" customHeight="1" x14ac:dyDescent="0.2">
      <c r="A114" s="1143" t="s">
        <v>205</v>
      </c>
      <c r="B114" s="1144"/>
      <c r="C114" s="1144"/>
      <c r="D114" s="1144"/>
      <c r="E114" s="1144"/>
      <c r="F114" s="1144"/>
      <c r="G114" s="1239"/>
      <c r="H114" s="226"/>
      <c r="I114"/>
      <c r="J114"/>
      <c r="K114"/>
    </row>
    <row r="115" spans="1:11" ht="17.100000000000001" customHeight="1" x14ac:dyDescent="0.2">
      <c r="A115" s="1230" t="s">
        <v>206</v>
      </c>
      <c r="B115" s="1231"/>
      <c r="C115" s="1231"/>
      <c r="D115" s="1231"/>
      <c r="E115" s="1231"/>
      <c r="F115" s="1231"/>
      <c r="G115" s="1232"/>
      <c r="H115" s="226"/>
      <c r="I115"/>
      <c r="J115"/>
      <c r="K115"/>
    </row>
    <row r="116" spans="1:11" ht="15" customHeight="1" thickBot="1" x14ac:dyDescent="0.25">
      <c r="A116" s="1126" t="s">
        <v>207</v>
      </c>
      <c r="B116" s="1127"/>
      <c r="C116" s="1175"/>
      <c r="D116" s="1173"/>
      <c r="E116" s="1174"/>
      <c r="F116" s="1174"/>
      <c r="G116" s="1174"/>
      <c r="H116" s="226"/>
      <c r="I116"/>
      <c r="J116"/>
      <c r="K116"/>
    </row>
    <row r="117" spans="1:11" ht="15" customHeight="1" x14ac:dyDescent="0.2">
      <c r="A117" s="1124" t="s">
        <v>208</v>
      </c>
      <c r="B117" s="1125"/>
      <c r="C117" s="1125"/>
      <c r="D117" s="1125"/>
      <c r="E117" s="1125"/>
      <c r="F117" s="1125"/>
      <c r="G117" s="1125"/>
      <c r="H117" s="226"/>
      <c r="I117"/>
      <c r="J117"/>
      <c r="K117"/>
    </row>
    <row r="118" spans="1:11" ht="15" customHeight="1" x14ac:dyDescent="0.2">
      <c r="A118" s="1221" t="s">
        <v>209</v>
      </c>
      <c r="B118" s="1250"/>
      <c r="C118" s="1250"/>
      <c r="D118" s="1250"/>
      <c r="E118" s="1250"/>
      <c r="F118" s="1250"/>
      <c r="G118" s="1250"/>
      <c r="H118" s="226"/>
      <c r="I118"/>
      <c r="J118"/>
      <c r="K118"/>
    </row>
    <row r="119" spans="1:11" ht="17.100000000000001" customHeight="1" x14ac:dyDescent="0.2">
      <c r="A119" s="1249" t="s">
        <v>210</v>
      </c>
      <c r="B119" s="1217"/>
      <c r="C119" s="1217"/>
      <c r="D119" s="1217"/>
      <c r="E119" s="1217"/>
      <c r="F119" s="1217"/>
      <c r="G119" s="1217"/>
      <c r="H119" s="226"/>
      <c r="I119"/>
      <c r="J119"/>
      <c r="K119"/>
    </row>
    <row r="120" spans="1:11" ht="15" customHeight="1" x14ac:dyDescent="0.2">
      <c r="A120" s="1168" t="s">
        <v>211</v>
      </c>
      <c r="B120" s="1169"/>
      <c r="C120" s="1170"/>
      <c r="D120" s="1162"/>
      <c r="E120" s="1163"/>
      <c r="F120" s="1163"/>
      <c r="G120" s="1163"/>
      <c r="H120" s="226"/>
      <c r="I120"/>
      <c r="J120"/>
      <c r="K120"/>
    </row>
    <row r="121" spans="1:11" ht="15" customHeight="1" x14ac:dyDescent="0.2">
      <c r="A121" s="1168" t="s">
        <v>212</v>
      </c>
      <c r="B121" s="1169"/>
      <c r="C121" s="1170"/>
      <c r="D121" s="1121"/>
      <c r="E121" s="1164"/>
      <c r="F121" s="1164"/>
      <c r="G121" s="1164"/>
      <c r="H121" s="226"/>
      <c r="I121"/>
      <c r="J121"/>
      <c r="K121"/>
    </row>
    <row r="122" spans="1:11" ht="15" customHeight="1" x14ac:dyDescent="0.2">
      <c r="A122" s="1165" t="s">
        <v>213</v>
      </c>
      <c r="B122" s="1166"/>
      <c r="C122" s="1167"/>
      <c r="D122" s="1162"/>
      <c r="E122" s="1163"/>
      <c r="F122" s="1163"/>
      <c r="G122" s="1163"/>
      <c r="H122" s="226"/>
      <c r="I122"/>
      <c r="J122"/>
      <c r="K122"/>
    </row>
    <row r="123" spans="1:11" ht="15" customHeight="1" thickBot="1" x14ac:dyDescent="0.25">
      <c r="A123" s="1126" t="s">
        <v>212</v>
      </c>
      <c r="B123" s="1127"/>
      <c r="C123" s="1175"/>
      <c r="D123" s="1173"/>
      <c r="E123" s="1174"/>
      <c r="F123" s="1174"/>
      <c r="G123" s="1174"/>
      <c r="H123" s="226"/>
      <c r="I123"/>
      <c r="J123"/>
      <c r="K123"/>
    </row>
    <row r="124" spans="1:11" ht="15" customHeight="1" thickBot="1" x14ac:dyDescent="0.25">
      <c r="A124" s="1115"/>
      <c r="B124" s="1115"/>
      <c r="C124" s="1115"/>
      <c r="D124" s="1115"/>
      <c r="E124" s="1115"/>
      <c r="F124" s="1115"/>
      <c r="G124" s="1115"/>
      <c r="H124" s="226"/>
      <c r="I124"/>
      <c r="J124"/>
      <c r="K124"/>
    </row>
    <row r="125" spans="1:11" ht="16.5" customHeight="1" thickBot="1" x14ac:dyDescent="0.25">
      <c r="A125" s="1141" t="s">
        <v>214</v>
      </c>
      <c r="B125" s="1142"/>
      <c r="C125" s="1142"/>
      <c r="D125" s="1142"/>
      <c r="E125" s="1142"/>
      <c r="F125" s="1142"/>
      <c r="G125" s="1142"/>
      <c r="H125" s="226"/>
      <c r="I125"/>
      <c r="J125"/>
      <c r="K125"/>
    </row>
    <row r="126" spans="1:11" ht="15" customHeight="1" x14ac:dyDescent="0.2">
      <c r="A126" s="1171" t="s">
        <v>215</v>
      </c>
      <c r="B126" s="1172"/>
      <c r="C126" s="1172"/>
      <c r="D126" s="1172"/>
      <c r="E126" s="1172"/>
      <c r="F126" s="1172"/>
      <c r="G126" s="1172"/>
      <c r="H126" s="226"/>
      <c r="I126"/>
      <c r="J126"/>
      <c r="K126"/>
    </row>
    <row r="127" spans="1:11" ht="75.75" customHeight="1" thickBot="1" x14ac:dyDescent="0.25">
      <c r="A127" s="1205" t="s">
        <v>216</v>
      </c>
      <c r="B127" s="1206"/>
      <c r="C127" s="1233"/>
      <c r="D127" s="1233"/>
      <c r="E127" s="1233"/>
      <c r="F127" s="1233"/>
      <c r="G127" s="1173"/>
      <c r="H127" s="226"/>
      <c r="I127"/>
      <c r="J127"/>
      <c r="K127"/>
    </row>
    <row r="128" spans="1:11" ht="15" customHeight="1" x14ac:dyDescent="0.2">
      <c r="A128" s="1171" t="s">
        <v>217</v>
      </c>
      <c r="B128" s="1172"/>
      <c r="C128" s="1172"/>
      <c r="D128" s="1172"/>
      <c r="E128" s="1172"/>
      <c r="F128" s="1172"/>
      <c r="G128" s="1172"/>
      <c r="H128" s="226"/>
      <c r="I128"/>
      <c r="J128"/>
      <c r="K128"/>
    </row>
    <row r="129" spans="1:11" ht="45" customHeight="1" x14ac:dyDescent="0.2">
      <c r="A129" s="1160" t="s">
        <v>218</v>
      </c>
      <c r="B129" s="1161"/>
      <c r="C129" s="1161"/>
      <c r="D129" s="1161"/>
      <c r="E129" s="1161"/>
      <c r="F129" s="1161"/>
      <c r="G129" s="1218"/>
      <c r="H129" s="226"/>
      <c r="I129"/>
      <c r="J129"/>
      <c r="K129"/>
    </row>
    <row r="130" spans="1:11" ht="15" customHeight="1" x14ac:dyDescent="0.2">
      <c r="A130" s="1226" t="s">
        <v>219</v>
      </c>
      <c r="B130" s="1122"/>
      <c r="C130" s="1277"/>
      <c r="D130" s="1277"/>
      <c r="E130" s="1277"/>
      <c r="F130" s="1277"/>
      <c r="G130" s="1278"/>
      <c r="H130" s="226"/>
      <c r="I130"/>
      <c r="J130"/>
      <c r="K130"/>
    </row>
    <row r="131" spans="1:11" ht="15" customHeight="1" thickBot="1" x14ac:dyDescent="0.25">
      <c r="A131" s="1234" t="s">
        <v>220</v>
      </c>
      <c r="B131" s="1235"/>
      <c r="C131" s="1139"/>
      <c r="D131" s="1139"/>
      <c r="E131" s="1139"/>
      <c r="F131" s="1139"/>
      <c r="G131" s="1140"/>
      <c r="H131" s="226"/>
      <c r="I131"/>
      <c r="J131"/>
      <c r="K131"/>
    </row>
    <row r="132" spans="1:11" ht="15" customHeight="1" x14ac:dyDescent="0.2">
      <c r="A132" s="1171" t="s">
        <v>221</v>
      </c>
      <c r="B132" s="1172"/>
      <c r="C132" s="1172"/>
      <c r="D132" s="1172"/>
      <c r="E132" s="1172"/>
      <c r="F132" s="1172"/>
      <c r="G132" s="1172"/>
      <c r="H132" s="226"/>
      <c r="I132"/>
      <c r="J132"/>
      <c r="K132"/>
    </row>
    <row r="133" spans="1:11" ht="30" customHeight="1" x14ac:dyDescent="0.2">
      <c r="A133" s="1160" t="s">
        <v>222</v>
      </c>
      <c r="B133" s="1161"/>
      <c r="C133" s="1161"/>
      <c r="D133" s="1161"/>
      <c r="E133" s="1161"/>
      <c r="F133" s="1161"/>
      <c r="G133" s="397"/>
      <c r="H133" s="226"/>
      <c r="I133"/>
      <c r="J133"/>
      <c r="K133"/>
    </row>
    <row r="134" spans="1:11" ht="30" customHeight="1" thickBot="1" x14ac:dyDescent="0.25">
      <c r="A134" s="1113" t="s">
        <v>223</v>
      </c>
      <c r="B134" s="1114"/>
      <c r="C134" s="1114"/>
      <c r="D134" s="1114"/>
      <c r="E134" s="1114"/>
      <c r="F134" s="1114"/>
      <c r="G134" s="538"/>
      <c r="H134" s="226"/>
      <c r="I134"/>
      <c r="J134"/>
      <c r="K134"/>
    </row>
    <row r="135" spans="1:11" ht="15" customHeight="1" x14ac:dyDescent="0.2">
      <c r="A135" s="1128" t="s">
        <v>224</v>
      </c>
      <c r="B135" s="1129"/>
      <c r="C135" s="1129"/>
      <c r="D135" s="1129"/>
      <c r="E135" s="1129"/>
      <c r="F135" s="1129"/>
      <c r="G135" s="1276"/>
      <c r="H135" s="226"/>
      <c r="I135"/>
      <c r="J135"/>
      <c r="K135"/>
    </row>
    <row r="136" spans="1:11" ht="15" customHeight="1" x14ac:dyDescent="0.2">
      <c r="A136" s="1226" t="s">
        <v>225</v>
      </c>
      <c r="B136" s="1122"/>
      <c r="C136" s="1122"/>
      <c r="D136" s="1122"/>
      <c r="E136" s="1122"/>
      <c r="F136" s="1122"/>
      <c r="G136" s="705"/>
      <c r="H136" s="226"/>
      <c r="I136"/>
      <c r="J136"/>
      <c r="K136"/>
    </row>
    <row r="137" spans="1:11" ht="15" customHeight="1" x14ac:dyDescent="0.2">
      <c r="A137" s="1226" t="s">
        <v>226</v>
      </c>
      <c r="B137" s="1122"/>
      <c r="C137" s="1122"/>
      <c r="D137" s="1122"/>
      <c r="E137" s="1122"/>
      <c r="F137" s="1122"/>
      <c r="G137" s="1123"/>
      <c r="H137" s="226"/>
      <c r="I137"/>
      <c r="J137"/>
      <c r="K137"/>
    </row>
    <row r="138" spans="1:11" ht="15" customHeight="1" x14ac:dyDescent="0.2">
      <c r="A138" s="1226" t="s">
        <v>227</v>
      </c>
      <c r="B138" s="1122"/>
      <c r="C138" s="1122"/>
      <c r="D138" s="1122"/>
      <c r="E138" s="1122"/>
      <c r="F138" s="1122"/>
      <c r="G138" s="705"/>
      <c r="H138" s="226"/>
      <c r="I138"/>
      <c r="J138"/>
      <c r="K138"/>
    </row>
    <row r="139" spans="1:11" ht="45" customHeight="1" thickBot="1" x14ac:dyDescent="0.25">
      <c r="A139" s="1205" t="s">
        <v>228</v>
      </c>
      <c r="B139" s="1206"/>
      <c r="C139" s="1233"/>
      <c r="D139" s="1233"/>
      <c r="E139" s="1233"/>
      <c r="F139" s="1233"/>
      <c r="G139" s="1173"/>
      <c r="H139" s="226"/>
      <c r="I139"/>
      <c r="J139"/>
      <c r="K139"/>
    </row>
    <row r="140" spans="1:11" ht="15" customHeight="1" thickBot="1" x14ac:dyDescent="0.25">
      <c r="A140" s="1115"/>
      <c r="B140" s="1115"/>
      <c r="C140" s="1115"/>
      <c r="D140" s="1115"/>
      <c r="E140" s="1115"/>
      <c r="F140" s="1115"/>
      <c r="G140" s="1115"/>
      <c r="H140" s="226"/>
      <c r="I140"/>
      <c r="J140"/>
      <c r="K140"/>
    </row>
    <row r="141" spans="1:11" ht="16.5" customHeight="1" thickBot="1" x14ac:dyDescent="0.25">
      <c r="A141" s="1203" t="s">
        <v>229</v>
      </c>
      <c r="B141" s="1204"/>
      <c r="C141" s="1204"/>
      <c r="D141" s="1204"/>
      <c r="E141" s="1204"/>
      <c r="F141" s="1204"/>
      <c r="G141" s="1204"/>
      <c r="H141" s="226"/>
      <c r="I141"/>
      <c r="J141"/>
      <c r="K141"/>
    </row>
    <row r="142" spans="1:11" ht="29.25" customHeight="1" thickBot="1" x14ac:dyDescent="0.25">
      <c r="A142" s="1133" t="s">
        <v>230</v>
      </c>
      <c r="B142" s="1134"/>
      <c r="C142" s="1134"/>
      <c r="D142" s="1134"/>
      <c r="E142" s="1134"/>
      <c r="F142" s="1134"/>
      <c r="G142" s="1134"/>
      <c r="H142" s="226"/>
      <c r="I142"/>
      <c r="J142"/>
      <c r="K142"/>
    </row>
    <row r="143" spans="1:11" ht="15" customHeight="1" x14ac:dyDescent="0.2">
      <c r="A143" s="1171" t="s">
        <v>231</v>
      </c>
      <c r="B143" s="1172"/>
      <c r="C143" s="1172"/>
      <c r="D143" s="1172"/>
      <c r="E143" s="1172"/>
      <c r="F143" s="1172"/>
      <c r="G143" s="1172"/>
      <c r="H143" s="226"/>
      <c r="I143"/>
      <c r="J143"/>
      <c r="K143"/>
    </row>
    <row r="144" spans="1:11" ht="15" customHeight="1" x14ac:dyDescent="0.2">
      <c r="A144" s="1226" t="s">
        <v>232</v>
      </c>
      <c r="B144" s="1122"/>
      <c r="C144" s="1122"/>
      <c r="D144" s="1122"/>
      <c r="E144" s="1122"/>
      <c r="F144" s="1122"/>
      <c r="G144" s="397"/>
      <c r="H144" s="226"/>
      <c r="I144"/>
      <c r="J144"/>
      <c r="K144"/>
    </row>
    <row r="145" spans="1:11" ht="15" customHeight="1" x14ac:dyDescent="0.2">
      <c r="A145" s="1227" t="s">
        <v>233</v>
      </c>
      <c r="B145" s="1228"/>
      <c r="C145" s="1228"/>
      <c r="D145" s="1228"/>
      <c r="E145" s="1228"/>
      <c r="F145" s="1228"/>
      <c r="G145" s="397"/>
      <c r="H145" s="226"/>
      <c r="I145"/>
      <c r="J145"/>
      <c r="K145"/>
    </row>
    <row r="146" spans="1:11" ht="57.75" customHeight="1" x14ac:dyDescent="0.2">
      <c r="A146" s="1118" t="s">
        <v>3339</v>
      </c>
      <c r="B146" s="1119"/>
      <c r="C146" s="1119"/>
      <c r="D146" s="1119"/>
      <c r="E146" s="1119"/>
      <c r="F146" s="1119"/>
      <c r="G146" s="1119"/>
      <c r="H146" s="226"/>
      <c r="I146"/>
      <c r="J146"/>
      <c r="K146"/>
    </row>
    <row r="147" spans="1:11" ht="17.100000000000001" customHeight="1" thickBot="1" x14ac:dyDescent="0.25">
      <c r="A147" s="1090" t="s">
        <v>234</v>
      </c>
      <c r="B147" s="1132"/>
      <c r="C147" s="1132"/>
      <c r="D147" s="1132"/>
      <c r="E147" s="1132"/>
      <c r="F147" s="1132"/>
      <c r="G147" s="1132"/>
      <c r="H147" s="226"/>
      <c r="I147"/>
      <c r="J147"/>
      <c r="K147"/>
    </row>
    <row r="148" spans="1:11" ht="15" customHeight="1" x14ac:dyDescent="0.2">
      <c r="A148" s="1128" t="s">
        <v>235</v>
      </c>
      <c r="B148" s="1129"/>
      <c r="C148" s="1129"/>
      <c r="D148" s="1129"/>
      <c r="E148" s="1129"/>
      <c r="F148" s="1129"/>
      <c r="G148" s="717"/>
      <c r="H148" s="226"/>
      <c r="I148"/>
      <c r="J148"/>
      <c r="K148"/>
    </row>
    <row r="149" spans="1:11" ht="17.100000000000001" customHeight="1" thickBot="1" x14ac:dyDescent="0.25">
      <c r="A149" s="1223" t="s">
        <v>236</v>
      </c>
      <c r="B149" s="1224"/>
      <c r="C149" s="1224"/>
      <c r="D149" s="1224"/>
      <c r="E149" s="1224"/>
      <c r="F149" s="1224"/>
      <c r="G149" s="1225"/>
      <c r="H149" s="226"/>
      <c r="I149"/>
      <c r="J149"/>
      <c r="K149"/>
    </row>
    <row r="150" spans="1:11" ht="15" customHeight="1" x14ac:dyDescent="0.2">
      <c r="A150" s="1213" t="s">
        <v>237</v>
      </c>
      <c r="B150" s="1214"/>
      <c r="C150" s="1214"/>
      <c r="D150" s="1214"/>
      <c r="E150" s="1214"/>
      <c r="F150" s="1214"/>
      <c r="G150" s="718"/>
      <c r="H150" s="226"/>
      <c r="I150"/>
      <c r="J150"/>
      <c r="K150"/>
    </row>
    <row r="151" spans="1:11" ht="60" customHeight="1" x14ac:dyDescent="0.2">
      <c r="A151" s="1113" t="s">
        <v>238</v>
      </c>
      <c r="B151" s="1114"/>
      <c r="C151" s="1114"/>
      <c r="D151" s="1114"/>
      <c r="E151" s="1114"/>
      <c r="F151" s="1114"/>
      <c r="G151" s="719"/>
      <c r="H151" s="226"/>
      <c r="I151"/>
      <c r="J151"/>
      <c r="K151"/>
    </row>
    <row r="152" spans="1:11" ht="15" customHeight="1" thickBot="1" x14ac:dyDescent="0.25">
      <c r="A152" s="1130" t="s">
        <v>239</v>
      </c>
      <c r="B152" s="1131"/>
      <c r="C152" s="1131"/>
      <c r="D152" s="1131"/>
      <c r="E152" s="1131"/>
      <c r="F152" s="1131"/>
      <c r="G152" s="707"/>
      <c r="H152" s="226"/>
      <c r="I152"/>
      <c r="J152"/>
      <c r="K152"/>
    </row>
    <row r="153" spans="1:11" ht="15" customHeight="1" x14ac:dyDescent="0.2">
      <c r="A153" s="1124" t="s">
        <v>240</v>
      </c>
      <c r="B153" s="1125"/>
      <c r="C153" s="1125"/>
      <c r="D153" s="1125"/>
      <c r="E153" s="1125"/>
      <c r="F153" s="1125"/>
      <c r="G153" s="703"/>
      <c r="H153" s="226"/>
      <c r="I153"/>
      <c r="J153"/>
      <c r="K153"/>
    </row>
    <row r="154" spans="1:11" ht="45" customHeight="1" x14ac:dyDescent="0.2">
      <c r="A154" s="1113" t="s">
        <v>241</v>
      </c>
      <c r="B154" s="1114"/>
      <c r="C154" s="1114"/>
      <c r="D154" s="1114"/>
      <c r="E154" s="1114"/>
      <c r="F154" s="1114"/>
      <c r="G154" s="705"/>
      <c r="H154" s="226"/>
      <c r="I154"/>
      <c r="J154"/>
      <c r="K154"/>
    </row>
    <row r="155" spans="1:11" ht="45" customHeight="1" x14ac:dyDescent="0.2">
      <c r="A155" s="1113" t="s">
        <v>242</v>
      </c>
      <c r="B155" s="1114"/>
      <c r="C155" s="1114"/>
      <c r="D155" s="1114"/>
      <c r="E155" s="1114"/>
      <c r="F155" s="1114"/>
      <c r="G155" s="718"/>
      <c r="H155" s="226"/>
      <c r="I155"/>
      <c r="J155"/>
      <c r="K155"/>
    </row>
    <row r="156" spans="1:11" ht="45" customHeight="1" thickBot="1" x14ac:dyDescent="0.25">
      <c r="A156" s="1126" t="s">
        <v>243</v>
      </c>
      <c r="B156" s="1127"/>
      <c r="C156" s="1127"/>
      <c r="D156" s="1127"/>
      <c r="E156" s="1127"/>
      <c r="F156" s="1127"/>
      <c r="G156" s="707"/>
      <c r="H156" s="226"/>
      <c r="I156"/>
      <c r="J156"/>
      <c r="K156"/>
    </row>
    <row r="157" spans="1:11" ht="15" customHeight="1" x14ac:dyDescent="0.2">
      <c r="A157" s="1124" t="s">
        <v>244</v>
      </c>
      <c r="B157" s="1125"/>
      <c r="C157" s="1125"/>
      <c r="D157" s="1125"/>
      <c r="E157" s="1125"/>
      <c r="F157" s="1125"/>
      <c r="G157" s="703"/>
      <c r="H157" s="226"/>
      <c r="I157"/>
      <c r="J157"/>
      <c r="K157"/>
    </row>
    <row r="158" spans="1:11" ht="75" customHeight="1" thickBot="1" x14ac:dyDescent="0.25">
      <c r="A158" s="1126" t="s">
        <v>245</v>
      </c>
      <c r="B158" s="1127"/>
      <c r="C158" s="1127"/>
      <c r="D158" s="1127"/>
      <c r="E158" s="1127"/>
      <c r="F158" s="1127"/>
      <c r="G158" s="707"/>
      <c r="H158" s="226"/>
      <c r="I158"/>
      <c r="J158"/>
      <c r="K158"/>
    </row>
    <row r="159" spans="1:11" ht="15" customHeight="1" x14ac:dyDescent="0.2">
      <c r="A159" s="1124" t="s">
        <v>246</v>
      </c>
      <c r="B159" s="1125"/>
      <c r="C159" s="1125"/>
      <c r="D159" s="1125"/>
      <c r="E159" s="1125"/>
      <c r="F159" s="1125"/>
      <c r="G159" s="703"/>
      <c r="H159" s="226"/>
      <c r="I159"/>
      <c r="J159"/>
      <c r="K159"/>
    </row>
    <row r="160" spans="1:11" ht="45" customHeight="1" x14ac:dyDescent="0.2">
      <c r="A160" s="1113" t="s">
        <v>247</v>
      </c>
      <c r="B160" s="1114"/>
      <c r="C160" s="1114"/>
      <c r="D160" s="1114"/>
      <c r="E160" s="1114"/>
      <c r="F160" s="1114"/>
      <c r="G160" s="719"/>
      <c r="H160" s="226"/>
      <c r="I160"/>
      <c r="J160"/>
      <c r="K160"/>
    </row>
    <row r="161" spans="1:14" ht="30" customHeight="1" thickBot="1" x14ac:dyDescent="0.25">
      <c r="A161" s="1113" t="s">
        <v>248</v>
      </c>
      <c r="B161" s="1114"/>
      <c r="C161" s="1114"/>
      <c r="D161" s="1114"/>
      <c r="E161" s="1114"/>
      <c r="F161" s="1114"/>
      <c r="G161" s="719"/>
      <c r="H161" s="226"/>
      <c r="I161"/>
      <c r="J161"/>
      <c r="K161"/>
    </row>
    <row r="162" spans="1:14" ht="31.5" customHeight="1" thickBot="1" x14ac:dyDescent="0.25">
      <c r="A162" s="1268" t="s">
        <v>249</v>
      </c>
      <c r="B162" s="1269"/>
      <c r="C162" s="1269"/>
      <c r="D162" s="1269"/>
      <c r="E162" s="1269"/>
      <c r="F162" s="1270"/>
      <c r="G162" s="720"/>
      <c r="H162" s="226"/>
      <c r="I162"/>
      <c r="J162"/>
      <c r="K162"/>
    </row>
    <row r="163" spans="1:14" ht="75" customHeight="1" x14ac:dyDescent="0.2">
      <c r="A163" s="1128" t="s">
        <v>250</v>
      </c>
      <c r="B163" s="1129"/>
      <c r="C163" s="1129"/>
      <c r="D163" s="1129"/>
      <c r="E163" s="1129"/>
      <c r="F163" s="1129"/>
      <c r="G163" s="703"/>
      <c r="H163" s="226"/>
      <c r="I163"/>
      <c r="J163"/>
      <c r="K163"/>
    </row>
    <row r="164" spans="1:14" ht="28.5" customHeight="1" thickBot="1" x14ac:dyDescent="0.25">
      <c r="A164" s="1143" t="s">
        <v>251</v>
      </c>
      <c r="B164" s="1144"/>
      <c r="C164" s="1144"/>
      <c r="D164" s="1144"/>
      <c r="E164" s="1144"/>
      <c r="F164" s="1144"/>
      <c r="G164" s="719"/>
      <c r="H164" s="226"/>
      <c r="I164"/>
      <c r="J164"/>
      <c r="K164"/>
    </row>
    <row r="165" spans="1:14" ht="15" x14ac:dyDescent="0.2">
      <c r="A165" s="1128" t="s">
        <v>252</v>
      </c>
      <c r="B165" s="1129"/>
      <c r="C165" s="1129"/>
      <c r="D165" s="1129"/>
      <c r="E165" s="1129"/>
      <c r="F165" s="1129"/>
      <c r="G165" s="703"/>
      <c r="H165" s="226"/>
      <c r="I165"/>
      <c r="J165"/>
      <c r="K165"/>
    </row>
    <row r="166" spans="1:14" ht="115.5" customHeight="1" thickBot="1" x14ac:dyDescent="0.25">
      <c r="A166" s="1272" t="s">
        <v>253</v>
      </c>
      <c r="B166" s="1273"/>
      <c r="C166" s="1273"/>
      <c r="D166" s="1273"/>
      <c r="E166" s="1273"/>
      <c r="F166" s="1273"/>
      <c r="G166" s="1273"/>
      <c r="H166" s="226"/>
      <c r="I166"/>
      <c r="J166"/>
      <c r="K166"/>
    </row>
    <row r="167" spans="1:14" ht="15" customHeight="1" x14ac:dyDescent="0.2">
      <c r="A167" s="1156" t="s">
        <v>254</v>
      </c>
      <c r="B167" s="1157"/>
      <c r="C167" s="1157"/>
      <c r="D167" s="1157"/>
      <c r="E167" s="1157"/>
      <c r="F167" s="1157"/>
      <c r="G167" s="713"/>
      <c r="H167" s="226"/>
      <c r="I167"/>
      <c r="J167"/>
      <c r="K167"/>
    </row>
    <row r="168" spans="1:14" ht="45" customHeight="1" thickBot="1" x14ac:dyDescent="0.25">
      <c r="A168" s="1113" t="s">
        <v>255</v>
      </c>
      <c r="B168" s="1114"/>
      <c r="C168" s="1114"/>
      <c r="D168" s="1114"/>
      <c r="E168" s="1114"/>
      <c r="F168" s="1114"/>
      <c r="G168" s="718"/>
      <c r="H168" s="226"/>
      <c r="I168"/>
      <c r="J168"/>
      <c r="K168"/>
    </row>
    <row r="169" spans="1:14" ht="30" customHeight="1" x14ac:dyDescent="0.2">
      <c r="A169" s="1145" t="s">
        <v>256</v>
      </c>
      <c r="B169" s="1146"/>
      <c r="C169" s="1146"/>
      <c r="D169" s="1146"/>
      <c r="E169" s="1146"/>
      <c r="F169" s="1147"/>
      <c r="G169" s="721"/>
      <c r="H169" s="226"/>
      <c r="I169"/>
      <c r="J169"/>
      <c r="K169"/>
    </row>
    <row r="170" spans="1:14" ht="30" customHeight="1" x14ac:dyDescent="0.2">
      <c r="A170" s="1148" t="s">
        <v>257</v>
      </c>
      <c r="B170" s="1149"/>
      <c r="C170" s="1149"/>
      <c r="D170" s="1149"/>
      <c r="E170" s="1149"/>
      <c r="F170" s="1150"/>
      <c r="G170" s="722"/>
      <c r="H170" s="226"/>
      <c r="I170"/>
      <c r="J170"/>
      <c r="K170"/>
    </row>
    <row r="171" spans="1:14" ht="15" customHeight="1" thickBot="1" x14ac:dyDescent="0.25">
      <c r="A171" s="1151" t="s">
        <v>258</v>
      </c>
      <c r="B171" s="1152"/>
      <c r="C171" s="1152"/>
      <c r="D171" s="1152"/>
      <c r="E171" s="1152"/>
      <c r="F171" s="1153"/>
      <c r="G171" s="724"/>
      <c r="H171" s="226"/>
      <c r="I171"/>
      <c r="J171"/>
      <c r="K171"/>
    </row>
    <row r="172" spans="1:14" ht="15" x14ac:dyDescent="0.2">
      <c r="A172" s="1128" t="s">
        <v>3329</v>
      </c>
      <c r="B172" s="1129"/>
      <c r="C172" s="1129"/>
      <c r="D172" s="1129"/>
      <c r="E172" s="1129"/>
      <c r="F172" s="1129"/>
      <c r="G172" s="721"/>
      <c r="H172" s="226"/>
      <c r="I172"/>
      <c r="J172"/>
      <c r="K172"/>
    </row>
    <row r="173" spans="1:14" ht="15" customHeight="1" x14ac:dyDescent="0.2">
      <c r="A173" s="1160" t="s">
        <v>260</v>
      </c>
      <c r="B173" s="1161"/>
      <c r="C173" s="1161"/>
      <c r="D173" s="1161"/>
      <c r="E173" s="1161"/>
      <c r="F173" s="1161"/>
      <c r="G173" s="997"/>
      <c r="H173" s="226"/>
      <c r="I173"/>
      <c r="J173"/>
      <c r="K173"/>
    </row>
    <row r="174" spans="1:14" ht="17.100000000000001" customHeight="1" thickBot="1" x14ac:dyDescent="0.25">
      <c r="A174" s="1135" t="s">
        <v>3330</v>
      </c>
      <c r="B174" s="1136"/>
      <c r="C174" s="1136"/>
      <c r="D174" s="1137" t="s">
        <v>259</v>
      </c>
      <c r="E174" s="1137"/>
      <c r="F174" s="1137"/>
      <c r="G174" s="1138"/>
      <c r="H174" s="226"/>
      <c r="I174"/>
      <c r="J174"/>
      <c r="K174"/>
    </row>
    <row r="175" spans="1:14" ht="15" customHeight="1" thickBot="1" x14ac:dyDescent="0.25">
      <c r="A175" s="1154" t="s">
        <v>261</v>
      </c>
      <c r="B175" s="1155"/>
      <c r="C175" s="1155"/>
      <c r="D175" s="1155"/>
      <c r="E175" s="1155"/>
      <c r="F175" s="1155"/>
      <c r="G175" s="725"/>
      <c r="H175" s="226"/>
      <c r="I175"/>
    </row>
    <row r="176" spans="1:14" ht="15" customHeight="1" thickBot="1" x14ac:dyDescent="0.3">
      <c r="A176" s="1115"/>
      <c r="B176" s="1115"/>
      <c r="C176" s="1115"/>
      <c r="D176" s="1115"/>
      <c r="E176" s="1115"/>
      <c r="F176" s="1115"/>
      <c r="G176" s="1115"/>
      <c r="H176" s="226"/>
      <c r="I176"/>
      <c r="J176"/>
      <c r="K176" s="423" t="s">
        <v>262</v>
      </c>
      <c r="L176" s="634"/>
      <c r="M176" s="634"/>
      <c r="N176" s="634"/>
    </row>
    <row r="177" spans="1:14" ht="16.5" customHeight="1" thickBot="1" x14ac:dyDescent="0.3">
      <c r="A177" s="1141" t="s">
        <v>263</v>
      </c>
      <c r="B177" s="1142"/>
      <c r="C177" s="1142"/>
      <c r="D177" s="1142"/>
      <c r="E177" s="1142"/>
      <c r="F177" s="1142"/>
      <c r="G177" s="1142"/>
      <c r="H177" s="570"/>
      <c r="I177"/>
      <c r="J177"/>
      <c r="K177" s="423" t="s">
        <v>264</v>
      </c>
      <c r="L177" s="634" t="s">
        <v>265</v>
      </c>
      <c r="M177" s="634" t="s">
        <v>266</v>
      </c>
      <c r="N177" s="635" t="s">
        <v>267</v>
      </c>
    </row>
    <row r="178" spans="1:14" ht="45" customHeight="1" x14ac:dyDescent="0.25">
      <c r="A178" s="1158" t="s">
        <v>268</v>
      </c>
      <c r="B178" s="1159"/>
      <c r="C178" s="1159"/>
      <c r="D178" s="1159"/>
      <c r="E178" s="1159"/>
      <c r="F178" s="1159"/>
      <c r="G178" s="1159"/>
      <c r="H178" s="570"/>
      <c r="I178"/>
      <c r="J178" s="423" t="b">
        <f>OR($K$69,$K$178,$L$178,$M$178,$N$178)</f>
        <v>0</v>
      </c>
      <c r="K178" s="423" t="b">
        <f>AND($D$62&lt;&gt;"",$D$62&lt;&gt;"NOT APPLICABLE",COUNTIF($D$54:$E$61,"NOT APPLICABLE")=8)</f>
        <v>0</v>
      </c>
      <c r="L178" s="634" t="b">
        <f>AND($D$60&lt;&gt;"",$D$60&lt;&gt;"NOT APPLICABLE",COUNTIF($D$54:$E$59,"NOT APPLICABLE")=6,COUNTIF($D$61:$E$62,"NOT APPLICABLE"))</f>
        <v>0</v>
      </c>
      <c r="M178" s="634" t="b">
        <f>AND($D$61&lt;&gt;"",$D$61&lt;&gt;"NOT APPLICABLE",COUNTIF($D$54:$E$60,"NOT APPLICABLE")=6,$D$62="NOT APPLICABLE")</f>
        <v>0</v>
      </c>
      <c r="N178" s="634" t="b">
        <f>$D$56="INITIAL"</f>
        <v>0</v>
      </c>
    </row>
    <row r="179" spans="1:14" ht="39.950000000000003" customHeight="1" x14ac:dyDescent="0.25">
      <c r="A179" s="1264" t="str">
        <f t="shared" ref="A179" si="0">IF(J178,"Important Note: Signatures must be original in ink, not reproduced by photocopy, fax, or other means, and must be received before any permit is issued.","This application must be submitted and signed in STEERS.")</f>
        <v>This application must be submitted and signed in STEERS.</v>
      </c>
      <c r="B179" s="1265"/>
      <c r="C179" s="1265"/>
      <c r="D179" s="1265"/>
      <c r="E179" s="1265"/>
      <c r="F179" s="1265"/>
      <c r="G179" s="1266"/>
      <c r="H179" s="570"/>
      <c r="I179"/>
      <c r="J179" s="423"/>
      <c r="K179" s="423"/>
      <c r="L179" s="634"/>
      <c r="M179" s="634"/>
      <c r="N179" s="634"/>
    </row>
    <row r="180" spans="1:14" ht="170.1" customHeight="1" x14ac:dyDescent="0.2">
      <c r="A180" s="1116" t="s">
        <v>269</v>
      </c>
      <c r="B180" s="1117"/>
      <c r="C180" s="1117"/>
      <c r="D180" s="1117"/>
      <c r="E180" s="1117"/>
      <c r="F180" s="1117"/>
      <c r="G180" s="1117"/>
      <c r="H180" s="570"/>
      <c r="I180"/>
    </row>
    <row r="181" spans="1:14" ht="15" customHeight="1" x14ac:dyDescent="0.2">
      <c r="A181" s="714" t="s">
        <v>270</v>
      </c>
      <c r="B181" s="1120"/>
      <c r="C181" s="1120"/>
      <c r="D181" s="1120"/>
      <c r="E181" s="1120"/>
      <c r="F181" s="1120"/>
      <c r="G181" s="1121"/>
      <c r="H181" s="570"/>
      <c r="I181"/>
      <c r="J181"/>
      <c r="K181"/>
    </row>
    <row r="182" spans="1:14" ht="37.5" customHeight="1" x14ac:dyDescent="0.2">
      <c r="A182" s="714" t="s">
        <v>271</v>
      </c>
      <c r="B182" s="1122"/>
      <c r="C182" s="1122"/>
      <c r="D182" s="1122"/>
      <c r="E182" s="1122"/>
      <c r="F182" s="1122"/>
      <c r="G182" s="1123"/>
      <c r="H182" s="570"/>
      <c r="I182"/>
      <c r="J182"/>
      <c r="K182"/>
    </row>
    <row r="183" spans="1:14" ht="15" customHeight="1" thickBot="1" x14ac:dyDescent="0.25">
      <c r="A183" s="715" t="s">
        <v>272</v>
      </c>
      <c r="B183" s="1139"/>
      <c r="C183" s="1139"/>
      <c r="D183" s="1139"/>
      <c r="E183" s="1139"/>
      <c r="F183" s="1139"/>
      <c r="G183" s="1140"/>
      <c r="H183" s="571"/>
      <c r="I183"/>
      <c r="J183"/>
      <c r="K183"/>
    </row>
    <row r="184" spans="1:14" ht="17.100000000000001" customHeight="1" x14ac:dyDescent="0.2">
      <c r="A184" s="1271" t="s">
        <v>273</v>
      </c>
      <c r="B184" s="1271"/>
      <c r="C184" s="1271"/>
      <c r="D184" s="1271"/>
      <c r="E184" s="1271"/>
      <c r="F184" s="1271"/>
      <c r="G184" s="1271"/>
      <c r="H184" s="1271"/>
      <c r="I184"/>
      <c r="J184"/>
      <c r="K184"/>
    </row>
    <row r="185" spans="1:14" ht="17.100000000000001" customHeight="1" x14ac:dyDescent="0.2">
      <c r="A185" s="1217" t="s">
        <v>274</v>
      </c>
      <c r="B185" s="1217"/>
      <c r="C185" s="1217"/>
      <c r="D185" s="1217"/>
      <c r="E185" s="1217"/>
      <c r="F185" s="1217"/>
      <c r="G185" s="1217"/>
      <c r="H185" s="1217"/>
      <c r="I185"/>
      <c r="J185"/>
      <c r="K185"/>
    </row>
    <row r="186" spans="1:14" ht="8.4499999999999993" customHeight="1" x14ac:dyDescent="0.2">
      <c r="A186" s="156" t="s">
        <v>275</v>
      </c>
      <c r="B186" s="156"/>
      <c r="C186" s="156"/>
      <c r="D186" s="156"/>
      <c r="E186" s="156"/>
      <c r="F186" s="156"/>
      <c r="G186" s="156"/>
      <c r="H186" s="156"/>
      <c r="I186"/>
      <c r="J186"/>
      <c r="K186"/>
    </row>
    <row r="187" spans="1:14" hidden="1" x14ac:dyDescent="0.2">
      <c r="A187" s="726"/>
      <c r="B187" s="726"/>
      <c r="C187" s="726"/>
      <c r="D187" s="726"/>
      <c r="E187" s="726"/>
      <c r="F187" s="726"/>
      <c r="G187" s="726"/>
      <c r="H187"/>
      <c r="I187"/>
      <c r="J187"/>
      <c r="K187"/>
    </row>
    <row r="188" spans="1:14" hidden="1" x14ac:dyDescent="0.2">
      <c r="A188" s="726"/>
      <c r="B188" s="726"/>
      <c r="C188" s="726"/>
      <c r="D188" s="726"/>
      <c r="E188" s="726"/>
      <c r="F188" s="726"/>
      <c r="G188" s="726"/>
      <c r="H188"/>
      <c r="I188"/>
      <c r="J188"/>
      <c r="K188"/>
    </row>
    <row r="189" spans="1:14" hidden="1" x14ac:dyDescent="0.2">
      <c r="A189" s="726"/>
      <c r="B189" s="726"/>
      <c r="C189" s="726"/>
      <c r="D189" s="726"/>
      <c r="E189" s="726"/>
      <c r="F189" s="726"/>
      <c r="G189" s="726"/>
      <c r="H189"/>
      <c r="I189"/>
      <c r="J189"/>
      <c r="K189"/>
    </row>
    <row r="190" spans="1:14" hidden="1" x14ac:dyDescent="0.2">
      <c r="A190" s="726"/>
      <c r="B190" s="726"/>
      <c r="C190" s="726"/>
      <c r="D190" s="726"/>
      <c r="E190" s="726"/>
      <c r="F190" s="726"/>
      <c r="G190" s="726"/>
      <c r="H190"/>
      <c r="I190"/>
      <c r="J190"/>
      <c r="K190"/>
    </row>
    <row r="191" spans="1:14" hidden="1" x14ac:dyDescent="0.2">
      <c r="A191" s="726"/>
      <c r="B191" s="726"/>
      <c r="C191" s="726"/>
      <c r="D191" s="726"/>
      <c r="E191" s="726"/>
      <c r="F191" s="726"/>
      <c r="G191" s="726"/>
      <c r="H191"/>
      <c r="I191"/>
      <c r="J191"/>
      <c r="K191"/>
    </row>
  </sheetData>
  <sheetProtection algorithmName="SHA-512" hashValue="HMCqm4ERPdPYV6iKgul3flhelqVzdXprxUbQGZ6cndG8B54JNHP0oOPsTNlJzgzha6wUhFKS6c8mvftYRlKxqw==" saltValue="A31ILPJLpIQ/WMjvctP/oQ==" spinCount="100000" sheet="1" objects="1" scenarios="1" formatRows="0" autoFilter="0"/>
  <dataConsolidate/>
  <mergeCells count="270">
    <mergeCell ref="D108:G108"/>
    <mergeCell ref="D103:G103"/>
    <mergeCell ref="A93:C93"/>
    <mergeCell ref="A179:G179"/>
    <mergeCell ref="A1:H1"/>
    <mergeCell ref="A162:F162"/>
    <mergeCell ref="A185:H185"/>
    <mergeCell ref="A184:H184"/>
    <mergeCell ref="A166:G166"/>
    <mergeCell ref="A165:F165"/>
    <mergeCell ref="A6:F6"/>
    <mergeCell ref="A135:G135"/>
    <mergeCell ref="A130:B130"/>
    <mergeCell ref="C130:G130"/>
    <mergeCell ref="A134:F134"/>
    <mergeCell ref="D94:G94"/>
    <mergeCell ref="A107:C107"/>
    <mergeCell ref="A108:C108"/>
    <mergeCell ref="A106:C106"/>
    <mergeCell ref="A101:G101"/>
    <mergeCell ref="A86:F86"/>
    <mergeCell ref="A88:C88"/>
    <mergeCell ref="D98:G98"/>
    <mergeCell ref="A102:C102"/>
    <mergeCell ref="A104:C104"/>
    <mergeCell ref="A63:C63"/>
    <mergeCell ref="E82:G82"/>
    <mergeCell ref="A84:D84"/>
    <mergeCell ref="E84:G84"/>
    <mergeCell ref="A105:G105"/>
    <mergeCell ref="D116:G116"/>
    <mergeCell ref="A116:C116"/>
    <mergeCell ref="D106:G106"/>
    <mergeCell ref="D92:G92"/>
    <mergeCell ref="D63:G63"/>
    <mergeCell ref="A65:C65"/>
    <mergeCell ref="D65:G65"/>
    <mergeCell ref="A66:C66"/>
    <mergeCell ref="A70:G70"/>
    <mergeCell ref="A103:C103"/>
    <mergeCell ref="A94:C94"/>
    <mergeCell ref="A80:D80"/>
    <mergeCell ref="A81:D81"/>
    <mergeCell ref="A87:F87"/>
    <mergeCell ref="D88:G88"/>
    <mergeCell ref="A82:D82"/>
    <mergeCell ref="E81:G81"/>
    <mergeCell ref="A89:G89"/>
    <mergeCell ref="A99:F99"/>
    <mergeCell ref="A68:F68"/>
    <mergeCell ref="A78:G78"/>
    <mergeCell ref="A79:G79"/>
    <mergeCell ref="A75:C75"/>
    <mergeCell ref="D75:G75"/>
    <mergeCell ref="A67:G67"/>
    <mergeCell ref="D93:G93"/>
    <mergeCell ref="A100:F100"/>
    <mergeCell ref="A97:C97"/>
    <mergeCell ref="D97:G97"/>
    <mergeCell ref="A95:C95"/>
    <mergeCell ref="A98:C98"/>
    <mergeCell ref="A91:G91"/>
    <mergeCell ref="A90:G90"/>
    <mergeCell ref="A92:C92"/>
    <mergeCell ref="D71:G71"/>
    <mergeCell ref="A96:C96"/>
    <mergeCell ref="A10:G10"/>
    <mergeCell ref="C32:G32"/>
    <mergeCell ref="C29:G29"/>
    <mergeCell ref="A31:B31"/>
    <mergeCell ref="A120:C120"/>
    <mergeCell ref="A114:G114"/>
    <mergeCell ref="D120:G120"/>
    <mergeCell ref="A115:G115"/>
    <mergeCell ref="A117:G117"/>
    <mergeCell ref="A119:G119"/>
    <mergeCell ref="A118:G118"/>
    <mergeCell ref="F62:G62"/>
    <mergeCell ref="D104:G104"/>
    <mergeCell ref="D102:G102"/>
    <mergeCell ref="A42:E42"/>
    <mergeCell ref="A26:B26"/>
    <mergeCell ref="C26:G26"/>
    <mergeCell ref="C21:G21"/>
    <mergeCell ref="A22:B22"/>
    <mergeCell ref="C20:G20"/>
    <mergeCell ref="A109:G109"/>
    <mergeCell ref="D60:E60"/>
    <mergeCell ref="A74:F74"/>
    <mergeCell ref="A69:F69"/>
    <mergeCell ref="C28:G28"/>
    <mergeCell ref="A29:B29"/>
    <mergeCell ref="D96:G96"/>
    <mergeCell ref="A111:G111"/>
    <mergeCell ref="A20:B20"/>
    <mergeCell ref="C22:G22"/>
    <mergeCell ref="A23:B23"/>
    <mergeCell ref="A43:G43"/>
    <mergeCell ref="D59:E59"/>
    <mergeCell ref="F53:G53"/>
    <mergeCell ref="D110:G110"/>
    <mergeCell ref="D95:G95"/>
    <mergeCell ref="E83:G83"/>
    <mergeCell ref="A60:C60"/>
    <mergeCell ref="A61:C61"/>
    <mergeCell ref="A62:C62"/>
    <mergeCell ref="A73:G73"/>
    <mergeCell ref="A77:G77"/>
    <mergeCell ref="A83:D83"/>
    <mergeCell ref="A85:G85"/>
    <mergeCell ref="D61:E61"/>
    <mergeCell ref="D62:E62"/>
    <mergeCell ref="F60:G60"/>
    <mergeCell ref="F61:G61"/>
    <mergeCell ref="A33:B33"/>
    <mergeCell ref="C33:G33"/>
    <mergeCell ref="A34:B34"/>
    <mergeCell ref="C34:G34"/>
    <mergeCell ref="A30:B30"/>
    <mergeCell ref="C30:G30"/>
    <mergeCell ref="C139:G139"/>
    <mergeCell ref="A129:G129"/>
    <mergeCell ref="A136:F136"/>
    <mergeCell ref="A137:G137"/>
    <mergeCell ref="C127:G127"/>
    <mergeCell ref="A133:F133"/>
    <mergeCell ref="C131:G131"/>
    <mergeCell ref="A138:F138"/>
    <mergeCell ref="A139:B139"/>
    <mergeCell ref="A127:B127"/>
    <mergeCell ref="A132:G132"/>
    <mergeCell ref="A131:B131"/>
    <mergeCell ref="A71:C71"/>
    <mergeCell ref="E80:G80"/>
    <mergeCell ref="A64:G64"/>
    <mergeCell ref="A72:F72"/>
    <mergeCell ref="A76:G76"/>
    <mergeCell ref="D66:G66"/>
    <mergeCell ref="A9:G9"/>
    <mergeCell ref="A8:C8"/>
    <mergeCell ref="D11:G11"/>
    <mergeCell ref="C23:G23"/>
    <mergeCell ref="A24:B24"/>
    <mergeCell ref="C24:G24"/>
    <mergeCell ref="A18:B18"/>
    <mergeCell ref="A141:G141"/>
    <mergeCell ref="A150:F150"/>
    <mergeCell ref="A149:G149"/>
    <mergeCell ref="A143:G143"/>
    <mergeCell ref="A144:F144"/>
    <mergeCell ref="A145:F145"/>
    <mergeCell ref="D8:G8"/>
    <mergeCell ref="A17:B17"/>
    <mergeCell ref="C17:G17"/>
    <mergeCell ref="A19:B19"/>
    <mergeCell ref="A21:B21"/>
    <mergeCell ref="C19:G19"/>
    <mergeCell ref="C18:G18"/>
    <mergeCell ref="A112:G112"/>
    <mergeCell ref="D107:G107"/>
    <mergeCell ref="A28:B28"/>
    <mergeCell ref="A110:C110"/>
    <mergeCell ref="A38:B38"/>
    <mergeCell ref="C38:G38"/>
    <mergeCell ref="A40:G40"/>
    <mergeCell ref="C37:G37"/>
    <mergeCell ref="D53:E53"/>
    <mergeCell ref="A45:F45"/>
    <mergeCell ref="A46:G46"/>
    <mergeCell ref="A44:G44"/>
    <mergeCell ref="A2:G2"/>
    <mergeCell ref="A3:G3"/>
    <mergeCell ref="A5:G5"/>
    <mergeCell ref="A11:C11"/>
    <mergeCell ref="A25:G25"/>
    <mergeCell ref="A7:G7"/>
    <mergeCell ref="A12:G12"/>
    <mergeCell ref="A13:B13"/>
    <mergeCell ref="C13:G13"/>
    <mergeCell ref="A14:B14"/>
    <mergeCell ref="C14:G14"/>
    <mergeCell ref="A15:B15"/>
    <mergeCell ref="C15:G15"/>
    <mergeCell ref="A16:B16"/>
    <mergeCell ref="C16:G16"/>
    <mergeCell ref="A4:G4"/>
    <mergeCell ref="F59:G59"/>
    <mergeCell ref="F55:G55"/>
    <mergeCell ref="F56:G56"/>
    <mergeCell ref="A54:C54"/>
    <mergeCell ref="A50:G50"/>
    <mergeCell ref="A39:G39"/>
    <mergeCell ref="F41:G41"/>
    <mergeCell ref="F42:G42"/>
    <mergeCell ref="A41:E41"/>
    <mergeCell ref="A59:C59"/>
    <mergeCell ref="A57:C57"/>
    <mergeCell ref="D57:E57"/>
    <mergeCell ref="F57:G57"/>
    <mergeCell ref="A35:B35"/>
    <mergeCell ref="C35:G35"/>
    <mergeCell ref="A27:B27"/>
    <mergeCell ref="C27:G27"/>
    <mergeCell ref="C31:G31"/>
    <mergeCell ref="D58:E58"/>
    <mergeCell ref="F54:G54"/>
    <mergeCell ref="F58:G58"/>
    <mergeCell ref="A32:B32"/>
    <mergeCell ref="A52:G52"/>
    <mergeCell ref="A51:G51"/>
    <mergeCell ref="D54:E54"/>
    <mergeCell ref="A53:C53"/>
    <mergeCell ref="A49:G49"/>
    <mergeCell ref="A55:C55"/>
    <mergeCell ref="A48:G48"/>
    <mergeCell ref="A56:C56"/>
    <mergeCell ref="D56:E56"/>
    <mergeCell ref="D55:E55"/>
    <mergeCell ref="A58:C58"/>
    <mergeCell ref="A47:G47"/>
    <mergeCell ref="C36:G36"/>
    <mergeCell ref="A36:B36"/>
    <mergeCell ref="A37:B37"/>
    <mergeCell ref="D122:G122"/>
    <mergeCell ref="D113:G113"/>
    <mergeCell ref="A113:C113"/>
    <mergeCell ref="A121:C121"/>
    <mergeCell ref="D121:G121"/>
    <mergeCell ref="A128:G128"/>
    <mergeCell ref="A126:G126"/>
    <mergeCell ref="A125:G125"/>
    <mergeCell ref="D123:G123"/>
    <mergeCell ref="A123:C123"/>
    <mergeCell ref="A122:C122"/>
    <mergeCell ref="A124:G124"/>
    <mergeCell ref="B183:G183"/>
    <mergeCell ref="A177:G177"/>
    <mergeCell ref="A164:F164"/>
    <mergeCell ref="A169:F169"/>
    <mergeCell ref="A170:F170"/>
    <mergeCell ref="A171:F171"/>
    <mergeCell ref="A175:F175"/>
    <mergeCell ref="A167:F167"/>
    <mergeCell ref="A176:G176"/>
    <mergeCell ref="A178:G178"/>
    <mergeCell ref="A168:F168"/>
    <mergeCell ref="A172:F172"/>
    <mergeCell ref="A173:F173"/>
    <mergeCell ref="A151:F151"/>
    <mergeCell ref="A140:G140"/>
    <mergeCell ref="A180:G180"/>
    <mergeCell ref="A146:G146"/>
    <mergeCell ref="B181:G181"/>
    <mergeCell ref="B182:G182"/>
    <mergeCell ref="A153:F153"/>
    <mergeCell ref="A154:F154"/>
    <mergeCell ref="A155:F155"/>
    <mergeCell ref="A156:F156"/>
    <mergeCell ref="A157:F157"/>
    <mergeCell ref="A158:F158"/>
    <mergeCell ref="A159:F159"/>
    <mergeCell ref="A160:F160"/>
    <mergeCell ref="A163:F163"/>
    <mergeCell ref="A161:F161"/>
    <mergeCell ref="A152:F152"/>
    <mergeCell ref="A147:G147"/>
    <mergeCell ref="A148:F148"/>
    <mergeCell ref="A142:G142"/>
    <mergeCell ref="A174:C174"/>
    <mergeCell ref="D174:G174"/>
  </mergeCells>
  <conditionalFormatting sqref="A166">
    <cfRule type="expression" dxfId="436" priority="17">
      <formula>$G$165="N/A"</formula>
    </cfRule>
  </conditionalFormatting>
  <conditionalFormatting sqref="A184">
    <cfRule type="expression" dxfId="435" priority="38">
      <formula>$D$57="initial"</formula>
    </cfRule>
  </conditionalFormatting>
  <conditionalFormatting sqref="A10:G10">
    <cfRule type="expression" priority="33">
      <formula>"AND(General!$D$53&lt;&gt;""initial"",General!$D$54&lt;&gt;""initial"",General!$D$56&lt;&gt;""initial"",General!$D$57&lt;&gt;""initial"",General!$D$58&lt;&gt;""initial"",General!$D$59&lt;&gt;""initial"",General!$D$60&lt;&gt;""initial"",General!$D$61&lt;&gt;""initial"")"</formula>
    </cfRule>
  </conditionalFormatting>
  <conditionalFormatting sqref="A63:G63">
    <cfRule type="expression" dxfId="434" priority="91">
      <formula>OR($D$62="",$D$62="Not Applicable")</formula>
    </cfRule>
  </conditionalFormatting>
  <conditionalFormatting sqref="A64:G66 A82:G88 A101:G104 A117:G123 A128:G131 A184">
    <cfRule type="expression" dxfId="433" priority="45">
      <formula>$D$54="alteration"</formula>
    </cfRule>
  </conditionalFormatting>
  <conditionalFormatting sqref="A64:G66">
    <cfRule type="expression" dxfId="432" priority="6">
      <formula>AND($D$62="voluntary update",$D$54&lt;&gt;"initial",$D$54&lt;&gt;"amendment",$D$54&lt;&gt;"renewal/amendment",$D$54&lt;&gt;"renewal certification",$D$54&lt;&gt;"renewal",$D$54&lt;&gt;"relocation/alteration",$D$54&lt;&gt;"change of location",OR($D$55="not applicable",$D$55="extension to start of construction"),$D$57&lt;&gt;"initial",$D$57&lt;&gt;"amendment",$D$57&lt;&gt;"renewal",$D$57&lt;&gt;"renewal certification",$D$57&lt;&gt;"renewal/amendment",$D$57&lt;&gt;"alteration",$D$61="not applicable")</formula>
    </cfRule>
  </conditionalFormatting>
  <conditionalFormatting sqref="A64:G88 A101:G108 A117:G124 A128:G139 A150:G175">
    <cfRule type="expression" dxfId="431" priority="49">
      <formula>OR($D$54="extension to start of construction",$D$55="Extension to Start of Construction",$D$57="Extension to Start of Construction")</formula>
    </cfRule>
  </conditionalFormatting>
  <conditionalFormatting sqref="A64:G88 A150:G152 A169:G171">
    <cfRule type="expression" dxfId="430" priority="46">
      <formula>$D$56="initial"</formula>
    </cfRule>
  </conditionalFormatting>
  <conditionalFormatting sqref="A66:G66">
    <cfRule type="expression" dxfId="429" priority="37">
      <formula>$D$65="this permit"</formula>
    </cfRule>
  </conditionalFormatting>
  <conditionalFormatting sqref="A67:G76">
    <cfRule type="expression" dxfId="428" priority="5">
      <formula>AND($D$62="voluntary update",$D$54&lt;&gt;"initial",$D$54&lt;&gt;"amendment",$D$54&lt;&gt;"renewal/amendment",$D$54&lt;&gt;"renewal",$D$54&lt;&gt;"alteration",OR($D$55="not applicable",$D$55="renewal certification",$D$55="extension to start of construction"),OR($D$57="not applicable",$D$57="renewal certification",$D$57="extension to start of construction"),$D$61="not applicable")</formula>
    </cfRule>
    <cfRule type="expression" dxfId="427" priority="36">
      <formula>$D$54="change of location"</formula>
    </cfRule>
  </conditionalFormatting>
  <conditionalFormatting sqref="A67:G84">
    <cfRule type="expression" dxfId="426" priority="44">
      <formula>$D$54="relocation/alteration"</formula>
    </cfRule>
  </conditionalFormatting>
  <conditionalFormatting sqref="A69:G73">
    <cfRule type="expression" dxfId="425" priority="66">
      <formula>$G$68="no"</formula>
    </cfRule>
  </conditionalFormatting>
  <conditionalFormatting sqref="A71:G73 A77:G92 A93:D94 A95:G141 A142 A143:G148 A149 A150:G161 A162 G162 A163:G164 G165 A165:A166 A184:A185">
    <cfRule type="expression" dxfId="424" priority="51">
      <formula>$K$69</formula>
    </cfRule>
  </conditionalFormatting>
  <conditionalFormatting sqref="A74:G88 A125:G175">
    <cfRule type="expression" dxfId="423" priority="50">
      <formula>$G$68="yes"</formula>
    </cfRule>
  </conditionalFormatting>
  <conditionalFormatting sqref="A75:G76">
    <cfRule type="expression" dxfId="422" priority="40">
      <formula>$G$74="no"</formula>
    </cfRule>
  </conditionalFormatting>
  <conditionalFormatting sqref="A77:G81">
    <cfRule type="expression" dxfId="421" priority="2">
      <formula>AND($D$62="voluntary update",OR($D$54="not applicable",$D$54="relocation/alteration",$D$54="extension to start of construction"),OR($D$55="not applicable",$D$55="extension to start of construction"),OR($D$57="not applicable",$D$57="extension to start of construction"),$D$61="not applicable")</formula>
    </cfRule>
  </conditionalFormatting>
  <conditionalFormatting sqref="A81:G81">
    <cfRule type="expression" dxfId="420" priority="174">
      <formula>$E$80="no"</formula>
    </cfRule>
  </conditionalFormatting>
  <conditionalFormatting sqref="A82:G84">
    <cfRule type="expression" dxfId="419" priority="4">
      <formula>AND($D$62="voluntary update",$D$54&lt;&gt;"initial",$D$54&lt;&gt;"amendment",$D$54&lt;&gt;"renewal/amendment",$D$54&lt;&gt;"renewal",$D$54&lt;&gt;"change of location",$D$55&lt;&gt;"amendment",$D$55&lt;&gt;"renewal/amendment",$D$55&lt;&gt;"renewal",$D$55&lt;&gt;"alteration",$D$57&lt;&gt;"initial",$D$57&lt;&gt;"amendment",$D$57&lt;&gt;"renewal/amendment",$D$57&lt;&gt;"renewal",$D$61="not applicable")</formula>
    </cfRule>
  </conditionalFormatting>
  <conditionalFormatting sqref="A82:G88 A101:G104 A117:G123 A128:G131">
    <cfRule type="expression" dxfId="418" priority="15">
      <formula>$D$57="alteration"</formula>
    </cfRule>
  </conditionalFormatting>
  <conditionalFormatting sqref="A83:G84">
    <cfRule type="expression" dxfId="417" priority="163">
      <formula>$E$82="no"</formula>
    </cfRule>
  </conditionalFormatting>
  <conditionalFormatting sqref="A87:G88">
    <cfRule type="expression" dxfId="416" priority="175">
      <formula>$G$86="no"</formula>
    </cfRule>
  </conditionalFormatting>
  <conditionalFormatting sqref="A100:G100">
    <cfRule type="expression" dxfId="415" priority="67">
      <formula>$G$99="No"</formula>
    </cfRule>
  </conditionalFormatting>
  <conditionalFormatting sqref="A106:G106">
    <cfRule type="expression" dxfId="414" priority="34">
      <formula>OR($D$54="change of location",$D$54="relocation/alteration",$D$54="change of location/amendment")</formula>
    </cfRule>
  </conditionalFormatting>
  <conditionalFormatting sqref="A107:G108">
    <cfRule type="expression" dxfId="413" priority="191">
      <formula>$D$106="Permanent"</formula>
    </cfRule>
  </conditionalFormatting>
  <conditionalFormatting sqref="A126:G139 A150:G175">
    <cfRule type="expression" dxfId="412" priority="19">
      <formula>OR($D$54="Renewal Certification",$D$55="Renewal Certification",$D$57="Renewal Certification")</formula>
    </cfRule>
  </conditionalFormatting>
  <conditionalFormatting sqref="A128:G131 A185">
    <cfRule type="expression" dxfId="411" priority="39">
      <formula>$D$55="renewal"</formula>
    </cfRule>
  </conditionalFormatting>
  <conditionalFormatting sqref="A128:G131">
    <cfRule type="expression" dxfId="410" priority="13">
      <formula>OR($D$54="renewal",$D$55="renewal",$D$57="renewal",$D$61="renewal")</formula>
    </cfRule>
  </conditionalFormatting>
  <conditionalFormatting sqref="A134:G134">
    <cfRule type="expression" dxfId="409" priority="162">
      <formula>$G$133="no"</formula>
    </cfRule>
  </conditionalFormatting>
  <conditionalFormatting sqref="A137:G139">
    <cfRule type="expression" dxfId="408" priority="140">
      <formula>$G$136="Yes"</formula>
    </cfRule>
  </conditionalFormatting>
  <conditionalFormatting sqref="A139:G139">
    <cfRule type="expression" dxfId="407" priority="149">
      <formula>$G$138="no"</formula>
    </cfRule>
  </conditionalFormatting>
  <conditionalFormatting sqref="A145:G147">
    <cfRule type="expression" dxfId="406" priority="196">
      <formula>$G$144="no"</formula>
    </cfRule>
  </conditionalFormatting>
  <conditionalFormatting sqref="A149:G149">
    <cfRule type="expression" dxfId="405" priority="7">
      <formula>$G$148="N/A"</formula>
    </cfRule>
  </conditionalFormatting>
  <conditionalFormatting sqref="A151:G152">
    <cfRule type="expression" dxfId="404" priority="685">
      <formula>$G$150="N/A"</formula>
    </cfRule>
  </conditionalFormatting>
  <conditionalFormatting sqref="A154:G156">
    <cfRule type="expression" dxfId="403" priority="684">
      <formula>$G$153="N/A"</formula>
    </cfRule>
  </conditionalFormatting>
  <conditionalFormatting sqref="A158:G158">
    <cfRule type="expression" dxfId="402" priority="683">
      <formula>$G$157="N/A"</formula>
    </cfRule>
  </conditionalFormatting>
  <conditionalFormatting sqref="A160:G161">
    <cfRule type="expression" dxfId="401" priority="682">
      <formula>$G$159="N/A"</formula>
    </cfRule>
  </conditionalFormatting>
  <conditionalFormatting sqref="A164:G164">
    <cfRule type="expression" dxfId="400" priority="28">
      <formula>$G$163="N/A"</formula>
    </cfRule>
  </conditionalFormatting>
  <conditionalFormatting sqref="A168:G168">
    <cfRule type="expression" dxfId="399" priority="681">
      <formula>$G$167="N/A"</formula>
    </cfRule>
  </conditionalFormatting>
  <conditionalFormatting sqref="A170:G171">
    <cfRule type="expression" dxfId="398" priority="14">
      <formula>$G$169="N/A"</formula>
    </cfRule>
    <cfRule type="expression" dxfId="397" priority="686">
      <formula>$G$169="No"</formula>
    </cfRule>
  </conditionalFormatting>
  <conditionalFormatting sqref="A173:G173">
    <cfRule type="expression" dxfId="396" priority="1">
      <formula>$G$172="no"</formula>
    </cfRule>
  </conditionalFormatting>
  <conditionalFormatting sqref="A180:G183">
    <cfRule type="expression" dxfId="395" priority="687">
      <formula>NOT($J$178)</formula>
    </cfRule>
  </conditionalFormatting>
  <conditionalFormatting sqref="F54:G62">
    <cfRule type="expression" dxfId="391" priority="134">
      <formula>OR($D54="",$D54="Not applicable")</formula>
    </cfRule>
  </conditionalFormatting>
  <conditionalFormatting sqref="F57:G57">
    <cfRule type="expression" dxfId="390" priority="79">
      <formula>$D$57=""</formula>
    </cfRule>
  </conditionalFormatting>
  <conditionalFormatting sqref="G6">
    <cfRule type="expression" dxfId="389" priority="32">
      <formula>$G$6="I disagree"</formula>
    </cfRule>
  </conditionalFormatting>
  <conditionalFormatting sqref="G45">
    <cfRule type="expression" dxfId="388" priority="24">
      <formula>$G$45="yes"</formula>
    </cfRule>
  </conditionalFormatting>
  <dataValidations xWindow="825" yWindow="499" count="128">
    <dataValidation type="list" allowBlank="1" showErrorMessage="1" prompt="Is a permit renewal application being submitted in conjunction with this amendment in accordance with 30 TAC § 116.315(c)? Enter or select &quot;Yes&quot; or &quot;No&quot;." sqref="G77:G79" xr:uid="{D11AB52B-6F7B-4FB8-956E-402E721828F1}">
      <formula1>YesNo</formula1>
    </dataValidation>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EF258A41-89B5-4C26-9434-8BC1EF05AFE1}">
      <formula1>0</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78:A79 A109:A111 A25 A113:A123 E119 A102:A103 A39:A40 A45:A46 E117 G117 G119 A178:A180 A128:A135 A146:A149 A105:A106 A50:A76" xr:uid="{34E1E85A-880D-4C80-BFAB-8B45E2235EDC}">
      <formula1>1</formula1>
    </dataValidation>
    <dataValidation type="list" allowBlank="1" showErrorMessage="1" prompt="Enter or select &quot;Yes&quot; or &quot;No&quot;." sqref="G87" xr:uid="{606FDA92-CB8E-45DD-80DF-C648FED5D623}">
      <formula1>"Yes,No"</formula1>
    </dataValidation>
    <dataValidation type="list" allowBlank="1" showErrorMessage="1" prompt="Is this application in response to an investigation, notice of violation, or enforcement action? Enter or select &quot;Yes&quot; or &quot;No&quot;." sqref="G133" xr:uid="{CF80FED7-99AD-4F86-A5AD-36909C764491}">
      <formula1>"Yes,No"</formula1>
    </dataValidation>
    <dataValidation operator="greaterThan" allowBlank="1" showErrorMessage="1" prompt="Enter the projected start date of construction." sqref="C130:G130" xr:uid="{2F33A881-0B76-4A7A-BC71-E11F057D4213}"/>
    <dataValidation operator="greaterThan" allowBlank="1" showErrorMessage="1" prompt="Enter the projected start date of operation." sqref="C131:G131" xr:uid="{09833FA5-0B38-4FD0-8947-950DAD61BE34}"/>
    <dataValidation allowBlank="1" showErrorMessage="1" prompt="Enter the principal North American Industry Code (NAICS)" sqref="C117:D117 C119:D119" xr:uid="{CE9D1B1C-CE67-4342-B5A5-F7AA53898BBC}"/>
    <dataValidation allowBlank="1" showErrorMessage="1" promptTitle="Federal Operating Permits Only:" prompt="If there are any associated federal operating permit numbers, list them here. Otherwise, leave this field blank." sqref="D77:G79" xr:uid="{BBA0F07B-4DDD-4842-B98F-8DFFEDFB5E41}"/>
    <dataValidation allowBlank="1" showErrorMessage="1" promptTitle="Incorporated Permits Only:" prompt="If there are any Permits-by-Rule, Standard Exemptions, or Standard Permits incorporated in this permit, enter them here." sqref="A82" xr:uid="{FF1EC4F2-0ACE-4AF5-A337-ED989C178055}"/>
    <dataValidation type="list" allowBlank="1" showErrorMessage="1" prompt="Will sources in this project be authorized to operate 8760 hours per year? Enter or select &quot;Yes&quot; or &quot;No.&quot;" sqref="G136" xr:uid="{A995665F-B83D-45B5-968D-68779AF31357}">
      <formula1>"Yes,No"</formula1>
    </dataValidation>
    <dataValidation type="textLength" operator="lessThanOrEqual" allowBlank="1" showErrorMessage="1" prompt="Provide a brief description of the project that is requested." sqref="C127:G127" xr:uid="{C57A1AFF-FF57-4B88-A925-820BAEB2951E}">
      <formula1>500</formula1>
    </dataValidation>
    <dataValidation allowBlank="1" showErrorMessage="1" prompt="Enter the number of new jobs this project will create." sqref="C135:G135" xr:uid="{9FB61BC3-96AE-4846-ABE8-8FECBF8D7661}"/>
    <dataValidation allowBlank="1" showErrorMessage="1" prompt="Enter the fax number of the Responsible Person." sqref="A23 A37" xr:uid="{CDDCFBF7-63B6-4AB2-9160-216E054880C3}"/>
    <dataValidation allowBlank="1" showErrorMessage="1" prompt="Enter the mailing address of the Responsible Person." sqref="A17:A18 A31:A32" xr:uid="{48465BB0-A535-4DBB-92D6-970129D998AC}"/>
    <dataValidation allowBlank="1" showErrorMessage="1" prompt="Enter the email address of the Responsible Person." sqref="A24 A38" xr:uid="{17840C4C-6395-4D17-A75D-6B91D4301238}"/>
    <dataValidation allowBlank="1" showErrorMessage="1" prompt="Enter the title of the Responsible Person." sqref="A16 A29" xr:uid="{ED129397-865A-4AEF-A7E7-1DB9A77B83EB}"/>
    <dataValidation type="list" allowBlank="1" showErrorMessage="1" prompt="If yes, did you attach copies of any correspondence from the agency and provide the RN associated with the investigation, notice of violation, or enforcement action above in this form? Enter or select &quot;Yes&quot; or &quot;No&quot;." sqref="G134" xr:uid="{0759895F-EC0D-44A0-BC54-1DAB6356BF43}">
      <formula1>"Yes,No"</formula1>
    </dataValidation>
    <dataValidation type="list" allowBlank="1" showErrorMessage="1" prompt="Are there any standard permits, standard exemptions, or PBRs to be incorporated by reference?" sqref="E80:G80" xr:uid="{E784994C-35ED-4347-999D-CCDE247EF1C0}">
      <formula1>"Yes,No"</formula1>
    </dataValidation>
    <dataValidation allowBlank="1" showErrorMessage="1" promptTitle="Incorporation by Reference" prompt="If yes, list any PBR, standard exemptions, or standard permits that need to be referenced:" sqref="E81:G81" xr:uid="{1A51D7C7-5685-4045-B56D-E9C9518A5004}"/>
    <dataValidation type="list" allowBlank="1" showErrorMessage="1" prompt="Are there any PBR, standard exemptions, or standard permits associated to be incorporated by consolidation?" sqref="E82:G82" xr:uid="{B8837AFC-AC9B-41E1-94D8-F18D489E7F77}">
      <formula1>"Yes,No"</formula1>
    </dataValidation>
    <dataValidation allowBlank="1" showErrorMessage="1" promptTitle="Incorporation by Consolidation" prompt="If yes, list any PBR, standard exemptions, or standard permits that need to be consolidated:" sqref="E83:G83" xr:uid="{9BF57517-3A65-4BBB-A088-E4DF50672BD8}"/>
    <dataValidation type="list" allowBlank="1" showErrorMessage="1" promptTitle="Incorporation by Consolidation" prompt="If yes, are emission calculations, BACT analysis, and an impacts analysis included for each authorization to be consolidated?  If any required information is not provided, the authorization will be incorporated by reference. Enter or select &quot;Yes&quot; or &quot;No.&quot;" sqref="E84:G84" xr:uid="{316ECBD8-318F-459C-8D86-6151056DDB78}">
      <formula1>"Yes,No"</formula1>
    </dataValidation>
    <dataValidation allowBlank="1" showErrorMessage="1" prompt="If required to obtain a site operating permit (SOP) or general operating permit (GOP), list all associated permit number(s). If no associated permit number has been assigned yet, enter &quot;TBD&quot;:" sqref="D88:G88" xr:uid="{E862FC35-66CF-49FC-BEEC-CEFC5B693E4B}"/>
    <dataValidation type="list" allowBlank="1" showErrorMessage="1" prompt="Is this facility located at a site required to obtain a federal operating permit? Enter or select &quot;Yes&quot; or &quot;No&quot;." sqref="G86" xr:uid="{5D1614E2-9868-417A-8FC9-71421C25F8AB}">
      <formula1>"Yes,No"</formula1>
    </dataValidation>
    <dataValidation allowBlank="1" showErrorMessage="1" prompt="Enter the name of the State Senator" sqref="D120:G120" xr:uid="{46D39A3A-4243-4B85-AF64-8A5534FD9FD1}"/>
    <dataValidation allowBlank="1" showErrorMessage="1" prompt="Enter the State Senator District." sqref="D121:G121" xr:uid="{CB19AD41-B5AD-4183-99AB-2B9E0A189F75}"/>
    <dataValidation allowBlank="1" showErrorMessage="1" prompt="Enter the State Representative's name" sqref="D122:G122" xr:uid="{C44FC8CB-9B66-46E9-9C70-6E428E4B7477}"/>
    <dataValidation allowBlank="1" showErrorMessage="1" prompt="Enter the State Representative's district number." sqref="D123:G123" xr:uid="{C9CA3E3A-B5E4-4503-B718-E77CC3E14107}"/>
    <dataValidation type="textLength" allowBlank="1" showErrorMessage="1" error="NAICS code is a six digit code." prompt="Enter the principal NAICS code for this business." sqref="D116:G116" xr:uid="{FEBE663A-09E3-4A5E-AC06-7978504849AD}">
      <formula1>0</formula1>
      <formula2>6</formula2>
    </dataValidation>
    <dataValidation type="textLength" allowBlank="1" showErrorMessage="1" error="SIC code is a four digit code." prompt="Enter the principal SIC code for this business." sqref="D113:G113" xr:uid="{38A83A49-36C1-4547-A9D2-5F67FE73F7A6}">
      <formula1>0</formula1>
      <formula2>4</formula2>
    </dataValidation>
    <dataValidation allowBlank="1" showErrorMessage="1" prompt="Enter the principal product or business of this company." sqref="D110:G110" xr:uid="{FB6AB57F-DB19-4C0E-8288-FC7C26119B7D}"/>
    <dataValidation type="list" allowBlank="1" showErrorMessage="1" prompt="Is the facility permanent or portable? Enter or select either &quot;Permanent&quot; or &quot;Portable&quot;." sqref="D106:G106" xr:uid="{57885916-2057-46A3-A82D-FAFD17054EB3}">
      <formula1>"Portable,Permanent"</formula1>
    </dataValidation>
    <dataValidation allowBlank="1" showErrorMessage="1" prompt="For portable units, provide the serial number of the equipment being authorized." sqref="D107:G108" xr:uid="{A7AF0765-0AA6-4ED0-AE98-989BA4587D53}"/>
    <dataValidation allowBlank="1" showErrorMessage="1" prompt="Enter area name. Must indicate the general type of operation, process, equipment or facility. Include numerical designations, if appropriate. Examples are Sulfuric Acid Plant and No. 5 Steam Boiler. Vague names such as Chemical Plant are not acceptable." sqref="D103:G103" xr:uid="{5C78466B-7CD9-49EC-B1A6-5D2ABDD2560E}"/>
    <dataValidation allowBlank="1" showErrorMessage="1" prompt="Enter the site name." sqref="D102:G102" xr:uid="{A44B9996-79AF-464F-B058-FDA899B26A85}"/>
    <dataValidation type="list" allowBlank="1" showErrorMessage="1" prompt="Are there any schools located within 3,000 feet of the site boundary? Enter or select &quot;Yes&quot; or &quot;No.&quot;" sqref="D104:G104" xr:uid="{32D9D087-E62F-4FDA-9B27-CC404ABFFAF4}">
      <formula1>"Yes,No"</formula1>
    </dataValidation>
    <dataValidation allowBlank="1" showErrorMessage="1" prompt="Enter the facility street address. If there is no address, please describe the physical location in the next cell." sqref="D95:G95" xr:uid="{CF0AD2DC-6070-41E6-B3CD-924C6938510C}"/>
    <dataValidation allowBlank="1" showErrorMessage="1" prompt="If there is no street address, provide written driving directions to the site. Identify the location by distance and direction from well-known landmarks such as major highway intersections." sqref="D98:G98" xr:uid="{EB1CFC23-13F9-41C3-8881-79D8614D8F8D}"/>
    <dataValidation allowBlank="1" showErrorMessage="1" prompt="Enter the facility's city. If the address is not located in a city, then enter the city or town closest to the facility, even if it is not in the same county as the facility." sqref="D96:G96" xr:uid="{1FCBEEE1-7ADD-4299-A196-ECB4B3A12265}"/>
    <dataValidation allowBlank="1" showErrorMessage="1" prompt="Please include the ZIP Code of the physical facility site, not the ZIP Code of the applicant's mailing address. " sqref="D97:G98" xr:uid="{01CFB198-D4AA-4A02-8063-F3CAD52B721E}"/>
    <dataValidation type="list" allowBlank="1" showErrorMessage="1" prompt="Enter or select the county where the facility is physically located. " sqref="D92:G92" xr:uid="{47468FB4-F7D4-4F36-8896-A09F6DFECC79}">
      <formula1>Counties</formula1>
    </dataValidation>
    <dataValidation allowBlank="1" showErrorMessage="1" prompt="List the legal name of the company,corporation, partnership, or person who is applying for the permit." sqref="D8:G8" xr:uid="{146DE44E-7A36-47F9-AF5A-70FCF36DD835}"/>
    <dataValidation allowBlank="1" showErrorMessage="1" prompt="Enter the Texas Secretary of State Charter or Registration Number, if it has been given." sqref="D11:G11" xr:uid="{849839E0-F19D-411E-B910-C38DF74D5BD9}"/>
    <dataValidation allowBlank="1" showErrorMessage="1" prompt="Enter the prefix of the Company Official Contact (not a consultant). (e.g. Mr., Ms. Dr., Hon.)" sqref="C13:G13" xr:uid="{B753A523-D8AC-40B6-87FE-7AED43DB9D8A}"/>
    <dataValidation allowBlank="1" showErrorMessage="1" prompt="Enter the first name of the Company Official Contact (not a consultant)." sqref="C14:G14" xr:uid="{DA3BDD18-C31E-4D96-94FB-DD9D4EED96CD}"/>
    <dataValidation allowBlank="1" showErrorMessage="1" prompt="Enter the last name of the Company Official Contact (not a consultant)." sqref="C15:G15" xr:uid="{8CC60076-6948-4446-93F5-F2C55D939CFE}"/>
    <dataValidation allowBlank="1" showErrorMessage="1" prompt="Enter the title of the Company Official Contact (not a consultant)." sqref="C16:G16" xr:uid="{B508C9EA-97D2-4FBD-AD7F-E8455DB9F5FA}"/>
    <dataValidation allowBlank="1" showErrorMessage="1" prompt="Enter the mailing address of the Company Official Contact (not a consultant)." sqref="C17:G18" xr:uid="{B715570A-D77C-4940-B841-33199D37863A}"/>
    <dataValidation allowBlank="1" showErrorMessage="1" prompt="Enter the city of the Company Official Contact (not a consultant)." sqref="C19:G19" xr:uid="{799142BB-6271-47DA-A40B-CCC31066A81B}"/>
    <dataValidation allowBlank="1" showErrorMessage="1" prompt="Enter the state of the Company Official Contact (not a consultant)." sqref="C20:G20" xr:uid="{398ADE2F-C145-4AE7-8046-768BE2F6E63A}"/>
    <dataValidation allowBlank="1" showErrorMessage="1" prompt="Enter the ZIP code of the Company Official Contact (not a consultant)." sqref="C21:G21" xr:uid="{94FCFA83-181C-4E45-8250-DF8F908A8F5C}"/>
    <dataValidation allowBlank="1" showErrorMessage="1" prompt="Enter the telephone number of the Company Official Contact (not a consultant)." sqref="C22:G22" xr:uid="{5F0F6AFD-5DAF-4378-8884-6F0D1D7AE2FB}"/>
    <dataValidation allowBlank="1" showErrorMessage="1" prompt="Enter the fax number of the Company Official Contact (not a consultant)." sqref="C23:G23" xr:uid="{2BC604D1-A830-4ADB-9A44-68A750922255}"/>
    <dataValidation allowBlank="1" showErrorMessage="1" prompt="Enter the email address of the Company Official Contact (not a consultant)." sqref="C24:G24 C38:G38" xr:uid="{12E9D292-CC8D-4EBC-A56A-D654FF2177AF}"/>
    <dataValidation allowBlank="1" showErrorMessage="1" prompt="Enter the prefix of the Technical Contact. (e.g. Mr., Ms. Dr., Hon.)" sqref="C26:G26" xr:uid="{165B63C0-ED55-4FE1-8B6B-1BC7B410E9E6}"/>
    <dataValidation allowBlank="1" showErrorMessage="1" prompt="Enter the first name of the Technical Contact." sqref="C27:G27" xr:uid="{98950950-6EA1-4773-91B0-ADF86B5EF944}"/>
    <dataValidation allowBlank="1" showErrorMessage="1" prompt="Enter the Last Name of the Technical Contact." sqref="C28:G28" xr:uid="{9EC4A024-D6DA-4682-B256-A909D878D8F0}"/>
    <dataValidation allowBlank="1" showErrorMessage="1" prompt="Enter the title of the Technical Contact." sqref="C29:G29" xr:uid="{5C3C8640-DDAE-4DC2-B770-1A47BA5A29B7}"/>
    <dataValidation allowBlank="1" showErrorMessage="1" prompt="Enter the company or legal (organizational) name of the Technical Contact." sqref="C30:G30" xr:uid="{4EB23433-3D00-4D9A-8EAA-5470FD841998}"/>
    <dataValidation allowBlank="1" showErrorMessage="1" prompt="Enter the mailing address of the Technical Contact." sqref="C31:G32" xr:uid="{13AF957F-D3EF-4987-88CC-9D159E793374}"/>
    <dataValidation allowBlank="1" showErrorMessage="1" prompt="Enter the city of the Technical Contact." sqref="C33:G33" xr:uid="{2BBF1BF3-87A6-4EA1-B3B5-9BDBCB15FC41}"/>
    <dataValidation allowBlank="1" showErrorMessage="1" prompt="Enter the state of the Technical Contact." sqref="C34:G34" xr:uid="{7B8DE285-826F-4FE8-BD0B-2B83252E8E59}"/>
    <dataValidation allowBlank="1" showErrorMessage="1" prompt="Enter the ZIP code of the Technical Contact." sqref="C35:G35" xr:uid="{8CD1CB88-B647-44C1-8A3F-437EBA8C6054}"/>
    <dataValidation allowBlank="1" showErrorMessage="1" prompt="Enter the telephone number of the Technical Contact." sqref="C36:G36" xr:uid="{081EE1C5-9B9F-48E6-8BFD-0C5FCED69562}"/>
    <dataValidation allowBlank="1" showErrorMessage="1" prompt="Enter the fax number of the Technical Contact." sqref="C37:G37" xr:uid="{808475C3-AC89-4A15-9B29-006F93149E8C}"/>
    <dataValidation allowBlank="1" showErrorMessage="1" prompt="If applicable, describe the Seasonal Operating Schedule." sqref="C139:G139" xr:uid="{F36EBC46-0628-4B53-8A8B-47B25FD22D0E}"/>
    <dataValidation type="list" allowBlank="1" showErrorMessage="1" prompt="Does this facility operate seasonally? Enter &quot;yes&quot; or &quot;no.&quot;" sqref="G138" xr:uid="{D8DD04DE-3E63-4863-BE22-35116FC3906A}">
      <formula1>"Yes,No"</formula1>
    </dataValidation>
    <dataValidation allowBlank="1" showErrorMessage="1" promptTitle="Customer Reference Number (CN)" prompt="Enter the Customer Reference Number (CN). The CN is a unique number given to each business, governmental body, association, individual, or other entity that owns, operates, is responsible for, or is affiliated with a regulated entity." sqref="F41:G41" xr:uid="{F4C01D9B-13B7-4253-8E15-B1B3D9F17126}"/>
    <dataValidation type="list" allowBlank="1" showErrorMessage="1" prompt="Is a site operating permit (SOP) or general operating permit (GOP) review pending for this source, area, or site? Enter or select &quot;Yes&quot; or &quot;No&quot;." sqref="G87" xr:uid="{867586AF-6DC7-4A4D-AF4C-317E933FF782}">
      <formula1>"Yes,No"</formula1>
    </dataValidation>
    <dataValidation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F67:F68 F64:G64 G67 G46:G53 F42:F53 G42:G44 F74 F76:G88" xr:uid="{71CC5D6B-C565-4732-ADD2-BF5CE0DBA96B}"/>
    <dataValidation type="list" allowBlank="1" showErrorMessage="1" prompt="Enter or select Yes or No." sqref="G99:G100" xr:uid="{C170D36D-23D8-4FF5-B643-740F0ECF8DCF}">
      <formula1>"Yes,No"</formula1>
    </dataValidation>
    <dataValidation type="list" allowBlank="1" showErrorMessage="1" prompt="If this project is for Special Permit, enter or select Amendment, Renewal, Renewal Certification, Rnewal/Amendmen, or Extension to Start of Construction. If not, select Not applicable." sqref="D55:E55" xr:uid="{F157A470-769F-4303-A0CE-0BD65C3EB2EF}">
      <formula1>"Not applicable,Amendment, Renewal,  Renewal Certification,Renewal/Amendment,Alteration,Extension to Start of Construction"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If not, select Not applicable." sqref="D54:E54" xr:uid="{556C9923-5881-463D-9450-38C74D85A9A2}">
      <formula1>"Not applicable, Initial, Amendment, Renewal, Renewal Certification,Renewal/Amendment, Relocation/Alteration, Change of Location, Alteration, Extension to Start of Construction"</formula1>
    </dataValidation>
    <dataValidation type="list" allowBlank="1" showErrorMessage="1" prompt="Does the applicant have unpaid delinquent fees and/or penalties owed to the TCEQ? Enter or select &quot;Yes&quot; or &quot;No&quot;. This form will not be processed until all delinquent fees and/or penalties owed to the TCEQ is paid in accordance with policy." sqref="G45" xr:uid="{E7305953-B9B3-43C6-A5B9-6C10ABEFAEF8}">
      <formula1>"Yes,No"</formula1>
    </dataValidation>
    <dataValidation allowBlank="1" showErrorMessage="1" prompt="Enter the date this form is signed. " sqref="B183:G183" xr:uid="{D145E23B-AFAE-4BCF-A007-B04A9ABC41DC}"/>
    <dataValidation allowBlank="1" showErrorMessage="1" prompt="Print the name of the signing party." sqref="B181:G181" xr:uid="{71A91E11-277D-4092-A3C7-99336580F992}"/>
    <dataValidation allowBlank="1" showErrorMessage="1" promptTitle="For GHG Projects only:" prompt="List the non-GHG applications (pending or being submitted) that are associated with the project. Note that all preconstruction authorizations must be obtained prior to start of construction." sqref="D64:G64 G67 D67:F68 D74:F74 D76:G76" xr:uid="{A551EB75-400F-457E-84BA-0D19D082DF2F}"/>
    <dataValidation type="list" allowBlank="1" showErrorMessage="1" prompt="If this project is for a minor New Source Review (NSR) permit, enter or select Initial, Amendment, Renewal, Renewal/Amendment, Change of location, Relocation, Alteration, De Minimis, Qualified Facility Change, or AMOC." sqref="D55:E55" xr:uid="{BD601C07-3A92-4E5B-8AF4-2BB721E880E0}">
      <formula1>"Initial, Amendment, Renewal, Renewal/Amendment, Change of location, Relocation, Alteration,Extension to Start of Construction"</formula1>
    </dataValidation>
    <dataValidation allowBlank="1" showErrorMessage="1" promptTitle="federal operating permit only" prompt="If Yes, list all associated permit number(s). If no associated permit number has been assigned yet, enter &quot;TBD&quot;:" sqref="D74:F74 D68:F68" xr:uid="{D41A1A3C-51B7-4AB9-B0C2-97E47B973884}"/>
    <dataValidation type="list" allowBlank="1" showErrorMessage="1" prompt="Select yes or no." sqref="G74 G68:G69" xr:uid="{E75DF9CA-EA95-468D-B10E-ECC9AD3A40FD}">
      <formula1>"Yes,No"</formula1>
    </dataValidation>
    <dataValidation type="list" allowBlank="1" showErrorMessage="1" errorTitle="Invalid response" error="Valid responses are Yes and N/A." prompt="Select Yes or N/A." sqref="G175 G163:G165 G167" xr:uid="{75AB07E3-8156-4FDD-BFB4-C9B7DF99EC0A}">
      <formula1>"Yes,N/A"</formula1>
    </dataValidation>
    <dataValidation type="list" allowBlank="1" showErrorMessage="1" errorTitle="Invalid response" error="Valid responses are Yes and N/A." prompt="Is a process description attached? Enter or select &quot;Yes&quot; when verified." sqref="G159" xr:uid="{AE1F1B57-AB05-4F77-85B2-7D90D2F0A27F}">
      <formula1>"Yes,N/A"</formula1>
    </dataValidation>
    <dataValidation type="list" allowBlank="1" showErrorMessage="1" errorTitle="Invalid response" error="Valid responses are Yes and N/A." prompt="Is a process flow diagram attached? Enter or select &quot;Yes&quot; when verified." sqref="G157" xr:uid="{A660B7BB-8EB8-4EB4-BEB7-872D8986D931}">
      <formula1>"Yes,N/A"</formula1>
    </dataValidation>
    <dataValidation type="list" allowBlank="1" showErrorMessage="1" errorTitle="Invalid response" error="Valid responses are Yes and N/A." prompt="Is a plot plan attached? Enter or select &quot;Yes&quot; when verified." sqref="G153" xr:uid="{BA46363B-872D-4A19-8EB2-E41D584AF59E}">
      <formula1>"Yes,N/A"</formula1>
    </dataValidation>
    <dataValidation type="list" allowBlank="1" showErrorMessage="1" errorTitle="Invalid response" error="Valid responses are Yes and N/A." prompt="Is a current area map attached? Enter or select &quot;Yes&quot; when verified." sqref="G150" xr:uid="{F51CB14F-6CEB-4191-B677-D63C12D0885C}">
      <formula1>"Yes,N/A"</formula1>
    </dataValidation>
    <dataValidation type="list" allowBlank="1" showErrorMessage="1" prompt="Is confidential information submitted with this application? Enter or select &quot;Yes&quot; or &quot;No&quot;." sqref="G144" xr:uid="{186F856C-2188-446F-A7A7-22112B6F6958}">
      <formula1>"Yes,No"</formula1>
    </dataValidation>
    <dataValidation type="list" allowBlank="1" showErrorMessage="1" errorTitle="Invalid response" error="Valid responses are Yes and N/A." prompt="select yes" sqref="G158 G160:G162 G168 G170:G171" xr:uid="{BC2FB8B4-4452-47F3-880A-3CC7BFA25DEF}">
      <formula1>"Yes"</formula1>
    </dataValidation>
    <dataValidation type="list" allowBlank="1" showErrorMessage="1" errorTitle="Invalid reponse" error="Valid responses are Yes and N/A." prompt="Select yes" sqref="G152" xr:uid="{983E7E27-C19C-42BE-9315-6C83938F8C55}">
      <formula1>"Yes"</formula1>
    </dataValidation>
    <dataValidation type="list" allowBlank="1" showErrorMessage="1" errorTitle="Invaluid response" error="Valid responses are Yes and N/A." prompt="Select Yes" sqref="G151" xr:uid="{B2935CA7-D49A-4660-9B15-467A7BD8F6FF}">
      <formula1>"Yes"</formula1>
    </dataValidation>
    <dataValidation type="list" allowBlank="1" showErrorMessage="1" promptTitle="Confidential Only" prompt="If there is confidential information, is each page marked &quot;Confidential&quot; in large, red letters? If there is no confidential information, leave blank." sqref="G145" xr:uid="{94CA1185-AB3D-44C1-8AC9-E454B1D710DE}">
      <formula1>"Yes"</formula1>
    </dataValidation>
    <dataValidation type="list" allowBlank="1" showErrorMessage="1" promptTitle="Core Data Form" prompt="Is the Core Data Form (TCEQ Form 10400) attached and completed?" sqref="G148" xr:uid="{A226C2D9-6FB6-436E-BFDE-1EA214F57BBC}">
      <formula1>"Yes,N/A"</formula1>
    </dataValidation>
    <dataValidation type="list" errorStyle="information" allowBlank="1" showErrorMessage="1" errorTitle="Invalid MSS activity" error="The MSS activity must meet these requirements to be considered acceptable for this permit. Please enter or select &quot;Yes&quot;, or delete your response." promptTitle="If MSS activities are attached:" prompt="Is every contaminant encountered during production operations listed in the emission rates? Enter or select &quot;Yes&quot; when verified." sqref="G175" xr:uid="{7662A2A7-EFFF-4D48-B5BF-1FC4ADCF0B5E}">
      <formula1>"Yes,N/A"</formula1>
    </dataValidation>
    <dataValidation type="list" allowBlank="1" showErrorMessage="1" errorTitle="Invalid response" error="Valid responses are Yes and N/A." prompt="Is a discussion of state regulatory requirements attach, addressing 30 TAC Chapters 110, 111, 112, 113, 115, and 117? Enter or select &quot;Yes&quot; when verified." sqref="G169" xr:uid="{17289150-F32A-47BF-8CA0-4B3CB96D3C1C}">
      <formula1>"Yes,N/A"</formula1>
    </dataValidation>
    <dataValidation type="list"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G45" xr:uid="{78B59492-AB20-4228-BD79-B604B498018B}">
      <formula1>"Yes,No"</formula1>
    </dataValidation>
    <dataValidation type="list" allowBlank="1" showErrorMessage="1" prompt="How are/will MSS activities for sources associated with this project be authorized?" sqref="D65:G65" xr:uid="{A702B388-7343-45AA-9D48-B5B8AC5DADB0}">
      <formula1>"This permit,Another NSR permit, Permit by Rule,De Minimis,Combination (list below)"</formula1>
    </dataValidation>
    <dataValidation type="list" errorStyle="information" allowBlank="1" showErrorMessage="1" errorTitle="Invalid MSS activity" error="The MSS activity must meet these requirements to be considered acceptable for this permit. Please enter or select &quot;Yes&quot;, or delete your response." promptTitle="State Regulatory Questions" prompt="For all not applicable chapters, does the discussion include why the chapter is not applicable? Enter or select &quot;Yes&quot; when verified." sqref="G165" xr:uid="{8574B12B-FC3E-4810-A350-55DCD37F32F3}">
      <formula1>"Yes,N/A"</formula1>
    </dataValidation>
    <dataValidation type="list" allowBlank="1" showErrorMessage="1" prompt="If this project is for a nonattainment permit, enter or select Initial or Major Modification. If not, select Not applicable." sqref="D59:E59" xr:uid="{A7A79DBD-E348-49FD-BEA1-DD8D42CD1B7B}">
      <formula1>"Not applicable,Initial,Major Modification"</formula1>
    </dataValidation>
    <dataValidation type="list" allowBlank="1" showErrorMessage="1" prompt="If this project is for a De Minimis permit, enter or select Initial. If not, select Not applicable." sqref="D56:E56" xr:uid="{EAC86887-6BAB-4076-93FD-294229E6FE66}">
      <formula1>"Not applicable,Initial"</formula1>
    </dataValidation>
    <dataValidation type="list" allowBlank="1" showErrorMessage="1" prompt="If this project is for a Flexible Permit, enter or select Initial, Amendment, Renewal, Renewal Certification, Renewal/Amendment, Alteration, or Extension to Start of Construction. If not, select Not applicable." sqref="D57:E57" xr:uid="{375095D9-42A0-4FA4-8C6F-9D139EB65034}">
      <formula1>" Not applicable, Initial, Amendment,  Renewal Certification,Renewal, Renewal/Amendment, Alteration,Extension to Start of Construction"</formula1>
    </dataValidation>
    <dataValidation type="list" allowBlank="1" showErrorMessage="1" prompt="If this project is for a HAP Major Source permit, enter or select Initial or Major Modification. If not, select Not applicable." sqref="D60:E60" xr:uid="{690F82D2-ED2F-4AE3-BC5B-92FB81D8B8AD}">
      <formula1>"Not applicable, Initial,Major Modification"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59:E59" xr:uid="{BD41DE3F-125A-4078-9DFC-DE525C343A19}">
      <formula1>"Not applicable, Initial or Major Modification"</formula1>
    </dataValidation>
    <dataValidation type="list" allowBlank="1" showErrorMessage="1" prompt="If this project is for a GHG PSD permit, enter or select Initial, Major Modification, or Voluntary Update. If not, select Not applicable." sqref="D62:E62" xr:uid="{CD2AD664-1E41-4EDA-B5BF-2A7E5554B534}">
      <formula1>"Not applicable, Initial, Major Modification,Voluntary Update"</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62:E62" xr:uid="{2FB98A71-3047-4709-A951-2C15B5E1D1BA}">
      <formula1>" Not applicable, Initial, Major Modification, Voluntary Update"</formula1>
    </dataValidation>
    <dataValidation type="list" allowBlank="1" showErrorMessage="1" prompt="If this project is for a Plant-wide Applicability Limit (PAL) permit, enter or select Initial, Major Modification, or Renewal. If not, select Not applicable." sqref="D61:E61" xr:uid="{D3133B92-7951-4A56-9D29-125FF6C8F5A1}">
      <formula1>"Not applicable, Initial, Amendment, Renewal, Renewal/Amendment, Alteration"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61:E61 D57:E57" xr:uid="{A7FF2706-D481-437F-B280-7B9FACD9DBB6}">
      <formula1>"Not applicable, Initial, Amendment, Renewal, Renewal/Amendment, Alteration"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60:E60" xr:uid="{BEAFF38D-F357-4AFB-A375-A0519A08CEA7}">
      <formula1>"Not applicable, Initial, Major Modification"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56:E56" xr:uid="{7D0DA526-CCCB-41DE-8E52-C7D8812C1598}">
      <formula1>"Not applicable,Initial"</formula1>
    </dataValidation>
    <dataValidation allowBlank="1" showErrorMessage="1" prompt="Enter the county where the facility is physically located. " sqref="D93:G93" xr:uid="{3BC30084-844B-4097-A382-C7D40CA39B7A}"/>
    <dataValidation type="list" allowBlank="1" showErrorMessage="1" prompt="Select I agree or I disagree." sqref="G6" xr:uid="{D142F12D-6EB0-4959-A0F0-6CCF538D2555}">
      <formula1>"I agree,I disagree"</formula1>
    </dataValidation>
    <dataValidation type="list" errorStyle="information" allowBlank="1" showErrorMessage="1" errorTitle="Invalid MSS activity" error="The MSS activities must meet these requirements to be considered acceptable for this permit. Please enter or select &quot;Yes&quot;, or delete your response." promptTitle="If MSS activites are attached:" prompt="Are maximum hourly (pound per hour) and maximum annual (ton per year) each listed separately and reflective of the hours of opoeration of the facility? Enter or select &quot;Yes&quot; when verified." sqref="G165" xr:uid="{F4DFC3E3-889F-4494-99FF-9E7EE1FA6CDE}">
      <formula1>"Yes,N/A"</formula1>
    </dataValidation>
    <dataValidation type="list" errorStyle="information" allowBlank="1" showErrorMessage="1" errorTitle="Invalid process description" error="The process description must meet these requirements to be considered acceptable for this permit. Please enter or select &quot;Yes&quot;, or delete your response." promptTitle="If process description attached" prompt="Are the maximum hourly and annual emission rates of new/modified facilities attached, including emission rates for planned MSS facilities and related activities? Enter or select &quot;Yes&quot; when verified." sqref="G165" xr:uid="{51778204-B345-4001-B5B3-3F641C7D24C3}">
      <formula1>"Yes,N/A"</formula1>
    </dataValidation>
    <dataValidation type="list" allowBlank="1" showErrorMessage="1" errorTitle="Invalid Response" error="Valid responses are Yes and N/A." prompt="Enter or select &quot;Yes&quot;." sqref="G164" xr:uid="{5246F2D8-3963-4F72-B4D9-94D848B25C1E}">
      <formula1>"Yes,N/A"</formula1>
    </dataValidation>
    <dataValidation type="list" allowBlank="1" showErrorMessage="1" errorTitle="Invalid Response" error="Valid responses are Yes and N/A." promptTitle="State Regulatory Questions" prompt="For all not applicable chapters, does the discussion include why the chapter is not applicable? Enter or select &quot;Yes&quot; when verified." sqref="G164" xr:uid="{34286487-FAEE-488C-8ECC-12F4BE08431D}">
      <formula1>"Yes,N/A"</formula1>
    </dataValidation>
    <dataValidation type="list" allowBlank="1" showErrorMessage="1" errorTitle="Invalid Response" promptTitle="If MSS activites are attached:" prompt="Are maximum hourly (pound per hour) and maximum annual (ton per year) each listed separately and reflective of the hours of opoeration of the facility? Enter or select &quot;Yes&quot; when verified." sqref="G164" xr:uid="{1B101151-83F4-4E60-B443-6DC1AB17BAC2}">
      <formula1>"Yes,N/A"</formula1>
    </dataValidation>
    <dataValidation type="list" allowBlank="1" showErrorMessage="1" prompt="select yes" sqref="G154:G156" xr:uid="{35110905-9AB4-4771-A4D5-ED95836DF3D1}">
      <formula1>"Yes"</formula1>
    </dataValidation>
    <dataValidation type="list" allowBlank="1" showErrorMessage="1" prompt="If this project is for a Plant-wide Applicability Limit (PAL) permit, enter or select Initial, Major Modification, or Renewal. If not, select Not applicable." sqref="D58:E58" xr:uid="{B00C5CE5-5CFE-445F-A271-17486C0A2B73}">
      <formula1>"Not applicable, Initial,Major Modification"</formula1>
    </dataValidation>
    <dataValidation type="list" allowBlank="1" showErrorMessage="1" prompt="If this project is for a PSD permit, enter or select Initial or Major Modification. If not, select Not applicable." sqref="D58:E58" xr:uid="{A1A0C05D-84A1-45D8-A705-0E13C3199580}">
      <formula1>"Not applicable, Initial, Major Modification"</formula1>
    </dataValidation>
    <dataValidation allowBlank="1" showErrorMessage="1" prompt="For GHG projects, list the non-GHG applications (pending or being submitted) that are associated with the project. Note: All preconstruction authorizations must be obtained prior to start of construction." sqref="D63:G63" xr:uid="{67DD53B4-8E47-4255-954D-659C305FACA3}"/>
    <dataValidation allowBlank="1" showErrorMessage="1" prompt="List the permit number, registration number, and/or PBR number." sqref="D66:G66" xr:uid="{F51200F6-09DF-45DB-8DA9-DDAFD86EA1A8}"/>
    <dataValidation allowBlank="1" showErrorMessage="1" prompt="List pollutants authorized by this permit to be included in the public notice." sqref="D71:G71" xr:uid="{35105B2A-F82B-4812-9147-80C179A55887}"/>
    <dataValidation allowBlank="1" showErrorMessage="1" prompt="What is the permit number this permit will be consolidated into?" sqref="G72" xr:uid="{550504D5-A039-4561-A865-4CB83F3B807D}"/>
    <dataValidation allowBlank="1" showErrorMessage="1" prompt="Enter the permit numbers to be consolidated." sqref="D75:G75" xr:uid="{F39A4EC8-57EF-44FC-9F28-FCA3A628953A}"/>
    <dataValidation type="list" allowBlank="1" showInputMessage="1" showErrorMessage="1" prompt="Enter or select &quot;Yes&quot; or &quot;No&quot;." sqref="G86" xr:uid="{3E9B606F-FB97-453E-B243-AF6901F7D947}">
      <formula1>"Yes,No"</formula1>
    </dataValidation>
    <dataValidation type="list" errorStyle="information" allowBlank="1" showErrorMessage="1" errorTitle="Invalid process description" error="The process description must meet these requirements to be considered acceptable for this permit. Please enter or select &quot;Yes&quot;, or delete your response." prompt="select yes or N/A" sqref="G163" xr:uid="{5DEDE7FE-F57E-46AB-8D27-75215ED82D07}">
      <formula1>"Yes,N/A"</formula1>
    </dataValidation>
    <dataValidation type="list" allowBlank="1" showErrorMessage="1" prompt="Is a Public Involvement Plan required for this projet? Select yes or no from the dropdown." sqref="G172" xr:uid="{D6D1662F-9C3A-4AD8-A8D4-96383812DD13}">
      <formula1>"Yes,No"</formula1>
    </dataValidation>
    <dataValidation type="list" allowBlank="1" showErrorMessage="1" prompt="Is the PIP attached? Select yes from the dropdown." sqref="G173:G174" xr:uid="{32858596-BE54-49C9-BBBB-EB65FD74572B}">
      <formula1>"Yes"</formula1>
    </dataValidation>
    <dataValidation allowBlank="1" showErrorMessage="1" promptTitle="Internal Comments" prompt="This cell is intentionally left blank for internal comments. All internal comments must be submitted prior to application submittal." sqref="H5:H172 H173:H183" xr:uid="{C6E25A8B-FAE3-431B-9CAA-0772C9CCA70D}"/>
  </dataValidations>
  <hyperlinks>
    <hyperlink ref="A119" r:id="rId1" xr:uid="{BE587434-CA39-4580-B045-64E314BA1ED8}"/>
    <hyperlink ref="A119:G119" r:id="rId2" tooltip="Click to link to the Texas State Capitol site" display="www.capitol.state.tx.us" xr:uid="{D4873877-B4E3-4491-8910-98B518FD95D9}"/>
    <hyperlink ref="A79" r:id="rId3" display="https://www.tceq.texas.gov/assets/public/permitting/air/memos/pbr_spc06.pdf" xr:uid="{C81B9AF5-1EA5-4A73-BF29-FE2D96B78597}"/>
    <hyperlink ref="A79:G79" r:id="rId4" tooltip="Click to link to TCEQ guidance on consolidating permits" display="https://www.tceq.texas.gov/permitting/air/memos/nsr_memos.html" xr:uid="{A7A9DF53-6923-4378-889A-A555C02659BC}"/>
    <hyperlink ref="A119:G119" r:id="rId5" tooltip="Click to look up who represents this facility in State legislature." display="https://fyi.capitol.texas.gov/Home.aspx" xr:uid="{A112D498-B05F-499C-AFA6-0E59C19B0865}"/>
    <hyperlink ref="A51:G51" r:id="rId6" tooltip="Click to link to TCEQ guidance on New Source Review (NSR) authorizations." display="www.tceq.texas.gov/permitting/air/guidance/authorize.html" xr:uid="{84AF17B5-E100-414B-94DD-3ECB9A9B4C55}"/>
    <hyperlink ref="A4:G4" location="Cover!A1" tooltip="Click here to return to Cover Sheet." display="Click here to return to Cover Sheet." xr:uid="{969EBC1D-A41E-4CE5-9F02-0D54796A9F6E}"/>
    <hyperlink ref="A10" r:id="rId7" xr:uid="{23599FA9-4159-4E97-B722-FF42D6218C33}"/>
    <hyperlink ref="A185:G185" location="Technical!A1" tooltip="Click here to go to the Technical sheet." display="Click here to go to the Technical sheet." xr:uid="{F7E793D8-DD64-4018-90B0-BC31D7B90F96}"/>
    <hyperlink ref="A46" r:id="rId8" xr:uid="{541A40DF-6101-47CB-AF40-240D0D1D2A93}"/>
    <hyperlink ref="A46:F46" r:id="rId9" tooltip="Click to view the Delinquent Fee and Penalty Protocol." display="www.tceq.texas.gov/agency/financial/fees/delin" xr:uid="{6584C0D2-D388-4171-9409-3D40D1CC7CED}"/>
    <hyperlink ref="A147" r:id="rId10" xr:uid="{3C9AE4FB-7AB4-4665-B68F-874810EDE94A}"/>
    <hyperlink ref="A147:G147" r:id="rId11" tooltip="Click to link to TCEQ's Confidentiality Policy" display="www.tceq.texas.gov/permitting/air/confidential.html" xr:uid="{FDED9976-3B3D-424F-AA0D-6BEFEE12FFF8}"/>
    <hyperlink ref="A184:G184" location="Renewals!A1" tooltip="Click to jump to the Renewal Sheet." display="Click here to go to the Renewal sheet." xr:uid="{CB6A72B2-BEB4-4B03-8A5C-30AC15C44C96}"/>
    <hyperlink ref="A112" r:id="rId12" xr:uid="{B56F4D71-81A3-43E7-8467-5A2FD18C0771}"/>
    <hyperlink ref="A149" r:id="rId13" xr:uid="{84C66751-C0F5-47DC-B942-D11AE740A78F}"/>
    <hyperlink ref="A51" r:id="rId14" xr:uid="{2976FEF1-9F71-4E00-9C0B-223D626F19C6}"/>
    <hyperlink ref="A115:G115" r:id="rId15" tooltip="Link to NAICS codes." display="https://www.census.gov/naics/" xr:uid="{7F53BAFF-2331-4919-B8BE-5CE33261F62C}"/>
    <hyperlink ref="D174" r:id="rId16" location="pip" xr:uid="{3DE3EEF7-5CA6-4E01-B1D3-936EA4D5DEC8}"/>
  </hyperlinks>
  <printOptions horizontalCentered="1"/>
  <pageMargins left="0.25" right="0.25" top="1" bottom="0.5" header="0.3" footer="0.3"/>
  <pageSetup scale="86" fitToHeight="0" orientation="portrait" r:id="rId17"/>
  <headerFooter scaleWithDoc="0">
    <oddHeader>&amp;C&amp;"Arial,Bold"Texas Commission on Environmental Quality
Form PI-1 General Application&amp;11
&amp;10&amp;A&amp;RDate: ____________
Permit #: ____________
Company: ____________</oddHeader>
    <oddFooter>&amp;CPage &amp;P&amp;LVersion 6.0</oddFooter>
  </headerFooter>
  <extLst>
    <ext xmlns:x14="http://schemas.microsoft.com/office/spreadsheetml/2009/9/main" uri="{78C0D931-6437-407d-A8EE-F0AAD7539E65}">
      <x14:conditionalFormattings>
        <x14:conditionalFormatting xmlns:xm="http://schemas.microsoft.com/office/excel/2006/main">
          <x14:cfRule type="expression" priority="1374" id="{20BE441E-9FB1-45B6-9C61-29A5DC9FF9D8}">
            <xm:f>AND($D$58="not applicable",'Federal Applicability'!$L$169)</xm:f>
            <x14:dxf>
              <fill>
                <patternFill>
                  <bgColor rgb="FFE6B8B7"/>
                </patternFill>
              </fill>
            </x14:dxf>
          </x14:cfRule>
          <xm:sqref>D58:E58</xm:sqref>
        </x14:conditionalFormatting>
        <x14:conditionalFormatting xmlns:xm="http://schemas.microsoft.com/office/excel/2006/main">
          <x14:cfRule type="expression" priority="1376" id="{4B276363-913D-4AC1-A90E-A78679BE44AB}">
            <xm:f>AND($D$59="not applicable",'Federal Applicability'!$L$168)</xm:f>
            <x14:dxf>
              <fill>
                <patternFill>
                  <bgColor theme="5" tint="0.59996337778862885"/>
                </patternFill>
              </fill>
            </x14:dxf>
          </x14:cfRule>
          <xm:sqref>D59:E59</xm:sqref>
        </x14:conditionalFormatting>
        <x14:conditionalFormatting xmlns:xm="http://schemas.microsoft.com/office/excel/2006/main">
          <x14:cfRule type="expression" priority="1375" id="{41EE73D8-73CA-4BD9-9328-8AF3320C86ED}">
            <xm:f>AND($D$62="not applicable",'Federal Applicability'!$L$170)</xm:f>
            <x14:dxf>
              <fill>
                <patternFill>
                  <bgColor theme="5" tint="0.59996337778862885"/>
                </patternFill>
              </fill>
            </x14:dxf>
          </x14:cfRule>
          <xm:sqref>D62:E62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7AD2-EEAF-472D-8B35-0656275000CE}">
  <sheetPr codeName="Sheet19">
    <tabColor rgb="FFFFDCDC"/>
  </sheetPr>
  <dimension ref="A1:J334"/>
  <sheetViews>
    <sheetView showGridLines="0" zoomScaleNormal="100" workbookViewId="0">
      <selection sqref="A1:I1"/>
    </sheetView>
  </sheetViews>
  <sheetFormatPr defaultColWidth="0" defaultRowHeight="12.75" zeroHeight="1" x14ac:dyDescent="0.2"/>
  <cols>
    <col min="1" max="1" width="16.7109375" customWidth="1"/>
    <col min="2" max="2" width="26.42578125" customWidth="1"/>
    <col min="3" max="3" width="17.7109375" customWidth="1"/>
    <col min="4" max="4" width="62.28515625" customWidth="1"/>
    <col min="5" max="5" width="15.7109375" customWidth="1"/>
    <col min="6" max="6" width="62.28515625" customWidth="1"/>
    <col min="7" max="7" width="58.7109375" customWidth="1"/>
    <col min="8" max="8" width="67.28515625" customWidth="1"/>
    <col min="9" max="9" width="45.7109375" customWidth="1"/>
    <col min="10" max="10" width="2.7109375" customWidth="1"/>
    <col min="11" max="16384" width="9.140625" hidden="1"/>
  </cols>
  <sheetData>
    <row r="1" spans="1:9" ht="6.75" customHeight="1" thickBot="1" x14ac:dyDescent="0.25">
      <c r="A1" s="1106"/>
      <c r="B1" s="1106"/>
      <c r="C1" s="1106"/>
      <c r="D1" s="1106"/>
      <c r="E1" s="1106"/>
      <c r="F1" s="1106"/>
      <c r="G1" s="1106"/>
      <c r="H1" s="1106"/>
      <c r="I1" s="1106"/>
    </row>
    <row r="2" spans="1:9" ht="30" customHeight="1" thickBot="1" x14ac:dyDescent="0.25">
      <c r="A2" s="1571" t="s">
        <v>89</v>
      </c>
      <c r="B2" s="1572"/>
      <c r="C2" s="1572"/>
      <c r="D2" s="1572"/>
      <c r="E2" s="1572"/>
      <c r="F2" s="1573"/>
      <c r="G2" s="1106"/>
      <c r="H2" s="1106"/>
      <c r="I2" s="429" t="s">
        <v>108</v>
      </c>
    </row>
    <row r="3" spans="1:9" ht="390" customHeight="1" thickBot="1" x14ac:dyDescent="0.25">
      <c r="A3" s="1098" t="s">
        <v>2317</v>
      </c>
      <c r="B3" s="1864"/>
      <c r="C3" s="1864"/>
      <c r="D3" s="1864"/>
      <c r="E3" s="1864"/>
      <c r="F3" s="1865"/>
      <c r="G3" s="1106"/>
      <c r="H3" s="1106"/>
      <c r="I3" s="1866" t="s">
        <v>111</v>
      </c>
    </row>
    <row r="4" spans="1:9" ht="17.100000000000001" customHeight="1" thickBot="1" x14ac:dyDescent="0.25">
      <c r="A4" s="1498" t="s">
        <v>112</v>
      </c>
      <c r="B4" s="1498"/>
      <c r="C4" s="1498"/>
      <c r="D4" s="1498"/>
      <c r="E4" s="1498"/>
      <c r="F4" s="1498"/>
      <c r="G4" s="1106"/>
      <c r="H4" s="1106"/>
      <c r="I4" s="1867"/>
    </row>
    <row r="5" spans="1:9" ht="75" customHeight="1" thickBot="1" x14ac:dyDescent="0.25">
      <c r="A5" s="1133" t="s">
        <v>2318</v>
      </c>
      <c r="B5" s="1134"/>
      <c r="C5" s="1134"/>
      <c r="D5" s="1134"/>
      <c r="E5" s="1134"/>
      <c r="F5" s="1202"/>
      <c r="G5" s="1106"/>
      <c r="H5" s="1106"/>
      <c r="I5" s="1868"/>
    </row>
    <row r="6" spans="1:9" ht="15" customHeight="1" thickBot="1" x14ac:dyDescent="0.25">
      <c r="A6" s="1106"/>
      <c r="B6" s="1106"/>
      <c r="C6" s="1106"/>
      <c r="D6" s="1106"/>
      <c r="E6" s="1106"/>
      <c r="F6" s="1106"/>
      <c r="G6" s="1106"/>
      <c r="H6" s="1106"/>
      <c r="I6" s="612"/>
    </row>
    <row r="7" spans="1:9" ht="50.1" customHeight="1" thickBot="1" x14ac:dyDescent="0.25">
      <c r="A7" s="412" t="s">
        <v>646</v>
      </c>
      <c r="B7" s="413" t="s">
        <v>926</v>
      </c>
      <c r="C7" s="613" t="s">
        <v>505</v>
      </c>
      <c r="D7" s="412" t="s">
        <v>2319</v>
      </c>
      <c r="E7" s="413" t="s">
        <v>2313</v>
      </c>
      <c r="F7" s="614" t="s">
        <v>2320</v>
      </c>
      <c r="G7" s="615" t="s">
        <v>2321</v>
      </c>
      <c r="H7" s="616" t="s">
        <v>2322</v>
      </c>
      <c r="I7" s="238"/>
    </row>
    <row r="8" spans="1:9" ht="23.1" customHeight="1" x14ac:dyDescent="0.2">
      <c r="A8" s="1018" t="str">
        <f>IF('Hidden Calculations'!AI2=-1,"",'Hidden Calculations'!AI2)</f>
        <v/>
      </c>
      <c r="B8" s="1019" t="str">
        <f>'Hidden Calculations'!AM2</f>
        <v/>
      </c>
      <c r="C8" s="1019" t="str">
        <f>'Hidden Calculations'!AN2</f>
        <v/>
      </c>
      <c r="D8" s="764" t="str">
        <f>IF(C8="PM","The emission monitoring techniques for PM10 and PM2.5 will follow the technique for PM. ","")&amp;IF($C8="","",IFERROR(HLOOKUP(C8,'BACT-Monitoring Hidden'!$Q$2:$AC$226,IF('Unit Types - Emission Rates'!$H$8="Combustion",112+MATCH(B8,'BACT-Monitoring Hidden'!$B$114:$B$151,0),IF('Unit Types - Emission Rates'!$H$8="Coatings",64+MATCH(B8,'BACT-Monitoring Hidden'!$B$66:$B$113,0),IF('Unit Types - Emission Rates'!$H$8="Chemical / Energy",1+MATCH(B8,'BACT-Monitoring Hidden'!$B$3:$B$65,0),150+MATCH(B8,'BACT-Monitoring Hidden'!$B$152:$B$226,0)))),FALSE),"Fill out the Additional Notes for Monitoring column to demonstrate how monitoring will be conducted to demonstrate compliance with the permit."))</f>
        <v/>
      </c>
      <c r="E8" s="1020"/>
      <c r="F8" s="1021"/>
      <c r="G8" s="157"/>
      <c r="H8" s="234"/>
      <c r="I8" s="237"/>
    </row>
    <row r="9" spans="1:9" ht="23.1" customHeight="1" x14ac:dyDescent="0.2">
      <c r="A9" s="308" t="str">
        <f>IF('Hidden Calculations'!AI3=-1,"",'Hidden Calculations'!AI3)</f>
        <v/>
      </c>
      <c r="B9" s="309" t="str">
        <f>'Hidden Calculations'!AM3</f>
        <v/>
      </c>
      <c r="C9" s="1022" t="str">
        <f>'Hidden Calculations'!AN3</f>
        <v/>
      </c>
      <c r="D9" s="820" t="str">
        <f>IF(C9="PM","The emission monitoring techniques for PM10 and PM2.5 will follow the technique for PM. ","")&amp;IF($C9="","",IFERROR(HLOOKUP(C9,'BACT-Monitoring Hidden'!$Q$2:$AC$226,IF('Unit Types - Emission Rates'!$H$8="Combustion",112+MATCH(B9,'BACT-Monitoring Hidden'!$B$114:$B$151,0),IF('Unit Types - Emission Rates'!$H$8="Coatings",64+MATCH(B9,'BACT-Monitoring Hidden'!$B$66:$B$113,0),IF('Unit Types - Emission Rates'!$H$8="Chemical / Energy",1+MATCH(B9,'BACT-Monitoring Hidden'!$B$3:$B$65,0),150+MATCH(B9,'BACT-Monitoring Hidden'!$B$152:$B$226,0)))),FALSE),"Fill out the Additional Notes for Monitoring column to demonstrate how monitoring will be conducted to demonstrate compliance with the permit."))</f>
        <v/>
      </c>
      <c r="E9" s="652"/>
      <c r="F9" s="1023"/>
      <c r="G9" s="157"/>
      <c r="H9" s="396"/>
      <c r="I9" s="226"/>
    </row>
    <row r="10" spans="1:9" ht="23.1" customHeight="1" x14ac:dyDescent="0.2">
      <c r="A10" s="308" t="str">
        <f>IF('Hidden Calculations'!AI4=-1,"",'Hidden Calculations'!AI4)</f>
        <v/>
      </c>
      <c r="B10" s="309" t="str">
        <f>'Hidden Calculations'!AM4</f>
        <v/>
      </c>
      <c r="C10" s="1022" t="str">
        <f>'Hidden Calculations'!AN4</f>
        <v/>
      </c>
      <c r="D10" s="820" t="str">
        <f>IF(C10="PM","The emission monitoring techniques for PM10 and PM2.5 will follow the technique for PM. ","")&amp;IF($C10="","",IFERROR(HLOOKUP(C10,'BACT-Monitoring Hidden'!$Q$2:$AC$226,IF('Unit Types - Emission Rates'!$H$8="Combustion",112+MATCH(B10,'BACT-Monitoring Hidden'!$B$114:$B$151,0),IF('Unit Types - Emission Rates'!$H$8="Coatings",64+MATCH(B10,'BACT-Monitoring Hidden'!$B$66:$B$113,0),IF('Unit Types - Emission Rates'!$H$8="Chemical / Energy",1+MATCH(B10,'BACT-Monitoring Hidden'!$B$3:$B$65,0),150+MATCH(B10,'BACT-Monitoring Hidden'!$B$152:$B$226,0)))),FALSE),"Fill out the Additional Notes for Monitoring column to demonstrate how monitoring will be conducted to demonstrate compliance with the permit."))</f>
        <v/>
      </c>
      <c r="E10" s="652"/>
      <c r="F10" s="1023"/>
      <c r="G10" s="157"/>
      <c r="H10" s="235"/>
      <c r="I10" s="237"/>
    </row>
    <row r="11" spans="1:9" ht="23.1" customHeight="1" x14ac:dyDescent="0.2">
      <c r="A11" s="308" t="str">
        <f>IF('Hidden Calculations'!AI5=-1,"",'Hidden Calculations'!AI5)</f>
        <v/>
      </c>
      <c r="B11" s="309" t="str">
        <f>'Hidden Calculations'!AM5</f>
        <v/>
      </c>
      <c r="C11" s="1022" t="str">
        <f>'Hidden Calculations'!AN5</f>
        <v/>
      </c>
      <c r="D11" s="820" t="str">
        <f>IF(C11="PM","The emission monitoring techniques for PM10 and PM2.5 will follow the technique for PM. ","")&amp;IF($C11="","",IFERROR(HLOOKUP(C11,'BACT-Monitoring Hidden'!$Q$2:$AC$226,IF('Unit Types - Emission Rates'!$H$8="Combustion",112+MATCH(B11,'BACT-Monitoring Hidden'!$B$114:$B$151,0),IF('Unit Types - Emission Rates'!$H$8="Coatings",64+MATCH(B11,'BACT-Monitoring Hidden'!$B$66:$B$113,0),IF('Unit Types - Emission Rates'!$H$8="Chemical / Energy",1+MATCH(B11,'BACT-Monitoring Hidden'!$B$3:$B$65,0),150+MATCH(B11,'BACT-Monitoring Hidden'!$B$152:$B$226,0)))),FALSE),"Fill out the Additional Notes for Monitoring column to demonstrate how monitoring will be conducted to demonstrate compliance with the permit."))</f>
        <v/>
      </c>
      <c r="E11" s="652"/>
      <c r="F11" s="1023"/>
      <c r="G11" s="157"/>
      <c r="H11" s="235"/>
      <c r="I11" s="237"/>
    </row>
    <row r="12" spans="1:9" ht="23.1" customHeight="1" x14ac:dyDescent="0.2">
      <c r="A12" s="308" t="str">
        <f>IF('Hidden Calculations'!AI6=-1,"",'Hidden Calculations'!AI6)</f>
        <v/>
      </c>
      <c r="B12" s="309" t="str">
        <f>'Hidden Calculations'!AM6</f>
        <v/>
      </c>
      <c r="C12" s="1022" t="str">
        <f>'Hidden Calculations'!AN6</f>
        <v/>
      </c>
      <c r="D12" s="820" t="str">
        <f>IF(C12="PM","The emission monitoring techniques for PM10 and PM2.5 will follow the technique for PM. ","")&amp;IF($C12="","",IFERROR(HLOOKUP(C12,'BACT-Monitoring Hidden'!$Q$2:$AC$226,IF('Unit Types - Emission Rates'!$H$8="Combustion",112+MATCH(B12,'BACT-Monitoring Hidden'!$B$114:$B$151,0),IF('Unit Types - Emission Rates'!$H$8="Coatings",64+MATCH(B12,'BACT-Monitoring Hidden'!$B$66:$B$113,0),IF('Unit Types - Emission Rates'!$H$8="Chemical / Energy",1+MATCH(B12,'BACT-Monitoring Hidden'!$B$3:$B$65,0),150+MATCH(B12,'BACT-Monitoring Hidden'!$B$152:$B$226,0)))),FALSE),"Fill out the Additional Notes for Monitoring column to demonstrate how monitoring will be conducted to demonstrate compliance with the permit."))</f>
        <v/>
      </c>
      <c r="E12" s="652"/>
      <c r="F12" s="1023"/>
      <c r="G12" s="157"/>
      <c r="H12" s="235"/>
      <c r="I12" s="237"/>
    </row>
    <row r="13" spans="1:9" ht="23.1" customHeight="1" x14ac:dyDescent="0.2">
      <c r="A13" s="308" t="str">
        <f>IF('Hidden Calculations'!AI7=-1,"",'Hidden Calculations'!AI7)</f>
        <v/>
      </c>
      <c r="B13" s="309" t="str">
        <f>'Hidden Calculations'!AM7</f>
        <v/>
      </c>
      <c r="C13" s="1022" t="str">
        <f>'Hidden Calculations'!AN7</f>
        <v/>
      </c>
      <c r="D13" s="820" t="str">
        <f>IF(C13="PM","The emission monitoring techniques for PM10 and PM2.5 will follow the technique for PM. ","")&amp;IF($C13="","",IFERROR(HLOOKUP(C13,'BACT-Monitoring Hidden'!$Q$2:$AC$226,IF('Unit Types - Emission Rates'!$H$8="Combustion",112+MATCH(B13,'BACT-Monitoring Hidden'!$B$114:$B$151,0),IF('Unit Types - Emission Rates'!$H$8="Coatings",64+MATCH(B13,'BACT-Monitoring Hidden'!$B$66:$B$113,0),IF('Unit Types - Emission Rates'!$H$8="Chemical / Energy",1+MATCH(B13,'BACT-Monitoring Hidden'!$B$3:$B$65,0),150+MATCH(B13,'BACT-Monitoring Hidden'!$B$152:$B$226,0)))),FALSE),"Fill out the Additional Notes for Monitoring column to demonstrate how monitoring will be conducted to demonstrate compliance with the permit."))</f>
        <v/>
      </c>
      <c r="E13" s="652"/>
      <c r="F13" s="1023"/>
      <c r="G13" s="157"/>
      <c r="H13" s="235"/>
      <c r="I13" s="237"/>
    </row>
    <row r="14" spans="1:9" ht="23.1" customHeight="1" x14ac:dyDescent="0.2">
      <c r="A14" s="308" t="str">
        <f>IF('Hidden Calculations'!AI8=-1,"",'Hidden Calculations'!AI8)</f>
        <v/>
      </c>
      <c r="B14" s="309" t="str">
        <f>'Hidden Calculations'!AM8</f>
        <v/>
      </c>
      <c r="C14" s="1022" t="str">
        <f>'Hidden Calculations'!AN8</f>
        <v/>
      </c>
      <c r="D14" s="820" t="str">
        <f>IF(C14="PM","The emission monitoring techniques for PM10 and PM2.5 will follow the technique for PM. ","")&amp;IF($C14="","",IFERROR(HLOOKUP(C14,'BACT-Monitoring Hidden'!$Q$2:$AC$226,IF('Unit Types - Emission Rates'!$H$8="Combustion",112+MATCH(B14,'BACT-Monitoring Hidden'!$B$114:$B$151,0),IF('Unit Types - Emission Rates'!$H$8="Coatings",64+MATCH(B14,'BACT-Monitoring Hidden'!$B$66:$B$113,0),IF('Unit Types - Emission Rates'!$H$8="Chemical / Energy",1+MATCH(B14,'BACT-Monitoring Hidden'!$B$3:$B$65,0),150+MATCH(B14,'BACT-Monitoring Hidden'!$B$152:$B$226,0)))),FALSE),"Fill out the Additional Notes for Monitoring column to demonstrate how monitoring will be conducted to demonstrate compliance with the permit."))</f>
        <v/>
      </c>
      <c r="E14" s="652"/>
      <c r="F14" s="1023"/>
      <c r="G14" s="157"/>
      <c r="H14" s="235"/>
      <c r="I14" s="237"/>
    </row>
    <row r="15" spans="1:9" ht="23.1" customHeight="1" x14ac:dyDescent="0.2">
      <c r="A15" s="308" t="str">
        <f>IF('Hidden Calculations'!AI9=-1,"",'Hidden Calculations'!AI9)</f>
        <v/>
      </c>
      <c r="B15" s="309" t="str">
        <f>'Hidden Calculations'!AM9</f>
        <v/>
      </c>
      <c r="C15" s="1022" t="str">
        <f>'Hidden Calculations'!AN9</f>
        <v/>
      </c>
      <c r="D15" s="820" t="str">
        <f>IF(C15="PM","The emission monitoring techniques for PM10 and PM2.5 will follow the technique for PM. ","")&amp;IF($C15="","",IFERROR(HLOOKUP(C15,'BACT-Monitoring Hidden'!$Q$2:$AC$226,IF('Unit Types - Emission Rates'!$H$8="Combustion",112+MATCH(B15,'BACT-Monitoring Hidden'!$B$114:$B$151,0),IF('Unit Types - Emission Rates'!$H$8="Coatings",64+MATCH(B15,'BACT-Monitoring Hidden'!$B$66:$B$113,0),IF('Unit Types - Emission Rates'!$H$8="Chemical / Energy",1+MATCH(B15,'BACT-Monitoring Hidden'!$B$3:$B$65,0),150+MATCH(B15,'BACT-Monitoring Hidden'!$B$152:$B$226,0)))),FALSE),"Fill out the Additional Notes for Monitoring column to demonstrate how monitoring will be conducted to demonstrate compliance with the permit."))</f>
        <v/>
      </c>
      <c r="E15" s="652"/>
      <c r="F15" s="1023"/>
      <c r="G15" s="157"/>
      <c r="H15" s="235"/>
      <c r="I15" s="237"/>
    </row>
    <row r="16" spans="1:9" ht="23.1" customHeight="1" x14ac:dyDescent="0.2">
      <c r="A16" s="308" t="str">
        <f>IF('Hidden Calculations'!AI10=-1,"",'Hidden Calculations'!AI10)</f>
        <v/>
      </c>
      <c r="B16" s="309" t="str">
        <f>'Hidden Calculations'!AM10</f>
        <v/>
      </c>
      <c r="C16" s="1022" t="str">
        <f>'Hidden Calculations'!AN10</f>
        <v/>
      </c>
      <c r="D16" s="820" t="str">
        <f>IF(C16="PM","The emission monitoring techniques for PM10 and PM2.5 will follow the technique for PM. ","")&amp;IF($C16="","",IFERROR(HLOOKUP(C16,'BACT-Monitoring Hidden'!$Q$2:$AC$226,IF('Unit Types - Emission Rates'!$H$8="Combustion",112+MATCH(B16,'BACT-Monitoring Hidden'!$B$114:$B$151,0),IF('Unit Types - Emission Rates'!$H$8="Coatings",64+MATCH(B16,'BACT-Monitoring Hidden'!$B$66:$B$113,0),IF('Unit Types - Emission Rates'!$H$8="Chemical / Energy",1+MATCH(B16,'BACT-Monitoring Hidden'!$B$3:$B$65,0),150+MATCH(B16,'BACT-Monitoring Hidden'!$B$152:$B$226,0)))),FALSE),"Fill out the Additional Notes for Monitoring column to demonstrate how monitoring will be conducted to demonstrate compliance with the permit."))</f>
        <v/>
      </c>
      <c r="E16" s="652"/>
      <c r="F16" s="1023"/>
      <c r="G16" s="157"/>
      <c r="H16" s="235"/>
      <c r="I16" s="237"/>
    </row>
    <row r="17" spans="1:9" ht="23.1" customHeight="1" x14ac:dyDescent="0.2">
      <c r="A17" s="308" t="str">
        <f>IF('Hidden Calculations'!AI11=-1,"",'Hidden Calculations'!AI11)</f>
        <v/>
      </c>
      <c r="B17" s="309" t="str">
        <f>'Hidden Calculations'!AM11</f>
        <v/>
      </c>
      <c r="C17" s="1022" t="str">
        <f>'Hidden Calculations'!AN11</f>
        <v/>
      </c>
      <c r="D17" s="820" t="str">
        <f>IF(C17="PM","The emission monitoring techniques for PM10 and PM2.5 will follow the technique for PM. ","")&amp;IF($C17="","",IFERROR(HLOOKUP(C17,'BACT-Monitoring Hidden'!$Q$2:$AC$226,IF('Unit Types - Emission Rates'!$H$8="Combustion",112+MATCH(B17,'BACT-Monitoring Hidden'!$B$114:$B$151,0),IF('Unit Types - Emission Rates'!$H$8="Coatings",64+MATCH(B17,'BACT-Monitoring Hidden'!$B$66:$B$113,0),IF('Unit Types - Emission Rates'!$H$8="Chemical / Energy",1+MATCH(B17,'BACT-Monitoring Hidden'!$B$3:$B$65,0),150+MATCH(B17,'BACT-Monitoring Hidden'!$B$152:$B$226,0)))),FALSE),"Fill out the Additional Notes for Monitoring column to demonstrate how monitoring will be conducted to demonstrate compliance with the permit."))</f>
        <v/>
      </c>
      <c r="E17" s="652"/>
      <c r="F17" s="1023"/>
      <c r="G17" s="157"/>
      <c r="H17" s="235"/>
      <c r="I17" s="237"/>
    </row>
    <row r="18" spans="1:9" ht="23.1" customHeight="1" x14ac:dyDescent="0.2">
      <c r="A18" s="308" t="str">
        <f>IF('Hidden Calculations'!AI12=-1,"",'Hidden Calculations'!AI12)</f>
        <v/>
      </c>
      <c r="B18" s="309" t="str">
        <f>'Hidden Calculations'!AM12</f>
        <v/>
      </c>
      <c r="C18" s="1022" t="str">
        <f>'Hidden Calculations'!AN12</f>
        <v/>
      </c>
      <c r="D18" s="820" t="str">
        <f>IF(C18="PM","The emission monitoring techniques for PM10 and PM2.5 will follow the technique for PM. ","")&amp;IF($C18="","",IFERROR(HLOOKUP(C18,'BACT-Monitoring Hidden'!$Q$2:$AC$226,IF('Unit Types - Emission Rates'!$H$8="Combustion",112+MATCH(B18,'BACT-Monitoring Hidden'!$B$114:$B$151,0),IF('Unit Types - Emission Rates'!$H$8="Coatings",64+MATCH(B18,'BACT-Monitoring Hidden'!$B$66:$B$113,0),IF('Unit Types - Emission Rates'!$H$8="Chemical / Energy",1+MATCH(B18,'BACT-Monitoring Hidden'!$B$3:$B$65,0),150+MATCH(B18,'BACT-Monitoring Hidden'!$B$152:$B$226,0)))),FALSE),"Fill out the Additional Notes for Monitoring column to demonstrate how monitoring will be conducted to demonstrate compliance with the permit."))</f>
        <v/>
      </c>
      <c r="E18" s="652"/>
      <c r="F18" s="1023"/>
      <c r="G18" s="157"/>
      <c r="H18" s="235"/>
      <c r="I18" s="237"/>
    </row>
    <row r="19" spans="1:9" ht="23.1" customHeight="1" x14ac:dyDescent="0.2">
      <c r="A19" s="308" t="str">
        <f>IF('Hidden Calculations'!AI13=-1,"",'Hidden Calculations'!AI13)</f>
        <v/>
      </c>
      <c r="B19" s="309" t="str">
        <f>'Hidden Calculations'!AM13</f>
        <v/>
      </c>
      <c r="C19" s="1022" t="str">
        <f>'Hidden Calculations'!AN13</f>
        <v/>
      </c>
      <c r="D19" s="820" t="str">
        <f>IF(C19="PM","The emission monitoring techniques for PM10 and PM2.5 will follow the technique for PM. ","")&amp;IF($C19="","",IFERROR(HLOOKUP(C19,'BACT-Monitoring Hidden'!$Q$2:$AC$226,IF('Unit Types - Emission Rates'!$H$8="Combustion",112+MATCH(B19,'BACT-Monitoring Hidden'!$B$114:$B$151,0),IF('Unit Types - Emission Rates'!$H$8="Coatings",64+MATCH(B19,'BACT-Monitoring Hidden'!$B$66:$B$113,0),IF('Unit Types - Emission Rates'!$H$8="Chemical / Energy",1+MATCH(B19,'BACT-Monitoring Hidden'!$B$3:$B$65,0),150+MATCH(B19,'BACT-Monitoring Hidden'!$B$152:$B$226,0)))),FALSE),"Fill out the Additional Notes for Monitoring column to demonstrate how monitoring will be conducted to demonstrate compliance with the permit."))</f>
        <v/>
      </c>
      <c r="E19" s="652"/>
      <c r="F19" s="1023"/>
      <c r="G19" s="157"/>
      <c r="H19" s="235"/>
      <c r="I19" s="237"/>
    </row>
    <row r="20" spans="1:9" ht="23.1" customHeight="1" thickBot="1" x14ac:dyDescent="0.25">
      <c r="A20" s="310" t="str">
        <f>IF('Hidden Calculations'!AI14=-1,"",'Hidden Calculations'!AI14)</f>
        <v/>
      </c>
      <c r="B20" s="311" t="str">
        <f>'Hidden Calculations'!AM14</f>
        <v/>
      </c>
      <c r="C20" s="1024" t="str">
        <f>'Hidden Calculations'!AN14</f>
        <v/>
      </c>
      <c r="D20" s="1025" t="str">
        <f>IF(C20="PM","The emission monitoring techniques for PM10 and PM2.5 will follow the technique for PM. ","")&amp;IF($C20="","",IFERROR(HLOOKUP(C20,'BACT-Monitoring Hidden'!$Q$2:$AC$226,IF('Unit Types - Emission Rates'!$H$8="Combustion",112+MATCH(B20,'BACT-Monitoring Hidden'!$B$114:$B$151,0),IF('Unit Types - Emission Rates'!$H$8="Coatings",64+MATCH(B20,'BACT-Monitoring Hidden'!$B$66:$B$113,0),IF('Unit Types - Emission Rates'!$H$8="Chemical / Energy",1+MATCH(B20,'BACT-Monitoring Hidden'!$B$3:$B$65,0),150+MATCH(B20,'BACT-Monitoring Hidden'!$B$152:$B$226,0)))),FALSE),"Fill out the Additional Notes for Monitoring column to demonstrate how monitoring will be conducted to demonstrate compliance with the permit."))</f>
        <v/>
      </c>
      <c r="E20" s="366"/>
      <c r="F20" s="1026"/>
      <c r="G20" s="158"/>
      <c r="H20" s="236"/>
      <c r="I20" s="237"/>
    </row>
    <row r="21" spans="1:9" ht="23.1" customHeight="1" x14ac:dyDescent="0.2">
      <c r="A21" s="1018" t="str">
        <f>IF('Hidden Calculations'!AI15=-1,"",'Hidden Calculations'!AI15)</f>
        <v/>
      </c>
      <c r="B21" s="1019" t="str">
        <f>'Hidden Calculations'!AM15</f>
        <v/>
      </c>
      <c r="C21" s="1019" t="str">
        <f>'Hidden Calculations'!AN15</f>
        <v/>
      </c>
      <c r="D21" s="764" t="str">
        <f>IF(C21="PM","The emission monitoring techniques for PM10 and PM2.5 will follow the technique for PM. ","")&amp;IF($C21="","",IFERROR(HLOOKUP(C21,'BACT-Monitoring Hidden'!$Q$2:$AC$226,IF('Unit Types - Emission Rates'!$H$8="Combustion",112+MATCH(B21,'BACT-Monitoring Hidden'!$B$114:$B$151,0),IF('Unit Types - Emission Rates'!$H$8="Coatings",64+MATCH(B21,'BACT-Monitoring Hidden'!$B$66:$B$113,0),IF('Unit Types - Emission Rates'!$H$8="Chemical / Energy",1+MATCH(B21,'BACT-Monitoring Hidden'!$B$3:$B$65,0),150+MATCH(B21,'BACT-Monitoring Hidden'!$B$152:$B$226,0)))),FALSE),"Fill out the Additional Notes for Monitoring column to demonstrate how monitoring will be conducted to demonstrate compliance with the permit."))</f>
        <v/>
      </c>
      <c r="E21" s="1020"/>
      <c r="F21" s="1021"/>
      <c r="G21" s="157"/>
      <c r="H21" s="234"/>
      <c r="I21" s="237"/>
    </row>
    <row r="22" spans="1:9" ht="23.1" customHeight="1" x14ac:dyDescent="0.2">
      <c r="A22" s="308" t="str">
        <f>IF('Hidden Calculations'!AI16=-1,"",'Hidden Calculations'!AI16)</f>
        <v/>
      </c>
      <c r="B22" s="309" t="str">
        <f>'Hidden Calculations'!AM16</f>
        <v/>
      </c>
      <c r="C22" s="1022" t="str">
        <f>'Hidden Calculations'!AN16</f>
        <v/>
      </c>
      <c r="D22" s="820" t="str">
        <f>IF(C22="PM","The emission monitoring techniques for PM10 and PM2.5 will follow the technique for PM. ","")&amp;IF($C22="","",IFERROR(HLOOKUP(C22,'BACT-Monitoring Hidden'!$Q$2:$AC$226,IF('Unit Types - Emission Rates'!$H$8="Combustion",112+MATCH(B22,'BACT-Monitoring Hidden'!$B$114:$B$151,0),IF('Unit Types - Emission Rates'!$H$8="Coatings",64+MATCH(B22,'BACT-Monitoring Hidden'!$B$66:$B$113,0),IF('Unit Types - Emission Rates'!$H$8="Chemical / Energy",1+MATCH(B22,'BACT-Monitoring Hidden'!$B$3:$B$65,0),150+MATCH(B22,'BACT-Monitoring Hidden'!$B$152:$B$226,0)))),FALSE),"Fill out the Additional Notes for Monitoring column to demonstrate how monitoring will be conducted to demonstrate compliance with the permit."))</f>
        <v/>
      </c>
      <c r="E22" s="652"/>
      <c r="F22" s="1023"/>
      <c r="G22" s="157"/>
      <c r="H22" s="235"/>
      <c r="I22" s="237"/>
    </row>
    <row r="23" spans="1:9" ht="23.1" customHeight="1" x14ac:dyDescent="0.2">
      <c r="A23" s="308" t="str">
        <f>IF('Hidden Calculations'!AI17=-1,"",'Hidden Calculations'!AI17)</f>
        <v/>
      </c>
      <c r="B23" s="309" t="str">
        <f>'Hidden Calculations'!AM17</f>
        <v/>
      </c>
      <c r="C23" s="1022" t="str">
        <f>'Hidden Calculations'!AN17</f>
        <v/>
      </c>
      <c r="D23" s="820" t="str">
        <f>IF(C23="PM","The emission monitoring techniques for PM10 and PM2.5 will follow the technique for PM. ","")&amp;IF($C23="","",IFERROR(HLOOKUP(C23,'BACT-Monitoring Hidden'!$Q$2:$AC$226,IF('Unit Types - Emission Rates'!$H$8="Combustion",112+MATCH(B23,'BACT-Monitoring Hidden'!$B$114:$B$151,0),IF('Unit Types - Emission Rates'!$H$8="Coatings",64+MATCH(B23,'BACT-Monitoring Hidden'!$B$66:$B$113,0),IF('Unit Types - Emission Rates'!$H$8="Chemical / Energy",1+MATCH(B23,'BACT-Monitoring Hidden'!$B$3:$B$65,0),150+MATCH(B23,'BACT-Monitoring Hidden'!$B$152:$B$226,0)))),FALSE),"Fill out the Additional Notes for Monitoring column to demonstrate how monitoring will be conducted to demonstrate compliance with the permit."))</f>
        <v/>
      </c>
      <c r="E23" s="652"/>
      <c r="F23" s="1023"/>
      <c r="G23" s="157"/>
      <c r="H23" s="235"/>
      <c r="I23" s="237"/>
    </row>
    <row r="24" spans="1:9" ht="23.1" customHeight="1" x14ac:dyDescent="0.2">
      <c r="A24" s="308" t="str">
        <f>IF('Hidden Calculations'!AI18=-1,"",'Hidden Calculations'!AI18)</f>
        <v/>
      </c>
      <c r="B24" s="309" t="str">
        <f>'Hidden Calculations'!AM18</f>
        <v/>
      </c>
      <c r="C24" s="1022" t="str">
        <f>'Hidden Calculations'!AN18</f>
        <v/>
      </c>
      <c r="D24" s="820" t="str">
        <f>IF(C24="PM","The emission monitoring techniques for PM10 and PM2.5 will follow the technique for PM. ","")&amp;IF($C24="","",IFERROR(HLOOKUP(C24,'BACT-Monitoring Hidden'!$Q$2:$AC$226,IF('Unit Types - Emission Rates'!$H$8="Combustion",112+MATCH(B24,'BACT-Monitoring Hidden'!$B$114:$B$151,0),IF('Unit Types - Emission Rates'!$H$8="Coatings",64+MATCH(B24,'BACT-Monitoring Hidden'!$B$66:$B$113,0),IF('Unit Types - Emission Rates'!$H$8="Chemical / Energy",1+MATCH(B24,'BACT-Monitoring Hidden'!$B$3:$B$65,0),150+MATCH(B24,'BACT-Monitoring Hidden'!$B$152:$B$226,0)))),FALSE),"Fill out the Additional Notes for Monitoring column to demonstrate how monitoring will be conducted to demonstrate compliance with the permit."))</f>
        <v/>
      </c>
      <c r="E24" s="652"/>
      <c r="F24" s="1023"/>
      <c r="G24" s="157"/>
      <c r="H24" s="235"/>
      <c r="I24" s="237"/>
    </row>
    <row r="25" spans="1:9" ht="23.1" customHeight="1" x14ac:dyDescent="0.2">
      <c r="A25" s="308" t="str">
        <f>IF('Hidden Calculations'!AI19=-1,"",'Hidden Calculations'!AI19)</f>
        <v/>
      </c>
      <c r="B25" s="309" t="str">
        <f>'Hidden Calculations'!AM19</f>
        <v/>
      </c>
      <c r="C25" s="1022" t="str">
        <f>'Hidden Calculations'!AN19</f>
        <v/>
      </c>
      <c r="D25" s="820" t="str">
        <f>IF(C25="PM","The emission monitoring techniques for PM10 and PM2.5 will follow the technique for PM. ","")&amp;IF($C25="","",IFERROR(HLOOKUP(C25,'BACT-Monitoring Hidden'!$Q$2:$AC$226,IF('Unit Types - Emission Rates'!$H$8="Combustion",112+MATCH(B25,'BACT-Monitoring Hidden'!$B$114:$B$151,0),IF('Unit Types - Emission Rates'!$H$8="Coatings",64+MATCH(B25,'BACT-Monitoring Hidden'!$B$66:$B$113,0),IF('Unit Types - Emission Rates'!$H$8="Chemical / Energy",1+MATCH(B25,'BACT-Monitoring Hidden'!$B$3:$B$65,0),150+MATCH(B25,'BACT-Monitoring Hidden'!$B$152:$B$226,0)))),FALSE),"Fill out the Additional Notes for Monitoring column to demonstrate how monitoring will be conducted to demonstrate compliance with the permit."))</f>
        <v/>
      </c>
      <c r="E25" s="652"/>
      <c r="F25" s="1023"/>
      <c r="G25" s="157"/>
      <c r="H25" s="235"/>
      <c r="I25" s="237"/>
    </row>
    <row r="26" spans="1:9" ht="23.1" customHeight="1" x14ac:dyDescent="0.2">
      <c r="A26" s="308" t="str">
        <f>IF('Hidden Calculations'!AI20=-1,"",'Hidden Calculations'!AI20)</f>
        <v/>
      </c>
      <c r="B26" s="309" t="str">
        <f>'Hidden Calculations'!AM20</f>
        <v/>
      </c>
      <c r="C26" s="1022" t="str">
        <f>'Hidden Calculations'!AN20</f>
        <v/>
      </c>
      <c r="D26" s="820" t="str">
        <f>IF(C26="PM","The emission monitoring techniques for PM10 and PM2.5 will follow the technique for PM. ","")&amp;IF($C26="","",IFERROR(HLOOKUP(C26,'BACT-Monitoring Hidden'!$Q$2:$AC$226,IF('Unit Types - Emission Rates'!$H$8="Combustion",112+MATCH(B26,'BACT-Monitoring Hidden'!$B$114:$B$151,0),IF('Unit Types - Emission Rates'!$H$8="Coatings",64+MATCH(B26,'BACT-Monitoring Hidden'!$B$66:$B$113,0),IF('Unit Types - Emission Rates'!$H$8="Chemical / Energy",1+MATCH(B26,'BACT-Monitoring Hidden'!$B$3:$B$65,0),150+MATCH(B26,'BACT-Monitoring Hidden'!$B$152:$B$226,0)))),FALSE),"Fill out the Additional Notes for Monitoring column to demonstrate how monitoring will be conducted to demonstrate compliance with the permit."))</f>
        <v/>
      </c>
      <c r="E26" s="652"/>
      <c r="F26" s="1023"/>
      <c r="G26" s="157"/>
      <c r="H26" s="235"/>
      <c r="I26" s="237"/>
    </row>
    <row r="27" spans="1:9" ht="23.1" customHeight="1" x14ac:dyDescent="0.2">
      <c r="A27" s="308" t="str">
        <f>IF('Hidden Calculations'!AI21=-1,"",'Hidden Calculations'!AI21)</f>
        <v/>
      </c>
      <c r="B27" s="309" t="str">
        <f>'Hidden Calculations'!AM21</f>
        <v/>
      </c>
      <c r="C27" s="1022" t="str">
        <f>'Hidden Calculations'!AN21</f>
        <v/>
      </c>
      <c r="D27" s="820" t="str">
        <f>IF(C27="PM","The emission monitoring techniques for PM10 and PM2.5 will follow the technique for PM. ","")&amp;IF($C27="","",IFERROR(HLOOKUP(C27,'BACT-Monitoring Hidden'!$Q$2:$AC$226,IF('Unit Types - Emission Rates'!$H$8="Combustion",112+MATCH(B27,'BACT-Monitoring Hidden'!$B$114:$B$151,0),IF('Unit Types - Emission Rates'!$H$8="Coatings",64+MATCH(B27,'BACT-Monitoring Hidden'!$B$66:$B$113,0),IF('Unit Types - Emission Rates'!$H$8="Chemical / Energy",1+MATCH(B27,'BACT-Monitoring Hidden'!$B$3:$B$65,0),150+MATCH(B27,'BACT-Monitoring Hidden'!$B$152:$B$226,0)))),FALSE),"Fill out the Additional Notes for Monitoring column to demonstrate how monitoring will be conducted to demonstrate compliance with the permit."))</f>
        <v/>
      </c>
      <c r="E27" s="652"/>
      <c r="F27" s="1023"/>
      <c r="G27" s="157"/>
      <c r="H27" s="235"/>
      <c r="I27" s="237"/>
    </row>
    <row r="28" spans="1:9" ht="23.1" customHeight="1" x14ac:dyDescent="0.2">
      <c r="A28" s="308" t="str">
        <f>IF('Hidden Calculations'!AI22=-1,"",'Hidden Calculations'!AI22)</f>
        <v/>
      </c>
      <c r="B28" s="309" t="str">
        <f>'Hidden Calculations'!AM22</f>
        <v/>
      </c>
      <c r="C28" s="1022" t="str">
        <f>'Hidden Calculations'!AN22</f>
        <v/>
      </c>
      <c r="D28" s="820" t="str">
        <f>IF(C28="PM","The emission monitoring techniques for PM10 and PM2.5 will follow the technique for PM. ","")&amp;IF($C28="","",IFERROR(HLOOKUP(C28,'BACT-Monitoring Hidden'!$Q$2:$AC$226,IF('Unit Types - Emission Rates'!$H$8="Combustion",112+MATCH(B28,'BACT-Monitoring Hidden'!$B$114:$B$151,0),IF('Unit Types - Emission Rates'!$H$8="Coatings",64+MATCH(B28,'BACT-Monitoring Hidden'!$B$66:$B$113,0),IF('Unit Types - Emission Rates'!$H$8="Chemical / Energy",1+MATCH(B28,'BACT-Monitoring Hidden'!$B$3:$B$65,0),150+MATCH(B28,'BACT-Monitoring Hidden'!$B$152:$B$226,0)))),FALSE),"Fill out the Additional Notes for Monitoring column to demonstrate how monitoring will be conducted to demonstrate compliance with the permit."))</f>
        <v/>
      </c>
      <c r="E28" s="652"/>
      <c r="F28" s="1023"/>
      <c r="G28" s="157"/>
      <c r="H28" s="235"/>
      <c r="I28" s="237"/>
    </row>
    <row r="29" spans="1:9" ht="23.1" customHeight="1" x14ac:dyDescent="0.2">
      <c r="A29" s="308" t="str">
        <f>IF('Hidden Calculations'!AI23=-1,"",'Hidden Calculations'!AI23)</f>
        <v/>
      </c>
      <c r="B29" s="309" t="str">
        <f>'Hidden Calculations'!AM23</f>
        <v/>
      </c>
      <c r="C29" s="1022" t="str">
        <f>'Hidden Calculations'!AN23</f>
        <v/>
      </c>
      <c r="D29" s="820" t="str">
        <f>IF(C29="PM","The emission monitoring techniques for PM10 and PM2.5 will follow the technique for PM. ","")&amp;IF($C29="","",IFERROR(HLOOKUP(C29,'BACT-Monitoring Hidden'!$Q$2:$AC$226,IF('Unit Types - Emission Rates'!$H$8="Combustion",112+MATCH(B29,'BACT-Monitoring Hidden'!$B$114:$B$151,0),IF('Unit Types - Emission Rates'!$H$8="Coatings",64+MATCH(B29,'BACT-Monitoring Hidden'!$B$66:$B$113,0),IF('Unit Types - Emission Rates'!$H$8="Chemical / Energy",1+MATCH(B29,'BACT-Monitoring Hidden'!$B$3:$B$65,0),150+MATCH(B29,'BACT-Monitoring Hidden'!$B$152:$B$226,0)))),FALSE),"Fill out the Additional Notes for Monitoring column to demonstrate how monitoring will be conducted to demonstrate compliance with the permit."))</f>
        <v/>
      </c>
      <c r="E29" s="652"/>
      <c r="F29" s="1023"/>
      <c r="G29" s="157"/>
      <c r="H29" s="235"/>
      <c r="I29" s="237"/>
    </row>
    <row r="30" spans="1:9" ht="23.1" customHeight="1" x14ac:dyDescent="0.2">
      <c r="A30" s="308" t="str">
        <f>IF('Hidden Calculations'!AI24=-1,"",'Hidden Calculations'!AI24)</f>
        <v/>
      </c>
      <c r="B30" s="309" t="str">
        <f>'Hidden Calculations'!AM24</f>
        <v/>
      </c>
      <c r="C30" s="1022" t="str">
        <f>'Hidden Calculations'!AN24</f>
        <v/>
      </c>
      <c r="D30" s="820" t="str">
        <f>IF(C30="PM","The emission monitoring techniques for PM10 and PM2.5 will follow the technique for PM. ","")&amp;IF($C30="","",IFERROR(HLOOKUP(C30,'BACT-Monitoring Hidden'!$Q$2:$AC$226,IF('Unit Types - Emission Rates'!$H$8="Combustion",112+MATCH(B30,'BACT-Monitoring Hidden'!$B$114:$B$151,0),IF('Unit Types - Emission Rates'!$H$8="Coatings",64+MATCH(B30,'BACT-Monitoring Hidden'!$B$66:$B$113,0),IF('Unit Types - Emission Rates'!$H$8="Chemical / Energy",1+MATCH(B30,'BACT-Monitoring Hidden'!$B$3:$B$65,0),150+MATCH(B30,'BACT-Monitoring Hidden'!$B$152:$B$226,0)))),FALSE),"Fill out the Additional Notes for Monitoring column to demonstrate how monitoring will be conducted to demonstrate compliance with the permit."))</f>
        <v/>
      </c>
      <c r="E30" s="652"/>
      <c r="F30" s="1023"/>
      <c r="G30" s="157"/>
      <c r="H30" s="235"/>
      <c r="I30" s="237"/>
    </row>
    <row r="31" spans="1:9" ht="23.1" customHeight="1" x14ac:dyDescent="0.2">
      <c r="A31" s="308" t="str">
        <f>IF('Hidden Calculations'!AI25=-1,"",'Hidden Calculations'!AI25)</f>
        <v/>
      </c>
      <c r="B31" s="309" t="str">
        <f>'Hidden Calculations'!AM25</f>
        <v/>
      </c>
      <c r="C31" s="1022" t="str">
        <f>'Hidden Calculations'!AN25</f>
        <v/>
      </c>
      <c r="D31" s="820" t="str">
        <f>IF(C31="PM","The emission monitoring techniques for PM10 and PM2.5 will follow the technique for PM. ","")&amp;IF($C31="","",IFERROR(HLOOKUP(C31,'BACT-Monitoring Hidden'!$Q$2:$AC$226,IF('Unit Types - Emission Rates'!$H$8="Combustion",112+MATCH(B31,'BACT-Monitoring Hidden'!$B$114:$B$151,0),IF('Unit Types - Emission Rates'!$H$8="Coatings",64+MATCH(B31,'BACT-Monitoring Hidden'!$B$66:$B$113,0),IF('Unit Types - Emission Rates'!$H$8="Chemical / Energy",1+MATCH(B31,'BACT-Monitoring Hidden'!$B$3:$B$65,0),150+MATCH(B31,'BACT-Monitoring Hidden'!$B$152:$B$226,0)))),FALSE),"Fill out the Additional Notes for Monitoring column to demonstrate how monitoring will be conducted to demonstrate compliance with the permit."))</f>
        <v/>
      </c>
      <c r="E31" s="652"/>
      <c r="F31" s="1023"/>
      <c r="G31" s="157"/>
      <c r="H31" s="235"/>
      <c r="I31" s="237"/>
    </row>
    <row r="32" spans="1:9" ht="23.1" customHeight="1" x14ac:dyDescent="0.2">
      <c r="A32" s="308" t="str">
        <f>IF('Hidden Calculations'!AI26=-1,"",'Hidden Calculations'!AI26)</f>
        <v/>
      </c>
      <c r="B32" s="309" t="str">
        <f>'Hidden Calculations'!AM26</f>
        <v/>
      </c>
      <c r="C32" s="1022" t="str">
        <f>'Hidden Calculations'!AN26</f>
        <v/>
      </c>
      <c r="D32" s="820" t="str">
        <f>IF(C32="PM","The emission monitoring techniques for PM10 and PM2.5 will follow the technique for PM. ","")&amp;IF($C32="","",IFERROR(HLOOKUP(C32,'BACT-Monitoring Hidden'!$Q$2:$AC$226,IF('Unit Types - Emission Rates'!$H$8="Combustion",112+MATCH(B32,'BACT-Monitoring Hidden'!$B$114:$B$151,0),IF('Unit Types - Emission Rates'!$H$8="Coatings",64+MATCH(B32,'BACT-Monitoring Hidden'!$B$66:$B$113,0),IF('Unit Types - Emission Rates'!$H$8="Chemical / Energy",1+MATCH(B32,'BACT-Monitoring Hidden'!$B$3:$B$65,0),150+MATCH(B32,'BACT-Monitoring Hidden'!$B$152:$B$226,0)))),FALSE),"Fill out the Additional Notes for Monitoring column to demonstrate how monitoring will be conducted to demonstrate compliance with the permit."))</f>
        <v/>
      </c>
      <c r="E32" s="652"/>
      <c r="F32" s="1023"/>
      <c r="G32" s="157"/>
      <c r="H32" s="235"/>
      <c r="I32" s="237"/>
    </row>
    <row r="33" spans="1:9" ht="23.1" customHeight="1" thickBot="1" x14ac:dyDescent="0.25">
      <c r="A33" s="310" t="str">
        <f>IF('Hidden Calculations'!AI27=-1,"",'Hidden Calculations'!AI27)</f>
        <v/>
      </c>
      <c r="B33" s="311" t="str">
        <f>'Hidden Calculations'!AM27</f>
        <v/>
      </c>
      <c r="C33" s="1024" t="str">
        <f>'Hidden Calculations'!AN27</f>
        <v/>
      </c>
      <c r="D33" s="1025" t="str">
        <f>IF(C33="PM","The emission monitoring techniques for PM10 and PM2.5 will follow the technique for PM. ","")&amp;IF($C33="","",IFERROR(HLOOKUP(C33,'BACT-Monitoring Hidden'!$Q$2:$AC$226,IF('Unit Types - Emission Rates'!$H$8="Combustion",112+MATCH(B33,'BACT-Monitoring Hidden'!$B$114:$B$151,0),IF('Unit Types - Emission Rates'!$H$8="Coatings",64+MATCH(B33,'BACT-Monitoring Hidden'!$B$66:$B$113,0),IF('Unit Types - Emission Rates'!$H$8="Chemical / Energy",1+MATCH(B33,'BACT-Monitoring Hidden'!$B$3:$B$65,0),150+MATCH(B33,'BACT-Monitoring Hidden'!$B$152:$B$226,0)))),FALSE),"Fill out the Additional Notes for Monitoring column to demonstrate how monitoring will be conducted to demonstrate compliance with the permit."))</f>
        <v/>
      </c>
      <c r="E33" s="366"/>
      <c r="F33" s="1026"/>
      <c r="G33" s="158"/>
      <c r="H33" s="236"/>
      <c r="I33" s="237"/>
    </row>
    <row r="34" spans="1:9" ht="23.1" customHeight="1" x14ac:dyDescent="0.2">
      <c r="A34" s="1018" t="str">
        <f>IF('Hidden Calculations'!AI28=-1,"",'Hidden Calculations'!AI28)</f>
        <v/>
      </c>
      <c r="B34" s="1019" t="str">
        <f>'Hidden Calculations'!AM28</f>
        <v/>
      </c>
      <c r="C34" s="1019" t="str">
        <f>'Hidden Calculations'!AN28</f>
        <v/>
      </c>
      <c r="D34" s="764" t="str">
        <f>IF(C34="PM","The emission monitoring techniques for PM10 and PM2.5 will follow the technique for PM. ","")&amp;IF($C34="","",IFERROR(HLOOKUP(C34,'BACT-Monitoring Hidden'!$Q$2:$AC$226,IF('Unit Types - Emission Rates'!$H$8="Combustion",112+MATCH(B34,'BACT-Monitoring Hidden'!$B$114:$B$151,0),IF('Unit Types - Emission Rates'!$H$8="Coatings",64+MATCH(B34,'BACT-Monitoring Hidden'!$B$66:$B$113,0),IF('Unit Types - Emission Rates'!$H$8="Chemical / Energy",1+MATCH(B34,'BACT-Monitoring Hidden'!$B$3:$B$65,0),150+MATCH(B34,'BACT-Monitoring Hidden'!$B$152:$B$226,0)))),FALSE),"Fill out the Additional Notes for Monitoring column to demonstrate how monitoring will be conducted to demonstrate compliance with the permit."))</f>
        <v/>
      </c>
      <c r="E34" s="1020"/>
      <c r="F34" s="1021"/>
      <c r="G34" s="157"/>
      <c r="H34" s="234"/>
      <c r="I34" s="237"/>
    </row>
    <row r="35" spans="1:9" ht="23.1" customHeight="1" x14ac:dyDescent="0.2">
      <c r="A35" s="308" t="str">
        <f>IF('Hidden Calculations'!AI29=-1,"",'Hidden Calculations'!AI29)</f>
        <v/>
      </c>
      <c r="B35" s="309" t="str">
        <f>'Hidden Calculations'!AM29</f>
        <v/>
      </c>
      <c r="C35" s="1022" t="str">
        <f>'Hidden Calculations'!AN29</f>
        <v/>
      </c>
      <c r="D35" s="820" t="str">
        <f>IF(C35="PM","The emission monitoring techniques for PM10 and PM2.5 will follow the technique for PM. ","")&amp;IF($C35="","",IFERROR(HLOOKUP(C35,'BACT-Monitoring Hidden'!$Q$2:$AC$226,IF('Unit Types - Emission Rates'!$H$8="Combustion",112+MATCH(B35,'BACT-Monitoring Hidden'!$B$114:$B$151,0),IF('Unit Types - Emission Rates'!$H$8="Coatings",64+MATCH(B35,'BACT-Monitoring Hidden'!$B$66:$B$113,0),IF('Unit Types - Emission Rates'!$H$8="Chemical / Energy",1+MATCH(B35,'BACT-Monitoring Hidden'!$B$3:$B$65,0),150+MATCH(B35,'BACT-Monitoring Hidden'!$B$152:$B$226,0)))),FALSE),"Fill out the Additional Notes for Monitoring column to demonstrate how monitoring will be conducted to demonstrate compliance with the permit."))</f>
        <v/>
      </c>
      <c r="E35" s="652"/>
      <c r="F35" s="1023"/>
      <c r="G35" s="157"/>
      <c r="H35" s="235"/>
      <c r="I35" s="237"/>
    </row>
    <row r="36" spans="1:9" ht="23.1" customHeight="1" x14ac:dyDescent="0.2">
      <c r="A36" s="308" t="str">
        <f>IF('Hidden Calculations'!AI30=-1,"",'Hidden Calculations'!AI30)</f>
        <v/>
      </c>
      <c r="B36" s="309" t="str">
        <f>'Hidden Calculations'!AM30</f>
        <v/>
      </c>
      <c r="C36" s="1022" t="str">
        <f>'Hidden Calculations'!AN30</f>
        <v/>
      </c>
      <c r="D36" s="820" t="str">
        <f>IF(C36="PM","The emission monitoring techniques for PM10 and PM2.5 will follow the technique for PM. ","")&amp;IF($C36="","",IFERROR(HLOOKUP(C36,'BACT-Monitoring Hidden'!$Q$2:$AC$226,IF('Unit Types - Emission Rates'!$H$8="Combustion",112+MATCH(B36,'BACT-Monitoring Hidden'!$B$114:$B$151,0),IF('Unit Types - Emission Rates'!$H$8="Coatings",64+MATCH(B36,'BACT-Monitoring Hidden'!$B$66:$B$113,0),IF('Unit Types - Emission Rates'!$H$8="Chemical / Energy",1+MATCH(B36,'BACT-Monitoring Hidden'!$B$3:$B$65,0),150+MATCH(B36,'BACT-Monitoring Hidden'!$B$152:$B$226,0)))),FALSE),"Fill out the Additional Notes for Monitoring column to demonstrate how monitoring will be conducted to demonstrate compliance with the permit."))</f>
        <v/>
      </c>
      <c r="E36" s="652"/>
      <c r="F36" s="1023"/>
      <c r="G36" s="157"/>
      <c r="H36" s="235"/>
      <c r="I36" s="237"/>
    </row>
    <row r="37" spans="1:9" ht="23.1" customHeight="1" x14ac:dyDescent="0.2">
      <c r="A37" s="308" t="str">
        <f>IF('Hidden Calculations'!AI31=-1,"",'Hidden Calculations'!AI31)</f>
        <v/>
      </c>
      <c r="B37" s="309" t="str">
        <f>'Hidden Calculations'!AM31</f>
        <v/>
      </c>
      <c r="C37" s="1022" t="str">
        <f>'Hidden Calculations'!AN31</f>
        <v/>
      </c>
      <c r="D37" s="820" t="str">
        <f>IF(C37="PM","The emission monitoring techniques for PM10 and PM2.5 will follow the technique for PM. ","")&amp;IF($C37="","",IFERROR(HLOOKUP(C37,'BACT-Monitoring Hidden'!$Q$2:$AC$226,IF('Unit Types - Emission Rates'!$H$8="Combustion",112+MATCH(B37,'BACT-Monitoring Hidden'!$B$114:$B$151,0),IF('Unit Types - Emission Rates'!$H$8="Coatings",64+MATCH(B37,'BACT-Monitoring Hidden'!$B$66:$B$113,0),IF('Unit Types - Emission Rates'!$H$8="Chemical / Energy",1+MATCH(B37,'BACT-Monitoring Hidden'!$B$3:$B$65,0),150+MATCH(B37,'BACT-Monitoring Hidden'!$B$152:$B$226,0)))),FALSE),"Fill out the Additional Notes for Monitoring column to demonstrate how monitoring will be conducted to demonstrate compliance with the permit."))</f>
        <v/>
      </c>
      <c r="E37" s="652"/>
      <c r="F37" s="1023"/>
      <c r="G37" s="157"/>
      <c r="H37" s="235"/>
      <c r="I37" s="237"/>
    </row>
    <row r="38" spans="1:9" ht="23.1" customHeight="1" x14ac:dyDescent="0.2">
      <c r="A38" s="308" t="str">
        <f>IF('Hidden Calculations'!AI32=-1,"",'Hidden Calculations'!AI32)</f>
        <v/>
      </c>
      <c r="B38" s="309" t="str">
        <f>'Hidden Calculations'!AM32</f>
        <v/>
      </c>
      <c r="C38" s="1022" t="str">
        <f>'Hidden Calculations'!AN32</f>
        <v/>
      </c>
      <c r="D38" s="820" t="str">
        <f>IF(C38="PM","The emission monitoring techniques for PM10 and PM2.5 will follow the technique for PM. ","")&amp;IF($C38="","",IFERROR(HLOOKUP(C38,'BACT-Monitoring Hidden'!$Q$2:$AC$226,IF('Unit Types - Emission Rates'!$H$8="Combustion",112+MATCH(B38,'BACT-Monitoring Hidden'!$B$114:$B$151,0),IF('Unit Types - Emission Rates'!$H$8="Coatings",64+MATCH(B38,'BACT-Monitoring Hidden'!$B$66:$B$113,0),IF('Unit Types - Emission Rates'!$H$8="Chemical / Energy",1+MATCH(B38,'BACT-Monitoring Hidden'!$B$3:$B$65,0),150+MATCH(B38,'BACT-Monitoring Hidden'!$B$152:$B$226,0)))),FALSE),"Fill out the Additional Notes for Monitoring column to demonstrate how monitoring will be conducted to demonstrate compliance with the permit."))</f>
        <v/>
      </c>
      <c r="E38" s="652"/>
      <c r="F38" s="1023"/>
      <c r="G38" s="157"/>
      <c r="H38" s="235"/>
      <c r="I38" s="237"/>
    </row>
    <row r="39" spans="1:9" ht="23.1" customHeight="1" x14ac:dyDescent="0.2">
      <c r="A39" s="308" t="str">
        <f>IF('Hidden Calculations'!AI33=-1,"",'Hidden Calculations'!AI33)</f>
        <v/>
      </c>
      <c r="B39" s="309" t="str">
        <f>'Hidden Calculations'!AM33</f>
        <v/>
      </c>
      <c r="C39" s="1022" t="str">
        <f>'Hidden Calculations'!AN33</f>
        <v/>
      </c>
      <c r="D39" s="820" t="str">
        <f>IF(C39="PM","The emission monitoring techniques for PM10 and PM2.5 will follow the technique for PM. ","")&amp;IF($C39="","",IFERROR(HLOOKUP(C39,'BACT-Monitoring Hidden'!$Q$2:$AC$226,IF('Unit Types - Emission Rates'!$H$8="Combustion",112+MATCH(B39,'BACT-Monitoring Hidden'!$B$114:$B$151,0),IF('Unit Types - Emission Rates'!$H$8="Coatings",64+MATCH(B39,'BACT-Monitoring Hidden'!$B$66:$B$113,0),IF('Unit Types - Emission Rates'!$H$8="Chemical / Energy",1+MATCH(B39,'BACT-Monitoring Hidden'!$B$3:$B$65,0),150+MATCH(B39,'BACT-Monitoring Hidden'!$B$152:$B$226,0)))),FALSE),"Fill out the Additional Notes for Monitoring column to demonstrate how monitoring will be conducted to demonstrate compliance with the permit."))</f>
        <v/>
      </c>
      <c r="E39" s="652"/>
      <c r="F39" s="1023"/>
      <c r="G39" s="157"/>
      <c r="H39" s="235"/>
      <c r="I39" s="237"/>
    </row>
    <row r="40" spans="1:9" ht="23.1" customHeight="1" x14ac:dyDescent="0.2">
      <c r="A40" s="308" t="str">
        <f>IF('Hidden Calculations'!AI34=-1,"",'Hidden Calculations'!AI34)</f>
        <v/>
      </c>
      <c r="B40" s="309" t="str">
        <f>'Hidden Calculations'!AM34</f>
        <v/>
      </c>
      <c r="C40" s="1022" t="str">
        <f>'Hidden Calculations'!AN34</f>
        <v/>
      </c>
      <c r="D40" s="820" t="str">
        <f>IF(C40="PM","The emission monitoring techniques for PM10 and PM2.5 will follow the technique for PM. ","")&amp;IF($C40="","",IFERROR(HLOOKUP(C40,'BACT-Monitoring Hidden'!$Q$2:$AC$226,IF('Unit Types - Emission Rates'!$H$8="Combustion",112+MATCH(B40,'BACT-Monitoring Hidden'!$B$114:$B$151,0),IF('Unit Types - Emission Rates'!$H$8="Coatings",64+MATCH(B40,'BACT-Monitoring Hidden'!$B$66:$B$113,0),IF('Unit Types - Emission Rates'!$H$8="Chemical / Energy",1+MATCH(B40,'BACT-Monitoring Hidden'!$B$3:$B$65,0),150+MATCH(B40,'BACT-Monitoring Hidden'!$B$152:$B$226,0)))),FALSE),"Fill out the Additional Notes for Monitoring column to demonstrate how monitoring will be conducted to demonstrate compliance with the permit."))</f>
        <v/>
      </c>
      <c r="E40" s="652"/>
      <c r="F40" s="1023"/>
      <c r="G40" s="157"/>
      <c r="H40" s="235"/>
      <c r="I40" s="237"/>
    </row>
    <row r="41" spans="1:9" ht="23.1" customHeight="1" x14ac:dyDescent="0.2">
      <c r="A41" s="308" t="str">
        <f>IF('Hidden Calculations'!AI35=-1,"",'Hidden Calculations'!AI35)</f>
        <v/>
      </c>
      <c r="B41" s="309" t="str">
        <f>'Hidden Calculations'!AM35</f>
        <v/>
      </c>
      <c r="C41" s="1022" t="str">
        <f>'Hidden Calculations'!AN35</f>
        <v/>
      </c>
      <c r="D41" s="820" t="str">
        <f>IF(C41="PM","The emission monitoring techniques for PM10 and PM2.5 will follow the technique for PM. ","")&amp;IF($C41="","",IFERROR(HLOOKUP(C41,'BACT-Monitoring Hidden'!$Q$2:$AC$226,IF('Unit Types - Emission Rates'!$H$8="Combustion",112+MATCH(B41,'BACT-Monitoring Hidden'!$B$114:$B$151,0),IF('Unit Types - Emission Rates'!$H$8="Coatings",64+MATCH(B41,'BACT-Monitoring Hidden'!$B$66:$B$113,0),IF('Unit Types - Emission Rates'!$H$8="Chemical / Energy",1+MATCH(B41,'BACT-Monitoring Hidden'!$B$3:$B$65,0),150+MATCH(B41,'BACT-Monitoring Hidden'!$B$152:$B$226,0)))),FALSE),"Fill out the Additional Notes for Monitoring column to demonstrate how monitoring will be conducted to demonstrate compliance with the permit."))</f>
        <v/>
      </c>
      <c r="E41" s="652"/>
      <c r="F41" s="1023"/>
      <c r="G41" s="157"/>
      <c r="H41" s="235"/>
      <c r="I41" s="237"/>
    </row>
    <row r="42" spans="1:9" ht="23.1" customHeight="1" x14ac:dyDescent="0.2">
      <c r="A42" s="308" t="str">
        <f>IF('Hidden Calculations'!AI36=-1,"",'Hidden Calculations'!AI36)</f>
        <v/>
      </c>
      <c r="B42" s="309" t="str">
        <f>'Hidden Calculations'!AM36</f>
        <v/>
      </c>
      <c r="C42" s="1022" t="str">
        <f>'Hidden Calculations'!AN36</f>
        <v/>
      </c>
      <c r="D42" s="820" t="str">
        <f>IF(C42="PM","The emission monitoring techniques for PM10 and PM2.5 will follow the technique for PM. ","")&amp;IF($C42="","",IFERROR(HLOOKUP(C42,'BACT-Monitoring Hidden'!$Q$2:$AC$226,IF('Unit Types - Emission Rates'!$H$8="Combustion",112+MATCH(B42,'BACT-Monitoring Hidden'!$B$114:$B$151,0),IF('Unit Types - Emission Rates'!$H$8="Coatings",64+MATCH(B42,'BACT-Monitoring Hidden'!$B$66:$B$113,0),IF('Unit Types - Emission Rates'!$H$8="Chemical / Energy",1+MATCH(B42,'BACT-Monitoring Hidden'!$B$3:$B$65,0),150+MATCH(B42,'BACT-Monitoring Hidden'!$B$152:$B$226,0)))),FALSE),"Fill out the Additional Notes for Monitoring column to demonstrate how monitoring will be conducted to demonstrate compliance with the permit."))</f>
        <v/>
      </c>
      <c r="E42" s="652"/>
      <c r="F42" s="1023"/>
      <c r="G42" s="157"/>
      <c r="H42" s="235"/>
      <c r="I42" s="237"/>
    </row>
    <row r="43" spans="1:9" ht="23.1" customHeight="1" x14ac:dyDescent="0.2">
      <c r="A43" s="308" t="str">
        <f>IF('Hidden Calculations'!AI37=-1,"",'Hidden Calculations'!AI37)</f>
        <v/>
      </c>
      <c r="B43" s="309" t="str">
        <f>'Hidden Calculations'!AM37</f>
        <v/>
      </c>
      <c r="C43" s="1022" t="str">
        <f>'Hidden Calculations'!AN37</f>
        <v/>
      </c>
      <c r="D43" s="820" t="str">
        <f>IF(C43="PM","The emission monitoring techniques for PM10 and PM2.5 will follow the technique for PM. ","")&amp;IF($C43="","",IFERROR(HLOOKUP(C43,'BACT-Monitoring Hidden'!$Q$2:$AC$226,IF('Unit Types - Emission Rates'!$H$8="Combustion",112+MATCH(B43,'BACT-Monitoring Hidden'!$B$114:$B$151,0),IF('Unit Types - Emission Rates'!$H$8="Coatings",64+MATCH(B43,'BACT-Monitoring Hidden'!$B$66:$B$113,0),IF('Unit Types - Emission Rates'!$H$8="Chemical / Energy",1+MATCH(B43,'BACT-Monitoring Hidden'!$B$3:$B$65,0),150+MATCH(B43,'BACT-Monitoring Hidden'!$B$152:$B$226,0)))),FALSE),"Fill out the Additional Notes for Monitoring column to demonstrate how monitoring will be conducted to demonstrate compliance with the permit."))</f>
        <v/>
      </c>
      <c r="E43" s="652"/>
      <c r="F43" s="1023"/>
      <c r="G43" s="157"/>
      <c r="H43" s="235"/>
      <c r="I43" s="237"/>
    </row>
    <row r="44" spans="1:9" ht="23.1" customHeight="1" x14ac:dyDescent="0.2">
      <c r="A44" s="308" t="str">
        <f>IF('Hidden Calculations'!AI38=-1,"",'Hidden Calculations'!AI38)</f>
        <v/>
      </c>
      <c r="B44" s="309" t="str">
        <f>'Hidden Calculations'!AM38</f>
        <v/>
      </c>
      <c r="C44" s="1022" t="str">
        <f>'Hidden Calculations'!AN38</f>
        <v/>
      </c>
      <c r="D44" s="820" t="str">
        <f>IF(C44="PM","The emission monitoring techniques for PM10 and PM2.5 will follow the technique for PM. ","")&amp;IF($C44="","",IFERROR(HLOOKUP(C44,'BACT-Monitoring Hidden'!$Q$2:$AC$226,IF('Unit Types - Emission Rates'!$H$8="Combustion",112+MATCH(B44,'BACT-Monitoring Hidden'!$B$114:$B$151,0),IF('Unit Types - Emission Rates'!$H$8="Coatings",64+MATCH(B44,'BACT-Monitoring Hidden'!$B$66:$B$113,0),IF('Unit Types - Emission Rates'!$H$8="Chemical / Energy",1+MATCH(B44,'BACT-Monitoring Hidden'!$B$3:$B$65,0),150+MATCH(B44,'BACT-Monitoring Hidden'!$B$152:$B$226,0)))),FALSE),"Fill out the Additional Notes for Monitoring column to demonstrate how monitoring will be conducted to demonstrate compliance with the permit."))</f>
        <v/>
      </c>
      <c r="E44" s="652"/>
      <c r="F44" s="1023"/>
      <c r="G44" s="157"/>
      <c r="H44" s="235"/>
      <c r="I44" s="237"/>
    </row>
    <row r="45" spans="1:9" ht="23.1" customHeight="1" x14ac:dyDescent="0.2">
      <c r="A45" s="308" t="str">
        <f>IF('Hidden Calculations'!AI39=-1,"",'Hidden Calculations'!AI39)</f>
        <v/>
      </c>
      <c r="B45" s="309" t="str">
        <f>'Hidden Calculations'!AM39</f>
        <v/>
      </c>
      <c r="C45" s="1022" t="str">
        <f>'Hidden Calculations'!AN39</f>
        <v/>
      </c>
      <c r="D45" s="820" t="str">
        <f>IF(C45="PM","The emission monitoring techniques for PM10 and PM2.5 will follow the technique for PM. ","")&amp;IF($C45="","",IFERROR(HLOOKUP(C45,'BACT-Monitoring Hidden'!$Q$2:$AC$226,IF('Unit Types - Emission Rates'!$H$8="Combustion",112+MATCH(B45,'BACT-Monitoring Hidden'!$B$114:$B$151,0),IF('Unit Types - Emission Rates'!$H$8="Coatings",64+MATCH(B45,'BACT-Monitoring Hidden'!$B$66:$B$113,0),IF('Unit Types - Emission Rates'!$H$8="Chemical / Energy",1+MATCH(B45,'BACT-Monitoring Hidden'!$B$3:$B$65,0),150+MATCH(B45,'BACT-Monitoring Hidden'!$B$152:$B$226,0)))),FALSE),"Fill out the Additional Notes for Monitoring column to demonstrate how monitoring will be conducted to demonstrate compliance with the permit."))</f>
        <v/>
      </c>
      <c r="E45" s="652"/>
      <c r="F45" s="1023"/>
      <c r="G45" s="157"/>
      <c r="H45" s="235"/>
      <c r="I45" s="237"/>
    </row>
    <row r="46" spans="1:9" ht="23.1" customHeight="1" thickBot="1" x14ac:dyDescent="0.25">
      <c r="A46" s="310" t="str">
        <f>IF('Hidden Calculations'!AI40=-1,"",'Hidden Calculations'!AI40)</f>
        <v/>
      </c>
      <c r="B46" s="311" t="str">
        <f>'Hidden Calculations'!AM40</f>
        <v/>
      </c>
      <c r="C46" s="1024" t="str">
        <f>'Hidden Calculations'!AN40</f>
        <v/>
      </c>
      <c r="D46" s="1025" t="str">
        <f>IF(C46="PM","The emission monitoring techniques for PM10 and PM2.5 will follow the technique for PM. ","")&amp;IF($C46="","",IFERROR(HLOOKUP(C46,'BACT-Monitoring Hidden'!$Q$2:$AC$226,IF('Unit Types - Emission Rates'!$H$8="Combustion",112+MATCH(B46,'BACT-Monitoring Hidden'!$B$114:$B$151,0),IF('Unit Types - Emission Rates'!$H$8="Coatings",64+MATCH(B46,'BACT-Monitoring Hidden'!$B$66:$B$113,0),IF('Unit Types - Emission Rates'!$H$8="Chemical / Energy",1+MATCH(B46,'BACT-Monitoring Hidden'!$B$3:$B$65,0),150+MATCH(B46,'BACT-Monitoring Hidden'!$B$152:$B$226,0)))),FALSE),"Fill out the Additional Notes for Monitoring column to demonstrate how monitoring will be conducted to demonstrate compliance with the permit."))</f>
        <v/>
      </c>
      <c r="E46" s="366"/>
      <c r="F46" s="1026"/>
      <c r="G46" s="158"/>
      <c r="H46" s="236"/>
      <c r="I46" s="237"/>
    </row>
    <row r="47" spans="1:9" ht="23.1" customHeight="1" x14ac:dyDescent="0.2">
      <c r="A47" s="1018" t="str">
        <f>IF('Hidden Calculations'!AI41=-1,"",'Hidden Calculations'!AI41)</f>
        <v/>
      </c>
      <c r="B47" s="1019" t="str">
        <f>'Hidden Calculations'!AM41</f>
        <v/>
      </c>
      <c r="C47" s="1019" t="str">
        <f>'Hidden Calculations'!AN41</f>
        <v/>
      </c>
      <c r="D47" s="764" t="str">
        <f>IF(C47="PM","The emission monitoring techniques for PM10 and PM2.5 will follow the technique for PM. ","")&amp;IF($C47="","",IFERROR(HLOOKUP(C47,'BACT-Monitoring Hidden'!$Q$2:$AC$226,IF('Unit Types - Emission Rates'!$H$8="Combustion",112+MATCH(B47,'BACT-Monitoring Hidden'!$B$114:$B$151,0),IF('Unit Types - Emission Rates'!$H$8="Coatings",64+MATCH(B47,'BACT-Monitoring Hidden'!$B$66:$B$113,0),IF('Unit Types - Emission Rates'!$H$8="Chemical / Energy",1+MATCH(B47,'BACT-Monitoring Hidden'!$B$3:$B$65,0),150+MATCH(B47,'BACT-Monitoring Hidden'!$B$152:$B$226,0)))),FALSE),"Fill out the Additional Notes for Monitoring column to demonstrate how monitoring will be conducted to demonstrate compliance with the permit."))</f>
        <v/>
      </c>
      <c r="E47" s="1020"/>
      <c r="F47" s="1021"/>
      <c r="G47" s="157"/>
      <c r="H47" s="234"/>
      <c r="I47" s="237"/>
    </row>
    <row r="48" spans="1:9" ht="23.1" customHeight="1" x14ac:dyDescent="0.2">
      <c r="A48" s="308" t="str">
        <f>IF('Hidden Calculations'!AI42=-1,"",'Hidden Calculations'!AI42)</f>
        <v/>
      </c>
      <c r="B48" s="309" t="str">
        <f>'Hidden Calculations'!AM42</f>
        <v/>
      </c>
      <c r="C48" s="1022" t="str">
        <f>'Hidden Calculations'!AN42</f>
        <v/>
      </c>
      <c r="D48" s="820" t="str">
        <f>IF(C48="PM","The emission monitoring techniques for PM10 and PM2.5 will follow the technique for PM. ","")&amp;IF($C48="","",IFERROR(HLOOKUP(C48,'BACT-Monitoring Hidden'!$Q$2:$AC$226,IF('Unit Types - Emission Rates'!$H$8="Combustion",112+MATCH(B48,'BACT-Monitoring Hidden'!$B$114:$B$151,0),IF('Unit Types - Emission Rates'!$H$8="Coatings",64+MATCH(B48,'BACT-Monitoring Hidden'!$B$66:$B$113,0),IF('Unit Types - Emission Rates'!$H$8="Chemical / Energy",1+MATCH(B48,'BACT-Monitoring Hidden'!$B$3:$B$65,0),150+MATCH(B48,'BACT-Monitoring Hidden'!$B$152:$B$226,0)))),FALSE),"Fill out the Additional Notes for Monitoring column to demonstrate how monitoring will be conducted to demonstrate compliance with the permit."))</f>
        <v/>
      </c>
      <c r="E48" s="652"/>
      <c r="F48" s="1023"/>
      <c r="G48" s="157"/>
      <c r="H48" s="235"/>
      <c r="I48" s="237"/>
    </row>
    <row r="49" spans="1:9" ht="23.1" customHeight="1" x14ac:dyDescent="0.2">
      <c r="A49" s="308" t="str">
        <f>IF('Hidden Calculations'!AI43=-1,"",'Hidden Calculations'!AI43)</f>
        <v/>
      </c>
      <c r="B49" s="309" t="str">
        <f>'Hidden Calculations'!AM43</f>
        <v/>
      </c>
      <c r="C49" s="1022" t="str">
        <f>'Hidden Calculations'!AN43</f>
        <v/>
      </c>
      <c r="D49" s="820" t="str">
        <f>IF(C49="PM","The emission monitoring techniques for PM10 and PM2.5 will follow the technique for PM. ","")&amp;IF($C49="","",IFERROR(HLOOKUP(C49,'BACT-Monitoring Hidden'!$Q$2:$AC$226,IF('Unit Types - Emission Rates'!$H$8="Combustion",112+MATCH(B49,'BACT-Monitoring Hidden'!$B$114:$B$151,0),IF('Unit Types - Emission Rates'!$H$8="Coatings",64+MATCH(B49,'BACT-Monitoring Hidden'!$B$66:$B$113,0),IF('Unit Types - Emission Rates'!$H$8="Chemical / Energy",1+MATCH(B49,'BACT-Monitoring Hidden'!$B$3:$B$65,0),150+MATCH(B49,'BACT-Monitoring Hidden'!$B$152:$B$226,0)))),FALSE),"Fill out the Additional Notes for Monitoring column to demonstrate how monitoring will be conducted to demonstrate compliance with the permit."))</f>
        <v/>
      </c>
      <c r="E49" s="652"/>
      <c r="F49" s="1023"/>
      <c r="G49" s="157"/>
      <c r="H49" s="235"/>
      <c r="I49" s="237"/>
    </row>
    <row r="50" spans="1:9" ht="23.1" customHeight="1" x14ac:dyDescent="0.2">
      <c r="A50" s="308" t="str">
        <f>IF('Hidden Calculations'!AI44=-1,"",'Hidden Calculations'!AI44)</f>
        <v/>
      </c>
      <c r="B50" s="309" t="str">
        <f>'Hidden Calculations'!AM44</f>
        <v/>
      </c>
      <c r="C50" s="1022" t="str">
        <f>'Hidden Calculations'!AN44</f>
        <v/>
      </c>
      <c r="D50" s="820" t="str">
        <f>IF(C50="PM","The emission monitoring techniques for PM10 and PM2.5 will follow the technique for PM. ","")&amp;IF($C50="","",IFERROR(HLOOKUP(C50,'BACT-Monitoring Hidden'!$Q$2:$AC$226,IF('Unit Types - Emission Rates'!$H$8="Combustion",112+MATCH(B50,'BACT-Monitoring Hidden'!$B$114:$B$151,0),IF('Unit Types - Emission Rates'!$H$8="Coatings",64+MATCH(B50,'BACT-Monitoring Hidden'!$B$66:$B$113,0),IF('Unit Types - Emission Rates'!$H$8="Chemical / Energy",1+MATCH(B50,'BACT-Monitoring Hidden'!$B$3:$B$65,0),150+MATCH(B50,'BACT-Monitoring Hidden'!$B$152:$B$226,0)))),FALSE),"Fill out the Additional Notes for Monitoring column to demonstrate how monitoring will be conducted to demonstrate compliance with the permit."))</f>
        <v/>
      </c>
      <c r="E50" s="652"/>
      <c r="F50" s="1023"/>
      <c r="G50" s="157"/>
      <c r="H50" s="235"/>
      <c r="I50" s="237"/>
    </row>
    <row r="51" spans="1:9" ht="23.1" customHeight="1" x14ac:dyDescent="0.2">
      <c r="A51" s="308" t="str">
        <f>IF('Hidden Calculations'!AI45=-1,"",'Hidden Calculations'!AI45)</f>
        <v/>
      </c>
      <c r="B51" s="309" t="str">
        <f>'Hidden Calculations'!AM45</f>
        <v/>
      </c>
      <c r="C51" s="1022" t="str">
        <f>'Hidden Calculations'!AN45</f>
        <v/>
      </c>
      <c r="D51" s="820" t="str">
        <f>IF(C51="PM","The emission monitoring techniques for PM10 and PM2.5 will follow the technique for PM. ","")&amp;IF($C51="","",IFERROR(HLOOKUP(C51,'BACT-Monitoring Hidden'!$Q$2:$AC$226,IF('Unit Types - Emission Rates'!$H$8="Combustion",112+MATCH(B51,'BACT-Monitoring Hidden'!$B$114:$B$151,0),IF('Unit Types - Emission Rates'!$H$8="Coatings",64+MATCH(B51,'BACT-Monitoring Hidden'!$B$66:$B$113,0),IF('Unit Types - Emission Rates'!$H$8="Chemical / Energy",1+MATCH(B51,'BACT-Monitoring Hidden'!$B$3:$B$65,0),150+MATCH(B51,'BACT-Monitoring Hidden'!$B$152:$B$226,0)))),FALSE),"Fill out the Additional Notes for Monitoring column to demonstrate how monitoring will be conducted to demonstrate compliance with the permit."))</f>
        <v/>
      </c>
      <c r="E51" s="652"/>
      <c r="F51" s="1023"/>
      <c r="G51" s="157"/>
      <c r="H51" s="235"/>
      <c r="I51" s="237"/>
    </row>
    <row r="52" spans="1:9" ht="23.1" customHeight="1" x14ac:dyDescent="0.2">
      <c r="A52" s="308" t="str">
        <f>IF('Hidden Calculations'!AI46=-1,"",'Hidden Calculations'!AI46)</f>
        <v/>
      </c>
      <c r="B52" s="309" t="str">
        <f>'Hidden Calculations'!AM46</f>
        <v/>
      </c>
      <c r="C52" s="1022" t="str">
        <f>'Hidden Calculations'!AN46</f>
        <v/>
      </c>
      <c r="D52" s="820" t="str">
        <f>IF(C52="PM","The emission monitoring techniques for PM10 and PM2.5 will follow the technique for PM. ","")&amp;IF($C52="","",IFERROR(HLOOKUP(C52,'BACT-Monitoring Hidden'!$Q$2:$AC$226,IF('Unit Types - Emission Rates'!$H$8="Combustion",112+MATCH(B52,'BACT-Monitoring Hidden'!$B$114:$B$151,0),IF('Unit Types - Emission Rates'!$H$8="Coatings",64+MATCH(B52,'BACT-Monitoring Hidden'!$B$66:$B$113,0),IF('Unit Types - Emission Rates'!$H$8="Chemical / Energy",1+MATCH(B52,'BACT-Monitoring Hidden'!$B$3:$B$65,0),150+MATCH(B52,'BACT-Monitoring Hidden'!$B$152:$B$226,0)))),FALSE),"Fill out the Additional Notes for Monitoring column to demonstrate how monitoring will be conducted to demonstrate compliance with the permit."))</f>
        <v/>
      </c>
      <c r="E52" s="652"/>
      <c r="F52" s="1023"/>
      <c r="G52" s="157"/>
      <c r="H52" s="235"/>
      <c r="I52" s="237"/>
    </row>
    <row r="53" spans="1:9" ht="23.1" customHeight="1" x14ac:dyDescent="0.2">
      <c r="A53" s="308" t="str">
        <f>IF('Hidden Calculations'!AI47=-1,"",'Hidden Calculations'!AI47)</f>
        <v/>
      </c>
      <c r="B53" s="309" t="str">
        <f>'Hidden Calculations'!AM47</f>
        <v/>
      </c>
      <c r="C53" s="1022" t="str">
        <f>'Hidden Calculations'!AN47</f>
        <v/>
      </c>
      <c r="D53" s="820" t="str">
        <f>IF(C53="PM","The emission monitoring techniques for PM10 and PM2.5 will follow the technique for PM. ","")&amp;IF($C53="","",IFERROR(HLOOKUP(C53,'BACT-Monitoring Hidden'!$Q$2:$AC$226,IF('Unit Types - Emission Rates'!$H$8="Combustion",112+MATCH(B53,'BACT-Monitoring Hidden'!$B$114:$B$151,0),IF('Unit Types - Emission Rates'!$H$8="Coatings",64+MATCH(B53,'BACT-Monitoring Hidden'!$B$66:$B$113,0),IF('Unit Types - Emission Rates'!$H$8="Chemical / Energy",1+MATCH(B53,'BACT-Monitoring Hidden'!$B$3:$B$65,0),150+MATCH(B53,'BACT-Monitoring Hidden'!$B$152:$B$226,0)))),FALSE),"Fill out the Additional Notes for Monitoring column to demonstrate how monitoring will be conducted to demonstrate compliance with the permit."))</f>
        <v/>
      </c>
      <c r="E53" s="652"/>
      <c r="F53" s="1023"/>
      <c r="G53" s="157"/>
      <c r="H53" s="235"/>
      <c r="I53" s="237"/>
    </row>
    <row r="54" spans="1:9" ht="23.1" customHeight="1" x14ac:dyDescent="0.2">
      <c r="A54" s="308" t="str">
        <f>IF('Hidden Calculations'!AI48=-1,"",'Hidden Calculations'!AI48)</f>
        <v/>
      </c>
      <c r="B54" s="309" t="str">
        <f>'Hidden Calculations'!AM48</f>
        <v/>
      </c>
      <c r="C54" s="1022" t="str">
        <f>'Hidden Calculations'!AN48</f>
        <v/>
      </c>
      <c r="D54" s="820" t="str">
        <f>IF(C54="PM","The emission monitoring techniques for PM10 and PM2.5 will follow the technique for PM. ","")&amp;IF($C54="","",IFERROR(HLOOKUP(C54,'BACT-Monitoring Hidden'!$Q$2:$AC$226,IF('Unit Types - Emission Rates'!$H$8="Combustion",112+MATCH(B54,'BACT-Monitoring Hidden'!$B$114:$B$151,0),IF('Unit Types - Emission Rates'!$H$8="Coatings",64+MATCH(B54,'BACT-Monitoring Hidden'!$B$66:$B$113,0),IF('Unit Types - Emission Rates'!$H$8="Chemical / Energy",1+MATCH(B54,'BACT-Monitoring Hidden'!$B$3:$B$65,0),150+MATCH(B54,'BACT-Monitoring Hidden'!$B$152:$B$226,0)))),FALSE),"Fill out the Additional Notes for Monitoring column to demonstrate how monitoring will be conducted to demonstrate compliance with the permit."))</f>
        <v/>
      </c>
      <c r="E54" s="652"/>
      <c r="F54" s="1023"/>
      <c r="G54" s="157"/>
      <c r="H54" s="235"/>
      <c r="I54" s="237"/>
    </row>
    <row r="55" spans="1:9" ht="23.1" customHeight="1" x14ac:dyDescent="0.2">
      <c r="A55" s="308" t="str">
        <f>IF('Hidden Calculations'!AI49=-1,"",'Hidden Calculations'!AI49)</f>
        <v/>
      </c>
      <c r="B55" s="309" t="str">
        <f>'Hidden Calculations'!AM49</f>
        <v/>
      </c>
      <c r="C55" s="1022" t="str">
        <f>'Hidden Calculations'!AN49</f>
        <v/>
      </c>
      <c r="D55" s="820" t="str">
        <f>IF(C55="PM","The emission monitoring techniques for PM10 and PM2.5 will follow the technique for PM. ","")&amp;IF($C55="","",IFERROR(HLOOKUP(C55,'BACT-Monitoring Hidden'!$Q$2:$AC$226,IF('Unit Types - Emission Rates'!$H$8="Combustion",112+MATCH(B55,'BACT-Monitoring Hidden'!$B$114:$B$151,0),IF('Unit Types - Emission Rates'!$H$8="Coatings",64+MATCH(B55,'BACT-Monitoring Hidden'!$B$66:$B$113,0),IF('Unit Types - Emission Rates'!$H$8="Chemical / Energy",1+MATCH(B55,'BACT-Monitoring Hidden'!$B$3:$B$65,0),150+MATCH(B55,'BACT-Monitoring Hidden'!$B$152:$B$226,0)))),FALSE),"Fill out the Additional Notes for Monitoring column to demonstrate how monitoring will be conducted to demonstrate compliance with the permit."))</f>
        <v/>
      </c>
      <c r="E55" s="652"/>
      <c r="F55" s="1023"/>
      <c r="G55" s="157"/>
      <c r="H55" s="235"/>
      <c r="I55" s="237"/>
    </row>
    <row r="56" spans="1:9" ht="23.1" customHeight="1" x14ac:dyDescent="0.2">
      <c r="A56" s="308" t="str">
        <f>IF('Hidden Calculations'!AI50=-1,"",'Hidden Calculations'!AI50)</f>
        <v/>
      </c>
      <c r="B56" s="309" t="str">
        <f>'Hidden Calculations'!AM50</f>
        <v/>
      </c>
      <c r="C56" s="1022" t="str">
        <f>'Hidden Calculations'!AN50</f>
        <v/>
      </c>
      <c r="D56" s="820" t="str">
        <f>IF(C56="PM","The emission monitoring techniques for PM10 and PM2.5 will follow the technique for PM. ","")&amp;IF($C56="","",IFERROR(HLOOKUP(C56,'BACT-Monitoring Hidden'!$Q$2:$AC$226,IF('Unit Types - Emission Rates'!$H$8="Combustion",112+MATCH(B56,'BACT-Monitoring Hidden'!$B$114:$B$151,0),IF('Unit Types - Emission Rates'!$H$8="Coatings",64+MATCH(B56,'BACT-Monitoring Hidden'!$B$66:$B$113,0),IF('Unit Types - Emission Rates'!$H$8="Chemical / Energy",1+MATCH(B56,'BACT-Monitoring Hidden'!$B$3:$B$65,0),150+MATCH(B56,'BACT-Monitoring Hidden'!$B$152:$B$226,0)))),FALSE),"Fill out the Additional Notes for Monitoring column to demonstrate how monitoring will be conducted to demonstrate compliance with the permit."))</f>
        <v/>
      </c>
      <c r="E56" s="652"/>
      <c r="F56" s="1023"/>
      <c r="G56" s="157"/>
      <c r="H56" s="235"/>
      <c r="I56" s="237"/>
    </row>
    <row r="57" spans="1:9" ht="23.1" customHeight="1" x14ac:dyDescent="0.2">
      <c r="A57" s="308" t="str">
        <f>IF('Hidden Calculations'!AI51=-1,"",'Hidden Calculations'!AI51)</f>
        <v/>
      </c>
      <c r="B57" s="309" t="str">
        <f>'Hidden Calculations'!AM51</f>
        <v/>
      </c>
      <c r="C57" s="1022" t="str">
        <f>'Hidden Calculations'!AN51</f>
        <v/>
      </c>
      <c r="D57" s="820" t="str">
        <f>IF(C57="PM","The emission monitoring techniques for PM10 and PM2.5 will follow the technique for PM. ","")&amp;IF($C57="","",IFERROR(HLOOKUP(C57,'BACT-Monitoring Hidden'!$Q$2:$AC$226,IF('Unit Types - Emission Rates'!$H$8="Combustion",112+MATCH(B57,'BACT-Monitoring Hidden'!$B$114:$B$151,0),IF('Unit Types - Emission Rates'!$H$8="Coatings",64+MATCH(B57,'BACT-Monitoring Hidden'!$B$66:$B$113,0),IF('Unit Types - Emission Rates'!$H$8="Chemical / Energy",1+MATCH(B57,'BACT-Monitoring Hidden'!$B$3:$B$65,0),150+MATCH(B57,'BACT-Monitoring Hidden'!$B$152:$B$226,0)))),FALSE),"Fill out the Additional Notes for Monitoring column to demonstrate how monitoring will be conducted to demonstrate compliance with the permit."))</f>
        <v/>
      </c>
      <c r="E57" s="652"/>
      <c r="F57" s="1023"/>
      <c r="G57" s="157"/>
      <c r="H57" s="235"/>
      <c r="I57" s="237"/>
    </row>
    <row r="58" spans="1:9" ht="23.1" customHeight="1" x14ac:dyDescent="0.2">
      <c r="A58" s="308" t="str">
        <f>IF('Hidden Calculations'!AI52=-1,"",'Hidden Calculations'!AI52)</f>
        <v/>
      </c>
      <c r="B58" s="309" t="str">
        <f>'Hidden Calculations'!AM52</f>
        <v/>
      </c>
      <c r="C58" s="1022" t="str">
        <f>'Hidden Calculations'!AN52</f>
        <v/>
      </c>
      <c r="D58" s="820" t="str">
        <f>IF(C58="PM","The emission monitoring techniques for PM10 and PM2.5 will follow the technique for PM. ","")&amp;IF($C58="","",IFERROR(HLOOKUP(C58,'BACT-Monitoring Hidden'!$Q$2:$AC$226,IF('Unit Types - Emission Rates'!$H$8="Combustion",112+MATCH(B58,'BACT-Monitoring Hidden'!$B$114:$B$151,0),IF('Unit Types - Emission Rates'!$H$8="Coatings",64+MATCH(B58,'BACT-Monitoring Hidden'!$B$66:$B$113,0),IF('Unit Types - Emission Rates'!$H$8="Chemical / Energy",1+MATCH(B58,'BACT-Monitoring Hidden'!$B$3:$B$65,0),150+MATCH(B58,'BACT-Monitoring Hidden'!$B$152:$B$226,0)))),FALSE),"Fill out the Additional Notes for Monitoring column to demonstrate how monitoring will be conducted to demonstrate compliance with the permit."))</f>
        <v/>
      </c>
      <c r="E58" s="652"/>
      <c r="F58" s="1023"/>
      <c r="G58" s="157"/>
      <c r="H58" s="235"/>
      <c r="I58" s="237"/>
    </row>
    <row r="59" spans="1:9" ht="23.1" customHeight="1" thickBot="1" x14ac:dyDescent="0.25">
      <c r="A59" s="310" t="str">
        <f>IF('Hidden Calculations'!AI53=-1,"",'Hidden Calculations'!AI53)</f>
        <v/>
      </c>
      <c r="B59" s="311" t="str">
        <f>'Hidden Calculations'!AM53</f>
        <v/>
      </c>
      <c r="C59" s="1024" t="str">
        <f>'Hidden Calculations'!AN53</f>
        <v/>
      </c>
      <c r="D59" s="1025" t="str">
        <f>IF(C59="PM","The emission monitoring techniques for PM10 and PM2.5 will follow the technique for PM. ","")&amp;IF($C59="","",IFERROR(HLOOKUP(C59,'BACT-Monitoring Hidden'!$Q$2:$AC$226,IF('Unit Types - Emission Rates'!$H$8="Combustion",112+MATCH(B59,'BACT-Monitoring Hidden'!$B$114:$B$151,0),IF('Unit Types - Emission Rates'!$H$8="Coatings",64+MATCH(B59,'BACT-Monitoring Hidden'!$B$66:$B$113,0),IF('Unit Types - Emission Rates'!$H$8="Chemical / Energy",1+MATCH(B59,'BACT-Monitoring Hidden'!$B$3:$B$65,0),150+MATCH(B59,'BACT-Monitoring Hidden'!$B$152:$B$226,0)))),FALSE),"Fill out the Additional Notes for Monitoring column to demonstrate how monitoring will be conducted to demonstrate compliance with the permit."))</f>
        <v/>
      </c>
      <c r="E59" s="366"/>
      <c r="F59" s="1026"/>
      <c r="G59" s="158"/>
      <c r="H59" s="236"/>
      <c r="I59" s="237"/>
    </row>
    <row r="60" spans="1:9" ht="23.1" customHeight="1" x14ac:dyDescent="0.2">
      <c r="A60" s="1018" t="str">
        <f>IF('Hidden Calculations'!AI54=-1,"",'Hidden Calculations'!AI54)</f>
        <v/>
      </c>
      <c r="B60" s="1019" t="str">
        <f>'Hidden Calculations'!AM54</f>
        <v/>
      </c>
      <c r="C60" s="1019" t="str">
        <f>'Hidden Calculations'!AN54</f>
        <v/>
      </c>
      <c r="D60" s="764" t="str">
        <f>IF(C60="PM","The emission monitoring techniques for PM10 and PM2.5 will follow the technique for PM. ","")&amp;IF($C60="","",IFERROR(HLOOKUP(C60,'BACT-Monitoring Hidden'!$Q$2:$AC$226,IF('Unit Types - Emission Rates'!$H$8="Combustion",112+MATCH(B60,'BACT-Monitoring Hidden'!$B$114:$B$151,0),IF('Unit Types - Emission Rates'!$H$8="Coatings",64+MATCH(B60,'BACT-Monitoring Hidden'!$B$66:$B$113,0),IF('Unit Types - Emission Rates'!$H$8="Chemical / Energy",1+MATCH(B60,'BACT-Monitoring Hidden'!$B$3:$B$65,0),150+MATCH(B60,'BACT-Monitoring Hidden'!$B$152:$B$226,0)))),FALSE),"Fill out the Additional Notes for Monitoring column to demonstrate how monitoring will be conducted to demonstrate compliance with the permit."))</f>
        <v/>
      </c>
      <c r="E60" s="1020"/>
      <c r="F60" s="1021"/>
      <c r="G60" s="157"/>
      <c r="H60" s="234"/>
      <c r="I60" s="237"/>
    </row>
    <row r="61" spans="1:9" ht="23.1" customHeight="1" x14ac:dyDescent="0.2">
      <c r="A61" s="308" t="str">
        <f>IF('Hidden Calculations'!AI55=-1,"",'Hidden Calculations'!AI55)</f>
        <v/>
      </c>
      <c r="B61" s="309" t="str">
        <f>'Hidden Calculations'!AM55</f>
        <v/>
      </c>
      <c r="C61" s="1022" t="str">
        <f>'Hidden Calculations'!AN55</f>
        <v/>
      </c>
      <c r="D61" s="820" t="str">
        <f>IF(C61="PM","The emission monitoring techniques for PM10 and PM2.5 will follow the technique for PM. ","")&amp;IF($C61="","",IFERROR(HLOOKUP(C61,'BACT-Monitoring Hidden'!$Q$2:$AC$226,IF('Unit Types - Emission Rates'!$H$8="Combustion",112+MATCH(B61,'BACT-Monitoring Hidden'!$B$114:$B$151,0),IF('Unit Types - Emission Rates'!$H$8="Coatings",64+MATCH(B61,'BACT-Monitoring Hidden'!$B$66:$B$113,0),IF('Unit Types - Emission Rates'!$H$8="Chemical / Energy",1+MATCH(B61,'BACT-Monitoring Hidden'!$B$3:$B$65,0),150+MATCH(B61,'BACT-Monitoring Hidden'!$B$152:$B$226,0)))),FALSE),"Fill out the Additional Notes for Monitoring column to demonstrate how monitoring will be conducted to demonstrate compliance with the permit."))</f>
        <v/>
      </c>
      <c r="E61" s="652"/>
      <c r="F61" s="1023"/>
      <c r="G61" s="157"/>
      <c r="H61" s="235"/>
      <c r="I61" s="237"/>
    </row>
    <row r="62" spans="1:9" ht="23.1" customHeight="1" x14ac:dyDescent="0.2">
      <c r="A62" s="308" t="str">
        <f>IF('Hidden Calculations'!AI56=-1,"",'Hidden Calculations'!AI56)</f>
        <v/>
      </c>
      <c r="B62" s="309" t="str">
        <f>'Hidden Calculations'!AM56</f>
        <v/>
      </c>
      <c r="C62" s="1022" t="str">
        <f>'Hidden Calculations'!AN56</f>
        <v/>
      </c>
      <c r="D62" s="820" t="str">
        <f>IF(C62="PM","The emission monitoring techniques for PM10 and PM2.5 will follow the technique for PM. ","")&amp;IF($C62="","",IFERROR(HLOOKUP(C62,'BACT-Monitoring Hidden'!$Q$2:$AC$226,IF('Unit Types - Emission Rates'!$H$8="Combustion",112+MATCH(B62,'BACT-Monitoring Hidden'!$B$114:$B$151,0),IF('Unit Types - Emission Rates'!$H$8="Coatings",64+MATCH(B62,'BACT-Monitoring Hidden'!$B$66:$B$113,0),IF('Unit Types - Emission Rates'!$H$8="Chemical / Energy",1+MATCH(B62,'BACT-Monitoring Hidden'!$B$3:$B$65,0),150+MATCH(B62,'BACT-Monitoring Hidden'!$B$152:$B$226,0)))),FALSE),"Fill out the Additional Notes for Monitoring column to demonstrate how monitoring will be conducted to demonstrate compliance with the permit."))</f>
        <v/>
      </c>
      <c r="E62" s="652"/>
      <c r="F62" s="1023"/>
      <c r="G62" s="157"/>
      <c r="H62" s="235"/>
      <c r="I62" s="237"/>
    </row>
    <row r="63" spans="1:9" ht="23.1" customHeight="1" x14ac:dyDescent="0.2">
      <c r="A63" s="308" t="str">
        <f>IF('Hidden Calculations'!AI57=-1,"",'Hidden Calculations'!AI57)</f>
        <v/>
      </c>
      <c r="B63" s="309" t="str">
        <f>'Hidden Calculations'!AM57</f>
        <v/>
      </c>
      <c r="C63" s="1022" t="str">
        <f>'Hidden Calculations'!AN57</f>
        <v/>
      </c>
      <c r="D63" s="820" t="str">
        <f>IF(C63="PM","The emission monitoring techniques for PM10 and PM2.5 will follow the technique for PM. ","")&amp;IF($C63="","",IFERROR(HLOOKUP(C63,'BACT-Monitoring Hidden'!$Q$2:$AC$226,IF('Unit Types - Emission Rates'!$H$8="Combustion",112+MATCH(B63,'BACT-Monitoring Hidden'!$B$114:$B$151,0),IF('Unit Types - Emission Rates'!$H$8="Coatings",64+MATCH(B63,'BACT-Monitoring Hidden'!$B$66:$B$113,0),IF('Unit Types - Emission Rates'!$H$8="Chemical / Energy",1+MATCH(B63,'BACT-Monitoring Hidden'!$B$3:$B$65,0),150+MATCH(B63,'BACT-Monitoring Hidden'!$B$152:$B$226,0)))),FALSE),"Fill out the Additional Notes for Monitoring column to demonstrate how monitoring will be conducted to demonstrate compliance with the permit."))</f>
        <v/>
      </c>
      <c r="E63" s="652"/>
      <c r="F63" s="1023"/>
      <c r="G63" s="157"/>
      <c r="H63" s="235"/>
      <c r="I63" s="237"/>
    </row>
    <row r="64" spans="1:9" ht="23.1" customHeight="1" x14ac:dyDescent="0.2">
      <c r="A64" s="308" t="str">
        <f>IF('Hidden Calculations'!AI58=-1,"",'Hidden Calculations'!AI58)</f>
        <v/>
      </c>
      <c r="B64" s="309" t="str">
        <f>'Hidden Calculations'!AM58</f>
        <v/>
      </c>
      <c r="C64" s="1022" t="str">
        <f>'Hidden Calculations'!AN58</f>
        <v/>
      </c>
      <c r="D64" s="820" t="str">
        <f>IF(C64="PM","The emission monitoring techniques for PM10 and PM2.5 will follow the technique for PM. ","")&amp;IF($C64="","",IFERROR(HLOOKUP(C64,'BACT-Monitoring Hidden'!$Q$2:$AC$226,IF('Unit Types - Emission Rates'!$H$8="Combustion",112+MATCH(B64,'BACT-Monitoring Hidden'!$B$114:$B$151,0),IF('Unit Types - Emission Rates'!$H$8="Coatings",64+MATCH(B64,'BACT-Monitoring Hidden'!$B$66:$B$113,0),IF('Unit Types - Emission Rates'!$H$8="Chemical / Energy",1+MATCH(B64,'BACT-Monitoring Hidden'!$B$3:$B$65,0),150+MATCH(B64,'BACT-Monitoring Hidden'!$B$152:$B$226,0)))),FALSE),"Fill out the Additional Notes for Monitoring column to demonstrate how monitoring will be conducted to demonstrate compliance with the permit."))</f>
        <v/>
      </c>
      <c r="E64" s="652"/>
      <c r="F64" s="1023"/>
      <c r="G64" s="157"/>
      <c r="H64" s="235"/>
      <c r="I64" s="237"/>
    </row>
    <row r="65" spans="1:9" ht="23.1" customHeight="1" x14ac:dyDescent="0.2">
      <c r="A65" s="308" t="str">
        <f>IF('Hidden Calculations'!AI59=-1,"",'Hidden Calculations'!AI59)</f>
        <v/>
      </c>
      <c r="B65" s="309" t="str">
        <f>'Hidden Calculations'!AM59</f>
        <v/>
      </c>
      <c r="C65" s="1022" t="str">
        <f>'Hidden Calculations'!AN59</f>
        <v/>
      </c>
      <c r="D65" s="820" t="str">
        <f>IF(C65="PM","The emission monitoring techniques for PM10 and PM2.5 will follow the technique for PM. ","")&amp;IF($C65="","",IFERROR(HLOOKUP(C65,'BACT-Monitoring Hidden'!$Q$2:$AC$226,IF('Unit Types - Emission Rates'!$H$8="Combustion",112+MATCH(B65,'BACT-Monitoring Hidden'!$B$114:$B$151,0),IF('Unit Types - Emission Rates'!$H$8="Coatings",64+MATCH(B65,'BACT-Monitoring Hidden'!$B$66:$B$113,0),IF('Unit Types - Emission Rates'!$H$8="Chemical / Energy",1+MATCH(B65,'BACT-Monitoring Hidden'!$B$3:$B$65,0),150+MATCH(B65,'BACT-Monitoring Hidden'!$B$152:$B$226,0)))),FALSE),"Fill out the Additional Notes for Monitoring column to demonstrate how monitoring will be conducted to demonstrate compliance with the permit."))</f>
        <v/>
      </c>
      <c r="E65" s="652"/>
      <c r="F65" s="1023"/>
      <c r="G65" s="157"/>
      <c r="H65" s="235"/>
      <c r="I65" s="237"/>
    </row>
    <row r="66" spans="1:9" ht="23.1" customHeight="1" x14ac:dyDescent="0.2">
      <c r="A66" s="308" t="str">
        <f>IF('Hidden Calculations'!AI60=-1,"",'Hidden Calculations'!AI60)</f>
        <v/>
      </c>
      <c r="B66" s="309" t="str">
        <f>'Hidden Calculations'!AM60</f>
        <v/>
      </c>
      <c r="C66" s="1022" t="str">
        <f>'Hidden Calculations'!AN60</f>
        <v/>
      </c>
      <c r="D66" s="820" t="str">
        <f>IF(C66="PM","The emission monitoring techniques for PM10 and PM2.5 will follow the technique for PM. ","")&amp;IF($C66="","",IFERROR(HLOOKUP(C66,'BACT-Monitoring Hidden'!$Q$2:$AC$226,IF('Unit Types - Emission Rates'!$H$8="Combustion",112+MATCH(B66,'BACT-Monitoring Hidden'!$B$114:$B$151,0),IF('Unit Types - Emission Rates'!$H$8="Coatings",64+MATCH(B66,'BACT-Monitoring Hidden'!$B$66:$B$113,0),IF('Unit Types - Emission Rates'!$H$8="Chemical / Energy",1+MATCH(B66,'BACT-Monitoring Hidden'!$B$3:$B$65,0),150+MATCH(B66,'BACT-Monitoring Hidden'!$B$152:$B$226,0)))),FALSE),"Fill out the Additional Notes for Monitoring column to demonstrate how monitoring will be conducted to demonstrate compliance with the permit."))</f>
        <v/>
      </c>
      <c r="E66" s="652"/>
      <c r="F66" s="1023"/>
      <c r="G66" s="157"/>
      <c r="H66" s="235"/>
      <c r="I66" s="237"/>
    </row>
    <row r="67" spans="1:9" ht="23.1" customHeight="1" x14ac:dyDescent="0.2">
      <c r="A67" s="308" t="str">
        <f>IF('Hidden Calculations'!AI61=-1,"",'Hidden Calculations'!AI61)</f>
        <v/>
      </c>
      <c r="B67" s="309" t="str">
        <f>'Hidden Calculations'!AM61</f>
        <v/>
      </c>
      <c r="C67" s="1022" t="str">
        <f>'Hidden Calculations'!AN61</f>
        <v/>
      </c>
      <c r="D67" s="820" t="str">
        <f>IF(C67="PM","The emission monitoring techniques for PM10 and PM2.5 will follow the technique for PM. ","")&amp;IF($C67="","",IFERROR(HLOOKUP(C67,'BACT-Monitoring Hidden'!$Q$2:$AC$226,IF('Unit Types - Emission Rates'!$H$8="Combustion",112+MATCH(B67,'BACT-Monitoring Hidden'!$B$114:$B$151,0),IF('Unit Types - Emission Rates'!$H$8="Coatings",64+MATCH(B67,'BACT-Monitoring Hidden'!$B$66:$B$113,0),IF('Unit Types - Emission Rates'!$H$8="Chemical / Energy",1+MATCH(B67,'BACT-Monitoring Hidden'!$B$3:$B$65,0),150+MATCH(B67,'BACT-Monitoring Hidden'!$B$152:$B$226,0)))),FALSE),"Fill out the Additional Notes for Monitoring column to demonstrate how monitoring will be conducted to demonstrate compliance with the permit."))</f>
        <v/>
      </c>
      <c r="E67" s="652"/>
      <c r="F67" s="1023"/>
      <c r="G67" s="157"/>
      <c r="H67" s="235"/>
      <c r="I67" s="237"/>
    </row>
    <row r="68" spans="1:9" ht="23.1" customHeight="1" x14ac:dyDescent="0.2">
      <c r="A68" s="308" t="str">
        <f>IF('Hidden Calculations'!AI62=-1,"",'Hidden Calculations'!AI62)</f>
        <v/>
      </c>
      <c r="B68" s="309" t="str">
        <f>'Hidden Calculations'!AM62</f>
        <v/>
      </c>
      <c r="C68" s="1022" t="str">
        <f>'Hidden Calculations'!AN62</f>
        <v/>
      </c>
      <c r="D68" s="820" t="str">
        <f>IF(C68="PM","The emission monitoring techniques for PM10 and PM2.5 will follow the technique for PM. ","")&amp;IF($C68="","",IFERROR(HLOOKUP(C68,'BACT-Monitoring Hidden'!$Q$2:$AC$226,IF('Unit Types - Emission Rates'!$H$8="Combustion",112+MATCH(B68,'BACT-Monitoring Hidden'!$B$114:$B$151,0),IF('Unit Types - Emission Rates'!$H$8="Coatings",64+MATCH(B68,'BACT-Monitoring Hidden'!$B$66:$B$113,0),IF('Unit Types - Emission Rates'!$H$8="Chemical / Energy",1+MATCH(B68,'BACT-Monitoring Hidden'!$B$3:$B$65,0),150+MATCH(B68,'BACT-Monitoring Hidden'!$B$152:$B$226,0)))),FALSE),"Fill out the Additional Notes for Monitoring column to demonstrate how monitoring will be conducted to demonstrate compliance with the permit."))</f>
        <v/>
      </c>
      <c r="E68" s="652"/>
      <c r="F68" s="1023"/>
      <c r="G68" s="157"/>
      <c r="H68" s="235"/>
      <c r="I68" s="237"/>
    </row>
    <row r="69" spans="1:9" ht="23.1" customHeight="1" x14ac:dyDescent="0.2">
      <c r="A69" s="308" t="str">
        <f>IF('Hidden Calculations'!AI63=-1,"",'Hidden Calculations'!AI63)</f>
        <v/>
      </c>
      <c r="B69" s="309" t="str">
        <f>'Hidden Calculations'!AM63</f>
        <v/>
      </c>
      <c r="C69" s="1022" t="str">
        <f>'Hidden Calculations'!AN63</f>
        <v/>
      </c>
      <c r="D69" s="820" t="str">
        <f>IF(C69="PM","The emission monitoring techniques for PM10 and PM2.5 will follow the technique for PM. ","")&amp;IF($C69="","",IFERROR(HLOOKUP(C69,'BACT-Monitoring Hidden'!$Q$2:$AC$226,IF('Unit Types - Emission Rates'!$H$8="Combustion",112+MATCH(B69,'BACT-Monitoring Hidden'!$B$114:$B$151,0),IF('Unit Types - Emission Rates'!$H$8="Coatings",64+MATCH(B69,'BACT-Monitoring Hidden'!$B$66:$B$113,0),IF('Unit Types - Emission Rates'!$H$8="Chemical / Energy",1+MATCH(B69,'BACT-Monitoring Hidden'!$B$3:$B$65,0),150+MATCH(B69,'BACT-Monitoring Hidden'!$B$152:$B$226,0)))),FALSE),"Fill out the Additional Notes for Monitoring column to demonstrate how monitoring will be conducted to demonstrate compliance with the permit."))</f>
        <v/>
      </c>
      <c r="E69" s="652"/>
      <c r="F69" s="1023"/>
      <c r="G69" s="157"/>
      <c r="H69" s="235"/>
      <c r="I69" s="237"/>
    </row>
    <row r="70" spans="1:9" ht="23.1" customHeight="1" x14ac:dyDescent="0.2">
      <c r="A70" s="308" t="str">
        <f>IF('Hidden Calculations'!AI64=-1,"",'Hidden Calculations'!AI64)</f>
        <v/>
      </c>
      <c r="B70" s="309" t="str">
        <f>'Hidden Calculations'!AM64</f>
        <v/>
      </c>
      <c r="C70" s="1022" t="str">
        <f>'Hidden Calculations'!AN64</f>
        <v/>
      </c>
      <c r="D70" s="820" t="str">
        <f>IF(C70="PM","The emission monitoring techniques for PM10 and PM2.5 will follow the technique for PM. ","")&amp;IF($C70="","",IFERROR(HLOOKUP(C70,'BACT-Monitoring Hidden'!$Q$2:$AC$226,IF('Unit Types - Emission Rates'!$H$8="Combustion",112+MATCH(B70,'BACT-Monitoring Hidden'!$B$114:$B$151,0),IF('Unit Types - Emission Rates'!$H$8="Coatings",64+MATCH(B70,'BACT-Monitoring Hidden'!$B$66:$B$113,0),IF('Unit Types - Emission Rates'!$H$8="Chemical / Energy",1+MATCH(B70,'BACT-Monitoring Hidden'!$B$3:$B$65,0),150+MATCH(B70,'BACT-Monitoring Hidden'!$B$152:$B$226,0)))),FALSE),"Fill out the Additional Notes for Monitoring column to demonstrate how monitoring will be conducted to demonstrate compliance with the permit."))</f>
        <v/>
      </c>
      <c r="E70" s="652"/>
      <c r="F70" s="1023"/>
      <c r="G70" s="157"/>
      <c r="H70" s="235"/>
      <c r="I70" s="237"/>
    </row>
    <row r="71" spans="1:9" ht="23.1" customHeight="1" x14ac:dyDescent="0.2">
      <c r="A71" s="308" t="str">
        <f>IF('Hidden Calculations'!AI65=-1,"",'Hidden Calculations'!AI65)</f>
        <v/>
      </c>
      <c r="B71" s="309" t="str">
        <f>'Hidden Calculations'!AM65</f>
        <v/>
      </c>
      <c r="C71" s="1022" t="str">
        <f>'Hidden Calculations'!AN65</f>
        <v/>
      </c>
      <c r="D71" s="820" t="str">
        <f>IF(C71="PM","The emission monitoring techniques for PM10 and PM2.5 will follow the technique for PM. ","")&amp;IF($C71="","",IFERROR(HLOOKUP(C71,'BACT-Monitoring Hidden'!$Q$2:$AC$226,IF('Unit Types - Emission Rates'!$H$8="Combustion",112+MATCH(B71,'BACT-Monitoring Hidden'!$B$114:$B$151,0),IF('Unit Types - Emission Rates'!$H$8="Coatings",64+MATCH(B71,'BACT-Monitoring Hidden'!$B$66:$B$113,0),IF('Unit Types - Emission Rates'!$H$8="Chemical / Energy",1+MATCH(B71,'BACT-Monitoring Hidden'!$B$3:$B$65,0),150+MATCH(B71,'BACT-Monitoring Hidden'!$B$152:$B$226,0)))),FALSE),"Fill out the Additional Notes for Monitoring column to demonstrate how monitoring will be conducted to demonstrate compliance with the permit."))</f>
        <v/>
      </c>
      <c r="E71" s="652"/>
      <c r="F71" s="1023"/>
      <c r="G71" s="157"/>
      <c r="H71" s="235"/>
      <c r="I71" s="237"/>
    </row>
    <row r="72" spans="1:9" ht="23.1" customHeight="1" thickBot="1" x14ac:dyDescent="0.25">
      <c r="A72" s="310" t="str">
        <f>IF('Hidden Calculations'!AI66=-1,"",'Hidden Calculations'!AI66)</f>
        <v/>
      </c>
      <c r="B72" s="311" t="str">
        <f>'Hidden Calculations'!AM66</f>
        <v/>
      </c>
      <c r="C72" s="1024" t="str">
        <f>'Hidden Calculations'!AN66</f>
        <v/>
      </c>
      <c r="D72" s="1025" t="str">
        <f>IF(C72="PM","The emission monitoring techniques for PM10 and PM2.5 will follow the technique for PM. ","")&amp;IF($C72="","",IFERROR(HLOOKUP(C72,'BACT-Monitoring Hidden'!$Q$2:$AC$226,IF('Unit Types - Emission Rates'!$H$8="Combustion",112+MATCH(B72,'BACT-Monitoring Hidden'!$B$114:$B$151,0),IF('Unit Types - Emission Rates'!$H$8="Coatings",64+MATCH(B72,'BACT-Monitoring Hidden'!$B$66:$B$113,0),IF('Unit Types - Emission Rates'!$H$8="Chemical / Energy",1+MATCH(B72,'BACT-Monitoring Hidden'!$B$3:$B$65,0),150+MATCH(B72,'BACT-Monitoring Hidden'!$B$152:$B$226,0)))),FALSE),"Fill out the Additional Notes for Monitoring column to demonstrate how monitoring will be conducted to demonstrate compliance with the permit."))</f>
        <v/>
      </c>
      <c r="E72" s="366"/>
      <c r="F72" s="1026"/>
      <c r="G72" s="159"/>
      <c r="H72" s="236"/>
      <c r="I72" s="237"/>
    </row>
    <row r="73" spans="1:9" ht="23.1" customHeight="1" x14ac:dyDescent="0.2">
      <c r="A73" s="1018" t="str">
        <f>IF('Hidden Calculations'!AI67=-1,"",'Hidden Calculations'!AI67)</f>
        <v/>
      </c>
      <c r="B73" s="1019" t="str">
        <f>'Hidden Calculations'!AM67</f>
        <v/>
      </c>
      <c r="C73" s="1019" t="str">
        <f>'Hidden Calculations'!AN67</f>
        <v/>
      </c>
      <c r="D73" s="764" t="str">
        <f>IF(C73="PM","The emission monitoring techniques for PM10 and PM2.5 will follow the technique for PM. ","")&amp;IF($C73="","",IFERROR(HLOOKUP(C73,'BACT-Monitoring Hidden'!$Q$2:$AC$226,IF('Unit Types - Emission Rates'!$H$8="Combustion",112+MATCH(B73,'BACT-Monitoring Hidden'!$B$114:$B$151,0),IF('Unit Types - Emission Rates'!$H$8="Coatings",64+MATCH(B73,'BACT-Monitoring Hidden'!$B$66:$B$113,0),IF('Unit Types - Emission Rates'!$H$8="Chemical / Energy",1+MATCH(B73,'BACT-Monitoring Hidden'!$B$3:$B$65,0),150+MATCH(B73,'BACT-Monitoring Hidden'!$B$152:$B$226,0)))),FALSE),"Fill out the Additional Notes for Monitoring column to demonstrate how monitoring will be conducted to demonstrate compliance with the permit."))</f>
        <v/>
      </c>
      <c r="E73" s="1020"/>
      <c r="F73" s="1021"/>
      <c r="G73" s="157"/>
      <c r="H73" s="234"/>
      <c r="I73" s="237"/>
    </row>
    <row r="74" spans="1:9" ht="23.1" customHeight="1" x14ac:dyDescent="0.2">
      <c r="A74" s="308" t="str">
        <f>IF('Hidden Calculations'!AI68=-1,"",'Hidden Calculations'!AI68)</f>
        <v/>
      </c>
      <c r="B74" s="309" t="str">
        <f>'Hidden Calculations'!AM68</f>
        <v/>
      </c>
      <c r="C74" s="1022" t="str">
        <f>'Hidden Calculations'!AN68</f>
        <v/>
      </c>
      <c r="D74" s="820" t="str">
        <f>IF(C74="PM","The emission monitoring techniques for PM10 and PM2.5 will follow the technique for PM. ","")&amp;IF($C74="","",IFERROR(HLOOKUP(C74,'BACT-Monitoring Hidden'!$Q$2:$AC$226,IF('Unit Types - Emission Rates'!$H$8="Combustion",112+MATCH(B74,'BACT-Monitoring Hidden'!$B$114:$B$151,0),IF('Unit Types - Emission Rates'!$H$8="Coatings",64+MATCH(B74,'BACT-Monitoring Hidden'!$B$66:$B$113,0),IF('Unit Types - Emission Rates'!$H$8="Chemical / Energy",1+MATCH(B74,'BACT-Monitoring Hidden'!$B$3:$B$65,0),150+MATCH(B74,'BACT-Monitoring Hidden'!$B$152:$B$226,0)))),FALSE),"Fill out the Additional Notes for Monitoring column to demonstrate how monitoring will be conducted to demonstrate compliance with the permit."))</f>
        <v/>
      </c>
      <c r="E74" s="652"/>
      <c r="F74" s="1023"/>
      <c r="G74" s="157"/>
      <c r="H74" s="235"/>
      <c r="I74" s="237"/>
    </row>
    <row r="75" spans="1:9" ht="23.1" customHeight="1" x14ac:dyDescent="0.2">
      <c r="A75" s="308" t="str">
        <f>IF('Hidden Calculations'!AI69=-1,"",'Hidden Calculations'!AI69)</f>
        <v/>
      </c>
      <c r="B75" s="309" t="str">
        <f>'Hidden Calculations'!AM69</f>
        <v/>
      </c>
      <c r="C75" s="1022" t="str">
        <f>'Hidden Calculations'!AN69</f>
        <v/>
      </c>
      <c r="D75" s="820" t="str">
        <f>IF(C75="PM","The emission monitoring techniques for PM10 and PM2.5 will follow the technique for PM. ","")&amp;IF($C75="","",IFERROR(HLOOKUP(C75,'BACT-Monitoring Hidden'!$Q$2:$AC$226,IF('Unit Types - Emission Rates'!$H$8="Combustion",112+MATCH(B75,'BACT-Monitoring Hidden'!$B$114:$B$151,0),IF('Unit Types - Emission Rates'!$H$8="Coatings",64+MATCH(B75,'BACT-Monitoring Hidden'!$B$66:$B$113,0),IF('Unit Types - Emission Rates'!$H$8="Chemical / Energy",1+MATCH(B75,'BACT-Monitoring Hidden'!$B$3:$B$65,0),150+MATCH(B75,'BACT-Monitoring Hidden'!$B$152:$B$226,0)))),FALSE),"Fill out the Additional Notes for Monitoring column to demonstrate how monitoring will be conducted to demonstrate compliance with the permit."))</f>
        <v/>
      </c>
      <c r="E75" s="652"/>
      <c r="F75" s="1023"/>
      <c r="G75" s="157"/>
      <c r="H75" s="235"/>
      <c r="I75" s="237"/>
    </row>
    <row r="76" spans="1:9" ht="23.1" customHeight="1" x14ac:dyDescent="0.2">
      <c r="A76" s="308" t="str">
        <f>IF('Hidden Calculations'!AI70=-1,"",'Hidden Calculations'!AI70)</f>
        <v/>
      </c>
      <c r="B76" s="309" t="str">
        <f>'Hidden Calculations'!AM70</f>
        <v/>
      </c>
      <c r="C76" s="1022" t="str">
        <f>'Hidden Calculations'!AN70</f>
        <v/>
      </c>
      <c r="D76" s="820" t="str">
        <f>IF(C76="PM","The emission monitoring techniques for PM10 and PM2.5 will follow the technique for PM. ","")&amp;IF($C76="","",IFERROR(HLOOKUP(C76,'BACT-Monitoring Hidden'!$Q$2:$AC$226,IF('Unit Types - Emission Rates'!$H$8="Combustion",112+MATCH(B76,'BACT-Monitoring Hidden'!$B$114:$B$151,0),IF('Unit Types - Emission Rates'!$H$8="Coatings",64+MATCH(B76,'BACT-Monitoring Hidden'!$B$66:$B$113,0),IF('Unit Types - Emission Rates'!$H$8="Chemical / Energy",1+MATCH(B76,'BACT-Monitoring Hidden'!$B$3:$B$65,0),150+MATCH(B76,'BACT-Monitoring Hidden'!$B$152:$B$226,0)))),FALSE),"Fill out the Additional Notes for Monitoring column to demonstrate how monitoring will be conducted to demonstrate compliance with the permit."))</f>
        <v/>
      </c>
      <c r="E76" s="652"/>
      <c r="F76" s="1023"/>
      <c r="G76" s="157"/>
      <c r="H76" s="235"/>
      <c r="I76" s="237"/>
    </row>
    <row r="77" spans="1:9" ht="23.1" customHeight="1" x14ac:dyDescent="0.2">
      <c r="A77" s="308" t="str">
        <f>IF('Hidden Calculations'!AI71=-1,"",'Hidden Calculations'!AI71)</f>
        <v/>
      </c>
      <c r="B77" s="309" t="str">
        <f>'Hidden Calculations'!AM71</f>
        <v/>
      </c>
      <c r="C77" s="1022" t="str">
        <f>'Hidden Calculations'!AN71</f>
        <v/>
      </c>
      <c r="D77" s="820" t="str">
        <f>IF(C77="PM","The emission monitoring techniques for PM10 and PM2.5 will follow the technique for PM. ","")&amp;IF($C77="","",IFERROR(HLOOKUP(C77,'BACT-Monitoring Hidden'!$Q$2:$AC$226,IF('Unit Types - Emission Rates'!$H$8="Combustion",112+MATCH(B77,'BACT-Monitoring Hidden'!$B$114:$B$151,0),IF('Unit Types - Emission Rates'!$H$8="Coatings",64+MATCH(B77,'BACT-Monitoring Hidden'!$B$66:$B$113,0),IF('Unit Types - Emission Rates'!$H$8="Chemical / Energy",1+MATCH(B77,'BACT-Monitoring Hidden'!$B$3:$B$65,0),150+MATCH(B77,'BACT-Monitoring Hidden'!$B$152:$B$226,0)))),FALSE),"Fill out the Additional Notes for Monitoring column to demonstrate how monitoring will be conducted to demonstrate compliance with the permit."))</f>
        <v/>
      </c>
      <c r="E77" s="652"/>
      <c r="F77" s="1023"/>
      <c r="G77" s="157"/>
      <c r="H77" s="235"/>
      <c r="I77" s="237"/>
    </row>
    <row r="78" spans="1:9" ht="23.1" customHeight="1" x14ac:dyDescent="0.2">
      <c r="A78" s="308" t="str">
        <f>IF('Hidden Calculations'!AI72=-1,"",'Hidden Calculations'!AI72)</f>
        <v/>
      </c>
      <c r="B78" s="309" t="str">
        <f>'Hidden Calculations'!AM72</f>
        <v/>
      </c>
      <c r="C78" s="1022" t="str">
        <f>'Hidden Calculations'!AN72</f>
        <v/>
      </c>
      <c r="D78" s="820" t="str">
        <f>IF(C78="PM","The emission monitoring techniques for PM10 and PM2.5 will follow the technique for PM. ","")&amp;IF($C78="","",IFERROR(HLOOKUP(C78,'BACT-Monitoring Hidden'!$Q$2:$AC$226,IF('Unit Types - Emission Rates'!$H$8="Combustion",112+MATCH(B78,'BACT-Monitoring Hidden'!$B$114:$B$151,0),IF('Unit Types - Emission Rates'!$H$8="Coatings",64+MATCH(B78,'BACT-Monitoring Hidden'!$B$66:$B$113,0),IF('Unit Types - Emission Rates'!$H$8="Chemical / Energy",1+MATCH(B78,'BACT-Monitoring Hidden'!$B$3:$B$65,0),150+MATCH(B78,'BACT-Monitoring Hidden'!$B$152:$B$226,0)))),FALSE),"Fill out the Additional Notes for Monitoring column to demonstrate how monitoring will be conducted to demonstrate compliance with the permit."))</f>
        <v/>
      </c>
      <c r="E78" s="652"/>
      <c r="F78" s="1023"/>
      <c r="G78" s="157"/>
      <c r="H78" s="235"/>
      <c r="I78" s="237"/>
    </row>
    <row r="79" spans="1:9" ht="23.1" customHeight="1" x14ac:dyDescent="0.2">
      <c r="A79" s="308" t="str">
        <f>IF('Hidden Calculations'!AI73=-1,"",'Hidden Calculations'!AI73)</f>
        <v/>
      </c>
      <c r="B79" s="309" t="str">
        <f>'Hidden Calculations'!AM73</f>
        <v/>
      </c>
      <c r="C79" s="1022" t="str">
        <f>'Hidden Calculations'!AN73</f>
        <v/>
      </c>
      <c r="D79" s="820" t="str">
        <f>IF(C79="PM","The emission monitoring techniques for PM10 and PM2.5 will follow the technique for PM. ","")&amp;IF($C79="","",IFERROR(HLOOKUP(C79,'BACT-Monitoring Hidden'!$Q$2:$AC$226,IF('Unit Types - Emission Rates'!$H$8="Combustion",112+MATCH(B79,'BACT-Monitoring Hidden'!$B$114:$B$151,0),IF('Unit Types - Emission Rates'!$H$8="Coatings",64+MATCH(B79,'BACT-Monitoring Hidden'!$B$66:$B$113,0),IF('Unit Types - Emission Rates'!$H$8="Chemical / Energy",1+MATCH(B79,'BACT-Monitoring Hidden'!$B$3:$B$65,0),150+MATCH(B79,'BACT-Monitoring Hidden'!$B$152:$B$226,0)))),FALSE),"Fill out the Additional Notes for Monitoring column to demonstrate how monitoring will be conducted to demonstrate compliance with the permit."))</f>
        <v/>
      </c>
      <c r="E79" s="652"/>
      <c r="F79" s="1023"/>
      <c r="G79" s="157"/>
      <c r="H79" s="235"/>
      <c r="I79" s="237"/>
    </row>
    <row r="80" spans="1:9" ht="23.1" customHeight="1" x14ac:dyDescent="0.2">
      <c r="A80" s="308" t="str">
        <f>IF('Hidden Calculations'!AI74=-1,"",'Hidden Calculations'!AI74)</f>
        <v/>
      </c>
      <c r="B80" s="309" t="str">
        <f>'Hidden Calculations'!AM74</f>
        <v/>
      </c>
      <c r="C80" s="1022" t="str">
        <f>'Hidden Calculations'!AN74</f>
        <v/>
      </c>
      <c r="D80" s="820" t="str">
        <f>IF(C80="PM","The emission monitoring techniques for PM10 and PM2.5 will follow the technique for PM. ","")&amp;IF($C80="","",IFERROR(HLOOKUP(C80,'BACT-Monitoring Hidden'!$Q$2:$AC$226,IF('Unit Types - Emission Rates'!$H$8="Combustion",112+MATCH(B80,'BACT-Monitoring Hidden'!$B$114:$B$151,0),IF('Unit Types - Emission Rates'!$H$8="Coatings",64+MATCH(B80,'BACT-Monitoring Hidden'!$B$66:$B$113,0),IF('Unit Types - Emission Rates'!$H$8="Chemical / Energy",1+MATCH(B80,'BACT-Monitoring Hidden'!$B$3:$B$65,0),150+MATCH(B80,'BACT-Monitoring Hidden'!$B$152:$B$226,0)))),FALSE),"Fill out the Additional Notes for Monitoring column to demonstrate how monitoring will be conducted to demonstrate compliance with the permit."))</f>
        <v/>
      </c>
      <c r="E80" s="652"/>
      <c r="F80" s="1023"/>
      <c r="G80" s="157"/>
      <c r="H80" s="235"/>
      <c r="I80" s="237"/>
    </row>
    <row r="81" spans="1:9" ht="23.1" customHeight="1" x14ac:dyDescent="0.2">
      <c r="A81" s="308" t="str">
        <f>IF('Hidden Calculations'!AI75=-1,"",'Hidden Calculations'!AI75)</f>
        <v/>
      </c>
      <c r="B81" s="309" t="str">
        <f>'Hidden Calculations'!AM75</f>
        <v/>
      </c>
      <c r="C81" s="1022" t="str">
        <f>'Hidden Calculations'!AN75</f>
        <v/>
      </c>
      <c r="D81" s="820" t="str">
        <f>IF(C81="PM","The emission monitoring techniques for PM10 and PM2.5 will follow the technique for PM. ","")&amp;IF($C81="","",IFERROR(HLOOKUP(C81,'BACT-Monitoring Hidden'!$Q$2:$AC$226,IF('Unit Types - Emission Rates'!$H$8="Combustion",112+MATCH(B81,'BACT-Monitoring Hidden'!$B$114:$B$151,0),IF('Unit Types - Emission Rates'!$H$8="Coatings",64+MATCH(B81,'BACT-Monitoring Hidden'!$B$66:$B$113,0),IF('Unit Types - Emission Rates'!$H$8="Chemical / Energy",1+MATCH(B81,'BACT-Monitoring Hidden'!$B$3:$B$65,0),150+MATCH(B81,'BACT-Monitoring Hidden'!$B$152:$B$226,0)))),FALSE),"Fill out the Additional Notes for Monitoring column to demonstrate how monitoring will be conducted to demonstrate compliance with the permit."))</f>
        <v/>
      </c>
      <c r="E81" s="652"/>
      <c r="F81" s="1023"/>
      <c r="G81" s="157"/>
      <c r="H81" s="235"/>
      <c r="I81" s="237"/>
    </row>
    <row r="82" spans="1:9" ht="23.1" customHeight="1" x14ac:dyDescent="0.2">
      <c r="A82" s="308" t="str">
        <f>IF('Hidden Calculations'!AI76=-1,"",'Hidden Calculations'!AI76)</f>
        <v/>
      </c>
      <c r="B82" s="309" t="str">
        <f>'Hidden Calculations'!AM76</f>
        <v/>
      </c>
      <c r="C82" s="1022" t="str">
        <f>'Hidden Calculations'!AN76</f>
        <v/>
      </c>
      <c r="D82" s="820" t="str">
        <f>IF(C82="PM","The emission monitoring techniques for PM10 and PM2.5 will follow the technique for PM. ","")&amp;IF($C82="","",IFERROR(HLOOKUP(C82,'BACT-Monitoring Hidden'!$Q$2:$AC$226,IF('Unit Types - Emission Rates'!$H$8="Combustion",112+MATCH(B82,'BACT-Monitoring Hidden'!$B$114:$B$151,0),IF('Unit Types - Emission Rates'!$H$8="Coatings",64+MATCH(B82,'BACT-Monitoring Hidden'!$B$66:$B$113,0),IF('Unit Types - Emission Rates'!$H$8="Chemical / Energy",1+MATCH(B82,'BACT-Monitoring Hidden'!$B$3:$B$65,0),150+MATCH(B82,'BACT-Monitoring Hidden'!$B$152:$B$226,0)))),FALSE),"Fill out the Additional Notes for Monitoring column to demonstrate how monitoring will be conducted to demonstrate compliance with the permit."))</f>
        <v/>
      </c>
      <c r="E82" s="652"/>
      <c r="F82" s="1023"/>
      <c r="G82" s="157"/>
      <c r="H82" s="235"/>
      <c r="I82" s="237"/>
    </row>
    <row r="83" spans="1:9" ht="23.1" customHeight="1" x14ac:dyDescent="0.2">
      <c r="A83" s="308" t="str">
        <f>IF('Hidden Calculations'!AI77=-1,"",'Hidden Calculations'!AI77)</f>
        <v/>
      </c>
      <c r="B83" s="309" t="str">
        <f>'Hidden Calculations'!AM77</f>
        <v/>
      </c>
      <c r="C83" s="1022" t="str">
        <f>'Hidden Calculations'!AN77</f>
        <v/>
      </c>
      <c r="D83" s="820" t="str">
        <f>IF(C83="PM","The emission monitoring techniques for PM10 and PM2.5 will follow the technique for PM. ","")&amp;IF($C83="","",IFERROR(HLOOKUP(C83,'BACT-Monitoring Hidden'!$Q$2:$AC$226,IF('Unit Types - Emission Rates'!$H$8="Combustion",112+MATCH(B83,'BACT-Monitoring Hidden'!$B$114:$B$151,0),IF('Unit Types - Emission Rates'!$H$8="Coatings",64+MATCH(B83,'BACT-Monitoring Hidden'!$B$66:$B$113,0),IF('Unit Types - Emission Rates'!$H$8="Chemical / Energy",1+MATCH(B83,'BACT-Monitoring Hidden'!$B$3:$B$65,0),150+MATCH(B83,'BACT-Monitoring Hidden'!$B$152:$B$226,0)))),FALSE),"Fill out the Additional Notes for Monitoring column to demonstrate how monitoring will be conducted to demonstrate compliance with the permit."))</f>
        <v/>
      </c>
      <c r="E83" s="652"/>
      <c r="F83" s="1023"/>
      <c r="G83" s="157"/>
      <c r="H83" s="235"/>
      <c r="I83" s="237"/>
    </row>
    <row r="84" spans="1:9" ht="23.1" customHeight="1" x14ac:dyDescent="0.2">
      <c r="A84" s="308" t="str">
        <f>IF('Hidden Calculations'!AI78=-1,"",'Hidden Calculations'!AI78)</f>
        <v/>
      </c>
      <c r="B84" s="309" t="str">
        <f>'Hidden Calculations'!AM78</f>
        <v/>
      </c>
      <c r="C84" s="1022" t="str">
        <f>'Hidden Calculations'!AN78</f>
        <v/>
      </c>
      <c r="D84" s="820" t="str">
        <f>IF(C84="PM","The emission monitoring techniques for PM10 and PM2.5 will follow the technique for PM. ","")&amp;IF($C84="","",IFERROR(HLOOKUP(C84,'BACT-Monitoring Hidden'!$Q$2:$AC$226,IF('Unit Types - Emission Rates'!$H$8="Combustion",112+MATCH(B84,'BACT-Monitoring Hidden'!$B$114:$B$151,0),IF('Unit Types - Emission Rates'!$H$8="Coatings",64+MATCH(B84,'BACT-Monitoring Hidden'!$B$66:$B$113,0),IF('Unit Types - Emission Rates'!$H$8="Chemical / Energy",1+MATCH(B84,'BACT-Monitoring Hidden'!$B$3:$B$65,0),150+MATCH(B84,'BACT-Monitoring Hidden'!$B$152:$B$226,0)))),FALSE),"Fill out the Additional Notes for Monitoring column to demonstrate how monitoring will be conducted to demonstrate compliance with the permit."))</f>
        <v/>
      </c>
      <c r="E84" s="652"/>
      <c r="F84" s="1023"/>
      <c r="G84" s="157"/>
      <c r="H84" s="235"/>
      <c r="I84" s="237"/>
    </row>
    <row r="85" spans="1:9" ht="23.1" customHeight="1" thickBot="1" x14ac:dyDescent="0.25">
      <c r="A85" s="310" t="str">
        <f>IF('Hidden Calculations'!AI79=-1,"",'Hidden Calculations'!AI79)</f>
        <v/>
      </c>
      <c r="B85" s="311" t="str">
        <f>'Hidden Calculations'!AM79</f>
        <v/>
      </c>
      <c r="C85" s="1024" t="str">
        <f>'Hidden Calculations'!AN79</f>
        <v/>
      </c>
      <c r="D85" s="1025" t="str">
        <f>IF(C85="PM","The emission monitoring techniques for PM10 and PM2.5 will follow the technique for PM. ","")&amp;IF($C85="","",IFERROR(HLOOKUP(C85,'BACT-Monitoring Hidden'!$Q$2:$AC$226,IF('Unit Types - Emission Rates'!$H$8="Combustion",112+MATCH(B85,'BACT-Monitoring Hidden'!$B$114:$B$151,0),IF('Unit Types - Emission Rates'!$H$8="Coatings",64+MATCH(B85,'BACT-Monitoring Hidden'!$B$66:$B$113,0),IF('Unit Types - Emission Rates'!$H$8="Chemical / Energy",1+MATCH(B85,'BACT-Monitoring Hidden'!$B$3:$B$65,0),150+MATCH(B85,'BACT-Monitoring Hidden'!$B$152:$B$226,0)))),FALSE),"Fill out the Additional Notes for Monitoring column to demonstrate how monitoring will be conducted to demonstrate compliance with the permit."))</f>
        <v/>
      </c>
      <c r="E85" s="366"/>
      <c r="F85" s="1013"/>
      <c r="G85" s="158"/>
      <c r="H85" s="236"/>
      <c r="I85" s="237"/>
    </row>
    <row r="86" spans="1:9" ht="23.1" customHeight="1" x14ac:dyDescent="0.2">
      <c r="A86" s="1018" t="str">
        <f>IF('Hidden Calculations'!AI80=-1,"",'Hidden Calculations'!AI80)</f>
        <v/>
      </c>
      <c r="B86" s="1019" t="str">
        <f>'Hidden Calculations'!AM80</f>
        <v/>
      </c>
      <c r="C86" s="1019" t="str">
        <f>'Hidden Calculations'!AN80</f>
        <v/>
      </c>
      <c r="D86" s="764" t="str">
        <f>IF(C86="PM","The emission monitoring techniques for PM10 and PM2.5 will follow the technique for PM. ","")&amp;IF($C86="","",IFERROR(HLOOKUP(C86,'BACT-Monitoring Hidden'!$Q$2:$AC$226,IF('Unit Types - Emission Rates'!$H$8="Combustion",112+MATCH(B86,'BACT-Monitoring Hidden'!$B$114:$B$151,0),IF('Unit Types - Emission Rates'!$H$8="Coatings",64+MATCH(B86,'BACT-Monitoring Hidden'!$B$66:$B$113,0),IF('Unit Types - Emission Rates'!$H$8="Chemical / Energy",1+MATCH(B86,'BACT-Monitoring Hidden'!$B$3:$B$65,0),150+MATCH(B86,'BACT-Monitoring Hidden'!$B$152:$B$226,0)))),FALSE),"Fill out the Additional Notes for Monitoring column to demonstrate how monitoring will be conducted to demonstrate compliance with the permit."))</f>
        <v/>
      </c>
      <c r="E86" s="1020"/>
      <c r="F86" s="1021"/>
      <c r="G86" s="157"/>
      <c r="H86" s="234"/>
      <c r="I86" s="237"/>
    </row>
    <row r="87" spans="1:9" ht="23.1" customHeight="1" x14ac:dyDescent="0.2">
      <c r="A87" s="308" t="str">
        <f>IF('Hidden Calculations'!AI81=-1,"",'Hidden Calculations'!AI81)</f>
        <v/>
      </c>
      <c r="B87" s="309" t="str">
        <f>'Hidden Calculations'!AM81</f>
        <v/>
      </c>
      <c r="C87" s="1022" t="str">
        <f>'Hidden Calculations'!AN81</f>
        <v/>
      </c>
      <c r="D87" s="820" t="str">
        <f>IF(C87="PM","The emission monitoring techniques for PM10 and PM2.5 will follow the technique for PM. ","")&amp;IF($C87="","",IFERROR(HLOOKUP(C87,'BACT-Monitoring Hidden'!$Q$2:$AC$226,IF('Unit Types - Emission Rates'!$H$8="Combustion",112+MATCH(B87,'BACT-Monitoring Hidden'!$B$114:$B$151,0),IF('Unit Types - Emission Rates'!$H$8="Coatings",64+MATCH(B87,'BACT-Monitoring Hidden'!$B$66:$B$113,0),IF('Unit Types - Emission Rates'!$H$8="Chemical / Energy",1+MATCH(B87,'BACT-Monitoring Hidden'!$B$3:$B$65,0),150+MATCH(B87,'BACT-Monitoring Hidden'!$B$152:$B$226,0)))),FALSE),"Fill out the Additional Notes for Monitoring column to demonstrate how monitoring will be conducted to demonstrate compliance with the permit."))</f>
        <v/>
      </c>
      <c r="E87" s="652"/>
      <c r="F87" s="1023"/>
      <c r="G87" s="157"/>
      <c r="H87" s="235"/>
      <c r="I87" s="237"/>
    </row>
    <row r="88" spans="1:9" ht="23.1" customHeight="1" x14ac:dyDescent="0.2">
      <c r="A88" s="308" t="str">
        <f>IF('Hidden Calculations'!AI82=-1,"",'Hidden Calculations'!AI82)</f>
        <v/>
      </c>
      <c r="B88" s="309" t="str">
        <f>'Hidden Calculations'!AM82</f>
        <v/>
      </c>
      <c r="C88" s="1022" t="str">
        <f>'Hidden Calculations'!AN82</f>
        <v/>
      </c>
      <c r="D88" s="820" t="str">
        <f>IF(C88="PM","The emission monitoring techniques for PM10 and PM2.5 will follow the technique for PM. ","")&amp;IF($C88="","",IFERROR(HLOOKUP(C88,'BACT-Monitoring Hidden'!$Q$2:$AC$226,IF('Unit Types - Emission Rates'!$H$8="Combustion",112+MATCH(B88,'BACT-Monitoring Hidden'!$B$114:$B$151,0),IF('Unit Types - Emission Rates'!$H$8="Coatings",64+MATCH(B88,'BACT-Monitoring Hidden'!$B$66:$B$113,0),IF('Unit Types - Emission Rates'!$H$8="Chemical / Energy",1+MATCH(B88,'BACT-Monitoring Hidden'!$B$3:$B$65,0),150+MATCH(B88,'BACT-Monitoring Hidden'!$B$152:$B$226,0)))),FALSE),"Fill out the Additional Notes for Monitoring column to demonstrate how monitoring will be conducted to demonstrate compliance with the permit."))</f>
        <v/>
      </c>
      <c r="E88" s="652"/>
      <c r="F88" s="1023"/>
      <c r="G88" s="157"/>
      <c r="H88" s="235"/>
      <c r="I88" s="237"/>
    </row>
    <row r="89" spans="1:9" ht="23.1" customHeight="1" x14ac:dyDescent="0.2">
      <c r="A89" s="308" t="str">
        <f>IF('Hidden Calculations'!AI83=-1,"",'Hidden Calculations'!AI83)</f>
        <v/>
      </c>
      <c r="B89" s="309" t="str">
        <f>'Hidden Calculations'!AM83</f>
        <v/>
      </c>
      <c r="C89" s="1022" t="str">
        <f>'Hidden Calculations'!AN83</f>
        <v/>
      </c>
      <c r="D89" s="820" t="str">
        <f>IF(C89="PM","The emission monitoring techniques for PM10 and PM2.5 will follow the technique for PM. ","")&amp;IF($C89="","",IFERROR(HLOOKUP(C89,'BACT-Monitoring Hidden'!$Q$2:$AC$226,IF('Unit Types - Emission Rates'!$H$8="Combustion",112+MATCH(B89,'BACT-Monitoring Hidden'!$B$114:$B$151,0),IF('Unit Types - Emission Rates'!$H$8="Coatings",64+MATCH(B89,'BACT-Monitoring Hidden'!$B$66:$B$113,0),IF('Unit Types - Emission Rates'!$H$8="Chemical / Energy",1+MATCH(B89,'BACT-Monitoring Hidden'!$B$3:$B$65,0),150+MATCH(B89,'BACT-Monitoring Hidden'!$B$152:$B$226,0)))),FALSE),"Fill out the Additional Notes for Monitoring column to demonstrate how monitoring will be conducted to demonstrate compliance with the permit."))</f>
        <v/>
      </c>
      <c r="E89" s="652"/>
      <c r="F89" s="1023"/>
      <c r="G89" s="157"/>
      <c r="H89" s="235"/>
      <c r="I89" s="237"/>
    </row>
    <row r="90" spans="1:9" ht="23.1" customHeight="1" x14ac:dyDescent="0.2">
      <c r="A90" s="308" t="str">
        <f>IF('Hidden Calculations'!AI84=-1,"",'Hidden Calculations'!AI84)</f>
        <v/>
      </c>
      <c r="B90" s="309" t="str">
        <f>'Hidden Calculations'!AM84</f>
        <v/>
      </c>
      <c r="C90" s="1022" t="str">
        <f>'Hidden Calculations'!AN84</f>
        <v/>
      </c>
      <c r="D90" s="820" t="str">
        <f>IF(C90="PM","The emission monitoring techniques for PM10 and PM2.5 will follow the technique for PM. ","")&amp;IF($C90="","",IFERROR(HLOOKUP(C90,'BACT-Monitoring Hidden'!$Q$2:$AC$226,IF('Unit Types - Emission Rates'!$H$8="Combustion",112+MATCH(B90,'BACT-Monitoring Hidden'!$B$114:$B$151,0),IF('Unit Types - Emission Rates'!$H$8="Coatings",64+MATCH(B90,'BACT-Monitoring Hidden'!$B$66:$B$113,0),IF('Unit Types - Emission Rates'!$H$8="Chemical / Energy",1+MATCH(B90,'BACT-Monitoring Hidden'!$B$3:$B$65,0),150+MATCH(B90,'BACT-Monitoring Hidden'!$B$152:$B$226,0)))),FALSE),"Fill out the Additional Notes for Monitoring column to demonstrate how monitoring will be conducted to demonstrate compliance with the permit."))</f>
        <v/>
      </c>
      <c r="E90" s="652"/>
      <c r="F90" s="1023"/>
      <c r="G90" s="157"/>
      <c r="H90" s="235"/>
      <c r="I90" s="237"/>
    </row>
    <row r="91" spans="1:9" ht="23.1" customHeight="1" x14ac:dyDescent="0.2">
      <c r="A91" s="308" t="str">
        <f>IF('Hidden Calculations'!AI85=-1,"",'Hidden Calculations'!AI85)</f>
        <v/>
      </c>
      <c r="B91" s="309" t="str">
        <f>'Hidden Calculations'!AM85</f>
        <v/>
      </c>
      <c r="C91" s="1022" t="str">
        <f>'Hidden Calculations'!AN85</f>
        <v/>
      </c>
      <c r="D91" s="820" t="str">
        <f>IF(C91="PM","The emission monitoring techniques for PM10 and PM2.5 will follow the technique for PM. ","")&amp;IF($C91="","",IFERROR(HLOOKUP(C91,'BACT-Monitoring Hidden'!$Q$2:$AC$226,IF('Unit Types - Emission Rates'!$H$8="Combustion",112+MATCH(B91,'BACT-Monitoring Hidden'!$B$114:$B$151,0),IF('Unit Types - Emission Rates'!$H$8="Coatings",64+MATCH(B91,'BACT-Monitoring Hidden'!$B$66:$B$113,0),IF('Unit Types - Emission Rates'!$H$8="Chemical / Energy",1+MATCH(B91,'BACT-Monitoring Hidden'!$B$3:$B$65,0),150+MATCH(B91,'BACT-Monitoring Hidden'!$B$152:$B$226,0)))),FALSE),"Fill out the Additional Notes for Monitoring column to demonstrate how monitoring will be conducted to demonstrate compliance with the permit."))</f>
        <v/>
      </c>
      <c r="E91" s="652"/>
      <c r="F91" s="1023"/>
      <c r="G91" s="157"/>
      <c r="H91" s="235"/>
      <c r="I91" s="237"/>
    </row>
    <row r="92" spans="1:9" ht="23.1" customHeight="1" x14ac:dyDescent="0.2">
      <c r="A92" s="308" t="str">
        <f>IF('Hidden Calculations'!AI86=-1,"",'Hidden Calculations'!AI86)</f>
        <v/>
      </c>
      <c r="B92" s="309" t="str">
        <f>'Hidden Calculations'!AM86</f>
        <v/>
      </c>
      <c r="C92" s="1022" t="str">
        <f>'Hidden Calculations'!AN86</f>
        <v/>
      </c>
      <c r="D92" s="820" t="str">
        <f>IF(C92="PM","The emission monitoring techniques for PM10 and PM2.5 will follow the technique for PM. ","")&amp;IF($C92="","",IFERROR(HLOOKUP(C92,'BACT-Monitoring Hidden'!$Q$2:$AC$226,IF('Unit Types - Emission Rates'!$H$8="Combustion",112+MATCH(B92,'BACT-Monitoring Hidden'!$B$114:$B$151,0),IF('Unit Types - Emission Rates'!$H$8="Coatings",64+MATCH(B92,'BACT-Monitoring Hidden'!$B$66:$B$113,0),IF('Unit Types - Emission Rates'!$H$8="Chemical / Energy",1+MATCH(B92,'BACT-Monitoring Hidden'!$B$3:$B$65,0),150+MATCH(B92,'BACT-Monitoring Hidden'!$B$152:$B$226,0)))),FALSE),"Fill out the Additional Notes for Monitoring column to demonstrate how monitoring will be conducted to demonstrate compliance with the permit."))</f>
        <v/>
      </c>
      <c r="E92" s="652"/>
      <c r="F92" s="1023"/>
      <c r="G92" s="157"/>
      <c r="H92" s="235"/>
      <c r="I92" s="237"/>
    </row>
    <row r="93" spans="1:9" ht="23.1" customHeight="1" x14ac:dyDescent="0.2">
      <c r="A93" s="308" t="str">
        <f>IF('Hidden Calculations'!AI87=-1,"",'Hidden Calculations'!AI87)</f>
        <v/>
      </c>
      <c r="B93" s="309" t="str">
        <f>'Hidden Calculations'!AM87</f>
        <v/>
      </c>
      <c r="C93" s="1022" t="str">
        <f>'Hidden Calculations'!AN87</f>
        <v/>
      </c>
      <c r="D93" s="820" t="str">
        <f>IF(C93="PM","The emission monitoring techniques for PM10 and PM2.5 will follow the technique for PM. ","")&amp;IF($C93="","",IFERROR(HLOOKUP(C93,'BACT-Monitoring Hidden'!$Q$2:$AC$226,IF('Unit Types - Emission Rates'!$H$8="Combustion",112+MATCH(B93,'BACT-Monitoring Hidden'!$B$114:$B$151,0),IF('Unit Types - Emission Rates'!$H$8="Coatings",64+MATCH(B93,'BACT-Monitoring Hidden'!$B$66:$B$113,0),IF('Unit Types - Emission Rates'!$H$8="Chemical / Energy",1+MATCH(B93,'BACT-Monitoring Hidden'!$B$3:$B$65,0),150+MATCH(B93,'BACT-Monitoring Hidden'!$B$152:$B$226,0)))),FALSE),"Fill out the Additional Notes for Monitoring column to demonstrate how monitoring will be conducted to demonstrate compliance with the permit."))</f>
        <v/>
      </c>
      <c r="E93" s="652"/>
      <c r="F93" s="1023"/>
      <c r="G93" s="157"/>
      <c r="H93" s="235"/>
      <c r="I93" s="237"/>
    </row>
    <row r="94" spans="1:9" ht="23.1" customHeight="1" x14ac:dyDescent="0.2">
      <c r="A94" s="308" t="str">
        <f>IF('Hidden Calculations'!AI88=-1,"",'Hidden Calculations'!AI88)</f>
        <v/>
      </c>
      <c r="B94" s="309" t="str">
        <f>'Hidden Calculations'!AM88</f>
        <v/>
      </c>
      <c r="C94" s="1022" t="str">
        <f>'Hidden Calculations'!AN88</f>
        <v/>
      </c>
      <c r="D94" s="820" t="str">
        <f>IF(C94="PM","The emission monitoring techniques for PM10 and PM2.5 will follow the technique for PM. ","")&amp;IF($C94="","",IFERROR(HLOOKUP(C94,'BACT-Monitoring Hidden'!$Q$2:$AC$226,IF('Unit Types - Emission Rates'!$H$8="Combustion",112+MATCH(B94,'BACT-Monitoring Hidden'!$B$114:$B$151,0),IF('Unit Types - Emission Rates'!$H$8="Coatings",64+MATCH(B94,'BACT-Monitoring Hidden'!$B$66:$B$113,0),IF('Unit Types - Emission Rates'!$H$8="Chemical / Energy",1+MATCH(B94,'BACT-Monitoring Hidden'!$B$3:$B$65,0),150+MATCH(B94,'BACT-Monitoring Hidden'!$B$152:$B$226,0)))),FALSE),"Fill out the Additional Notes for Monitoring column to demonstrate how monitoring will be conducted to demonstrate compliance with the permit."))</f>
        <v/>
      </c>
      <c r="E94" s="652"/>
      <c r="F94" s="1023"/>
      <c r="G94" s="157"/>
      <c r="H94" s="235"/>
      <c r="I94" s="237"/>
    </row>
    <row r="95" spans="1:9" ht="23.1" customHeight="1" x14ac:dyDescent="0.2">
      <c r="A95" s="308" t="str">
        <f>IF('Hidden Calculations'!AI89=-1,"",'Hidden Calculations'!AI89)</f>
        <v/>
      </c>
      <c r="B95" s="309" t="str">
        <f>'Hidden Calculations'!AM89</f>
        <v/>
      </c>
      <c r="C95" s="1022" t="str">
        <f>'Hidden Calculations'!AN89</f>
        <v/>
      </c>
      <c r="D95" s="820" t="str">
        <f>IF(C95="PM","The emission monitoring techniques for PM10 and PM2.5 will follow the technique for PM. ","")&amp;IF($C95="","",IFERROR(HLOOKUP(C95,'BACT-Monitoring Hidden'!$Q$2:$AC$226,IF('Unit Types - Emission Rates'!$H$8="Combustion",112+MATCH(B95,'BACT-Monitoring Hidden'!$B$114:$B$151,0),IF('Unit Types - Emission Rates'!$H$8="Coatings",64+MATCH(B95,'BACT-Monitoring Hidden'!$B$66:$B$113,0),IF('Unit Types - Emission Rates'!$H$8="Chemical / Energy",1+MATCH(B95,'BACT-Monitoring Hidden'!$B$3:$B$65,0),150+MATCH(B95,'BACT-Monitoring Hidden'!$B$152:$B$226,0)))),FALSE),"Fill out the Additional Notes for Monitoring column to demonstrate how monitoring will be conducted to demonstrate compliance with the permit."))</f>
        <v/>
      </c>
      <c r="E95" s="652"/>
      <c r="F95" s="1023"/>
      <c r="G95" s="157"/>
      <c r="H95" s="235"/>
      <c r="I95" s="237"/>
    </row>
    <row r="96" spans="1:9" ht="23.1" customHeight="1" x14ac:dyDescent="0.2">
      <c r="A96" s="308" t="str">
        <f>IF('Hidden Calculations'!AI90=-1,"",'Hidden Calculations'!AI90)</f>
        <v/>
      </c>
      <c r="B96" s="309" t="str">
        <f>'Hidden Calculations'!AM90</f>
        <v/>
      </c>
      <c r="C96" s="1022" t="str">
        <f>'Hidden Calculations'!AN90</f>
        <v/>
      </c>
      <c r="D96" s="820" t="str">
        <f>IF(C96="PM","The emission monitoring techniques for PM10 and PM2.5 will follow the technique for PM. ","")&amp;IF($C96="","",IFERROR(HLOOKUP(C96,'BACT-Monitoring Hidden'!$Q$2:$AC$226,IF('Unit Types - Emission Rates'!$H$8="Combustion",112+MATCH(B96,'BACT-Monitoring Hidden'!$B$114:$B$151,0),IF('Unit Types - Emission Rates'!$H$8="Coatings",64+MATCH(B96,'BACT-Monitoring Hidden'!$B$66:$B$113,0),IF('Unit Types - Emission Rates'!$H$8="Chemical / Energy",1+MATCH(B96,'BACT-Monitoring Hidden'!$B$3:$B$65,0),150+MATCH(B96,'BACT-Monitoring Hidden'!$B$152:$B$226,0)))),FALSE),"Fill out the Additional Notes for Monitoring column to demonstrate how monitoring will be conducted to demonstrate compliance with the permit."))</f>
        <v/>
      </c>
      <c r="E96" s="652"/>
      <c r="F96" s="1023"/>
      <c r="G96" s="157"/>
      <c r="H96" s="235"/>
      <c r="I96" s="237"/>
    </row>
    <row r="97" spans="1:9" ht="23.1" customHeight="1" x14ac:dyDescent="0.2">
      <c r="A97" s="308" t="str">
        <f>IF('Hidden Calculations'!AI91=-1,"",'Hidden Calculations'!AI91)</f>
        <v/>
      </c>
      <c r="B97" s="309" t="str">
        <f>'Hidden Calculations'!AM91</f>
        <v/>
      </c>
      <c r="C97" s="1022" t="str">
        <f>'Hidden Calculations'!AN91</f>
        <v/>
      </c>
      <c r="D97" s="820" t="str">
        <f>IF(C97="PM","The emission monitoring techniques for PM10 and PM2.5 will follow the technique for PM. ","")&amp;IF($C97="","",IFERROR(HLOOKUP(C97,'BACT-Monitoring Hidden'!$Q$2:$AC$226,IF('Unit Types - Emission Rates'!$H$8="Combustion",112+MATCH(B97,'BACT-Monitoring Hidden'!$B$114:$B$151,0),IF('Unit Types - Emission Rates'!$H$8="Coatings",64+MATCH(B97,'BACT-Monitoring Hidden'!$B$66:$B$113,0),IF('Unit Types - Emission Rates'!$H$8="Chemical / Energy",1+MATCH(B97,'BACT-Monitoring Hidden'!$B$3:$B$65,0),150+MATCH(B97,'BACT-Monitoring Hidden'!$B$152:$B$226,0)))),FALSE),"Fill out the Additional Notes for Monitoring column to demonstrate how monitoring will be conducted to demonstrate compliance with the permit."))</f>
        <v/>
      </c>
      <c r="E97" s="652"/>
      <c r="F97" s="1023"/>
      <c r="G97" s="157"/>
      <c r="H97" s="235"/>
      <c r="I97" s="237"/>
    </row>
    <row r="98" spans="1:9" ht="23.1" customHeight="1" thickBot="1" x14ac:dyDescent="0.25">
      <c r="A98" s="310" t="str">
        <f>IF('Hidden Calculations'!AI92=-1,"",'Hidden Calculations'!AI92)</f>
        <v/>
      </c>
      <c r="B98" s="311" t="str">
        <f>'Hidden Calculations'!AM92</f>
        <v/>
      </c>
      <c r="C98" s="1024" t="str">
        <f>'Hidden Calculations'!AN92</f>
        <v/>
      </c>
      <c r="D98" s="1025" t="str">
        <f>IF(C98="PM","The emission monitoring techniques for PM10 and PM2.5 will follow the technique for PM. ","")&amp;IF($C98="","",IFERROR(HLOOKUP(C98,'BACT-Monitoring Hidden'!$Q$2:$AC$226,IF('Unit Types - Emission Rates'!$H$8="Combustion",112+MATCH(B98,'BACT-Monitoring Hidden'!$B$114:$B$151,0),IF('Unit Types - Emission Rates'!$H$8="Coatings",64+MATCH(B98,'BACT-Monitoring Hidden'!$B$66:$B$113,0),IF('Unit Types - Emission Rates'!$H$8="Chemical / Energy",1+MATCH(B98,'BACT-Monitoring Hidden'!$B$3:$B$65,0),150+MATCH(B98,'BACT-Monitoring Hidden'!$B$152:$B$226,0)))),FALSE),"Fill out the Additional Notes for Monitoring column to demonstrate how monitoring will be conducted to demonstrate compliance with the permit."))</f>
        <v/>
      </c>
      <c r="E98" s="366"/>
      <c r="F98" s="1026"/>
      <c r="G98" s="158"/>
      <c r="H98" s="236"/>
      <c r="I98" s="237"/>
    </row>
    <row r="99" spans="1:9" ht="23.1" customHeight="1" x14ac:dyDescent="0.2">
      <c r="A99" s="1018" t="str">
        <f>IF('Hidden Calculations'!AI93=-1,"",'Hidden Calculations'!AI93)</f>
        <v/>
      </c>
      <c r="B99" s="1019" t="str">
        <f>'Hidden Calculations'!AM93</f>
        <v/>
      </c>
      <c r="C99" s="1019" t="str">
        <f>'Hidden Calculations'!AN93</f>
        <v/>
      </c>
      <c r="D99" s="764" t="str">
        <f>IF(C99="PM","The emission monitoring techniques for PM10 and PM2.5 will follow the technique for PM. ","")&amp;IF($C99="","",IFERROR(HLOOKUP(C99,'BACT-Monitoring Hidden'!$Q$2:$AC$226,IF('Unit Types - Emission Rates'!$H$8="Combustion",112+MATCH(B99,'BACT-Monitoring Hidden'!$B$114:$B$151,0),IF('Unit Types - Emission Rates'!$H$8="Coatings",64+MATCH(B99,'BACT-Monitoring Hidden'!$B$66:$B$113,0),IF('Unit Types - Emission Rates'!$H$8="Chemical / Energy",1+MATCH(B99,'BACT-Monitoring Hidden'!$B$3:$B$65,0),150+MATCH(B99,'BACT-Monitoring Hidden'!$B$152:$B$226,0)))),FALSE),"Fill out the Additional Notes for Monitoring column to demonstrate how monitoring will be conducted to demonstrate compliance with the permit."))</f>
        <v/>
      </c>
      <c r="E99" s="1020"/>
      <c r="F99" s="1021"/>
      <c r="G99" s="157"/>
      <c r="H99" s="234"/>
      <c r="I99" s="237"/>
    </row>
    <row r="100" spans="1:9" ht="23.1" customHeight="1" x14ac:dyDescent="0.2">
      <c r="A100" s="308" t="str">
        <f>IF('Hidden Calculations'!AI94=-1,"",'Hidden Calculations'!AI94)</f>
        <v/>
      </c>
      <c r="B100" s="309" t="str">
        <f>'Hidden Calculations'!AM94</f>
        <v/>
      </c>
      <c r="C100" s="1022" t="str">
        <f>'Hidden Calculations'!AN94</f>
        <v/>
      </c>
      <c r="D100" s="820" t="str">
        <f>IF(C100="PM","The emission monitoring techniques for PM10 and PM2.5 will follow the technique for PM. ","")&amp;IF($C100="","",IFERROR(HLOOKUP(C100,'BACT-Monitoring Hidden'!$Q$2:$AC$226,IF('Unit Types - Emission Rates'!$H$8="Combustion",112+MATCH(B100,'BACT-Monitoring Hidden'!$B$114:$B$151,0),IF('Unit Types - Emission Rates'!$H$8="Coatings",64+MATCH(B100,'BACT-Monitoring Hidden'!$B$66:$B$113,0),IF('Unit Types - Emission Rates'!$H$8="Chemical / Energy",1+MATCH(B100,'BACT-Monitoring Hidden'!$B$3:$B$65,0),150+MATCH(B100,'BACT-Monitoring Hidden'!$B$152:$B$226,0)))),FALSE),"Fill out the Additional Notes for Monitoring column to demonstrate how monitoring will be conducted to demonstrate compliance with the permit."))</f>
        <v/>
      </c>
      <c r="E100" s="652"/>
      <c r="F100" s="1023"/>
      <c r="G100" s="157"/>
      <c r="H100" s="235"/>
      <c r="I100" s="237"/>
    </row>
    <row r="101" spans="1:9" ht="23.1" customHeight="1" x14ac:dyDescent="0.2">
      <c r="A101" s="308" t="str">
        <f>IF('Hidden Calculations'!AI95=-1,"",'Hidden Calculations'!AI95)</f>
        <v/>
      </c>
      <c r="B101" s="309" t="str">
        <f>'Hidden Calculations'!AM95</f>
        <v/>
      </c>
      <c r="C101" s="1022" t="str">
        <f>'Hidden Calculations'!AN95</f>
        <v/>
      </c>
      <c r="D101" s="820" t="str">
        <f>IF(C101="PM","The emission monitoring techniques for PM10 and PM2.5 will follow the technique for PM. ","")&amp;IF($C101="","",IFERROR(HLOOKUP(C101,'BACT-Monitoring Hidden'!$Q$2:$AC$226,IF('Unit Types - Emission Rates'!$H$8="Combustion",112+MATCH(B101,'BACT-Monitoring Hidden'!$B$114:$B$151,0),IF('Unit Types - Emission Rates'!$H$8="Coatings",64+MATCH(B101,'BACT-Monitoring Hidden'!$B$66:$B$113,0),IF('Unit Types - Emission Rates'!$H$8="Chemical / Energy",1+MATCH(B101,'BACT-Monitoring Hidden'!$B$3:$B$65,0),150+MATCH(B101,'BACT-Monitoring Hidden'!$B$152:$B$226,0)))),FALSE),"Fill out the Additional Notes for Monitoring column to demonstrate how monitoring will be conducted to demonstrate compliance with the permit."))</f>
        <v/>
      </c>
      <c r="E101" s="652"/>
      <c r="F101" s="1023"/>
      <c r="G101" s="157"/>
      <c r="H101" s="235"/>
      <c r="I101" s="237"/>
    </row>
    <row r="102" spans="1:9" ht="23.1" customHeight="1" x14ac:dyDescent="0.2">
      <c r="A102" s="308" t="str">
        <f>IF('Hidden Calculations'!AI96=-1,"",'Hidden Calculations'!AI96)</f>
        <v/>
      </c>
      <c r="B102" s="309" t="str">
        <f>'Hidden Calculations'!AM96</f>
        <v/>
      </c>
      <c r="C102" s="1022" t="str">
        <f>'Hidden Calculations'!AN96</f>
        <v/>
      </c>
      <c r="D102" s="820" t="str">
        <f>IF(C102="PM","The emission monitoring techniques for PM10 and PM2.5 will follow the technique for PM. ","")&amp;IF($C102="","",IFERROR(HLOOKUP(C102,'BACT-Monitoring Hidden'!$Q$2:$AC$226,IF('Unit Types - Emission Rates'!$H$8="Combustion",112+MATCH(B102,'BACT-Monitoring Hidden'!$B$114:$B$151,0),IF('Unit Types - Emission Rates'!$H$8="Coatings",64+MATCH(B102,'BACT-Monitoring Hidden'!$B$66:$B$113,0),IF('Unit Types - Emission Rates'!$H$8="Chemical / Energy",1+MATCH(B102,'BACT-Monitoring Hidden'!$B$3:$B$65,0),150+MATCH(B102,'BACT-Monitoring Hidden'!$B$152:$B$226,0)))),FALSE),"Fill out the Additional Notes for Monitoring column to demonstrate how monitoring will be conducted to demonstrate compliance with the permit."))</f>
        <v/>
      </c>
      <c r="E102" s="652"/>
      <c r="F102" s="1023"/>
      <c r="G102" s="157"/>
      <c r="H102" s="235"/>
      <c r="I102" s="237"/>
    </row>
    <row r="103" spans="1:9" ht="23.1" customHeight="1" x14ac:dyDescent="0.2">
      <c r="A103" s="308" t="str">
        <f>IF('Hidden Calculations'!AI97=-1,"",'Hidden Calculations'!AI97)</f>
        <v/>
      </c>
      <c r="B103" s="309" t="str">
        <f>'Hidden Calculations'!AM97</f>
        <v/>
      </c>
      <c r="C103" s="1022" t="str">
        <f>'Hidden Calculations'!AN97</f>
        <v/>
      </c>
      <c r="D103" s="820" t="str">
        <f>IF(C103="PM","The emission monitoring techniques for PM10 and PM2.5 will follow the technique for PM. ","")&amp;IF($C103="","",IFERROR(HLOOKUP(C103,'BACT-Monitoring Hidden'!$Q$2:$AC$226,IF('Unit Types - Emission Rates'!$H$8="Combustion",112+MATCH(B103,'BACT-Monitoring Hidden'!$B$114:$B$151,0),IF('Unit Types - Emission Rates'!$H$8="Coatings",64+MATCH(B103,'BACT-Monitoring Hidden'!$B$66:$B$113,0),IF('Unit Types - Emission Rates'!$H$8="Chemical / Energy",1+MATCH(B103,'BACT-Monitoring Hidden'!$B$3:$B$65,0),150+MATCH(B103,'BACT-Monitoring Hidden'!$B$152:$B$226,0)))),FALSE),"Fill out the Additional Notes for Monitoring column to demonstrate how monitoring will be conducted to demonstrate compliance with the permit."))</f>
        <v/>
      </c>
      <c r="E103" s="652"/>
      <c r="F103" s="1023"/>
      <c r="G103" s="157"/>
      <c r="H103" s="235"/>
      <c r="I103" s="237"/>
    </row>
    <row r="104" spans="1:9" ht="23.1" customHeight="1" x14ac:dyDescent="0.2">
      <c r="A104" s="308" t="str">
        <f>IF('Hidden Calculations'!AI98=-1,"",'Hidden Calculations'!AI98)</f>
        <v/>
      </c>
      <c r="B104" s="309" t="str">
        <f>'Hidden Calculations'!AM98</f>
        <v/>
      </c>
      <c r="C104" s="1022" t="str">
        <f>'Hidden Calculations'!AN98</f>
        <v/>
      </c>
      <c r="D104" s="820" t="str">
        <f>IF(C104="PM","The emission monitoring techniques for PM10 and PM2.5 will follow the technique for PM. ","")&amp;IF($C104="","",IFERROR(HLOOKUP(C104,'BACT-Monitoring Hidden'!$Q$2:$AC$226,IF('Unit Types - Emission Rates'!$H$8="Combustion",112+MATCH(B104,'BACT-Monitoring Hidden'!$B$114:$B$151,0),IF('Unit Types - Emission Rates'!$H$8="Coatings",64+MATCH(B104,'BACT-Monitoring Hidden'!$B$66:$B$113,0),IF('Unit Types - Emission Rates'!$H$8="Chemical / Energy",1+MATCH(B104,'BACT-Monitoring Hidden'!$B$3:$B$65,0),150+MATCH(B104,'BACT-Monitoring Hidden'!$B$152:$B$226,0)))),FALSE),"Fill out the Additional Notes for Monitoring column to demonstrate how monitoring will be conducted to demonstrate compliance with the permit."))</f>
        <v/>
      </c>
      <c r="E104" s="652"/>
      <c r="F104" s="1023"/>
      <c r="G104" s="157"/>
      <c r="H104" s="235"/>
      <c r="I104" s="237"/>
    </row>
    <row r="105" spans="1:9" ht="23.1" customHeight="1" x14ac:dyDescent="0.2">
      <c r="A105" s="308" t="str">
        <f>IF('Hidden Calculations'!AI99=-1,"",'Hidden Calculations'!AI99)</f>
        <v/>
      </c>
      <c r="B105" s="309" t="str">
        <f>'Hidden Calculations'!AM99</f>
        <v/>
      </c>
      <c r="C105" s="1022" t="str">
        <f>'Hidden Calculations'!AN99</f>
        <v/>
      </c>
      <c r="D105" s="820" t="str">
        <f>IF(C105="PM","The emission monitoring techniques for PM10 and PM2.5 will follow the technique for PM. ","")&amp;IF($C105="","",IFERROR(HLOOKUP(C105,'BACT-Monitoring Hidden'!$Q$2:$AC$226,IF('Unit Types - Emission Rates'!$H$8="Combustion",112+MATCH(B105,'BACT-Monitoring Hidden'!$B$114:$B$151,0),IF('Unit Types - Emission Rates'!$H$8="Coatings",64+MATCH(B105,'BACT-Monitoring Hidden'!$B$66:$B$113,0),IF('Unit Types - Emission Rates'!$H$8="Chemical / Energy",1+MATCH(B105,'BACT-Monitoring Hidden'!$B$3:$B$65,0),150+MATCH(B105,'BACT-Monitoring Hidden'!$B$152:$B$226,0)))),FALSE),"Fill out the Additional Notes for Monitoring column to demonstrate how monitoring will be conducted to demonstrate compliance with the permit."))</f>
        <v/>
      </c>
      <c r="E105" s="652"/>
      <c r="F105" s="1023"/>
      <c r="G105" s="157"/>
      <c r="H105" s="235"/>
      <c r="I105" s="237"/>
    </row>
    <row r="106" spans="1:9" ht="23.1" customHeight="1" x14ac:dyDescent="0.2">
      <c r="A106" s="308" t="str">
        <f>IF('Hidden Calculations'!AI100=-1,"",'Hidden Calculations'!AI100)</f>
        <v/>
      </c>
      <c r="B106" s="309" t="str">
        <f>'Hidden Calculations'!AM100</f>
        <v/>
      </c>
      <c r="C106" s="1022" t="str">
        <f>'Hidden Calculations'!AN100</f>
        <v/>
      </c>
      <c r="D106" s="820" t="str">
        <f>IF(C106="PM","The emission monitoring techniques for PM10 and PM2.5 will follow the technique for PM. ","")&amp;IF($C106="","",IFERROR(HLOOKUP(C106,'BACT-Monitoring Hidden'!$Q$2:$AC$226,IF('Unit Types - Emission Rates'!$H$8="Combustion",112+MATCH(B106,'BACT-Monitoring Hidden'!$B$114:$B$151,0),IF('Unit Types - Emission Rates'!$H$8="Coatings",64+MATCH(B106,'BACT-Monitoring Hidden'!$B$66:$B$113,0),IF('Unit Types - Emission Rates'!$H$8="Chemical / Energy",1+MATCH(B106,'BACT-Monitoring Hidden'!$B$3:$B$65,0),150+MATCH(B106,'BACT-Monitoring Hidden'!$B$152:$B$226,0)))),FALSE),"Fill out the Additional Notes for Monitoring column to demonstrate how monitoring will be conducted to demonstrate compliance with the permit."))</f>
        <v/>
      </c>
      <c r="E106" s="652"/>
      <c r="F106" s="1023"/>
      <c r="G106" s="157"/>
      <c r="H106" s="235"/>
      <c r="I106" s="237"/>
    </row>
    <row r="107" spans="1:9" ht="23.1" customHeight="1" x14ac:dyDescent="0.2">
      <c r="A107" s="308" t="str">
        <f>IF('Hidden Calculations'!AI101=-1,"",'Hidden Calculations'!AI101)</f>
        <v/>
      </c>
      <c r="B107" s="309" t="str">
        <f>'Hidden Calculations'!AM101</f>
        <v/>
      </c>
      <c r="C107" s="1022" t="str">
        <f>'Hidden Calculations'!AN101</f>
        <v/>
      </c>
      <c r="D107" s="820" t="str">
        <f>IF(C107="PM","The emission monitoring techniques for PM10 and PM2.5 will follow the technique for PM. ","")&amp;IF($C107="","",IFERROR(HLOOKUP(C107,'BACT-Monitoring Hidden'!$Q$2:$AC$226,IF('Unit Types - Emission Rates'!$H$8="Combustion",112+MATCH(B107,'BACT-Monitoring Hidden'!$B$114:$B$151,0),IF('Unit Types - Emission Rates'!$H$8="Coatings",64+MATCH(B107,'BACT-Monitoring Hidden'!$B$66:$B$113,0),IF('Unit Types - Emission Rates'!$H$8="Chemical / Energy",1+MATCH(B107,'BACT-Monitoring Hidden'!$B$3:$B$65,0),150+MATCH(B107,'BACT-Monitoring Hidden'!$B$152:$B$226,0)))),FALSE),"Fill out the Additional Notes for Monitoring column to demonstrate how monitoring will be conducted to demonstrate compliance with the permit."))</f>
        <v/>
      </c>
      <c r="E107" s="652"/>
      <c r="F107" s="1023"/>
      <c r="G107" s="157"/>
      <c r="H107" s="235"/>
      <c r="I107" s="237"/>
    </row>
    <row r="108" spans="1:9" ht="23.1" customHeight="1" x14ac:dyDescent="0.2">
      <c r="A108" s="308" t="str">
        <f>IF('Hidden Calculations'!AI102=-1,"",'Hidden Calculations'!AI102)</f>
        <v/>
      </c>
      <c r="B108" s="309" t="str">
        <f>'Hidden Calculations'!AM102</f>
        <v/>
      </c>
      <c r="C108" s="1022" t="str">
        <f>'Hidden Calculations'!AN102</f>
        <v/>
      </c>
      <c r="D108" s="820" t="str">
        <f>IF(C108="PM","The emission monitoring techniques for PM10 and PM2.5 will follow the technique for PM. ","")&amp;IF($C108="","",IFERROR(HLOOKUP(C108,'BACT-Monitoring Hidden'!$Q$2:$AC$226,IF('Unit Types - Emission Rates'!$H$8="Combustion",112+MATCH(B108,'BACT-Monitoring Hidden'!$B$114:$B$151,0),IF('Unit Types - Emission Rates'!$H$8="Coatings",64+MATCH(B108,'BACT-Monitoring Hidden'!$B$66:$B$113,0),IF('Unit Types - Emission Rates'!$H$8="Chemical / Energy",1+MATCH(B108,'BACT-Monitoring Hidden'!$B$3:$B$65,0),150+MATCH(B108,'BACT-Monitoring Hidden'!$B$152:$B$226,0)))),FALSE),"Fill out the Additional Notes for Monitoring column to demonstrate how monitoring will be conducted to demonstrate compliance with the permit."))</f>
        <v/>
      </c>
      <c r="E108" s="652"/>
      <c r="F108" s="1023"/>
      <c r="G108" s="157"/>
      <c r="H108" s="235"/>
      <c r="I108" s="237"/>
    </row>
    <row r="109" spans="1:9" ht="23.1" customHeight="1" x14ac:dyDescent="0.2">
      <c r="A109" s="308" t="str">
        <f>IF('Hidden Calculations'!AI103=-1,"",'Hidden Calculations'!AI103)</f>
        <v/>
      </c>
      <c r="B109" s="309" t="str">
        <f>'Hidden Calculations'!AM103</f>
        <v/>
      </c>
      <c r="C109" s="1022" t="str">
        <f>'Hidden Calculations'!AN103</f>
        <v/>
      </c>
      <c r="D109" s="820" t="str">
        <f>IF(C109="PM","The emission monitoring techniques for PM10 and PM2.5 will follow the technique for PM. ","")&amp;IF($C109="","",IFERROR(HLOOKUP(C109,'BACT-Monitoring Hidden'!$Q$2:$AC$226,IF('Unit Types - Emission Rates'!$H$8="Combustion",112+MATCH(B109,'BACT-Monitoring Hidden'!$B$114:$B$151,0),IF('Unit Types - Emission Rates'!$H$8="Coatings",64+MATCH(B109,'BACT-Monitoring Hidden'!$B$66:$B$113,0),IF('Unit Types - Emission Rates'!$H$8="Chemical / Energy",1+MATCH(B109,'BACT-Monitoring Hidden'!$B$3:$B$65,0),150+MATCH(B109,'BACT-Monitoring Hidden'!$B$152:$B$226,0)))),FALSE),"Fill out the Additional Notes for Monitoring column to demonstrate how monitoring will be conducted to demonstrate compliance with the permit."))</f>
        <v/>
      </c>
      <c r="E109" s="652"/>
      <c r="F109" s="1023"/>
      <c r="G109" s="157"/>
      <c r="H109" s="235"/>
      <c r="I109" s="237"/>
    </row>
    <row r="110" spans="1:9" ht="23.1" customHeight="1" x14ac:dyDescent="0.2">
      <c r="A110" s="308" t="str">
        <f>IF('Hidden Calculations'!AI104=-1,"",'Hidden Calculations'!AI104)</f>
        <v/>
      </c>
      <c r="B110" s="309" t="str">
        <f>'Hidden Calculations'!AM104</f>
        <v/>
      </c>
      <c r="C110" s="1022" t="str">
        <f>'Hidden Calculations'!AN104</f>
        <v/>
      </c>
      <c r="D110" s="820" t="str">
        <f>IF(C110="PM","The emission monitoring techniques for PM10 and PM2.5 will follow the technique for PM. ","")&amp;IF($C110="","",IFERROR(HLOOKUP(C110,'BACT-Monitoring Hidden'!$Q$2:$AC$226,IF('Unit Types - Emission Rates'!$H$8="Combustion",112+MATCH(B110,'BACT-Monitoring Hidden'!$B$114:$B$151,0),IF('Unit Types - Emission Rates'!$H$8="Coatings",64+MATCH(B110,'BACT-Monitoring Hidden'!$B$66:$B$113,0),IF('Unit Types - Emission Rates'!$H$8="Chemical / Energy",1+MATCH(B110,'BACT-Monitoring Hidden'!$B$3:$B$65,0),150+MATCH(B110,'BACT-Monitoring Hidden'!$B$152:$B$226,0)))),FALSE),"Fill out the Additional Notes for Monitoring column to demonstrate how monitoring will be conducted to demonstrate compliance with the permit."))</f>
        <v/>
      </c>
      <c r="E110" s="652"/>
      <c r="F110" s="1023"/>
      <c r="G110" s="157"/>
      <c r="H110" s="235"/>
      <c r="I110" s="237"/>
    </row>
    <row r="111" spans="1:9" ht="23.1" customHeight="1" thickBot="1" x14ac:dyDescent="0.25">
      <c r="A111" s="310" t="str">
        <f>IF('Hidden Calculations'!AI105=-1,"",'Hidden Calculations'!AI105)</f>
        <v/>
      </c>
      <c r="B111" s="311" t="str">
        <f>'Hidden Calculations'!AM105</f>
        <v/>
      </c>
      <c r="C111" s="1024" t="str">
        <f>'Hidden Calculations'!AN105</f>
        <v/>
      </c>
      <c r="D111" s="1025" t="str">
        <f>IF(C111="PM","The emission monitoring techniques for PM10 and PM2.5 will follow the technique for PM. ","")&amp;IF($C111="","",IFERROR(HLOOKUP(C111,'BACT-Monitoring Hidden'!$Q$2:$AC$226,IF('Unit Types - Emission Rates'!$H$8="Combustion",112+MATCH(B111,'BACT-Monitoring Hidden'!$B$114:$B$151,0),IF('Unit Types - Emission Rates'!$H$8="Coatings",64+MATCH(B111,'BACT-Monitoring Hidden'!$B$66:$B$113,0),IF('Unit Types - Emission Rates'!$H$8="Chemical / Energy",1+MATCH(B111,'BACT-Monitoring Hidden'!$B$3:$B$65,0),150+MATCH(B111,'BACT-Monitoring Hidden'!$B$152:$B$226,0)))),FALSE),"Fill out the Additional Notes for Monitoring column to demonstrate how monitoring will be conducted to demonstrate compliance with the permit."))</f>
        <v/>
      </c>
      <c r="E111" s="366"/>
      <c r="F111" s="1026"/>
      <c r="G111" s="158"/>
      <c r="H111" s="236"/>
      <c r="I111" s="237"/>
    </row>
    <row r="112" spans="1:9" ht="23.1" customHeight="1" x14ac:dyDescent="0.2">
      <c r="A112" s="1018" t="str">
        <f>IF('Hidden Calculations'!AI106=-1,"",'Hidden Calculations'!AI106)</f>
        <v/>
      </c>
      <c r="B112" s="1019" t="str">
        <f>'Hidden Calculations'!AM106</f>
        <v/>
      </c>
      <c r="C112" s="1019" t="str">
        <f>'Hidden Calculations'!AN106</f>
        <v/>
      </c>
      <c r="D112" s="764" t="str">
        <f>IF(C112="PM","The emission monitoring techniques for PM10 and PM2.5 will follow the technique for PM. ","")&amp;IF($C112="","",IFERROR(HLOOKUP(C112,'BACT-Monitoring Hidden'!$Q$2:$AC$226,IF('Unit Types - Emission Rates'!$H$8="Combustion",112+MATCH(B112,'BACT-Monitoring Hidden'!$B$114:$B$151,0),IF('Unit Types - Emission Rates'!$H$8="Coatings",64+MATCH(B112,'BACT-Monitoring Hidden'!$B$66:$B$113,0),IF('Unit Types - Emission Rates'!$H$8="Chemical / Energy",1+MATCH(B112,'BACT-Monitoring Hidden'!$B$3:$B$65,0),150+MATCH(B112,'BACT-Monitoring Hidden'!$B$152:$B$226,0)))),FALSE),"Fill out the Additional Notes for Monitoring column to demonstrate how monitoring will be conducted to demonstrate compliance with the permit."))</f>
        <v/>
      </c>
      <c r="E112" s="1020"/>
      <c r="F112" s="1021"/>
      <c r="G112" s="157"/>
      <c r="H112" s="234"/>
      <c r="I112" s="237"/>
    </row>
    <row r="113" spans="1:9" ht="23.1" customHeight="1" x14ac:dyDescent="0.2">
      <c r="A113" s="308" t="str">
        <f>IF('Hidden Calculations'!AI107=-1,"",'Hidden Calculations'!AI107)</f>
        <v/>
      </c>
      <c r="B113" s="309" t="str">
        <f>'Hidden Calculations'!AM107</f>
        <v/>
      </c>
      <c r="C113" s="1022" t="str">
        <f>'Hidden Calculations'!AN107</f>
        <v/>
      </c>
      <c r="D113" s="820" t="str">
        <f>IF(C113="PM","The emission monitoring techniques for PM10 and PM2.5 will follow the technique for PM. ","")&amp;IF($C113="","",IFERROR(HLOOKUP(C113,'BACT-Monitoring Hidden'!$Q$2:$AC$226,IF('Unit Types - Emission Rates'!$H$8="Combustion",112+MATCH(B113,'BACT-Monitoring Hidden'!$B$114:$B$151,0),IF('Unit Types - Emission Rates'!$H$8="Coatings",64+MATCH(B113,'BACT-Monitoring Hidden'!$B$66:$B$113,0),IF('Unit Types - Emission Rates'!$H$8="Chemical / Energy",1+MATCH(B113,'BACT-Monitoring Hidden'!$B$3:$B$65,0),150+MATCH(B113,'BACT-Monitoring Hidden'!$B$152:$B$226,0)))),FALSE),"Fill out the Additional Notes for Monitoring column to demonstrate how monitoring will be conducted to demonstrate compliance with the permit."))</f>
        <v/>
      </c>
      <c r="E113" s="652"/>
      <c r="F113" s="1023"/>
      <c r="G113" s="157"/>
      <c r="H113" s="235"/>
      <c r="I113" s="237"/>
    </row>
    <row r="114" spans="1:9" ht="23.1" customHeight="1" x14ac:dyDescent="0.2">
      <c r="A114" s="308" t="str">
        <f>IF('Hidden Calculations'!AI108=-1,"",'Hidden Calculations'!AI108)</f>
        <v/>
      </c>
      <c r="B114" s="309" t="str">
        <f>'Hidden Calculations'!AM108</f>
        <v/>
      </c>
      <c r="C114" s="1022" t="str">
        <f>'Hidden Calculations'!AN108</f>
        <v/>
      </c>
      <c r="D114" s="820" t="str">
        <f>IF(C114="PM","The emission monitoring techniques for PM10 and PM2.5 will follow the technique for PM. ","")&amp;IF($C114="","",IFERROR(HLOOKUP(C114,'BACT-Monitoring Hidden'!$Q$2:$AC$226,IF('Unit Types - Emission Rates'!$H$8="Combustion",112+MATCH(B114,'BACT-Monitoring Hidden'!$B$114:$B$151,0),IF('Unit Types - Emission Rates'!$H$8="Coatings",64+MATCH(B114,'BACT-Monitoring Hidden'!$B$66:$B$113,0),IF('Unit Types - Emission Rates'!$H$8="Chemical / Energy",1+MATCH(B114,'BACT-Monitoring Hidden'!$B$3:$B$65,0),150+MATCH(B114,'BACT-Monitoring Hidden'!$B$152:$B$226,0)))),FALSE),"Fill out the Additional Notes for Monitoring column to demonstrate how monitoring will be conducted to demonstrate compliance with the permit."))</f>
        <v/>
      </c>
      <c r="E114" s="652"/>
      <c r="F114" s="1023"/>
      <c r="G114" s="157"/>
      <c r="H114" s="235"/>
      <c r="I114" s="237"/>
    </row>
    <row r="115" spans="1:9" ht="23.1" customHeight="1" x14ac:dyDescent="0.2">
      <c r="A115" s="308" t="str">
        <f>IF('Hidden Calculations'!AI109=-1,"",'Hidden Calculations'!AI109)</f>
        <v/>
      </c>
      <c r="B115" s="309" t="str">
        <f>'Hidden Calculations'!AM109</f>
        <v/>
      </c>
      <c r="C115" s="1022" t="str">
        <f>'Hidden Calculations'!AN109</f>
        <v/>
      </c>
      <c r="D115" s="820" t="str">
        <f>IF(C115="PM","The emission monitoring techniques for PM10 and PM2.5 will follow the technique for PM. ","")&amp;IF($C115="","",IFERROR(HLOOKUP(C115,'BACT-Monitoring Hidden'!$Q$2:$AC$226,IF('Unit Types - Emission Rates'!$H$8="Combustion",112+MATCH(B115,'BACT-Monitoring Hidden'!$B$114:$B$151,0),IF('Unit Types - Emission Rates'!$H$8="Coatings",64+MATCH(B115,'BACT-Monitoring Hidden'!$B$66:$B$113,0),IF('Unit Types - Emission Rates'!$H$8="Chemical / Energy",1+MATCH(B115,'BACT-Monitoring Hidden'!$B$3:$B$65,0),150+MATCH(B115,'BACT-Monitoring Hidden'!$B$152:$B$226,0)))),FALSE),"Fill out the Additional Notes for Monitoring column to demonstrate how monitoring will be conducted to demonstrate compliance with the permit."))</f>
        <v/>
      </c>
      <c r="E115" s="652"/>
      <c r="F115" s="1023"/>
      <c r="G115" s="157"/>
      <c r="H115" s="235"/>
      <c r="I115" s="237"/>
    </row>
    <row r="116" spans="1:9" ht="23.1" customHeight="1" x14ac:dyDescent="0.2">
      <c r="A116" s="308" t="str">
        <f>IF('Hidden Calculations'!AI110=-1,"",'Hidden Calculations'!AI110)</f>
        <v/>
      </c>
      <c r="B116" s="309" t="str">
        <f>'Hidden Calculations'!AM110</f>
        <v/>
      </c>
      <c r="C116" s="1022" t="str">
        <f>'Hidden Calculations'!AN110</f>
        <v/>
      </c>
      <c r="D116" s="820" t="str">
        <f>IF(C116="PM","The emission monitoring techniques for PM10 and PM2.5 will follow the technique for PM. ","")&amp;IF($C116="","",IFERROR(HLOOKUP(C116,'BACT-Monitoring Hidden'!$Q$2:$AC$226,IF('Unit Types - Emission Rates'!$H$8="Combustion",112+MATCH(B116,'BACT-Monitoring Hidden'!$B$114:$B$151,0),IF('Unit Types - Emission Rates'!$H$8="Coatings",64+MATCH(B116,'BACT-Monitoring Hidden'!$B$66:$B$113,0),IF('Unit Types - Emission Rates'!$H$8="Chemical / Energy",1+MATCH(B116,'BACT-Monitoring Hidden'!$B$3:$B$65,0),150+MATCH(B116,'BACT-Monitoring Hidden'!$B$152:$B$226,0)))),FALSE),"Fill out the Additional Notes for Monitoring column to demonstrate how monitoring will be conducted to demonstrate compliance with the permit."))</f>
        <v/>
      </c>
      <c r="E116" s="652"/>
      <c r="F116" s="1023"/>
      <c r="G116" s="157"/>
      <c r="H116" s="235"/>
      <c r="I116" s="237"/>
    </row>
    <row r="117" spans="1:9" ht="23.1" customHeight="1" x14ac:dyDescent="0.2">
      <c r="A117" s="308" t="str">
        <f>IF('Hidden Calculations'!AI111=-1,"",'Hidden Calculations'!AI111)</f>
        <v/>
      </c>
      <c r="B117" s="309" t="str">
        <f>'Hidden Calculations'!AM111</f>
        <v/>
      </c>
      <c r="C117" s="1022" t="str">
        <f>'Hidden Calculations'!AN111</f>
        <v/>
      </c>
      <c r="D117" s="820" t="str">
        <f>IF(C117="PM","The emission monitoring techniques for PM10 and PM2.5 will follow the technique for PM. ","")&amp;IF($C117="","",IFERROR(HLOOKUP(C117,'BACT-Monitoring Hidden'!$Q$2:$AC$226,IF('Unit Types - Emission Rates'!$H$8="Combustion",112+MATCH(B117,'BACT-Monitoring Hidden'!$B$114:$B$151,0),IF('Unit Types - Emission Rates'!$H$8="Coatings",64+MATCH(B117,'BACT-Monitoring Hidden'!$B$66:$B$113,0),IF('Unit Types - Emission Rates'!$H$8="Chemical / Energy",1+MATCH(B117,'BACT-Monitoring Hidden'!$B$3:$B$65,0),150+MATCH(B117,'BACT-Monitoring Hidden'!$B$152:$B$226,0)))),FALSE),"Fill out the Additional Notes for Monitoring column to demonstrate how monitoring will be conducted to demonstrate compliance with the permit."))</f>
        <v/>
      </c>
      <c r="E117" s="652"/>
      <c r="F117" s="1023"/>
      <c r="G117" s="157"/>
      <c r="H117" s="235"/>
      <c r="I117" s="237"/>
    </row>
    <row r="118" spans="1:9" ht="23.1" customHeight="1" x14ac:dyDescent="0.2">
      <c r="A118" s="308" t="str">
        <f>IF('Hidden Calculations'!AI112=-1,"",'Hidden Calculations'!AI112)</f>
        <v/>
      </c>
      <c r="B118" s="309" t="str">
        <f>'Hidden Calculations'!AM112</f>
        <v/>
      </c>
      <c r="C118" s="1022" t="str">
        <f>'Hidden Calculations'!AN112</f>
        <v/>
      </c>
      <c r="D118" s="820" t="str">
        <f>IF(C118="PM","The emission monitoring techniques for PM10 and PM2.5 will follow the technique for PM. ","")&amp;IF($C118="","",IFERROR(HLOOKUP(C118,'BACT-Monitoring Hidden'!$Q$2:$AC$226,IF('Unit Types - Emission Rates'!$H$8="Combustion",112+MATCH(B118,'BACT-Monitoring Hidden'!$B$114:$B$151,0),IF('Unit Types - Emission Rates'!$H$8="Coatings",64+MATCH(B118,'BACT-Monitoring Hidden'!$B$66:$B$113,0),IF('Unit Types - Emission Rates'!$H$8="Chemical / Energy",1+MATCH(B118,'BACT-Monitoring Hidden'!$B$3:$B$65,0),150+MATCH(B118,'BACT-Monitoring Hidden'!$B$152:$B$226,0)))),FALSE),"Fill out the Additional Notes for Monitoring column to demonstrate how monitoring will be conducted to demonstrate compliance with the permit."))</f>
        <v/>
      </c>
      <c r="E118" s="652"/>
      <c r="F118" s="1023"/>
      <c r="G118" s="157"/>
      <c r="H118" s="235"/>
      <c r="I118" s="237"/>
    </row>
    <row r="119" spans="1:9" ht="23.1" customHeight="1" x14ac:dyDescent="0.2">
      <c r="A119" s="308" t="str">
        <f>IF('Hidden Calculations'!AI113=-1,"",'Hidden Calculations'!AI113)</f>
        <v/>
      </c>
      <c r="B119" s="309" t="str">
        <f>'Hidden Calculations'!AM113</f>
        <v/>
      </c>
      <c r="C119" s="1022" t="str">
        <f>'Hidden Calculations'!AN113</f>
        <v/>
      </c>
      <c r="D119" s="820" t="str">
        <f>IF(C119="PM","The emission monitoring techniques for PM10 and PM2.5 will follow the technique for PM. ","")&amp;IF($C119="","",IFERROR(HLOOKUP(C119,'BACT-Monitoring Hidden'!$Q$2:$AC$226,IF('Unit Types - Emission Rates'!$H$8="Combustion",112+MATCH(B119,'BACT-Monitoring Hidden'!$B$114:$B$151,0),IF('Unit Types - Emission Rates'!$H$8="Coatings",64+MATCH(B119,'BACT-Monitoring Hidden'!$B$66:$B$113,0),IF('Unit Types - Emission Rates'!$H$8="Chemical / Energy",1+MATCH(B119,'BACT-Monitoring Hidden'!$B$3:$B$65,0),150+MATCH(B119,'BACT-Monitoring Hidden'!$B$152:$B$226,0)))),FALSE),"Fill out the Additional Notes for Monitoring column to demonstrate how monitoring will be conducted to demonstrate compliance with the permit."))</f>
        <v/>
      </c>
      <c r="E119" s="652"/>
      <c r="F119" s="1023"/>
      <c r="G119" s="157"/>
      <c r="H119" s="235"/>
      <c r="I119" s="237"/>
    </row>
    <row r="120" spans="1:9" ht="23.1" customHeight="1" x14ac:dyDescent="0.2">
      <c r="A120" s="308" t="str">
        <f>IF('Hidden Calculations'!AI114=-1,"",'Hidden Calculations'!AI114)</f>
        <v/>
      </c>
      <c r="B120" s="309" t="str">
        <f>'Hidden Calculations'!AM114</f>
        <v/>
      </c>
      <c r="C120" s="1022" t="str">
        <f>'Hidden Calculations'!AN114</f>
        <v/>
      </c>
      <c r="D120" s="820" t="str">
        <f>IF(C120="PM","The emission monitoring techniques for PM10 and PM2.5 will follow the technique for PM. ","")&amp;IF($C120="","",IFERROR(HLOOKUP(C120,'BACT-Monitoring Hidden'!$Q$2:$AC$226,IF('Unit Types - Emission Rates'!$H$8="Combustion",112+MATCH(B120,'BACT-Monitoring Hidden'!$B$114:$B$151,0),IF('Unit Types - Emission Rates'!$H$8="Coatings",64+MATCH(B120,'BACT-Monitoring Hidden'!$B$66:$B$113,0),IF('Unit Types - Emission Rates'!$H$8="Chemical / Energy",1+MATCH(B120,'BACT-Monitoring Hidden'!$B$3:$B$65,0),150+MATCH(B120,'BACT-Monitoring Hidden'!$B$152:$B$226,0)))),FALSE),"Fill out the Additional Notes for Monitoring column to demonstrate how monitoring will be conducted to demonstrate compliance with the permit."))</f>
        <v/>
      </c>
      <c r="E120" s="652"/>
      <c r="F120" s="1023"/>
      <c r="G120" s="157"/>
      <c r="H120" s="235"/>
      <c r="I120" s="237"/>
    </row>
    <row r="121" spans="1:9" ht="23.1" customHeight="1" x14ac:dyDescent="0.2">
      <c r="A121" s="308" t="str">
        <f>IF('Hidden Calculations'!AI115=-1,"",'Hidden Calculations'!AI115)</f>
        <v/>
      </c>
      <c r="B121" s="309" t="str">
        <f>'Hidden Calculations'!AM115</f>
        <v/>
      </c>
      <c r="C121" s="1022" t="str">
        <f>'Hidden Calculations'!AN115</f>
        <v/>
      </c>
      <c r="D121" s="820" t="str">
        <f>IF(C121="PM","The emission monitoring techniques for PM10 and PM2.5 will follow the technique for PM. ","")&amp;IF($C121="","",IFERROR(HLOOKUP(C121,'BACT-Monitoring Hidden'!$Q$2:$AC$226,IF('Unit Types - Emission Rates'!$H$8="Combustion",112+MATCH(B121,'BACT-Monitoring Hidden'!$B$114:$B$151,0),IF('Unit Types - Emission Rates'!$H$8="Coatings",64+MATCH(B121,'BACT-Monitoring Hidden'!$B$66:$B$113,0),IF('Unit Types - Emission Rates'!$H$8="Chemical / Energy",1+MATCH(B121,'BACT-Monitoring Hidden'!$B$3:$B$65,0),150+MATCH(B121,'BACT-Monitoring Hidden'!$B$152:$B$226,0)))),FALSE),"Fill out the Additional Notes for Monitoring column to demonstrate how monitoring will be conducted to demonstrate compliance with the permit."))</f>
        <v/>
      </c>
      <c r="E121" s="652"/>
      <c r="F121" s="1023"/>
      <c r="G121" s="157"/>
      <c r="H121" s="235"/>
      <c r="I121" s="237"/>
    </row>
    <row r="122" spans="1:9" ht="23.1" customHeight="1" x14ac:dyDescent="0.2">
      <c r="A122" s="308" t="str">
        <f>IF('Hidden Calculations'!AI116=-1,"",'Hidden Calculations'!AI116)</f>
        <v/>
      </c>
      <c r="B122" s="309" t="str">
        <f>'Hidden Calculations'!AM116</f>
        <v/>
      </c>
      <c r="C122" s="1022" t="str">
        <f>'Hidden Calculations'!AN116</f>
        <v/>
      </c>
      <c r="D122" s="820" t="str">
        <f>IF(C122="PM","The emission monitoring techniques for PM10 and PM2.5 will follow the technique for PM. ","")&amp;IF($C122="","",IFERROR(HLOOKUP(C122,'BACT-Monitoring Hidden'!$Q$2:$AC$226,IF('Unit Types - Emission Rates'!$H$8="Combustion",112+MATCH(B122,'BACT-Monitoring Hidden'!$B$114:$B$151,0),IF('Unit Types - Emission Rates'!$H$8="Coatings",64+MATCH(B122,'BACT-Monitoring Hidden'!$B$66:$B$113,0),IF('Unit Types - Emission Rates'!$H$8="Chemical / Energy",1+MATCH(B122,'BACT-Monitoring Hidden'!$B$3:$B$65,0),150+MATCH(B122,'BACT-Monitoring Hidden'!$B$152:$B$226,0)))),FALSE),"Fill out the Additional Notes for Monitoring column to demonstrate how monitoring will be conducted to demonstrate compliance with the permit."))</f>
        <v/>
      </c>
      <c r="E122" s="652"/>
      <c r="F122" s="1023"/>
      <c r="G122" s="157"/>
      <c r="H122" s="235"/>
      <c r="I122" s="237"/>
    </row>
    <row r="123" spans="1:9" ht="23.1" customHeight="1" x14ac:dyDescent="0.2">
      <c r="A123" s="308" t="str">
        <f>IF('Hidden Calculations'!AI117=-1,"",'Hidden Calculations'!AI117)</f>
        <v/>
      </c>
      <c r="B123" s="309" t="str">
        <f>'Hidden Calculations'!AM117</f>
        <v/>
      </c>
      <c r="C123" s="1022" t="str">
        <f>'Hidden Calculations'!AN117</f>
        <v/>
      </c>
      <c r="D123" s="820" t="str">
        <f>IF(C123="PM","The emission monitoring techniques for PM10 and PM2.5 will follow the technique for PM. ","")&amp;IF($C123="","",IFERROR(HLOOKUP(C123,'BACT-Monitoring Hidden'!$Q$2:$AC$226,IF('Unit Types - Emission Rates'!$H$8="Combustion",112+MATCH(B123,'BACT-Monitoring Hidden'!$B$114:$B$151,0),IF('Unit Types - Emission Rates'!$H$8="Coatings",64+MATCH(B123,'BACT-Monitoring Hidden'!$B$66:$B$113,0),IF('Unit Types - Emission Rates'!$H$8="Chemical / Energy",1+MATCH(B123,'BACT-Monitoring Hidden'!$B$3:$B$65,0),150+MATCH(B123,'BACT-Monitoring Hidden'!$B$152:$B$226,0)))),FALSE),"Fill out the Additional Notes for Monitoring column to demonstrate how monitoring will be conducted to demonstrate compliance with the permit."))</f>
        <v/>
      </c>
      <c r="E123" s="652"/>
      <c r="F123" s="1023"/>
      <c r="G123" s="157"/>
      <c r="H123" s="235"/>
      <c r="I123" s="237"/>
    </row>
    <row r="124" spans="1:9" ht="23.1" customHeight="1" thickBot="1" x14ac:dyDescent="0.25">
      <c r="A124" s="310" t="str">
        <f>IF('Hidden Calculations'!AI118=-1,"",'Hidden Calculations'!AI118)</f>
        <v/>
      </c>
      <c r="B124" s="311" t="str">
        <f>'Hidden Calculations'!AM118</f>
        <v/>
      </c>
      <c r="C124" s="1024" t="str">
        <f>'Hidden Calculations'!AN118</f>
        <v/>
      </c>
      <c r="D124" s="1025" t="str">
        <f>IF(C124="PM","The emission monitoring techniques for PM10 and PM2.5 will follow the technique for PM. ","")&amp;IF($C124="","",IFERROR(HLOOKUP(C124,'BACT-Monitoring Hidden'!$Q$2:$AC$226,IF('Unit Types - Emission Rates'!$H$8="Combustion",112+MATCH(B124,'BACT-Monitoring Hidden'!$B$114:$B$151,0),IF('Unit Types - Emission Rates'!$H$8="Coatings",64+MATCH(B124,'BACT-Monitoring Hidden'!$B$66:$B$113,0),IF('Unit Types - Emission Rates'!$H$8="Chemical / Energy",1+MATCH(B124,'BACT-Monitoring Hidden'!$B$3:$B$65,0),150+MATCH(B124,'BACT-Monitoring Hidden'!$B$152:$B$226,0)))),FALSE),"Fill out the Additional Notes for Monitoring column to demonstrate how monitoring will be conducted to demonstrate compliance with the permit."))</f>
        <v/>
      </c>
      <c r="E124" s="366"/>
      <c r="F124" s="1026"/>
      <c r="G124" s="158"/>
      <c r="H124" s="236"/>
      <c r="I124" s="237"/>
    </row>
    <row r="125" spans="1:9" ht="23.1" customHeight="1" x14ac:dyDescent="0.2">
      <c r="A125" s="1018" t="str">
        <f>IF('Hidden Calculations'!AI119=-1,"",'Hidden Calculations'!AI119)</f>
        <v/>
      </c>
      <c r="B125" s="1019" t="str">
        <f>'Hidden Calculations'!AM119</f>
        <v/>
      </c>
      <c r="C125" s="1019" t="str">
        <f>'Hidden Calculations'!AN119</f>
        <v/>
      </c>
      <c r="D125" s="764" t="str">
        <f>IF(C125="PM","The emission monitoring techniques for PM10 and PM2.5 will follow the technique for PM. ","")&amp;IF($C125="","",IFERROR(HLOOKUP(C125,'BACT-Monitoring Hidden'!$Q$2:$AC$226,IF('Unit Types - Emission Rates'!$H$8="Combustion",112+MATCH(B125,'BACT-Monitoring Hidden'!$B$114:$B$151,0),IF('Unit Types - Emission Rates'!$H$8="Coatings",64+MATCH(B125,'BACT-Monitoring Hidden'!$B$66:$B$113,0),IF('Unit Types - Emission Rates'!$H$8="Chemical / Energy",1+MATCH(B125,'BACT-Monitoring Hidden'!$B$3:$B$65,0),150+MATCH(B125,'BACT-Monitoring Hidden'!$B$152:$B$226,0)))),FALSE),"Fill out the Additional Notes for Monitoring column to demonstrate how monitoring will be conducted to demonstrate compliance with the permit."))</f>
        <v/>
      </c>
      <c r="E125" s="1020"/>
      <c r="F125" s="1021"/>
      <c r="G125" s="157"/>
      <c r="H125" s="234"/>
      <c r="I125" s="237"/>
    </row>
    <row r="126" spans="1:9" ht="23.1" customHeight="1" x14ac:dyDescent="0.2">
      <c r="A126" s="308" t="str">
        <f>IF('Hidden Calculations'!AI120=-1,"",'Hidden Calculations'!AI120)</f>
        <v/>
      </c>
      <c r="B126" s="309" t="str">
        <f>'Hidden Calculations'!AM120</f>
        <v/>
      </c>
      <c r="C126" s="1022" t="str">
        <f>'Hidden Calculations'!AN120</f>
        <v/>
      </c>
      <c r="D126" s="820" t="str">
        <f>IF(C126="PM","The emission monitoring techniques for PM10 and PM2.5 will follow the technique for PM. ","")&amp;IF($C126="","",IFERROR(HLOOKUP(C126,'BACT-Monitoring Hidden'!$Q$2:$AC$226,IF('Unit Types - Emission Rates'!$H$8="Combustion",112+MATCH(B126,'BACT-Monitoring Hidden'!$B$114:$B$151,0),IF('Unit Types - Emission Rates'!$H$8="Coatings",64+MATCH(B126,'BACT-Monitoring Hidden'!$B$66:$B$113,0),IF('Unit Types - Emission Rates'!$H$8="Chemical / Energy",1+MATCH(B126,'BACT-Monitoring Hidden'!$B$3:$B$65,0),150+MATCH(B126,'BACT-Monitoring Hidden'!$B$152:$B$226,0)))),FALSE),"Fill out the Additional Notes for Monitoring column to demonstrate how monitoring will be conducted to demonstrate compliance with the permit."))</f>
        <v/>
      </c>
      <c r="E126" s="652"/>
      <c r="F126" s="1023"/>
      <c r="G126" s="157"/>
      <c r="H126" s="235"/>
      <c r="I126" s="237"/>
    </row>
    <row r="127" spans="1:9" ht="23.1" customHeight="1" x14ac:dyDescent="0.2">
      <c r="A127" s="308" t="str">
        <f>IF('Hidden Calculations'!AI121=-1,"",'Hidden Calculations'!AI121)</f>
        <v/>
      </c>
      <c r="B127" s="309" t="str">
        <f>'Hidden Calculations'!AM121</f>
        <v/>
      </c>
      <c r="C127" s="1022" t="str">
        <f>'Hidden Calculations'!AN121</f>
        <v/>
      </c>
      <c r="D127" s="820" t="str">
        <f>IF(C127="PM","The emission monitoring techniques for PM10 and PM2.5 will follow the technique for PM. ","")&amp;IF($C127="","",IFERROR(HLOOKUP(C127,'BACT-Monitoring Hidden'!$Q$2:$AC$226,IF('Unit Types - Emission Rates'!$H$8="Combustion",112+MATCH(B127,'BACT-Monitoring Hidden'!$B$114:$B$151,0),IF('Unit Types - Emission Rates'!$H$8="Coatings",64+MATCH(B127,'BACT-Monitoring Hidden'!$B$66:$B$113,0),IF('Unit Types - Emission Rates'!$H$8="Chemical / Energy",1+MATCH(B127,'BACT-Monitoring Hidden'!$B$3:$B$65,0),150+MATCH(B127,'BACT-Monitoring Hidden'!$B$152:$B$226,0)))),FALSE),"Fill out the Additional Notes for Monitoring column to demonstrate how monitoring will be conducted to demonstrate compliance with the permit."))</f>
        <v/>
      </c>
      <c r="E127" s="652"/>
      <c r="F127" s="1023"/>
      <c r="G127" s="157"/>
      <c r="H127" s="235"/>
      <c r="I127" s="237"/>
    </row>
    <row r="128" spans="1:9" ht="23.1" customHeight="1" x14ac:dyDescent="0.2">
      <c r="A128" s="308" t="str">
        <f>IF('Hidden Calculations'!AI122=-1,"",'Hidden Calculations'!AI122)</f>
        <v/>
      </c>
      <c r="B128" s="309" t="str">
        <f>'Hidden Calculations'!AM122</f>
        <v/>
      </c>
      <c r="C128" s="1022" t="str">
        <f>'Hidden Calculations'!AN122</f>
        <v/>
      </c>
      <c r="D128" s="820" t="str">
        <f>IF(C128="PM","The emission monitoring techniques for PM10 and PM2.5 will follow the technique for PM. ","")&amp;IF($C128="","",IFERROR(HLOOKUP(C128,'BACT-Monitoring Hidden'!$Q$2:$AC$226,IF('Unit Types - Emission Rates'!$H$8="Combustion",112+MATCH(B128,'BACT-Monitoring Hidden'!$B$114:$B$151,0),IF('Unit Types - Emission Rates'!$H$8="Coatings",64+MATCH(B128,'BACT-Monitoring Hidden'!$B$66:$B$113,0),IF('Unit Types - Emission Rates'!$H$8="Chemical / Energy",1+MATCH(B128,'BACT-Monitoring Hidden'!$B$3:$B$65,0),150+MATCH(B128,'BACT-Monitoring Hidden'!$B$152:$B$226,0)))),FALSE),"Fill out the Additional Notes for Monitoring column to demonstrate how monitoring will be conducted to demonstrate compliance with the permit."))</f>
        <v/>
      </c>
      <c r="E128" s="652"/>
      <c r="F128" s="1023"/>
      <c r="G128" s="157"/>
      <c r="H128" s="235"/>
      <c r="I128" s="237"/>
    </row>
    <row r="129" spans="1:9" ht="23.1" customHeight="1" x14ac:dyDescent="0.2">
      <c r="A129" s="308" t="str">
        <f>IF('Hidden Calculations'!AI123=-1,"",'Hidden Calculations'!AI123)</f>
        <v/>
      </c>
      <c r="B129" s="309" t="str">
        <f>'Hidden Calculations'!AM123</f>
        <v/>
      </c>
      <c r="C129" s="1022" t="str">
        <f>'Hidden Calculations'!AN123</f>
        <v/>
      </c>
      <c r="D129" s="820" t="str">
        <f>IF(C129="PM","The emission monitoring techniques for PM10 and PM2.5 will follow the technique for PM. ","")&amp;IF($C129="","",IFERROR(HLOOKUP(C129,'BACT-Monitoring Hidden'!$Q$2:$AC$226,IF('Unit Types - Emission Rates'!$H$8="Combustion",112+MATCH(B129,'BACT-Monitoring Hidden'!$B$114:$B$151,0),IF('Unit Types - Emission Rates'!$H$8="Coatings",64+MATCH(B129,'BACT-Monitoring Hidden'!$B$66:$B$113,0),IF('Unit Types - Emission Rates'!$H$8="Chemical / Energy",1+MATCH(B129,'BACT-Monitoring Hidden'!$B$3:$B$65,0),150+MATCH(B129,'BACT-Monitoring Hidden'!$B$152:$B$226,0)))),FALSE),"Fill out the Additional Notes for Monitoring column to demonstrate how monitoring will be conducted to demonstrate compliance with the permit."))</f>
        <v/>
      </c>
      <c r="E129" s="652"/>
      <c r="F129" s="1023"/>
      <c r="G129" s="157"/>
      <c r="H129" s="235"/>
      <c r="I129" s="237"/>
    </row>
    <row r="130" spans="1:9" ht="23.1" customHeight="1" x14ac:dyDescent="0.2">
      <c r="A130" s="308" t="str">
        <f>IF('Hidden Calculations'!AI124=-1,"",'Hidden Calculations'!AI124)</f>
        <v/>
      </c>
      <c r="B130" s="309" t="str">
        <f>'Hidden Calculations'!AM124</f>
        <v/>
      </c>
      <c r="C130" s="1022" t="str">
        <f>'Hidden Calculations'!AN124</f>
        <v/>
      </c>
      <c r="D130" s="820" t="str">
        <f>IF(C130="PM","The emission monitoring techniques for PM10 and PM2.5 will follow the technique for PM. ","")&amp;IF($C130="","",IFERROR(HLOOKUP(C130,'BACT-Monitoring Hidden'!$Q$2:$AC$226,IF('Unit Types - Emission Rates'!$H$8="Combustion",112+MATCH(B130,'BACT-Monitoring Hidden'!$B$114:$B$151,0),IF('Unit Types - Emission Rates'!$H$8="Coatings",64+MATCH(B130,'BACT-Monitoring Hidden'!$B$66:$B$113,0),IF('Unit Types - Emission Rates'!$H$8="Chemical / Energy",1+MATCH(B130,'BACT-Monitoring Hidden'!$B$3:$B$65,0),150+MATCH(B130,'BACT-Monitoring Hidden'!$B$152:$B$226,0)))),FALSE),"Fill out the Additional Notes for Monitoring column to demonstrate how monitoring will be conducted to demonstrate compliance with the permit."))</f>
        <v/>
      </c>
      <c r="E130" s="652"/>
      <c r="F130" s="1023"/>
      <c r="G130" s="157"/>
      <c r="H130" s="235"/>
      <c r="I130" s="237"/>
    </row>
    <row r="131" spans="1:9" ht="23.1" customHeight="1" x14ac:dyDescent="0.2">
      <c r="A131" s="308" t="str">
        <f>IF('Hidden Calculations'!AI125=-1,"",'Hidden Calculations'!AI125)</f>
        <v/>
      </c>
      <c r="B131" s="309" t="str">
        <f>'Hidden Calculations'!AM125</f>
        <v/>
      </c>
      <c r="C131" s="1022" t="str">
        <f>'Hidden Calculations'!AN125</f>
        <v/>
      </c>
      <c r="D131" s="820" t="str">
        <f>IF(C131="PM","The emission monitoring techniques for PM10 and PM2.5 will follow the technique for PM. ","")&amp;IF($C131="","",IFERROR(HLOOKUP(C131,'BACT-Monitoring Hidden'!$Q$2:$AC$226,IF('Unit Types - Emission Rates'!$H$8="Combustion",112+MATCH(B131,'BACT-Monitoring Hidden'!$B$114:$B$151,0),IF('Unit Types - Emission Rates'!$H$8="Coatings",64+MATCH(B131,'BACT-Monitoring Hidden'!$B$66:$B$113,0),IF('Unit Types - Emission Rates'!$H$8="Chemical / Energy",1+MATCH(B131,'BACT-Monitoring Hidden'!$B$3:$B$65,0),150+MATCH(B131,'BACT-Monitoring Hidden'!$B$152:$B$226,0)))),FALSE),"Fill out the Additional Notes for Monitoring column to demonstrate how monitoring will be conducted to demonstrate compliance with the permit."))</f>
        <v/>
      </c>
      <c r="E131" s="652"/>
      <c r="F131" s="1023"/>
      <c r="G131" s="157"/>
      <c r="H131" s="235"/>
      <c r="I131" s="237"/>
    </row>
    <row r="132" spans="1:9" ht="23.1" customHeight="1" x14ac:dyDescent="0.2">
      <c r="A132" s="308" t="str">
        <f>IF('Hidden Calculations'!AI126=-1,"",'Hidden Calculations'!AI126)</f>
        <v/>
      </c>
      <c r="B132" s="309" t="str">
        <f>'Hidden Calculations'!AM126</f>
        <v/>
      </c>
      <c r="C132" s="1022" t="str">
        <f>'Hidden Calculations'!AN126</f>
        <v/>
      </c>
      <c r="D132" s="820" t="str">
        <f>IF(C132="PM","The emission monitoring techniques for PM10 and PM2.5 will follow the technique for PM. ","")&amp;IF($C132="","",IFERROR(HLOOKUP(C132,'BACT-Monitoring Hidden'!$Q$2:$AC$226,IF('Unit Types - Emission Rates'!$H$8="Combustion",112+MATCH(B132,'BACT-Monitoring Hidden'!$B$114:$B$151,0),IF('Unit Types - Emission Rates'!$H$8="Coatings",64+MATCH(B132,'BACT-Monitoring Hidden'!$B$66:$B$113,0),IF('Unit Types - Emission Rates'!$H$8="Chemical / Energy",1+MATCH(B132,'BACT-Monitoring Hidden'!$B$3:$B$65,0),150+MATCH(B132,'BACT-Monitoring Hidden'!$B$152:$B$226,0)))),FALSE),"Fill out the Additional Notes for Monitoring column to demonstrate how monitoring will be conducted to demonstrate compliance with the permit."))</f>
        <v/>
      </c>
      <c r="E132" s="652"/>
      <c r="F132" s="1023"/>
      <c r="G132" s="157"/>
      <c r="H132" s="235"/>
      <c r="I132" s="237"/>
    </row>
    <row r="133" spans="1:9" ht="23.1" customHeight="1" x14ac:dyDescent="0.2">
      <c r="A133" s="308" t="str">
        <f>IF('Hidden Calculations'!AI127=-1,"",'Hidden Calculations'!AI127)</f>
        <v/>
      </c>
      <c r="B133" s="309" t="str">
        <f>'Hidden Calculations'!AM127</f>
        <v/>
      </c>
      <c r="C133" s="1022" t="str">
        <f>'Hidden Calculations'!AN127</f>
        <v/>
      </c>
      <c r="D133" s="820" t="str">
        <f>IF(C133="PM","The emission monitoring techniques for PM10 and PM2.5 will follow the technique for PM. ","")&amp;IF($C133="","",IFERROR(HLOOKUP(C133,'BACT-Monitoring Hidden'!$Q$2:$AC$226,IF('Unit Types - Emission Rates'!$H$8="Combustion",112+MATCH(B133,'BACT-Monitoring Hidden'!$B$114:$B$151,0),IF('Unit Types - Emission Rates'!$H$8="Coatings",64+MATCH(B133,'BACT-Monitoring Hidden'!$B$66:$B$113,0),IF('Unit Types - Emission Rates'!$H$8="Chemical / Energy",1+MATCH(B133,'BACT-Monitoring Hidden'!$B$3:$B$65,0),150+MATCH(B133,'BACT-Monitoring Hidden'!$B$152:$B$226,0)))),FALSE),"Fill out the Additional Notes for Monitoring column to demonstrate how monitoring will be conducted to demonstrate compliance with the permit."))</f>
        <v/>
      </c>
      <c r="E133" s="652"/>
      <c r="F133" s="1023"/>
      <c r="G133" s="157"/>
      <c r="H133" s="235"/>
      <c r="I133" s="237"/>
    </row>
    <row r="134" spans="1:9" ht="23.1" customHeight="1" x14ac:dyDescent="0.2">
      <c r="A134" s="308" t="str">
        <f>IF('Hidden Calculations'!AI128=-1,"",'Hidden Calculations'!AI128)</f>
        <v/>
      </c>
      <c r="B134" s="309" t="str">
        <f>'Hidden Calculations'!AM128</f>
        <v/>
      </c>
      <c r="C134" s="1022" t="str">
        <f>'Hidden Calculations'!AN128</f>
        <v/>
      </c>
      <c r="D134" s="820" t="str">
        <f>IF(C134="PM","The emission monitoring techniques for PM10 and PM2.5 will follow the technique for PM. ","")&amp;IF($C134="","",IFERROR(HLOOKUP(C134,'BACT-Monitoring Hidden'!$Q$2:$AC$226,IF('Unit Types - Emission Rates'!$H$8="Combustion",112+MATCH(B134,'BACT-Monitoring Hidden'!$B$114:$B$151,0),IF('Unit Types - Emission Rates'!$H$8="Coatings",64+MATCH(B134,'BACT-Monitoring Hidden'!$B$66:$B$113,0),IF('Unit Types - Emission Rates'!$H$8="Chemical / Energy",1+MATCH(B134,'BACT-Monitoring Hidden'!$B$3:$B$65,0),150+MATCH(B134,'BACT-Monitoring Hidden'!$B$152:$B$226,0)))),FALSE),"Fill out the Additional Notes for Monitoring column to demonstrate how monitoring will be conducted to demonstrate compliance with the permit."))</f>
        <v/>
      </c>
      <c r="E134" s="652"/>
      <c r="F134" s="1023"/>
      <c r="G134" s="157"/>
      <c r="H134" s="235"/>
      <c r="I134" s="237"/>
    </row>
    <row r="135" spans="1:9" ht="23.1" customHeight="1" x14ac:dyDescent="0.2">
      <c r="A135" s="308" t="str">
        <f>IF('Hidden Calculations'!AI129=-1,"",'Hidden Calculations'!AI129)</f>
        <v/>
      </c>
      <c r="B135" s="309" t="str">
        <f>'Hidden Calculations'!AM129</f>
        <v/>
      </c>
      <c r="C135" s="1022" t="str">
        <f>'Hidden Calculations'!AN129</f>
        <v/>
      </c>
      <c r="D135" s="820" t="str">
        <f>IF(C135="PM","The emission monitoring techniques for PM10 and PM2.5 will follow the technique for PM. ","")&amp;IF($C135="","",IFERROR(HLOOKUP(C135,'BACT-Monitoring Hidden'!$Q$2:$AC$226,IF('Unit Types - Emission Rates'!$H$8="Combustion",112+MATCH(B135,'BACT-Monitoring Hidden'!$B$114:$B$151,0),IF('Unit Types - Emission Rates'!$H$8="Coatings",64+MATCH(B135,'BACT-Monitoring Hidden'!$B$66:$B$113,0),IF('Unit Types - Emission Rates'!$H$8="Chemical / Energy",1+MATCH(B135,'BACT-Monitoring Hidden'!$B$3:$B$65,0),150+MATCH(B135,'BACT-Monitoring Hidden'!$B$152:$B$226,0)))),FALSE),"Fill out the Additional Notes for Monitoring column to demonstrate how monitoring will be conducted to demonstrate compliance with the permit."))</f>
        <v/>
      </c>
      <c r="E135" s="652"/>
      <c r="F135" s="1023"/>
      <c r="G135" s="157"/>
      <c r="H135" s="235"/>
      <c r="I135" s="237"/>
    </row>
    <row r="136" spans="1:9" ht="23.1" customHeight="1" x14ac:dyDescent="0.2">
      <c r="A136" s="308" t="str">
        <f>IF('Hidden Calculations'!AI130=-1,"",'Hidden Calculations'!AI130)</f>
        <v/>
      </c>
      <c r="B136" s="309" t="str">
        <f>'Hidden Calculations'!AM130</f>
        <v/>
      </c>
      <c r="C136" s="1022" t="str">
        <f>'Hidden Calculations'!AN130</f>
        <v/>
      </c>
      <c r="D136" s="820" t="str">
        <f>IF(C136="PM","The emission monitoring techniques for PM10 and PM2.5 will follow the technique for PM. ","")&amp;IF($C136="","",IFERROR(HLOOKUP(C136,'BACT-Monitoring Hidden'!$Q$2:$AC$226,IF('Unit Types - Emission Rates'!$H$8="Combustion",112+MATCH(B136,'BACT-Monitoring Hidden'!$B$114:$B$151,0),IF('Unit Types - Emission Rates'!$H$8="Coatings",64+MATCH(B136,'BACT-Monitoring Hidden'!$B$66:$B$113,0),IF('Unit Types - Emission Rates'!$H$8="Chemical / Energy",1+MATCH(B136,'BACT-Monitoring Hidden'!$B$3:$B$65,0),150+MATCH(B136,'BACT-Monitoring Hidden'!$B$152:$B$226,0)))),FALSE),"Fill out the Additional Notes for Monitoring column to demonstrate how monitoring will be conducted to demonstrate compliance with the permit."))</f>
        <v/>
      </c>
      <c r="E136" s="652"/>
      <c r="F136" s="1023"/>
      <c r="G136" s="157"/>
      <c r="H136" s="235"/>
      <c r="I136" s="237"/>
    </row>
    <row r="137" spans="1:9" ht="23.1" customHeight="1" thickBot="1" x14ac:dyDescent="0.25">
      <c r="A137" s="310" t="str">
        <f>IF('Hidden Calculations'!AI131=-1,"",'Hidden Calculations'!AI131)</f>
        <v/>
      </c>
      <c r="B137" s="311" t="str">
        <f>'Hidden Calculations'!AM131</f>
        <v/>
      </c>
      <c r="C137" s="1024" t="str">
        <f>'Hidden Calculations'!AN131</f>
        <v/>
      </c>
      <c r="D137" s="1025" t="str">
        <f>IF(C137="PM","The emission monitoring techniques for PM10 and PM2.5 will follow the technique for PM. ","")&amp;IF($C137="","",IFERROR(HLOOKUP(C137,'BACT-Monitoring Hidden'!$Q$2:$AC$226,IF('Unit Types - Emission Rates'!$H$8="Combustion",112+MATCH(B137,'BACT-Monitoring Hidden'!$B$114:$B$151,0),IF('Unit Types - Emission Rates'!$H$8="Coatings",64+MATCH(B137,'BACT-Monitoring Hidden'!$B$66:$B$113,0),IF('Unit Types - Emission Rates'!$H$8="Chemical / Energy",1+MATCH(B137,'BACT-Monitoring Hidden'!$B$3:$B$65,0),150+MATCH(B137,'BACT-Monitoring Hidden'!$B$152:$B$226,0)))),FALSE),"Fill out the Additional Notes for Monitoring column to demonstrate how monitoring will be conducted to demonstrate compliance with the permit."))</f>
        <v/>
      </c>
      <c r="E137" s="366"/>
      <c r="F137" s="1026"/>
      <c r="G137" s="158"/>
      <c r="H137" s="236"/>
      <c r="I137" s="237"/>
    </row>
    <row r="138" spans="1:9" ht="23.1" customHeight="1" x14ac:dyDescent="0.2">
      <c r="A138" s="1018" t="str">
        <f>IF('Hidden Calculations'!AI132=-1,"",'Hidden Calculations'!AI132)</f>
        <v/>
      </c>
      <c r="B138" s="1019" t="str">
        <f>'Hidden Calculations'!AM132</f>
        <v/>
      </c>
      <c r="C138" s="1019" t="str">
        <f>'Hidden Calculations'!AN132</f>
        <v/>
      </c>
      <c r="D138" s="764" t="str">
        <f>IF(C138="PM","The emission monitoring techniques for PM10 and PM2.5 will follow the technique for PM. ","")&amp;IF($C138="","",IFERROR(HLOOKUP(C138,'BACT-Monitoring Hidden'!$Q$2:$AC$226,IF('Unit Types - Emission Rates'!$H$8="Combustion",112+MATCH(B138,'BACT-Monitoring Hidden'!$B$114:$B$151,0),IF('Unit Types - Emission Rates'!$H$8="Coatings",64+MATCH(B138,'BACT-Monitoring Hidden'!$B$66:$B$113,0),IF('Unit Types - Emission Rates'!$H$8="Chemical / Energy",1+MATCH(B138,'BACT-Monitoring Hidden'!$B$3:$B$65,0),150+MATCH(B138,'BACT-Monitoring Hidden'!$B$152:$B$226,0)))),FALSE),"Fill out the Additional Notes for Monitoring column to demonstrate how monitoring will be conducted to demonstrate compliance with the permit."))</f>
        <v/>
      </c>
      <c r="E138" s="1020"/>
      <c r="F138" s="1021"/>
      <c r="G138" s="157"/>
      <c r="H138" s="234"/>
      <c r="I138" s="237"/>
    </row>
    <row r="139" spans="1:9" ht="23.1" customHeight="1" x14ac:dyDescent="0.2">
      <c r="A139" s="308" t="str">
        <f>IF('Hidden Calculations'!AI133=-1,"",'Hidden Calculations'!AI133)</f>
        <v/>
      </c>
      <c r="B139" s="309" t="str">
        <f>'Hidden Calculations'!AM133</f>
        <v/>
      </c>
      <c r="C139" s="1022" t="str">
        <f>'Hidden Calculations'!AN133</f>
        <v/>
      </c>
      <c r="D139" s="820" t="str">
        <f>IF(C139="PM","The emission monitoring techniques for PM10 and PM2.5 will follow the technique for PM. ","")&amp;IF($C139="","",IFERROR(HLOOKUP(C139,'BACT-Monitoring Hidden'!$Q$2:$AC$226,IF('Unit Types - Emission Rates'!$H$8="Combustion",112+MATCH(B139,'BACT-Monitoring Hidden'!$B$114:$B$151,0),IF('Unit Types - Emission Rates'!$H$8="Coatings",64+MATCH(B139,'BACT-Monitoring Hidden'!$B$66:$B$113,0),IF('Unit Types - Emission Rates'!$H$8="Chemical / Energy",1+MATCH(B139,'BACT-Monitoring Hidden'!$B$3:$B$65,0),150+MATCH(B139,'BACT-Monitoring Hidden'!$B$152:$B$226,0)))),FALSE),"Fill out the Additional Notes for Monitoring column to demonstrate how monitoring will be conducted to demonstrate compliance with the permit."))</f>
        <v/>
      </c>
      <c r="E139" s="652"/>
      <c r="F139" s="1023"/>
      <c r="G139" s="157"/>
      <c r="H139" s="235"/>
      <c r="I139" s="237"/>
    </row>
    <row r="140" spans="1:9" ht="23.1" customHeight="1" x14ac:dyDescent="0.2">
      <c r="A140" s="308" t="str">
        <f>IF('Hidden Calculations'!AI134=-1,"",'Hidden Calculations'!AI134)</f>
        <v/>
      </c>
      <c r="B140" s="309" t="str">
        <f>'Hidden Calculations'!AM134</f>
        <v/>
      </c>
      <c r="C140" s="1022" t="str">
        <f>'Hidden Calculations'!AN134</f>
        <v/>
      </c>
      <c r="D140" s="820" t="str">
        <f>IF(C140="PM","The emission monitoring techniques for PM10 and PM2.5 will follow the technique for PM. ","")&amp;IF($C140="","",IFERROR(HLOOKUP(C140,'BACT-Monitoring Hidden'!$Q$2:$AC$226,IF('Unit Types - Emission Rates'!$H$8="Combustion",112+MATCH(B140,'BACT-Monitoring Hidden'!$B$114:$B$151,0),IF('Unit Types - Emission Rates'!$H$8="Coatings",64+MATCH(B140,'BACT-Monitoring Hidden'!$B$66:$B$113,0),IF('Unit Types - Emission Rates'!$H$8="Chemical / Energy",1+MATCH(B140,'BACT-Monitoring Hidden'!$B$3:$B$65,0),150+MATCH(B140,'BACT-Monitoring Hidden'!$B$152:$B$226,0)))),FALSE),"Fill out the Additional Notes for Monitoring column to demonstrate how monitoring will be conducted to demonstrate compliance with the permit."))</f>
        <v/>
      </c>
      <c r="E140" s="652"/>
      <c r="F140" s="1023"/>
      <c r="G140" s="157"/>
      <c r="H140" s="235"/>
      <c r="I140" s="237"/>
    </row>
    <row r="141" spans="1:9" ht="23.1" customHeight="1" x14ac:dyDescent="0.2">
      <c r="A141" s="308" t="str">
        <f>IF('Hidden Calculations'!AI135=-1,"",'Hidden Calculations'!AI135)</f>
        <v/>
      </c>
      <c r="B141" s="309" t="str">
        <f>'Hidden Calculations'!AM135</f>
        <v/>
      </c>
      <c r="C141" s="1022" t="str">
        <f>'Hidden Calculations'!AN135</f>
        <v/>
      </c>
      <c r="D141" s="820" t="str">
        <f>IF(C141="PM","The emission monitoring techniques for PM10 and PM2.5 will follow the technique for PM. ","")&amp;IF($C141="","",IFERROR(HLOOKUP(C141,'BACT-Monitoring Hidden'!$Q$2:$AC$226,IF('Unit Types - Emission Rates'!$H$8="Combustion",112+MATCH(B141,'BACT-Monitoring Hidden'!$B$114:$B$151,0),IF('Unit Types - Emission Rates'!$H$8="Coatings",64+MATCH(B141,'BACT-Monitoring Hidden'!$B$66:$B$113,0),IF('Unit Types - Emission Rates'!$H$8="Chemical / Energy",1+MATCH(B141,'BACT-Monitoring Hidden'!$B$3:$B$65,0),150+MATCH(B141,'BACT-Monitoring Hidden'!$B$152:$B$226,0)))),FALSE),"Fill out the Additional Notes for Monitoring column to demonstrate how monitoring will be conducted to demonstrate compliance with the permit."))</f>
        <v/>
      </c>
      <c r="E141" s="652"/>
      <c r="F141" s="1023"/>
      <c r="G141" s="157"/>
      <c r="H141" s="235"/>
      <c r="I141" s="237"/>
    </row>
    <row r="142" spans="1:9" ht="23.1" customHeight="1" x14ac:dyDescent="0.2">
      <c r="A142" s="308" t="str">
        <f>IF('Hidden Calculations'!AI136=-1,"",'Hidden Calculations'!AI136)</f>
        <v/>
      </c>
      <c r="B142" s="309" t="str">
        <f>'Hidden Calculations'!AM136</f>
        <v/>
      </c>
      <c r="C142" s="1022" t="str">
        <f>'Hidden Calculations'!AN136</f>
        <v/>
      </c>
      <c r="D142" s="820" t="str">
        <f>IF(C142="PM","The emission monitoring techniques for PM10 and PM2.5 will follow the technique for PM. ","")&amp;IF($C142="","",IFERROR(HLOOKUP(C142,'BACT-Monitoring Hidden'!$Q$2:$AC$226,IF('Unit Types - Emission Rates'!$H$8="Combustion",112+MATCH(B142,'BACT-Monitoring Hidden'!$B$114:$B$151,0),IF('Unit Types - Emission Rates'!$H$8="Coatings",64+MATCH(B142,'BACT-Monitoring Hidden'!$B$66:$B$113,0),IF('Unit Types - Emission Rates'!$H$8="Chemical / Energy",1+MATCH(B142,'BACT-Monitoring Hidden'!$B$3:$B$65,0),150+MATCH(B142,'BACT-Monitoring Hidden'!$B$152:$B$226,0)))),FALSE),"Fill out the Additional Notes for Monitoring column to demonstrate how monitoring will be conducted to demonstrate compliance with the permit."))</f>
        <v/>
      </c>
      <c r="E142" s="652"/>
      <c r="F142" s="1023"/>
      <c r="G142" s="157"/>
      <c r="H142" s="235"/>
      <c r="I142" s="237"/>
    </row>
    <row r="143" spans="1:9" ht="23.1" customHeight="1" x14ac:dyDescent="0.2">
      <c r="A143" s="308" t="str">
        <f>IF('Hidden Calculations'!AI137=-1,"",'Hidden Calculations'!AI137)</f>
        <v/>
      </c>
      <c r="B143" s="309" t="str">
        <f>'Hidden Calculations'!AM137</f>
        <v/>
      </c>
      <c r="C143" s="1022" t="str">
        <f>'Hidden Calculations'!AN137</f>
        <v/>
      </c>
      <c r="D143" s="820" t="str">
        <f>IF(C143="PM","The emission monitoring techniques for PM10 and PM2.5 will follow the technique for PM. ","")&amp;IF($C143="","",IFERROR(HLOOKUP(C143,'BACT-Monitoring Hidden'!$Q$2:$AC$226,IF('Unit Types - Emission Rates'!$H$8="Combustion",112+MATCH(B143,'BACT-Monitoring Hidden'!$B$114:$B$151,0),IF('Unit Types - Emission Rates'!$H$8="Coatings",64+MATCH(B143,'BACT-Monitoring Hidden'!$B$66:$B$113,0),IF('Unit Types - Emission Rates'!$H$8="Chemical / Energy",1+MATCH(B143,'BACT-Monitoring Hidden'!$B$3:$B$65,0),150+MATCH(B143,'BACT-Monitoring Hidden'!$B$152:$B$226,0)))),FALSE),"Fill out the Additional Notes for Monitoring column to demonstrate how monitoring will be conducted to demonstrate compliance with the permit."))</f>
        <v/>
      </c>
      <c r="E143" s="652"/>
      <c r="F143" s="1023"/>
      <c r="G143" s="157"/>
      <c r="H143" s="235"/>
      <c r="I143" s="237"/>
    </row>
    <row r="144" spans="1:9" ht="23.1" customHeight="1" x14ac:dyDescent="0.2">
      <c r="A144" s="308" t="str">
        <f>IF('Hidden Calculations'!AI138=-1,"",'Hidden Calculations'!AI138)</f>
        <v/>
      </c>
      <c r="B144" s="309" t="str">
        <f>'Hidden Calculations'!AM138</f>
        <v/>
      </c>
      <c r="C144" s="1022" t="str">
        <f>'Hidden Calculations'!AN138</f>
        <v/>
      </c>
      <c r="D144" s="820" t="str">
        <f>IF(C144="PM","The emission monitoring techniques for PM10 and PM2.5 will follow the technique for PM. ","")&amp;IF($C144="","",IFERROR(HLOOKUP(C144,'BACT-Monitoring Hidden'!$Q$2:$AC$226,IF('Unit Types - Emission Rates'!$H$8="Combustion",112+MATCH(B144,'BACT-Monitoring Hidden'!$B$114:$B$151,0),IF('Unit Types - Emission Rates'!$H$8="Coatings",64+MATCH(B144,'BACT-Monitoring Hidden'!$B$66:$B$113,0),IF('Unit Types - Emission Rates'!$H$8="Chemical / Energy",1+MATCH(B144,'BACT-Monitoring Hidden'!$B$3:$B$65,0),150+MATCH(B144,'BACT-Monitoring Hidden'!$B$152:$B$226,0)))),FALSE),"Fill out the Additional Notes for Monitoring column to demonstrate how monitoring will be conducted to demonstrate compliance with the permit."))</f>
        <v/>
      </c>
      <c r="E144" s="652"/>
      <c r="F144" s="1023"/>
      <c r="G144" s="157"/>
      <c r="H144" s="235"/>
      <c r="I144" s="237"/>
    </row>
    <row r="145" spans="1:9" ht="23.1" customHeight="1" x14ac:dyDescent="0.2">
      <c r="A145" s="308" t="str">
        <f>IF('Hidden Calculations'!AI139=-1,"",'Hidden Calculations'!AI139)</f>
        <v/>
      </c>
      <c r="B145" s="309" t="str">
        <f>'Hidden Calculations'!AM139</f>
        <v/>
      </c>
      <c r="C145" s="1022" t="str">
        <f>'Hidden Calculations'!AN139</f>
        <v/>
      </c>
      <c r="D145" s="820" t="str">
        <f>IF(C145="PM","The emission monitoring techniques for PM10 and PM2.5 will follow the technique for PM. ","")&amp;IF($C145="","",IFERROR(HLOOKUP(C145,'BACT-Monitoring Hidden'!$Q$2:$AC$226,IF('Unit Types - Emission Rates'!$H$8="Combustion",112+MATCH(B145,'BACT-Monitoring Hidden'!$B$114:$B$151,0),IF('Unit Types - Emission Rates'!$H$8="Coatings",64+MATCH(B145,'BACT-Monitoring Hidden'!$B$66:$B$113,0),IF('Unit Types - Emission Rates'!$H$8="Chemical / Energy",1+MATCH(B145,'BACT-Monitoring Hidden'!$B$3:$B$65,0),150+MATCH(B145,'BACT-Monitoring Hidden'!$B$152:$B$226,0)))),FALSE),"Fill out the Additional Notes for Monitoring column to demonstrate how monitoring will be conducted to demonstrate compliance with the permit."))</f>
        <v/>
      </c>
      <c r="E145" s="652"/>
      <c r="F145" s="1023"/>
      <c r="G145" s="157"/>
      <c r="H145" s="235"/>
      <c r="I145" s="237"/>
    </row>
    <row r="146" spans="1:9" ht="23.1" customHeight="1" x14ac:dyDescent="0.2">
      <c r="A146" s="308" t="str">
        <f>IF('Hidden Calculations'!AI140=-1,"",'Hidden Calculations'!AI140)</f>
        <v/>
      </c>
      <c r="B146" s="309" t="str">
        <f>'Hidden Calculations'!AM140</f>
        <v/>
      </c>
      <c r="C146" s="1022" t="str">
        <f>'Hidden Calculations'!AN140</f>
        <v/>
      </c>
      <c r="D146" s="820" t="str">
        <f>IF(C146="PM","The emission monitoring techniques for PM10 and PM2.5 will follow the technique for PM. ","")&amp;IF($C146="","",IFERROR(HLOOKUP(C146,'BACT-Monitoring Hidden'!$Q$2:$AC$226,IF('Unit Types - Emission Rates'!$H$8="Combustion",112+MATCH(B146,'BACT-Monitoring Hidden'!$B$114:$B$151,0),IF('Unit Types - Emission Rates'!$H$8="Coatings",64+MATCH(B146,'BACT-Monitoring Hidden'!$B$66:$B$113,0),IF('Unit Types - Emission Rates'!$H$8="Chemical / Energy",1+MATCH(B146,'BACT-Monitoring Hidden'!$B$3:$B$65,0),150+MATCH(B146,'BACT-Monitoring Hidden'!$B$152:$B$226,0)))),FALSE),"Fill out the Additional Notes for Monitoring column to demonstrate how monitoring will be conducted to demonstrate compliance with the permit."))</f>
        <v/>
      </c>
      <c r="E146" s="652"/>
      <c r="F146" s="1023"/>
      <c r="G146" s="157"/>
      <c r="H146" s="235"/>
      <c r="I146" s="237"/>
    </row>
    <row r="147" spans="1:9" ht="23.1" customHeight="1" x14ac:dyDescent="0.2">
      <c r="A147" s="308" t="str">
        <f>IF('Hidden Calculations'!AI141=-1,"",'Hidden Calculations'!AI141)</f>
        <v/>
      </c>
      <c r="B147" s="309" t="str">
        <f>'Hidden Calculations'!AM141</f>
        <v/>
      </c>
      <c r="C147" s="1022" t="str">
        <f>'Hidden Calculations'!AN141</f>
        <v/>
      </c>
      <c r="D147" s="820" t="str">
        <f>IF(C147="PM","The emission monitoring techniques for PM10 and PM2.5 will follow the technique for PM. ","")&amp;IF($C147="","",IFERROR(HLOOKUP(C147,'BACT-Monitoring Hidden'!$Q$2:$AC$226,IF('Unit Types - Emission Rates'!$H$8="Combustion",112+MATCH(B147,'BACT-Monitoring Hidden'!$B$114:$B$151,0),IF('Unit Types - Emission Rates'!$H$8="Coatings",64+MATCH(B147,'BACT-Monitoring Hidden'!$B$66:$B$113,0),IF('Unit Types - Emission Rates'!$H$8="Chemical / Energy",1+MATCH(B147,'BACT-Monitoring Hidden'!$B$3:$B$65,0),150+MATCH(B147,'BACT-Monitoring Hidden'!$B$152:$B$226,0)))),FALSE),"Fill out the Additional Notes for Monitoring column to demonstrate how monitoring will be conducted to demonstrate compliance with the permit."))</f>
        <v/>
      </c>
      <c r="E147" s="652"/>
      <c r="F147" s="1023"/>
      <c r="G147" s="157"/>
      <c r="H147" s="235"/>
      <c r="I147" s="237"/>
    </row>
    <row r="148" spans="1:9" ht="23.1" customHeight="1" x14ac:dyDescent="0.2">
      <c r="A148" s="308" t="str">
        <f>IF('Hidden Calculations'!AI142=-1,"",'Hidden Calculations'!AI142)</f>
        <v/>
      </c>
      <c r="B148" s="309" t="str">
        <f>'Hidden Calculations'!AM142</f>
        <v/>
      </c>
      <c r="C148" s="1022" t="str">
        <f>'Hidden Calculations'!AN142</f>
        <v/>
      </c>
      <c r="D148" s="820" t="str">
        <f>IF(C148="PM","The emission monitoring techniques for PM10 and PM2.5 will follow the technique for PM. ","")&amp;IF($C148="","",IFERROR(HLOOKUP(C148,'BACT-Monitoring Hidden'!$Q$2:$AC$226,IF('Unit Types - Emission Rates'!$H$8="Combustion",112+MATCH(B148,'BACT-Monitoring Hidden'!$B$114:$B$151,0),IF('Unit Types - Emission Rates'!$H$8="Coatings",64+MATCH(B148,'BACT-Monitoring Hidden'!$B$66:$B$113,0),IF('Unit Types - Emission Rates'!$H$8="Chemical / Energy",1+MATCH(B148,'BACT-Monitoring Hidden'!$B$3:$B$65,0),150+MATCH(B148,'BACT-Monitoring Hidden'!$B$152:$B$226,0)))),FALSE),"Fill out the Additional Notes for Monitoring column to demonstrate how monitoring will be conducted to demonstrate compliance with the permit."))</f>
        <v/>
      </c>
      <c r="E148" s="652"/>
      <c r="F148" s="1023"/>
      <c r="G148" s="157"/>
      <c r="H148" s="235"/>
      <c r="I148" s="237"/>
    </row>
    <row r="149" spans="1:9" ht="23.1" customHeight="1" x14ac:dyDescent="0.2">
      <c r="A149" s="308" t="str">
        <f>IF('Hidden Calculations'!AI143=-1,"",'Hidden Calculations'!AI143)</f>
        <v/>
      </c>
      <c r="B149" s="309" t="str">
        <f>'Hidden Calculations'!AM143</f>
        <v/>
      </c>
      <c r="C149" s="1022" t="str">
        <f>'Hidden Calculations'!AN143</f>
        <v/>
      </c>
      <c r="D149" s="820" t="str">
        <f>IF(C149="PM","The emission monitoring techniques for PM10 and PM2.5 will follow the technique for PM. ","")&amp;IF($C149="","",IFERROR(HLOOKUP(C149,'BACT-Monitoring Hidden'!$Q$2:$AC$226,IF('Unit Types - Emission Rates'!$H$8="Combustion",112+MATCH(B149,'BACT-Monitoring Hidden'!$B$114:$B$151,0),IF('Unit Types - Emission Rates'!$H$8="Coatings",64+MATCH(B149,'BACT-Monitoring Hidden'!$B$66:$B$113,0),IF('Unit Types - Emission Rates'!$H$8="Chemical / Energy",1+MATCH(B149,'BACT-Monitoring Hidden'!$B$3:$B$65,0),150+MATCH(B149,'BACT-Monitoring Hidden'!$B$152:$B$226,0)))),FALSE),"Fill out the Additional Notes for Monitoring column to demonstrate how monitoring will be conducted to demonstrate compliance with the permit."))</f>
        <v/>
      </c>
      <c r="E149" s="652"/>
      <c r="F149" s="1023"/>
      <c r="G149" s="157"/>
      <c r="H149" s="235"/>
      <c r="I149" s="237"/>
    </row>
    <row r="150" spans="1:9" ht="23.1" customHeight="1" thickBot="1" x14ac:dyDescent="0.25">
      <c r="A150" s="310" t="str">
        <f>IF('Hidden Calculations'!AI144=-1,"",'Hidden Calculations'!AI144)</f>
        <v/>
      </c>
      <c r="B150" s="311" t="str">
        <f>'Hidden Calculations'!AM144</f>
        <v/>
      </c>
      <c r="C150" s="1024" t="str">
        <f>'Hidden Calculations'!AN144</f>
        <v/>
      </c>
      <c r="D150" s="1025" t="str">
        <f>IF(C150="PM","The emission monitoring techniques for PM10 and PM2.5 will follow the technique for PM. ","")&amp;IF($C150="","",IFERROR(HLOOKUP(C150,'BACT-Monitoring Hidden'!$Q$2:$AC$226,IF('Unit Types - Emission Rates'!$H$8="Combustion",112+MATCH(B150,'BACT-Monitoring Hidden'!$B$114:$B$151,0),IF('Unit Types - Emission Rates'!$H$8="Coatings",64+MATCH(B150,'BACT-Monitoring Hidden'!$B$66:$B$113,0),IF('Unit Types - Emission Rates'!$H$8="Chemical / Energy",1+MATCH(B150,'BACT-Monitoring Hidden'!$B$3:$B$65,0),150+MATCH(B150,'BACT-Monitoring Hidden'!$B$152:$B$226,0)))),FALSE),"Fill out the Additional Notes for Monitoring column to demonstrate how monitoring will be conducted to demonstrate compliance with the permit."))</f>
        <v/>
      </c>
      <c r="E150" s="366"/>
      <c r="F150" s="1026"/>
      <c r="G150" s="158"/>
      <c r="H150" s="236"/>
      <c r="I150" s="237"/>
    </row>
    <row r="151" spans="1:9" ht="23.1" customHeight="1" x14ac:dyDescent="0.2">
      <c r="A151" s="1018" t="str">
        <f>IF('Hidden Calculations'!AI145=-1,"",'Hidden Calculations'!AI145)</f>
        <v/>
      </c>
      <c r="B151" s="1019" t="str">
        <f>'Hidden Calculations'!AM145</f>
        <v/>
      </c>
      <c r="C151" s="1019" t="str">
        <f>'Hidden Calculations'!AN145</f>
        <v/>
      </c>
      <c r="D151" s="764" t="str">
        <f>IF(C151="PM","The emission monitoring techniques for PM10 and PM2.5 will follow the technique for PM. ","")&amp;IF($C151="","",IFERROR(HLOOKUP(C151,'BACT-Monitoring Hidden'!$Q$2:$AC$226,IF('Unit Types - Emission Rates'!$H$8="Combustion",112+MATCH(B151,'BACT-Monitoring Hidden'!$B$114:$B$151,0),IF('Unit Types - Emission Rates'!$H$8="Coatings",64+MATCH(B151,'BACT-Monitoring Hidden'!$B$66:$B$113,0),IF('Unit Types - Emission Rates'!$H$8="Chemical / Energy",1+MATCH(B151,'BACT-Monitoring Hidden'!$B$3:$B$65,0),150+MATCH(B151,'BACT-Monitoring Hidden'!$B$152:$B$226,0)))),FALSE),"Fill out the Additional Notes for Monitoring column to demonstrate how monitoring will be conducted to demonstrate compliance with the permit."))</f>
        <v/>
      </c>
      <c r="E151" s="1020"/>
      <c r="F151" s="1021"/>
      <c r="G151" s="157"/>
      <c r="H151" s="234"/>
      <c r="I151" s="237"/>
    </row>
    <row r="152" spans="1:9" ht="23.1" customHeight="1" x14ac:dyDescent="0.2">
      <c r="A152" s="308" t="str">
        <f>IF('Hidden Calculations'!AI146=-1,"",'Hidden Calculations'!AI146)</f>
        <v/>
      </c>
      <c r="B152" s="309" t="str">
        <f>'Hidden Calculations'!AM146</f>
        <v/>
      </c>
      <c r="C152" s="1022" t="str">
        <f>'Hidden Calculations'!AN146</f>
        <v/>
      </c>
      <c r="D152" s="820" t="str">
        <f>IF(C152="PM","The emission monitoring techniques for PM10 and PM2.5 will follow the technique for PM. ","")&amp;IF($C152="","",IFERROR(HLOOKUP(C152,'BACT-Monitoring Hidden'!$Q$2:$AC$226,IF('Unit Types - Emission Rates'!$H$8="Combustion",112+MATCH(B152,'BACT-Monitoring Hidden'!$B$114:$B$151,0),IF('Unit Types - Emission Rates'!$H$8="Coatings",64+MATCH(B152,'BACT-Monitoring Hidden'!$B$66:$B$113,0),IF('Unit Types - Emission Rates'!$H$8="Chemical / Energy",1+MATCH(B152,'BACT-Monitoring Hidden'!$B$3:$B$65,0),150+MATCH(B152,'BACT-Monitoring Hidden'!$B$152:$B$226,0)))),FALSE),"Fill out the Additional Notes for Monitoring column to demonstrate how monitoring will be conducted to demonstrate compliance with the permit."))</f>
        <v/>
      </c>
      <c r="E152" s="652"/>
      <c r="F152" s="1023"/>
      <c r="G152" s="157"/>
      <c r="H152" s="235"/>
      <c r="I152" s="237"/>
    </row>
    <row r="153" spans="1:9" ht="23.1" customHeight="1" x14ac:dyDescent="0.2">
      <c r="A153" s="308" t="str">
        <f>IF('Hidden Calculations'!AI147=-1,"",'Hidden Calculations'!AI147)</f>
        <v/>
      </c>
      <c r="B153" s="309" t="str">
        <f>'Hidden Calculations'!AM147</f>
        <v/>
      </c>
      <c r="C153" s="1022" t="str">
        <f>'Hidden Calculations'!AN147</f>
        <v/>
      </c>
      <c r="D153" s="820" t="str">
        <f>IF(C153="PM","The emission monitoring techniques for PM10 and PM2.5 will follow the technique for PM. ","")&amp;IF($C153="","",IFERROR(HLOOKUP(C153,'BACT-Monitoring Hidden'!$Q$2:$AC$226,IF('Unit Types - Emission Rates'!$H$8="Combustion",112+MATCH(B153,'BACT-Monitoring Hidden'!$B$114:$B$151,0),IF('Unit Types - Emission Rates'!$H$8="Coatings",64+MATCH(B153,'BACT-Monitoring Hidden'!$B$66:$B$113,0),IF('Unit Types - Emission Rates'!$H$8="Chemical / Energy",1+MATCH(B153,'BACT-Monitoring Hidden'!$B$3:$B$65,0),150+MATCH(B153,'BACT-Monitoring Hidden'!$B$152:$B$226,0)))),FALSE),"Fill out the Additional Notes for Monitoring column to demonstrate how monitoring will be conducted to demonstrate compliance with the permit."))</f>
        <v/>
      </c>
      <c r="E153" s="652"/>
      <c r="F153" s="1023"/>
      <c r="G153" s="157"/>
      <c r="H153" s="235"/>
      <c r="I153" s="237"/>
    </row>
    <row r="154" spans="1:9" ht="23.1" customHeight="1" x14ac:dyDescent="0.2">
      <c r="A154" s="308" t="str">
        <f>IF('Hidden Calculations'!AI148=-1,"",'Hidden Calculations'!AI148)</f>
        <v/>
      </c>
      <c r="B154" s="309" t="str">
        <f>'Hidden Calculations'!AM148</f>
        <v/>
      </c>
      <c r="C154" s="1022" t="str">
        <f>'Hidden Calculations'!AN148</f>
        <v/>
      </c>
      <c r="D154" s="820" t="str">
        <f>IF(C154="PM","The emission monitoring techniques for PM10 and PM2.5 will follow the technique for PM. ","")&amp;IF($C154="","",IFERROR(HLOOKUP(C154,'BACT-Monitoring Hidden'!$Q$2:$AC$226,IF('Unit Types - Emission Rates'!$H$8="Combustion",112+MATCH(B154,'BACT-Monitoring Hidden'!$B$114:$B$151,0),IF('Unit Types - Emission Rates'!$H$8="Coatings",64+MATCH(B154,'BACT-Monitoring Hidden'!$B$66:$B$113,0),IF('Unit Types - Emission Rates'!$H$8="Chemical / Energy",1+MATCH(B154,'BACT-Monitoring Hidden'!$B$3:$B$65,0),150+MATCH(B154,'BACT-Monitoring Hidden'!$B$152:$B$226,0)))),FALSE),"Fill out the Additional Notes for Monitoring column to demonstrate how monitoring will be conducted to demonstrate compliance with the permit."))</f>
        <v/>
      </c>
      <c r="E154" s="652"/>
      <c r="F154" s="1023"/>
      <c r="G154" s="157"/>
      <c r="H154" s="235"/>
      <c r="I154" s="237"/>
    </row>
    <row r="155" spans="1:9" ht="23.1" customHeight="1" x14ac:dyDescent="0.2">
      <c r="A155" s="308" t="str">
        <f>IF('Hidden Calculations'!AI149=-1,"",'Hidden Calculations'!AI149)</f>
        <v/>
      </c>
      <c r="B155" s="309" t="str">
        <f>'Hidden Calculations'!AM149</f>
        <v/>
      </c>
      <c r="C155" s="1022" t="str">
        <f>'Hidden Calculations'!AN149</f>
        <v/>
      </c>
      <c r="D155" s="820" t="str">
        <f>IF(C155="PM","The emission monitoring techniques for PM10 and PM2.5 will follow the technique for PM. ","")&amp;IF($C155="","",IFERROR(HLOOKUP(C155,'BACT-Monitoring Hidden'!$Q$2:$AC$226,IF('Unit Types - Emission Rates'!$H$8="Combustion",112+MATCH(B155,'BACT-Monitoring Hidden'!$B$114:$B$151,0),IF('Unit Types - Emission Rates'!$H$8="Coatings",64+MATCH(B155,'BACT-Monitoring Hidden'!$B$66:$B$113,0),IF('Unit Types - Emission Rates'!$H$8="Chemical / Energy",1+MATCH(B155,'BACT-Monitoring Hidden'!$B$3:$B$65,0),150+MATCH(B155,'BACT-Monitoring Hidden'!$B$152:$B$226,0)))),FALSE),"Fill out the Additional Notes for Monitoring column to demonstrate how monitoring will be conducted to demonstrate compliance with the permit."))</f>
        <v/>
      </c>
      <c r="E155" s="652"/>
      <c r="F155" s="1023"/>
      <c r="G155" s="157"/>
      <c r="H155" s="235"/>
      <c r="I155" s="237"/>
    </row>
    <row r="156" spans="1:9" ht="23.1" customHeight="1" x14ac:dyDescent="0.2">
      <c r="A156" s="308" t="str">
        <f>IF('Hidden Calculations'!AI150=-1,"",'Hidden Calculations'!AI150)</f>
        <v/>
      </c>
      <c r="B156" s="309" t="str">
        <f>'Hidden Calculations'!AM150</f>
        <v/>
      </c>
      <c r="C156" s="1022" t="str">
        <f>'Hidden Calculations'!AN150</f>
        <v/>
      </c>
      <c r="D156" s="820" t="str">
        <f>IF(C156="PM","The emission monitoring techniques for PM10 and PM2.5 will follow the technique for PM. ","")&amp;IF($C156="","",IFERROR(HLOOKUP(C156,'BACT-Monitoring Hidden'!$Q$2:$AC$226,IF('Unit Types - Emission Rates'!$H$8="Combustion",112+MATCH(B156,'BACT-Monitoring Hidden'!$B$114:$B$151,0),IF('Unit Types - Emission Rates'!$H$8="Coatings",64+MATCH(B156,'BACT-Monitoring Hidden'!$B$66:$B$113,0),IF('Unit Types - Emission Rates'!$H$8="Chemical / Energy",1+MATCH(B156,'BACT-Monitoring Hidden'!$B$3:$B$65,0),150+MATCH(B156,'BACT-Monitoring Hidden'!$B$152:$B$226,0)))),FALSE),"Fill out the Additional Notes for Monitoring column to demonstrate how monitoring will be conducted to demonstrate compliance with the permit."))</f>
        <v/>
      </c>
      <c r="E156" s="652"/>
      <c r="F156" s="1023"/>
      <c r="G156" s="157"/>
      <c r="H156" s="235"/>
      <c r="I156" s="237"/>
    </row>
    <row r="157" spans="1:9" ht="23.1" customHeight="1" x14ac:dyDescent="0.2">
      <c r="A157" s="308" t="str">
        <f>IF('Hidden Calculations'!AI151=-1,"",'Hidden Calculations'!AI151)</f>
        <v/>
      </c>
      <c r="B157" s="309" t="str">
        <f>'Hidden Calculations'!AM151</f>
        <v/>
      </c>
      <c r="C157" s="1022" t="str">
        <f>'Hidden Calculations'!AN151</f>
        <v/>
      </c>
      <c r="D157" s="820" t="str">
        <f>IF(C157="PM","The emission monitoring techniques for PM10 and PM2.5 will follow the technique for PM. ","")&amp;IF($C157="","",IFERROR(HLOOKUP(C157,'BACT-Monitoring Hidden'!$Q$2:$AC$226,IF('Unit Types - Emission Rates'!$H$8="Combustion",112+MATCH(B157,'BACT-Monitoring Hidden'!$B$114:$B$151,0),IF('Unit Types - Emission Rates'!$H$8="Coatings",64+MATCH(B157,'BACT-Monitoring Hidden'!$B$66:$B$113,0),IF('Unit Types - Emission Rates'!$H$8="Chemical / Energy",1+MATCH(B157,'BACT-Monitoring Hidden'!$B$3:$B$65,0),150+MATCH(B157,'BACT-Monitoring Hidden'!$B$152:$B$226,0)))),FALSE),"Fill out the Additional Notes for Monitoring column to demonstrate how monitoring will be conducted to demonstrate compliance with the permit."))</f>
        <v/>
      </c>
      <c r="E157" s="652"/>
      <c r="F157" s="1023"/>
      <c r="G157" s="157"/>
      <c r="H157" s="235"/>
      <c r="I157" s="237"/>
    </row>
    <row r="158" spans="1:9" ht="23.1" customHeight="1" x14ac:dyDescent="0.2">
      <c r="A158" s="308" t="str">
        <f>IF('Hidden Calculations'!AI152=-1,"",'Hidden Calculations'!AI152)</f>
        <v/>
      </c>
      <c r="B158" s="309" t="str">
        <f>'Hidden Calculations'!AM152</f>
        <v/>
      </c>
      <c r="C158" s="1022" t="str">
        <f>'Hidden Calculations'!AN152</f>
        <v/>
      </c>
      <c r="D158" s="820" t="str">
        <f>IF(C158="PM","The emission monitoring techniques for PM10 and PM2.5 will follow the technique for PM. ","")&amp;IF($C158="","",IFERROR(HLOOKUP(C158,'BACT-Monitoring Hidden'!$Q$2:$AC$226,IF('Unit Types - Emission Rates'!$H$8="Combustion",112+MATCH(B158,'BACT-Monitoring Hidden'!$B$114:$B$151,0),IF('Unit Types - Emission Rates'!$H$8="Coatings",64+MATCH(B158,'BACT-Monitoring Hidden'!$B$66:$B$113,0),IF('Unit Types - Emission Rates'!$H$8="Chemical / Energy",1+MATCH(B158,'BACT-Monitoring Hidden'!$B$3:$B$65,0),150+MATCH(B158,'BACT-Monitoring Hidden'!$B$152:$B$226,0)))),FALSE),"Fill out the Additional Notes for Monitoring column to demonstrate how monitoring will be conducted to demonstrate compliance with the permit."))</f>
        <v/>
      </c>
      <c r="E158" s="652"/>
      <c r="F158" s="1023"/>
      <c r="G158" s="157"/>
      <c r="H158" s="235"/>
      <c r="I158" s="237"/>
    </row>
    <row r="159" spans="1:9" ht="23.1" customHeight="1" x14ac:dyDescent="0.2">
      <c r="A159" s="308" t="str">
        <f>IF('Hidden Calculations'!AI153=-1,"",'Hidden Calculations'!AI153)</f>
        <v/>
      </c>
      <c r="B159" s="309" t="str">
        <f>'Hidden Calculations'!AM153</f>
        <v/>
      </c>
      <c r="C159" s="1022" t="str">
        <f>'Hidden Calculations'!AN153</f>
        <v/>
      </c>
      <c r="D159" s="820" t="str">
        <f>IF(C159="PM","The emission monitoring techniques for PM10 and PM2.5 will follow the technique for PM. ","")&amp;IF($C159="","",IFERROR(HLOOKUP(C159,'BACT-Monitoring Hidden'!$Q$2:$AC$226,IF('Unit Types - Emission Rates'!$H$8="Combustion",112+MATCH(B159,'BACT-Monitoring Hidden'!$B$114:$B$151,0),IF('Unit Types - Emission Rates'!$H$8="Coatings",64+MATCH(B159,'BACT-Monitoring Hidden'!$B$66:$B$113,0),IF('Unit Types - Emission Rates'!$H$8="Chemical / Energy",1+MATCH(B159,'BACT-Monitoring Hidden'!$B$3:$B$65,0),150+MATCH(B159,'BACT-Monitoring Hidden'!$B$152:$B$226,0)))),FALSE),"Fill out the Additional Notes for Monitoring column to demonstrate how monitoring will be conducted to demonstrate compliance with the permit."))</f>
        <v/>
      </c>
      <c r="E159" s="652"/>
      <c r="F159" s="1023"/>
      <c r="G159" s="157"/>
      <c r="H159" s="235"/>
      <c r="I159" s="237"/>
    </row>
    <row r="160" spans="1:9" ht="23.1" customHeight="1" x14ac:dyDescent="0.2">
      <c r="A160" s="308" t="str">
        <f>IF('Hidden Calculations'!AI154=-1,"",'Hidden Calculations'!AI154)</f>
        <v/>
      </c>
      <c r="B160" s="309" t="str">
        <f>'Hidden Calculations'!AM154</f>
        <v/>
      </c>
      <c r="C160" s="1022" t="str">
        <f>'Hidden Calculations'!AN154</f>
        <v/>
      </c>
      <c r="D160" s="820" t="str">
        <f>IF(C160="PM","The emission monitoring techniques for PM10 and PM2.5 will follow the technique for PM. ","")&amp;IF($C160="","",IFERROR(HLOOKUP(C160,'BACT-Monitoring Hidden'!$Q$2:$AC$226,IF('Unit Types - Emission Rates'!$H$8="Combustion",112+MATCH(B160,'BACT-Monitoring Hidden'!$B$114:$B$151,0),IF('Unit Types - Emission Rates'!$H$8="Coatings",64+MATCH(B160,'BACT-Monitoring Hidden'!$B$66:$B$113,0),IF('Unit Types - Emission Rates'!$H$8="Chemical / Energy",1+MATCH(B160,'BACT-Monitoring Hidden'!$B$3:$B$65,0),150+MATCH(B160,'BACT-Monitoring Hidden'!$B$152:$B$226,0)))),FALSE),"Fill out the Additional Notes for Monitoring column to demonstrate how monitoring will be conducted to demonstrate compliance with the permit."))</f>
        <v/>
      </c>
      <c r="E160" s="652"/>
      <c r="F160" s="1023"/>
      <c r="G160" s="157"/>
      <c r="H160" s="235"/>
      <c r="I160" s="237"/>
    </row>
    <row r="161" spans="1:9" ht="23.1" customHeight="1" x14ac:dyDescent="0.2">
      <c r="A161" s="308" t="str">
        <f>IF('Hidden Calculations'!AI155=-1,"",'Hidden Calculations'!AI155)</f>
        <v/>
      </c>
      <c r="B161" s="309" t="str">
        <f>'Hidden Calculations'!AM155</f>
        <v/>
      </c>
      <c r="C161" s="1022" t="str">
        <f>'Hidden Calculations'!AN155</f>
        <v/>
      </c>
      <c r="D161" s="820" t="str">
        <f>IF(C161="PM","The emission monitoring techniques for PM10 and PM2.5 will follow the technique for PM. ","")&amp;IF($C161="","",IFERROR(HLOOKUP(C161,'BACT-Monitoring Hidden'!$Q$2:$AC$226,IF('Unit Types - Emission Rates'!$H$8="Combustion",112+MATCH(B161,'BACT-Monitoring Hidden'!$B$114:$B$151,0),IF('Unit Types - Emission Rates'!$H$8="Coatings",64+MATCH(B161,'BACT-Monitoring Hidden'!$B$66:$B$113,0),IF('Unit Types - Emission Rates'!$H$8="Chemical / Energy",1+MATCH(B161,'BACT-Monitoring Hidden'!$B$3:$B$65,0),150+MATCH(B161,'BACT-Monitoring Hidden'!$B$152:$B$226,0)))),FALSE),"Fill out the Additional Notes for Monitoring column to demonstrate how monitoring will be conducted to demonstrate compliance with the permit."))</f>
        <v/>
      </c>
      <c r="E161" s="652"/>
      <c r="F161" s="1023"/>
      <c r="G161" s="157"/>
      <c r="H161" s="235"/>
      <c r="I161" s="237"/>
    </row>
    <row r="162" spans="1:9" ht="23.1" customHeight="1" x14ac:dyDescent="0.2">
      <c r="A162" s="308" t="str">
        <f>IF('Hidden Calculations'!AI156=-1,"",'Hidden Calculations'!AI156)</f>
        <v/>
      </c>
      <c r="B162" s="309" t="str">
        <f>'Hidden Calculations'!AM156</f>
        <v/>
      </c>
      <c r="C162" s="1022" t="str">
        <f>'Hidden Calculations'!AN156</f>
        <v/>
      </c>
      <c r="D162" s="820" t="str">
        <f>IF(C162="PM","The emission monitoring techniques for PM10 and PM2.5 will follow the technique for PM. ","")&amp;IF($C162="","",IFERROR(HLOOKUP(C162,'BACT-Monitoring Hidden'!$Q$2:$AC$226,IF('Unit Types - Emission Rates'!$H$8="Combustion",112+MATCH(B162,'BACT-Monitoring Hidden'!$B$114:$B$151,0),IF('Unit Types - Emission Rates'!$H$8="Coatings",64+MATCH(B162,'BACT-Monitoring Hidden'!$B$66:$B$113,0),IF('Unit Types - Emission Rates'!$H$8="Chemical / Energy",1+MATCH(B162,'BACT-Monitoring Hidden'!$B$3:$B$65,0),150+MATCH(B162,'BACT-Monitoring Hidden'!$B$152:$B$226,0)))),FALSE),"Fill out the Additional Notes for Monitoring column to demonstrate how monitoring will be conducted to demonstrate compliance with the permit."))</f>
        <v/>
      </c>
      <c r="E162" s="652"/>
      <c r="F162" s="1023"/>
      <c r="G162" s="157"/>
      <c r="H162" s="235"/>
      <c r="I162" s="237"/>
    </row>
    <row r="163" spans="1:9" ht="23.1" customHeight="1" thickBot="1" x14ac:dyDescent="0.25">
      <c r="A163" s="310" t="str">
        <f>IF('Hidden Calculations'!AI157=-1,"",'Hidden Calculations'!AI157)</f>
        <v/>
      </c>
      <c r="B163" s="311" t="str">
        <f>'Hidden Calculations'!AM157</f>
        <v/>
      </c>
      <c r="C163" s="1024" t="str">
        <f>'Hidden Calculations'!AN157</f>
        <v/>
      </c>
      <c r="D163" s="1025" t="str">
        <f>IF(C163="PM","The emission monitoring techniques for PM10 and PM2.5 will follow the technique for PM. ","")&amp;IF($C163="","",IFERROR(HLOOKUP(C163,'BACT-Monitoring Hidden'!$Q$2:$AC$226,IF('Unit Types - Emission Rates'!$H$8="Combustion",112+MATCH(B163,'BACT-Monitoring Hidden'!$B$114:$B$151,0),IF('Unit Types - Emission Rates'!$H$8="Coatings",64+MATCH(B163,'BACT-Monitoring Hidden'!$B$66:$B$113,0),IF('Unit Types - Emission Rates'!$H$8="Chemical / Energy",1+MATCH(B163,'BACT-Monitoring Hidden'!$B$3:$B$65,0),150+MATCH(B163,'BACT-Monitoring Hidden'!$B$152:$B$226,0)))),FALSE),"Fill out the Additional Notes for Monitoring column to demonstrate how monitoring will be conducted to demonstrate compliance with the permit."))</f>
        <v/>
      </c>
      <c r="E163" s="366"/>
      <c r="F163" s="1026"/>
      <c r="G163" s="158"/>
      <c r="H163" s="236"/>
      <c r="I163" s="237"/>
    </row>
    <row r="164" spans="1:9" ht="23.1" customHeight="1" x14ac:dyDescent="0.2">
      <c r="A164" s="1018" t="str">
        <f>IF('Hidden Calculations'!AI158=-1,"",'Hidden Calculations'!AI158)</f>
        <v/>
      </c>
      <c r="B164" s="1019" t="str">
        <f>'Hidden Calculations'!AM158</f>
        <v/>
      </c>
      <c r="C164" s="1019" t="str">
        <f>'Hidden Calculations'!AN158</f>
        <v/>
      </c>
      <c r="D164" s="764" t="str">
        <f>IF(C164="PM","The emission monitoring techniques for PM10 and PM2.5 will follow the technique for PM. ","")&amp;IF($C164="","",IFERROR(HLOOKUP(C164,'BACT-Monitoring Hidden'!$Q$2:$AC$226,IF('Unit Types - Emission Rates'!$H$8="Combustion",112+MATCH(B164,'BACT-Monitoring Hidden'!$B$114:$B$151,0),IF('Unit Types - Emission Rates'!$H$8="Coatings",64+MATCH(B164,'BACT-Monitoring Hidden'!$B$66:$B$113,0),IF('Unit Types - Emission Rates'!$H$8="Chemical / Energy",1+MATCH(B164,'BACT-Monitoring Hidden'!$B$3:$B$65,0),150+MATCH(B164,'BACT-Monitoring Hidden'!$B$152:$B$226,0)))),FALSE),"Fill out the Additional Notes for Monitoring column to demonstrate how monitoring will be conducted to demonstrate compliance with the permit."))</f>
        <v/>
      </c>
      <c r="E164" s="1020"/>
      <c r="F164" s="1021"/>
      <c r="G164" s="157"/>
      <c r="H164" s="234"/>
      <c r="I164" s="237"/>
    </row>
    <row r="165" spans="1:9" ht="23.1" customHeight="1" x14ac:dyDescent="0.2">
      <c r="A165" s="308" t="str">
        <f>IF('Hidden Calculations'!AI159=-1,"",'Hidden Calculations'!AI159)</f>
        <v/>
      </c>
      <c r="B165" s="309" t="str">
        <f>'Hidden Calculations'!AM159</f>
        <v/>
      </c>
      <c r="C165" s="1022" t="str">
        <f>'Hidden Calculations'!AN159</f>
        <v/>
      </c>
      <c r="D165" s="820" t="str">
        <f>IF(C165="PM","The emission monitoring techniques for PM10 and PM2.5 will follow the technique for PM. ","")&amp;IF($C165="","",IFERROR(HLOOKUP(C165,'BACT-Monitoring Hidden'!$Q$2:$AC$226,IF('Unit Types - Emission Rates'!$H$8="Combustion",112+MATCH(B165,'BACT-Monitoring Hidden'!$B$114:$B$151,0),IF('Unit Types - Emission Rates'!$H$8="Coatings",64+MATCH(B165,'BACT-Monitoring Hidden'!$B$66:$B$113,0),IF('Unit Types - Emission Rates'!$H$8="Chemical / Energy",1+MATCH(B165,'BACT-Monitoring Hidden'!$B$3:$B$65,0),150+MATCH(B165,'BACT-Monitoring Hidden'!$B$152:$B$226,0)))),FALSE),"Fill out the Additional Notes for Monitoring column to demonstrate how monitoring will be conducted to demonstrate compliance with the permit."))</f>
        <v/>
      </c>
      <c r="E165" s="652"/>
      <c r="F165" s="1023"/>
      <c r="G165" s="157"/>
      <c r="H165" s="235"/>
      <c r="I165" s="237"/>
    </row>
    <row r="166" spans="1:9" ht="23.1" customHeight="1" x14ac:dyDescent="0.2">
      <c r="A166" s="308" t="str">
        <f>IF('Hidden Calculations'!AI160=-1,"",'Hidden Calculations'!AI160)</f>
        <v/>
      </c>
      <c r="B166" s="309" t="str">
        <f>'Hidden Calculations'!AM160</f>
        <v/>
      </c>
      <c r="C166" s="1022" t="str">
        <f>'Hidden Calculations'!AN160</f>
        <v/>
      </c>
      <c r="D166" s="820" t="str">
        <f>IF(C166="PM","The emission monitoring techniques for PM10 and PM2.5 will follow the technique for PM. ","")&amp;IF($C166="","",IFERROR(HLOOKUP(C166,'BACT-Monitoring Hidden'!$Q$2:$AC$226,IF('Unit Types - Emission Rates'!$H$8="Combustion",112+MATCH(B166,'BACT-Monitoring Hidden'!$B$114:$B$151,0),IF('Unit Types - Emission Rates'!$H$8="Coatings",64+MATCH(B166,'BACT-Monitoring Hidden'!$B$66:$B$113,0),IF('Unit Types - Emission Rates'!$H$8="Chemical / Energy",1+MATCH(B166,'BACT-Monitoring Hidden'!$B$3:$B$65,0),150+MATCH(B166,'BACT-Monitoring Hidden'!$B$152:$B$226,0)))),FALSE),"Fill out the Additional Notes for Monitoring column to demonstrate how monitoring will be conducted to demonstrate compliance with the permit."))</f>
        <v/>
      </c>
      <c r="E166" s="652"/>
      <c r="F166" s="1023"/>
      <c r="G166" s="157"/>
      <c r="H166" s="235"/>
      <c r="I166" s="237"/>
    </row>
    <row r="167" spans="1:9" ht="23.1" customHeight="1" x14ac:dyDescent="0.2">
      <c r="A167" s="308" t="str">
        <f>IF('Hidden Calculations'!AI161=-1,"",'Hidden Calculations'!AI161)</f>
        <v/>
      </c>
      <c r="B167" s="309" t="str">
        <f>'Hidden Calculations'!AM161</f>
        <v/>
      </c>
      <c r="C167" s="1022" t="str">
        <f>'Hidden Calculations'!AN161</f>
        <v/>
      </c>
      <c r="D167" s="820" t="str">
        <f>IF(C167="PM","The emission monitoring techniques for PM10 and PM2.5 will follow the technique for PM. ","")&amp;IF($C167="","",IFERROR(HLOOKUP(C167,'BACT-Monitoring Hidden'!$Q$2:$AC$226,IF('Unit Types - Emission Rates'!$H$8="Combustion",112+MATCH(B167,'BACT-Monitoring Hidden'!$B$114:$B$151,0),IF('Unit Types - Emission Rates'!$H$8="Coatings",64+MATCH(B167,'BACT-Monitoring Hidden'!$B$66:$B$113,0),IF('Unit Types - Emission Rates'!$H$8="Chemical / Energy",1+MATCH(B167,'BACT-Monitoring Hidden'!$B$3:$B$65,0),150+MATCH(B167,'BACT-Monitoring Hidden'!$B$152:$B$226,0)))),FALSE),"Fill out the Additional Notes for Monitoring column to demonstrate how monitoring will be conducted to demonstrate compliance with the permit."))</f>
        <v/>
      </c>
      <c r="E167" s="652"/>
      <c r="F167" s="1023"/>
      <c r="G167" s="157"/>
      <c r="H167" s="235"/>
      <c r="I167" s="237"/>
    </row>
    <row r="168" spans="1:9" ht="23.1" customHeight="1" x14ac:dyDescent="0.2">
      <c r="A168" s="308" t="str">
        <f>IF('Hidden Calculations'!AI162=-1,"",'Hidden Calculations'!AI162)</f>
        <v/>
      </c>
      <c r="B168" s="309" t="str">
        <f>'Hidden Calculations'!AM162</f>
        <v/>
      </c>
      <c r="C168" s="1022" t="str">
        <f>'Hidden Calculations'!AN162</f>
        <v/>
      </c>
      <c r="D168" s="820" t="str">
        <f>IF(C168="PM","The emission monitoring techniques for PM10 and PM2.5 will follow the technique for PM. ","")&amp;IF($C168="","",IFERROR(HLOOKUP(C168,'BACT-Monitoring Hidden'!$Q$2:$AC$226,IF('Unit Types - Emission Rates'!$H$8="Combustion",112+MATCH(B168,'BACT-Monitoring Hidden'!$B$114:$B$151,0),IF('Unit Types - Emission Rates'!$H$8="Coatings",64+MATCH(B168,'BACT-Monitoring Hidden'!$B$66:$B$113,0),IF('Unit Types - Emission Rates'!$H$8="Chemical / Energy",1+MATCH(B168,'BACT-Monitoring Hidden'!$B$3:$B$65,0),150+MATCH(B168,'BACT-Monitoring Hidden'!$B$152:$B$226,0)))),FALSE),"Fill out the Additional Notes for Monitoring column to demonstrate how monitoring will be conducted to demonstrate compliance with the permit."))</f>
        <v/>
      </c>
      <c r="E168" s="652"/>
      <c r="F168" s="1023"/>
      <c r="G168" s="157"/>
      <c r="H168" s="235"/>
      <c r="I168" s="237"/>
    </row>
    <row r="169" spans="1:9" ht="23.1" customHeight="1" x14ac:dyDescent="0.2">
      <c r="A169" s="308" t="str">
        <f>IF('Hidden Calculations'!AI163=-1,"",'Hidden Calculations'!AI163)</f>
        <v/>
      </c>
      <c r="B169" s="309" t="str">
        <f>'Hidden Calculations'!AM163</f>
        <v/>
      </c>
      <c r="C169" s="1022" t="str">
        <f>'Hidden Calculations'!AN163</f>
        <v/>
      </c>
      <c r="D169" s="820" t="str">
        <f>IF(C169="PM","The emission monitoring techniques for PM10 and PM2.5 will follow the technique for PM. ","")&amp;IF($C169="","",IFERROR(HLOOKUP(C169,'BACT-Monitoring Hidden'!$Q$2:$AC$226,IF('Unit Types - Emission Rates'!$H$8="Combustion",112+MATCH(B169,'BACT-Monitoring Hidden'!$B$114:$B$151,0),IF('Unit Types - Emission Rates'!$H$8="Coatings",64+MATCH(B169,'BACT-Monitoring Hidden'!$B$66:$B$113,0),IF('Unit Types - Emission Rates'!$H$8="Chemical / Energy",1+MATCH(B169,'BACT-Monitoring Hidden'!$B$3:$B$65,0),150+MATCH(B169,'BACT-Monitoring Hidden'!$B$152:$B$226,0)))),FALSE),"Fill out the Additional Notes for Monitoring column to demonstrate how monitoring will be conducted to demonstrate compliance with the permit."))</f>
        <v/>
      </c>
      <c r="E169" s="652"/>
      <c r="F169" s="1023"/>
      <c r="G169" s="157"/>
      <c r="H169" s="235"/>
      <c r="I169" s="237"/>
    </row>
    <row r="170" spans="1:9" ht="23.1" customHeight="1" x14ac:dyDescent="0.2">
      <c r="A170" s="308" t="str">
        <f>IF('Hidden Calculations'!AI164=-1,"",'Hidden Calculations'!AI164)</f>
        <v/>
      </c>
      <c r="B170" s="309" t="str">
        <f>'Hidden Calculations'!AM164</f>
        <v/>
      </c>
      <c r="C170" s="1022" t="str">
        <f>'Hidden Calculations'!AN164</f>
        <v/>
      </c>
      <c r="D170" s="820" t="str">
        <f>IF(C170="PM","The emission monitoring techniques for PM10 and PM2.5 will follow the technique for PM. ","")&amp;IF($C170="","",IFERROR(HLOOKUP(C170,'BACT-Monitoring Hidden'!$Q$2:$AC$226,IF('Unit Types - Emission Rates'!$H$8="Combustion",112+MATCH(B170,'BACT-Monitoring Hidden'!$B$114:$B$151,0),IF('Unit Types - Emission Rates'!$H$8="Coatings",64+MATCH(B170,'BACT-Monitoring Hidden'!$B$66:$B$113,0),IF('Unit Types - Emission Rates'!$H$8="Chemical / Energy",1+MATCH(B170,'BACT-Monitoring Hidden'!$B$3:$B$65,0),150+MATCH(B170,'BACT-Monitoring Hidden'!$B$152:$B$226,0)))),FALSE),"Fill out the Additional Notes for Monitoring column to demonstrate how monitoring will be conducted to demonstrate compliance with the permit."))</f>
        <v/>
      </c>
      <c r="E170" s="652"/>
      <c r="F170" s="1023"/>
      <c r="G170" s="157"/>
      <c r="H170" s="235"/>
      <c r="I170" s="237"/>
    </row>
    <row r="171" spans="1:9" ht="23.1" customHeight="1" x14ac:dyDescent="0.2">
      <c r="A171" s="308" t="str">
        <f>IF('Hidden Calculations'!AI165=-1,"",'Hidden Calculations'!AI165)</f>
        <v/>
      </c>
      <c r="B171" s="309" t="str">
        <f>'Hidden Calculations'!AM165</f>
        <v/>
      </c>
      <c r="C171" s="1022" t="str">
        <f>'Hidden Calculations'!AN165</f>
        <v/>
      </c>
      <c r="D171" s="820" t="str">
        <f>IF(C171="PM","The emission monitoring techniques for PM10 and PM2.5 will follow the technique for PM. ","")&amp;IF($C171="","",IFERROR(HLOOKUP(C171,'BACT-Monitoring Hidden'!$Q$2:$AC$226,IF('Unit Types - Emission Rates'!$H$8="Combustion",112+MATCH(B171,'BACT-Monitoring Hidden'!$B$114:$B$151,0),IF('Unit Types - Emission Rates'!$H$8="Coatings",64+MATCH(B171,'BACT-Monitoring Hidden'!$B$66:$B$113,0),IF('Unit Types - Emission Rates'!$H$8="Chemical / Energy",1+MATCH(B171,'BACT-Monitoring Hidden'!$B$3:$B$65,0),150+MATCH(B171,'BACT-Monitoring Hidden'!$B$152:$B$226,0)))),FALSE),"Fill out the Additional Notes for Monitoring column to demonstrate how monitoring will be conducted to demonstrate compliance with the permit."))</f>
        <v/>
      </c>
      <c r="E171" s="652"/>
      <c r="F171" s="1023"/>
      <c r="G171" s="157"/>
      <c r="H171" s="235"/>
      <c r="I171" s="237"/>
    </row>
    <row r="172" spans="1:9" ht="23.1" customHeight="1" x14ac:dyDescent="0.2">
      <c r="A172" s="308" t="str">
        <f>IF('Hidden Calculations'!AI166=-1,"",'Hidden Calculations'!AI166)</f>
        <v/>
      </c>
      <c r="B172" s="309" t="str">
        <f>'Hidden Calculations'!AM166</f>
        <v/>
      </c>
      <c r="C172" s="1022" t="str">
        <f>'Hidden Calculations'!AN166</f>
        <v/>
      </c>
      <c r="D172" s="820" t="str">
        <f>IF(C172="PM","The emission monitoring techniques for PM10 and PM2.5 will follow the technique for PM. ","")&amp;IF($C172="","",IFERROR(HLOOKUP(C172,'BACT-Monitoring Hidden'!$Q$2:$AC$226,IF('Unit Types - Emission Rates'!$H$8="Combustion",112+MATCH(B172,'BACT-Monitoring Hidden'!$B$114:$B$151,0),IF('Unit Types - Emission Rates'!$H$8="Coatings",64+MATCH(B172,'BACT-Monitoring Hidden'!$B$66:$B$113,0),IF('Unit Types - Emission Rates'!$H$8="Chemical / Energy",1+MATCH(B172,'BACT-Monitoring Hidden'!$B$3:$B$65,0),150+MATCH(B172,'BACT-Monitoring Hidden'!$B$152:$B$226,0)))),FALSE),"Fill out the Additional Notes for Monitoring column to demonstrate how monitoring will be conducted to demonstrate compliance with the permit."))</f>
        <v/>
      </c>
      <c r="E172" s="652"/>
      <c r="F172" s="1023"/>
      <c r="G172" s="157"/>
      <c r="H172" s="235"/>
      <c r="I172" s="237"/>
    </row>
    <row r="173" spans="1:9" ht="23.1" customHeight="1" x14ac:dyDescent="0.2">
      <c r="A173" s="308" t="str">
        <f>IF('Hidden Calculations'!AI167=-1,"",'Hidden Calculations'!AI167)</f>
        <v/>
      </c>
      <c r="B173" s="309" t="str">
        <f>'Hidden Calculations'!AM167</f>
        <v/>
      </c>
      <c r="C173" s="1022" t="str">
        <f>'Hidden Calculations'!AN167</f>
        <v/>
      </c>
      <c r="D173" s="820" t="str">
        <f>IF(C173="PM","The emission monitoring techniques for PM10 and PM2.5 will follow the technique for PM. ","")&amp;IF($C173="","",IFERROR(HLOOKUP(C173,'BACT-Monitoring Hidden'!$Q$2:$AC$226,IF('Unit Types - Emission Rates'!$H$8="Combustion",112+MATCH(B173,'BACT-Monitoring Hidden'!$B$114:$B$151,0),IF('Unit Types - Emission Rates'!$H$8="Coatings",64+MATCH(B173,'BACT-Monitoring Hidden'!$B$66:$B$113,0),IF('Unit Types - Emission Rates'!$H$8="Chemical / Energy",1+MATCH(B173,'BACT-Monitoring Hidden'!$B$3:$B$65,0),150+MATCH(B173,'BACT-Monitoring Hidden'!$B$152:$B$226,0)))),FALSE),"Fill out the Additional Notes for Monitoring column to demonstrate how monitoring will be conducted to demonstrate compliance with the permit."))</f>
        <v/>
      </c>
      <c r="E173" s="652"/>
      <c r="F173" s="1023"/>
      <c r="G173" s="157"/>
      <c r="H173" s="235"/>
      <c r="I173" s="237"/>
    </row>
    <row r="174" spans="1:9" ht="23.1" customHeight="1" x14ac:dyDescent="0.2">
      <c r="A174" s="308" t="str">
        <f>IF('Hidden Calculations'!AI168=-1,"",'Hidden Calculations'!AI168)</f>
        <v/>
      </c>
      <c r="B174" s="309" t="str">
        <f>'Hidden Calculations'!AM168</f>
        <v/>
      </c>
      <c r="C174" s="1022" t="str">
        <f>'Hidden Calculations'!AN168</f>
        <v/>
      </c>
      <c r="D174" s="820" t="str">
        <f>IF(C174="PM","The emission monitoring techniques for PM10 and PM2.5 will follow the technique for PM. ","")&amp;IF($C174="","",IFERROR(HLOOKUP(C174,'BACT-Monitoring Hidden'!$Q$2:$AC$226,IF('Unit Types - Emission Rates'!$H$8="Combustion",112+MATCH(B174,'BACT-Monitoring Hidden'!$B$114:$B$151,0),IF('Unit Types - Emission Rates'!$H$8="Coatings",64+MATCH(B174,'BACT-Monitoring Hidden'!$B$66:$B$113,0),IF('Unit Types - Emission Rates'!$H$8="Chemical / Energy",1+MATCH(B174,'BACT-Monitoring Hidden'!$B$3:$B$65,0),150+MATCH(B174,'BACT-Monitoring Hidden'!$B$152:$B$226,0)))),FALSE),"Fill out the Additional Notes for Monitoring column to demonstrate how monitoring will be conducted to demonstrate compliance with the permit."))</f>
        <v/>
      </c>
      <c r="E174" s="652"/>
      <c r="F174" s="1023"/>
      <c r="G174" s="157"/>
      <c r="H174" s="235"/>
      <c r="I174" s="237"/>
    </row>
    <row r="175" spans="1:9" ht="23.1" customHeight="1" x14ac:dyDescent="0.2">
      <c r="A175" s="308" t="str">
        <f>IF('Hidden Calculations'!AI169=-1,"",'Hidden Calculations'!AI169)</f>
        <v/>
      </c>
      <c r="B175" s="309" t="str">
        <f>'Hidden Calculations'!AM169</f>
        <v/>
      </c>
      <c r="C175" s="1022" t="str">
        <f>'Hidden Calculations'!AN169</f>
        <v/>
      </c>
      <c r="D175" s="820" t="str">
        <f>IF(C175="PM","The emission monitoring techniques for PM10 and PM2.5 will follow the technique for PM. ","")&amp;IF($C175="","",IFERROR(HLOOKUP(C175,'BACT-Monitoring Hidden'!$Q$2:$AC$226,IF('Unit Types - Emission Rates'!$H$8="Combustion",112+MATCH(B175,'BACT-Monitoring Hidden'!$B$114:$B$151,0),IF('Unit Types - Emission Rates'!$H$8="Coatings",64+MATCH(B175,'BACT-Monitoring Hidden'!$B$66:$B$113,0),IF('Unit Types - Emission Rates'!$H$8="Chemical / Energy",1+MATCH(B175,'BACT-Monitoring Hidden'!$B$3:$B$65,0),150+MATCH(B175,'BACT-Monitoring Hidden'!$B$152:$B$226,0)))),FALSE),"Fill out the Additional Notes for Monitoring column to demonstrate how monitoring will be conducted to demonstrate compliance with the permit."))</f>
        <v/>
      </c>
      <c r="E175" s="652"/>
      <c r="F175" s="1023"/>
      <c r="G175" s="157"/>
      <c r="H175" s="235"/>
      <c r="I175" s="237"/>
    </row>
    <row r="176" spans="1:9" ht="23.1" customHeight="1" thickBot="1" x14ac:dyDescent="0.25">
      <c r="A176" s="310" t="str">
        <f>IF('Hidden Calculations'!AI170=-1,"",'Hidden Calculations'!AI170)</f>
        <v/>
      </c>
      <c r="B176" s="311" t="str">
        <f>'Hidden Calculations'!AM170</f>
        <v/>
      </c>
      <c r="C176" s="1024" t="str">
        <f>'Hidden Calculations'!AN170</f>
        <v/>
      </c>
      <c r="D176" s="1025" t="str">
        <f>IF(C176="PM","The emission monitoring techniques for PM10 and PM2.5 will follow the technique for PM. ","")&amp;IF($C176="","",IFERROR(HLOOKUP(C176,'BACT-Monitoring Hidden'!$Q$2:$AC$226,IF('Unit Types - Emission Rates'!$H$8="Combustion",112+MATCH(B176,'BACT-Monitoring Hidden'!$B$114:$B$151,0),IF('Unit Types - Emission Rates'!$H$8="Coatings",64+MATCH(B176,'BACT-Monitoring Hidden'!$B$66:$B$113,0),IF('Unit Types - Emission Rates'!$H$8="Chemical / Energy",1+MATCH(B176,'BACT-Monitoring Hidden'!$B$3:$B$65,0),150+MATCH(B176,'BACT-Monitoring Hidden'!$B$152:$B$226,0)))),FALSE),"Fill out the Additional Notes for Monitoring column to demonstrate how monitoring will be conducted to demonstrate compliance with the permit."))</f>
        <v/>
      </c>
      <c r="E176" s="366"/>
      <c r="F176" s="1026"/>
      <c r="G176" s="158"/>
      <c r="H176" s="236"/>
      <c r="I176" s="237"/>
    </row>
    <row r="177" spans="1:9" ht="23.1" customHeight="1" x14ac:dyDescent="0.2">
      <c r="A177" s="1018" t="str">
        <f>IF('Hidden Calculations'!AI171=-1,"",'Hidden Calculations'!AI171)</f>
        <v/>
      </c>
      <c r="B177" s="1019" t="str">
        <f>'Hidden Calculations'!AM171</f>
        <v/>
      </c>
      <c r="C177" s="1019" t="str">
        <f>'Hidden Calculations'!AN171</f>
        <v/>
      </c>
      <c r="D177" s="764" t="str">
        <f>IF(C177="PM","The emission monitoring techniques for PM10 and PM2.5 will follow the technique for PM. ","")&amp;IF($C177="","",IFERROR(HLOOKUP(C177,'BACT-Monitoring Hidden'!$Q$2:$AC$226,IF('Unit Types - Emission Rates'!$H$8="Combustion",112+MATCH(B177,'BACT-Monitoring Hidden'!$B$114:$B$151,0),IF('Unit Types - Emission Rates'!$H$8="Coatings",64+MATCH(B177,'BACT-Monitoring Hidden'!$B$66:$B$113,0),IF('Unit Types - Emission Rates'!$H$8="Chemical / Energy",1+MATCH(B177,'BACT-Monitoring Hidden'!$B$3:$B$65,0),150+MATCH(B177,'BACT-Monitoring Hidden'!$B$152:$B$226,0)))),FALSE),"Fill out the Additional Notes for Monitoring column to demonstrate how monitoring will be conducted to demonstrate compliance with the permit."))</f>
        <v/>
      </c>
      <c r="E177" s="1020"/>
      <c r="F177" s="1021"/>
      <c r="G177" s="157"/>
      <c r="H177" s="234"/>
      <c r="I177" s="237"/>
    </row>
    <row r="178" spans="1:9" ht="23.1" customHeight="1" x14ac:dyDescent="0.2">
      <c r="A178" s="308" t="str">
        <f>IF('Hidden Calculations'!AI172=-1,"",'Hidden Calculations'!AI172)</f>
        <v/>
      </c>
      <c r="B178" s="309" t="str">
        <f>'Hidden Calculations'!AM172</f>
        <v/>
      </c>
      <c r="C178" s="1022" t="str">
        <f>'Hidden Calculations'!AN172</f>
        <v/>
      </c>
      <c r="D178" s="820" t="str">
        <f>IF(C178="PM","The emission monitoring techniques for PM10 and PM2.5 will follow the technique for PM. ","")&amp;IF($C178="","",IFERROR(HLOOKUP(C178,'BACT-Monitoring Hidden'!$Q$2:$AC$226,IF('Unit Types - Emission Rates'!$H$8="Combustion",112+MATCH(B178,'BACT-Monitoring Hidden'!$B$114:$B$151,0),IF('Unit Types - Emission Rates'!$H$8="Coatings",64+MATCH(B178,'BACT-Monitoring Hidden'!$B$66:$B$113,0),IF('Unit Types - Emission Rates'!$H$8="Chemical / Energy",1+MATCH(B178,'BACT-Monitoring Hidden'!$B$3:$B$65,0),150+MATCH(B178,'BACT-Monitoring Hidden'!$B$152:$B$226,0)))),FALSE),"Fill out the Additional Notes for Monitoring column to demonstrate how monitoring will be conducted to demonstrate compliance with the permit."))</f>
        <v/>
      </c>
      <c r="E178" s="652"/>
      <c r="F178" s="1023"/>
      <c r="G178" s="157"/>
      <c r="H178" s="235"/>
      <c r="I178" s="237"/>
    </row>
    <row r="179" spans="1:9" ht="23.1" customHeight="1" x14ac:dyDescent="0.2">
      <c r="A179" s="308" t="str">
        <f>IF('Hidden Calculations'!AI173=-1,"",'Hidden Calculations'!AI173)</f>
        <v/>
      </c>
      <c r="B179" s="309" t="str">
        <f>'Hidden Calculations'!AM173</f>
        <v/>
      </c>
      <c r="C179" s="1022" t="str">
        <f>'Hidden Calculations'!AN173</f>
        <v/>
      </c>
      <c r="D179" s="820" t="str">
        <f>IF(C179="PM","The emission monitoring techniques for PM10 and PM2.5 will follow the technique for PM. ","")&amp;IF($C179="","",IFERROR(HLOOKUP(C179,'BACT-Monitoring Hidden'!$Q$2:$AC$226,IF('Unit Types - Emission Rates'!$H$8="Combustion",112+MATCH(B179,'BACT-Monitoring Hidden'!$B$114:$B$151,0),IF('Unit Types - Emission Rates'!$H$8="Coatings",64+MATCH(B179,'BACT-Monitoring Hidden'!$B$66:$B$113,0),IF('Unit Types - Emission Rates'!$H$8="Chemical / Energy",1+MATCH(B179,'BACT-Monitoring Hidden'!$B$3:$B$65,0),150+MATCH(B179,'BACT-Monitoring Hidden'!$B$152:$B$226,0)))),FALSE),"Fill out the Additional Notes for Monitoring column to demonstrate how monitoring will be conducted to demonstrate compliance with the permit."))</f>
        <v/>
      </c>
      <c r="E179" s="652"/>
      <c r="F179" s="1023"/>
      <c r="G179" s="157"/>
      <c r="H179" s="235"/>
      <c r="I179" s="237"/>
    </row>
    <row r="180" spans="1:9" ht="23.1" customHeight="1" x14ac:dyDescent="0.2">
      <c r="A180" s="308" t="str">
        <f>IF('Hidden Calculations'!AI174=-1,"",'Hidden Calculations'!AI174)</f>
        <v/>
      </c>
      <c r="B180" s="309" t="str">
        <f>'Hidden Calculations'!AM174</f>
        <v/>
      </c>
      <c r="C180" s="1022" t="str">
        <f>'Hidden Calculations'!AN174</f>
        <v/>
      </c>
      <c r="D180" s="820" t="str">
        <f>IF(C180="PM","The emission monitoring techniques for PM10 and PM2.5 will follow the technique for PM. ","")&amp;IF($C180="","",IFERROR(HLOOKUP(C180,'BACT-Monitoring Hidden'!$Q$2:$AC$226,IF('Unit Types - Emission Rates'!$H$8="Combustion",112+MATCH(B180,'BACT-Monitoring Hidden'!$B$114:$B$151,0),IF('Unit Types - Emission Rates'!$H$8="Coatings",64+MATCH(B180,'BACT-Monitoring Hidden'!$B$66:$B$113,0),IF('Unit Types - Emission Rates'!$H$8="Chemical / Energy",1+MATCH(B180,'BACT-Monitoring Hidden'!$B$3:$B$65,0),150+MATCH(B180,'BACT-Monitoring Hidden'!$B$152:$B$226,0)))),FALSE),"Fill out the Additional Notes for Monitoring column to demonstrate how monitoring will be conducted to demonstrate compliance with the permit."))</f>
        <v/>
      </c>
      <c r="E180" s="652"/>
      <c r="F180" s="1023"/>
      <c r="G180" s="157"/>
      <c r="H180" s="235"/>
      <c r="I180" s="237"/>
    </row>
    <row r="181" spans="1:9" ht="23.1" customHeight="1" x14ac:dyDescent="0.2">
      <c r="A181" s="308" t="str">
        <f>IF('Hidden Calculations'!AI175=-1,"",'Hidden Calculations'!AI175)</f>
        <v/>
      </c>
      <c r="B181" s="309" t="str">
        <f>'Hidden Calculations'!AM175</f>
        <v/>
      </c>
      <c r="C181" s="1022" t="str">
        <f>'Hidden Calculations'!AN175</f>
        <v/>
      </c>
      <c r="D181" s="820" t="str">
        <f>IF(C181="PM","The emission monitoring techniques for PM10 and PM2.5 will follow the technique for PM. ","")&amp;IF($C181="","",IFERROR(HLOOKUP(C181,'BACT-Monitoring Hidden'!$Q$2:$AC$226,IF('Unit Types - Emission Rates'!$H$8="Combustion",112+MATCH(B181,'BACT-Monitoring Hidden'!$B$114:$B$151,0),IF('Unit Types - Emission Rates'!$H$8="Coatings",64+MATCH(B181,'BACT-Monitoring Hidden'!$B$66:$B$113,0),IF('Unit Types - Emission Rates'!$H$8="Chemical / Energy",1+MATCH(B181,'BACT-Monitoring Hidden'!$B$3:$B$65,0),150+MATCH(B181,'BACT-Monitoring Hidden'!$B$152:$B$226,0)))),FALSE),"Fill out the Additional Notes for Monitoring column to demonstrate how monitoring will be conducted to demonstrate compliance with the permit."))</f>
        <v/>
      </c>
      <c r="E181" s="652"/>
      <c r="F181" s="1023"/>
      <c r="G181" s="157"/>
      <c r="H181" s="235"/>
      <c r="I181" s="237"/>
    </row>
    <row r="182" spans="1:9" ht="23.1" customHeight="1" x14ac:dyDescent="0.2">
      <c r="A182" s="308" t="str">
        <f>IF('Hidden Calculations'!AI176=-1,"",'Hidden Calculations'!AI176)</f>
        <v/>
      </c>
      <c r="B182" s="309" t="str">
        <f>'Hidden Calculations'!AM176</f>
        <v/>
      </c>
      <c r="C182" s="1022" t="str">
        <f>'Hidden Calculations'!AN176</f>
        <v/>
      </c>
      <c r="D182" s="820" t="str">
        <f>IF(C182="PM","The emission monitoring techniques for PM10 and PM2.5 will follow the technique for PM. ","")&amp;IF($C182="","",IFERROR(HLOOKUP(C182,'BACT-Monitoring Hidden'!$Q$2:$AC$226,IF('Unit Types - Emission Rates'!$H$8="Combustion",112+MATCH(B182,'BACT-Monitoring Hidden'!$B$114:$B$151,0),IF('Unit Types - Emission Rates'!$H$8="Coatings",64+MATCH(B182,'BACT-Monitoring Hidden'!$B$66:$B$113,0),IF('Unit Types - Emission Rates'!$H$8="Chemical / Energy",1+MATCH(B182,'BACT-Monitoring Hidden'!$B$3:$B$65,0),150+MATCH(B182,'BACT-Monitoring Hidden'!$B$152:$B$226,0)))),FALSE),"Fill out the Additional Notes for Monitoring column to demonstrate how monitoring will be conducted to demonstrate compliance with the permit."))</f>
        <v/>
      </c>
      <c r="E182" s="652"/>
      <c r="F182" s="1023"/>
      <c r="G182" s="157"/>
      <c r="H182" s="235"/>
      <c r="I182" s="237"/>
    </row>
    <row r="183" spans="1:9" ht="23.1" customHeight="1" x14ac:dyDescent="0.2">
      <c r="A183" s="308" t="str">
        <f>IF('Hidden Calculations'!AI177=-1,"",'Hidden Calculations'!AI177)</f>
        <v/>
      </c>
      <c r="B183" s="309" t="str">
        <f>'Hidden Calculations'!AM177</f>
        <v/>
      </c>
      <c r="C183" s="1022" t="str">
        <f>'Hidden Calculations'!AN177</f>
        <v/>
      </c>
      <c r="D183" s="820" t="str">
        <f>IF(C183="PM","The emission monitoring techniques for PM10 and PM2.5 will follow the technique for PM. ","")&amp;IF($C183="","",IFERROR(HLOOKUP(C183,'BACT-Monitoring Hidden'!$Q$2:$AC$226,IF('Unit Types - Emission Rates'!$H$8="Combustion",112+MATCH(B183,'BACT-Monitoring Hidden'!$B$114:$B$151,0),IF('Unit Types - Emission Rates'!$H$8="Coatings",64+MATCH(B183,'BACT-Monitoring Hidden'!$B$66:$B$113,0),IF('Unit Types - Emission Rates'!$H$8="Chemical / Energy",1+MATCH(B183,'BACT-Monitoring Hidden'!$B$3:$B$65,0),150+MATCH(B183,'BACT-Monitoring Hidden'!$B$152:$B$226,0)))),FALSE),"Fill out the Additional Notes for Monitoring column to demonstrate how monitoring will be conducted to demonstrate compliance with the permit."))</f>
        <v/>
      </c>
      <c r="E183" s="652"/>
      <c r="F183" s="1023"/>
      <c r="G183" s="157"/>
      <c r="H183" s="235"/>
      <c r="I183" s="237"/>
    </row>
    <row r="184" spans="1:9" ht="23.1" customHeight="1" x14ac:dyDescent="0.2">
      <c r="A184" s="308" t="str">
        <f>IF('Hidden Calculations'!AI178=-1,"",'Hidden Calculations'!AI178)</f>
        <v/>
      </c>
      <c r="B184" s="309" t="str">
        <f>'Hidden Calculations'!AM178</f>
        <v/>
      </c>
      <c r="C184" s="1022" t="str">
        <f>'Hidden Calculations'!AN178</f>
        <v/>
      </c>
      <c r="D184" s="820" t="str">
        <f>IF(C184="PM","The emission monitoring techniques for PM10 and PM2.5 will follow the technique for PM. ","")&amp;IF($C184="","",IFERROR(HLOOKUP(C184,'BACT-Monitoring Hidden'!$Q$2:$AC$226,IF('Unit Types - Emission Rates'!$H$8="Combustion",112+MATCH(B184,'BACT-Monitoring Hidden'!$B$114:$B$151,0),IF('Unit Types - Emission Rates'!$H$8="Coatings",64+MATCH(B184,'BACT-Monitoring Hidden'!$B$66:$B$113,0),IF('Unit Types - Emission Rates'!$H$8="Chemical / Energy",1+MATCH(B184,'BACT-Monitoring Hidden'!$B$3:$B$65,0),150+MATCH(B184,'BACT-Monitoring Hidden'!$B$152:$B$226,0)))),FALSE),"Fill out the Additional Notes for Monitoring column to demonstrate how monitoring will be conducted to demonstrate compliance with the permit."))</f>
        <v/>
      </c>
      <c r="E184" s="652"/>
      <c r="F184" s="1023"/>
      <c r="G184" s="157"/>
      <c r="H184" s="235"/>
      <c r="I184" s="237"/>
    </row>
    <row r="185" spans="1:9" ht="23.1" customHeight="1" x14ac:dyDescent="0.2">
      <c r="A185" s="308" t="str">
        <f>IF('Hidden Calculations'!AI179=-1,"",'Hidden Calculations'!AI179)</f>
        <v/>
      </c>
      <c r="B185" s="309" t="str">
        <f>'Hidden Calculations'!AM179</f>
        <v/>
      </c>
      <c r="C185" s="1022" t="str">
        <f>'Hidden Calculations'!AN179</f>
        <v/>
      </c>
      <c r="D185" s="820" t="str">
        <f>IF(C185="PM","The emission monitoring techniques for PM10 and PM2.5 will follow the technique for PM. ","")&amp;IF($C185="","",IFERROR(HLOOKUP(C185,'BACT-Monitoring Hidden'!$Q$2:$AC$226,IF('Unit Types - Emission Rates'!$H$8="Combustion",112+MATCH(B185,'BACT-Monitoring Hidden'!$B$114:$B$151,0),IF('Unit Types - Emission Rates'!$H$8="Coatings",64+MATCH(B185,'BACT-Monitoring Hidden'!$B$66:$B$113,0),IF('Unit Types - Emission Rates'!$H$8="Chemical / Energy",1+MATCH(B185,'BACT-Monitoring Hidden'!$B$3:$B$65,0),150+MATCH(B185,'BACT-Monitoring Hidden'!$B$152:$B$226,0)))),FALSE),"Fill out the Additional Notes for Monitoring column to demonstrate how monitoring will be conducted to demonstrate compliance with the permit."))</f>
        <v/>
      </c>
      <c r="E185" s="652"/>
      <c r="F185" s="1023"/>
      <c r="G185" s="157"/>
      <c r="H185" s="235"/>
      <c r="I185" s="237"/>
    </row>
    <row r="186" spans="1:9" ht="23.1" customHeight="1" x14ac:dyDescent="0.2">
      <c r="A186" s="308" t="str">
        <f>IF('Hidden Calculations'!AI180=-1,"",'Hidden Calculations'!AI180)</f>
        <v/>
      </c>
      <c r="B186" s="309" t="str">
        <f>'Hidden Calculations'!AM180</f>
        <v/>
      </c>
      <c r="C186" s="1022" t="str">
        <f>'Hidden Calculations'!AN180</f>
        <v/>
      </c>
      <c r="D186" s="820" t="str">
        <f>IF(C186="PM","The emission monitoring techniques for PM10 and PM2.5 will follow the technique for PM. ","")&amp;IF($C186="","",IFERROR(HLOOKUP(C186,'BACT-Monitoring Hidden'!$Q$2:$AC$226,IF('Unit Types - Emission Rates'!$H$8="Combustion",112+MATCH(B186,'BACT-Monitoring Hidden'!$B$114:$B$151,0),IF('Unit Types - Emission Rates'!$H$8="Coatings",64+MATCH(B186,'BACT-Monitoring Hidden'!$B$66:$B$113,0),IF('Unit Types - Emission Rates'!$H$8="Chemical / Energy",1+MATCH(B186,'BACT-Monitoring Hidden'!$B$3:$B$65,0),150+MATCH(B186,'BACT-Monitoring Hidden'!$B$152:$B$226,0)))),FALSE),"Fill out the Additional Notes for Monitoring column to demonstrate how monitoring will be conducted to demonstrate compliance with the permit."))</f>
        <v/>
      </c>
      <c r="E186" s="652"/>
      <c r="F186" s="1023"/>
      <c r="G186" s="157"/>
      <c r="H186" s="235"/>
      <c r="I186" s="237"/>
    </row>
    <row r="187" spans="1:9" ht="23.1" customHeight="1" x14ac:dyDescent="0.2">
      <c r="A187" s="308" t="str">
        <f>IF('Hidden Calculations'!AI181=-1,"",'Hidden Calculations'!AI181)</f>
        <v/>
      </c>
      <c r="B187" s="309" t="str">
        <f>'Hidden Calculations'!AM181</f>
        <v/>
      </c>
      <c r="C187" s="1022" t="str">
        <f>'Hidden Calculations'!AN181</f>
        <v/>
      </c>
      <c r="D187" s="820" t="str">
        <f>IF(C187="PM","The emission monitoring techniques for PM10 and PM2.5 will follow the technique for PM. ","")&amp;IF($C187="","",IFERROR(HLOOKUP(C187,'BACT-Monitoring Hidden'!$Q$2:$AC$226,IF('Unit Types - Emission Rates'!$H$8="Combustion",112+MATCH(B187,'BACT-Monitoring Hidden'!$B$114:$B$151,0),IF('Unit Types - Emission Rates'!$H$8="Coatings",64+MATCH(B187,'BACT-Monitoring Hidden'!$B$66:$B$113,0),IF('Unit Types - Emission Rates'!$H$8="Chemical / Energy",1+MATCH(B187,'BACT-Monitoring Hidden'!$B$3:$B$65,0),150+MATCH(B187,'BACT-Monitoring Hidden'!$B$152:$B$226,0)))),FALSE),"Fill out the Additional Notes for Monitoring column to demonstrate how monitoring will be conducted to demonstrate compliance with the permit."))</f>
        <v/>
      </c>
      <c r="E187" s="652"/>
      <c r="F187" s="1023"/>
      <c r="G187" s="157"/>
      <c r="H187" s="235"/>
      <c r="I187" s="237"/>
    </row>
    <row r="188" spans="1:9" ht="23.1" customHeight="1" x14ac:dyDescent="0.2">
      <c r="A188" s="308" t="str">
        <f>IF('Hidden Calculations'!AI182=-1,"",'Hidden Calculations'!AI182)</f>
        <v/>
      </c>
      <c r="B188" s="309" t="str">
        <f>'Hidden Calculations'!AM182</f>
        <v/>
      </c>
      <c r="C188" s="1022" t="str">
        <f>'Hidden Calculations'!AN182</f>
        <v/>
      </c>
      <c r="D188" s="820" t="str">
        <f>IF(C188="PM","The emission monitoring techniques for PM10 and PM2.5 will follow the technique for PM. ","")&amp;IF($C188="","",IFERROR(HLOOKUP(C188,'BACT-Monitoring Hidden'!$Q$2:$AC$226,IF('Unit Types - Emission Rates'!$H$8="Combustion",112+MATCH(B188,'BACT-Monitoring Hidden'!$B$114:$B$151,0),IF('Unit Types - Emission Rates'!$H$8="Coatings",64+MATCH(B188,'BACT-Monitoring Hidden'!$B$66:$B$113,0),IF('Unit Types - Emission Rates'!$H$8="Chemical / Energy",1+MATCH(B188,'BACT-Monitoring Hidden'!$B$3:$B$65,0),150+MATCH(B188,'BACT-Monitoring Hidden'!$B$152:$B$226,0)))),FALSE),"Fill out the Additional Notes for Monitoring column to demonstrate how monitoring will be conducted to demonstrate compliance with the permit."))</f>
        <v/>
      </c>
      <c r="E188" s="652"/>
      <c r="F188" s="1023"/>
      <c r="G188" s="157"/>
      <c r="H188" s="235"/>
      <c r="I188" s="237"/>
    </row>
    <row r="189" spans="1:9" ht="23.1" customHeight="1" thickBot="1" x14ac:dyDescent="0.25">
      <c r="A189" s="310" t="str">
        <f>IF('Hidden Calculations'!AI183=-1,"",'Hidden Calculations'!AI183)</f>
        <v/>
      </c>
      <c r="B189" s="311" t="str">
        <f>'Hidden Calculations'!AM183</f>
        <v/>
      </c>
      <c r="C189" s="1024" t="str">
        <f>'Hidden Calculations'!AN183</f>
        <v/>
      </c>
      <c r="D189" s="1025" t="str">
        <f>IF(C189="PM","The emission monitoring techniques for PM10 and PM2.5 will follow the technique for PM. ","")&amp;IF($C189="","",IFERROR(HLOOKUP(C189,'BACT-Monitoring Hidden'!$Q$2:$AC$226,IF('Unit Types - Emission Rates'!$H$8="Combustion",112+MATCH(B189,'BACT-Monitoring Hidden'!$B$114:$B$151,0),IF('Unit Types - Emission Rates'!$H$8="Coatings",64+MATCH(B189,'BACT-Monitoring Hidden'!$B$66:$B$113,0),IF('Unit Types - Emission Rates'!$H$8="Chemical / Energy",1+MATCH(B189,'BACT-Monitoring Hidden'!$B$3:$B$65,0),150+MATCH(B189,'BACT-Monitoring Hidden'!$B$152:$B$226,0)))),FALSE),"Fill out the Additional Notes for Monitoring column to demonstrate how monitoring will be conducted to demonstrate compliance with the permit."))</f>
        <v/>
      </c>
      <c r="E189" s="366"/>
      <c r="F189" s="1026"/>
      <c r="G189" s="158"/>
      <c r="H189" s="236"/>
      <c r="I189" s="237"/>
    </row>
    <row r="190" spans="1:9" ht="23.1" customHeight="1" x14ac:dyDescent="0.2">
      <c r="A190" s="1018" t="str">
        <f>IF('Hidden Calculations'!AI184=-1,"",'Hidden Calculations'!AI184)</f>
        <v/>
      </c>
      <c r="B190" s="1019" t="str">
        <f>'Hidden Calculations'!AM184</f>
        <v/>
      </c>
      <c r="C190" s="1019" t="str">
        <f>'Hidden Calculations'!AN184</f>
        <v/>
      </c>
      <c r="D190" s="764" t="str">
        <f>IF(C190="PM","The emission monitoring techniques for PM10 and PM2.5 will follow the technique for PM. ","")&amp;IF($C190="","",IFERROR(HLOOKUP(C190,'BACT-Monitoring Hidden'!$Q$2:$AC$226,IF('Unit Types - Emission Rates'!$H$8="Combustion",112+MATCH(B190,'BACT-Monitoring Hidden'!$B$114:$B$151,0),IF('Unit Types - Emission Rates'!$H$8="Coatings",64+MATCH(B190,'BACT-Monitoring Hidden'!$B$66:$B$113,0),IF('Unit Types - Emission Rates'!$H$8="Chemical / Energy",1+MATCH(B190,'BACT-Monitoring Hidden'!$B$3:$B$65,0),150+MATCH(B190,'BACT-Monitoring Hidden'!$B$152:$B$226,0)))),FALSE),"Fill out the Additional Notes for Monitoring column to demonstrate how monitoring will be conducted to demonstrate compliance with the permit."))</f>
        <v/>
      </c>
      <c r="E190" s="1020"/>
      <c r="F190" s="1021"/>
      <c r="G190" s="157"/>
      <c r="H190" s="234"/>
      <c r="I190" s="237"/>
    </row>
    <row r="191" spans="1:9" ht="23.1" customHeight="1" x14ac:dyDescent="0.2">
      <c r="A191" s="308" t="str">
        <f>IF('Hidden Calculations'!AI185=-1,"",'Hidden Calculations'!AI185)</f>
        <v/>
      </c>
      <c r="B191" s="309" t="str">
        <f>'Hidden Calculations'!AM185</f>
        <v/>
      </c>
      <c r="C191" s="1022" t="str">
        <f>'Hidden Calculations'!AN185</f>
        <v/>
      </c>
      <c r="D191" s="820" t="str">
        <f>IF(C191="PM","The emission monitoring techniques for PM10 and PM2.5 will follow the technique for PM. ","")&amp;IF($C191="","",IFERROR(HLOOKUP(C191,'BACT-Monitoring Hidden'!$Q$2:$AC$226,IF('Unit Types - Emission Rates'!$H$8="Combustion",112+MATCH(B191,'BACT-Monitoring Hidden'!$B$114:$B$151,0),IF('Unit Types - Emission Rates'!$H$8="Coatings",64+MATCH(B191,'BACT-Monitoring Hidden'!$B$66:$B$113,0),IF('Unit Types - Emission Rates'!$H$8="Chemical / Energy",1+MATCH(B191,'BACT-Monitoring Hidden'!$B$3:$B$65,0),150+MATCH(B191,'BACT-Monitoring Hidden'!$B$152:$B$226,0)))),FALSE),"Fill out the Additional Notes for Monitoring column to demonstrate how monitoring will be conducted to demonstrate compliance with the permit."))</f>
        <v/>
      </c>
      <c r="E191" s="652"/>
      <c r="F191" s="1023"/>
      <c r="G191" s="157"/>
      <c r="H191" s="235"/>
      <c r="I191" s="237"/>
    </row>
    <row r="192" spans="1:9" ht="23.1" customHeight="1" x14ac:dyDescent="0.2">
      <c r="A192" s="308" t="str">
        <f>IF('Hidden Calculations'!AI186=-1,"",'Hidden Calculations'!AI186)</f>
        <v/>
      </c>
      <c r="B192" s="309" t="str">
        <f>'Hidden Calculations'!AM186</f>
        <v/>
      </c>
      <c r="C192" s="1022" t="str">
        <f>'Hidden Calculations'!AN186</f>
        <v/>
      </c>
      <c r="D192" s="820" t="str">
        <f>IF(C192="PM","The emission monitoring techniques for PM10 and PM2.5 will follow the technique for PM. ","")&amp;IF($C192="","",IFERROR(HLOOKUP(C192,'BACT-Monitoring Hidden'!$Q$2:$AC$226,IF('Unit Types - Emission Rates'!$H$8="Combustion",112+MATCH(B192,'BACT-Monitoring Hidden'!$B$114:$B$151,0),IF('Unit Types - Emission Rates'!$H$8="Coatings",64+MATCH(B192,'BACT-Monitoring Hidden'!$B$66:$B$113,0),IF('Unit Types - Emission Rates'!$H$8="Chemical / Energy",1+MATCH(B192,'BACT-Monitoring Hidden'!$B$3:$B$65,0),150+MATCH(B192,'BACT-Monitoring Hidden'!$B$152:$B$226,0)))),FALSE),"Fill out the Additional Notes for Monitoring column to demonstrate how monitoring will be conducted to demonstrate compliance with the permit."))</f>
        <v/>
      </c>
      <c r="E192" s="652"/>
      <c r="F192" s="1023"/>
      <c r="G192" s="157"/>
      <c r="H192" s="235"/>
      <c r="I192" s="237"/>
    </row>
    <row r="193" spans="1:9" ht="23.1" customHeight="1" x14ac:dyDescent="0.2">
      <c r="A193" s="308" t="str">
        <f>IF('Hidden Calculations'!AI187=-1,"",'Hidden Calculations'!AI187)</f>
        <v/>
      </c>
      <c r="B193" s="309" t="str">
        <f>'Hidden Calculations'!AM187</f>
        <v/>
      </c>
      <c r="C193" s="1022" t="str">
        <f>'Hidden Calculations'!AN187</f>
        <v/>
      </c>
      <c r="D193" s="820" t="str">
        <f>IF(C193="PM","The emission monitoring techniques for PM10 and PM2.5 will follow the technique for PM. ","")&amp;IF($C193="","",IFERROR(HLOOKUP(C193,'BACT-Monitoring Hidden'!$Q$2:$AC$226,IF('Unit Types - Emission Rates'!$H$8="Combustion",112+MATCH(B193,'BACT-Monitoring Hidden'!$B$114:$B$151,0),IF('Unit Types - Emission Rates'!$H$8="Coatings",64+MATCH(B193,'BACT-Monitoring Hidden'!$B$66:$B$113,0),IF('Unit Types - Emission Rates'!$H$8="Chemical / Energy",1+MATCH(B193,'BACT-Monitoring Hidden'!$B$3:$B$65,0),150+MATCH(B193,'BACT-Monitoring Hidden'!$B$152:$B$226,0)))),FALSE),"Fill out the Additional Notes for Monitoring column to demonstrate how monitoring will be conducted to demonstrate compliance with the permit."))</f>
        <v/>
      </c>
      <c r="E193" s="652"/>
      <c r="F193" s="1023"/>
      <c r="G193" s="157"/>
      <c r="H193" s="235"/>
      <c r="I193" s="237"/>
    </row>
    <row r="194" spans="1:9" ht="23.1" customHeight="1" x14ac:dyDescent="0.2">
      <c r="A194" s="308" t="str">
        <f>IF('Hidden Calculations'!AI188=-1,"",'Hidden Calculations'!AI188)</f>
        <v/>
      </c>
      <c r="B194" s="309" t="str">
        <f>'Hidden Calculations'!AM188</f>
        <v/>
      </c>
      <c r="C194" s="1022" t="str">
        <f>'Hidden Calculations'!AN188</f>
        <v/>
      </c>
      <c r="D194" s="820" t="str">
        <f>IF(C194="PM","The emission monitoring techniques for PM10 and PM2.5 will follow the technique for PM. ","")&amp;IF($C194="","",IFERROR(HLOOKUP(C194,'BACT-Monitoring Hidden'!$Q$2:$AC$226,IF('Unit Types - Emission Rates'!$H$8="Combustion",112+MATCH(B194,'BACT-Monitoring Hidden'!$B$114:$B$151,0),IF('Unit Types - Emission Rates'!$H$8="Coatings",64+MATCH(B194,'BACT-Monitoring Hidden'!$B$66:$B$113,0),IF('Unit Types - Emission Rates'!$H$8="Chemical / Energy",1+MATCH(B194,'BACT-Monitoring Hidden'!$B$3:$B$65,0),150+MATCH(B194,'BACT-Monitoring Hidden'!$B$152:$B$226,0)))),FALSE),"Fill out the Additional Notes for Monitoring column to demonstrate how monitoring will be conducted to demonstrate compliance with the permit."))</f>
        <v/>
      </c>
      <c r="E194" s="652"/>
      <c r="F194" s="1023"/>
      <c r="G194" s="157"/>
      <c r="H194" s="235"/>
      <c r="I194" s="237"/>
    </row>
    <row r="195" spans="1:9" ht="23.1" customHeight="1" x14ac:dyDescent="0.2">
      <c r="A195" s="308" t="str">
        <f>IF('Hidden Calculations'!AI189=-1,"",'Hidden Calculations'!AI189)</f>
        <v/>
      </c>
      <c r="B195" s="309" t="str">
        <f>'Hidden Calculations'!AM189</f>
        <v/>
      </c>
      <c r="C195" s="1022" t="str">
        <f>'Hidden Calculations'!AN189</f>
        <v/>
      </c>
      <c r="D195" s="820" t="str">
        <f>IF(C195="PM","The emission monitoring techniques for PM10 and PM2.5 will follow the technique for PM. ","")&amp;IF($C195="","",IFERROR(HLOOKUP(C195,'BACT-Monitoring Hidden'!$Q$2:$AC$226,IF('Unit Types - Emission Rates'!$H$8="Combustion",112+MATCH(B195,'BACT-Monitoring Hidden'!$B$114:$B$151,0),IF('Unit Types - Emission Rates'!$H$8="Coatings",64+MATCH(B195,'BACT-Monitoring Hidden'!$B$66:$B$113,0),IF('Unit Types - Emission Rates'!$H$8="Chemical / Energy",1+MATCH(B195,'BACT-Monitoring Hidden'!$B$3:$B$65,0),150+MATCH(B195,'BACT-Monitoring Hidden'!$B$152:$B$226,0)))),FALSE),"Fill out the Additional Notes for Monitoring column to demonstrate how monitoring will be conducted to demonstrate compliance with the permit."))</f>
        <v/>
      </c>
      <c r="E195" s="652"/>
      <c r="F195" s="1023"/>
      <c r="G195" s="157"/>
      <c r="H195" s="235"/>
      <c r="I195" s="237"/>
    </row>
    <row r="196" spans="1:9" ht="23.1" customHeight="1" x14ac:dyDescent="0.2">
      <c r="A196" s="308" t="str">
        <f>IF('Hidden Calculations'!AI190=-1,"",'Hidden Calculations'!AI190)</f>
        <v/>
      </c>
      <c r="B196" s="309" t="str">
        <f>'Hidden Calculations'!AM190</f>
        <v/>
      </c>
      <c r="C196" s="1022" t="str">
        <f>'Hidden Calculations'!AN190</f>
        <v/>
      </c>
      <c r="D196" s="820" t="str">
        <f>IF(C196="PM","The emission monitoring techniques for PM10 and PM2.5 will follow the technique for PM. ","")&amp;IF($C196="","",IFERROR(HLOOKUP(C196,'BACT-Monitoring Hidden'!$Q$2:$AC$226,IF('Unit Types - Emission Rates'!$H$8="Combustion",112+MATCH(B196,'BACT-Monitoring Hidden'!$B$114:$B$151,0),IF('Unit Types - Emission Rates'!$H$8="Coatings",64+MATCH(B196,'BACT-Monitoring Hidden'!$B$66:$B$113,0),IF('Unit Types - Emission Rates'!$H$8="Chemical / Energy",1+MATCH(B196,'BACT-Monitoring Hidden'!$B$3:$B$65,0),150+MATCH(B196,'BACT-Monitoring Hidden'!$B$152:$B$226,0)))),FALSE),"Fill out the Additional Notes for Monitoring column to demonstrate how monitoring will be conducted to demonstrate compliance with the permit."))</f>
        <v/>
      </c>
      <c r="E196" s="652"/>
      <c r="F196" s="1023"/>
      <c r="G196" s="157"/>
      <c r="H196" s="235"/>
      <c r="I196" s="237"/>
    </row>
    <row r="197" spans="1:9" ht="23.1" customHeight="1" x14ac:dyDescent="0.2">
      <c r="A197" s="308" t="str">
        <f>IF('Hidden Calculations'!AI191=-1,"",'Hidden Calculations'!AI191)</f>
        <v/>
      </c>
      <c r="B197" s="309" t="str">
        <f>'Hidden Calculations'!AM191</f>
        <v/>
      </c>
      <c r="C197" s="1022" t="str">
        <f>'Hidden Calculations'!AN191</f>
        <v/>
      </c>
      <c r="D197" s="820" t="str">
        <f>IF(C197="PM","The emission monitoring techniques for PM10 and PM2.5 will follow the technique for PM. ","")&amp;IF($C197="","",IFERROR(HLOOKUP(C197,'BACT-Monitoring Hidden'!$Q$2:$AC$226,IF('Unit Types - Emission Rates'!$H$8="Combustion",112+MATCH(B197,'BACT-Monitoring Hidden'!$B$114:$B$151,0),IF('Unit Types - Emission Rates'!$H$8="Coatings",64+MATCH(B197,'BACT-Monitoring Hidden'!$B$66:$B$113,0),IF('Unit Types - Emission Rates'!$H$8="Chemical / Energy",1+MATCH(B197,'BACT-Monitoring Hidden'!$B$3:$B$65,0),150+MATCH(B197,'BACT-Monitoring Hidden'!$B$152:$B$226,0)))),FALSE),"Fill out the Additional Notes for Monitoring column to demonstrate how monitoring will be conducted to demonstrate compliance with the permit."))</f>
        <v/>
      </c>
      <c r="E197" s="652"/>
      <c r="F197" s="1023"/>
      <c r="G197" s="157"/>
      <c r="H197" s="235"/>
      <c r="I197" s="237"/>
    </row>
    <row r="198" spans="1:9" ht="23.1" customHeight="1" x14ac:dyDescent="0.2">
      <c r="A198" s="308" t="str">
        <f>IF('Hidden Calculations'!AI192=-1,"",'Hidden Calculations'!AI192)</f>
        <v/>
      </c>
      <c r="B198" s="309" t="str">
        <f>'Hidden Calculations'!AM192</f>
        <v/>
      </c>
      <c r="C198" s="1022" t="str">
        <f>'Hidden Calculations'!AN192</f>
        <v/>
      </c>
      <c r="D198" s="820" t="str">
        <f>IF(C198="PM","The emission monitoring techniques for PM10 and PM2.5 will follow the technique for PM. ","")&amp;IF($C198="","",IFERROR(HLOOKUP(C198,'BACT-Monitoring Hidden'!$Q$2:$AC$226,IF('Unit Types - Emission Rates'!$H$8="Combustion",112+MATCH(B198,'BACT-Monitoring Hidden'!$B$114:$B$151,0),IF('Unit Types - Emission Rates'!$H$8="Coatings",64+MATCH(B198,'BACT-Monitoring Hidden'!$B$66:$B$113,0),IF('Unit Types - Emission Rates'!$H$8="Chemical / Energy",1+MATCH(B198,'BACT-Monitoring Hidden'!$B$3:$B$65,0),150+MATCH(B198,'BACT-Monitoring Hidden'!$B$152:$B$226,0)))),FALSE),"Fill out the Additional Notes for Monitoring column to demonstrate how monitoring will be conducted to demonstrate compliance with the permit."))</f>
        <v/>
      </c>
      <c r="E198" s="652"/>
      <c r="F198" s="1023"/>
      <c r="G198" s="157"/>
      <c r="H198" s="235"/>
      <c r="I198" s="237"/>
    </row>
    <row r="199" spans="1:9" ht="23.1" customHeight="1" x14ac:dyDescent="0.2">
      <c r="A199" s="308" t="str">
        <f>IF('Hidden Calculations'!AI193=-1,"",'Hidden Calculations'!AI193)</f>
        <v/>
      </c>
      <c r="B199" s="309" t="str">
        <f>'Hidden Calculations'!AM193</f>
        <v/>
      </c>
      <c r="C199" s="1022" t="str">
        <f>'Hidden Calculations'!AN193</f>
        <v/>
      </c>
      <c r="D199" s="820" t="str">
        <f>IF(C199="PM","The emission monitoring techniques for PM10 and PM2.5 will follow the technique for PM. ","")&amp;IF($C199="","",IFERROR(HLOOKUP(C199,'BACT-Monitoring Hidden'!$Q$2:$AC$226,IF('Unit Types - Emission Rates'!$H$8="Combustion",112+MATCH(B199,'BACT-Monitoring Hidden'!$B$114:$B$151,0),IF('Unit Types - Emission Rates'!$H$8="Coatings",64+MATCH(B199,'BACT-Monitoring Hidden'!$B$66:$B$113,0),IF('Unit Types - Emission Rates'!$H$8="Chemical / Energy",1+MATCH(B199,'BACT-Monitoring Hidden'!$B$3:$B$65,0),150+MATCH(B199,'BACT-Monitoring Hidden'!$B$152:$B$226,0)))),FALSE),"Fill out the Additional Notes for Monitoring column to demonstrate how monitoring will be conducted to demonstrate compliance with the permit."))</f>
        <v/>
      </c>
      <c r="E199" s="652"/>
      <c r="F199" s="1023"/>
      <c r="G199" s="157"/>
      <c r="H199" s="235"/>
      <c r="I199" s="237"/>
    </row>
    <row r="200" spans="1:9" ht="23.1" customHeight="1" x14ac:dyDescent="0.2">
      <c r="A200" s="308" t="str">
        <f>IF('Hidden Calculations'!AI194=-1,"",'Hidden Calculations'!AI194)</f>
        <v/>
      </c>
      <c r="B200" s="309" t="str">
        <f>'Hidden Calculations'!AM194</f>
        <v/>
      </c>
      <c r="C200" s="1022" t="str">
        <f>'Hidden Calculations'!AN194</f>
        <v/>
      </c>
      <c r="D200" s="820" t="str">
        <f>IF(C200="PM","The emission monitoring techniques for PM10 and PM2.5 will follow the technique for PM. ","")&amp;IF($C200="","",IFERROR(HLOOKUP(C200,'BACT-Monitoring Hidden'!$Q$2:$AC$226,IF('Unit Types - Emission Rates'!$H$8="Combustion",112+MATCH(B200,'BACT-Monitoring Hidden'!$B$114:$B$151,0),IF('Unit Types - Emission Rates'!$H$8="Coatings",64+MATCH(B200,'BACT-Monitoring Hidden'!$B$66:$B$113,0),IF('Unit Types - Emission Rates'!$H$8="Chemical / Energy",1+MATCH(B200,'BACT-Monitoring Hidden'!$B$3:$B$65,0),150+MATCH(B200,'BACT-Monitoring Hidden'!$B$152:$B$226,0)))),FALSE),"Fill out the Additional Notes for Monitoring column to demonstrate how monitoring will be conducted to demonstrate compliance with the permit."))</f>
        <v/>
      </c>
      <c r="E200" s="652"/>
      <c r="F200" s="1023"/>
      <c r="G200" s="157"/>
      <c r="H200" s="235"/>
      <c r="I200" s="237"/>
    </row>
    <row r="201" spans="1:9" ht="23.1" customHeight="1" x14ac:dyDescent="0.2">
      <c r="A201" s="308" t="str">
        <f>IF('Hidden Calculations'!AI195=-1,"",'Hidden Calculations'!AI195)</f>
        <v/>
      </c>
      <c r="B201" s="309" t="str">
        <f>'Hidden Calculations'!AM195</f>
        <v/>
      </c>
      <c r="C201" s="1022" t="str">
        <f>'Hidden Calculations'!AN195</f>
        <v/>
      </c>
      <c r="D201" s="820" t="str">
        <f>IF(C201="PM","The emission monitoring techniques for PM10 and PM2.5 will follow the technique for PM. ","")&amp;IF($C201="","",IFERROR(HLOOKUP(C201,'BACT-Monitoring Hidden'!$Q$2:$AC$226,IF('Unit Types - Emission Rates'!$H$8="Combustion",112+MATCH(B201,'BACT-Monitoring Hidden'!$B$114:$B$151,0),IF('Unit Types - Emission Rates'!$H$8="Coatings",64+MATCH(B201,'BACT-Monitoring Hidden'!$B$66:$B$113,0),IF('Unit Types - Emission Rates'!$H$8="Chemical / Energy",1+MATCH(B201,'BACT-Monitoring Hidden'!$B$3:$B$65,0),150+MATCH(B201,'BACT-Monitoring Hidden'!$B$152:$B$226,0)))),FALSE),"Fill out the Additional Notes for Monitoring column to demonstrate how monitoring will be conducted to demonstrate compliance with the permit."))</f>
        <v/>
      </c>
      <c r="E201" s="652"/>
      <c r="F201" s="1023"/>
      <c r="G201" s="157"/>
      <c r="H201" s="235"/>
      <c r="I201" s="237"/>
    </row>
    <row r="202" spans="1:9" ht="23.1" customHeight="1" thickBot="1" x14ac:dyDescent="0.25">
      <c r="A202" s="310" t="str">
        <f>IF('Hidden Calculations'!AI196=-1,"",'Hidden Calculations'!AI196)</f>
        <v/>
      </c>
      <c r="B202" s="311" t="str">
        <f>'Hidden Calculations'!AM196</f>
        <v/>
      </c>
      <c r="C202" s="1024" t="str">
        <f>'Hidden Calculations'!AN196</f>
        <v/>
      </c>
      <c r="D202" s="1025" t="str">
        <f>IF(C202="PM","The emission monitoring techniques for PM10 and PM2.5 will follow the technique for PM. ","")&amp;IF($C202="","",IFERROR(HLOOKUP(C202,'BACT-Monitoring Hidden'!$Q$2:$AC$226,IF('Unit Types - Emission Rates'!$H$8="Combustion",112+MATCH(B202,'BACT-Monitoring Hidden'!$B$114:$B$151,0),IF('Unit Types - Emission Rates'!$H$8="Coatings",64+MATCH(B202,'BACT-Monitoring Hidden'!$B$66:$B$113,0),IF('Unit Types - Emission Rates'!$H$8="Chemical / Energy",1+MATCH(B202,'BACT-Monitoring Hidden'!$B$3:$B$65,0),150+MATCH(B202,'BACT-Monitoring Hidden'!$B$152:$B$226,0)))),FALSE),"Fill out the Additional Notes for Monitoring column to demonstrate how monitoring will be conducted to demonstrate compliance with the permit."))</f>
        <v/>
      </c>
      <c r="E202" s="366"/>
      <c r="F202" s="1026"/>
      <c r="G202" s="158"/>
      <c r="H202" s="236"/>
      <c r="I202" s="237"/>
    </row>
    <row r="203" spans="1:9" ht="23.1" customHeight="1" x14ac:dyDescent="0.2">
      <c r="A203" s="1018" t="str">
        <f>IF('Hidden Calculations'!AI197=-1,"",'Hidden Calculations'!AI197)</f>
        <v/>
      </c>
      <c r="B203" s="1019" t="str">
        <f>'Hidden Calculations'!AM197</f>
        <v/>
      </c>
      <c r="C203" s="1019" t="str">
        <f>'Hidden Calculations'!AN197</f>
        <v/>
      </c>
      <c r="D203" s="764" t="str">
        <f>IF(C203="PM","The emission monitoring techniques for PM10 and PM2.5 will follow the technique for PM. ","")&amp;IF($C203="","",IFERROR(HLOOKUP(C203,'BACT-Monitoring Hidden'!$Q$2:$AC$226,IF('Unit Types - Emission Rates'!$H$8="Combustion",112+MATCH(B203,'BACT-Monitoring Hidden'!$B$114:$B$151,0),IF('Unit Types - Emission Rates'!$H$8="Coatings",64+MATCH(B203,'BACT-Monitoring Hidden'!$B$66:$B$113,0),IF('Unit Types - Emission Rates'!$H$8="Chemical / Energy",1+MATCH(B203,'BACT-Monitoring Hidden'!$B$3:$B$65,0),150+MATCH(B203,'BACT-Monitoring Hidden'!$B$152:$B$226,0)))),FALSE),"Fill out the Additional Notes for Monitoring column to demonstrate how monitoring will be conducted to demonstrate compliance with the permit."))</f>
        <v/>
      </c>
      <c r="E203" s="1020"/>
      <c r="F203" s="1021"/>
      <c r="G203" s="157"/>
      <c r="H203" s="234"/>
      <c r="I203" s="237"/>
    </row>
    <row r="204" spans="1:9" ht="23.1" customHeight="1" x14ac:dyDescent="0.2">
      <c r="A204" s="308" t="str">
        <f>IF('Hidden Calculations'!AI198=-1,"",'Hidden Calculations'!AI198)</f>
        <v/>
      </c>
      <c r="B204" s="309" t="str">
        <f>'Hidden Calculations'!AM198</f>
        <v/>
      </c>
      <c r="C204" s="1022" t="str">
        <f>'Hidden Calculations'!AN198</f>
        <v/>
      </c>
      <c r="D204" s="820" t="str">
        <f>IF(C204="PM","The emission monitoring techniques for PM10 and PM2.5 will follow the technique for PM. ","")&amp;IF($C204="","",IFERROR(HLOOKUP(C204,'BACT-Monitoring Hidden'!$Q$2:$AC$226,IF('Unit Types - Emission Rates'!$H$8="Combustion",112+MATCH(B204,'BACT-Monitoring Hidden'!$B$114:$B$151,0),IF('Unit Types - Emission Rates'!$H$8="Coatings",64+MATCH(B204,'BACT-Monitoring Hidden'!$B$66:$B$113,0),IF('Unit Types - Emission Rates'!$H$8="Chemical / Energy",1+MATCH(B204,'BACT-Monitoring Hidden'!$B$3:$B$65,0),150+MATCH(B204,'BACT-Monitoring Hidden'!$B$152:$B$226,0)))),FALSE),"Fill out the Additional Notes for Monitoring column to demonstrate how monitoring will be conducted to demonstrate compliance with the permit."))</f>
        <v/>
      </c>
      <c r="E204" s="652"/>
      <c r="F204" s="1023"/>
      <c r="G204" s="157"/>
      <c r="H204" s="235"/>
      <c r="I204" s="237"/>
    </row>
    <row r="205" spans="1:9" ht="23.1" customHeight="1" x14ac:dyDescent="0.2">
      <c r="A205" s="308" t="str">
        <f>IF('Hidden Calculations'!AI199=-1,"",'Hidden Calculations'!AI199)</f>
        <v/>
      </c>
      <c r="B205" s="309" t="str">
        <f>'Hidden Calculations'!AM199</f>
        <v/>
      </c>
      <c r="C205" s="1022" t="str">
        <f>'Hidden Calculations'!AN199</f>
        <v/>
      </c>
      <c r="D205" s="820" t="str">
        <f>IF(C205="PM","The emission monitoring techniques for PM10 and PM2.5 will follow the technique for PM. ","")&amp;IF($C205="","",IFERROR(HLOOKUP(C205,'BACT-Monitoring Hidden'!$Q$2:$AC$226,IF('Unit Types - Emission Rates'!$H$8="Combustion",112+MATCH(B205,'BACT-Monitoring Hidden'!$B$114:$B$151,0),IF('Unit Types - Emission Rates'!$H$8="Coatings",64+MATCH(B205,'BACT-Monitoring Hidden'!$B$66:$B$113,0),IF('Unit Types - Emission Rates'!$H$8="Chemical / Energy",1+MATCH(B205,'BACT-Monitoring Hidden'!$B$3:$B$65,0),150+MATCH(B205,'BACT-Monitoring Hidden'!$B$152:$B$226,0)))),FALSE),"Fill out the Additional Notes for Monitoring column to demonstrate how monitoring will be conducted to demonstrate compliance with the permit."))</f>
        <v/>
      </c>
      <c r="E205" s="652"/>
      <c r="F205" s="1023"/>
      <c r="G205" s="157"/>
      <c r="H205" s="235"/>
      <c r="I205" s="237"/>
    </row>
    <row r="206" spans="1:9" ht="23.1" customHeight="1" x14ac:dyDescent="0.2">
      <c r="A206" s="308" t="str">
        <f>IF('Hidden Calculations'!AI200=-1,"",'Hidden Calculations'!AI200)</f>
        <v/>
      </c>
      <c r="B206" s="309" t="str">
        <f>'Hidden Calculations'!AM200</f>
        <v/>
      </c>
      <c r="C206" s="1022" t="str">
        <f>'Hidden Calculations'!AN200</f>
        <v/>
      </c>
      <c r="D206" s="820" t="str">
        <f>IF(C206="PM","The emission monitoring techniques for PM10 and PM2.5 will follow the technique for PM. ","")&amp;IF($C206="","",IFERROR(HLOOKUP(C206,'BACT-Monitoring Hidden'!$Q$2:$AC$226,IF('Unit Types - Emission Rates'!$H$8="Combustion",112+MATCH(B206,'BACT-Monitoring Hidden'!$B$114:$B$151,0),IF('Unit Types - Emission Rates'!$H$8="Coatings",64+MATCH(B206,'BACT-Monitoring Hidden'!$B$66:$B$113,0),IF('Unit Types - Emission Rates'!$H$8="Chemical / Energy",1+MATCH(B206,'BACT-Monitoring Hidden'!$B$3:$B$65,0),150+MATCH(B206,'BACT-Monitoring Hidden'!$B$152:$B$226,0)))),FALSE),"Fill out the Additional Notes for Monitoring column to demonstrate how monitoring will be conducted to demonstrate compliance with the permit."))</f>
        <v/>
      </c>
      <c r="E206" s="652"/>
      <c r="F206" s="1023"/>
      <c r="G206" s="157"/>
      <c r="H206" s="235"/>
      <c r="I206" s="237"/>
    </row>
    <row r="207" spans="1:9" ht="23.1" customHeight="1" x14ac:dyDescent="0.2">
      <c r="A207" s="308" t="str">
        <f>IF('Hidden Calculations'!AI201=-1,"",'Hidden Calculations'!AI201)</f>
        <v/>
      </c>
      <c r="B207" s="309" t="str">
        <f>'Hidden Calculations'!AM201</f>
        <v/>
      </c>
      <c r="C207" s="1022" t="str">
        <f>'Hidden Calculations'!AN201</f>
        <v/>
      </c>
      <c r="D207" s="820" t="str">
        <f>IF(C207="PM","The emission monitoring techniques for PM10 and PM2.5 will follow the technique for PM. ","")&amp;IF($C207="","",IFERROR(HLOOKUP(C207,'BACT-Monitoring Hidden'!$Q$2:$AC$226,IF('Unit Types - Emission Rates'!$H$8="Combustion",112+MATCH(B207,'BACT-Monitoring Hidden'!$B$114:$B$151,0),IF('Unit Types - Emission Rates'!$H$8="Coatings",64+MATCH(B207,'BACT-Monitoring Hidden'!$B$66:$B$113,0),IF('Unit Types - Emission Rates'!$H$8="Chemical / Energy",1+MATCH(B207,'BACT-Monitoring Hidden'!$B$3:$B$65,0),150+MATCH(B207,'BACT-Monitoring Hidden'!$B$152:$B$226,0)))),FALSE),"Fill out the Additional Notes for Monitoring column to demonstrate how monitoring will be conducted to demonstrate compliance with the permit."))</f>
        <v/>
      </c>
      <c r="E207" s="652"/>
      <c r="F207" s="1023"/>
      <c r="G207" s="157"/>
      <c r="H207" s="235"/>
      <c r="I207" s="237"/>
    </row>
    <row r="208" spans="1:9" ht="23.1" customHeight="1" x14ac:dyDescent="0.2">
      <c r="A208" s="308" t="str">
        <f>IF('Hidden Calculations'!AI202=-1,"",'Hidden Calculations'!AI202)</f>
        <v/>
      </c>
      <c r="B208" s="309" t="str">
        <f>'Hidden Calculations'!AM202</f>
        <v/>
      </c>
      <c r="C208" s="1022" t="str">
        <f>'Hidden Calculations'!AN202</f>
        <v/>
      </c>
      <c r="D208" s="820" t="str">
        <f>IF(C208="PM","The emission monitoring techniques for PM10 and PM2.5 will follow the technique for PM. ","")&amp;IF($C208="","",IFERROR(HLOOKUP(C208,'BACT-Monitoring Hidden'!$Q$2:$AC$226,IF('Unit Types - Emission Rates'!$H$8="Combustion",112+MATCH(B208,'BACT-Monitoring Hidden'!$B$114:$B$151,0),IF('Unit Types - Emission Rates'!$H$8="Coatings",64+MATCH(B208,'BACT-Monitoring Hidden'!$B$66:$B$113,0),IF('Unit Types - Emission Rates'!$H$8="Chemical / Energy",1+MATCH(B208,'BACT-Monitoring Hidden'!$B$3:$B$65,0),150+MATCH(B208,'BACT-Monitoring Hidden'!$B$152:$B$226,0)))),FALSE),"Fill out the Additional Notes for Monitoring column to demonstrate how monitoring will be conducted to demonstrate compliance with the permit."))</f>
        <v/>
      </c>
      <c r="E208" s="652"/>
      <c r="F208" s="1023"/>
      <c r="G208" s="157"/>
      <c r="H208" s="235"/>
      <c r="I208" s="237"/>
    </row>
    <row r="209" spans="1:9" ht="23.1" customHeight="1" x14ac:dyDescent="0.2">
      <c r="A209" s="308" t="str">
        <f>IF('Hidden Calculations'!AI203=-1,"",'Hidden Calculations'!AI203)</f>
        <v/>
      </c>
      <c r="B209" s="309" t="str">
        <f>'Hidden Calculations'!AM203</f>
        <v/>
      </c>
      <c r="C209" s="1022" t="str">
        <f>'Hidden Calculations'!AN203</f>
        <v/>
      </c>
      <c r="D209" s="820" t="str">
        <f>IF(C209="PM","The emission monitoring techniques for PM10 and PM2.5 will follow the technique for PM. ","")&amp;IF($C209="","",IFERROR(HLOOKUP(C209,'BACT-Monitoring Hidden'!$Q$2:$AC$226,IF('Unit Types - Emission Rates'!$H$8="Combustion",112+MATCH(B209,'BACT-Monitoring Hidden'!$B$114:$B$151,0),IF('Unit Types - Emission Rates'!$H$8="Coatings",64+MATCH(B209,'BACT-Monitoring Hidden'!$B$66:$B$113,0),IF('Unit Types - Emission Rates'!$H$8="Chemical / Energy",1+MATCH(B209,'BACT-Monitoring Hidden'!$B$3:$B$65,0),150+MATCH(B209,'BACT-Monitoring Hidden'!$B$152:$B$226,0)))),FALSE),"Fill out the Additional Notes for Monitoring column to demonstrate how monitoring will be conducted to demonstrate compliance with the permit."))</f>
        <v/>
      </c>
      <c r="E209" s="652"/>
      <c r="F209" s="1023"/>
      <c r="G209" s="157"/>
      <c r="H209" s="235"/>
      <c r="I209" s="237"/>
    </row>
    <row r="210" spans="1:9" ht="23.1" customHeight="1" x14ac:dyDescent="0.2">
      <c r="A210" s="308" t="str">
        <f>IF('Hidden Calculations'!AI204=-1,"",'Hidden Calculations'!AI204)</f>
        <v/>
      </c>
      <c r="B210" s="309" t="str">
        <f>'Hidden Calculations'!AM204</f>
        <v/>
      </c>
      <c r="C210" s="1022" t="str">
        <f>'Hidden Calculations'!AN204</f>
        <v/>
      </c>
      <c r="D210" s="820" t="str">
        <f>IF(C210="PM","The emission monitoring techniques for PM10 and PM2.5 will follow the technique for PM. ","")&amp;IF($C210="","",IFERROR(HLOOKUP(C210,'BACT-Monitoring Hidden'!$Q$2:$AC$226,IF('Unit Types - Emission Rates'!$H$8="Combustion",112+MATCH(B210,'BACT-Monitoring Hidden'!$B$114:$B$151,0),IF('Unit Types - Emission Rates'!$H$8="Coatings",64+MATCH(B210,'BACT-Monitoring Hidden'!$B$66:$B$113,0),IF('Unit Types - Emission Rates'!$H$8="Chemical / Energy",1+MATCH(B210,'BACT-Monitoring Hidden'!$B$3:$B$65,0),150+MATCH(B210,'BACT-Monitoring Hidden'!$B$152:$B$226,0)))),FALSE),"Fill out the Additional Notes for Monitoring column to demonstrate how monitoring will be conducted to demonstrate compliance with the permit."))</f>
        <v/>
      </c>
      <c r="E210" s="652"/>
      <c r="F210" s="1023"/>
      <c r="G210" s="157"/>
      <c r="H210" s="235"/>
      <c r="I210" s="237"/>
    </row>
    <row r="211" spans="1:9" ht="23.1" customHeight="1" x14ac:dyDescent="0.2">
      <c r="A211" s="308" t="str">
        <f>IF('Hidden Calculations'!AI205=-1,"",'Hidden Calculations'!AI205)</f>
        <v/>
      </c>
      <c r="B211" s="309" t="str">
        <f>'Hidden Calculations'!AM205</f>
        <v/>
      </c>
      <c r="C211" s="1022" t="str">
        <f>'Hidden Calculations'!AN205</f>
        <v/>
      </c>
      <c r="D211" s="820" t="str">
        <f>IF(C211="PM","The emission monitoring techniques for PM10 and PM2.5 will follow the technique for PM. ","")&amp;IF($C211="","",IFERROR(HLOOKUP(C211,'BACT-Monitoring Hidden'!$Q$2:$AC$226,IF('Unit Types - Emission Rates'!$H$8="Combustion",112+MATCH(B211,'BACT-Monitoring Hidden'!$B$114:$B$151,0),IF('Unit Types - Emission Rates'!$H$8="Coatings",64+MATCH(B211,'BACT-Monitoring Hidden'!$B$66:$B$113,0),IF('Unit Types - Emission Rates'!$H$8="Chemical / Energy",1+MATCH(B211,'BACT-Monitoring Hidden'!$B$3:$B$65,0),150+MATCH(B211,'BACT-Monitoring Hidden'!$B$152:$B$226,0)))),FALSE),"Fill out the Additional Notes for Monitoring column to demonstrate how monitoring will be conducted to demonstrate compliance with the permit."))</f>
        <v/>
      </c>
      <c r="E211" s="652"/>
      <c r="F211" s="1023"/>
      <c r="G211" s="157"/>
      <c r="H211" s="235"/>
      <c r="I211" s="237"/>
    </row>
    <row r="212" spans="1:9" ht="23.1" customHeight="1" x14ac:dyDescent="0.2">
      <c r="A212" s="308" t="str">
        <f>IF('Hidden Calculations'!AI206=-1,"",'Hidden Calculations'!AI206)</f>
        <v/>
      </c>
      <c r="B212" s="309" t="str">
        <f>'Hidden Calculations'!AM206</f>
        <v/>
      </c>
      <c r="C212" s="1022" t="str">
        <f>'Hidden Calculations'!AN206</f>
        <v/>
      </c>
      <c r="D212" s="820" t="str">
        <f>IF(C212="PM","The emission monitoring techniques for PM10 and PM2.5 will follow the technique for PM. ","")&amp;IF($C212="","",IFERROR(HLOOKUP(C212,'BACT-Monitoring Hidden'!$Q$2:$AC$226,IF('Unit Types - Emission Rates'!$H$8="Combustion",112+MATCH(B212,'BACT-Monitoring Hidden'!$B$114:$B$151,0),IF('Unit Types - Emission Rates'!$H$8="Coatings",64+MATCH(B212,'BACT-Monitoring Hidden'!$B$66:$B$113,0),IF('Unit Types - Emission Rates'!$H$8="Chemical / Energy",1+MATCH(B212,'BACT-Monitoring Hidden'!$B$3:$B$65,0),150+MATCH(B212,'BACT-Monitoring Hidden'!$B$152:$B$226,0)))),FALSE),"Fill out the Additional Notes for Monitoring column to demonstrate how monitoring will be conducted to demonstrate compliance with the permit."))</f>
        <v/>
      </c>
      <c r="E212" s="652"/>
      <c r="F212" s="1023"/>
      <c r="G212" s="157"/>
      <c r="H212" s="235"/>
      <c r="I212" s="237"/>
    </row>
    <row r="213" spans="1:9" ht="23.1" customHeight="1" x14ac:dyDescent="0.2">
      <c r="A213" s="308" t="str">
        <f>IF('Hidden Calculations'!AI207=-1,"",'Hidden Calculations'!AI207)</f>
        <v/>
      </c>
      <c r="B213" s="309" t="str">
        <f>'Hidden Calculations'!AM207</f>
        <v/>
      </c>
      <c r="C213" s="1022" t="str">
        <f>'Hidden Calculations'!AN207</f>
        <v/>
      </c>
      <c r="D213" s="820" t="str">
        <f>IF(C213="PM","The emission monitoring techniques for PM10 and PM2.5 will follow the technique for PM. ","")&amp;IF($C213="","",IFERROR(HLOOKUP(C213,'BACT-Monitoring Hidden'!$Q$2:$AC$226,IF('Unit Types - Emission Rates'!$H$8="Combustion",112+MATCH(B213,'BACT-Monitoring Hidden'!$B$114:$B$151,0),IF('Unit Types - Emission Rates'!$H$8="Coatings",64+MATCH(B213,'BACT-Monitoring Hidden'!$B$66:$B$113,0),IF('Unit Types - Emission Rates'!$H$8="Chemical / Energy",1+MATCH(B213,'BACT-Monitoring Hidden'!$B$3:$B$65,0),150+MATCH(B213,'BACT-Monitoring Hidden'!$B$152:$B$226,0)))),FALSE),"Fill out the Additional Notes for Monitoring column to demonstrate how monitoring will be conducted to demonstrate compliance with the permit."))</f>
        <v/>
      </c>
      <c r="E213" s="652"/>
      <c r="F213" s="1023"/>
      <c r="G213" s="157"/>
      <c r="H213" s="235"/>
      <c r="I213" s="237"/>
    </row>
    <row r="214" spans="1:9" ht="23.1" customHeight="1" x14ac:dyDescent="0.2">
      <c r="A214" s="308" t="str">
        <f>IF('Hidden Calculations'!AI208=-1,"",'Hidden Calculations'!AI208)</f>
        <v/>
      </c>
      <c r="B214" s="309" t="str">
        <f>'Hidden Calculations'!AM208</f>
        <v/>
      </c>
      <c r="C214" s="1022" t="str">
        <f>'Hidden Calculations'!AN208</f>
        <v/>
      </c>
      <c r="D214" s="820" t="str">
        <f>IF(C214="PM","The emission monitoring techniques for PM10 and PM2.5 will follow the technique for PM. ","")&amp;IF($C214="","",IFERROR(HLOOKUP(C214,'BACT-Monitoring Hidden'!$Q$2:$AC$226,IF('Unit Types - Emission Rates'!$H$8="Combustion",112+MATCH(B214,'BACT-Monitoring Hidden'!$B$114:$B$151,0),IF('Unit Types - Emission Rates'!$H$8="Coatings",64+MATCH(B214,'BACT-Monitoring Hidden'!$B$66:$B$113,0),IF('Unit Types - Emission Rates'!$H$8="Chemical / Energy",1+MATCH(B214,'BACT-Monitoring Hidden'!$B$3:$B$65,0),150+MATCH(B214,'BACT-Monitoring Hidden'!$B$152:$B$226,0)))),FALSE),"Fill out the Additional Notes for Monitoring column to demonstrate how monitoring will be conducted to demonstrate compliance with the permit."))</f>
        <v/>
      </c>
      <c r="E214" s="652"/>
      <c r="F214" s="1023"/>
      <c r="G214" s="157"/>
      <c r="H214" s="235"/>
      <c r="I214" s="237"/>
    </row>
    <row r="215" spans="1:9" ht="23.1" customHeight="1" thickBot="1" x14ac:dyDescent="0.25">
      <c r="A215" s="310" t="str">
        <f>IF('Hidden Calculations'!AI209=-1,"",'Hidden Calculations'!AI209)</f>
        <v/>
      </c>
      <c r="B215" s="311" t="str">
        <f>'Hidden Calculations'!AM209</f>
        <v/>
      </c>
      <c r="C215" s="1024" t="str">
        <f>'Hidden Calculations'!AN209</f>
        <v/>
      </c>
      <c r="D215" s="1025" t="str">
        <f>IF(C215="PM","The emission monitoring techniques for PM10 and PM2.5 will follow the technique for PM. ","")&amp;IF($C215="","",IFERROR(HLOOKUP(C215,'BACT-Monitoring Hidden'!$Q$2:$AC$226,IF('Unit Types - Emission Rates'!$H$8="Combustion",112+MATCH(B215,'BACT-Monitoring Hidden'!$B$114:$B$151,0),IF('Unit Types - Emission Rates'!$H$8="Coatings",64+MATCH(B215,'BACT-Monitoring Hidden'!$B$66:$B$113,0),IF('Unit Types - Emission Rates'!$H$8="Chemical / Energy",1+MATCH(B215,'BACT-Monitoring Hidden'!$B$3:$B$65,0),150+MATCH(B215,'BACT-Monitoring Hidden'!$B$152:$B$226,0)))),FALSE),"Fill out the Additional Notes for Monitoring column to demonstrate how monitoring will be conducted to demonstrate compliance with the permit."))</f>
        <v/>
      </c>
      <c r="E215" s="366"/>
      <c r="F215" s="1026"/>
      <c r="G215" s="158"/>
      <c r="H215" s="236"/>
      <c r="I215" s="237"/>
    </row>
    <row r="216" spans="1:9" ht="23.1" customHeight="1" x14ac:dyDescent="0.2">
      <c r="A216" s="1018" t="str">
        <f>IF('Hidden Calculations'!AI210=-1,"",'Hidden Calculations'!AI210)</f>
        <v/>
      </c>
      <c r="B216" s="1019" t="str">
        <f>'Hidden Calculations'!AM210</f>
        <v/>
      </c>
      <c r="C216" s="1019" t="str">
        <f>'Hidden Calculations'!AN210</f>
        <v/>
      </c>
      <c r="D216" s="764" t="str">
        <f>IF(C216="PM","The emission monitoring techniques for PM10 and PM2.5 will follow the technique for PM. ","")&amp;IF($C216="","",IFERROR(HLOOKUP(C216,'BACT-Monitoring Hidden'!$Q$2:$AC$226,IF('Unit Types - Emission Rates'!$H$8="Combustion",112+MATCH(B216,'BACT-Monitoring Hidden'!$B$114:$B$151,0),IF('Unit Types - Emission Rates'!$H$8="Coatings",64+MATCH(B216,'BACT-Monitoring Hidden'!$B$66:$B$113,0),IF('Unit Types - Emission Rates'!$H$8="Chemical / Energy",1+MATCH(B216,'BACT-Monitoring Hidden'!$B$3:$B$65,0),150+MATCH(B216,'BACT-Monitoring Hidden'!$B$152:$B$226,0)))),FALSE),"Fill out the Additional Notes for Monitoring column to demonstrate how monitoring will be conducted to demonstrate compliance with the permit."))</f>
        <v/>
      </c>
      <c r="E216" s="1020"/>
      <c r="F216" s="1021"/>
      <c r="G216" s="157"/>
      <c r="H216" s="234"/>
      <c r="I216" s="237"/>
    </row>
    <row r="217" spans="1:9" ht="23.1" customHeight="1" x14ac:dyDescent="0.2">
      <c r="A217" s="308" t="str">
        <f>IF('Hidden Calculations'!AI211=-1,"",'Hidden Calculations'!AI211)</f>
        <v/>
      </c>
      <c r="B217" s="309" t="str">
        <f>'Hidden Calculations'!AM211</f>
        <v/>
      </c>
      <c r="C217" s="1022" t="str">
        <f>'Hidden Calculations'!AN211</f>
        <v/>
      </c>
      <c r="D217" s="820" t="str">
        <f>IF(C217="PM","The emission monitoring techniques for PM10 and PM2.5 will follow the technique for PM. ","")&amp;IF($C217="","",IFERROR(HLOOKUP(C217,'BACT-Monitoring Hidden'!$Q$2:$AC$226,IF('Unit Types - Emission Rates'!$H$8="Combustion",112+MATCH(B217,'BACT-Monitoring Hidden'!$B$114:$B$151,0),IF('Unit Types - Emission Rates'!$H$8="Coatings",64+MATCH(B217,'BACT-Monitoring Hidden'!$B$66:$B$113,0),IF('Unit Types - Emission Rates'!$H$8="Chemical / Energy",1+MATCH(B217,'BACT-Monitoring Hidden'!$B$3:$B$65,0),150+MATCH(B217,'BACT-Monitoring Hidden'!$B$152:$B$226,0)))),FALSE),"Fill out the Additional Notes for Monitoring column to demonstrate how monitoring will be conducted to demonstrate compliance with the permit."))</f>
        <v/>
      </c>
      <c r="E217" s="652"/>
      <c r="F217" s="1023"/>
      <c r="G217" s="157"/>
      <c r="H217" s="235"/>
      <c r="I217" s="237"/>
    </row>
    <row r="218" spans="1:9" ht="23.1" customHeight="1" x14ac:dyDescent="0.2">
      <c r="A218" s="308" t="str">
        <f>IF('Hidden Calculations'!AI212=-1,"",'Hidden Calculations'!AI212)</f>
        <v/>
      </c>
      <c r="B218" s="309" t="str">
        <f>'Hidden Calculations'!AM212</f>
        <v/>
      </c>
      <c r="C218" s="1022" t="str">
        <f>'Hidden Calculations'!AN212</f>
        <v/>
      </c>
      <c r="D218" s="820" t="str">
        <f>IF(C218="PM","The emission monitoring techniques for PM10 and PM2.5 will follow the technique for PM. ","")&amp;IF($C218="","",IFERROR(HLOOKUP(C218,'BACT-Monitoring Hidden'!$Q$2:$AC$226,IF('Unit Types - Emission Rates'!$H$8="Combustion",112+MATCH(B218,'BACT-Monitoring Hidden'!$B$114:$B$151,0),IF('Unit Types - Emission Rates'!$H$8="Coatings",64+MATCH(B218,'BACT-Monitoring Hidden'!$B$66:$B$113,0),IF('Unit Types - Emission Rates'!$H$8="Chemical / Energy",1+MATCH(B218,'BACT-Monitoring Hidden'!$B$3:$B$65,0),150+MATCH(B218,'BACT-Monitoring Hidden'!$B$152:$B$226,0)))),FALSE),"Fill out the Additional Notes for Monitoring column to demonstrate how monitoring will be conducted to demonstrate compliance with the permit."))</f>
        <v/>
      </c>
      <c r="E218" s="652"/>
      <c r="F218" s="1023"/>
      <c r="G218" s="157"/>
      <c r="H218" s="235"/>
      <c r="I218" s="237"/>
    </row>
    <row r="219" spans="1:9" ht="23.1" customHeight="1" x14ac:dyDescent="0.2">
      <c r="A219" s="308" t="str">
        <f>IF('Hidden Calculations'!AI213=-1,"",'Hidden Calculations'!AI213)</f>
        <v/>
      </c>
      <c r="B219" s="309" t="str">
        <f>'Hidden Calculations'!AM213</f>
        <v/>
      </c>
      <c r="C219" s="1022" t="str">
        <f>'Hidden Calculations'!AN213</f>
        <v/>
      </c>
      <c r="D219" s="820" t="str">
        <f>IF(C219="PM","The emission monitoring techniques for PM10 and PM2.5 will follow the technique for PM. ","")&amp;IF($C219="","",IFERROR(HLOOKUP(C219,'BACT-Monitoring Hidden'!$Q$2:$AC$226,IF('Unit Types - Emission Rates'!$H$8="Combustion",112+MATCH(B219,'BACT-Monitoring Hidden'!$B$114:$B$151,0),IF('Unit Types - Emission Rates'!$H$8="Coatings",64+MATCH(B219,'BACT-Monitoring Hidden'!$B$66:$B$113,0),IF('Unit Types - Emission Rates'!$H$8="Chemical / Energy",1+MATCH(B219,'BACT-Monitoring Hidden'!$B$3:$B$65,0),150+MATCH(B219,'BACT-Monitoring Hidden'!$B$152:$B$226,0)))),FALSE),"Fill out the Additional Notes for Monitoring column to demonstrate how monitoring will be conducted to demonstrate compliance with the permit."))</f>
        <v/>
      </c>
      <c r="E219" s="652"/>
      <c r="F219" s="1023"/>
      <c r="G219" s="157"/>
      <c r="H219" s="235"/>
      <c r="I219" s="237"/>
    </row>
    <row r="220" spans="1:9" ht="23.1" customHeight="1" x14ac:dyDescent="0.2">
      <c r="A220" s="308" t="str">
        <f>IF('Hidden Calculations'!AI214=-1,"",'Hidden Calculations'!AI214)</f>
        <v/>
      </c>
      <c r="B220" s="309" t="str">
        <f>'Hidden Calculations'!AM214</f>
        <v/>
      </c>
      <c r="C220" s="1022" t="str">
        <f>'Hidden Calculations'!AN214</f>
        <v/>
      </c>
      <c r="D220" s="820" t="str">
        <f>IF(C220="PM","The emission monitoring techniques for PM10 and PM2.5 will follow the technique for PM. ","")&amp;IF($C220="","",IFERROR(HLOOKUP(C220,'BACT-Monitoring Hidden'!$Q$2:$AC$226,IF('Unit Types - Emission Rates'!$H$8="Combustion",112+MATCH(B220,'BACT-Monitoring Hidden'!$B$114:$B$151,0),IF('Unit Types - Emission Rates'!$H$8="Coatings",64+MATCH(B220,'BACT-Monitoring Hidden'!$B$66:$B$113,0),IF('Unit Types - Emission Rates'!$H$8="Chemical / Energy",1+MATCH(B220,'BACT-Monitoring Hidden'!$B$3:$B$65,0),150+MATCH(B220,'BACT-Monitoring Hidden'!$B$152:$B$226,0)))),FALSE),"Fill out the Additional Notes for Monitoring column to demonstrate how monitoring will be conducted to demonstrate compliance with the permit."))</f>
        <v/>
      </c>
      <c r="E220" s="652"/>
      <c r="F220" s="1023"/>
      <c r="G220" s="157"/>
      <c r="H220" s="235"/>
      <c r="I220" s="237"/>
    </row>
    <row r="221" spans="1:9" ht="23.1" customHeight="1" x14ac:dyDescent="0.2">
      <c r="A221" s="308" t="str">
        <f>IF('Hidden Calculations'!AI215=-1,"",'Hidden Calculations'!AI215)</f>
        <v/>
      </c>
      <c r="B221" s="309" t="str">
        <f>'Hidden Calculations'!AM215</f>
        <v/>
      </c>
      <c r="C221" s="1022" t="str">
        <f>'Hidden Calculations'!AN215</f>
        <v/>
      </c>
      <c r="D221" s="820" t="str">
        <f>IF(C221="PM","The emission monitoring techniques for PM10 and PM2.5 will follow the technique for PM. ","")&amp;IF($C221="","",IFERROR(HLOOKUP(C221,'BACT-Monitoring Hidden'!$Q$2:$AC$226,IF('Unit Types - Emission Rates'!$H$8="Combustion",112+MATCH(B221,'BACT-Monitoring Hidden'!$B$114:$B$151,0),IF('Unit Types - Emission Rates'!$H$8="Coatings",64+MATCH(B221,'BACT-Monitoring Hidden'!$B$66:$B$113,0),IF('Unit Types - Emission Rates'!$H$8="Chemical / Energy",1+MATCH(B221,'BACT-Monitoring Hidden'!$B$3:$B$65,0),150+MATCH(B221,'BACT-Monitoring Hidden'!$B$152:$B$226,0)))),FALSE),"Fill out the Additional Notes for Monitoring column to demonstrate how monitoring will be conducted to demonstrate compliance with the permit."))</f>
        <v/>
      </c>
      <c r="E221" s="652"/>
      <c r="F221" s="1023"/>
      <c r="G221" s="157"/>
      <c r="H221" s="235"/>
      <c r="I221" s="237"/>
    </row>
    <row r="222" spans="1:9" ht="23.1" customHeight="1" x14ac:dyDescent="0.2">
      <c r="A222" s="308" t="str">
        <f>IF('Hidden Calculations'!AI216=-1,"",'Hidden Calculations'!AI216)</f>
        <v/>
      </c>
      <c r="B222" s="309" t="str">
        <f>'Hidden Calculations'!AM216</f>
        <v/>
      </c>
      <c r="C222" s="1022" t="str">
        <f>'Hidden Calculations'!AN216</f>
        <v/>
      </c>
      <c r="D222" s="820" t="str">
        <f>IF(C222="PM","The emission monitoring techniques for PM10 and PM2.5 will follow the technique for PM. ","")&amp;IF($C222="","",IFERROR(HLOOKUP(C222,'BACT-Monitoring Hidden'!$Q$2:$AC$226,IF('Unit Types - Emission Rates'!$H$8="Combustion",112+MATCH(B222,'BACT-Monitoring Hidden'!$B$114:$B$151,0),IF('Unit Types - Emission Rates'!$H$8="Coatings",64+MATCH(B222,'BACT-Monitoring Hidden'!$B$66:$B$113,0),IF('Unit Types - Emission Rates'!$H$8="Chemical / Energy",1+MATCH(B222,'BACT-Monitoring Hidden'!$B$3:$B$65,0),150+MATCH(B222,'BACT-Monitoring Hidden'!$B$152:$B$226,0)))),FALSE),"Fill out the Additional Notes for Monitoring column to demonstrate how monitoring will be conducted to demonstrate compliance with the permit."))</f>
        <v/>
      </c>
      <c r="E222" s="652"/>
      <c r="F222" s="1023"/>
      <c r="G222" s="157"/>
      <c r="H222" s="235"/>
      <c r="I222" s="237"/>
    </row>
    <row r="223" spans="1:9" ht="23.1" customHeight="1" x14ac:dyDescent="0.2">
      <c r="A223" s="308" t="str">
        <f>IF('Hidden Calculations'!AI217=-1,"",'Hidden Calculations'!AI217)</f>
        <v/>
      </c>
      <c r="B223" s="309" t="str">
        <f>'Hidden Calculations'!AM217</f>
        <v/>
      </c>
      <c r="C223" s="1022" t="str">
        <f>'Hidden Calculations'!AN217</f>
        <v/>
      </c>
      <c r="D223" s="820" t="str">
        <f>IF(C223="PM","The emission monitoring techniques for PM10 and PM2.5 will follow the technique for PM. ","")&amp;IF($C223="","",IFERROR(HLOOKUP(C223,'BACT-Monitoring Hidden'!$Q$2:$AC$226,IF('Unit Types - Emission Rates'!$H$8="Combustion",112+MATCH(B223,'BACT-Monitoring Hidden'!$B$114:$B$151,0),IF('Unit Types - Emission Rates'!$H$8="Coatings",64+MATCH(B223,'BACT-Monitoring Hidden'!$B$66:$B$113,0),IF('Unit Types - Emission Rates'!$H$8="Chemical / Energy",1+MATCH(B223,'BACT-Monitoring Hidden'!$B$3:$B$65,0),150+MATCH(B223,'BACT-Monitoring Hidden'!$B$152:$B$226,0)))),FALSE),"Fill out the Additional Notes for Monitoring column to demonstrate how monitoring will be conducted to demonstrate compliance with the permit."))</f>
        <v/>
      </c>
      <c r="E223" s="652"/>
      <c r="F223" s="1023"/>
      <c r="G223" s="157"/>
      <c r="H223" s="235"/>
      <c r="I223" s="237"/>
    </row>
    <row r="224" spans="1:9" ht="23.1" customHeight="1" x14ac:dyDescent="0.2">
      <c r="A224" s="308" t="str">
        <f>IF('Hidden Calculations'!AI218=-1,"",'Hidden Calculations'!AI218)</f>
        <v/>
      </c>
      <c r="B224" s="309" t="str">
        <f>'Hidden Calculations'!AM218</f>
        <v/>
      </c>
      <c r="C224" s="1022" t="str">
        <f>'Hidden Calculations'!AN218</f>
        <v/>
      </c>
      <c r="D224" s="820" t="str">
        <f>IF(C224="PM","The emission monitoring techniques for PM10 and PM2.5 will follow the technique for PM. ","")&amp;IF($C224="","",IFERROR(HLOOKUP(C224,'BACT-Monitoring Hidden'!$Q$2:$AC$226,IF('Unit Types - Emission Rates'!$H$8="Combustion",112+MATCH(B224,'BACT-Monitoring Hidden'!$B$114:$B$151,0),IF('Unit Types - Emission Rates'!$H$8="Coatings",64+MATCH(B224,'BACT-Monitoring Hidden'!$B$66:$B$113,0),IF('Unit Types - Emission Rates'!$H$8="Chemical / Energy",1+MATCH(B224,'BACT-Monitoring Hidden'!$B$3:$B$65,0),150+MATCH(B224,'BACT-Monitoring Hidden'!$B$152:$B$226,0)))),FALSE),"Fill out the Additional Notes for Monitoring column to demonstrate how monitoring will be conducted to demonstrate compliance with the permit."))</f>
        <v/>
      </c>
      <c r="E224" s="652"/>
      <c r="F224" s="1023"/>
      <c r="G224" s="157"/>
      <c r="H224" s="235"/>
      <c r="I224" s="237"/>
    </row>
    <row r="225" spans="1:9" ht="23.1" customHeight="1" x14ac:dyDescent="0.2">
      <c r="A225" s="308" t="str">
        <f>IF('Hidden Calculations'!AI219=-1,"",'Hidden Calculations'!AI219)</f>
        <v/>
      </c>
      <c r="B225" s="309" t="str">
        <f>'Hidden Calculations'!AM219</f>
        <v/>
      </c>
      <c r="C225" s="1022" t="str">
        <f>'Hidden Calculations'!AN219</f>
        <v/>
      </c>
      <c r="D225" s="820" t="str">
        <f>IF(C225="PM","The emission monitoring techniques for PM10 and PM2.5 will follow the technique for PM. ","")&amp;IF($C225="","",IFERROR(HLOOKUP(C225,'BACT-Monitoring Hidden'!$Q$2:$AC$226,IF('Unit Types - Emission Rates'!$H$8="Combustion",112+MATCH(B225,'BACT-Monitoring Hidden'!$B$114:$B$151,0),IF('Unit Types - Emission Rates'!$H$8="Coatings",64+MATCH(B225,'BACT-Monitoring Hidden'!$B$66:$B$113,0),IF('Unit Types - Emission Rates'!$H$8="Chemical / Energy",1+MATCH(B225,'BACT-Monitoring Hidden'!$B$3:$B$65,0),150+MATCH(B225,'BACT-Monitoring Hidden'!$B$152:$B$226,0)))),FALSE),"Fill out the Additional Notes for Monitoring column to demonstrate how monitoring will be conducted to demonstrate compliance with the permit."))</f>
        <v/>
      </c>
      <c r="E225" s="652"/>
      <c r="F225" s="1023"/>
      <c r="G225" s="157"/>
      <c r="H225" s="235"/>
      <c r="I225" s="237"/>
    </row>
    <row r="226" spans="1:9" ht="23.1" customHeight="1" x14ac:dyDescent="0.2">
      <c r="A226" s="308" t="str">
        <f>IF('Hidden Calculations'!AI220=-1,"",'Hidden Calculations'!AI220)</f>
        <v/>
      </c>
      <c r="B226" s="309" t="str">
        <f>'Hidden Calculations'!AM220</f>
        <v/>
      </c>
      <c r="C226" s="1022" t="str">
        <f>'Hidden Calculations'!AN220</f>
        <v/>
      </c>
      <c r="D226" s="820" t="str">
        <f>IF(C226="PM","The emission monitoring techniques for PM10 and PM2.5 will follow the technique for PM. ","")&amp;IF($C226="","",IFERROR(HLOOKUP(C226,'BACT-Monitoring Hidden'!$Q$2:$AC$226,IF('Unit Types - Emission Rates'!$H$8="Combustion",112+MATCH(B226,'BACT-Monitoring Hidden'!$B$114:$B$151,0),IF('Unit Types - Emission Rates'!$H$8="Coatings",64+MATCH(B226,'BACT-Monitoring Hidden'!$B$66:$B$113,0),IF('Unit Types - Emission Rates'!$H$8="Chemical / Energy",1+MATCH(B226,'BACT-Monitoring Hidden'!$B$3:$B$65,0),150+MATCH(B226,'BACT-Monitoring Hidden'!$B$152:$B$226,0)))),FALSE),"Fill out the Additional Notes for Monitoring column to demonstrate how monitoring will be conducted to demonstrate compliance with the permit."))</f>
        <v/>
      </c>
      <c r="E226" s="652"/>
      <c r="F226" s="1023"/>
      <c r="G226" s="157"/>
      <c r="H226" s="235"/>
      <c r="I226" s="237"/>
    </row>
    <row r="227" spans="1:9" ht="23.1" customHeight="1" x14ac:dyDescent="0.2">
      <c r="A227" s="308" t="str">
        <f>IF('Hidden Calculations'!AI221=-1,"",'Hidden Calculations'!AI221)</f>
        <v/>
      </c>
      <c r="B227" s="309" t="str">
        <f>'Hidden Calculations'!AM221</f>
        <v/>
      </c>
      <c r="C227" s="1022" t="str">
        <f>'Hidden Calculations'!AN221</f>
        <v/>
      </c>
      <c r="D227" s="820" t="str">
        <f>IF(C227="PM","The emission monitoring techniques for PM10 and PM2.5 will follow the technique for PM. ","")&amp;IF($C227="","",IFERROR(HLOOKUP(C227,'BACT-Monitoring Hidden'!$Q$2:$AC$226,IF('Unit Types - Emission Rates'!$H$8="Combustion",112+MATCH(B227,'BACT-Monitoring Hidden'!$B$114:$B$151,0),IF('Unit Types - Emission Rates'!$H$8="Coatings",64+MATCH(B227,'BACT-Monitoring Hidden'!$B$66:$B$113,0),IF('Unit Types - Emission Rates'!$H$8="Chemical / Energy",1+MATCH(B227,'BACT-Monitoring Hidden'!$B$3:$B$65,0),150+MATCH(B227,'BACT-Monitoring Hidden'!$B$152:$B$226,0)))),FALSE),"Fill out the Additional Notes for Monitoring column to demonstrate how monitoring will be conducted to demonstrate compliance with the permit."))</f>
        <v/>
      </c>
      <c r="E227" s="652"/>
      <c r="F227" s="1023"/>
      <c r="G227" s="157"/>
      <c r="H227" s="235"/>
      <c r="I227" s="237"/>
    </row>
    <row r="228" spans="1:9" ht="23.1" customHeight="1" thickBot="1" x14ac:dyDescent="0.25">
      <c r="A228" s="310" t="str">
        <f>IF('Hidden Calculations'!AI222=-1,"",'Hidden Calculations'!AI222)</f>
        <v/>
      </c>
      <c r="B228" s="311" t="str">
        <f>'Hidden Calculations'!AM222</f>
        <v/>
      </c>
      <c r="C228" s="1024" t="str">
        <f>'Hidden Calculations'!AN222</f>
        <v/>
      </c>
      <c r="D228" s="1025" t="str">
        <f>IF(C228="PM","The emission monitoring techniques for PM10 and PM2.5 will follow the technique for PM. ","")&amp;IF($C228="","",IFERROR(HLOOKUP(C228,'BACT-Monitoring Hidden'!$Q$2:$AC$226,IF('Unit Types - Emission Rates'!$H$8="Combustion",112+MATCH(B228,'BACT-Monitoring Hidden'!$B$114:$B$151,0),IF('Unit Types - Emission Rates'!$H$8="Coatings",64+MATCH(B228,'BACT-Monitoring Hidden'!$B$66:$B$113,0),IF('Unit Types - Emission Rates'!$H$8="Chemical / Energy",1+MATCH(B228,'BACT-Monitoring Hidden'!$B$3:$B$65,0),150+MATCH(B228,'BACT-Monitoring Hidden'!$B$152:$B$226,0)))),FALSE),"Fill out the Additional Notes for Monitoring column to demonstrate how monitoring will be conducted to demonstrate compliance with the permit."))</f>
        <v/>
      </c>
      <c r="E228" s="366"/>
      <c r="F228" s="1026"/>
      <c r="G228" s="158"/>
      <c r="H228" s="236"/>
      <c r="I228" s="237"/>
    </row>
    <row r="229" spans="1:9" ht="23.1" customHeight="1" x14ac:dyDescent="0.2">
      <c r="A229" s="1018" t="str">
        <f>IF('Hidden Calculations'!AI223=-1,"",'Hidden Calculations'!AI223)</f>
        <v/>
      </c>
      <c r="B229" s="1019" t="str">
        <f>'Hidden Calculations'!AM223</f>
        <v/>
      </c>
      <c r="C229" s="1019" t="str">
        <f>'Hidden Calculations'!AN223</f>
        <v/>
      </c>
      <c r="D229" s="764" t="str">
        <f>IF(C229="PM","The emission monitoring techniques for PM10 and PM2.5 will follow the technique for PM. ","")&amp;IF($C229="","",IFERROR(HLOOKUP(C229,'BACT-Monitoring Hidden'!$Q$2:$AC$226,IF('Unit Types - Emission Rates'!$H$8="Combustion",112+MATCH(B229,'BACT-Monitoring Hidden'!$B$114:$B$151,0),IF('Unit Types - Emission Rates'!$H$8="Coatings",64+MATCH(B229,'BACT-Monitoring Hidden'!$B$66:$B$113,0),IF('Unit Types - Emission Rates'!$H$8="Chemical / Energy",1+MATCH(B229,'BACT-Monitoring Hidden'!$B$3:$B$65,0),150+MATCH(B229,'BACT-Monitoring Hidden'!$B$152:$B$226,0)))),FALSE),"Fill out the Additional Notes for Monitoring column to demonstrate how monitoring will be conducted to demonstrate compliance with the permit."))</f>
        <v/>
      </c>
      <c r="E229" s="1020"/>
      <c r="F229" s="1021"/>
      <c r="G229" s="157"/>
      <c r="H229" s="234"/>
      <c r="I229" s="237"/>
    </row>
    <row r="230" spans="1:9" ht="23.1" customHeight="1" x14ac:dyDescent="0.2">
      <c r="A230" s="308" t="str">
        <f>IF('Hidden Calculations'!AI224=-1,"",'Hidden Calculations'!AI224)</f>
        <v/>
      </c>
      <c r="B230" s="309" t="str">
        <f>'Hidden Calculations'!AM224</f>
        <v/>
      </c>
      <c r="C230" s="1022" t="str">
        <f>'Hidden Calculations'!AN224</f>
        <v/>
      </c>
      <c r="D230" s="820" t="str">
        <f>IF(C230="PM","The emission monitoring techniques for PM10 and PM2.5 will follow the technique for PM. ","")&amp;IF($C230="","",IFERROR(HLOOKUP(C230,'BACT-Monitoring Hidden'!$Q$2:$AC$226,IF('Unit Types - Emission Rates'!$H$8="Combustion",112+MATCH(B230,'BACT-Monitoring Hidden'!$B$114:$B$151,0),IF('Unit Types - Emission Rates'!$H$8="Coatings",64+MATCH(B230,'BACT-Monitoring Hidden'!$B$66:$B$113,0),IF('Unit Types - Emission Rates'!$H$8="Chemical / Energy",1+MATCH(B230,'BACT-Monitoring Hidden'!$B$3:$B$65,0),150+MATCH(B230,'BACT-Monitoring Hidden'!$B$152:$B$226,0)))),FALSE),"Fill out the Additional Notes for Monitoring column to demonstrate how monitoring will be conducted to demonstrate compliance with the permit."))</f>
        <v/>
      </c>
      <c r="E230" s="652"/>
      <c r="F230" s="1023"/>
      <c r="G230" s="157"/>
      <c r="H230" s="235"/>
      <c r="I230" s="237"/>
    </row>
    <row r="231" spans="1:9" ht="23.1" customHeight="1" x14ac:dyDescent="0.2">
      <c r="A231" s="308" t="str">
        <f>IF('Hidden Calculations'!AI225=-1,"",'Hidden Calculations'!AI225)</f>
        <v/>
      </c>
      <c r="B231" s="309" t="str">
        <f>'Hidden Calculations'!AM225</f>
        <v/>
      </c>
      <c r="C231" s="1022" t="str">
        <f>'Hidden Calculations'!AN225</f>
        <v/>
      </c>
      <c r="D231" s="820" t="str">
        <f>IF(C231="PM","The emission monitoring techniques for PM10 and PM2.5 will follow the technique for PM. ","")&amp;IF($C231="","",IFERROR(HLOOKUP(C231,'BACT-Monitoring Hidden'!$Q$2:$AC$226,IF('Unit Types - Emission Rates'!$H$8="Combustion",112+MATCH(B231,'BACT-Monitoring Hidden'!$B$114:$B$151,0),IF('Unit Types - Emission Rates'!$H$8="Coatings",64+MATCH(B231,'BACT-Monitoring Hidden'!$B$66:$B$113,0),IF('Unit Types - Emission Rates'!$H$8="Chemical / Energy",1+MATCH(B231,'BACT-Monitoring Hidden'!$B$3:$B$65,0),150+MATCH(B231,'BACT-Monitoring Hidden'!$B$152:$B$226,0)))),FALSE),"Fill out the Additional Notes for Monitoring column to demonstrate how monitoring will be conducted to demonstrate compliance with the permit."))</f>
        <v/>
      </c>
      <c r="E231" s="652"/>
      <c r="F231" s="1023"/>
      <c r="G231" s="157"/>
      <c r="H231" s="235"/>
      <c r="I231" s="237"/>
    </row>
    <row r="232" spans="1:9" ht="23.1" customHeight="1" x14ac:dyDescent="0.2">
      <c r="A232" s="308" t="str">
        <f>IF('Hidden Calculations'!AI226=-1,"",'Hidden Calculations'!AI226)</f>
        <v/>
      </c>
      <c r="B232" s="309" t="str">
        <f>'Hidden Calculations'!AM226</f>
        <v/>
      </c>
      <c r="C232" s="1022" t="str">
        <f>'Hidden Calculations'!AN226</f>
        <v/>
      </c>
      <c r="D232" s="820" t="str">
        <f>IF(C232="PM","The emission monitoring techniques for PM10 and PM2.5 will follow the technique for PM. ","")&amp;IF($C232="","",IFERROR(HLOOKUP(C232,'BACT-Monitoring Hidden'!$Q$2:$AC$226,IF('Unit Types - Emission Rates'!$H$8="Combustion",112+MATCH(B232,'BACT-Monitoring Hidden'!$B$114:$B$151,0),IF('Unit Types - Emission Rates'!$H$8="Coatings",64+MATCH(B232,'BACT-Monitoring Hidden'!$B$66:$B$113,0),IF('Unit Types - Emission Rates'!$H$8="Chemical / Energy",1+MATCH(B232,'BACT-Monitoring Hidden'!$B$3:$B$65,0),150+MATCH(B232,'BACT-Monitoring Hidden'!$B$152:$B$226,0)))),FALSE),"Fill out the Additional Notes for Monitoring column to demonstrate how monitoring will be conducted to demonstrate compliance with the permit."))</f>
        <v/>
      </c>
      <c r="E232" s="652"/>
      <c r="F232" s="1023"/>
      <c r="G232" s="157"/>
      <c r="H232" s="235"/>
      <c r="I232" s="237"/>
    </row>
    <row r="233" spans="1:9" ht="23.1" customHeight="1" x14ac:dyDescent="0.2">
      <c r="A233" s="308" t="str">
        <f>IF('Hidden Calculations'!AI227=-1,"",'Hidden Calculations'!AI227)</f>
        <v/>
      </c>
      <c r="B233" s="309" t="str">
        <f>'Hidden Calculations'!AM227</f>
        <v/>
      </c>
      <c r="C233" s="1022" t="str">
        <f>'Hidden Calculations'!AN227</f>
        <v/>
      </c>
      <c r="D233" s="820" t="str">
        <f>IF(C233="PM","The emission monitoring techniques for PM10 and PM2.5 will follow the technique for PM. ","")&amp;IF($C233="","",IFERROR(HLOOKUP(C233,'BACT-Monitoring Hidden'!$Q$2:$AC$226,IF('Unit Types - Emission Rates'!$H$8="Combustion",112+MATCH(B233,'BACT-Monitoring Hidden'!$B$114:$B$151,0),IF('Unit Types - Emission Rates'!$H$8="Coatings",64+MATCH(B233,'BACT-Monitoring Hidden'!$B$66:$B$113,0),IF('Unit Types - Emission Rates'!$H$8="Chemical / Energy",1+MATCH(B233,'BACT-Monitoring Hidden'!$B$3:$B$65,0),150+MATCH(B233,'BACT-Monitoring Hidden'!$B$152:$B$226,0)))),FALSE),"Fill out the Additional Notes for Monitoring column to demonstrate how monitoring will be conducted to demonstrate compliance with the permit."))</f>
        <v/>
      </c>
      <c r="E233" s="652"/>
      <c r="F233" s="1023"/>
      <c r="G233" s="157"/>
      <c r="H233" s="235"/>
      <c r="I233" s="237"/>
    </row>
    <row r="234" spans="1:9" ht="23.1" customHeight="1" x14ac:dyDescent="0.2">
      <c r="A234" s="308" t="str">
        <f>IF('Hidden Calculations'!AI228=-1,"",'Hidden Calculations'!AI228)</f>
        <v/>
      </c>
      <c r="B234" s="309" t="str">
        <f>'Hidden Calculations'!AM228</f>
        <v/>
      </c>
      <c r="C234" s="1022" t="str">
        <f>'Hidden Calculations'!AN228</f>
        <v/>
      </c>
      <c r="D234" s="820" t="str">
        <f>IF(C234="PM","The emission monitoring techniques for PM10 and PM2.5 will follow the technique for PM. ","")&amp;IF($C234="","",IFERROR(HLOOKUP(C234,'BACT-Monitoring Hidden'!$Q$2:$AC$226,IF('Unit Types - Emission Rates'!$H$8="Combustion",112+MATCH(B234,'BACT-Monitoring Hidden'!$B$114:$B$151,0),IF('Unit Types - Emission Rates'!$H$8="Coatings",64+MATCH(B234,'BACT-Monitoring Hidden'!$B$66:$B$113,0),IF('Unit Types - Emission Rates'!$H$8="Chemical / Energy",1+MATCH(B234,'BACT-Monitoring Hidden'!$B$3:$B$65,0),150+MATCH(B234,'BACT-Monitoring Hidden'!$B$152:$B$226,0)))),FALSE),"Fill out the Additional Notes for Monitoring column to demonstrate how monitoring will be conducted to demonstrate compliance with the permit."))</f>
        <v/>
      </c>
      <c r="E234" s="652"/>
      <c r="F234" s="1023"/>
      <c r="G234" s="157"/>
      <c r="H234" s="235"/>
      <c r="I234" s="237"/>
    </row>
    <row r="235" spans="1:9" ht="23.1" customHeight="1" x14ac:dyDescent="0.2">
      <c r="A235" s="308" t="str">
        <f>IF('Hidden Calculations'!AI229=-1,"",'Hidden Calculations'!AI229)</f>
        <v/>
      </c>
      <c r="B235" s="309" t="str">
        <f>'Hidden Calculations'!AM229</f>
        <v/>
      </c>
      <c r="C235" s="1022" t="str">
        <f>'Hidden Calculations'!AN229</f>
        <v/>
      </c>
      <c r="D235" s="820" t="str">
        <f>IF(C235="PM","The emission monitoring techniques for PM10 and PM2.5 will follow the technique for PM. ","")&amp;IF($C235="","",IFERROR(HLOOKUP(C235,'BACT-Monitoring Hidden'!$Q$2:$AC$226,IF('Unit Types - Emission Rates'!$H$8="Combustion",112+MATCH(B235,'BACT-Monitoring Hidden'!$B$114:$B$151,0),IF('Unit Types - Emission Rates'!$H$8="Coatings",64+MATCH(B235,'BACT-Monitoring Hidden'!$B$66:$B$113,0),IF('Unit Types - Emission Rates'!$H$8="Chemical / Energy",1+MATCH(B235,'BACT-Monitoring Hidden'!$B$3:$B$65,0),150+MATCH(B235,'BACT-Monitoring Hidden'!$B$152:$B$226,0)))),FALSE),"Fill out the Additional Notes for Monitoring column to demonstrate how monitoring will be conducted to demonstrate compliance with the permit."))</f>
        <v/>
      </c>
      <c r="E235" s="652"/>
      <c r="F235" s="1023"/>
      <c r="G235" s="157"/>
      <c r="H235" s="235"/>
      <c r="I235" s="237"/>
    </row>
    <row r="236" spans="1:9" ht="23.1" customHeight="1" x14ac:dyDescent="0.2">
      <c r="A236" s="308" t="str">
        <f>IF('Hidden Calculations'!AI230=-1,"",'Hidden Calculations'!AI230)</f>
        <v/>
      </c>
      <c r="B236" s="309" t="str">
        <f>'Hidden Calculations'!AM230</f>
        <v/>
      </c>
      <c r="C236" s="1022" t="str">
        <f>'Hidden Calculations'!AN230</f>
        <v/>
      </c>
      <c r="D236" s="820" t="str">
        <f>IF(C236="PM","The emission monitoring techniques for PM10 and PM2.5 will follow the technique for PM. ","")&amp;IF($C236="","",IFERROR(HLOOKUP(C236,'BACT-Monitoring Hidden'!$Q$2:$AC$226,IF('Unit Types - Emission Rates'!$H$8="Combustion",112+MATCH(B236,'BACT-Monitoring Hidden'!$B$114:$B$151,0),IF('Unit Types - Emission Rates'!$H$8="Coatings",64+MATCH(B236,'BACT-Monitoring Hidden'!$B$66:$B$113,0),IF('Unit Types - Emission Rates'!$H$8="Chemical / Energy",1+MATCH(B236,'BACT-Monitoring Hidden'!$B$3:$B$65,0),150+MATCH(B236,'BACT-Monitoring Hidden'!$B$152:$B$226,0)))),FALSE),"Fill out the Additional Notes for Monitoring column to demonstrate how monitoring will be conducted to demonstrate compliance with the permit."))</f>
        <v/>
      </c>
      <c r="E236" s="652"/>
      <c r="F236" s="1023"/>
      <c r="G236" s="157"/>
      <c r="H236" s="235"/>
      <c r="I236" s="237"/>
    </row>
    <row r="237" spans="1:9" ht="23.1" customHeight="1" x14ac:dyDescent="0.2">
      <c r="A237" s="308" t="str">
        <f>IF('Hidden Calculations'!AI231=-1,"",'Hidden Calculations'!AI231)</f>
        <v/>
      </c>
      <c r="B237" s="309" t="str">
        <f>'Hidden Calculations'!AM231</f>
        <v/>
      </c>
      <c r="C237" s="1022" t="str">
        <f>'Hidden Calculations'!AN231</f>
        <v/>
      </c>
      <c r="D237" s="820" t="str">
        <f>IF(C237="PM","The emission monitoring techniques for PM10 and PM2.5 will follow the technique for PM. ","")&amp;IF($C237="","",IFERROR(HLOOKUP(C237,'BACT-Monitoring Hidden'!$Q$2:$AC$226,IF('Unit Types - Emission Rates'!$H$8="Combustion",112+MATCH(B237,'BACT-Monitoring Hidden'!$B$114:$B$151,0),IF('Unit Types - Emission Rates'!$H$8="Coatings",64+MATCH(B237,'BACT-Monitoring Hidden'!$B$66:$B$113,0),IF('Unit Types - Emission Rates'!$H$8="Chemical / Energy",1+MATCH(B237,'BACT-Monitoring Hidden'!$B$3:$B$65,0),150+MATCH(B237,'BACT-Monitoring Hidden'!$B$152:$B$226,0)))),FALSE),"Fill out the Additional Notes for Monitoring column to demonstrate how monitoring will be conducted to demonstrate compliance with the permit."))</f>
        <v/>
      </c>
      <c r="E237" s="652"/>
      <c r="F237" s="1023"/>
      <c r="G237" s="157"/>
      <c r="H237" s="235"/>
      <c r="I237" s="237"/>
    </row>
    <row r="238" spans="1:9" ht="23.1" customHeight="1" x14ac:dyDescent="0.2">
      <c r="A238" s="308" t="str">
        <f>IF('Hidden Calculations'!AI232=-1,"",'Hidden Calculations'!AI232)</f>
        <v/>
      </c>
      <c r="B238" s="309" t="str">
        <f>'Hidden Calculations'!AM232</f>
        <v/>
      </c>
      <c r="C238" s="1022" t="str">
        <f>'Hidden Calculations'!AN232</f>
        <v/>
      </c>
      <c r="D238" s="820" t="str">
        <f>IF(C238="PM","The emission monitoring techniques for PM10 and PM2.5 will follow the technique for PM. ","")&amp;IF($C238="","",IFERROR(HLOOKUP(C238,'BACT-Monitoring Hidden'!$Q$2:$AC$226,IF('Unit Types - Emission Rates'!$H$8="Combustion",112+MATCH(B238,'BACT-Monitoring Hidden'!$B$114:$B$151,0),IF('Unit Types - Emission Rates'!$H$8="Coatings",64+MATCH(B238,'BACT-Monitoring Hidden'!$B$66:$B$113,0),IF('Unit Types - Emission Rates'!$H$8="Chemical / Energy",1+MATCH(B238,'BACT-Monitoring Hidden'!$B$3:$B$65,0),150+MATCH(B238,'BACT-Monitoring Hidden'!$B$152:$B$226,0)))),FALSE),"Fill out the Additional Notes for Monitoring column to demonstrate how monitoring will be conducted to demonstrate compliance with the permit."))</f>
        <v/>
      </c>
      <c r="E238" s="652"/>
      <c r="F238" s="1023"/>
      <c r="G238" s="157"/>
      <c r="H238" s="235"/>
      <c r="I238" s="237"/>
    </row>
    <row r="239" spans="1:9" ht="23.1" customHeight="1" x14ac:dyDescent="0.2">
      <c r="A239" s="308" t="str">
        <f>IF('Hidden Calculations'!AI233=-1,"",'Hidden Calculations'!AI233)</f>
        <v/>
      </c>
      <c r="B239" s="309" t="str">
        <f>'Hidden Calculations'!AM233</f>
        <v/>
      </c>
      <c r="C239" s="1022" t="str">
        <f>'Hidden Calculations'!AN233</f>
        <v/>
      </c>
      <c r="D239" s="820" t="str">
        <f>IF(C239="PM","The emission monitoring techniques for PM10 and PM2.5 will follow the technique for PM. ","")&amp;IF($C239="","",IFERROR(HLOOKUP(C239,'BACT-Monitoring Hidden'!$Q$2:$AC$226,IF('Unit Types - Emission Rates'!$H$8="Combustion",112+MATCH(B239,'BACT-Monitoring Hidden'!$B$114:$B$151,0),IF('Unit Types - Emission Rates'!$H$8="Coatings",64+MATCH(B239,'BACT-Monitoring Hidden'!$B$66:$B$113,0),IF('Unit Types - Emission Rates'!$H$8="Chemical / Energy",1+MATCH(B239,'BACT-Monitoring Hidden'!$B$3:$B$65,0),150+MATCH(B239,'BACT-Monitoring Hidden'!$B$152:$B$226,0)))),FALSE),"Fill out the Additional Notes for Monitoring column to demonstrate how monitoring will be conducted to demonstrate compliance with the permit."))</f>
        <v/>
      </c>
      <c r="E239" s="652"/>
      <c r="F239" s="1023"/>
      <c r="G239" s="157"/>
      <c r="H239" s="235"/>
      <c r="I239" s="237"/>
    </row>
    <row r="240" spans="1:9" ht="23.1" customHeight="1" x14ac:dyDescent="0.2">
      <c r="A240" s="308" t="str">
        <f>IF('Hidden Calculations'!AI234=-1,"",'Hidden Calculations'!AI234)</f>
        <v/>
      </c>
      <c r="B240" s="309" t="str">
        <f>'Hidden Calculations'!AM234</f>
        <v/>
      </c>
      <c r="C240" s="1022" t="str">
        <f>'Hidden Calculations'!AN234</f>
        <v/>
      </c>
      <c r="D240" s="820" t="str">
        <f>IF(C240="PM","The emission monitoring techniques for PM10 and PM2.5 will follow the technique for PM. ","")&amp;IF($C240="","",IFERROR(HLOOKUP(C240,'BACT-Monitoring Hidden'!$Q$2:$AC$226,IF('Unit Types - Emission Rates'!$H$8="Combustion",112+MATCH(B240,'BACT-Monitoring Hidden'!$B$114:$B$151,0),IF('Unit Types - Emission Rates'!$H$8="Coatings",64+MATCH(B240,'BACT-Monitoring Hidden'!$B$66:$B$113,0),IF('Unit Types - Emission Rates'!$H$8="Chemical / Energy",1+MATCH(B240,'BACT-Monitoring Hidden'!$B$3:$B$65,0),150+MATCH(B240,'BACT-Monitoring Hidden'!$B$152:$B$226,0)))),FALSE),"Fill out the Additional Notes for Monitoring column to demonstrate how monitoring will be conducted to demonstrate compliance with the permit."))</f>
        <v/>
      </c>
      <c r="E240" s="652"/>
      <c r="F240" s="1023"/>
      <c r="G240" s="157"/>
      <c r="H240" s="235"/>
      <c r="I240" s="237"/>
    </row>
    <row r="241" spans="1:9" ht="23.1" customHeight="1" thickBot="1" x14ac:dyDescent="0.25">
      <c r="A241" s="310" t="str">
        <f>IF('Hidden Calculations'!AI235=-1,"",'Hidden Calculations'!AI235)</f>
        <v/>
      </c>
      <c r="B241" s="311" t="str">
        <f>'Hidden Calculations'!AM235</f>
        <v/>
      </c>
      <c r="C241" s="1024" t="str">
        <f>'Hidden Calculations'!AN235</f>
        <v/>
      </c>
      <c r="D241" s="1025" t="str">
        <f>IF(C241="PM","The emission monitoring techniques for PM10 and PM2.5 will follow the technique for PM. ","")&amp;IF($C241="","",IFERROR(HLOOKUP(C241,'BACT-Monitoring Hidden'!$Q$2:$AC$226,IF('Unit Types - Emission Rates'!$H$8="Combustion",112+MATCH(B241,'BACT-Monitoring Hidden'!$B$114:$B$151,0),IF('Unit Types - Emission Rates'!$H$8="Coatings",64+MATCH(B241,'BACT-Monitoring Hidden'!$B$66:$B$113,0),IF('Unit Types - Emission Rates'!$H$8="Chemical / Energy",1+MATCH(B241,'BACT-Monitoring Hidden'!$B$3:$B$65,0),150+MATCH(B241,'BACT-Monitoring Hidden'!$B$152:$B$226,0)))),FALSE),"Fill out the Additional Notes for Monitoring column to demonstrate how monitoring will be conducted to demonstrate compliance with the permit."))</f>
        <v/>
      </c>
      <c r="E241" s="366"/>
      <c r="F241" s="1026"/>
      <c r="G241" s="158"/>
      <c r="H241" s="236"/>
      <c r="I241" s="237"/>
    </row>
    <row r="242" spans="1:9" ht="23.1" customHeight="1" x14ac:dyDescent="0.2">
      <c r="A242" s="1018" t="str">
        <f>IF('Hidden Calculations'!AI236=-1,"",'Hidden Calculations'!AI236)</f>
        <v/>
      </c>
      <c r="B242" s="1019" t="str">
        <f>'Hidden Calculations'!AM236</f>
        <v/>
      </c>
      <c r="C242" s="1019" t="str">
        <f>'Hidden Calculations'!AN236</f>
        <v/>
      </c>
      <c r="D242" s="764" t="str">
        <f>IF(C242="PM","The emission monitoring techniques for PM10 and PM2.5 will follow the technique for PM. ","")&amp;IF($C242="","",IFERROR(HLOOKUP(C242,'BACT-Monitoring Hidden'!$Q$2:$AC$226,IF('Unit Types - Emission Rates'!$H$8="Combustion",112+MATCH(B242,'BACT-Monitoring Hidden'!$B$114:$B$151,0),IF('Unit Types - Emission Rates'!$H$8="Coatings",64+MATCH(B242,'BACT-Monitoring Hidden'!$B$66:$B$113,0),IF('Unit Types - Emission Rates'!$H$8="Chemical / Energy",1+MATCH(B242,'BACT-Monitoring Hidden'!$B$3:$B$65,0),150+MATCH(B242,'BACT-Monitoring Hidden'!$B$152:$B$226,0)))),FALSE),"Fill out the Additional Notes for Monitoring column to demonstrate how monitoring will be conducted to demonstrate compliance with the permit."))</f>
        <v/>
      </c>
      <c r="E242" s="1020"/>
      <c r="F242" s="1021"/>
      <c r="G242" s="157"/>
      <c r="H242" s="234"/>
      <c r="I242" s="237"/>
    </row>
    <row r="243" spans="1:9" ht="23.1" customHeight="1" x14ac:dyDescent="0.2">
      <c r="A243" s="308" t="str">
        <f>IF('Hidden Calculations'!AI237=-1,"",'Hidden Calculations'!AI237)</f>
        <v/>
      </c>
      <c r="B243" s="309" t="str">
        <f>'Hidden Calculations'!AM237</f>
        <v/>
      </c>
      <c r="C243" s="1022" t="str">
        <f>'Hidden Calculations'!AN237</f>
        <v/>
      </c>
      <c r="D243" s="820" t="str">
        <f>IF(C243="PM","The emission monitoring techniques for PM10 and PM2.5 will follow the technique for PM. ","")&amp;IF($C243="","",IFERROR(HLOOKUP(C243,'BACT-Monitoring Hidden'!$Q$2:$AC$226,IF('Unit Types - Emission Rates'!$H$8="Combustion",112+MATCH(B243,'BACT-Monitoring Hidden'!$B$114:$B$151,0),IF('Unit Types - Emission Rates'!$H$8="Coatings",64+MATCH(B243,'BACT-Monitoring Hidden'!$B$66:$B$113,0),IF('Unit Types - Emission Rates'!$H$8="Chemical / Energy",1+MATCH(B243,'BACT-Monitoring Hidden'!$B$3:$B$65,0),150+MATCH(B243,'BACT-Monitoring Hidden'!$B$152:$B$226,0)))),FALSE),"Fill out the Additional Notes for Monitoring column to demonstrate how monitoring will be conducted to demonstrate compliance with the permit."))</f>
        <v/>
      </c>
      <c r="E243" s="652"/>
      <c r="F243" s="1023"/>
      <c r="G243" s="157"/>
      <c r="H243" s="235"/>
      <c r="I243" s="237"/>
    </row>
    <row r="244" spans="1:9" ht="23.1" customHeight="1" x14ac:dyDescent="0.2">
      <c r="A244" s="308" t="str">
        <f>IF('Hidden Calculations'!AI238=-1,"",'Hidden Calculations'!AI238)</f>
        <v/>
      </c>
      <c r="B244" s="309" t="str">
        <f>'Hidden Calculations'!AM238</f>
        <v/>
      </c>
      <c r="C244" s="1022" t="str">
        <f>'Hidden Calculations'!AN238</f>
        <v/>
      </c>
      <c r="D244" s="820" t="str">
        <f>IF(C244="PM","The emission monitoring techniques for PM10 and PM2.5 will follow the technique for PM. ","")&amp;IF($C244="","",IFERROR(HLOOKUP(C244,'BACT-Monitoring Hidden'!$Q$2:$AC$226,IF('Unit Types - Emission Rates'!$H$8="Combustion",112+MATCH(B244,'BACT-Monitoring Hidden'!$B$114:$B$151,0),IF('Unit Types - Emission Rates'!$H$8="Coatings",64+MATCH(B244,'BACT-Monitoring Hidden'!$B$66:$B$113,0),IF('Unit Types - Emission Rates'!$H$8="Chemical / Energy",1+MATCH(B244,'BACT-Monitoring Hidden'!$B$3:$B$65,0),150+MATCH(B244,'BACT-Monitoring Hidden'!$B$152:$B$226,0)))),FALSE),"Fill out the Additional Notes for Monitoring column to demonstrate how monitoring will be conducted to demonstrate compliance with the permit."))</f>
        <v/>
      </c>
      <c r="E244" s="652"/>
      <c r="F244" s="1023"/>
      <c r="G244" s="157"/>
      <c r="H244" s="235"/>
      <c r="I244" s="237"/>
    </row>
    <row r="245" spans="1:9" ht="23.1" customHeight="1" x14ac:dyDescent="0.2">
      <c r="A245" s="308" t="str">
        <f>IF('Hidden Calculations'!AI239=-1,"",'Hidden Calculations'!AI239)</f>
        <v/>
      </c>
      <c r="B245" s="309" t="str">
        <f>'Hidden Calculations'!AM239</f>
        <v/>
      </c>
      <c r="C245" s="1022" t="str">
        <f>'Hidden Calculations'!AN239</f>
        <v/>
      </c>
      <c r="D245" s="820" t="str">
        <f>IF(C245="PM","The emission monitoring techniques for PM10 and PM2.5 will follow the technique for PM. ","")&amp;IF($C245="","",IFERROR(HLOOKUP(C245,'BACT-Monitoring Hidden'!$Q$2:$AC$226,IF('Unit Types - Emission Rates'!$H$8="Combustion",112+MATCH(B245,'BACT-Monitoring Hidden'!$B$114:$B$151,0),IF('Unit Types - Emission Rates'!$H$8="Coatings",64+MATCH(B245,'BACT-Monitoring Hidden'!$B$66:$B$113,0),IF('Unit Types - Emission Rates'!$H$8="Chemical / Energy",1+MATCH(B245,'BACT-Monitoring Hidden'!$B$3:$B$65,0),150+MATCH(B245,'BACT-Monitoring Hidden'!$B$152:$B$226,0)))),FALSE),"Fill out the Additional Notes for Monitoring column to demonstrate how monitoring will be conducted to demonstrate compliance with the permit."))</f>
        <v/>
      </c>
      <c r="E245" s="652"/>
      <c r="F245" s="1023"/>
      <c r="G245" s="157"/>
      <c r="H245" s="235"/>
      <c r="I245" s="237"/>
    </row>
    <row r="246" spans="1:9" ht="23.1" customHeight="1" x14ac:dyDescent="0.2">
      <c r="A246" s="308" t="str">
        <f>IF('Hidden Calculations'!AI240=-1,"",'Hidden Calculations'!AI240)</f>
        <v/>
      </c>
      <c r="B246" s="309" t="str">
        <f>'Hidden Calculations'!AM240</f>
        <v/>
      </c>
      <c r="C246" s="1022" t="str">
        <f>'Hidden Calculations'!AN240</f>
        <v/>
      </c>
      <c r="D246" s="820" t="str">
        <f>IF(C246="PM","The emission monitoring techniques for PM10 and PM2.5 will follow the technique for PM. ","")&amp;IF($C246="","",IFERROR(HLOOKUP(C246,'BACT-Monitoring Hidden'!$Q$2:$AC$226,IF('Unit Types - Emission Rates'!$H$8="Combustion",112+MATCH(B246,'BACT-Monitoring Hidden'!$B$114:$B$151,0),IF('Unit Types - Emission Rates'!$H$8="Coatings",64+MATCH(B246,'BACT-Monitoring Hidden'!$B$66:$B$113,0),IF('Unit Types - Emission Rates'!$H$8="Chemical / Energy",1+MATCH(B246,'BACT-Monitoring Hidden'!$B$3:$B$65,0),150+MATCH(B246,'BACT-Monitoring Hidden'!$B$152:$B$226,0)))),FALSE),"Fill out the Additional Notes for Monitoring column to demonstrate how monitoring will be conducted to demonstrate compliance with the permit."))</f>
        <v/>
      </c>
      <c r="E246" s="652"/>
      <c r="F246" s="1023"/>
      <c r="G246" s="157"/>
      <c r="H246" s="235"/>
      <c r="I246" s="237"/>
    </row>
    <row r="247" spans="1:9" ht="23.1" customHeight="1" x14ac:dyDescent="0.2">
      <c r="A247" s="308" t="str">
        <f>IF('Hidden Calculations'!AI241=-1,"",'Hidden Calculations'!AI241)</f>
        <v/>
      </c>
      <c r="B247" s="309" t="str">
        <f>'Hidden Calculations'!AM241</f>
        <v/>
      </c>
      <c r="C247" s="1022" t="str">
        <f>'Hidden Calculations'!AN241</f>
        <v/>
      </c>
      <c r="D247" s="820" t="str">
        <f>IF(C247="PM","The emission monitoring techniques for PM10 and PM2.5 will follow the technique for PM. ","")&amp;IF($C247="","",IFERROR(HLOOKUP(C247,'BACT-Monitoring Hidden'!$Q$2:$AC$226,IF('Unit Types - Emission Rates'!$H$8="Combustion",112+MATCH(B247,'BACT-Monitoring Hidden'!$B$114:$B$151,0),IF('Unit Types - Emission Rates'!$H$8="Coatings",64+MATCH(B247,'BACT-Monitoring Hidden'!$B$66:$B$113,0),IF('Unit Types - Emission Rates'!$H$8="Chemical / Energy",1+MATCH(B247,'BACT-Monitoring Hidden'!$B$3:$B$65,0),150+MATCH(B247,'BACT-Monitoring Hidden'!$B$152:$B$226,0)))),FALSE),"Fill out the Additional Notes for Monitoring column to demonstrate how monitoring will be conducted to demonstrate compliance with the permit."))</f>
        <v/>
      </c>
      <c r="E247" s="652"/>
      <c r="F247" s="1023"/>
      <c r="G247" s="157"/>
      <c r="H247" s="235"/>
      <c r="I247" s="237"/>
    </row>
    <row r="248" spans="1:9" ht="23.1" customHeight="1" x14ac:dyDescent="0.2">
      <c r="A248" s="308" t="str">
        <f>IF('Hidden Calculations'!AI242=-1,"",'Hidden Calculations'!AI242)</f>
        <v/>
      </c>
      <c r="B248" s="309" t="str">
        <f>'Hidden Calculations'!AM242</f>
        <v/>
      </c>
      <c r="C248" s="1022" t="str">
        <f>'Hidden Calculations'!AN242</f>
        <v/>
      </c>
      <c r="D248" s="820" t="str">
        <f>IF(C248="PM","The emission monitoring techniques for PM10 and PM2.5 will follow the technique for PM. ","")&amp;IF($C248="","",IFERROR(HLOOKUP(C248,'BACT-Monitoring Hidden'!$Q$2:$AC$226,IF('Unit Types - Emission Rates'!$H$8="Combustion",112+MATCH(B248,'BACT-Monitoring Hidden'!$B$114:$B$151,0),IF('Unit Types - Emission Rates'!$H$8="Coatings",64+MATCH(B248,'BACT-Monitoring Hidden'!$B$66:$B$113,0),IF('Unit Types - Emission Rates'!$H$8="Chemical / Energy",1+MATCH(B248,'BACT-Monitoring Hidden'!$B$3:$B$65,0),150+MATCH(B248,'BACT-Monitoring Hidden'!$B$152:$B$226,0)))),FALSE),"Fill out the Additional Notes for Monitoring column to demonstrate how monitoring will be conducted to demonstrate compliance with the permit."))</f>
        <v/>
      </c>
      <c r="E248" s="652"/>
      <c r="F248" s="1023"/>
      <c r="G248" s="157"/>
      <c r="H248" s="235"/>
      <c r="I248" s="237"/>
    </row>
    <row r="249" spans="1:9" ht="23.1" customHeight="1" x14ac:dyDescent="0.2">
      <c r="A249" s="308" t="str">
        <f>IF('Hidden Calculations'!AI243=-1,"",'Hidden Calculations'!AI243)</f>
        <v/>
      </c>
      <c r="B249" s="309" t="str">
        <f>'Hidden Calculations'!AM243</f>
        <v/>
      </c>
      <c r="C249" s="1022" t="str">
        <f>'Hidden Calculations'!AN243</f>
        <v/>
      </c>
      <c r="D249" s="820" t="str">
        <f>IF(C249="PM","The emission monitoring techniques for PM10 and PM2.5 will follow the technique for PM. ","")&amp;IF($C249="","",IFERROR(HLOOKUP(C249,'BACT-Monitoring Hidden'!$Q$2:$AC$226,IF('Unit Types - Emission Rates'!$H$8="Combustion",112+MATCH(B249,'BACT-Monitoring Hidden'!$B$114:$B$151,0),IF('Unit Types - Emission Rates'!$H$8="Coatings",64+MATCH(B249,'BACT-Monitoring Hidden'!$B$66:$B$113,0),IF('Unit Types - Emission Rates'!$H$8="Chemical / Energy",1+MATCH(B249,'BACT-Monitoring Hidden'!$B$3:$B$65,0),150+MATCH(B249,'BACT-Monitoring Hidden'!$B$152:$B$226,0)))),FALSE),"Fill out the Additional Notes for Monitoring column to demonstrate how monitoring will be conducted to demonstrate compliance with the permit."))</f>
        <v/>
      </c>
      <c r="E249" s="652"/>
      <c r="F249" s="1023"/>
      <c r="G249" s="157"/>
      <c r="H249" s="235"/>
      <c r="I249" s="237"/>
    </row>
    <row r="250" spans="1:9" ht="23.1" customHeight="1" x14ac:dyDescent="0.2">
      <c r="A250" s="308" t="str">
        <f>IF('Hidden Calculations'!AI244=-1,"",'Hidden Calculations'!AI244)</f>
        <v/>
      </c>
      <c r="B250" s="309" t="str">
        <f>'Hidden Calculations'!AM244</f>
        <v/>
      </c>
      <c r="C250" s="1022" t="str">
        <f>'Hidden Calculations'!AN244</f>
        <v/>
      </c>
      <c r="D250" s="820" t="str">
        <f>IF(C250="PM","The emission monitoring techniques for PM10 and PM2.5 will follow the technique for PM. ","")&amp;IF($C250="","",IFERROR(HLOOKUP(C250,'BACT-Monitoring Hidden'!$Q$2:$AC$226,IF('Unit Types - Emission Rates'!$H$8="Combustion",112+MATCH(B250,'BACT-Monitoring Hidden'!$B$114:$B$151,0),IF('Unit Types - Emission Rates'!$H$8="Coatings",64+MATCH(B250,'BACT-Monitoring Hidden'!$B$66:$B$113,0),IF('Unit Types - Emission Rates'!$H$8="Chemical / Energy",1+MATCH(B250,'BACT-Monitoring Hidden'!$B$3:$B$65,0),150+MATCH(B250,'BACT-Monitoring Hidden'!$B$152:$B$226,0)))),FALSE),"Fill out the Additional Notes for Monitoring column to demonstrate how monitoring will be conducted to demonstrate compliance with the permit."))</f>
        <v/>
      </c>
      <c r="E250" s="652"/>
      <c r="F250" s="1023"/>
      <c r="G250" s="157"/>
      <c r="H250" s="235"/>
      <c r="I250" s="237"/>
    </row>
    <row r="251" spans="1:9" ht="23.1" customHeight="1" x14ac:dyDescent="0.2">
      <c r="A251" s="308" t="str">
        <f>IF('Hidden Calculations'!AI245=-1,"",'Hidden Calculations'!AI245)</f>
        <v/>
      </c>
      <c r="B251" s="309" t="str">
        <f>'Hidden Calculations'!AM245</f>
        <v/>
      </c>
      <c r="C251" s="1022" t="str">
        <f>'Hidden Calculations'!AN245</f>
        <v/>
      </c>
      <c r="D251" s="820" t="str">
        <f>IF(C251="PM","The emission monitoring techniques for PM10 and PM2.5 will follow the technique for PM. ","")&amp;IF($C251="","",IFERROR(HLOOKUP(C251,'BACT-Monitoring Hidden'!$Q$2:$AC$226,IF('Unit Types - Emission Rates'!$H$8="Combustion",112+MATCH(B251,'BACT-Monitoring Hidden'!$B$114:$B$151,0),IF('Unit Types - Emission Rates'!$H$8="Coatings",64+MATCH(B251,'BACT-Monitoring Hidden'!$B$66:$B$113,0),IF('Unit Types - Emission Rates'!$H$8="Chemical / Energy",1+MATCH(B251,'BACT-Monitoring Hidden'!$B$3:$B$65,0),150+MATCH(B251,'BACT-Monitoring Hidden'!$B$152:$B$226,0)))),FALSE),"Fill out the Additional Notes for Monitoring column to demonstrate how monitoring will be conducted to demonstrate compliance with the permit."))</f>
        <v/>
      </c>
      <c r="E251" s="652"/>
      <c r="F251" s="1023"/>
      <c r="G251" s="157"/>
      <c r="H251" s="235"/>
      <c r="I251" s="237"/>
    </row>
    <row r="252" spans="1:9" ht="23.1" customHeight="1" x14ac:dyDescent="0.2">
      <c r="A252" s="308" t="str">
        <f>IF('Hidden Calculations'!AI246=-1,"",'Hidden Calculations'!AI246)</f>
        <v/>
      </c>
      <c r="B252" s="309" t="str">
        <f>'Hidden Calculations'!AM246</f>
        <v/>
      </c>
      <c r="C252" s="1022" t="str">
        <f>'Hidden Calculations'!AN246</f>
        <v/>
      </c>
      <c r="D252" s="820" t="str">
        <f>IF(C252="PM","The emission monitoring techniques for PM10 and PM2.5 will follow the technique for PM. ","")&amp;IF($C252="","",IFERROR(HLOOKUP(C252,'BACT-Monitoring Hidden'!$Q$2:$AC$226,IF('Unit Types - Emission Rates'!$H$8="Combustion",112+MATCH(B252,'BACT-Monitoring Hidden'!$B$114:$B$151,0),IF('Unit Types - Emission Rates'!$H$8="Coatings",64+MATCH(B252,'BACT-Monitoring Hidden'!$B$66:$B$113,0),IF('Unit Types - Emission Rates'!$H$8="Chemical / Energy",1+MATCH(B252,'BACT-Monitoring Hidden'!$B$3:$B$65,0),150+MATCH(B252,'BACT-Monitoring Hidden'!$B$152:$B$226,0)))),FALSE),"Fill out the Additional Notes for Monitoring column to demonstrate how monitoring will be conducted to demonstrate compliance with the permit."))</f>
        <v/>
      </c>
      <c r="E252" s="652"/>
      <c r="F252" s="1023"/>
      <c r="G252" s="157"/>
      <c r="H252" s="235"/>
      <c r="I252" s="237"/>
    </row>
    <row r="253" spans="1:9" ht="23.1" customHeight="1" x14ac:dyDescent="0.2">
      <c r="A253" s="308" t="str">
        <f>IF('Hidden Calculations'!AI247=-1,"",'Hidden Calculations'!AI247)</f>
        <v/>
      </c>
      <c r="B253" s="309" t="str">
        <f>'Hidden Calculations'!AM247</f>
        <v/>
      </c>
      <c r="C253" s="1022" t="str">
        <f>'Hidden Calculations'!AN247</f>
        <v/>
      </c>
      <c r="D253" s="820" t="str">
        <f>IF(C253="PM","The emission monitoring techniques for PM10 and PM2.5 will follow the technique for PM. ","")&amp;IF($C253="","",IFERROR(HLOOKUP(C253,'BACT-Monitoring Hidden'!$Q$2:$AC$226,IF('Unit Types - Emission Rates'!$H$8="Combustion",112+MATCH(B253,'BACT-Monitoring Hidden'!$B$114:$B$151,0),IF('Unit Types - Emission Rates'!$H$8="Coatings",64+MATCH(B253,'BACT-Monitoring Hidden'!$B$66:$B$113,0),IF('Unit Types - Emission Rates'!$H$8="Chemical / Energy",1+MATCH(B253,'BACT-Monitoring Hidden'!$B$3:$B$65,0),150+MATCH(B253,'BACT-Monitoring Hidden'!$B$152:$B$226,0)))),FALSE),"Fill out the Additional Notes for Monitoring column to demonstrate how monitoring will be conducted to demonstrate compliance with the permit."))</f>
        <v/>
      </c>
      <c r="E253" s="652"/>
      <c r="F253" s="1023"/>
      <c r="G253" s="157"/>
      <c r="H253" s="235"/>
      <c r="I253" s="237"/>
    </row>
    <row r="254" spans="1:9" ht="23.1" customHeight="1" thickBot="1" x14ac:dyDescent="0.25">
      <c r="A254" s="310" t="str">
        <f>IF('Hidden Calculations'!AI248=-1,"",'Hidden Calculations'!AI248)</f>
        <v/>
      </c>
      <c r="B254" s="311" t="str">
        <f>'Hidden Calculations'!AM248</f>
        <v/>
      </c>
      <c r="C254" s="1024" t="str">
        <f>'Hidden Calculations'!AN248</f>
        <v/>
      </c>
      <c r="D254" s="1025" t="str">
        <f>IF(C254="PM","The emission monitoring techniques for PM10 and PM2.5 will follow the technique for PM. ","")&amp;IF($C254="","",IFERROR(HLOOKUP(C254,'BACT-Monitoring Hidden'!$Q$2:$AC$226,IF('Unit Types - Emission Rates'!$H$8="Combustion",112+MATCH(B254,'BACT-Monitoring Hidden'!$B$114:$B$151,0),IF('Unit Types - Emission Rates'!$H$8="Coatings",64+MATCH(B254,'BACT-Monitoring Hidden'!$B$66:$B$113,0),IF('Unit Types - Emission Rates'!$H$8="Chemical / Energy",1+MATCH(B254,'BACT-Monitoring Hidden'!$B$3:$B$65,0),150+MATCH(B254,'BACT-Monitoring Hidden'!$B$152:$B$226,0)))),FALSE),"Fill out the Additional Notes for Monitoring column to demonstrate how monitoring will be conducted to demonstrate compliance with the permit."))</f>
        <v/>
      </c>
      <c r="E254" s="366"/>
      <c r="F254" s="1026"/>
      <c r="G254" s="158"/>
      <c r="H254" s="236"/>
      <c r="I254" s="237"/>
    </row>
    <row r="255" spans="1:9" ht="23.1" customHeight="1" x14ac:dyDescent="0.2">
      <c r="A255" s="1018" t="str">
        <f>IF('Hidden Calculations'!AI249=-1,"",'Hidden Calculations'!AI249)</f>
        <v/>
      </c>
      <c r="B255" s="1019" t="str">
        <f>'Hidden Calculations'!AM249</f>
        <v/>
      </c>
      <c r="C255" s="1019" t="str">
        <f>'Hidden Calculations'!AN249</f>
        <v/>
      </c>
      <c r="D255" s="764" t="str">
        <f>IF(C255="PM","The emission monitoring techniques for PM10 and PM2.5 will follow the technique for PM. ","")&amp;IF($C255="","",IFERROR(HLOOKUP(C255,'BACT-Monitoring Hidden'!$Q$2:$AC$226,IF('Unit Types - Emission Rates'!$H$8="Combustion",112+MATCH(B255,'BACT-Monitoring Hidden'!$B$114:$B$151,0),IF('Unit Types - Emission Rates'!$H$8="Coatings",64+MATCH(B255,'BACT-Monitoring Hidden'!$B$66:$B$113,0),IF('Unit Types - Emission Rates'!$H$8="Chemical / Energy",1+MATCH(B255,'BACT-Monitoring Hidden'!$B$3:$B$65,0),150+MATCH(B255,'BACT-Monitoring Hidden'!$B$152:$B$226,0)))),FALSE),"Fill out the Additional Notes for Monitoring column to demonstrate how monitoring will be conducted to demonstrate compliance with the permit."))</f>
        <v/>
      </c>
      <c r="E255" s="1020"/>
      <c r="F255" s="1021"/>
      <c r="G255" s="157"/>
      <c r="H255" s="234"/>
      <c r="I255" s="237"/>
    </row>
    <row r="256" spans="1:9" ht="23.1" customHeight="1" x14ac:dyDescent="0.2">
      <c r="A256" s="308" t="str">
        <f>IF('Hidden Calculations'!AI250=-1,"",'Hidden Calculations'!AI250)</f>
        <v/>
      </c>
      <c r="B256" s="309" t="str">
        <f>'Hidden Calculations'!AM250</f>
        <v/>
      </c>
      <c r="C256" s="1022" t="str">
        <f>'Hidden Calculations'!AN250</f>
        <v/>
      </c>
      <c r="D256" s="820" t="str">
        <f>IF(C256="PM","The emission monitoring techniques for PM10 and PM2.5 will follow the technique for PM. ","")&amp;IF($C256="","",IFERROR(HLOOKUP(C256,'BACT-Monitoring Hidden'!$Q$2:$AC$226,IF('Unit Types - Emission Rates'!$H$8="Combustion",112+MATCH(B256,'BACT-Monitoring Hidden'!$B$114:$B$151,0),IF('Unit Types - Emission Rates'!$H$8="Coatings",64+MATCH(B256,'BACT-Monitoring Hidden'!$B$66:$B$113,0),IF('Unit Types - Emission Rates'!$H$8="Chemical / Energy",1+MATCH(B256,'BACT-Monitoring Hidden'!$B$3:$B$65,0),150+MATCH(B256,'BACT-Monitoring Hidden'!$B$152:$B$226,0)))),FALSE),"Fill out the Additional Notes for Monitoring column to demonstrate how monitoring will be conducted to demonstrate compliance with the permit."))</f>
        <v/>
      </c>
      <c r="E256" s="652"/>
      <c r="F256" s="1023"/>
      <c r="G256" s="157"/>
      <c r="H256" s="235"/>
      <c r="I256" s="237"/>
    </row>
    <row r="257" spans="1:9" ht="23.1" customHeight="1" x14ac:dyDescent="0.2">
      <c r="A257" s="308" t="str">
        <f>IF('Hidden Calculations'!AI251=-1,"",'Hidden Calculations'!AI251)</f>
        <v/>
      </c>
      <c r="B257" s="309" t="str">
        <f>'Hidden Calculations'!AM251</f>
        <v/>
      </c>
      <c r="C257" s="1022" t="str">
        <f>'Hidden Calculations'!AN251</f>
        <v/>
      </c>
      <c r="D257" s="820" t="str">
        <f>IF(C257="PM","The emission monitoring techniques for PM10 and PM2.5 will follow the technique for PM. ","")&amp;IF($C257="","",IFERROR(HLOOKUP(C257,'BACT-Monitoring Hidden'!$Q$2:$AC$226,IF('Unit Types - Emission Rates'!$H$8="Combustion",112+MATCH(B257,'BACT-Monitoring Hidden'!$B$114:$B$151,0),IF('Unit Types - Emission Rates'!$H$8="Coatings",64+MATCH(B257,'BACT-Monitoring Hidden'!$B$66:$B$113,0),IF('Unit Types - Emission Rates'!$H$8="Chemical / Energy",1+MATCH(B257,'BACT-Monitoring Hidden'!$B$3:$B$65,0),150+MATCH(B257,'BACT-Monitoring Hidden'!$B$152:$B$226,0)))),FALSE),"Fill out the Additional Notes for Monitoring column to demonstrate how monitoring will be conducted to demonstrate compliance with the permit."))</f>
        <v/>
      </c>
      <c r="E257" s="652"/>
      <c r="F257" s="1023"/>
      <c r="G257" s="157"/>
      <c r="H257" s="235"/>
      <c r="I257" s="237"/>
    </row>
    <row r="258" spans="1:9" ht="23.1" customHeight="1" x14ac:dyDescent="0.2">
      <c r="A258" s="308" t="str">
        <f>IF('Hidden Calculations'!AI252=-1,"",'Hidden Calculations'!AI252)</f>
        <v/>
      </c>
      <c r="B258" s="309" t="str">
        <f>'Hidden Calculations'!AM252</f>
        <v/>
      </c>
      <c r="C258" s="1022" t="str">
        <f>'Hidden Calculations'!AN252</f>
        <v/>
      </c>
      <c r="D258" s="820" t="str">
        <f>IF(C258="PM","The emission monitoring techniques for PM10 and PM2.5 will follow the technique for PM. ","")&amp;IF($C258="","",IFERROR(HLOOKUP(C258,'BACT-Monitoring Hidden'!$Q$2:$AC$226,IF('Unit Types - Emission Rates'!$H$8="Combustion",112+MATCH(B258,'BACT-Monitoring Hidden'!$B$114:$B$151,0),IF('Unit Types - Emission Rates'!$H$8="Coatings",64+MATCH(B258,'BACT-Monitoring Hidden'!$B$66:$B$113,0),IF('Unit Types - Emission Rates'!$H$8="Chemical / Energy",1+MATCH(B258,'BACT-Monitoring Hidden'!$B$3:$B$65,0),150+MATCH(B258,'BACT-Monitoring Hidden'!$B$152:$B$226,0)))),FALSE),"Fill out the Additional Notes for Monitoring column to demonstrate how monitoring will be conducted to demonstrate compliance with the permit."))</f>
        <v/>
      </c>
      <c r="E258" s="652"/>
      <c r="F258" s="1023"/>
      <c r="G258" s="157"/>
      <c r="H258" s="235"/>
      <c r="I258" s="237"/>
    </row>
    <row r="259" spans="1:9" ht="23.1" customHeight="1" x14ac:dyDescent="0.2">
      <c r="A259" s="308" t="str">
        <f>IF('Hidden Calculations'!AI253=-1,"",'Hidden Calculations'!AI253)</f>
        <v/>
      </c>
      <c r="B259" s="309" t="str">
        <f>'Hidden Calculations'!AM253</f>
        <v/>
      </c>
      <c r="C259" s="1022" t="str">
        <f>'Hidden Calculations'!AN253</f>
        <v/>
      </c>
      <c r="D259" s="820" t="str">
        <f>IF(C259="PM","The emission monitoring techniques for PM10 and PM2.5 will follow the technique for PM. ","")&amp;IF($C259="","",IFERROR(HLOOKUP(C259,'BACT-Monitoring Hidden'!$Q$2:$AC$226,IF('Unit Types - Emission Rates'!$H$8="Combustion",112+MATCH(B259,'BACT-Monitoring Hidden'!$B$114:$B$151,0),IF('Unit Types - Emission Rates'!$H$8="Coatings",64+MATCH(B259,'BACT-Monitoring Hidden'!$B$66:$B$113,0),IF('Unit Types - Emission Rates'!$H$8="Chemical / Energy",1+MATCH(B259,'BACT-Monitoring Hidden'!$B$3:$B$65,0),150+MATCH(B259,'BACT-Monitoring Hidden'!$B$152:$B$226,0)))),FALSE),"Fill out the Additional Notes for Monitoring column to demonstrate how monitoring will be conducted to demonstrate compliance with the permit."))</f>
        <v/>
      </c>
      <c r="E259" s="652"/>
      <c r="F259" s="1023"/>
      <c r="G259" s="157"/>
      <c r="H259" s="235"/>
      <c r="I259" s="237"/>
    </row>
    <row r="260" spans="1:9" ht="23.1" customHeight="1" x14ac:dyDescent="0.2">
      <c r="A260" s="308" t="str">
        <f>IF('Hidden Calculations'!AI254=-1,"",'Hidden Calculations'!AI254)</f>
        <v/>
      </c>
      <c r="B260" s="309" t="str">
        <f>'Hidden Calculations'!AM254</f>
        <v/>
      </c>
      <c r="C260" s="1022" t="str">
        <f>'Hidden Calculations'!AN254</f>
        <v/>
      </c>
      <c r="D260" s="820" t="str">
        <f>IF(C260="PM","The emission monitoring techniques for PM10 and PM2.5 will follow the technique for PM. ","")&amp;IF($C260="","",IFERROR(HLOOKUP(C260,'BACT-Monitoring Hidden'!$Q$2:$AC$226,IF('Unit Types - Emission Rates'!$H$8="Combustion",112+MATCH(B260,'BACT-Monitoring Hidden'!$B$114:$B$151,0),IF('Unit Types - Emission Rates'!$H$8="Coatings",64+MATCH(B260,'BACT-Monitoring Hidden'!$B$66:$B$113,0),IF('Unit Types - Emission Rates'!$H$8="Chemical / Energy",1+MATCH(B260,'BACT-Monitoring Hidden'!$B$3:$B$65,0),150+MATCH(B260,'BACT-Monitoring Hidden'!$B$152:$B$226,0)))),FALSE),"Fill out the Additional Notes for Monitoring column to demonstrate how monitoring will be conducted to demonstrate compliance with the permit."))</f>
        <v/>
      </c>
      <c r="E260" s="652"/>
      <c r="F260" s="1023"/>
      <c r="G260" s="157"/>
      <c r="H260" s="235"/>
      <c r="I260" s="237"/>
    </row>
    <row r="261" spans="1:9" ht="23.1" customHeight="1" x14ac:dyDescent="0.2">
      <c r="A261" s="308" t="str">
        <f>IF('Hidden Calculations'!AI255=-1,"",'Hidden Calculations'!AI255)</f>
        <v/>
      </c>
      <c r="B261" s="309" t="str">
        <f>'Hidden Calculations'!AM255</f>
        <v/>
      </c>
      <c r="C261" s="1022" t="str">
        <f>'Hidden Calculations'!AN255</f>
        <v/>
      </c>
      <c r="D261" s="820" t="str">
        <f>IF(C261="PM","The emission monitoring techniques for PM10 and PM2.5 will follow the technique for PM. ","")&amp;IF($C261="","",IFERROR(HLOOKUP(C261,'BACT-Monitoring Hidden'!$Q$2:$AC$226,IF('Unit Types - Emission Rates'!$H$8="Combustion",112+MATCH(B261,'BACT-Monitoring Hidden'!$B$114:$B$151,0),IF('Unit Types - Emission Rates'!$H$8="Coatings",64+MATCH(B261,'BACT-Monitoring Hidden'!$B$66:$B$113,0),IF('Unit Types - Emission Rates'!$H$8="Chemical / Energy",1+MATCH(B261,'BACT-Monitoring Hidden'!$B$3:$B$65,0),150+MATCH(B261,'BACT-Monitoring Hidden'!$B$152:$B$226,0)))),FALSE),"Fill out the Additional Notes for Monitoring column to demonstrate how monitoring will be conducted to demonstrate compliance with the permit."))</f>
        <v/>
      </c>
      <c r="E261" s="652"/>
      <c r="F261" s="1023"/>
      <c r="G261" s="157"/>
      <c r="H261" s="235"/>
      <c r="I261" s="237"/>
    </row>
    <row r="262" spans="1:9" ht="23.1" customHeight="1" x14ac:dyDescent="0.2">
      <c r="A262" s="308" t="str">
        <f>IF('Hidden Calculations'!AI256=-1,"",'Hidden Calculations'!AI256)</f>
        <v/>
      </c>
      <c r="B262" s="309" t="str">
        <f>'Hidden Calculations'!AM256</f>
        <v/>
      </c>
      <c r="C262" s="1022" t="str">
        <f>'Hidden Calculations'!AN256</f>
        <v/>
      </c>
      <c r="D262" s="820" t="str">
        <f>IF(C262="PM","The emission monitoring techniques for PM10 and PM2.5 will follow the technique for PM. ","")&amp;IF($C262="","",IFERROR(HLOOKUP(C262,'BACT-Monitoring Hidden'!$Q$2:$AC$226,IF('Unit Types - Emission Rates'!$H$8="Combustion",112+MATCH(B262,'BACT-Monitoring Hidden'!$B$114:$B$151,0),IF('Unit Types - Emission Rates'!$H$8="Coatings",64+MATCH(B262,'BACT-Monitoring Hidden'!$B$66:$B$113,0),IF('Unit Types - Emission Rates'!$H$8="Chemical / Energy",1+MATCH(B262,'BACT-Monitoring Hidden'!$B$3:$B$65,0),150+MATCH(B262,'BACT-Monitoring Hidden'!$B$152:$B$226,0)))),FALSE),"Fill out the Additional Notes for Monitoring column to demonstrate how monitoring will be conducted to demonstrate compliance with the permit."))</f>
        <v/>
      </c>
      <c r="E262" s="652"/>
      <c r="F262" s="1023"/>
      <c r="G262" s="157"/>
      <c r="H262" s="235"/>
      <c r="I262" s="237"/>
    </row>
    <row r="263" spans="1:9" ht="23.1" customHeight="1" x14ac:dyDescent="0.2">
      <c r="A263" s="308" t="str">
        <f>IF('Hidden Calculations'!AI257=-1,"",'Hidden Calculations'!AI257)</f>
        <v/>
      </c>
      <c r="B263" s="309" t="str">
        <f>'Hidden Calculations'!AM257</f>
        <v/>
      </c>
      <c r="C263" s="1022" t="str">
        <f>'Hidden Calculations'!AN257</f>
        <v/>
      </c>
      <c r="D263" s="820" t="str">
        <f>IF(C263="PM","The emission monitoring techniques for PM10 and PM2.5 will follow the technique for PM. ","")&amp;IF($C263="","",IFERROR(HLOOKUP(C263,'BACT-Monitoring Hidden'!$Q$2:$AC$226,IF('Unit Types - Emission Rates'!$H$8="Combustion",112+MATCH(B263,'BACT-Monitoring Hidden'!$B$114:$B$151,0),IF('Unit Types - Emission Rates'!$H$8="Coatings",64+MATCH(B263,'BACT-Monitoring Hidden'!$B$66:$B$113,0),IF('Unit Types - Emission Rates'!$H$8="Chemical / Energy",1+MATCH(B263,'BACT-Monitoring Hidden'!$B$3:$B$65,0),150+MATCH(B263,'BACT-Monitoring Hidden'!$B$152:$B$226,0)))),FALSE),"Fill out the Additional Notes for Monitoring column to demonstrate how monitoring will be conducted to demonstrate compliance with the permit."))</f>
        <v/>
      </c>
      <c r="E263" s="652"/>
      <c r="F263" s="1023"/>
      <c r="G263" s="157"/>
      <c r="H263" s="235"/>
      <c r="I263" s="237"/>
    </row>
    <row r="264" spans="1:9" ht="23.1" customHeight="1" x14ac:dyDescent="0.2">
      <c r="A264" s="308" t="str">
        <f>IF('Hidden Calculations'!AI258=-1,"",'Hidden Calculations'!AI258)</f>
        <v/>
      </c>
      <c r="B264" s="309" t="str">
        <f>'Hidden Calculations'!AM258</f>
        <v/>
      </c>
      <c r="C264" s="1022" t="str">
        <f>'Hidden Calculations'!AN258</f>
        <v/>
      </c>
      <c r="D264" s="820" t="str">
        <f>IF(C264="PM","The emission monitoring techniques for PM10 and PM2.5 will follow the technique for PM. ","")&amp;IF($C264="","",IFERROR(HLOOKUP(C264,'BACT-Monitoring Hidden'!$Q$2:$AC$226,IF('Unit Types - Emission Rates'!$H$8="Combustion",112+MATCH(B264,'BACT-Monitoring Hidden'!$B$114:$B$151,0),IF('Unit Types - Emission Rates'!$H$8="Coatings",64+MATCH(B264,'BACT-Monitoring Hidden'!$B$66:$B$113,0),IF('Unit Types - Emission Rates'!$H$8="Chemical / Energy",1+MATCH(B264,'BACT-Monitoring Hidden'!$B$3:$B$65,0),150+MATCH(B264,'BACT-Monitoring Hidden'!$B$152:$B$226,0)))),FALSE),"Fill out the Additional Notes for Monitoring column to demonstrate how monitoring will be conducted to demonstrate compliance with the permit."))</f>
        <v/>
      </c>
      <c r="E264" s="652"/>
      <c r="F264" s="1023"/>
      <c r="G264" s="157"/>
      <c r="H264" s="235"/>
      <c r="I264" s="237"/>
    </row>
    <row r="265" spans="1:9" ht="23.1" customHeight="1" x14ac:dyDescent="0.2">
      <c r="A265" s="308" t="str">
        <f>IF('Hidden Calculations'!AI259=-1,"",'Hidden Calculations'!AI259)</f>
        <v/>
      </c>
      <c r="B265" s="309" t="str">
        <f>'Hidden Calculations'!AM259</f>
        <v/>
      </c>
      <c r="C265" s="1022" t="str">
        <f>'Hidden Calculations'!AN259</f>
        <v/>
      </c>
      <c r="D265" s="820" t="str">
        <f>IF(C265="PM","The emission monitoring techniques for PM10 and PM2.5 will follow the technique for PM. ","")&amp;IF($C265="","",IFERROR(HLOOKUP(C265,'BACT-Monitoring Hidden'!$Q$2:$AC$226,IF('Unit Types - Emission Rates'!$H$8="Combustion",112+MATCH(B265,'BACT-Monitoring Hidden'!$B$114:$B$151,0),IF('Unit Types - Emission Rates'!$H$8="Coatings",64+MATCH(B265,'BACT-Monitoring Hidden'!$B$66:$B$113,0),IF('Unit Types - Emission Rates'!$H$8="Chemical / Energy",1+MATCH(B265,'BACT-Monitoring Hidden'!$B$3:$B$65,0),150+MATCH(B265,'BACT-Monitoring Hidden'!$B$152:$B$226,0)))),FALSE),"Fill out the Additional Notes for Monitoring column to demonstrate how monitoring will be conducted to demonstrate compliance with the permit."))</f>
        <v/>
      </c>
      <c r="E265" s="652"/>
      <c r="F265" s="1023"/>
      <c r="G265" s="157"/>
      <c r="H265" s="235"/>
      <c r="I265" s="237"/>
    </row>
    <row r="266" spans="1:9" ht="23.1" customHeight="1" x14ac:dyDescent="0.2">
      <c r="A266" s="308" t="str">
        <f>IF('Hidden Calculations'!AI260=-1,"",'Hidden Calculations'!AI260)</f>
        <v/>
      </c>
      <c r="B266" s="309" t="str">
        <f>'Hidden Calculations'!AM260</f>
        <v/>
      </c>
      <c r="C266" s="1022" t="str">
        <f>'Hidden Calculations'!AN260</f>
        <v/>
      </c>
      <c r="D266" s="820" t="str">
        <f>IF(C266="PM","The emission monitoring techniques for PM10 and PM2.5 will follow the technique for PM. ","")&amp;IF($C266="","",IFERROR(HLOOKUP(C266,'BACT-Monitoring Hidden'!$Q$2:$AC$226,IF('Unit Types - Emission Rates'!$H$8="Combustion",112+MATCH(B266,'BACT-Monitoring Hidden'!$B$114:$B$151,0),IF('Unit Types - Emission Rates'!$H$8="Coatings",64+MATCH(B266,'BACT-Monitoring Hidden'!$B$66:$B$113,0),IF('Unit Types - Emission Rates'!$H$8="Chemical / Energy",1+MATCH(B266,'BACT-Monitoring Hidden'!$B$3:$B$65,0),150+MATCH(B266,'BACT-Monitoring Hidden'!$B$152:$B$226,0)))),FALSE),"Fill out the Additional Notes for Monitoring column to demonstrate how monitoring will be conducted to demonstrate compliance with the permit."))</f>
        <v/>
      </c>
      <c r="E266" s="652"/>
      <c r="F266" s="1023"/>
      <c r="G266" s="157"/>
      <c r="H266" s="235"/>
      <c r="I266" s="237"/>
    </row>
    <row r="267" spans="1:9" ht="23.1" customHeight="1" thickBot="1" x14ac:dyDescent="0.25">
      <c r="A267" s="310" t="str">
        <f>IF('Hidden Calculations'!AI261=-1,"",'Hidden Calculations'!AI261)</f>
        <v/>
      </c>
      <c r="B267" s="311" t="str">
        <f>'Hidden Calculations'!AM261</f>
        <v/>
      </c>
      <c r="C267" s="1024" t="str">
        <f>'Hidden Calculations'!AN261</f>
        <v/>
      </c>
      <c r="D267" s="1025" t="str">
        <f>IF(C267="PM","The emission monitoring techniques for PM10 and PM2.5 will follow the technique for PM. ","")&amp;IF($C267="","",IFERROR(HLOOKUP(C267,'BACT-Monitoring Hidden'!$Q$2:$AC$226,IF('Unit Types - Emission Rates'!$H$8="Combustion",112+MATCH(B267,'BACT-Monitoring Hidden'!$B$114:$B$151,0),IF('Unit Types - Emission Rates'!$H$8="Coatings",64+MATCH(B267,'BACT-Monitoring Hidden'!$B$66:$B$113,0),IF('Unit Types - Emission Rates'!$H$8="Chemical / Energy",1+MATCH(B267,'BACT-Monitoring Hidden'!$B$3:$B$65,0),150+MATCH(B267,'BACT-Monitoring Hidden'!$B$152:$B$226,0)))),FALSE),"Fill out the Additional Notes for Monitoring column to demonstrate how monitoring will be conducted to demonstrate compliance with the permit."))</f>
        <v/>
      </c>
      <c r="E267" s="366"/>
      <c r="F267" s="1026"/>
      <c r="G267" s="158"/>
      <c r="H267" s="236"/>
      <c r="I267" s="237"/>
    </row>
    <row r="268" spans="1:9" ht="23.1" customHeight="1" x14ac:dyDescent="0.2">
      <c r="A268" s="1018" t="str">
        <f>IF('Hidden Calculations'!AI262=-1,"",'Hidden Calculations'!AI262)</f>
        <v/>
      </c>
      <c r="B268" s="1019" t="str">
        <f>'Hidden Calculations'!AM262</f>
        <v/>
      </c>
      <c r="C268" s="1019" t="str">
        <f>'Hidden Calculations'!AN262</f>
        <v/>
      </c>
      <c r="D268" s="764" t="str">
        <f>IF(C268="PM","The emission monitoring techniques for PM10 and PM2.5 will follow the technique for PM. ","")&amp;IF($C268="","",IFERROR(HLOOKUP(C268,'BACT-Monitoring Hidden'!$Q$2:$AC$226,IF('Unit Types - Emission Rates'!$H$8="Combustion",112+MATCH(B268,'BACT-Monitoring Hidden'!$B$114:$B$151,0),IF('Unit Types - Emission Rates'!$H$8="Coatings",64+MATCH(B268,'BACT-Monitoring Hidden'!$B$66:$B$113,0),IF('Unit Types - Emission Rates'!$H$8="Chemical / Energy",1+MATCH(B268,'BACT-Monitoring Hidden'!$B$3:$B$65,0),150+MATCH(B268,'BACT-Monitoring Hidden'!$B$152:$B$226,0)))),FALSE),"Fill out the Additional Notes for Monitoring column to demonstrate how monitoring will be conducted to demonstrate compliance with the permit."))</f>
        <v/>
      </c>
      <c r="E268" s="1020"/>
      <c r="F268" s="1021"/>
      <c r="G268" s="157"/>
      <c r="H268" s="234"/>
      <c r="I268" s="237"/>
    </row>
    <row r="269" spans="1:9" ht="23.1" customHeight="1" x14ac:dyDescent="0.2">
      <c r="A269" s="308" t="str">
        <f>IF('Hidden Calculations'!AI263=-1,"",'Hidden Calculations'!AI263)</f>
        <v/>
      </c>
      <c r="B269" s="309" t="str">
        <f>'Hidden Calculations'!AM263</f>
        <v/>
      </c>
      <c r="C269" s="1022" t="str">
        <f>'Hidden Calculations'!AN263</f>
        <v/>
      </c>
      <c r="D269" s="820" t="str">
        <f>IF(C269="PM","The emission monitoring techniques for PM10 and PM2.5 will follow the technique for PM. ","")&amp;IF($C269="","",IFERROR(HLOOKUP(C269,'BACT-Monitoring Hidden'!$Q$2:$AC$226,IF('Unit Types - Emission Rates'!$H$8="Combustion",112+MATCH(B269,'BACT-Monitoring Hidden'!$B$114:$B$151,0),IF('Unit Types - Emission Rates'!$H$8="Coatings",64+MATCH(B269,'BACT-Monitoring Hidden'!$B$66:$B$113,0),IF('Unit Types - Emission Rates'!$H$8="Chemical / Energy",1+MATCH(B269,'BACT-Monitoring Hidden'!$B$3:$B$65,0),150+MATCH(B269,'BACT-Monitoring Hidden'!$B$152:$B$226,0)))),FALSE),"Fill out the Additional Notes for Monitoring column to demonstrate how monitoring will be conducted to demonstrate compliance with the permit."))</f>
        <v/>
      </c>
      <c r="E269" s="652"/>
      <c r="F269" s="1023"/>
      <c r="G269" s="157"/>
      <c r="H269" s="235"/>
      <c r="I269" s="237"/>
    </row>
    <row r="270" spans="1:9" ht="23.1" customHeight="1" x14ac:dyDescent="0.2">
      <c r="A270" s="308" t="str">
        <f>IF('Hidden Calculations'!AI264=-1,"",'Hidden Calculations'!AI264)</f>
        <v/>
      </c>
      <c r="B270" s="309" t="str">
        <f>'Hidden Calculations'!AM264</f>
        <v/>
      </c>
      <c r="C270" s="1022" t="str">
        <f>'Hidden Calculations'!AN264</f>
        <v/>
      </c>
      <c r="D270" s="820" t="str">
        <f>IF(C270="PM","The emission monitoring techniques for PM10 and PM2.5 will follow the technique for PM. ","")&amp;IF($C270="","",IFERROR(HLOOKUP(C270,'BACT-Monitoring Hidden'!$Q$2:$AC$226,IF('Unit Types - Emission Rates'!$H$8="Combustion",112+MATCH(B270,'BACT-Monitoring Hidden'!$B$114:$B$151,0),IF('Unit Types - Emission Rates'!$H$8="Coatings",64+MATCH(B270,'BACT-Monitoring Hidden'!$B$66:$B$113,0),IF('Unit Types - Emission Rates'!$H$8="Chemical / Energy",1+MATCH(B270,'BACT-Monitoring Hidden'!$B$3:$B$65,0),150+MATCH(B270,'BACT-Monitoring Hidden'!$B$152:$B$226,0)))),FALSE),"Fill out the Additional Notes for Monitoring column to demonstrate how monitoring will be conducted to demonstrate compliance with the permit."))</f>
        <v/>
      </c>
      <c r="E270" s="652"/>
      <c r="F270" s="1023"/>
      <c r="G270" s="157"/>
      <c r="H270" s="235"/>
      <c r="I270" s="237"/>
    </row>
    <row r="271" spans="1:9" ht="23.1" customHeight="1" x14ac:dyDescent="0.2">
      <c r="A271" s="308" t="str">
        <f>IF('Hidden Calculations'!AI265=-1,"",'Hidden Calculations'!AI265)</f>
        <v/>
      </c>
      <c r="B271" s="309" t="str">
        <f>'Hidden Calculations'!AM265</f>
        <v/>
      </c>
      <c r="C271" s="1022" t="str">
        <f>'Hidden Calculations'!AN265</f>
        <v/>
      </c>
      <c r="D271" s="820" t="str">
        <f>IF(C271="PM","The emission monitoring techniques for PM10 and PM2.5 will follow the technique for PM. ","")&amp;IF($C271="","",IFERROR(HLOOKUP(C271,'BACT-Monitoring Hidden'!$Q$2:$AC$226,IF('Unit Types - Emission Rates'!$H$8="Combustion",112+MATCH(B271,'BACT-Monitoring Hidden'!$B$114:$B$151,0),IF('Unit Types - Emission Rates'!$H$8="Coatings",64+MATCH(B271,'BACT-Monitoring Hidden'!$B$66:$B$113,0),IF('Unit Types - Emission Rates'!$H$8="Chemical / Energy",1+MATCH(B271,'BACT-Monitoring Hidden'!$B$3:$B$65,0),150+MATCH(B271,'BACT-Monitoring Hidden'!$B$152:$B$226,0)))),FALSE),"Fill out the Additional Notes for Monitoring column to demonstrate how monitoring will be conducted to demonstrate compliance with the permit."))</f>
        <v/>
      </c>
      <c r="E271" s="652"/>
      <c r="F271" s="1023"/>
      <c r="G271" s="157"/>
      <c r="H271" s="235"/>
      <c r="I271" s="237"/>
    </row>
    <row r="272" spans="1:9" ht="23.1" customHeight="1" x14ac:dyDescent="0.2">
      <c r="A272" s="308" t="str">
        <f>IF('Hidden Calculations'!AI266=-1,"",'Hidden Calculations'!AI266)</f>
        <v/>
      </c>
      <c r="B272" s="309" t="str">
        <f>'Hidden Calculations'!AM266</f>
        <v/>
      </c>
      <c r="C272" s="1022" t="str">
        <f>'Hidden Calculations'!AN266</f>
        <v/>
      </c>
      <c r="D272" s="820" t="str">
        <f>IF(C272="PM","The emission monitoring techniques for PM10 and PM2.5 will follow the technique for PM. ","")&amp;IF($C272="","",IFERROR(HLOOKUP(C272,'BACT-Monitoring Hidden'!$Q$2:$AC$226,IF('Unit Types - Emission Rates'!$H$8="Combustion",112+MATCH(B272,'BACT-Monitoring Hidden'!$B$114:$B$151,0),IF('Unit Types - Emission Rates'!$H$8="Coatings",64+MATCH(B272,'BACT-Monitoring Hidden'!$B$66:$B$113,0),IF('Unit Types - Emission Rates'!$H$8="Chemical / Energy",1+MATCH(B272,'BACT-Monitoring Hidden'!$B$3:$B$65,0),150+MATCH(B272,'BACT-Monitoring Hidden'!$B$152:$B$226,0)))),FALSE),"Fill out the Additional Notes for Monitoring column to demonstrate how monitoring will be conducted to demonstrate compliance with the permit."))</f>
        <v/>
      </c>
      <c r="E272" s="652"/>
      <c r="F272" s="1023"/>
      <c r="G272" s="157"/>
      <c r="H272" s="235"/>
      <c r="I272" s="237"/>
    </row>
    <row r="273" spans="1:9" ht="23.1" customHeight="1" x14ac:dyDescent="0.2">
      <c r="A273" s="308" t="str">
        <f>IF('Hidden Calculations'!AI267=-1,"",'Hidden Calculations'!AI267)</f>
        <v/>
      </c>
      <c r="B273" s="309" t="str">
        <f>'Hidden Calculations'!AM267</f>
        <v/>
      </c>
      <c r="C273" s="1022" t="str">
        <f>'Hidden Calculations'!AN267</f>
        <v/>
      </c>
      <c r="D273" s="820" t="str">
        <f>IF(C273="PM","The emission monitoring techniques for PM10 and PM2.5 will follow the technique for PM. ","")&amp;IF($C273="","",IFERROR(HLOOKUP(C273,'BACT-Monitoring Hidden'!$Q$2:$AC$226,IF('Unit Types - Emission Rates'!$H$8="Combustion",112+MATCH(B273,'BACT-Monitoring Hidden'!$B$114:$B$151,0),IF('Unit Types - Emission Rates'!$H$8="Coatings",64+MATCH(B273,'BACT-Monitoring Hidden'!$B$66:$B$113,0),IF('Unit Types - Emission Rates'!$H$8="Chemical / Energy",1+MATCH(B273,'BACT-Monitoring Hidden'!$B$3:$B$65,0),150+MATCH(B273,'BACT-Monitoring Hidden'!$B$152:$B$226,0)))),FALSE),"Fill out the Additional Notes for Monitoring column to demonstrate how monitoring will be conducted to demonstrate compliance with the permit."))</f>
        <v/>
      </c>
      <c r="E273" s="652"/>
      <c r="F273" s="1023"/>
      <c r="G273" s="157"/>
      <c r="H273" s="235"/>
      <c r="I273" s="237"/>
    </row>
    <row r="274" spans="1:9" ht="23.1" customHeight="1" x14ac:dyDescent="0.2">
      <c r="A274" s="308" t="str">
        <f>IF('Hidden Calculations'!AI268=-1,"",'Hidden Calculations'!AI268)</f>
        <v/>
      </c>
      <c r="B274" s="309" t="str">
        <f>'Hidden Calculations'!AM268</f>
        <v/>
      </c>
      <c r="C274" s="1022" t="str">
        <f>'Hidden Calculations'!AN268</f>
        <v/>
      </c>
      <c r="D274" s="820" t="str">
        <f>IF(C274="PM","The emission monitoring techniques for PM10 and PM2.5 will follow the technique for PM. ","")&amp;IF($C274="","",IFERROR(HLOOKUP(C274,'BACT-Monitoring Hidden'!$Q$2:$AC$226,IF('Unit Types - Emission Rates'!$H$8="Combustion",112+MATCH(B274,'BACT-Monitoring Hidden'!$B$114:$B$151,0),IF('Unit Types - Emission Rates'!$H$8="Coatings",64+MATCH(B274,'BACT-Monitoring Hidden'!$B$66:$B$113,0),IF('Unit Types - Emission Rates'!$H$8="Chemical / Energy",1+MATCH(B274,'BACT-Monitoring Hidden'!$B$3:$B$65,0),150+MATCH(B274,'BACT-Monitoring Hidden'!$B$152:$B$226,0)))),FALSE),"Fill out the Additional Notes for Monitoring column to demonstrate how monitoring will be conducted to demonstrate compliance with the permit."))</f>
        <v/>
      </c>
      <c r="E274" s="652"/>
      <c r="F274" s="1023"/>
      <c r="G274" s="157"/>
      <c r="H274" s="235"/>
      <c r="I274" s="237"/>
    </row>
    <row r="275" spans="1:9" ht="23.1" customHeight="1" x14ac:dyDescent="0.2">
      <c r="A275" s="308" t="str">
        <f>IF('Hidden Calculations'!AI269=-1,"",'Hidden Calculations'!AI269)</f>
        <v/>
      </c>
      <c r="B275" s="309" t="str">
        <f>'Hidden Calculations'!AM269</f>
        <v/>
      </c>
      <c r="C275" s="1022" t="str">
        <f>'Hidden Calculations'!AN269</f>
        <v/>
      </c>
      <c r="D275" s="820" t="str">
        <f>IF(C275="PM","The emission monitoring techniques for PM10 and PM2.5 will follow the technique for PM. ","")&amp;IF($C275="","",IFERROR(HLOOKUP(C275,'BACT-Monitoring Hidden'!$Q$2:$AC$226,IF('Unit Types - Emission Rates'!$H$8="Combustion",112+MATCH(B275,'BACT-Monitoring Hidden'!$B$114:$B$151,0),IF('Unit Types - Emission Rates'!$H$8="Coatings",64+MATCH(B275,'BACT-Monitoring Hidden'!$B$66:$B$113,0),IF('Unit Types - Emission Rates'!$H$8="Chemical / Energy",1+MATCH(B275,'BACT-Monitoring Hidden'!$B$3:$B$65,0),150+MATCH(B275,'BACT-Monitoring Hidden'!$B$152:$B$226,0)))),FALSE),"Fill out the Additional Notes for Monitoring column to demonstrate how monitoring will be conducted to demonstrate compliance with the permit."))</f>
        <v/>
      </c>
      <c r="E275" s="652"/>
      <c r="F275" s="1023"/>
      <c r="G275" s="157"/>
      <c r="H275" s="235"/>
      <c r="I275" s="237"/>
    </row>
    <row r="276" spans="1:9" ht="23.1" customHeight="1" x14ac:dyDescent="0.2">
      <c r="A276" s="308" t="str">
        <f>IF('Hidden Calculations'!AI270=-1,"",'Hidden Calculations'!AI270)</f>
        <v/>
      </c>
      <c r="B276" s="309" t="str">
        <f>'Hidden Calculations'!AM270</f>
        <v/>
      </c>
      <c r="C276" s="1022" t="str">
        <f>'Hidden Calculations'!AN270</f>
        <v/>
      </c>
      <c r="D276" s="820" t="str">
        <f>IF(C276="PM","The emission monitoring techniques for PM10 and PM2.5 will follow the technique for PM. ","")&amp;IF($C276="","",IFERROR(HLOOKUP(C276,'BACT-Monitoring Hidden'!$Q$2:$AC$226,IF('Unit Types - Emission Rates'!$H$8="Combustion",112+MATCH(B276,'BACT-Monitoring Hidden'!$B$114:$B$151,0),IF('Unit Types - Emission Rates'!$H$8="Coatings",64+MATCH(B276,'BACT-Monitoring Hidden'!$B$66:$B$113,0),IF('Unit Types - Emission Rates'!$H$8="Chemical / Energy",1+MATCH(B276,'BACT-Monitoring Hidden'!$B$3:$B$65,0),150+MATCH(B276,'BACT-Monitoring Hidden'!$B$152:$B$226,0)))),FALSE),"Fill out the Additional Notes for Monitoring column to demonstrate how monitoring will be conducted to demonstrate compliance with the permit."))</f>
        <v/>
      </c>
      <c r="E276" s="652"/>
      <c r="F276" s="1023"/>
      <c r="G276" s="157"/>
      <c r="H276" s="235"/>
      <c r="I276" s="237"/>
    </row>
    <row r="277" spans="1:9" ht="23.1" customHeight="1" x14ac:dyDescent="0.2">
      <c r="A277" s="308" t="str">
        <f>IF('Hidden Calculations'!AI271=-1,"",'Hidden Calculations'!AI271)</f>
        <v/>
      </c>
      <c r="B277" s="309" t="str">
        <f>'Hidden Calculations'!AM271</f>
        <v/>
      </c>
      <c r="C277" s="1022" t="str">
        <f>'Hidden Calculations'!AN271</f>
        <v/>
      </c>
      <c r="D277" s="820" t="str">
        <f>IF(C277="PM","The emission monitoring techniques for PM10 and PM2.5 will follow the technique for PM. ","")&amp;IF($C277="","",IFERROR(HLOOKUP(C277,'BACT-Monitoring Hidden'!$Q$2:$AC$226,IF('Unit Types - Emission Rates'!$H$8="Combustion",112+MATCH(B277,'BACT-Monitoring Hidden'!$B$114:$B$151,0),IF('Unit Types - Emission Rates'!$H$8="Coatings",64+MATCH(B277,'BACT-Monitoring Hidden'!$B$66:$B$113,0),IF('Unit Types - Emission Rates'!$H$8="Chemical / Energy",1+MATCH(B277,'BACT-Monitoring Hidden'!$B$3:$B$65,0),150+MATCH(B277,'BACT-Monitoring Hidden'!$B$152:$B$226,0)))),FALSE),"Fill out the Additional Notes for Monitoring column to demonstrate how monitoring will be conducted to demonstrate compliance with the permit."))</f>
        <v/>
      </c>
      <c r="E277" s="652"/>
      <c r="F277" s="1023"/>
      <c r="G277" s="157"/>
      <c r="H277" s="235"/>
      <c r="I277" s="237"/>
    </row>
    <row r="278" spans="1:9" ht="23.1" customHeight="1" x14ac:dyDescent="0.2">
      <c r="A278" s="308" t="str">
        <f>IF('Hidden Calculations'!AI272=-1,"",'Hidden Calculations'!AI272)</f>
        <v/>
      </c>
      <c r="B278" s="309" t="str">
        <f>'Hidden Calculations'!AM272</f>
        <v/>
      </c>
      <c r="C278" s="1022" t="str">
        <f>'Hidden Calculations'!AN272</f>
        <v/>
      </c>
      <c r="D278" s="820" t="str">
        <f>IF(C278="PM","The emission monitoring techniques for PM10 and PM2.5 will follow the technique for PM. ","")&amp;IF($C278="","",IFERROR(HLOOKUP(C278,'BACT-Monitoring Hidden'!$Q$2:$AC$226,IF('Unit Types - Emission Rates'!$H$8="Combustion",112+MATCH(B278,'BACT-Monitoring Hidden'!$B$114:$B$151,0),IF('Unit Types - Emission Rates'!$H$8="Coatings",64+MATCH(B278,'BACT-Monitoring Hidden'!$B$66:$B$113,0),IF('Unit Types - Emission Rates'!$H$8="Chemical / Energy",1+MATCH(B278,'BACT-Monitoring Hidden'!$B$3:$B$65,0),150+MATCH(B278,'BACT-Monitoring Hidden'!$B$152:$B$226,0)))),FALSE),"Fill out the Additional Notes for Monitoring column to demonstrate how monitoring will be conducted to demonstrate compliance with the permit."))</f>
        <v/>
      </c>
      <c r="E278" s="652"/>
      <c r="F278" s="1023"/>
      <c r="G278" s="157"/>
      <c r="H278" s="235"/>
      <c r="I278" s="237"/>
    </row>
    <row r="279" spans="1:9" ht="23.1" customHeight="1" x14ac:dyDescent="0.2">
      <c r="A279" s="308" t="str">
        <f>IF('Hidden Calculations'!AI273=-1,"",'Hidden Calculations'!AI273)</f>
        <v/>
      </c>
      <c r="B279" s="309" t="str">
        <f>'Hidden Calculations'!AM273</f>
        <v/>
      </c>
      <c r="C279" s="1022" t="str">
        <f>'Hidden Calculations'!AN273</f>
        <v/>
      </c>
      <c r="D279" s="820" t="str">
        <f>IF(C279="PM","The emission monitoring techniques for PM10 and PM2.5 will follow the technique for PM. ","")&amp;IF($C279="","",IFERROR(HLOOKUP(C279,'BACT-Monitoring Hidden'!$Q$2:$AC$226,IF('Unit Types - Emission Rates'!$H$8="Combustion",112+MATCH(B279,'BACT-Monitoring Hidden'!$B$114:$B$151,0),IF('Unit Types - Emission Rates'!$H$8="Coatings",64+MATCH(B279,'BACT-Monitoring Hidden'!$B$66:$B$113,0),IF('Unit Types - Emission Rates'!$H$8="Chemical / Energy",1+MATCH(B279,'BACT-Monitoring Hidden'!$B$3:$B$65,0),150+MATCH(B279,'BACT-Monitoring Hidden'!$B$152:$B$226,0)))),FALSE),"Fill out the Additional Notes for Monitoring column to demonstrate how monitoring will be conducted to demonstrate compliance with the permit."))</f>
        <v/>
      </c>
      <c r="E279" s="652"/>
      <c r="F279" s="1023"/>
      <c r="G279" s="157"/>
      <c r="H279" s="235"/>
      <c r="I279" s="237"/>
    </row>
    <row r="280" spans="1:9" ht="23.1" customHeight="1" thickBot="1" x14ac:dyDescent="0.25">
      <c r="A280" s="310" t="str">
        <f>IF('Hidden Calculations'!AI274=-1,"",'Hidden Calculations'!AI274)</f>
        <v/>
      </c>
      <c r="B280" s="311" t="str">
        <f>'Hidden Calculations'!AM274</f>
        <v/>
      </c>
      <c r="C280" s="1024" t="str">
        <f>'Hidden Calculations'!AN274</f>
        <v/>
      </c>
      <c r="D280" s="1025" t="str">
        <f>IF(C280="PM","The emission monitoring techniques for PM10 and PM2.5 will follow the technique for PM. ","")&amp;IF($C280="","",IFERROR(HLOOKUP(C280,'BACT-Monitoring Hidden'!$Q$2:$AC$226,IF('Unit Types - Emission Rates'!$H$8="Combustion",112+MATCH(B280,'BACT-Monitoring Hidden'!$B$114:$B$151,0),IF('Unit Types - Emission Rates'!$H$8="Coatings",64+MATCH(B280,'BACT-Monitoring Hidden'!$B$66:$B$113,0),IF('Unit Types - Emission Rates'!$H$8="Chemical / Energy",1+MATCH(B280,'BACT-Monitoring Hidden'!$B$3:$B$65,0),150+MATCH(B280,'BACT-Monitoring Hidden'!$B$152:$B$226,0)))),FALSE),"Fill out the Additional Notes for Monitoring column to demonstrate how monitoring will be conducted to demonstrate compliance with the permit."))</f>
        <v/>
      </c>
      <c r="E280" s="366"/>
      <c r="F280" s="1026"/>
      <c r="G280" s="158"/>
      <c r="H280" s="236"/>
      <c r="I280" s="237"/>
    </row>
    <row r="281" spans="1:9" ht="23.1" customHeight="1" x14ac:dyDescent="0.2">
      <c r="A281" s="1018" t="str">
        <f>IF('Hidden Calculations'!AI275=-1,"",'Hidden Calculations'!AI275)</f>
        <v/>
      </c>
      <c r="B281" s="1019" t="str">
        <f>'Hidden Calculations'!AM275</f>
        <v/>
      </c>
      <c r="C281" s="1019" t="str">
        <f>'Hidden Calculations'!AN275</f>
        <v/>
      </c>
      <c r="D281" s="764" t="str">
        <f>IF(C281="PM","The emission monitoring techniques for PM10 and PM2.5 will follow the technique for PM. ","")&amp;IF($C281="","",IFERROR(HLOOKUP(C281,'BACT-Monitoring Hidden'!$Q$2:$AC$226,IF('Unit Types - Emission Rates'!$H$8="Combustion",112+MATCH(B281,'BACT-Monitoring Hidden'!$B$114:$B$151,0),IF('Unit Types - Emission Rates'!$H$8="Coatings",64+MATCH(B281,'BACT-Monitoring Hidden'!$B$66:$B$113,0),IF('Unit Types - Emission Rates'!$H$8="Chemical / Energy",1+MATCH(B281,'BACT-Monitoring Hidden'!$B$3:$B$65,0),150+MATCH(B281,'BACT-Monitoring Hidden'!$B$152:$B$226,0)))),FALSE),"Fill out the Additional Notes for Monitoring column to demonstrate how monitoring will be conducted to demonstrate compliance with the permit."))</f>
        <v/>
      </c>
      <c r="E281" s="1020"/>
      <c r="F281" s="1021"/>
      <c r="G281" s="157"/>
      <c r="H281" s="234"/>
      <c r="I281" s="237"/>
    </row>
    <row r="282" spans="1:9" ht="23.1" customHeight="1" x14ac:dyDescent="0.2">
      <c r="A282" s="308" t="str">
        <f>IF('Hidden Calculations'!AI276=-1,"",'Hidden Calculations'!AI276)</f>
        <v/>
      </c>
      <c r="B282" s="309" t="str">
        <f>'Hidden Calculations'!AM276</f>
        <v/>
      </c>
      <c r="C282" s="1022" t="str">
        <f>'Hidden Calculations'!AN276</f>
        <v/>
      </c>
      <c r="D282" s="820" t="str">
        <f>IF(C282="PM","The emission monitoring techniques for PM10 and PM2.5 will follow the technique for PM. ","")&amp;IF($C282="","",IFERROR(HLOOKUP(C282,'BACT-Monitoring Hidden'!$Q$2:$AC$226,IF('Unit Types - Emission Rates'!$H$8="Combustion",112+MATCH(B282,'BACT-Monitoring Hidden'!$B$114:$B$151,0),IF('Unit Types - Emission Rates'!$H$8="Coatings",64+MATCH(B282,'BACT-Monitoring Hidden'!$B$66:$B$113,0),IF('Unit Types - Emission Rates'!$H$8="Chemical / Energy",1+MATCH(B282,'BACT-Monitoring Hidden'!$B$3:$B$65,0),150+MATCH(B282,'BACT-Monitoring Hidden'!$B$152:$B$226,0)))),FALSE),"Fill out the Additional Notes for Monitoring column to demonstrate how monitoring will be conducted to demonstrate compliance with the permit."))</f>
        <v/>
      </c>
      <c r="E282" s="652"/>
      <c r="F282" s="1023"/>
      <c r="G282" s="157"/>
      <c r="H282" s="235"/>
      <c r="I282" s="237"/>
    </row>
    <row r="283" spans="1:9" ht="23.1" customHeight="1" x14ac:dyDescent="0.2">
      <c r="A283" s="308" t="str">
        <f>IF('Hidden Calculations'!AI277=-1,"",'Hidden Calculations'!AI277)</f>
        <v/>
      </c>
      <c r="B283" s="309" t="str">
        <f>'Hidden Calculations'!AM277</f>
        <v/>
      </c>
      <c r="C283" s="1022" t="str">
        <f>'Hidden Calculations'!AN277</f>
        <v/>
      </c>
      <c r="D283" s="820" t="str">
        <f>IF(C283="PM","The emission monitoring techniques for PM10 and PM2.5 will follow the technique for PM. ","")&amp;IF($C283="","",IFERROR(HLOOKUP(C283,'BACT-Monitoring Hidden'!$Q$2:$AC$226,IF('Unit Types - Emission Rates'!$H$8="Combustion",112+MATCH(B283,'BACT-Monitoring Hidden'!$B$114:$B$151,0),IF('Unit Types - Emission Rates'!$H$8="Coatings",64+MATCH(B283,'BACT-Monitoring Hidden'!$B$66:$B$113,0),IF('Unit Types - Emission Rates'!$H$8="Chemical / Energy",1+MATCH(B283,'BACT-Monitoring Hidden'!$B$3:$B$65,0),150+MATCH(B283,'BACT-Monitoring Hidden'!$B$152:$B$226,0)))),FALSE),"Fill out the Additional Notes for Monitoring column to demonstrate how monitoring will be conducted to demonstrate compliance with the permit."))</f>
        <v/>
      </c>
      <c r="E283" s="652"/>
      <c r="F283" s="1023"/>
      <c r="G283" s="157"/>
      <c r="H283" s="235"/>
      <c r="I283" s="237"/>
    </row>
    <row r="284" spans="1:9" ht="23.1" customHeight="1" x14ac:dyDescent="0.2">
      <c r="A284" s="308" t="str">
        <f>IF('Hidden Calculations'!AI278=-1,"",'Hidden Calculations'!AI278)</f>
        <v/>
      </c>
      <c r="B284" s="309" t="str">
        <f>'Hidden Calculations'!AM278</f>
        <v/>
      </c>
      <c r="C284" s="1022" t="str">
        <f>'Hidden Calculations'!AN278</f>
        <v/>
      </c>
      <c r="D284" s="820" t="str">
        <f>IF(C284="PM","The emission monitoring techniques for PM10 and PM2.5 will follow the technique for PM. ","")&amp;IF($C284="","",IFERROR(HLOOKUP(C284,'BACT-Monitoring Hidden'!$Q$2:$AC$226,IF('Unit Types - Emission Rates'!$H$8="Combustion",112+MATCH(B284,'BACT-Monitoring Hidden'!$B$114:$B$151,0),IF('Unit Types - Emission Rates'!$H$8="Coatings",64+MATCH(B284,'BACT-Monitoring Hidden'!$B$66:$B$113,0),IF('Unit Types - Emission Rates'!$H$8="Chemical / Energy",1+MATCH(B284,'BACT-Monitoring Hidden'!$B$3:$B$65,0),150+MATCH(B284,'BACT-Monitoring Hidden'!$B$152:$B$226,0)))),FALSE),"Fill out the Additional Notes for Monitoring column to demonstrate how monitoring will be conducted to demonstrate compliance with the permit."))</f>
        <v/>
      </c>
      <c r="E284" s="652"/>
      <c r="F284" s="1023"/>
      <c r="G284" s="157"/>
      <c r="H284" s="235"/>
      <c r="I284" s="237"/>
    </row>
    <row r="285" spans="1:9" ht="23.1" customHeight="1" x14ac:dyDescent="0.2">
      <c r="A285" s="308" t="str">
        <f>IF('Hidden Calculations'!AI279=-1,"",'Hidden Calculations'!AI279)</f>
        <v/>
      </c>
      <c r="B285" s="309" t="str">
        <f>'Hidden Calculations'!AM279</f>
        <v/>
      </c>
      <c r="C285" s="1022" t="str">
        <f>'Hidden Calculations'!AN279</f>
        <v/>
      </c>
      <c r="D285" s="820" t="str">
        <f>IF(C285="PM","The emission monitoring techniques for PM10 and PM2.5 will follow the technique for PM. ","")&amp;IF($C285="","",IFERROR(HLOOKUP(C285,'BACT-Monitoring Hidden'!$Q$2:$AC$226,IF('Unit Types - Emission Rates'!$H$8="Combustion",112+MATCH(B285,'BACT-Monitoring Hidden'!$B$114:$B$151,0),IF('Unit Types - Emission Rates'!$H$8="Coatings",64+MATCH(B285,'BACT-Monitoring Hidden'!$B$66:$B$113,0),IF('Unit Types - Emission Rates'!$H$8="Chemical / Energy",1+MATCH(B285,'BACT-Monitoring Hidden'!$B$3:$B$65,0),150+MATCH(B285,'BACT-Monitoring Hidden'!$B$152:$B$226,0)))),FALSE),"Fill out the Additional Notes for Monitoring column to demonstrate how monitoring will be conducted to demonstrate compliance with the permit."))</f>
        <v/>
      </c>
      <c r="E285" s="652"/>
      <c r="F285" s="1023"/>
      <c r="G285" s="157"/>
      <c r="H285" s="235"/>
      <c r="I285" s="237"/>
    </row>
    <row r="286" spans="1:9" ht="23.1" customHeight="1" x14ac:dyDescent="0.2">
      <c r="A286" s="308" t="str">
        <f>IF('Hidden Calculations'!AI280=-1,"",'Hidden Calculations'!AI280)</f>
        <v/>
      </c>
      <c r="B286" s="309" t="str">
        <f>'Hidden Calculations'!AM280</f>
        <v/>
      </c>
      <c r="C286" s="1022" t="str">
        <f>'Hidden Calculations'!AN280</f>
        <v/>
      </c>
      <c r="D286" s="820" t="str">
        <f>IF(C286="PM","The emission monitoring techniques for PM10 and PM2.5 will follow the technique for PM. ","")&amp;IF($C286="","",IFERROR(HLOOKUP(C286,'BACT-Monitoring Hidden'!$Q$2:$AC$226,IF('Unit Types - Emission Rates'!$H$8="Combustion",112+MATCH(B286,'BACT-Monitoring Hidden'!$B$114:$B$151,0),IF('Unit Types - Emission Rates'!$H$8="Coatings",64+MATCH(B286,'BACT-Monitoring Hidden'!$B$66:$B$113,0),IF('Unit Types - Emission Rates'!$H$8="Chemical / Energy",1+MATCH(B286,'BACT-Monitoring Hidden'!$B$3:$B$65,0),150+MATCH(B286,'BACT-Monitoring Hidden'!$B$152:$B$226,0)))),FALSE),"Fill out the Additional Notes for Monitoring column to demonstrate how monitoring will be conducted to demonstrate compliance with the permit."))</f>
        <v/>
      </c>
      <c r="E286" s="652"/>
      <c r="F286" s="1023"/>
      <c r="G286" s="157"/>
      <c r="H286" s="235"/>
      <c r="I286" s="237"/>
    </row>
    <row r="287" spans="1:9" ht="23.1" customHeight="1" x14ac:dyDescent="0.2">
      <c r="A287" s="308" t="str">
        <f>IF('Hidden Calculations'!AI281=-1,"",'Hidden Calculations'!AI281)</f>
        <v/>
      </c>
      <c r="B287" s="309" t="str">
        <f>'Hidden Calculations'!AM281</f>
        <v/>
      </c>
      <c r="C287" s="1022" t="str">
        <f>'Hidden Calculations'!AN281</f>
        <v/>
      </c>
      <c r="D287" s="820" t="str">
        <f>IF(C287="PM","The emission monitoring techniques for PM10 and PM2.5 will follow the technique for PM. ","")&amp;IF($C287="","",IFERROR(HLOOKUP(C287,'BACT-Monitoring Hidden'!$Q$2:$AC$226,IF('Unit Types - Emission Rates'!$H$8="Combustion",112+MATCH(B287,'BACT-Monitoring Hidden'!$B$114:$B$151,0),IF('Unit Types - Emission Rates'!$H$8="Coatings",64+MATCH(B287,'BACT-Monitoring Hidden'!$B$66:$B$113,0),IF('Unit Types - Emission Rates'!$H$8="Chemical / Energy",1+MATCH(B287,'BACT-Monitoring Hidden'!$B$3:$B$65,0),150+MATCH(B287,'BACT-Monitoring Hidden'!$B$152:$B$226,0)))),FALSE),"Fill out the Additional Notes for Monitoring column to demonstrate how monitoring will be conducted to demonstrate compliance with the permit."))</f>
        <v/>
      </c>
      <c r="E287" s="652"/>
      <c r="F287" s="1023"/>
      <c r="G287" s="157"/>
      <c r="H287" s="235"/>
      <c r="I287" s="237"/>
    </row>
    <row r="288" spans="1:9" ht="23.1" customHeight="1" x14ac:dyDescent="0.2">
      <c r="A288" s="308" t="str">
        <f>IF('Hidden Calculations'!AI282=-1,"",'Hidden Calculations'!AI282)</f>
        <v/>
      </c>
      <c r="B288" s="309" t="str">
        <f>'Hidden Calculations'!AM282</f>
        <v/>
      </c>
      <c r="C288" s="1022" t="str">
        <f>'Hidden Calculations'!AN282</f>
        <v/>
      </c>
      <c r="D288" s="820" t="str">
        <f>IF(C288="PM","The emission monitoring techniques for PM10 and PM2.5 will follow the technique for PM. ","")&amp;IF($C288="","",IFERROR(HLOOKUP(C288,'BACT-Monitoring Hidden'!$Q$2:$AC$226,IF('Unit Types - Emission Rates'!$H$8="Combustion",112+MATCH(B288,'BACT-Monitoring Hidden'!$B$114:$B$151,0),IF('Unit Types - Emission Rates'!$H$8="Coatings",64+MATCH(B288,'BACT-Monitoring Hidden'!$B$66:$B$113,0),IF('Unit Types - Emission Rates'!$H$8="Chemical / Energy",1+MATCH(B288,'BACT-Monitoring Hidden'!$B$3:$B$65,0),150+MATCH(B288,'BACT-Monitoring Hidden'!$B$152:$B$226,0)))),FALSE),"Fill out the Additional Notes for Monitoring column to demonstrate how monitoring will be conducted to demonstrate compliance with the permit."))</f>
        <v/>
      </c>
      <c r="E288" s="652"/>
      <c r="F288" s="1023"/>
      <c r="G288" s="157"/>
      <c r="H288" s="235"/>
      <c r="I288" s="237"/>
    </row>
    <row r="289" spans="1:9" ht="23.1" customHeight="1" x14ac:dyDescent="0.2">
      <c r="A289" s="308" t="str">
        <f>IF('Hidden Calculations'!AI283=-1,"",'Hidden Calculations'!AI283)</f>
        <v/>
      </c>
      <c r="B289" s="309" t="str">
        <f>'Hidden Calculations'!AM283</f>
        <v/>
      </c>
      <c r="C289" s="1022" t="str">
        <f>'Hidden Calculations'!AN283</f>
        <v/>
      </c>
      <c r="D289" s="820" t="str">
        <f>IF(C289="PM","The emission monitoring techniques for PM10 and PM2.5 will follow the technique for PM. ","")&amp;IF($C289="","",IFERROR(HLOOKUP(C289,'BACT-Monitoring Hidden'!$Q$2:$AC$226,IF('Unit Types - Emission Rates'!$H$8="Combustion",112+MATCH(B289,'BACT-Monitoring Hidden'!$B$114:$B$151,0),IF('Unit Types - Emission Rates'!$H$8="Coatings",64+MATCH(B289,'BACT-Monitoring Hidden'!$B$66:$B$113,0),IF('Unit Types - Emission Rates'!$H$8="Chemical / Energy",1+MATCH(B289,'BACT-Monitoring Hidden'!$B$3:$B$65,0),150+MATCH(B289,'BACT-Monitoring Hidden'!$B$152:$B$226,0)))),FALSE),"Fill out the Additional Notes for Monitoring column to demonstrate how monitoring will be conducted to demonstrate compliance with the permit."))</f>
        <v/>
      </c>
      <c r="E289" s="652"/>
      <c r="F289" s="1023"/>
      <c r="G289" s="157"/>
      <c r="H289" s="235"/>
      <c r="I289" s="237"/>
    </row>
    <row r="290" spans="1:9" ht="23.1" customHeight="1" x14ac:dyDescent="0.2">
      <c r="A290" s="308" t="str">
        <f>IF('Hidden Calculations'!AI284=-1,"",'Hidden Calculations'!AI284)</f>
        <v/>
      </c>
      <c r="B290" s="309" t="str">
        <f>'Hidden Calculations'!AM284</f>
        <v/>
      </c>
      <c r="C290" s="1022" t="str">
        <f>'Hidden Calculations'!AN284</f>
        <v/>
      </c>
      <c r="D290" s="820" t="str">
        <f>IF(C290="PM","The emission monitoring techniques for PM10 and PM2.5 will follow the technique for PM. ","")&amp;IF($C290="","",IFERROR(HLOOKUP(C290,'BACT-Monitoring Hidden'!$Q$2:$AC$226,IF('Unit Types - Emission Rates'!$H$8="Combustion",112+MATCH(B290,'BACT-Monitoring Hidden'!$B$114:$B$151,0),IF('Unit Types - Emission Rates'!$H$8="Coatings",64+MATCH(B290,'BACT-Monitoring Hidden'!$B$66:$B$113,0),IF('Unit Types - Emission Rates'!$H$8="Chemical / Energy",1+MATCH(B290,'BACT-Monitoring Hidden'!$B$3:$B$65,0),150+MATCH(B290,'BACT-Monitoring Hidden'!$B$152:$B$226,0)))),FALSE),"Fill out the Additional Notes for Monitoring column to demonstrate how monitoring will be conducted to demonstrate compliance with the permit."))</f>
        <v/>
      </c>
      <c r="E290" s="652"/>
      <c r="F290" s="1023"/>
      <c r="G290" s="157"/>
      <c r="H290" s="235"/>
      <c r="I290" s="237"/>
    </row>
    <row r="291" spans="1:9" ht="23.1" customHeight="1" x14ac:dyDescent="0.2">
      <c r="A291" s="308" t="str">
        <f>IF('Hidden Calculations'!AI285=-1,"",'Hidden Calculations'!AI285)</f>
        <v/>
      </c>
      <c r="B291" s="309" t="str">
        <f>'Hidden Calculations'!AM285</f>
        <v/>
      </c>
      <c r="C291" s="1022" t="str">
        <f>'Hidden Calculations'!AN285</f>
        <v/>
      </c>
      <c r="D291" s="820" t="str">
        <f>IF(C291="PM","The emission monitoring techniques for PM10 and PM2.5 will follow the technique for PM. ","")&amp;IF($C291="","",IFERROR(HLOOKUP(C291,'BACT-Monitoring Hidden'!$Q$2:$AC$226,IF('Unit Types - Emission Rates'!$H$8="Combustion",112+MATCH(B291,'BACT-Monitoring Hidden'!$B$114:$B$151,0),IF('Unit Types - Emission Rates'!$H$8="Coatings",64+MATCH(B291,'BACT-Monitoring Hidden'!$B$66:$B$113,0),IF('Unit Types - Emission Rates'!$H$8="Chemical / Energy",1+MATCH(B291,'BACT-Monitoring Hidden'!$B$3:$B$65,0),150+MATCH(B291,'BACT-Monitoring Hidden'!$B$152:$B$226,0)))),FALSE),"Fill out the Additional Notes for Monitoring column to demonstrate how monitoring will be conducted to demonstrate compliance with the permit."))</f>
        <v/>
      </c>
      <c r="E291" s="652"/>
      <c r="F291" s="1023"/>
      <c r="G291" s="157"/>
      <c r="H291" s="235"/>
      <c r="I291" s="237"/>
    </row>
    <row r="292" spans="1:9" ht="23.1" customHeight="1" x14ac:dyDescent="0.2">
      <c r="A292" s="308" t="str">
        <f>IF('Hidden Calculations'!AI286=-1,"",'Hidden Calculations'!AI286)</f>
        <v/>
      </c>
      <c r="B292" s="309" t="str">
        <f>'Hidden Calculations'!AM286</f>
        <v/>
      </c>
      <c r="C292" s="1022" t="str">
        <f>'Hidden Calculations'!AN286</f>
        <v/>
      </c>
      <c r="D292" s="820" t="str">
        <f>IF(C292="PM","The emission monitoring techniques for PM10 and PM2.5 will follow the technique for PM. ","")&amp;IF($C292="","",IFERROR(HLOOKUP(C292,'BACT-Monitoring Hidden'!$Q$2:$AC$226,IF('Unit Types - Emission Rates'!$H$8="Combustion",112+MATCH(B292,'BACT-Monitoring Hidden'!$B$114:$B$151,0),IF('Unit Types - Emission Rates'!$H$8="Coatings",64+MATCH(B292,'BACT-Monitoring Hidden'!$B$66:$B$113,0),IF('Unit Types - Emission Rates'!$H$8="Chemical / Energy",1+MATCH(B292,'BACT-Monitoring Hidden'!$B$3:$B$65,0),150+MATCH(B292,'BACT-Monitoring Hidden'!$B$152:$B$226,0)))),FALSE),"Fill out the Additional Notes for Monitoring column to demonstrate how monitoring will be conducted to demonstrate compliance with the permit."))</f>
        <v/>
      </c>
      <c r="E292" s="652"/>
      <c r="F292" s="1023"/>
      <c r="G292" s="157"/>
      <c r="H292" s="235"/>
      <c r="I292" s="237"/>
    </row>
    <row r="293" spans="1:9" ht="23.1" customHeight="1" thickBot="1" x14ac:dyDescent="0.25">
      <c r="A293" s="310" t="str">
        <f>IF('Hidden Calculations'!AI287=-1,"",'Hidden Calculations'!AI287)</f>
        <v/>
      </c>
      <c r="B293" s="311" t="str">
        <f>'Hidden Calculations'!AM287</f>
        <v/>
      </c>
      <c r="C293" s="1024" t="str">
        <f>'Hidden Calculations'!AN287</f>
        <v/>
      </c>
      <c r="D293" s="1025" t="str">
        <f>IF(C293="PM","The emission monitoring techniques for PM10 and PM2.5 will follow the technique for PM. ","")&amp;IF($C293="","",IFERROR(HLOOKUP(C293,'BACT-Monitoring Hidden'!$Q$2:$AC$226,IF('Unit Types - Emission Rates'!$H$8="Combustion",112+MATCH(B293,'BACT-Monitoring Hidden'!$B$114:$B$151,0),IF('Unit Types - Emission Rates'!$H$8="Coatings",64+MATCH(B293,'BACT-Monitoring Hidden'!$B$66:$B$113,0),IF('Unit Types - Emission Rates'!$H$8="Chemical / Energy",1+MATCH(B293,'BACT-Monitoring Hidden'!$B$3:$B$65,0),150+MATCH(B293,'BACT-Monitoring Hidden'!$B$152:$B$226,0)))),FALSE),"Fill out the Additional Notes for Monitoring column to demonstrate how monitoring will be conducted to demonstrate compliance with the permit."))</f>
        <v/>
      </c>
      <c r="E293" s="366"/>
      <c r="F293" s="1026"/>
      <c r="G293" s="158"/>
      <c r="H293" s="236"/>
      <c r="I293" s="237"/>
    </row>
    <row r="294" spans="1:9" ht="23.1" customHeight="1" x14ac:dyDescent="0.2">
      <c r="A294" s="1018" t="str">
        <f>IF('Hidden Calculations'!AI288=-1,"",'Hidden Calculations'!AI288)</f>
        <v/>
      </c>
      <c r="B294" s="1019" t="str">
        <f>'Hidden Calculations'!AM288</f>
        <v/>
      </c>
      <c r="C294" s="1019" t="str">
        <f>'Hidden Calculations'!AN288</f>
        <v/>
      </c>
      <c r="D294" s="764" t="str">
        <f>IF(C294="PM","The emission monitoring techniques for PM10 and PM2.5 will follow the technique for PM. ","")&amp;IF($C294="","",IFERROR(HLOOKUP(C294,'BACT-Monitoring Hidden'!$Q$2:$AC$226,IF('Unit Types - Emission Rates'!$H$8="Combustion",112+MATCH(B294,'BACT-Monitoring Hidden'!$B$114:$B$151,0),IF('Unit Types - Emission Rates'!$H$8="Coatings",64+MATCH(B294,'BACT-Monitoring Hidden'!$B$66:$B$113,0),IF('Unit Types - Emission Rates'!$H$8="Chemical / Energy",1+MATCH(B294,'BACT-Monitoring Hidden'!$B$3:$B$65,0),150+MATCH(B294,'BACT-Monitoring Hidden'!$B$152:$B$226,0)))),FALSE),"Fill out the Additional Notes for Monitoring column to demonstrate how monitoring will be conducted to demonstrate compliance with the permit."))</f>
        <v/>
      </c>
      <c r="E294" s="1020"/>
      <c r="F294" s="1021"/>
      <c r="G294" s="157"/>
      <c r="H294" s="234"/>
      <c r="I294" s="237"/>
    </row>
    <row r="295" spans="1:9" ht="23.1" customHeight="1" x14ac:dyDescent="0.2">
      <c r="A295" s="308" t="str">
        <f>IF('Hidden Calculations'!AI289=-1,"",'Hidden Calculations'!AI289)</f>
        <v/>
      </c>
      <c r="B295" s="309" t="str">
        <f>'Hidden Calculations'!AM289</f>
        <v/>
      </c>
      <c r="C295" s="1022" t="str">
        <f>'Hidden Calculations'!AN289</f>
        <v/>
      </c>
      <c r="D295" s="820" t="str">
        <f>IF(C295="PM","The emission monitoring techniques for PM10 and PM2.5 will follow the technique for PM. ","")&amp;IF($C295="","",IFERROR(HLOOKUP(C295,'BACT-Monitoring Hidden'!$Q$2:$AC$226,IF('Unit Types - Emission Rates'!$H$8="Combustion",112+MATCH(B295,'BACT-Monitoring Hidden'!$B$114:$B$151,0),IF('Unit Types - Emission Rates'!$H$8="Coatings",64+MATCH(B295,'BACT-Monitoring Hidden'!$B$66:$B$113,0),IF('Unit Types - Emission Rates'!$H$8="Chemical / Energy",1+MATCH(B295,'BACT-Monitoring Hidden'!$B$3:$B$65,0),150+MATCH(B295,'BACT-Monitoring Hidden'!$B$152:$B$226,0)))),FALSE),"Fill out the Additional Notes for Monitoring column to demonstrate how monitoring will be conducted to demonstrate compliance with the permit."))</f>
        <v/>
      </c>
      <c r="E295" s="652"/>
      <c r="F295" s="1023"/>
      <c r="G295" s="157"/>
      <c r="H295" s="235"/>
      <c r="I295" s="237"/>
    </row>
    <row r="296" spans="1:9" ht="23.1" customHeight="1" x14ac:dyDescent="0.2">
      <c r="A296" s="308" t="str">
        <f>IF('Hidden Calculations'!AI290=-1,"",'Hidden Calculations'!AI290)</f>
        <v/>
      </c>
      <c r="B296" s="309" t="str">
        <f>'Hidden Calculations'!AM290</f>
        <v/>
      </c>
      <c r="C296" s="1022" t="str">
        <f>'Hidden Calculations'!AN290</f>
        <v/>
      </c>
      <c r="D296" s="820" t="str">
        <f>IF(C296="PM","The emission monitoring techniques for PM10 and PM2.5 will follow the technique for PM. ","")&amp;IF($C296="","",IFERROR(HLOOKUP(C296,'BACT-Monitoring Hidden'!$Q$2:$AC$226,IF('Unit Types - Emission Rates'!$H$8="Combustion",112+MATCH(B296,'BACT-Monitoring Hidden'!$B$114:$B$151,0),IF('Unit Types - Emission Rates'!$H$8="Coatings",64+MATCH(B296,'BACT-Monitoring Hidden'!$B$66:$B$113,0),IF('Unit Types - Emission Rates'!$H$8="Chemical / Energy",1+MATCH(B296,'BACT-Monitoring Hidden'!$B$3:$B$65,0),150+MATCH(B296,'BACT-Monitoring Hidden'!$B$152:$B$226,0)))),FALSE),"Fill out the Additional Notes for Monitoring column to demonstrate how monitoring will be conducted to demonstrate compliance with the permit."))</f>
        <v/>
      </c>
      <c r="E296" s="652"/>
      <c r="F296" s="1023"/>
      <c r="G296" s="157"/>
      <c r="H296" s="235"/>
      <c r="I296" s="237"/>
    </row>
    <row r="297" spans="1:9" ht="23.1" customHeight="1" x14ac:dyDescent="0.2">
      <c r="A297" s="308" t="str">
        <f>IF('Hidden Calculations'!AI291=-1,"",'Hidden Calculations'!AI291)</f>
        <v/>
      </c>
      <c r="B297" s="309" t="str">
        <f>'Hidden Calculations'!AM291</f>
        <v/>
      </c>
      <c r="C297" s="1022" t="str">
        <f>'Hidden Calculations'!AN291</f>
        <v/>
      </c>
      <c r="D297" s="820" t="str">
        <f>IF(C297="PM","The emission monitoring techniques for PM10 and PM2.5 will follow the technique for PM. ","")&amp;IF($C297="","",IFERROR(HLOOKUP(C297,'BACT-Monitoring Hidden'!$Q$2:$AC$226,IF('Unit Types - Emission Rates'!$H$8="Combustion",112+MATCH(B297,'BACT-Monitoring Hidden'!$B$114:$B$151,0),IF('Unit Types - Emission Rates'!$H$8="Coatings",64+MATCH(B297,'BACT-Monitoring Hidden'!$B$66:$B$113,0),IF('Unit Types - Emission Rates'!$H$8="Chemical / Energy",1+MATCH(B297,'BACT-Monitoring Hidden'!$B$3:$B$65,0),150+MATCH(B297,'BACT-Monitoring Hidden'!$B$152:$B$226,0)))),FALSE),"Fill out the Additional Notes for Monitoring column to demonstrate how monitoring will be conducted to demonstrate compliance with the permit."))</f>
        <v/>
      </c>
      <c r="E297" s="652"/>
      <c r="F297" s="1023"/>
      <c r="G297" s="157"/>
      <c r="H297" s="235"/>
      <c r="I297" s="237"/>
    </row>
    <row r="298" spans="1:9" ht="23.1" customHeight="1" x14ac:dyDescent="0.2">
      <c r="A298" s="308" t="str">
        <f>IF('Hidden Calculations'!AI292=-1,"",'Hidden Calculations'!AI292)</f>
        <v/>
      </c>
      <c r="B298" s="309" t="str">
        <f>'Hidden Calculations'!AM292</f>
        <v/>
      </c>
      <c r="C298" s="1022" t="str">
        <f>'Hidden Calculations'!AN292</f>
        <v/>
      </c>
      <c r="D298" s="820" t="str">
        <f>IF(C298="PM","The emission monitoring techniques for PM10 and PM2.5 will follow the technique for PM. ","")&amp;IF($C298="","",IFERROR(HLOOKUP(C298,'BACT-Monitoring Hidden'!$Q$2:$AC$226,IF('Unit Types - Emission Rates'!$H$8="Combustion",112+MATCH(B298,'BACT-Monitoring Hidden'!$B$114:$B$151,0),IF('Unit Types - Emission Rates'!$H$8="Coatings",64+MATCH(B298,'BACT-Monitoring Hidden'!$B$66:$B$113,0),IF('Unit Types - Emission Rates'!$H$8="Chemical / Energy",1+MATCH(B298,'BACT-Monitoring Hidden'!$B$3:$B$65,0),150+MATCH(B298,'BACT-Monitoring Hidden'!$B$152:$B$226,0)))),FALSE),"Fill out the Additional Notes for Monitoring column to demonstrate how monitoring will be conducted to demonstrate compliance with the permit."))</f>
        <v/>
      </c>
      <c r="E298" s="652"/>
      <c r="F298" s="1023"/>
      <c r="G298" s="157"/>
      <c r="H298" s="235"/>
      <c r="I298" s="237"/>
    </row>
    <row r="299" spans="1:9" ht="23.1" customHeight="1" x14ac:dyDescent="0.2">
      <c r="A299" s="308" t="str">
        <f>IF('Hidden Calculations'!AI293=-1,"",'Hidden Calculations'!AI293)</f>
        <v/>
      </c>
      <c r="B299" s="309" t="str">
        <f>'Hidden Calculations'!AM293</f>
        <v/>
      </c>
      <c r="C299" s="1022" t="str">
        <f>'Hidden Calculations'!AN293</f>
        <v/>
      </c>
      <c r="D299" s="820" t="str">
        <f>IF(C299="PM","The emission monitoring techniques for PM10 and PM2.5 will follow the technique for PM. ","")&amp;IF($C299="","",IFERROR(HLOOKUP(C299,'BACT-Monitoring Hidden'!$Q$2:$AC$226,IF('Unit Types - Emission Rates'!$H$8="Combustion",112+MATCH(B299,'BACT-Monitoring Hidden'!$B$114:$B$151,0),IF('Unit Types - Emission Rates'!$H$8="Coatings",64+MATCH(B299,'BACT-Monitoring Hidden'!$B$66:$B$113,0),IF('Unit Types - Emission Rates'!$H$8="Chemical / Energy",1+MATCH(B299,'BACT-Monitoring Hidden'!$B$3:$B$65,0),150+MATCH(B299,'BACT-Monitoring Hidden'!$B$152:$B$226,0)))),FALSE),"Fill out the Additional Notes for Monitoring column to demonstrate how monitoring will be conducted to demonstrate compliance with the permit."))</f>
        <v/>
      </c>
      <c r="E299" s="652"/>
      <c r="F299" s="1023"/>
      <c r="G299" s="157"/>
      <c r="H299" s="235"/>
      <c r="I299" s="237"/>
    </row>
    <row r="300" spans="1:9" ht="23.1" customHeight="1" x14ac:dyDescent="0.2">
      <c r="A300" s="308" t="str">
        <f>IF('Hidden Calculations'!AI294=-1,"",'Hidden Calculations'!AI294)</f>
        <v/>
      </c>
      <c r="B300" s="309" t="str">
        <f>'Hidden Calculations'!AM294</f>
        <v/>
      </c>
      <c r="C300" s="1022" t="str">
        <f>'Hidden Calculations'!AN294</f>
        <v/>
      </c>
      <c r="D300" s="820" t="str">
        <f>IF(C300="PM","The emission monitoring techniques for PM10 and PM2.5 will follow the technique for PM. ","")&amp;IF($C300="","",IFERROR(HLOOKUP(C300,'BACT-Monitoring Hidden'!$Q$2:$AC$226,IF('Unit Types - Emission Rates'!$H$8="Combustion",112+MATCH(B300,'BACT-Monitoring Hidden'!$B$114:$B$151,0),IF('Unit Types - Emission Rates'!$H$8="Coatings",64+MATCH(B300,'BACT-Monitoring Hidden'!$B$66:$B$113,0),IF('Unit Types - Emission Rates'!$H$8="Chemical / Energy",1+MATCH(B300,'BACT-Monitoring Hidden'!$B$3:$B$65,0),150+MATCH(B300,'BACT-Monitoring Hidden'!$B$152:$B$226,0)))),FALSE),"Fill out the Additional Notes for Monitoring column to demonstrate how monitoring will be conducted to demonstrate compliance with the permit."))</f>
        <v/>
      </c>
      <c r="E300" s="652"/>
      <c r="F300" s="1023"/>
      <c r="G300" s="157"/>
      <c r="H300" s="235"/>
      <c r="I300" s="237"/>
    </row>
    <row r="301" spans="1:9" ht="23.1" customHeight="1" x14ac:dyDescent="0.2">
      <c r="A301" s="308" t="str">
        <f>IF('Hidden Calculations'!AI295=-1,"",'Hidden Calculations'!AI295)</f>
        <v/>
      </c>
      <c r="B301" s="309" t="str">
        <f>'Hidden Calculations'!AM295</f>
        <v/>
      </c>
      <c r="C301" s="1022" t="str">
        <f>'Hidden Calculations'!AN295</f>
        <v/>
      </c>
      <c r="D301" s="820" t="str">
        <f>IF(C301="PM","The emission monitoring techniques for PM10 and PM2.5 will follow the technique for PM. ","")&amp;IF($C301="","",IFERROR(HLOOKUP(C301,'BACT-Monitoring Hidden'!$Q$2:$AC$226,IF('Unit Types - Emission Rates'!$H$8="Combustion",112+MATCH(B301,'BACT-Monitoring Hidden'!$B$114:$B$151,0),IF('Unit Types - Emission Rates'!$H$8="Coatings",64+MATCH(B301,'BACT-Monitoring Hidden'!$B$66:$B$113,0),IF('Unit Types - Emission Rates'!$H$8="Chemical / Energy",1+MATCH(B301,'BACT-Monitoring Hidden'!$B$3:$B$65,0),150+MATCH(B301,'BACT-Monitoring Hidden'!$B$152:$B$226,0)))),FALSE),"Fill out the Additional Notes for Monitoring column to demonstrate how monitoring will be conducted to demonstrate compliance with the permit."))</f>
        <v/>
      </c>
      <c r="E301" s="652"/>
      <c r="F301" s="1023"/>
      <c r="G301" s="157"/>
      <c r="H301" s="235"/>
      <c r="I301" s="237"/>
    </row>
    <row r="302" spans="1:9" ht="23.1" customHeight="1" x14ac:dyDescent="0.2">
      <c r="A302" s="308" t="str">
        <f>IF('Hidden Calculations'!AI296=-1,"",'Hidden Calculations'!AI296)</f>
        <v/>
      </c>
      <c r="B302" s="309" t="str">
        <f>'Hidden Calculations'!AM296</f>
        <v/>
      </c>
      <c r="C302" s="1022" t="str">
        <f>'Hidden Calculations'!AN296</f>
        <v/>
      </c>
      <c r="D302" s="820" t="str">
        <f>IF(C302="PM","The emission monitoring techniques for PM10 and PM2.5 will follow the technique for PM. ","")&amp;IF($C302="","",IFERROR(HLOOKUP(C302,'BACT-Monitoring Hidden'!$Q$2:$AC$226,IF('Unit Types - Emission Rates'!$H$8="Combustion",112+MATCH(B302,'BACT-Monitoring Hidden'!$B$114:$B$151,0),IF('Unit Types - Emission Rates'!$H$8="Coatings",64+MATCH(B302,'BACT-Monitoring Hidden'!$B$66:$B$113,0),IF('Unit Types - Emission Rates'!$H$8="Chemical / Energy",1+MATCH(B302,'BACT-Monitoring Hidden'!$B$3:$B$65,0),150+MATCH(B302,'BACT-Monitoring Hidden'!$B$152:$B$226,0)))),FALSE),"Fill out the Additional Notes for Monitoring column to demonstrate how monitoring will be conducted to demonstrate compliance with the permit."))</f>
        <v/>
      </c>
      <c r="E302" s="652"/>
      <c r="F302" s="1023"/>
      <c r="G302" s="157"/>
      <c r="H302" s="235"/>
      <c r="I302" s="237"/>
    </row>
    <row r="303" spans="1:9" ht="23.1" customHeight="1" x14ac:dyDescent="0.2">
      <c r="A303" s="308" t="str">
        <f>IF('Hidden Calculations'!AI297=-1,"",'Hidden Calculations'!AI297)</f>
        <v/>
      </c>
      <c r="B303" s="309" t="str">
        <f>'Hidden Calculations'!AM297</f>
        <v/>
      </c>
      <c r="C303" s="1022" t="str">
        <f>'Hidden Calculations'!AN297</f>
        <v/>
      </c>
      <c r="D303" s="820" t="str">
        <f>IF(C303="PM","The emission monitoring techniques for PM10 and PM2.5 will follow the technique for PM. ","")&amp;IF($C303="","",IFERROR(HLOOKUP(C303,'BACT-Monitoring Hidden'!$Q$2:$AC$226,IF('Unit Types - Emission Rates'!$H$8="Combustion",112+MATCH(B303,'BACT-Monitoring Hidden'!$B$114:$B$151,0),IF('Unit Types - Emission Rates'!$H$8="Coatings",64+MATCH(B303,'BACT-Monitoring Hidden'!$B$66:$B$113,0),IF('Unit Types - Emission Rates'!$H$8="Chemical / Energy",1+MATCH(B303,'BACT-Monitoring Hidden'!$B$3:$B$65,0),150+MATCH(B303,'BACT-Monitoring Hidden'!$B$152:$B$226,0)))),FALSE),"Fill out the Additional Notes for Monitoring column to demonstrate how monitoring will be conducted to demonstrate compliance with the permit."))</f>
        <v/>
      </c>
      <c r="E303" s="652"/>
      <c r="F303" s="1023"/>
      <c r="G303" s="157"/>
      <c r="H303" s="235"/>
      <c r="I303" s="237"/>
    </row>
    <row r="304" spans="1:9" ht="23.1" customHeight="1" x14ac:dyDescent="0.2">
      <c r="A304" s="308" t="str">
        <f>IF('Hidden Calculations'!AI298=-1,"",'Hidden Calculations'!AI298)</f>
        <v/>
      </c>
      <c r="B304" s="309" t="str">
        <f>'Hidden Calculations'!AM298</f>
        <v/>
      </c>
      <c r="C304" s="1022" t="str">
        <f>'Hidden Calculations'!AN298</f>
        <v/>
      </c>
      <c r="D304" s="820" t="str">
        <f>IF(C304="PM","The emission monitoring techniques for PM10 and PM2.5 will follow the technique for PM. ","")&amp;IF($C304="","",IFERROR(HLOOKUP(C304,'BACT-Monitoring Hidden'!$Q$2:$AC$226,IF('Unit Types - Emission Rates'!$H$8="Combustion",112+MATCH(B304,'BACT-Monitoring Hidden'!$B$114:$B$151,0),IF('Unit Types - Emission Rates'!$H$8="Coatings",64+MATCH(B304,'BACT-Monitoring Hidden'!$B$66:$B$113,0),IF('Unit Types - Emission Rates'!$H$8="Chemical / Energy",1+MATCH(B304,'BACT-Monitoring Hidden'!$B$3:$B$65,0),150+MATCH(B304,'BACT-Monitoring Hidden'!$B$152:$B$226,0)))),FALSE),"Fill out the Additional Notes for Monitoring column to demonstrate how monitoring will be conducted to demonstrate compliance with the permit."))</f>
        <v/>
      </c>
      <c r="E304" s="652"/>
      <c r="F304" s="1023"/>
      <c r="G304" s="157"/>
      <c r="H304" s="235"/>
      <c r="I304" s="237"/>
    </row>
    <row r="305" spans="1:9" ht="23.1" customHeight="1" x14ac:dyDescent="0.2">
      <c r="A305" s="308" t="str">
        <f>IF('Hidden Calculations'!AI299=-1,"",'Hidden Calculations'!AI299)</f>
        <v/>
      </c>
      <c r="B305" s="309" t="str">
        <f>'Hidden Calculations'!AM299</f>
        <v/>
      </c>
      <c r="C305" s="1022" t="str">
        <f>'Hidden Calculations'!AN299</f>
        <v/>
      </c>
      <c r="D305" s="820" t="str">
        <f>IF(C305="PM","The emission monitoring techniques for PM10 and PM2.5 will follow the technique for PM. ","")&amp;IF($C305="","",IFERROR(HLOOKUP(C305,'BACT-Monitoring Hidden'!$Q$2:$AC$226,IF('Unit Types - Emission Rates'!$H$8="Combustion",112+MATCH(B305,'BACT-Monitoring Hidden'!$B$114:$B$151,0),IF('Unit Types - Emission Rates'!$H$8="Coatings",64+MATCH(B305,'BACT-Monitoring Hidden'!$B$66:$B$113,0),IF('Unit Types - Emission Rates'!$H$8="Chemical / Energy",1+MATCH(B305,'BACT-Monitoring Hidden'!$B$3:$B$65,0),150+MATCH(B305,'BACT-Monitoring Hidden'!$B$152:$B$226,0)))),FALSE),"Fill out the Additional Notes for Monitoring column to demonstrate how monitoring will be conducted to demonstrate compliance with the permit."))</f>
        <v/>
      </c>
      <c r="E305" s="652"/>
      <c r="F305" s="1023"/>
      <c r="G305" s="157"/>
      <c r="H305" s="235"/>
      <c r="I305" s="237"/>
    </row>
    <row r="306" spans="1:9" ht="23.1" customHeight="1" thickBot="1" x14ac:dyDescent="0.25">
      <c r="A306" s="310" t="str">
        <f>IF('Hidden Calculations'!AI300=-1,"",'Hidden Calculations'!AI300)</f>
        <v/>
      </c>
      <c r="B306" s="311" t="str">
        <f>'Hidden Calculations'!AM300</f>
        <v/>
      </c>
      <c r="C306" s="1024" t="str">
        <f>'Hidden Calculations'!AN300</f>
        <v/>
      </c>
      <c r="D306" s="1025" t="str">
        <f>IF(C306="PM","The emission monitoring techniques for PM10 and PM2.5 will follow the technique for PM. ","")&amp;IF($C306="","",IFERROR(HLOOKUP(C306,'BACT-Monitoring Hidden'!$Q$2:$AC$226,IF('Unit Types - Emission Rates'!$H$8="Combustion",112+MATCH(B306,'BACT-Monitoring Hidden'!$B$114:$B$151,0),IF('Unit Types - Emission Rates'!$H$8="Coatings",64+MATCH(B306,'BACT-Monitoring Hidden'!$B$66:$B$113,0),IF('Unit Types - Emission Rates'!$H$8="Chemical / Energy",1+MATCH(B306,'BACT-Monitoring Hidden'!$B$3:$B$65,0),150+MATCH(B306,'BACT-Monitoring Hidden'!$B$152:$B$226,0)))),FALSE),"Fill out the Additional Notes for Monitoring column to demonstrate how monitoring will be conducted to demonstrate compliance with the permit."))</f>
        <v/>
      </c>
      <c r="E306" s="366"/>
      <c r="F306" s="1026"/>
      <c r="G306" s="158"/>
      <c r="H306" s="236"/>
      <c r="I306" s="237"/>
    </row>
    <row r="307" spans="1:9" ht="23.1" customHeight="1" x14ac:dyDescent="0.2">
      <c r="A307" s="1018" t="str">
        <f>IF('Hidden Calculations'!AI301=-1,"",'Hidden Calculations'!AI301)</f>
        <v/>
      </c>
      <c r="B307" s="1019" t="str">
        <f>'Hidden Calculations'!AM301</f>
        <v/>
      </c>
      <c r="C307" s="1019" t="str">
        <f>'Hidden Calculations'!AN301</f>
        <v/>
      </c>
      <c r="D307" s="764" t="str">
        <f>IF(C307="PM","The emission monitoring techniques for PM10 and PM2.5 will follow the technique for PM. ","")&amp;IF($C307="","",IFERROR(HLOOKUP(C307,'BACT-Monitoring Hidden'!$Q$2:$AC$226,IF('Unit Types - Emission Rates'!$H$8="Combustion",112+MATCH(B307,'BACT-Monitoring Hidden'!$B$114:$B$151,0),IF('Unit Types - Emission Rates'!$H$8="Coatings",64+MATCH(B307,'BACT-Monitoring Hidden'!$B$66:$B$113,0),IF('Unit Types - Emission Rates'!$H$8="Chemical / Energy",1+MATCH(B307,'BACT-Monitoring Hidden'!$B$3:$B$65,0),150+MATCH(B307,'BACT-Monitoring Hidden'!$B$152:$B$226,0)))),FALSE),"Fill out the Additional Notes for Monitoring column to demonstrate how monitoring will be conducted to demonstrate compliance with the permit."))</f>
        <v/>
      </c>
      <c r="E307" s="1020"/>
      <c r="F307" s="1021"/>
      <c r="G307" s="157"/>
      <c r="H307" s="234"/>
      <c r="I307" s="237"/>
    </row>
    <row r="308" spans="1:9" ht="23.1" customHeight="1" x14ac:dyDescent="0.2">
      <c r="A308" s="308" t="str">
        <f>IF('Hidden Calculations'!AI302=-1,"",'Hidden Calculations'!AI302)</f>
        <v/>
      </c>
      <c r="B308" s="309" t="str">
        <f>'Hidden Calculations'!AM302</f>
        <v/>
      </c>
      <c r="C308" s="1022" t="str">
        <f>'Hidden Calculations'!AN302</f>
        <v/>
      </c>
      <c r="D308" s="820" t="str">
        <f>IF(C308="PM","The emission monitoring techniques for PM10 and PM2.5 will follow the technique for PM. ","")&amp;IF($C308="","",IFERROR(HLOOKUP(C308,'BACT-Monitoring Hidden'!$Q$2:$AC$226,IF('Unit Types - Emission Rates'!$H$8="Combustion",112+MATCH(B308,'BACT-Monitoring Hidden'!$B$114:$B$151,0),IF('Unit Types - Emission Rates'!$H$8="Coatings",64+MATCH(B308,'BACT-Monitoring Hidden'!$B$66:$B$113,0),IF('Unit Types - Emission Rates'!$H$8="Chemical / Energy",1+MATCH(B308,'BACT-Monitoring Hidden'!$B$3:$B$65,0),150+MATCH(B308,'BACT-Monitoring Hidden'!$B$152:$B$226,0)))),FALSE),"Fill out the Additional Notes for Monitoring column to demonstrate how monitoring will be conducted to demonstrate compliance with the permit."))</f>
        <v/>
      </c>
      <c r="E308" s="652"/>
      <c r="F308" s="1023"/>
      <c r="G308" s="157"/>
      <c r="H308" s="235"/>
      <c r="I308" s="237"/>
    </row>
    <row r="309" spans="1:9" ht="23.1" customHeight="1" x14ac:dyDescent="0.2">
      <c r="A309" s="308" t="str">
        <f>IF('Hidden Calculations'!AI303=-1,"",'Hidden Calculations'!AI303)</f>
        <v/>
      </c>
      <c r="B309" s="309" t="str">
        <f>'Hidden Calculations'!AM303</f>
        <v/>
      </c>
      <c r="C309" s="1022" t="str">
        <f>'Hidden Calculations'!AN303</f>
        <v/>
      </c>
      <c r="D309" s="820" t="str">
        <f>IF(C309="PM","The emission monitoring techniques for PM10 and PM2.5 will follow the technique for PM. ","")&amp;IF($C309="","",IFERROR(HLOOKUP(C309,'BACT-Monitoring Hidden'!$Q$2:$AC$226,IF('Unit Types - Emission Rates'!$H$8="Combustion",112+MATCH(B309,'BACT-Monitoring Hidden'!$B$114:$B$151,0),IF('Unit Types - Emission Rates'!$H$8="Coatings",64+MATCH(B309,'BACT-Monitoring Hidden'!$B$66:$B$113,0),IF('Unit Types - Emission Rates'!$H$8="Chemical / Energy",1+MATCH(B309,'BACT-Monitoring Hidden'!$B$3:$B$65,0),150+MATCH(B309,'BACT-Monitoring Hidden'!$B$152:$B$226,0)))),FALSE),"Fill out the Additional Notes for Monitoring column to demonstrate how monitoring will be conducted to demonstrate compliance with the permit."))</f>
        <v/>
      </c>
      <c r="E309" s="652"/>
      <c r="F309" s="1023"/>
      <c r="G309" s="157"/>
      <c r="H309" s="235"/>
      <c r="I309" s="237"/>
    </row>
    <row r="310" spans="1:9" ht="23.1" customHeight="1" x14ac:dyDescent="0.2">
      <c r="A310" s="308" t="str">
        <f>IF('Hidden Calculations'!AI304=-1,"",'Hidden Calculations'!AI304)</f>
        <v/>
      </c>
      <c r="B310" s="309" t="str">
        <f>'Hidden Calculations'!AM304</f>
        <v/>
      </c>
      <c r="C310" s="1022" t="str">
        <f>'Hidden Calculations'!AN304</f>
        <v/>
      </c>
      <c r="D310" s="820" t="str">
        <f>IF(C310="PM","The emission monitoring techniques for PM10 and PM2.5 will follow the technique for PM. ","")&amp;IF($C310="","",IFERROR(HLOOKUP(C310,'BACT-Monitoring Hidden'!$Q$2:$AC$226,IF('Unit Types - Emission Rates'!$H$8="Combustion",112+MATCH(B310,'BACT-Monitoring Hidden'!$B$114:$B$151,0),IF('Unit Types - Emission Rates'!$H$8="Coatings",64+MATCH(B310,'BACT-Monitoring Hidden'!$B$66:$B$113,0),IF('Unit Types - Emission Rates'!$H$8="Chemical / Energy",1+MATCH(B310,'BACT-Monitoring Hidden'!$B$3:$B$65,0),150+MATCH(B310,'BACT-Monitoring Hidden'!$B$152:$B$226,0)))),FALSE),"Fill out the Additional Notes for Monitoring column to demonstrate how monitoring will be conducted to demonstrate compliance with the permit."))</f>
        <v/>
      </c>
      <c r="E310" s="652"/>
      <c r="F310" s="1023"/>
      <c r="G310" s="157"/>
      <c r="H310" s="235"/>
      <c r="I310" s="237"/>
    </row>
    <row r="311" spans="1:9" ht="23.1" customHeight="1" x14ac:dyDescent="0.2">
      <c r="A311" s="308" t="str">
        <f>IF('Hidden Calculations'!AI305=-1,"",'Hidden Calculations'!AI305)</f>
        <v/>
      </c>
      <c r="B311" s="309" t="str">
        <f>'Hidden Calculations'!AM305</f>
        <v/>
      </c>
      <c r="C311" s="1022" t="str">
        <f>'Hidden Calculations'!AN305</f>
        <v/>
      </c>
      <c r="D311" s="820" t="str">
        <f>IF(C311="PM","The emission monitoring techniques for PM10 and PM2.5 will follow the technique for PM. ","")&amp;IF($C311="","",IFERROR(HLOOKUP(C311,'BACT-Monitoring Hidden'!$Q$2:$AC$226,IF('Unit Types - Emission Rates'!$H$8="Combustion",112+MATCH(B311,'BACT-Monitoring Hidden'!$B$114:$B$151,0),IF('Unit Types - Emission Rates'!$H$8="Coatings",64+MATCH(B311,'BACT-Monitoring Hidden'!$B$66:$B$113,0),IF('Unit Types - Emission Rates'!$H$8="Chemical / Energy",1+MATCH(B311,'BACT-Monitoring Hidden'!$B$3:$B$65,0),150+MATCH(B311,'BACT-Monitoring Hidden'!$B$152:$B$226,0)))),FALSE),"Fill out the Additional Notes for Monitoring column to demonstrate how monitoring will be conducted to demonstrate compliance with the permit."))</f>
        <v/>
      </c>
      <c r="E311" s="652"/>
      <c r="F311" s="1023"/>
      <c r="G311" s="157"/>
      <c r="H311" s="235"/>
      <c r="I311" s="237"/>
    </row>
    <row r="312" spans="1:9" ht="23.1" customHeight="1" x14ac:dyDescent="0.2">
      <c r="A312" s="308" t="str">
        <f>IF('Hidden Calculations'!AI306=-1,"",'Hidden Calculations'!AI306)</f>
        <v/>
      </c>
      <c r="B312" s="309" t="str">
        <f>'Hidden Calculations'!AM306</f>
        <v/>
      </c>
      <c r="C312" s="1022" t="str">
        <f>'Hidden Calculations'!AN306</f>
        <v/>
      </c>
      <c r="D312" s="820" t="str">
        <f>IF(C312="PM","The emission monitoring techniques for PM10 and PM2.5 will follow the technique for PM. ","")&amp;IF($C312="","",IFERROR(HLOOKUP(C312,'BACT-Monitoring Hidden'!$Q$2:$AC$226,IF('Unit Types - Emission Rates'!$H$8="Combustion",112+MATCH(B312,'BACT-Monitoring Hidden'!$B$114:$B$151,0),IF('Unit Types - Emission Rates'!$H$8="Coatings",64+MATCH(B312,'BACT-Monitoring Hidden'!$B$66:$B$113,0),IF('Unit Types - Emission Rates'!$H$8="Chemical / Energy",1+MATCH(B312,'BACT-Monitoring Hidden'!$B$3:$B$65,0),150+MATCH(B312,'BACT-Monitoring Hidden'!$B$152:$B$226,0)))),FALSE),"Fill out the Additional Notes for Monitoring column to demonstrate how monitoring will be conducted to demonstrate compliance with the permit."))</f>
        <v/>
      </c>
      <c r="E312" s="652"/>
      <c r="F312" s="1023"/>
      <c r="G312" s="157"/>
      <c r="H312" s="235"/>
      <c r="I312" s="237"/>
    </row>
    <row r="313" spans="1:9" ht="23.1" customHeight="1" x14ac:dyDescent="0.2">
      <c r="A313" s="308" t="str">
        <f>IF('Hidden Calculations'!AI307=-1,"",'Hidden Calculations'!AI307)</f>
        <v/>
      </c>
      <c r="B313" s="309" t="str">
        <f>'Hidden Calculations'!AM307</f>
        <v/>
      </c>
      <c r="C313" s="1022" t="str">
        <f>'Hidden Calculations'!AN307</f>
        <v/>
      </c>
      <c r="D313" s="820" t="str">
        <f>IF(C313="PM","The emission monitoring techniques for PM10 and PM2.5 will follow the technique for PM. ","")&amp;IF($C313="","",IFERROR(HLOOKUP(C313,'BACT-Monitoring Hidden'!$Q$2:$AC$226,IF('Unit Types - Emission Rates'!$H$8="Combustion",112+MATCH(B313,'BACT-Monitoring Hidden'!$B$114:$B$151,0),IF('Unit Types - Emission Rates'!$H$8="Coatings",64+MATCH(B313,'BACT-Monitoring Hidden'!$B$66:$B$113,0),IF('Unit Types - Emission Rates'!$H$8="Chemical / Energy",1+MATCH(B313,'BACT-Monitoring Hidden'!$B$3:$B$65,0),150+MATCH(B313,'BACT-Monitoring Hidden'!$B$152:$B$226,0)))),FALSE),"Fill out the Additional Notes for Monitoring column to demonstrate how monitoring will be conducted to demonstrate compliance with the permit."))</f>
        <v/>
      </c>
      <c r="E313" s="652"/>
      <c r="F313" s="1023"/>
      <c r="G313" s="157"/>
      <c r="H313" s="235"/>
      <c r="I313" s="237"/>
    </row>
    <row r="314" spans="1:9" ht="23.1" customHeight="1" x14ac:dyDescent="0.2">
      <c r="A314" s="308" t="str">
        <f>IF('Hidden Calculations'!AI308=-1,"",'Hidden Calculations'!AI308)</f>
        <v/>
      </c>
      <c r="B314" s="309" t="str">
        <f>'Hidden Calculations'!AM308</f>
        <v/>
      </c>
      <c r="C314" s="1022" t="str">
        <f>'Hidden Calculations'!AN308</f>
        <v/>
      </c>
      <c r="D314" s="820" t="str">
        <f>IF(C314="PM","The emission monitoring techniques for PM10 and PM2.5 will follow the technique for PM. ","")&amp;IF($C314="","",IFERROR(HLOOKUP(C314,'BACT-Monitoring Hidden'!$Q$2:$AC$226,IF('Unit Types - Emission Rates'!$H$8="Combustion",112+MATCH(B314,'BACT-Monitoring Hidden'!$B$114:$B$151,0),IF('Unit Types - Emission Rates'!$H$8="Coatings",64+MATCH(B314,'BACT-Monitoring Hidden'!$B$66:$B$113,0),IF('Unit Types - Emission Rates'!$H$8="Chemical / Energy",1+MATCH(B314,'BACT-Monitoring Hidden'!$B$3:$B$65,0),150+MATCH(B314,'BACT-Monitoring Hidden'!$B$152:$B$226,0)))),FALSE),"Fill out the Additional Notes for Monitoring column to demonstrate how monitoring will be conducted to demonstrate compliance with the permit."))</f>
        <v/>
      </c>
      <c r="E314" s="652"/>
      <c r="F314" s="1023"/>
      <c r="G314" s="157"/>
      <c r="H314" s="235"/>
      <c r="I314" s="237"/>
    </row>
    <row r="315" spans="1:9" ht="23.1" customHeight="1" x14ac:dyDescent="0.2">
      <c r="A315" s="308" t="str">
        <f>IF('Hidden Calculations'!AI309=-1,"",'Hidden Calculations'!AI309)</f>
        <v/>
      </c>
      <c r="B315" s="309" t="str">
        <f>'Hidden Calculations'!AM309</f>
        <v/>
      </c>
      <c r="C315" s="1022" t="str">
        <f>'Hidden Calculations'!AN309</f>
        <v/>
      </c>
      <c r="D315" s="820" t="str">
        <f>IF(C315="PM","The emission monitoring techniques for PM10 and PM2.5 will follow the technique for PM. ","")&amp;IF($C315="","",IFERROR(HLOOKUP(C315,'BACT-Monitoring Hidden'!$Q$2:$AC$226,IF('Unit Types - Emission Rates'!$H$8="Combustion",112+MATCH(B315,'BACT-Monitoring Hidden'!$B$114:$B$151,0),IF('Unit Types - Emission Rates'!$H$8="Coatings",64+MATCH(B315,'BACT-Monitoring Hidden'!$B$66:$B$113,0),IF('Unit Types - Emission Rates'!$H$8="Chemical / Energy",1+MATCH(B315,'BACT-Monitoring Hidden'!$B$3:$B$65,0),150+MATCH(B315,'BACT-Monitoring Hidden'!$B$152:$B$226,0)))),FALSE),"Fill out the Additional Notes for Monitoring column to demonstrate how monitoring will be conducted to demonstrate compliance with the permit."))</f>
        <v/>
      </c>
      <c r="E315" s="652"/>
      <c r="F315" s="1023"/>
      <c r="G315" s="157"/>
      <c r="H315" s="235"/>
      <c r="I315" s="237"/>
    </row>
    <row r="316" spans="1:9" ht="23.1" customHeight="1" x14ac:dyDescent="0.2">
      <c r="A316" s="308" t="str">
        <f>IF('Hidden Calculations'!AI310=-1,"",'Hidden Calculations'!AI310)</f>
        <v/>
      </c>
      <c r="B316" s="309" t="str">
        <f>'Hidden Calculations'!AM310</f>
        <v/>
      </c>
      <c r="C316" s="1022" t="str">
        <f>'Hidden Calculations'!AN310</f>
        <v/>
      </c>
      <c r="D316" s="820" t="str">
        <f>IF(C316="PM","The emission monitoring techniques for PM10 and PM2.5 will follow the technique for PM. ","")&amp;IF($C316="","",IFERROR(HLOOKUP(C316,'BACT-Monitoring Hidden'!$Q$2:$AC$226,IF('Unit Types - Emission Rates'!$H$8="Combustion",112+MATCH(B316,'BACT-Monitoring Hidden'!$B$114:$B$151,0),IF('Unit Types - Emission Rates'!$H$8="Coatings",64+MATCH(B316,'BACT-Monitoring Hidden'!$B$66:$B$113,0),IF('Unit Types - Emission Rates'!$H$8="Chemical / Energy",1+MATCH(B316,'BACT-Monitoring Hidden'!$B$3:$B$65,0),150+MATCH(B316,'BACT-Monitoring Hidden'!$B$152:$B$226,0)))),FALSE),"Fill out the Additional Notes for Monitoring column to demonstrate how monitoring will be conducted to demonstrate compliance with the permit."))</f>
        <v/>
      </c>
      <c r="E316" s="652"/>
      <c r="F316" s="1023"/>
      <c r="G316" s="157"/>
      <c r="H316" s="235"/>
      <c r="I316" s="237"/>
    </row>
    <row r="317" spans="1:9" ht="23.1" customHeight="1" x14ac:dyDescent="0.2">
      <c r="A317" s="308" t="str">
        <f>IF('Hidden Calculations'!AI311=-1,"",'Hidden Calculations'!AI311)</f>
        <v/>
      </c>
      <c r="B317" s="309" t="str">
        <f>'Hidden Calculations'!AM311</f>
        <v/>
      </c>
      <c r="C317" s="1022" t="str">
        <f>'Hidden Calculations'!AN311</f>
        <v/>
      </c>
      <c r="D317" s="820" t="str">
        <f>IF(C317="PM","The emission monitoring techniques for PM10 and PM2.5 will follow the technique for PM. ","")&amp;IF($C317="","",IFERROR(HLOOKUP(C317,'BACT-Monitoring Hidden'!$Q$2:$AC$226,IF('Unit Types - Emission Rates'!$H$8="Combustion",112+MATCH(B317,'BACT-Monitoring Hidden'!$B$114:$B$151,0),IF('Unit Types - Emission Rates'!$H$8="Coatings",64+MATCH(B317,'BACT-Monitoring Hidden'!$B$66:$B$113,0),IF('Unit Types - Emission Rates'!$H$8="Chemical / Energy",1+MATCH(B317,'BACT-Monitoring Hidden'!$B$3:$B$65,0),150+MATCH(B317,'BACT-Monitoring Hidden'!$B$152:$B$226,0)))),FALSE),"Fill out the Additional Notes for Monitoring column to demonstrate how monitoring will be conducted to demonstrate compliance with the permit."))</f>
        <v/>
      </c>
      <c r="E317" s="652"/>
      <c r="F317" s="1023"/>
      <c r="G317" s="157"/>
      <c r="H317" s="235"/>
      <c r="I317" s="237"/>
    </row>
    <row r="318" spans="1:9" ht="23.1" customHeight="1" x14ac:dyDescent="0.2">
      <c r="A318" s="308" t="str">
        <f>IF('Hidden Calculations'!AI312=-1,"",'Hidden Calculations'!AI312)</f>
        <v/>
      </c>
      <c r="B318" s="309" t="str">
        <f>'Hidden Calculations'!AM312</f>
        <v/>
      </c>
      <c r="C318" s="1022" t="str">
        <f>'Hidden Calculations'!AN312</f>
        <v/>
      </c>
      <c r="D318" s="820" t="str">
        <f>IF(C318="PM","The emission monitoring techniques for PM10 and PM2.5 will follow the technique for PM. ","")&amp;IF($C318="","",IFERROR(HLOOKUP(C318,'BACT-Monitoring Hidden'!$Q$2:$AC$226,IF('Unit Types - Emission Rates'!$H$8="Combustion",112+MATCH(B318,'BACT-Monitoring Hidden'!$B$114:$B$151,0),IF('Unit Types - Emission Rates'!$H$8="Coatings",64+MATCH(B318,'BACT-Monitoring Hidden'!$B$66:$B$113,0),IF('Unit Types - Emission Rates'!$H$8="Chemical / Energy",1+MATCH(B318,'BACT-Monitoring Hidden'!$B$3:$B$65,0),150+MATCH(B318,'BACT-Monitoring Hidden'!$B$152:$B$226,0)))),FALSE),"Fill out the Additional Notes for Monitoring column to demonstrate how monitoring will be conducted to demonstrate compliance with the permit."))</f>
        <v/>
      </c>
      <c r="E318" s="652"/>
      <c r="F318" s="1023"/>
      <c r="G318" s="157"/>
      <c r="H318" s="235"/>
      <c r="I318" s="237"/>
    </row>
    <row r="319" spans="1:9" ht="23.1" customHeight="1" thickBot="1" x14ac:dyDescent="0.25">
      <c r="A319" s="310" t="str">
        <f>IF('Hidden Calculations'!AI313=-1,"",'Hidden Calculations'!AI313)</f>
        <v/>
      </c>
      <c r="B319" s="311" t="str">
        <f>'Hidden Calculations'!AM313</f>
        <v/>
      </c>
      <c r="C319" s="1024" t="str">
        <f>'Hidden Calculations'!AN313</f>
        <v/>
      </c>
      <c r="D319" s="1025" t="str">
        <f>IF(C319="PM","The emission monitoring techniques for PM10 and PM2.5 will follow the technique for PM. ","")&amp;IF($C319="","",IFERROR(HLOOKUP(C319,'BACT-Monitoring Hidden'!$Q$2:$AC$226,IF('Unit Types - Emission Rates'!$H$8="Combustion",112+MATCH(B319,'BACT-Monitoring Hidden'!$B$114:$B$151,0),IF('Unit Types - Emission Rates'!$H$8="Coatings",64+MATCH(B319,'BACT-Monitoring Hidden'!$B$66:$B$113,0),IF('Unit Types - Emission Rates'!$H$8="Chemical / Energy",1+MATCH(B319,'BACT-Monitoring Hidden'!$B$3:$B$65,0),150+MATCH(B319,'BACT-Monitoring Hidden'!$B$152:$B$226,0)))),FALSE),"Fill out the Additional Notes for Monitoring column to demonstrate how monitoring will be conducted to demonstrate compliance with the permit."))</f>
        <v/>
      </c>
      <c r="E319" s="366"/>
      <c r="F319" s="1026"/>
      <c r="G319" s="158"/>
      <c r="H319" s="236"/>
      <c r="I319" s="237"/>
    </row>
    <row r="320" spans="1:9" ht="23.1" customHeight="1" x14ac:dyDescent="0.2">
      <c r="A320" s="1018" t="str">
        <f>IF('Hidden Calculations'!AI314=-1,"",'Hidden Calculations'!AI314)</f>
        <v/>
      </c>
      <c r="B320" s="1019" t="str">
        <f>'Hidden Calculations'!AM314</f>
        <v/>
      </c>
      <c r="C320" s="1019" t="str">
        <f>'Hidden Calculations'!AN314</f>
        <v/>
      </c>
      <c r="D320" s="764" t="str">
        <f>IF(C320="PM","The emission monitoring techniques for PM10 and PM2.5 will follow the technique for PM. ","")&amp;IF($C320="","",IFERROR(HLOOKUP(C320,'BACT-Monitoring Hidden'!$Q$2:$AC$226,IF('Unit Types - Emission Rates'!$H$8="Combustion",112+MATCH(B320,'BACT-Monitoring Hidden'!$B$114:$B$151,0),IF('Unit Types - Emission Rates'!$H$8="Coatings",64+MATCH(B320,'BACT-Monitoring Hidden'!$B$66:$B$113,0),IF('Unit Types - Emission Rates'!$H$8="Chemical / Energy",1+MATCH(B320,'BACT-Monitoring Hidden'!$B$3:$B$65,0),150+MATCH(B320,'BACT-Monitoring Hidden'!$B$152:$B$226,0)))),FALSE),"Fill out the Additional Notes for Monitoring column to demonstrate how monitoring will be conducted to demonstrate compliance with the permit."))</f>
        <v/>
      </c>
      <c r="E320" s="1020"/>
      <c r="F320" s="1021"/>
      <c r="G320" s="157"/>
      <c r="H320" s="234"/>
      <c r="I320" s="237"/>
    </row>
    <row r="321" spans="1:9" ht="23.1" customHeight="1" x14ac:dyDescent="0.2">
      <c r="A321" s="308" t="str">
        <f>IF('Hidden Calculations'!AI315=-1,"",'Hidden Calculations'!AI315)</f>
        <v/>
      </c>
      <c r="B321" s="309" t="str">
        <f>'Hidden Calculations'!AM315</f>
        <v/>
      </c>
      <c r="C321" s="1022" t="str">
        <f>'Hidden Calculations'!AN315</f>
        <v/>
      </c>
      <c r="D321" s="820" t="str">
        <f>IF(C321="PM","The emission monitoring techniques for PM10 and PM2.5 will follow the technique for PM. ","")&amp;IF($C321="","",IFERROR(HLOOKUP(C321,'BACT-Monitoring Hidden'!$Q$2:$AC$226,IF('Unit Types - Emission Rates'!$H$8="Combustion",112+MATCH(B321,'BACT-Monitoring Hidden'!$B$114:$B$151,0),IF('Unit Types - Emission Rates'!$H$8="Coatings",64+MATCH(B321,'BACT-Monitoring Hidden'!$B$66:$B$113,0),IF('Unit Types - Emission Rates'!$H$8="Chemical / Energy",1+MATCH(B321,'BACT-Monitoring Hidden'!$B$3:$B$65,0),150+MATCH(B321,'BACT-Monitoring Hidden'!$B$152:$B$226,0)))),FALSE),"Fill out the Additional Notes for Monitoring column to demonstrate how monitoring will be conducted to demonstrate compliance with the permit."))</f>
        <v/>
      </c>
      <c r="E321" s="652"/>
      <c r="F321" s="1023"/>
      <c r="G321" s="157"/>
      <c r="H321" s="235"/>
      <c r="I321" s="237"/>
    </row>
    <row r="322" spans="1:9" ht="23.1" customHeight="1" x14ac:dyDescent="0.2">
      <c r="A322" s="308" t="str">
        <f>IF('Hidden Calculations'!AI316=-1,"",'Hidden Calculations'!AI316)</f>
        <v/>
      </c>
      <c r="B322" s="309" t="str">
        <f>'Hidden Calculations'!AM316</f>
        <v/>
      </c>
      <c r="C322" s="1022" t="str">
        <f>'Hidden Calculations'!AN316</f>
        <v/>
      </c>
      <c r="D322" s="820" t="str">
        <f>IF(C322="PM","The emission monitoring techniques for PM10 and PM2.5 will follow the technique for PM. ","")&amp;IF($C322="","",IFERROR(HLOOKUP(C322,'BACT-Monitoring Hidden'!$Q$2:$AC$226,IF('Unit Types - Emission Rates'!$H$8="Combustion",112+MATCH(B322,'BACT-Monitoring Hidden'!$B$114:$B$151,0),IF('Unit Types - Emission Rates'!$H$8="Coatings",64+MATCH(B322,'BACT-Monitoring Hidden'!$B$66:$B$113,0),IF('Unit Types - Emission Rates'!$H$8="Chemical / Energy",1+MATCH(B322,'BACT-Monitoring Hidden'!$B$3:$B$65,0),150+MATCH(B322,'BACT-Monitoring Hidden'!$B$152:$B$226,0)))),FALSE),"Fill out the Additional Notes for Monitoring column to demonstrate how monitoring will be conducted to demonstrate compliance with the permit."))</f>
        <v/>
      </c>
      <c r="E322" s="652"/>
      <c r="F322" s="1023"/>
      <c r="G322" s="157"/>
      <c r="H322" s="235"/>
      <c r="I322" s="237"/>
    </row>
    <row r="323" spans="1:9" ht="23.1" customHeight="1" x14ac:dyDescent="0.2">
      <c r="A323" s="308" t="str">
        <f>IF('Hidden Calculations'!AI317=-1,"",'Hidden Calculations'!AI317)</f>
        <v/>
      </c>
      <c r="B323" s="309" t="str">
        <f>'Hidden Calculations'!AM317</f>
        <v/>
      </c>
      <c r="C323" s="1022" t="str">
        <f>'Hidden Calculations'!AN317</f>
        <v/>
      </c>
      <c r="D323" s="820" t="str">
        <f>IF(C323="PM","The emission monitoring techniques for PM10 and PM2.5 will follow the technique for PM. ","")&amp;IF($C323="","",IFERROR(HLOOKUP(C323,'BACT-Monitoring Hidden'!$Q$2:$AC$226,IF('Unit Types - Emission Rates'!$H$8="Combustion",112+MATCH(B323,'BACT-Monitoring Hidden'!$B$114:$B$151,0),IF('Unit Types - Emission Rates'!$H$8="Coatings",64+MATCH(B323,'BACT-Monitoring Hidden'!$B$66:$B$113,0),IF('Unit Types - Emission Rates'!$H$8="Chemical / Energy",1+MATCH(B323,'BACT-Monitoring Hidden'!$B$3:$B$65,0),150+MATCH(B323,'BACT-Monitoring Hidden'!$B$152:$B$226,0)))),FALSE),"Fill out the Additional Notes for Monitoring column to demonstrate how monitoring will be conducted to demonstrate compliance with the permit."))</f>
        <v/>
      </c>
      <c r="E323" s="652"/>
      <c r="F323" s="1023"/>
      <c r="G323" s="157"/>
      <c r="H323" s="235"/>
      <c r="I323" s="237"/>
    </row>
    <row r="324" spans="1:9" ht="23.1" customHeight="1" x14ac:dyDescent="0.2">
      <c r="A324" s="308" t="str">
        <f>IF('Hidden Calculations'!AI318=-1,"",'Hidden Calculations'!AI318)</f>
        <v/>
      </c>
      <c r="B324" s="309" t="str">
        <f>'Hidden Calculations'!AM318</f>
        <v/>
      </c>
      <c r="C324" s="1022" t="str">
        <f>'Hidden Calculations'!AN318</f>
        <v/>
      </c>
      <c r="D324" s="820" t="str">
        <f>IF(C324="PM","The emission monitoring techniques for PM10 and PM2.5 will follow the technique for PM. ","")&amp;IF($C324="","",IFERROR(HLOOKUP(C324,'BACT-Monitoring Hidden'!$Q$2:$AC$226,IF('Unit Types - Emission Rates'!$H$8="Combustion",112+MATCH(B324,'BACT-Monitoring Hidden'!$B$114:$B$151,0),IF('Unit Types - Emission Rates'!$H$8="Coatings",64+MATCH(B324,'BACT-Monitoring Hidden'!$B$66:$B$113,0),IF('Unit Types - Emission Rates'!$H$8="Chemical / Energy",1+MATCH(B324,'BACT-Monitoring Hidden'!$B$3:$B$65,0),150+MATCH(B324,'BACT-Monitoring Hidden'!$B$152:$B$226,0)))),FALSE),"Fill out the Additional Notes for Monitoring column to demonstrate how monitoring will be conducted to demonstrate compliance with the permit."))</f>
        <v/>
      </c>
      <c r="E324" s="652"/>
      <c r="F324" s="1023"/>
      <c r="G324" s="157"/>
      <c r="H324" s="235"/>
      <c r="I324" s="237"/>
    </row>
    <row r="325" spans="1:9" ht="23.1" customHeight="1" x14ac:dyDescent="0.2">
      <c r="A325" s="308" t="str">
        <f>IF('Hidden Calculations'!AI319=-1,"",'Hidden Calculations'!AI319)</f>
        <v/>
      </c>
      <c r="B325" s="309" t="str">
        <f>'Hidden Calculations'!AM319</f>
        <v/>
      </c>
      <c r="C325" s="1022" t="str">
        <f>'Hidden Calculations'!AN319</f>
        <v/>
      </c>
      <c r="D325" s="820" t="str">
        <f>IF(C325="PM","The emission monitoring techniques for PM10 and PM2.5 will follow the technique for PM. ","")&amp;IF($C325="","",IFERROR(HLOOKUP(C325,'BACT-Monitoring Hidden'!$Q$2:$AC$226,IF('Unit Types - Emission Rates'!$H$8="Combustion",112+MATCH(B325,'BACT-Monitoring Hidden'!$B$114:$B$151,0),IF('Unit Types - Emission Rates'!$H$8="Coatings",64+MATCH(B325,'BACT-Monitoring Hidden'!$B$66:$B$113,0),IF('Unit Types - Emission Rates'!$H$8="Chemical / Energy",1+MATCH(B325,'BACT-Monitoring Hidden'!$B$3:$B$65,0),150+MATCH(B325,'BACT-Monitoring Hidden'!$B$152:$B$226,0)))),FALSE),"Fill out the Additional Notes for Monitoring column to demonstrate how monitoring will be conducted to demonstrate compliance with the permit."))</f>
        <v/>
      </c>
      <c r="E325" s="652"/>
      <c r="F325" s="1023"/>
      <c r="G325" s="157"/>
      <c r="H325" s="235"/>
      <c r="I325" s="237"/>
    </row>
    <row r="326" spans="1:9" ht="23.1" customHeight="1" x14ac:dyDescent="0.2">
      <c r="A326" s="308" t="str">
        <f>IF('Hidden Calculations'!AI320=-1,"",'Hidden Calculations'!AI320)</f>
        <v/>
      </c>
      <c r="B326" s="309" t="str">
        <f>'Hidden Calculations'!AM320</f>
        <v/>
      </c>
      <c r="C326" s="1022" t="str">
        <f>'Hidden Calculations'!AN320</f>
        <v/>
      </c>
      <c r="D326" s="820" t="str">
        <f>IF(C326="PM","The emission monitoring techniques for PM10 and PM2.5 will follow the technique for PM. ","")&amp;IF($C326="","",IFERROR(HLOOKUP(C326,'BACT-Monitoring Hidden'!$Q$2:$AC$226,IF('Unit Types - Emission Rates'!$H$8="Combustion",112+MATCH(B326,'BACT-Monitoring Hidden'!$B$114:$B$151,0),IF('Unit Types - Emission Rates'!$H$8="Coatings",64+MATCH(B326,'BACT-Monitoring Hidden'!$B$66:$B$113,0),IF('Unit Types - Emission Rates'!$H$8="Chemical / Energy",1+MATCH(B326,'BACT-Monitoring Hidden'!$B$3:$B$65,0),150+MATCH(B326,'BACT-Monitoring Hidden'!$B$152:$B$226,0)))),FALSE),"Fill out the Additional Notes for Monitoring column to demonstrate how monitoring will be conducted to demonstrate compliance with the permit."))</f>
        <v/>
      </c>
      <c r="E326" s="652"/>
      <c r="F326" s="1023"/>
      <c r="G326" s="157"/>
      <c r="H326" s="235"/>
      <c r="I326" s="237"/>
    </row>
    <row r="327" spans="1:9" ht="23.1" customHeight="1" x14ac:dyDescent="0.2">
      <c r="A327" s="308" t="str">
        <f>IF('Hidden Calculations'!AI321=-1,"",'Hidden Calculations'!AI321)</f>
        <v/>
      </c>
      <c r="B327" s="309" t="str">
        <f>'Hidden Calculations'!AM321</f>
        <v/>
      </c>
      <c r="C327" s="1022" t="str">
        <f>'Hidden Calculations'!AN321</f>
        <v/>
      </c>
      <c r="D327" s="820" t="str">
        <f>IF(C327="PM","The emission monitoring techniques for PM10 and PM2.5 will follow the technique for PM. ","")&amp;IF($C327="","",IFERROR(HLOOKUP(C327,'BACT-Monitoring Hidden'!$Q$2:$AC$226,IF('Unit Types - Emission Rates'!$H$8="Combustion",112+MATCH(B327,'BACT-Monitoring Hidden'!$B$114:$B$151,0),IF('Unit Types - Emission Rates'!$H$8="Coatings",64+MATCH(B327,'BACT-Monitoring Hidden'!$B$66:$B$113,0),IF('Unit Types - Emission Rates'!$H$8="Chemical / Energy",1+MATCH(B327,'BACT-Monitoring Hidden'!$B$3:$B$65,0),150+MATCH(B327,'BACT-Monitoring Hidden'!$B$152:$B$226,0)))),FALSE),"Fill out the Additional Notes for Monitoring column to demonstrate how monitoring will be conducted to demonstrate compliance with the permit."))</f>
        <v/>
      </c>
      <c r="E327" s="652"/>
      <c r="F327" s="1023"/>
      <c r="G327" s="157"/>
      <c r="H327" s="235"/>
      <c r="I327" s="237"/>
    </row>
    <row r="328" spans="1:9" ht="23.1" customHeight="1" x14ac:dyDescent="0.2">
      <c r="A328" s="308" t="str">
        <f>IF('Hidden Calculations'!AI322=-1,"",'Hidden Calculations'!AI322)</f>
        <v/>
      </c>
      <c r="B328" s="309" t="str">
        <f>'Hidden Calculations'!AM322</f>
        <v/>
      </c>
      <c r="C328" s="1022" t="str">
        <f>'Hidden Calculations'!AN322</f>
        <v/>
      </c>
      <c r="D328" s="820" t="str">
        <f>IF(C328="PM","The emission monitoring techniques for PM10 and PM2.5 will follow the technique for PM. ","")&amp;IF($C328="","",IFERROR(HLOOKUP(C328,'BACT-Monitoring Hidden'!$Q$2:$AC$226,IF('Unit Types - Emission Rates'!$H$8="Combustion",112+MATCH(B328,'BACT-Monitoring Hidden'!$B$114:$B$151,0),IF('Unit Types - Emission Rates'!$H$8="Coatings",64+MATCH(B328,'BACT-Monitoring Hidden'!$B$66:$B$113,0),IF('Unit Types - Emission Rates'!$H$8="Chemical / Energy",1+MATCH(B328,'BACT-Monitoring Hidden'!$B$3:$B$65,0),150+MATCH(B328,'BACT-Monitoring Hidden'!$B$152:$B$226,0)))),FALSE),"Fill out the Additional Notes for Monitoring column to demonstrate how monitoring will be conducted to demonstrate compliance with the permit."))</f>
        <v/>
      </c>
      <c r="E328" s="652"/>
      <c r="F328" s="1023"/>
      <c r="G328" s="157"/>
      <c r="H328" s="235"/>
      <c r="I328" s="237"/>
    </row>
    <row r="329" spans="1:9" ht="23.1" customHeight="1" x14ac:dyDescent="0.2">
      <c r="A329" s="308" t="str">
        <f>IF('Hidden Calculations'!AI323=-1,"",'Hidden Calculations'!AI323)</f>
        <v/>
      </c>
      <c r="B329" s="309" t="str">
        <f>'Hidden Calculations'!AM323</f>
        <v/>
      </c>
      <c r="C329" s="1022" t="str">
        <f>'Hidden Calculations'!AN323</f>
        <v/>
      </c>
      <c r="D329" s="820" t="str">
        <f>IF(C329="PM","The emission monitoring techniques for PM10 and PM2.5 will follow the technique for PM. ","")&amp;IF($C329="","",IFERROR(HLOOKUP(C329,'BACT-Monitoring Hidden'!$Q$2:$AC$226,IF('Unit Types - Emission Rates'!$H$8="Combustion",112+MATCH(B329,'BACT-Monitoring Hidden'!$B$114:$B$151,0),IF('Unit Types - Emission Rates'!$H$8="Coatings",64+MATCH(B329,'BACT-Monitoring Hidden'!$B$66:$B$113,0),IF('Unit Types - Emission Rates'!$H$8="Chemical / Energy",1+MATCH(B329,'BACT-Monitoring Hidden'!$B$3:$B$65,0),150+MATCH(B329,'BACT-Monitoring Hidden'!$B$152:$B$226,0)))),FALSE),"Fill out the Additional Notes for Monitoring column to demonstrate how monitoring will be conducted to demonstrate compliance with the permit."))</f>
        <v/>
      </c>
      <c r="E329" s="652"/>
      <c r="F329" s="1023"/>
      <c r="G329" s="157"/>
      <c r="H329" s="235"/>
      <c r="I329" s="237"/>
    </row>
    <row r="330" spans="1:9" ht="23.1" customHeight="1" x14ac:dyDescent="0.2">
      <c r="A330" s="308" t="str">
        <f>IF('Hidden Calculations'!AI324=-1,"",'Hidden Calculations'!AI324)</f>
        <v/>
      </c>
      <c r="B330" s="309" t="str">
        <f>'Hidden Calculations'!AM324</f>
        <v/>
      </c>
      <c r="C330" s="1022" t="str">
        <f>'Hidden Calculations'!AN324</f>
        <v/>
      </c>
      <c r="D330" s="820" t="str">
        <f>IF(C330="PM","The emission monitoring techniques for PM10 and PM2.5 will follow the technique for PM. ","")&amp;IF($C330="","",IFERROR(HLOOKUP(C330,'BACT-Monitoring Hidden'!$Q$2:$AC$226,IF('Unit Types - Emission Rates'!$H$8="Combustion",112+MATCH(B330,'BACT-Monitoring Hidden'!$B$114:$B$151,0),IF('Unit Types - Emission Rates'!$H$8="Coatings",64+MATCH(B330,'BACT-Monitoring Hidden'!$B$66:$B$113,0),IF('Unit Types - Emission Rates'!$H$8="Chemical / Energy",1+MATCH(B330,'BACT-Monitoring Hidden'!$B$3:$B$65,0),150+MATCH(B330,'BACT-Monitoring Hidden'!$B$152:$B$226,0)))),FALSE),"Fill out the Additional Notes for Monitoring column to demonstrate how monitoring will be conducted to demonstrate compliance with the permit."))</f>
        <v/>
      </c>
      <c r="E330" s="652"/>
      <c r="F330" s="1023"/>
      <c r="G330" s="157"/>
      <c r="H330" s="235"/>
      <c r="I330" s="237"/>
    </row>
    <row r="331" spans="1:9" ht="23.1" customHeight="1" x14ac:dyDescent="0.2">
      <c r="A331" s="308" t="str">
        <f>IF('Hidden Calculations'!AI325=-1,"",'Hidden Calculations'!AI325)</f>
        <v/>
      </c>
      <c r="B331" s="309" t="str">
        <f>'Hidden Calculations'!AM325</f>
        <v/>
      </c>
      <c r="C331" s="1022" t="str">
        <f>'Hidden Calculations'!AN325</f>
        <v/>
      </c>
      <c r="D331" s="820" t="str">
        <f>IF(C331="PM","The emission monitoring techniques for PM10 and PM2.5 will follow the technique for PM. ","")&amp;IF($C331="","",IFERROR(HLOOKUP(C331,'BACT-Monitoring Hidden'!$Q$2:$AC$226,IF('Unit Types - Emission Rates'!$H$8="Combustion",112+MATCH(B331,'BACT-Monitoring Hidden'!$B$114:$B$151,0),IF('Unit Types - Emission Rates'!$H$8="Coatings",64+MATCH(B331,'BACT-Monitoring Hidden'!$B$66:$B$113,0),IF('Unit Types - Emission Rates'!$H$8="Chemical / Energy",1+MATCH(B331,'BACT-Monitoring Hidden'!$B$3:$B$65,0),150+MATCH(B331,'BACT-Monitoring Hidden'!$B$152:$B$226,0)))),FALSE),"Fill out the Additional Notes for Monitoring column to demonstrate how monitoring will be conducted to demonstrate compliance with the permit."))</f>
        <v/>
      </c>
      <c r="E331" s="652"/>
      <c r="F331" s="1023"/>
      <c r="G331" s="157"/>
      <c r="H331" s="235"/>
      <c r="I331" s="237"/>
    </row>
    <row r="332" spans="1:9" ht="23.1" customHeight="1" thickBot="1" x14ac:dyDescent="0.25">
      <c r="A332" s="310" t="str">
        <f>IF('Hidden Calculations'!AI326=-1,"",'Hidden Calculations'!AI326)</f>
        <v/>
      </c>
      <c r="B332" s="311" t="str">
        <f>'Hidden Calculations'!AM326</f>
        <v/>
      </c>
      <c r="C332" s="1024" t="str">
        <f>'Hidden Calculations'!AN326</f>
        <v/>
      </c>
      <c r="D332" s="1025" t="str">
        <f>IF(C332="PM","The emission monitoring techniques for PM10 and PM2.5 will follow the technique for PM. ","")&amp;IF($C332="","",IFERROR(HLOOKUP(C332,'BACT-Monitoring Hidden'!$Q$2:$AC$226,IF('Unit Types - Emission Rates'!$H$8="Combustion",112+MATCH(B332,'BACT-Monitoring Hidden'!$B$114:$B$151,0),IF('Unit Types - Emission Rates'!$H$8="Coatings",64+MATCH(B332,'BACT-Monitoring Hidden'!$B$66:$B$113,0),IF('Unit Types - Emission Rates'!$H$8="Chemical / Energy",1+MATCH(B332,'BACT-Monitoring Hidden'!$B$3:$B$65,0),150+MATCH(B332,'BACT-Monitoring Hidden'!$B$152:$B$226,0)))),FALSE),"Fill out the Additional Notes for Monitoring column to demonstrate how monitoring will be conducted to demonstrate compliance with the permit."))</f>
        <v/>
      </c>
      <c r="E332" s="366"/>
      <c r="F332" s="1026"/>
      <c r="G332" s="158"/>
      <c r="H332" s="236"/>
      <c r="I332" s="237"/>
    </row>
    <row r="333" spans="1:9" ht="17.100000000000001" customHeight="1" x14ac:dyDescent="0.2">
      <c r="A333" s="1271" t="s">
        <v>329</v>
      </c>
      <c r="B333" s="1271"/>
      <c r="C333" s="1271"/>
      <c r="D333" s="1271"/>
      <c r="E333" s="1271"/>
      <c r="F333" s="1271"/>
      <c r="G333" s="1271"/>
      <c r="H333" s="1271"/>
      <c r="I333" s="1271"/>
    </row>
    <row r="334" spans="1:9" ht="8.4499999999999993" customHeight="1" x14ac:dyDescent="0.2">
      <c r="A334" s="406" t="s">
        <v>106</v>
      </c>
      <c r="B334" s="7"/>
      <c r="C334" s="7"/>
      <c r="D334" s="7"/>
      <c r="E334" s="7"/>
      <c r="F334" s="7"/>
      <c r="G334" s="7"/>
      <c r="H334" s="7"/>
      <c r="I334" s="7"/>
    </row>
  </sheetData>
  <sheetProtection algorithmName="SHA-512" hashValue="Ay6NSTCC8thCCs/Qs4Pt+/Ke0TV1UZdVRChpfKGLvlBtCwBkC8DlqanjtizDLWGOvN50Flv3JjfpTxubpdfTYA==" saltValue="xZ3AiczJb4Vh0Dsk04ik8Q==" spinCount="100000" sheet="1" objects="1" scenarios="1" formatRows="0" autoFilter="0"/>
  <mergeCells count="12">
    <mergeCell ref="A1:I1"/>
    <mergeCell ref="A6:H6"/>
    <mergeCell ref="A333:I333"/>
    <mergeCell ref="A2:F2"/>
    <mergeCell ref="A3:F3"/>
    <mergeCell ref="A4:F4"/>
    <mergeCell ref="A5:F5"/>
    <mergeCell ref="G2:H2"/>
    <mergeCell ref="G3:H3"/>
    <mergeCell ref="I3:I5"/>
    <mergeCell ref="G4:H4"/>
    <mergeCell ref="G5:H5"/>
  </mergeCells>
  <conditionalFormatting sqref="A8:H332">
    <cfRule type="expression" dxfId="34" priority="20" stopIfTrue="1">
      <formula>$A8=""</formula>
    </cfRule>
  </conditionalFormatting>
  <conditionalFormatting sqref="C8:H332">
    <cfRule type="expression" dxfId="31" priority="21" stopIfTrue="1">
      <formula>$C8=""</formula>
    </cfRule>
  </conditionalFormatting>
  <conditionalFormatting sqref="E8:E332">
    <cfRule type="expression" dxfId="30" priority="22">
      <formula>$E8="No"</formula>
    </cfRule>
  </conditionalFormatting>
  <conditionalFormatting sqref="F8:F332">
    <cfRule type="expression" dxfId="29" priority="23">
      <formula>AND(SEARCH("specify",D8),ISBLANK(F8))</formula>
    </cfRule>
    <cfRule type="expression" dxfId="28" priority="24">
      <formula>AND(SEARCH("provide",D8),ISBLANK(F8))</formula>
    </cfRule>
    <cfRule type="expression" dxfId="27" priority="25">
      <formula>AND(SEARCH("additional notes for",D8),ISBLANK(F8))</formula>
    </cfRule>
    <cfRule type="expression" dxfId="26" priority="26">
      <formula>AND(SEARCH("explain",D8),ISBLANK(F8))</formula>
    </cfRule>
  </conditionalFormatting>
  <conditionalFormatting sqref="H8:H332">
    <cfRule type="expression" dxfId="24" priority="16">
      <formula>AND(G8="Other:",H8="")</formula>
    </cfRule>
  </conditionalFormatting>
  <dataValidations count="5">
    <dataValidation allowBlank="1" showErrorMessage="1" promptTitle="Internal Comments" prompt="This cell intentionally left blank for internal comments. All internal comments must be submitted prior to application submittal." sqref="I6:I332 I2:I3" xr:uid="{8B1245DB-4BE3-483A-ADF2-6E2B37DA5387}"/>
    <dataValidation type="list" allowBlank="1" showErrorMessage="1" prompt="If the pollutant has a project increase above the PSD threshold, select the proposed measurement technique." sqref="G8:G332" xr:uid="{87ADEEDA-CC19-482E-8696-6BA6F647B100}">
      <formula1>"Record keeping,CEMS,COMS,Stack testing,Other:"</formula1>
    </dataValidation>
    <dataValidation type="list" allowBlank="1" showErrorMessage="1" promptTitle="Confirm" prompt="Review the &quot;Monitoring&quot; column and confirm that you will meet all representations listed on the sheet and any additional attachments by entering or selecting &quot;Yes&quot; in column E." sqref="E8:E332" xr:uid="{B279DE9D-8398-40DD-AA04-861D3491B0E4}">
      <formula1>"Yes,No"</formula1>
    </dataValidation>
    <dataValidation type="textLength" operator="lessThanOrEqual" allowBlank="1" showErrorMessage="1" errorTitle="Entry too long" error="Please limit yourself to 500 characters. If more space is needed, attach extra sheets." promptTitle="Additional Notes" prompt="If additional notes, clarifications, or responses are required to be added to the pre-populated monitoring column, they may be added here." sqref="F8:F332" xr:uid="{69E15C92-F47A-4DC8-9693-7974E920CE00}">
      <formula1>500</formula1>
    </dataValidation>
    <dataValidation allowBlank="1" showErrorMessage="1" prompt="Enter additional notes for measuring." sqref="H8:H332" xr:uid="{F584CD1F-741A-4574-B787-C401B27CDCED}"/>
  </dataValidations>
  <hyperlinks>
    <hyperlink ref="A333:F333" location="Copies!A1" tooltip="Click to link to the Copies sheet." display="Click to go to the next page." xr:uid="{3F52FA83-CBDD-4679-90D3-6CCE781ED2F9}"/>
    <hyperlink ref="A4:F4" location="Cover!A1" tooltip="Click here to return to Cover Sheet." display="Click here to return to Cover Sheet." xr:uid="{424CB74B-7A04-4844-9A83-60AFB2F91EDC}"/>
  </hyperlinks>
  <pageMargins left="0.25" right="0.25" top="1" bottom="0.5" header="0.3" footer="0.3"/>
  <pageSetup orientation="landscape" r:id="rId1"/>
  <headerFooter scaleWithDoc="0">
    <oddHeader>&amp;C&amp;"Arial,Bold"Texas Commission on Environmental Quality
Form PI-1 General Application&amp;11
&amp;10&amp;A&amp;RDate: ____________
Permit #: ____________
Company: ____________</oddHeader>
    <oddFooter>&amp;CPage &amp;P&amp;LVersion 6.0</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 id="{3D95A13E-136D-4909-8A6F-74E5287D175C}">
            <xm:f>AND(Technical!$G$150="no",Technical!$G$148="no")</xm:f>
            <x14:dxf>
              <numFmt numFmtId="170" formatCode=";;;"/>
              <fill>
                <patternFill>
                  <bgColor theme="0" tint="-0.499984740745262"/>
                </patternFill>
              </fill>
            </x14:dxf>
          </x14:cfRule>
          <xm:sqref>A1 A2:I332</xm:sqref>
        </x14:conditionalFormatting>
        <x14:conditionalFormatting xmlns:xm="http://schemas.microsoft.com/office/excel/2006/main">
          <x14:cfRule type="expression" priority="18" id="{6096AB88-5993-410F-8E61-A7BB9B7C6E9D}">
            <xm:f>OR(General!$K$69,General!$G$68="yes")</xm:f>
            <x14:dxf>
              <numFmt numFmtId="170" formatCode=";;;"/>
              <fill>
                <patternFill>
                  <bgColor theme="0" tint="-0.499984740745262"/>
                </patternFill>
              </fill>
            </x14:dxf>
          </x14:cfRule>
          <xm:sqref>A2:I332 A1</xm:sqref>
        </x14:conditionalFormatting>
        <x14:conditionalFormatting xmlns:xm="http://schemas.microsoft.com/office/excel/2006/main">
          <x14:cfRule type="expression" priority="19" id="{D847FFF7-0D37-4D6A-AF5D-067590120674}">
            <xm:f>'Hidden Calculations'!$CW$11="no"</xm:f>
            <x14:dxf>
              <numFmt numFmtId="170" formatCode=";;;"/>
              <fill>
                <patternFill>
                  <bgColor theme="0" tint="-0.499984740745262"/>
                </patternFill>
              </fill>
            </x14:dxf>
          </x14:cfRule>
          <xm:sqref>A2:I333 A1 B334:I334</xm:sqref>
        </x14:conditionalFormatting>
        <x14:conditionalFormatting xmlns:xm="http://schemas.microsoft.com/office/excel/2006/main">
          <x14:cfRule type="expression" priority="17" id="{0E661E68-31E4-4DC1-8AB6-E7CEB012E419}">
            <xm:f>AND(General!$D$58="not applicable",General!$D$59="not applicable")</xm:f>
            <x14:dxf>
              <numFmt numFmtId="170" formatCode=";;;"/>
              <fill>
                <patternFill>
                  <bgColor theme="0" tint="-0.499984740745262"/>
                </patternFill>
              </fill>
            </x14:dxf>
          </x14:cfRule>
          <xm:sqref>G8:H332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EC36-5A0F-460F-BDE4-709CC749A1F1}">
  <sheetPr codeName="Sheet27">
    <tabColor rgb="FFFFDCDC"/>
  </sheetPr>
  <dimension ref="A1:J42"/>
  <sheetViews>
    <sheetView showGridLines="0" zoomScaleNormal="100" workbookViewId="0">
      <selection sqref="A1:H1"/>
    </sheetView>
  </sheetViews>
  <sheetFormatPr defaultColWidth="0" defaultRowHeight="12.75" zeroHeight="1" x14ac:dyDescent="0.2"/>
  <cols>
    <col min="1" max="8" width="17.140625" customWidth="1"/>
    <col min="9" max="9" width="45.7109375" customWidth="1"/>
    <col min="10" max="10" width="2.7109375" customWidth="1"/>
    <col min="11" max="16384" width="9.140625" hidden="1"/>
  </cols>
  <sheetData>
    <row r="1" spans="1:9" ht="30" customHeight="1" thickBot="1" x14ac:dyDescent="0.25">
      <c r="A1" s="1199" t="s">
        <v>64</v>
      </c>
      <c r="B1" s="1200"/>
      <c r="C1" s="1200"/>
      <c r="D1" s="1200"/>
      <c r="E1" s="1200"/>
      <c r="F1" s="1200"/>
      <c r="G1" s="1200"/>
      <c r="H1" s="1201"/>
      <c r="I1" s="430" t="s">
        <v>108</v>
      </c>
    </row>
    <row r="2" spans="1:9" ht="122.25" customHeight="1" thickBot="1" x14ac:dyDescent="0.25">
      <c r="A2" s="1381" t="s">
        <v>2323</v>
      </c>
      <c r="B2" s="1382"/>
      <c r="C2" s="1382"/>
      <c r="D2" s="1382"/>
      <c r="E2" s="1382"/>
      <c r="F2" s="1382"/>
      <c r="G2" s="1382"/>
      <c r="H2" s="1499"/>
      <c r="I2" s="400" t="s">
        <v>111</v>
      </c>
    </row>
    <row r="3" spans="1:9" ht="20.100000000000001" customHeight="1" x14ac:dyDescent="0.2">
      <c r="A3" s="1217" t="s">
        <v>112</v>
      </c>
      <c r="B3" s="1217"/>
      <c r="C3" s="1217"/>
      <c r="D3" s="1217"/>
      <c r="E3" s="1217"/>
      <c r="F3" s="1217"/>
      <c r="G3" s="1217"/>
      <c r="H3" s="1217"/>
      <c r="I3" s="1271"/>
    </row>
    <row r="4" spans="1:9" ht="9.9499999999999993" customHeight="1" thickBot="1" x14ac:dyDescent="0.25">
      <c r="A4" s="1873" t="s">
        <v>2324</v>
      </c>
      <c r="B4" s="1873"/>
      <c r="C4" s="1873"/>
      <c r="D4" s="1873"/>
      <c r="E4" s="1873"/>
      <c r="F4" s="1873"/>
      <c r="G4" s="1873"/>
      <c r="H4" s="1873"/>
      <c r="I4" s="1873"/>
    </row>
    <row r="5" spans="1:9" ht="16.5" customHeight="1" thickBot="1" x14ac:dyDescent="0.25">
      <c r="A5" s="1869" t="s">
        <v>2325</v>
      </c>
      <c r="B5" s="1870"/>
      <c r="C5" s="1870"/>
      <c r="D5" s="1870"/>
      <c r="E5" s="1870"/>
      <c r="F5" s="1871"/>
      <c r="G5" s="591" t="s">
        <v>2326</v>
      </c>
      <c r="H5" s="617" t="s">
        <v>2327</v>
      </c>
      <c r="I5" s="227"/>
    </row>
    <row r="6" spans="1:9" ht="15" x14ac:dyDescent="0.2">
      <c r="A6" s="1874" t="s">
        <v>2328</v>
      </c>
      <c r="B6" s="1875"/>
      <c r="C6" s="1875"/>
      <c r="D6" s="1875"/>
      <c r="E6" s="1875"/>
      <c r="F6" s="1875"/>
      <c r="G6" s="1875"/>
      <c r="H6" s="1876"/>
      <c r="I6" s="226"/>
    </row>
    <row r="7" spans="1:9" ht="14.25" x14ac:dyDescent="0.2">
      <c r="A7" s="1354" t="s">
        <v>0</v>
      </c>
      <c r="B7" s="1355"/>
      <c r="C7" s="1355"/>
      <c r="D7" s="1355"/>
      <c r="E7" s="1355"/>
      <c r="F7" s="1355"/>
      <c r="G7" s="417"/>
      <c r="H7" s="1027"/>
      <c r="I7" s="226"/>
    </row>
    <row r="8" spans="1:9" ht="14.25" x14ac:dyDescent="0.2">
      <c r="A8" s="1354" t="s">
        <v>2329</v>
      </c>
      <c r="B8" s="1355"/>
      <c r="C8" s="1355"/>
      <c r="D8" s="1355"/>
      <c r="E8" s="1355"/>
      <c r="F8" s="1355"/>
      <c r="G8" s="417"/>
      <c r="H8" s="1027"/>
      <c r="I8" s="226"/>
    </row>
    <row r="9" spans="1:9" ht="15" thickBot="1" x14ac:dyDescent="0.25">
      <c r="A9" s="1877" t="s">
        <v>2330</v>
      </c>
      <c r="B9" s="1878"/>
      <c r="C9" s="1878"/>
      <c r="D9" s="1878"/>
      <c r="E9" s="1878"/>
      <c r="F9" s="1879"/>
      <c r="G9" s="417"/>
      <c r="H9" s="1027"/>
      <c r="I9" s="226"/>
    </row>
    <row r="10" spans="1:9" ht="15" x14ac:dyDescent="0.2">
      <c r="A10" s="1255" t="s">
        <v>193</v>
      </c>
      <c r="B10" s="1256"/>
      <c r="C10" s="1256"/>
      <c r="D10" s="1256"/>
      <c r="E10" s="1256"/>
      <c r="F10" s="1256"/>
      <c r="G10" s="1256"/>
      <c r="H10" s="1872"/>
      <c r="I10" s="226"/>
    </row>
    <row r="11" spans="1:9" ht="14.25" x14ac:dyDescent="0.2">
      <c r="A11" s="1880" t="s">
        <v>2331</v>
      </c>
      <c r="B11" s="1374"/>
      <c r="C11" s="1374"/>
      <c r="D11" s="1374"/>
      <c r="E11" s="1374"/>
      <c r="F11" s="1881"/>
      <c r="G11" s="417"/>
      <c r="H11" s="1027"/>
      <c r="I11" s="226"/>
    </row>
    <row r="12" spans="1:9" ht="14.25" x14ac:dyDescent="0.2">
      <c r="A12" s="1160" t="s">
        <v>2332</v>
      </c>
      <c r="B12" s="1161"/>
      <c r="C12" s="1161"/>
      <c r="D12" s="1161"/>
      <c r="E12" s="1161"/>
      <c r="F12" s="1161"/>
      <c r="G12" s="417"/>
      <c r="H12" s="1027"/>
      <c r="I12" s="226"/>
    </row>
    <row r="13" spans="1:9" ht="14.25" x14ac:dyDescent="0.2">
      <c r="A13" s="1354" t="s">
        <v>2333</v>
      </c>
      <c r="B13" s="1355"/>
      <c r="C13" s="1355"/>
      <c r="D13" s="1355"/>
      <c r="E13" s="1355"/>
      <c r="F13" s="1355"/>
      <c r="G13" s="417"/>
      <c r="H13" s="1028"/>
      <c r="I13" s="226"/>
    </row>
    <row r="14" spans="1:9" ht="14.25" x14ac:dyDescent="0.2">
      <c r="A14" s="1354" t="s">
        <v>2334</v>
      </c>
      <c r="B14" s="1355"/>
      <c r="C14" s="1355"/>
      <c r="D14" s="1355"/>
      <c r="E14" s="1355"/>
      <c r="F14" s="1355"/>
      <c r="G14" s="417"/>
      <c r="H14" s="1028"/>
      <c r="I14" s="226"/>
    </row>
    <row r="15" spans="1:9" ht="14.25" x14ac:dyDescent="0.2">
      <c r="A15" s="1354" t="s">
        <v>2335</v>
      </c>
      <c r="B15" s="1355"/>
      <c r="C15" s="1355"/>
      <c r="D15" s="1355"/>
      <c r="E15" s="1355"/>
      <c r="F15" s="1355"/>
      <c r="G15" s="417"/>
      <c r="H15" s="1028"/>
      <c r="I15" s="226"/>
    </row>
    <row r="16" spans="1:9" ht="14.25" x14ac:dyDescent="0.2">
      <c r="A16" s="1354" t="s">
        <v>2336</v>
      </c>
      <c r="B16" s="1355"/>
      <c r="C16" s="1355"/>
      <c r="D16" s="1355"/>
      <c r="E16" s="1355"/>
      <c r="F16" s="1355"/>
      <c r="G16" s="417"/>
      <c r="H16" s="1028"/>
      <c r="I16" s="226"/>
    </row>
    <row r="17" spans="1:9" ht="14.25" x14ac:dyDescent="0.2">
      <c r="A17" s="1313" t="s">
        <v>2337</v>
      </c>
      <c r="B17" s="1314"/>
      <c r="C17" s="1314"/>
      <c r="D17" s="1314"/>
      <c r="E17" s="1314"/>
      <c r="F17" s="1314"/>
      <c r="G17" s="417"/>
      <c r="H17" s="1028"/>
      <c r="I17" s="226"/>
    </row>
    <row r="18" spans="1:9" ht="15" thickBot="1" x14ac:dyDescent="0.25">
      <c r="A18" s="1281" t="s">
        <v>2338</v>
      </c>
      <c r="B18" s="1282"/>
      <c r="C18" s="1282"/>
      <c r="D18" s="1282"/>
      <c r="E18" s="1282"/>
      <c r="F18" s="1282"/>
      <c r="G18" s="366"/>
      <c r="H18" s="1029"/>
      <c r="I18" s="226"/>
    </row>
    <row r="19" spans="1:9" ht="15" x14ac:dyDescent="0.2">
      <c r="A19" s="1323" t="s">
        <v>2339</v>
      </c>
      <c r="B19" s="1324"/>
      <c r="C19" s="1324"/>
      <c r="D19" s="1324"/>
      <c r="E19" s="1324"/>
      <c r="F19" s="1324"/>
      <c r="G19" s="1324"/>
      <c r="H19" s="1325"/>
      <c r="I19" s="226"/>
    </row>
    <row r="20" spans="1:9" ht="14.25" x14ac:dyDescent="0.2">
      <c r="A20" s="1354" t="s">
        <v>2340</v>
      </c>
      <c r="B20" s="1355"/>
      <c r="C20" s="1355"/>
      <c r="D20" s="1355"/>
      <c r="E20" s="1355"/>
      <c r="F20" s="1355"/>
      <c r="G20" s="417"/>
      <c r="H20" s="1028"/>
      <c r="I20" s="226"/>
    </row>
    <row r="21" spans="1:9" ht="15" thickBot="1" x14ac:dyDescent="0.25">
      <c r="A21" s="1888" t="s">
        <v>2341</v>
      </c>
      <c r="B21" s="1735"/>
      <c r="C21" s="1735"/>
      <c r="D21" s="1735"/>
      <c r="E21" s="1735"/>
      <c r="F21" s="1735"/>
      <c r="G21" s="366"/>
      <c r="H21" s="1029"/>
      <c r="I21" s="226"/>
    </row>
    <row r="22" spans="1:9" ht="15" x14ac:dyDescent="0.2">
      <c r="A22" s="1323" t="s">
        <v>2342</v>
      </c>
      <c r="B22" s="1324"/>
      <c r="C22" s="1324"/>
      <c r="D22" s="1324"/>
      <c r="E22" s="1324"/>
      <c r="F22" s="1324"/>
      <c r="G22" s="1324"/>
      <c r="H22" s="1325"/>
      <c r="I22" s="226"/>
    </row>
    <row r="23" spans="1:9" ht="14.25" x14ac:dyDescent="0.2">
      <c r="A23" s="1885" t="s">
        <v>2343</v>
      </c>
      <c r="B23" s="1886"/>
      <c r="C23" s="1886"/>
      <c r="D23" s="1886"/>
      <c r="E23" s="1886"/>
      <c r="F23" s="1886"/>
      <c r="G23" s="864"/>
      <c r="H23" s="1030"/>
      <c r="I23" s="226"/>
    </row>
    <row r="24" spans="1:9" ht="14.25" x14ac:dyDescent="0.2">
      <c r="A24" s="1354" t="s">
        <v>2344</v>
      </c>
      <c r="B24" s="1355"/>
      <c r="C24" s="1355"/>
      <c r="D24" s="1355"/>
      <c r="E24" s="1355"/>
      <c r="F24" s="1355"/>
      <c r="G24" s="417"/>
      <c r="H24" s="1028"/>
      <c r="I24" s="226"/>
    </row>
    <row r="25" spans="1:9" ht="14.25" x14ac:dyDescent="0.2">
      <c r="A25" s="1313" t="s">
        <v>2345</v>
      </c>
      <c r="B25" s="1314"/>
      <c r="C25" s="1314"/>
      <c r="D25" s="1314"/>
      <c r="E25" s="1314"/>
      <c r="F25" s="1314"/>
      <c r="G25" s="417"/>
      <c r="H25" s="1028"/>
      <c r="I25" s="226"/>
    </row>
    <row r="26" spans="1:9" ht="15" thickBot="1" x14ac:dyDescent="0.25">
      <c r="A26" s="1367" t="s">
        <v>2346</v>
      </c>
      <c r="B26" s="1368"/>
      <c r="C26" s="1368"/>
      <c r="D26" s="1368"/>
      <c r="E26" s="1368"/>
      <c r="F26" s="1368"/>
      <c r="G26" s="652"/>
      <c r="H26" s="1031"/>
      <c r="I26" s="226"/>
    </row>
    <row r="27" spans="1:9" ht="15" x14ac:dyDescent="0.2">
      <c r="A27" s="1323" t="s">
        <v>2347</v>
      </c>
      <c r="B27" s="1324"/>
      <c r="C27" s="1324"/>
      <c r="D27" s="1324"/>
      <c r="E27" s="1324"/>
      <c r="F27" s="1324"/>
      <c r="G27" s="1324"/>
      <c r="H27" s="1325"/>
      <c r="I27" s="226"/>
    </row>
    <row r="28" spans="1:9" ht="14.25" x14ac:dyDescent="0.2">
      <c r="A28" s="1313" t="s">
        <v>2348</v>
      </c>
      <c r="B28" s="1314"/>
      <c r="C28" s="1314"/>
      <c r="D28" s="1314"/>
      <c r="E28" s="1314"/>
      <c r="F28" s="1314"/>
      <c r="G28" s="417"/>
      <c r="H28" s="1028"/>
      <c r="I28" s="226"/>
    </row>
    <row r="29" spans="1:9" ht="14.25" x14ac:dyDescent="0.2">
      <c r="A29" s="1313" t="s">
        <v>2349</v>
      </c>
      <c r="B29" s="1314"/>
      <c r="C29" s="1314"/>
      <c r="D29" s="1314"/>
      <c r="E29" s="1314"/>
      <c r="F29" s="1314"/>
      <c r="G29" s="417"/>
      <c r="H29" s="1028"/>
      <c r="I29" s="226"/>
    </row>
    <row r="30" spans="1:9" ht="14.25" x14ac:dyDescent="0.2">
      <c r="A30" s="1313" t="s">
        <v>2350</v>
      </c>
      <c r="B30" s="1314"/>
      <c r="C30" s="1314"/>
      <c r="D30" s="1314"/>
      <c r="E30" s="1314"/>
      <c r="F30" s="1314"/>
      <c r="G30" s="417"/>
      <c r="H30" s="1028"/>
      <c r="I30" s="226"/>
    </row>
    <row r="31" spans="1:9" ht="14.25" x14ac:dyDescent="0.2">
      <c r="A31" s="1313" t="s">
        <v>2351</v>
      </c>
      <c r="B31" s="1314"/>
      <c r="C31" s="1314"/>
      <c r="D31" s="1314"/>
      <c r="E31" s="1314"/>
      <c r="F31" s="1314"/>
      <c r="G31" s="417"/>
      <c r="H31" s="1028"/>
      <c r="I31" s="226"/>
    </row>
    <row r="32" spans="1:9" ht="15" thickBot="1" x14ac:dyDescent="0.25">
      <c r="A32" s="1281" t="s">
        <v>2352</v>
      </c>
      <c r="B32" s="1282"/>
      <c r="C32" s="1282"/>
      <c r="D32" s="1282"/>
      <c r="E32" s="1282"/>
      <c r="F32" s="1282"/>
      <c r="G32" s="366"/>
      <c r="H32" s="1029"/>
      <c r="I32" s="226"/>
    </row>
    <row r="33" spans="1:9" ht="15" customHeight="1" x14ac:dyDescent="0.2">
      <c r="A33" s="1323" t="s">
        <v>2353</v>
      </c>
      <c r="B33" s="1324"/>
      <c r="C33" s="1324"/>
      <c r="D33" s="1324"/>
      <c r="E33" s="1324"/>
      <c r="F33" s="1324"/>
      <c r="G33" s="1324"/>
      <c r="H33" s="1325"/>
      <c r="I33" s="226"/>
    </row>
    <row r="34" spans="1:9" ht="14.25" x14ac:dyDescent="0.2">
      <c r="A34" s="1882"/>
      <c r="B34" s="1883"/>
      <c r="C34" s="1883"/>
      <c r="D34" s="1883"/>
      <c r="E34" s="1883"/>
      <c r="F34" s="1883"/>
      <c r="G34" s="864"/>
      <c r="H34" s="1030"/>
      <c r="I34" s="226"/>
    </row>
    <row r="35" spans="1:9" ht="14.25" x14ac:dyDescent="0.2">
      <c r="A35" s="1884"/>
      <c r="B35" s="1229"/>
      <c r="C35" s="1229"/>
      <c r="D35" s="1229"/>
      <c r="E35" s="1229"/>
      <c r="F35" s="1229"/>
      <c r="G35" s="417"/>
      <c r="H35" s="1028"/>
      <c r="I35" s="226"/>
    </row>
    <row r="36" spans="1:9" ht="14.25" x14ac:dyDescent="0.2">
      <c r="A36" s="1884"/>
      <c r="B36" s="1229"/>
      <c r="C36" s="1229"/>
      <c r="D36" s="1229"/>
      <c r="E36" s="1229"/>
      <c r="F36" s="1229"/>
      <c r="G36" s="417"/>
      <c r="H36" s="1028"/>
      <c r="I36" s="226"/>
    </row>
    <row r="37" spans="1:9" ht="14.25" x14ac:dyDescent="0.2">
      <c r="A37" s="1884"/>
      <c r="B37" s="1229"/>
      <c r="C37" s="1229"/>
      <c r="D37" s="1229"/>
      <c r="E37" s="1229"/>
      <c r="F37" s="1229"/>
      <c r="G37" s="417"/>
      <c r="H37" s="1028"/>
      <c r="I37" s="226"/>
    </row>
    <row r="38" spans="1:9" ht="14.25" x14ac:dyDescent="0.2">
      <c r="A38" s="1884"/>
      <c r="B38" s="1229"/>
      <c r="C38" s="1229"/>
      <c r="D38" s="1229"/>
      <c r="E38" s="1229"/>
      <c r="F38" s="1229"/>
      <c r="G38" s="417"/>
      <c r="H38" s="1028"/>
      <c r="I38" s="226"/>
    </row>
    <row r="39" spans="1:9" ht="14.25" x14ac:dyDescent="0.2">
      <c r="A39" s="1884"/>
      <c r="B39" s="1229"/>
      <c r="C39" s="1229"/>
      <c r="D39" s="1229"/>
      <c r="E39" s="1229"/>
      <c r="F39" s="1229"/>
      <c r="G39" s="417"/>
      <c r="H39" s="1028"/>
      <c r="I39" s="226"/>
    </row>
    <row r="40" spans="1:9" ht="15" thickBot="1" x14ac:dyDescent="0.25">
      <c r="A40" s="1887"/>
      <c r="B40" s="1219"/>
      <c r="C40" s="1219"/>
      <c r="D40" s="1219"/>
      <c r="E40" s="1219"/>
      <c r="F40" s="1219"/>
      <c r="G40" s="366"/>
      <c r="H40" s="1029"/>
      <c r="I40" s="229"/>
    </row>
    <row r="41" spans="1:9" ht="17.100000000000001" customHeight="1" x14ac:dyDescent="0.2">
      <c r="A41" s="1283" t="s">
        <v>329</v>
      </c>
      <c r="B41" s="1283"/>
      <c r="C41" s="1283"/>
      <c r="D41" s="1283"/>
      <c r="E41" s="1283"/>
      <c r="F41" s="1283"/>
      <c r="G41" s="1283"/>
      <c r="H41" s="1283"/>
      <c r="I41" s="1283"/>
    </row>
    <row r="42" spans="1:9" ht="8.4499999999999993" customHeight="1" x14ac:dyDescent="0.2">
      <c r="A42" s="406" t="s">
        <v>106</v>
      </c>
    </row>
  </sheetData>
  <sheetProtection algorithmName="SHA-512" hashValue="1dzmwhgz09nlE0lgiqvoIUdMO+Gzank/8+XAqDhVWK3QyLo/rU3h8PR68vAYj6CtuF8MGGNlUgl5Mo+UJ9XmFw==" saltValue="1QmblqbBB9L2syGT/BOwzg==" spinCount="100000" sheet="1" objects="1" scenarios="1" formatRows="0" autoFilter="0"/>
  <mergeCells count="41">
    <mergeCell ref="A36:F36"/>
    <mergeCell ref="A31:F31"/>
    <mergeCell ref="A35:F35"/>
    <mergeCell ref="A19:H19"/>
    <mergeCell ref="A27:H27"/>
    <mergeCell ref="A22:H22"/>
    <mergeCell ref="A33:H33"/>
    <mergeCell ref="A25:F25"/>
    <mergeCell ref="A26:F26"/>
    <mergeCell ref="A21:F21"/>
    <mergeCell ref="A41:I41"/>
    <mergeCell ref="A3:I3"/>
    <mergeCell ref="A29:F29"/>
    <mergeCell ref="A32:F32"/>
    <mergeCell ref="A30:F30"/>
    <mergeCell ref="A28:F28"/>
    <mergeCell ref="A34:F34"/>
    <mergeCell ref="A18:F18"/>
    <mergeCell ref="A37:F37"/>
    <mergeCell ref="A38:F38"/>
    <mergeCell ref="A39:F39"/>
    <mergeCell ref="A13:F13"/>
    <mergeCell ref="A23:F23"/>
    <mergeCell ref="A24:F24"/>
    <mergeCell ref="A40:F40"/>
    <mergeCell ref="A17:F17"/>
    <mergeCell ref="A15:F15"/>
    <mergeCell ref="A16:F16"/>
    <mergeCell ref="A20:F20"/>
    <mergeCell ref="A14:F14"/>
    <mergeCell ref="A1:H1"/>
    <mergeCell ref="A5:F5"/>
    <mergeCell ref="A12:F12"/>
    <mergeCell ref="A2:H2"/>
    <mergeCell ref="A7:F7"/>
    <mergeCell ref="A8:F8"/>
    <mergeCell ref="A10:H10"/>
    <mergeCell ref="A4:I4"/>
    <mergeCell ref="A6:H6"/>
    <mergeCell ref="A9:F9"/>
    <mergeCell ref="A11:F11"/>
  </mergeCells>
  <conditionalFormatting sqref="H7:H9 H11:H18 H20:H21 H23:H26 H28:H32 H34:H40">
    <cfRule type="expression" dxfId="4" priority="9">
      <formula>G7="not applicable"</formula>
    </cfRule>
  </conditionalFormatting>
  <dataValidations count="9">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2" xr:uid="{6A9E3197-D2C2-4460-973C-E95B51F7BDAC}">
      <formula1>0</formula1>
    </dataValidation>
    <dataValidation type="list" allowBlank="1" showErrorMessage="1" prompt="Select submittal method." sqref="G7" xr:uid="{310FEFD7-E44F-41CE-9FC5-CE19A1605838}">
      <formula1>"STEERS,Email,FTPS"</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2" xr:uid="{186C77FB-E57E-436C-91CC-DA48FFC8EF4D}">
      <formula1>1</formula1>
    </dataValidation>
    <dataValidation type="list" allowBlank="1" showErrorMessage="1" prompt="Select submittal method." sqref="G11" xr:uid="{B0218A35-BAD9-4F74-A113-ABCFBB310CD7}">
      <formula1>"Email,STEERS,Not applicable"</formula1>
    </dataValidation>
    <dataValidation type="list" allowBlank="1" showErrorMessage="1" prompt="Select submittal method." sqref="G8" xr:uid="{C479142F-B663-43A3-9524-B024EE548A28}">
      <formula1>"STEERS,Hand delivered,Mail,Not applicable"</formula1>
    </dataValidation>
    <dataValidation type="list" allowBlank="1" showErrorMessage="1" prompt="Select submittal method." sqref="G34:G40 G9 G12:G18 G20:G21 G23:G26 G28:G32" xr:uid="{612BB9FF-F2B6-43CE-A426-07E9F4B46570}">
      <formula1>"STEERS,Email,FTPS,Not applicable"</formula1>
    </dataValidation>
    <dataValidation allowBlank="1" showErrorMessage="1" prompt="Enter date submitted." sqref="H7:H9 H11:H18 H20:H21 H23:H26 H28:H32 H34:H40" xr:uid="{F35F59E3-046A-4F53-BCAB-86669C90318E}"/>
    <dataValidation allowBlank="1" showErrorMessage="1" prompt="Enter attachment name." sqref="A34:F40" xr:uid="{C0C09F7F-6DAB-4E50-AB2F-B7DFF55BD724}"/>
    <dataValidation allowBlank="1" showErrorMessage="1" promptTitle="Internal Comments" prompt="This cell is intentionally left blank for internal comments. All internal comments must be submitted prior to application submittal." sqref="I5:I40" xr:uid="{5FBBE381-EC4D-46D7-A38A-BFA0B4A39350}"/>
  </dataValidations>
  <hyperlinks>
    <hyperlink ref="A3:F3" location="Cover!A70" tooltip="Click here to return to Cover Sheet." display="Click here to return to Cover Sheet." xr:uid="{9110E8F4-361E-4EEB-A3B8-A9C26FB90099}"/>
    <hyperlink ref="A3:I3" location="Cover!A1" tooltip="Click here to return to Cover Sheet." display="Click here to return to Cover Sheet." xr:uid="{29720FC2-3748-4484-8BC6-B577467B855D}"/>
    <hyperlink ref="A41:I41" location="Copies!A1" display="Click to go to the next page." xr:uid="{4AB28356-AECE-43DC-B055-4CF4F4DD5FC3}"/>
  </hyperlinks>
  <pageMargins left="0.25" right="0.25" top="1" bottom="0.5" header="0.3" footer="0.3"/>
  <pageSetup fitToHeight="0" orientation="portrait" r:id="rId1"/>
  <headerFooter scaleWithDoc="0">
    <oddHeader>&amp;C&amp;"Arial,Bold"Texas Commission on Environmental Quality
Form PI-1 General Application&amp;11
&amp;10&amp;A&amp;RDate: ____________
Permit #: ____________
Company: ____________</oddHeader>
    <oddFooter>&amp;CPage &amp;P&amp;LVersion 6.0</oddFooter>
  </headerFooter>
  <extLst>
    <ext xmlns:x14="http://schemas.microsoft.com/office/spreadsheetml/2009/9/main" uri="{78C0D931-6437-407d-A8EE-F0AAD7539E65}">
      <x14:conditionalFormattings>
        <x14:conditionalFormatting xmlns:xm="http://schemas.microsoft.com/office/excel/2006/main">
          <x14:cfRule type="expression" priority="36" id="{FA94125C-6CC5-48C6-8152-268B786557C9}">
            <xm:f>AND(Fees!$J$14=FALSE,$G$7&lt;&gt;"",$G$7&lt;&gt;"STEERS")</xm:f>
            <x14:dxf>
              <fill>
                <patternFill>
                  <bgColor rgb="FFEBB8B7"/>
                </patternFill>
              </fill>
            </x14:dxf>
          </x14:cfRule>
          <xm:sqref>G7</xm:sqref>
        </x14:conditionalFormatting>
        <x14:conditionalFormatting xmlns:xm="http://schemas.microsoft.com/office/excel/2006/main">
          <x14:cfRule type="expression" priority="1382" id="{EDABD796-138C-4259-B538-53B72AC36896}">
            <xm:f>AND(Fees!$J$14=FALSE,$G$8&lt;&gt;"not applicable",$G$8&lt;&gt;"STEERS",$G$8&lt;&gt;"")</xm:f>
            <x14:dxf>
              <fill>
                <patternFill>
                  <bgColor rgb="FFEBB8B7"/>
                </patternFill>
              </fill>
            </x14:dxf>
          </x14:cfRule>
          <xm:sqref>G8</xm:sqref>
        </x14:conditionalFormatting>
        <x14:conditionalFormatting xmlns:xm="http://schemas.microsoft.com/office/excel/2006/main">
          <x14:cfRule type="expression" priority="27" id="{70ABFACB-1DF9-4561-9A27-BBE54C7DAC59}">
            <xm:f>AND(General!$D$54&lt;&gt;"Renewal Certification",General!$D$54&lt;&gt;"initial",General!$D$54&lt;&gt;"change of location",General!$D$54&lt;&gt;"amendment",General!$D$54&lt;&gt;"renewal/amendment",General!$D$54&lt;&gt;"renewal",General!$D$54&lt;&gt;"relocation",General!$D$55&lt;&gt;"Renewal Certification",General!$D$55&lt;&gt;"renewal/amendment",General!$D$55&lt;&gt;"renewal",General!$D$55&lt;&gt;"amendment",General!$D$56&lt;&gt;"initial",General!$D$57&lt;&gt;"Renewal Certification",General!$D$57&lt;&gt;"initial",General!$D$57&lt;&gt;"amendment",General!$D$57&lt;&gt;"renewal/amendment",General!$D$57&lt;&gt;"renewal",General!$D$58&lt;&gt;"initial",General!$D$58&lt;&gt;"major modification",General!$D$59&lt;&gt;"initial",General!$D$59&lt;&gt;"major modification",General!$D$60&lt;&gt;"initial",General!$D$60&gt;"major modification",General!$D$61&lt;&gt;"initial",General!$D$61&lt;&gt;"amendment",General!$D$61&lt;&gt;"renewal/amendment",General!$D$61&lt;&gt;"renewal",General!$D$62&lt;&gt;"initial",General!$D$62&lt;&gt;"major modification")</xm:f>
            <x14:dxf>
              <numFmt numFmtId="170" formatCode=";;;"/>
              <fill>
                <patternFill>
                  <bgColor theme="0" tint="-0.499984740745262"/>
                </patternFill>
              </fill>
            </x14:dxf>
          </x14:cfRule>
          <xm:sqref>G8:H8</xm:sqref>
        </x14:conditionalFormatting>
        <x14:conditionalFormatting xmlns:xm="http://schemas.microsoft.com/office/excel/2006/main">
          <x14:cfRule type="expression" priority="8" id="{9FCE64CB-7B4A-4CAB-B96B-4E4EDAE5F863}">
            <xm:f>Renewals!$G$59="I agree"</xm:f>
            <x14:dxf>
              <numFmt numFmtId="170" formatCode=";;;"/>
              <fill>
                <patternFill>
                  <bgColor theme="0" tint="-0.499984740745262"/>
                </patternFill>
              </fill>
            </x14:dxf>
          </x14:cfRule>
          <xm:sqref>G9:H9 G13:H32</xm:sqref>
        </x14:conditionalFormatting>
        <x14:conditionalFormatting xmlns:xm="http://schemas.microsoft.com/office/excel/2006/main">
          <x14:cfRule type="expression" priority="34" id="{BA60C98C-D09B-4A78-AB79-B5EFAF8139E9}">
            <xm:f>AND(Renewals!$G$59&lt;&gt;"I agree",Technical!$G$14&lt;&gt;"Yes")</xm:f>
            <x14:dxf>
              <numFmt numFmtId="170" formatCode=";;;"/>
              <fill>
                <patternFill>
                  <bgColor theme="0" tint="-0.499984740745262"/>
                </patternFill>
              </fill>
            </x14:dxf>
          </x14:cfRule>
          <xm:sqref>G11:H11</xm:sqref>
        </x14:conditionalFormatting>
        <x14:conditionalFormatting xmlns:xm="http://schemas.microsoft.com/office/excel/2006/main">
          <x14:cfRule type="expression" priority="33" id="{47372641-74C2-45F5-A65E-544FCFA9FA5A}">
            <xm:f>General!$G$148="No"</xm:f>
            <x14:dxf>
              <numFmt numFmtId="170" formatCode=";;;"/>
              <fill>
                <patternFill>
                  <bgColor theme="0" tint="-0.499984740745262"/>
                </patternFill>
              </fill>
            </x14:dxf>
          </x14:cfRule>
          <xm:sqref>G12:H12</xm:sqref>
        </x14:conditionalFormatting>
        <x14:conditionalFormatting xmlns:xm="http://schemas.microsoft.com/office/excel/2006/main">
          <x14:cfRule type="expression" priority="29" id="{A46FCEC5-861F-4904-9D61-1C756B83A9F4}">
            <xm:f>General!$G$150="N/A"</xm:f>
            <x14:dxf>
              <numFmt numFmtId="170" formatCode=";;;"/>
              <fill>
                <patternFill>
                  <bgColor theme="0" tint="-0.499984740745262"/>
                </patternFill>
              </fill>
            </x14:dxf>
          </x14:cfRule>
          <xm:sqref>G13:H13</xm:sqref>
        </x14:conditionalFormatting>
        <x14:conditionalFormatting xmlns:xm="http://schemas.microsoft.com/office/excel/2006/main">
          <x14:cfRule type="expression" priority="28" id="{E9A91F33-BAD6-40DF-ACAF-27475381D08A}">
            <xm:f>General!$G$153="N/A"</xm:f>
            <x14:dxf>
              <numFmt numFmtId="170" formatCode=";;;"/>
              <fill>
                <patternFill>
                  <bgColor theme="0" tint="-0.499984740745262"/>
                </patternFill>
              </fill>
            </x14:dxf>
          </x14:cfRule>
          <xm:sqref>G14:H14</xm:sqref>
        </x14:conditionalFormatting>
        <x14:conditionalFormatting xmlns:xm="http://schemas.microsoft.com/office/excel/2006/main">
          <x14:cfRule type="expression" priority="26" id="{F893261C-CC02-49A4-8442-B94C1E808C63}">
            <xm:f>General!$G$159="N/A"</xm:f>
            <x14:dxf>
              <numFmt numFmtId="170" formatCode=";;;"/>
              <fill>
                <patternFill>
                  <bgColor theme="0" tint="-0.499984740745262"/>
                </patternFill>
              </fill>
            </x14:dxf>
          </x14:cfRule>
          <xm:sqref>G15:H15</xm:sqref>
        </x14:conditionalFormatting>
        <x14:conditionalFormatting xmlns:xm="http://schemas.microsoft.com/office/excel/2006/main">
          <x14:cfRule type="expression" priority="25" id="{F8C83ADE-03C1-49B1-92CB-0A98674BB819}">
            <xm:f>General!$G$157="N/A"</xm:f>
            <x14:dxf>
              <numFmt numFmtId="170" formatCode=";;;"/>
              <fill>
                <patternFill>
                  <bgColor theme="0" tint="-0.499984740745262"/>
                </patternFill>
              </fill>
            </x14:dxf>
          </x14:cfRule>
          <xm:sqref>G16:H16</xm:sqref>
        </x14:conditionalFormatting>
        <x14:conditionalFormatting xmlns:xm="http://schemas.microsoft.com/office/excel/2006/main">
          <x14:cfRule type="expression" priority="23" id="{81728516-8D43-4E21-9F9B-3F4ADCBFD94B}">
            <xm:f>General!$G$167="N/A"</xm:f>
            <x14:dxf>
              <numFmt numFmtId="170" formatCode=";;;"/>
              <fill>
                <patternFill>
                  <bgColor theme="0" tint="-0.499984740745262"/>
                </patternFill>
              </fill>
            </x14:dxf>
          </x14:cfRule>
          <xm:sqref>G17:H17</xm:sqref>
        </x14:conditionalFormatting>
        <x14:conditionalFormatting xmlns:xm="http://schemas.microsoft.com/office/excel/2006/main">
          <x14:cfRule type="expression" priority="22" id="{FE07436D-894B-45CE-98E2-B5C01DE89A67}">
            <xm:f>General!$G$169="No"</xm:f>
            <x14:dxf>
              <numFmt numFmtId="170" formatCode=";;;"/>
              <fill>
                <patternFill>
                  <bgColor theme="0" tint="-0.499984740745262"/>
                </patternFill>
              </fill>
            </x14:dxf>
          </x14:cfRule>
          <xm:sqref>G18:H18</xm:sqref>
        </x14:conditionalFormatting>
        <x14:conditionalFormatting xmlns:xm="http://schemas.microsoft.com/office/excel/2006/main">
          <x14:cfRule type="expression" priority="1396" id="{FBF21CE7-23CF-43F3-AFF0-31F4DEAAB8E1}">
            <xm:f>OR('Federal Applicability'!$T$68="",AND('Federal Applicability'!$T$68&lt;&gt;"",'Federal Applicability'!$E$69="YES"),COUNTIF('Federal Applicability'!$A$133,"*Determine if the net emissions increase is significant.*")=0,OR('Federal Applicability'!$H$154,'Federal Applicability'!$C$163&lt;&gt;"CO2e Net Emissions Increase (tpy)"))</xm:f>
            <x14:dxf>
              <numFmt numFmtId="170" formatCode=";;;"/>
              <fill>
                <patternFill>
                  <bgColor theme="0" tint="-0.499984740745262"/>
                </patternFill>
              </fill>
            </x14:dxf>
          </x14:cfRule>
          <xm:sqref>G21:H21</xm:sqref>
        </x14:conditionalFormatting>
        <x14:conditionalFormatting xmlns:xm="http://schemas.microsoft.com/office/excel/2006/main">
          <x14:cfRule type="expression" priority="17" id="{822FBFD7-1F2A-4850-8AF1-43F3759453D3}">
            <xm:f>General!$G$165="N/A"</xm:f>
            <x14:dxf>
              <numFmt numFmtId="170" formatCode=";;;"/>
              <fill>
                <patternFill>
                  <bgColor theme="0" tint="-0.499984740745262"/>
                </patternFill>
              </fill>
            </x14:dxf>
          </x14:cfRule>
          <xm:sqref>G25:H25</xm:sqref>
        </x14:conditionalFormatting>
        <x14:conditionalFormatting xmlns:xm="http://schemas.microsoft.com/office/excel/2006/main">
          <x14:cfRule type="expression" priority="15" id="{7CB7B233-288A-4525-8EBF-E65D6DF6D03C}">
            <xm:f>General!$G$163="N/A"</xm:f>
            <x14:dxf>
              <numFmt numFmtId="170" formatCode=";;;"/>
              <fill>
                <patternFill>
                  <bgColor theme="0" tint="-0.499984740745262"/>
                </patternFill>
              </fill>
            </x14:dxf>
          </x14:cfRule>
          <xm:sqref>G26:H26</xm:sqref>
        </x14:conditionalFormatting>
        <x14:conditionalFormatting xmlns:xm="http://schemas.microsoft.com/office/excel/2006/main">
          <x14:cfRule type="expression" priority="13" id="{32A817A4-2EDF-458C-87F1-427653616926}">
            <xm:f>AND(Impacts!$C$14&lt;&gt;"",Impacts!$C$14&lt;&gt;"Qualitative analysis",Impacts!$C$15&lt;&gt;"Qualitative analysis",Impacts!$C$16&lt;&gt;"Qualitative analysis",Impacts!$C$17&lt;&gt;"Qualitative analysis",Impacts!$C$18&lt;&gt;"Qualitative analysis",Impacts!$C$19&lt;&gt;"Qualitative analysis",Impacts!$C$20&lt;&gt;"Qualitative analysis",Impacts!$C$21&lt;&gt;"Qualitative analysis",Impacts!$C$22&lt;&gt;"Qualitative analysis",Impacts!$C$23&lt;&gt;"Qualitative analysis",Impacts!$C$24&lt;&gt;"Qualitative analysis",Impacts!$C$25&lt;&gt;"Qualitative analysisd",Impacts!$C$26&lt;&gt;"Qualitative analysis",Impacts!$C$27&lt;&gt;"Qualitative analysis",Impacts!$C$28&lt;&gt;"Qualitative analysis",Impacts!$C$29&lt;&gt;"Qualitative analysisd",Impacts!$C$30&lt;&gt;"Qualitative analysis",Impacts!$C$31&lt;&gt;"Qualitative analysis",Impacts!$C$32&lt;&gt;"Qualitative analysis",Impacts!$C$33&lt;&gt;"Qualitative analysis")</xm:f>
            <x14:dxf>
              <numFmt numFmtId="170" formatCode=";;;"/>
              <fill>
                <patternFill>
                  <bgColor theme="0" tint="-0.499984740745262"/>
                </patternFill>
              </fill>
            </x14:dxf>
          </x14:cfRule>
          <xm:sqref>G28:H28</xm:sqref>
        </x14:conditionalFormatting>
        <x14:conditionalFormatting xmlns:xm="http://schemas.microsoft.com/office/excel/2006/main">
          <x14:cfRule type="expression" priority="11" id="{E5AD2216-255B-4B68-AB96-9E216101A420}">
            <xm:f>AND(Impacts!$C$14&lt;&gt;"",Impacts!$C$14&lt;&gt;"MERA analysis, steps 0-2 only or using screening tables",Impacts!$C$15&lt;&gt;"MERA analysis, steps 0-2 only or using screening tables",Impacts!$C$16&lt;&gt;"MERA analysis, steps 0-2 only or using screening tables",Impacts!$C$17&lt;&gt;"MERA analysis, steps 0-2 only or using screening tablesd",Impacts!$C$18&lt;&gt;"MERA analysis, steps 0-2 only or using screening tables",Impacts!$C$19&lt;&gt;"MERA analysis, steps 0-2 only or using screening tablesd",Impacts!$C$20&lt;&gt;"MERA analysis, steps 0-2 only or using screening tables",Impacts!$C$21&lt;&gt;"MERA analysis, steps 0-2 only or using screening tables",Impacts!$C$22&lt;&gt;"MERA analysis, steps 0-2 only or using screening tables",Impacts!$C$23&lt;&gt;"MERA analysis, steps 0-2 only or using screening tables",Impacts!$C$24&lt;&gt;"MERA analysis, steps 0-2 only or using screening tables",Impacts!$C$25&lt;&gt;"MERA analysis, steps 0-2 only or using screening tables",Impacts!$C$26&lt;&gt;"MERA analysis, steps 0-2 only or using screening tables",Impacts!$C$27&lt;&gt;"MERA analysis, steps 0-2 only or using screening tables",Impacts!$C$28&lt;&gt;"MERA analysis, steps 0-2 only or using screening tables",Impacts!$C$29&lt;&gt;"MERA analysis, steps 0-2 only or using screening tables",Impacts!$C$30&lt;&gt;"MERA analysis, steps 0-2 only or using screening tables",Impacts!$C$31&lt;&gt;"MERA analysis, steps 0-2 only or using screening tables",Impacts!$C$32&lt;&gt;"MERA analysis, steps 0-2 only or using screening tables",Impacts!$C$33&lt;&gt;"MERA analysis, steps 0-2 only or using screening tables",Impacts!$C$14&lt;&gt;"MERA steps 0-2 AND Modeling (screen or refined)",Impacts!$C$15&lt;&gt;"MERA steps 0-2 AND Modeling (screen or refined)",Impacts!$C$16&lt;&gt;"MERA steps 0-2 AND Modeling (screen or refined)",Impacts!$C$17&lt;&gt;"MERA steps 0-2 AND Modeling (screen or refined)",Impacts!$C$18&lt;&gt;"MERA steps 0-2 AND Modeling (screen or refined)",Impacts!$C$19&lt;&gt;"MERA steps 0-2 AND Modeling (screen or refined)",Impacts!$C$20&lt;&gt;"MERA steps 0-2 AND Modeling (screen or refined)",Impacts!$C$21&lt;&gt;"MERA steps 0-2 AND Modeling (screen or refined)",Impacts!$C$22&lt;&gt;"MERA steps 0-2 AND Modeling (screen or refined)",Impacts!$C$23&lt;&gt;"MERA steps 0-2 AND Modeling (screen or refined)",Impacts!$C$24&lt;&gt;"MERA steps 0-2 AND Modeling (screen or refined)",Impacts!$C$25&lt;&gt;"MERA steps 0-2 AND Modeling (screen or refined)",Impacts!$C$26&lt;&gt;"MERA steps 0-2 AND Modeling (screen or refined)",Impacts!$C$27&lt;&gt;"MERA steps 0-2 AND Modeling (screen or refined)",Impacts!$C$28&lt;&gt;"MERA steps 0-2 AND Modeling (screen or refined)",Impacts!$C$29&lt;&gt;"MERA steps 0-2 AND Modeling (screen or refined)",Impacts!$C$30&lt;&gt;"MERA steps 0-2 AND Modeling (screen or refined)",Impacts!$C$31&lt;&gt;"MERA steps 0-2 AND Modeling (screen or refined)",Impacts!$C$32&lt;&gt;"MERA steps 0-2 AND Modeling (screen or refined)",Impacts!$C$33&lt;&gt;"MERA steps 0-2 AND Modeling (screen or refined)")</xm:f>
            <x14:dxf>
              <numFmt numFmtId="170" formatCode=";;;"/>
              <fill>
                <patternFill>
                  <bgColor theme="0" tint="-0.499984740745262"/>
                </patternFill>
              </fill>
            </x14:dxf>
          </x14:cfRule>
          <xm:sqref>G29:H29</xm:sqref>
        </x14:conditionalFormatting>
        <x14:conditionalFormatting xmlns:xm="http://schemas.microsoft.com/office/excel/2006/main">
          <x14:cfRule type="expression" priority="12" id="{9E8AAD1F-610E-47EB-978D-764EF391B7C0}">
            <xm:f>AND(Impacts!$C$14&lt;&gt;"",Impacts!$C$14&lt;&gt;"Modeling: screen or refined",Impacts!$C$15&lt;&gt;"Modeling: screen or refined",Impacts!$C$16&lt;&gt;"Modeling: screen or refined",Impacts!$C$17&lt;&gt;"Modeling: screen or refined",Impacts!$C$18&lt;&gt;"Modeling: screen or refined",Impacts!$C$19&lt;&gt;"Modeling: screen or refined",Impacts!$C$20&lt;&gt;"Modeling: screen or refined",Impacts!$C$21&lt;&gt;"Modeling: screen or refined",Impacts!$C$22&lt;&gt;"Modeling: screen or refined",Impacts!$C$23&lt;&gt;"Modeling: screen or refined",Impacts!$C$24&lt;&gt;"Modeling: screen or refined",Impacts!$C$25&lt;&gt;"Modeling: screen or refined",Impacts!$C$26&lt;&gt;"Modeling: screen or refined",Impacts!$C$27&lt;&gt;"Modeling: screen or refined",Impacts!$C$28&lt;&gt;"Modeling: screen or refined",Impacts!$C$29&lt;&gt;"Modeling: screen or refined",Impacts!$C$30&lt;&gt;"Modeling: screen or refined",Impacts!$C$31&lt;&gt;"Modeling: screen or refined",Impacts!$C$32&lt;&gt;"Modeling: screen or refined",Impacts!$C$33&lt;&gt;"Modeling: screen or refined",Impacts!$C$14&lt;&gt;"MERA steps 0-2 AND Modeling (screen or refined)",Impacts!$C$15&lt;&gt;"MERA steps 0-2 AND Modeling (screen or refined)",Impacts!$C$16&lt;&gt;"MERA steps 0-2 AND Modeling (screen or refined)",Impacts!$C$17&lt;&gt;"MERA steps 0-2 AND Modeling (screen or refined)",Impacts!$C$18&lt;&gt;"MERA steps 0-2 AND Modeling (screen or refined)",Impacts!$C$19&lt;&gt;"MERA steps 0-2 AND Modeling (screen or refined)",Impacts!$C$20&lt;&gt;"MERA steps 0-2 AND Modeling (screen or refined)",Impacts!$C$21&lt;&gt;"MERA steps 0-2 AND Modeling (screen or refined)",Impacts!$C$22&lt;&gt;"MERA steps 0-2 AND Modeling (screen or refined)",Impacts!$C$23&lt;&gt;"MERA steps 0-2 AND Modeling (screen or refined)",Impacts!$C$24&lt;&gt;"MERA steps 0-2 AND Modeling (screen or refined)",Impacts!$C$25&lt;&gt;"MERA steps 0-2 AND Modeling (screen or refined)",Impacts!$C$26&lt;&gt;"MERA steps 0-2 AND Modeling (screen or refined)",Impacts!$C$27&lt;&gt;"MERA steps 0-2 AND Modeling (screen or refined)",Impacts!$C$28&lt;&gt;"MERA steps 0-2 AND Modeling (screen or refined)",Impacts!$C$29&lt;&gt;"MERA steps 0-2 AND Modeling (screen or refined)",Impacts!$C$30&lt;&gt;"MERA steps 0-2 AND Modeling (screen or refined)",Impacts!$C$31&lt;&gt;"MERA steps 0-2 AND Modeling (screen or refined)",Impacts!$C$32&lt;&gt;"MERA steps 0-2 AND Modeling (screen or refined)",Impacts!$C$33&lt;&gt;"MERA steps 0-2 AND Modeling (screen or refined)")</xm:f>
            <x14:dxf>
              <numFmt numFmtId="170" formatCode=";;;"/>
              <fill>
                <patternFill>
                  <bgColor theme="0" tint="-0.499984740745262"/>
                </patternFill>
              </fill>
            </x14:dxf>
          </x14:cfRule>
          <xm:sqref>G30:H31</xm:sqref>
        </x14:conditionalFormatting>
        <x14:conditionalFormatting xmlns:xm="http://schemas.microsoft.com/office/excel/2006/main">
          <x14:cfRule type="expression" priority="14" id="{243A2B28-54B6-49C3-9183-A3FBAED1163B}">
            <xm:f>AND(Impacts!$C$14&lt;&gt;"",Impacts!$C$14&lt;&gt;"Protocol (required for all PSD projects, excluding GHG PSD)",Impacts!$C$15&lt;&gt;"Protocol (required for all PSD projects, excluding GHG PSD)",Impacts!$C$16&lt;&gt;"Protocol (required for all PSD projects, excluding GHG PSD)",Impacts!$C$17&lt;&gt;"Protocol (required for all PSD projects, excluding GHG PSD)",Impacts!$C$18&lt;&gt;"Protocol (required for all PSD projects, excluding GHG PSD)",Impacts!$C$19&lt;&gt;"Protocol (required for all PSD projects, excluding GHG PSD)",Impacts!$C$20&lt;&gt;"Protocol (required for all PSD projects, excluding GHG PSD)",Impacts!$C$21&lt;&gt;"Protocol (required for all PSD projects, excluding GHG PSD)",Impacts!$C$22&lt;&gt;"Protocol (required for all PSD projects, excluding GHG PSD)",Impacts!$C$23&lt;&gt;"Protocol (required for all PSD projects, excluding GHG PSD)",Impacts!$C$24&lt;&gt;"Protocol (required for all PSD projects, excluding GHG PSD)",Impacts!$C$25&lt;&gt;"Protocol (required for all PSD projects, excluding GHG PSD)",Impacts!$C$26&lt;&gt;"Protocol (required for all PSD projects, excluding GHG PSD)",Impacts!$C$27&lt;&gt;"Protocol (required for all PSD projects, excluding GHG PSD)",Impacts!$C$28&lt;&gt;"Protocol (required for all PSD projects, excluding GHG PSD)",Impacts!$C$29&lt;&gt;"Protocol (required for all PSD projects, excluding GHG PSD)",Impacts!$C$30&lt;&gt;"Protocol (required for all PSD projects, excluding GHG PSD)",Impacts!$C$31&lt;&gt;"Protocol (required for all PSD projects, excluding GHG PSD)",Impacts!$C$32&lt;&gt;"Protocol (required for all PSD projects, excluding GHG PSD)",Impacts!$C$33&lt;&gt;"Protocol (required for all PSD projects, excluding GHG PSD)")</xm:f>
            <x14:dxf>
              <numFmt numFmtId="170" formatCode=";;;"/>
              <fill>
                <patternFill>
                  <bgColor theme="0" tint="-0.499984740745262"/>
                </patternFill>
              </fill>
            </x14:dxf>
          </x14:cfRule>
          <xm:sqref>G32:H32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B105D-CD87-4433-9E4D-D479B5C2F748}">
  <sheetPr codeName="Sheet20">
    <tabColor rgb="FFDCDCFF"/>
  </sheetPr>
  <dimension ref="A1:G35"/>
  <sheetViews>
    <sheetView showGridLines="0" zoomScaleNormal="100" workbookViewId="0">
      <selection sqref="A1:F1"/>
    </sheetView>
  </sheetViews>
  <sheetFormatPr defaultColWidth="0" defaultRowHeight="12.75" zeroHeight="1" x14ac:dyDescent="0.2"/>
  <cols>
    <col min="1" max="1" width="23.7109375" customWidth="1"/>
    <col min="2" max="2" width="19.28515625" customWidth="1"/>
    <col min="3" max="3" width="22.140625" customWidth="1"/>
    <col min="4" max="4" width="17" customWidth="1"/>
    <col min="5" max="5" width="21.7109375" customWidth="1"/>
    <col min="6" max="6" width="21" customWidth="1"/>
    <col min="7" max="7" width="2.7109375" customWidth="1"/>
    <col min="8" max="16384" width="9.140625" hidden="1"/>
  </cols>
  <sheetData>
    <row r="1" spans="1:6" ht="6.75" customHeight="1" thickBot="1" x14ac:dyDescent="0.25">
      <c r="A1" s="1308"/>
      <c r="B1" s="1308"/>
      <c r="C1" s="1308"/>
      <c r="D1" s="1308"/>
      <c r="E1" s="1308"/>
      <c r="F1" s="1308"/>
    </row>
    <row r="2" spans="1:6" ht="30" customHeight="1" thickBot="1" x14ac:dyDescent="0.25">
      <c r="A2" s="1890" t="s">
        <v>2354</v>
      </c>
      <c r="B2" s="1891"/>
      <c r="C2" s="1891"/>
      <c r="D2" s="1891"/>
      <c r="E2" s="1891"/>
      <c r="F2" s="1892"/>
    </row>
    <row r="3" spans="1:6" ht="165.75" customHeight="1" thickBot="1" x14ac:dyDescent="0.25">
      <c r="A3" s="1381" t="s">
        <v>2355</v>
      </c>
      <c r="B3" s="1382"/>
      <c r="C3" s="1382"/>
      <c r="D3" s="1382"/>
      <c r="E3" s="1382"/>
      <c r="F3" s="1499"/>
    </row>
    <row r="4" spans="1:6" s="92" customFormat="1" ht="30" customHeight="1" thickBot="1" x14ac:dyDescent="0.25">
      <c r="A4" s="1448" t="s">
        <v>112</v>
      </c>
      <c r="B4" s="1448"/>
      <c r="C4" s="1448"/>
      <c r="D4" s="1448"/>
      <c r="E4" s="1448"/>
      <c r="F4" s="1448"/>
    </row>
    <row r="5" spans="1:6" ht="16.5" customHeight="1" thickBot="1" x14ac:dyDescent="0.25">
      <c r="A5" s="16" t="s">
        <v>2356</v>
      </c>
      <c r="B5" s="1893" t="s">
        <v>2357</v>
      </c>
      <c r="C5" s="1142"/>
      <c r="D5" s="1142"/>
      <c r="E5" s="618" t="s">
        <v>2358</v>
      </c>
      <c r="F5" s="17" t="s">
        <v>2359</v>
      </c>
    </row>
    <row r="6" spans="1:6" ht="135" customHeight="1" x14ac:dyDescent="0.2">
      <c r="A6" s="698" t="s">
        <v>2360</v>
      </c>
      <c r="B6" s="1526" t="s">
        <v>2361</v>
      </c>
      <c r="C6" s="1526"/>
      <c r="D6" s="1526"/>
      <c r="E6" s="415" t="s">
        <v>2362</v>
      </c>
      <c r="F6" s="416" t="s">
        <v>2363</v>
      </c>
    </row>
    <row r="7" spans="1:6" ht="105" customHeight="1" x14ac:dyDescent="0.2">
      <c r="A7" s="408" t="s">
        <v>2364</v>
      </c>
      <c r="B7" s="1161" t="s">
        <v>2365</v>
      </c>
      <c r="C7" s="1161"/>
      <c r="D7" s="1161"/>
      <c r="E7" s="409" t="s">
        <v>2362</v>
      </c>
      <c r="F7" s="327" t="s">
        <v>2366</v>
      </c>
    </row>
    <row r="8" spans="1:6" ht="105" customHeight="1" x14ac:dyDescent="0.2">
      <c r="A8" s="408" t="str">
        <f>IF(General!D93="select a county above.","Appropriate TCEQ Regional Office",General!D93)</f>
        <v>Appropriate TCEQ Regional Office</v>
      </c>
      <c r="B8" s="1894" t="str">
        <f>IF(A8="Appropriate TCEQ Regional Office","Visit the website below for additional information.",VLOOKUP(A8,'Hidden Calculations'!$BS$3:$BT$18,2,FALSE))</f>
        <v>Visit the website below for additional information.</v>
      </c>
      <c r="C8" s="1894"/>
      <c r="D8" s="1894"/>
      <c r="E8" s="619" t="s">
        <v>2362</v>
      </c>
      <c r="F8" s="327" t="s">
        <v>2367</v>
      </c>
    </row>
    <row r="9" spans="1:6" ht="105" customHeight="1" thickBot="1" x14ac:dyDescent="0.25">
      <c r="A9" s="410" t="s">
        <v>2368</v>
      </c>
      <c r="B9" s="1895" t="s">
        <v>2369</v>
      </c>
      <c r="C9" s="1895"/>
      <c r="D9" s="1895"/>
      <c r="E9" s="620" t="s">
        <v>2362</v>
      </c>
      <c r="F9" s="328" t="s">
        <v>2367</v>
      </c>
    </row>
    <row r="10" spans="1:6" ht="75" customHeight="1" x14ac:dyDescent="0.2">
      <c r="A10" s="1032" t="s">
        <v>2370</v>
      </c>
      <c r="B10" s="1896" t="s">
        <v>2371</v>
      </c>
      <c r="C10" s="1896"/>
      <c r="D10" s="1896"/>
      <c r="E10" s="702" t="s">
        <v>2372</v>
      </c>
      <c r="F10" s="329" t="s">
        <v>2373</v>
      </c>
    </row>
    <row r="11" spans="1:6" ht="75" customHeight="1" x14ac:dyDescent="0.2">
      <c r="A11" s="408" t="s">
        <v>2374</v>
      </c>
      <c r="B11" s="1161" t="s">
        <v>2375</v>
      </c>
      <c r="C11" s="1161"/>
      <c r="D11" s="1161"/>
      <c r="E11" s="409" t="s">
        <v>2372</v>
      </c>
      <c r="F11" s="327" t="s">
        <v>2373</v>
      </c>
    </row>
    <row r="12" spans="1:6" ht="75" customHeight="1" thickBot="1" x14ac:dyDescent="0.25">
      <c r="A12" s="410" t="s">
        <v>2376</v>
      </c>
      <c r="B12" s="1206" t="s">
        <v>2377</v>
      </c>
      <c r="C12" s="1206"/>
      <c r="D12" s="1206"/>
      <c r="E12" s="414" t="s">
        <v>2372</v>
      </c>
      <c r="F12" s="328" t="s">
        <v>2373</v>
      </c>
    </row>
    <row r="13" spans="1:6" ht="60" customHeight="1" thickBot="1" x14ac:dyDescent="0.25">
      <c r="A13" s="730" t="s">
        <v>2378</v>
      </c>
      <c r="B13" s="1399" t="s">
        <v>2379</v>
      </c>
      <c r="C13" s="1399"/>
      <c r="D13" s="1399"/>
      <c r="E13" s="731" t="s">
        <v>2380</v>
      </c>
      <c r="F13" s="330" t="s">
        <v>2381</v>
      </c>
    </row>
    <row r="14" spans="1:6" ht="144.94999999999999" customHeight="1" thickBot="1" x14ac:dyDescent="0.25">
      <c r="A14" s="730" t="s">
        <v>2382</v>
      </c>
      <c r="B14" s="1399" t="s">
        <v>2383</v>
      </c>
      <c r="C14" s="1399"/>
      <c r="D14" s="1399"/>
      <c r="E14" s="731" t="s">
        <v>2384</v>
      </c>
      <c r="F14" s="330" t="s">
        <v>2385</v>
      </c>
    </row>
    <row r="15" spans="1:6" ht="105" customHeight="1" x14ac:dyDescent="0.2">
      <c r="A15" s="1032" t="s">
        <v>2386</v>
      </c>
      <c r="B15" s="1896" t="s">
        <v>2387</v>
      </c>
      <c r="C15" s="1896"/>
      <c r="D15" s="1896"/>
      <c r="E15" s="702" t="s">
        <v>2388</v>
      </c>
      <c r="F15" s="329" t="s">
        <v>2389</v>
      </c>
    </row>
    <row r="16" spans="1:6" ht="90" customHeight="1" x14ac:dyDescent="0.2">
      <c r="A16" s="408" t="s">
        <v>2386</v>
      </c>
      <c r="B16" s="1161" t="s">
        <v>2390</v>
      </c>
      <c r="C16" s="1161"/>
      <c r="D16" s="1161"/>
      <c r="E16" s="409" t="s">
        <v>2391</v>
      </c>
      <c r="F16" s="327" t="s">
        <v>2389</v>
      </c>
    </row>
    <row r="17" spans="1:6" ht="75" customHeight="1" thickBot="1" x14ac:dyDescent="0.25">
      <c r="A17" s="641" t="s">
        <v>2386</v>
      </c>
      <c r="B17" s="1144" t="s">
        <v>2392</v>
      </c>
      <c r="C17" s="1144"/>
      <c r="D17" s="1144"/>
      <c r="E17" s="699" t="s">
        <v>2393</v>
      </c>
      <c r="F17" s="331" t="s">
        <v>2389</v>
      </c>
    </row>
    <row r="18" spans="1:6" ht="60" customHeight="1" x14ac:dyDescent="0.2">
      <c r="A18" s="698" t="s">
        <v>2394</v>
      </c>
      <c r="B18" s="1526" t="s">
        <v>2395</v>
      </c>
      <c r="C18" s="1526"/>
      <c r="D18" s="1526"/>
      <c r="E18" s="415" t="s">
        <v>2396</v>
      </c>
      <c r="F18" s="416" t="s">
        <v>2397</v>
      </c>
    </row>
    <row r="19" spans="1:6" ht="45" customHeight="1" x14ac:dyDescent="0.2">
      <c r="A19" s="408" t="s">
        <v>2398</v>
      </c>
      <c r="B19" s="1161" t="s">
        <v>2399</v>
      </c>
      <c r="C19" s="1161"/>
      <c r="D19" s="1161"/>
      <c r="E19" s="409" t="s">
        <v>2396</v>
      </c>
      <c r="F19" s="327" t="s">
        <v>2397</v>
      </c>
    </row>
    <row r="20" spans="1:6" ht="45" customHeight="1" x14ac:dyDescent="0.2">
      <c r="A20" s="408" t="s">
        <v>2400</v>
      </c>
      <c r="B20" s="1161" t="s">
        <v>2401</v>
      </c>
      <c r="C20" s="1161"/>
      <c r="D20" s="1161"/>
      <c r="E20" s="409" t="s">
        <v>2402</v>
      </c>
      <c r="F20" s="327" t="s">
        <v>2397</v>
      </c>
    </row>
    <row r="21" spans="1:6" ht="45" customHeight="1" x14ac:dyDescent="0.2">
      <c r="A21" s="408" t="s">
        <v>2403</v>
      </c>
      <c r="B21" s="1161" t="s">
        <v>2404</v>
      </c>
      <c r="C21" s="1161"/>
      <c r="D21" s="1161"/>
      <c r="E21" s="409" t="s">
        <v>2402</v>
      </c>
      <c r="F21" s="327" t="s">
        <v>2397</v>
      </c>
    </row>
    <row r="22" spans="1:6" ht="45" customHeight="1" x14ac:dyDescent="0.2">
      <c r="A22" s="408" t="s">
        <v>2405</v>
      </c>
      <c r="B22" s="1161" t="s">
        <v>2406</v>
      </c>
      <c r="C22" s="1161"/>
      <c r="D22" s="1161"/>
      <c r="E22" s="409" t="s">
        <v>2407</v>
      </c>
      <c r="F22" s="327" t="s">
        <v>2397</v>
      </c>
    </row>
    <row r="23" spans="1:6" ht="60" customHeight="1" x14ac:dyDescent="0.2">
      <c r="A23" s="408" t="s">
        <v>2408</v>
      </c>
      <c r="B23" s="1161" t="s">
        <v>2409</v>
      </c>
      <c r="C23" s="1161"/>
      <c r="D23" s="1161"/>
      <c r="E23" s="409" t="s">
        <v>2410</v>
      </c>
      <c r="F23" s="327" t="s">
        <v>2397</v>
      </c>
    </row>
    <row r="24" spans="1:6" ht="45" customHeight="1" x14ac:dyDescent="0.2">
      <c r="A24" s="408" t="s">
        <v>2411</v>
      </c>
      <c r="B24" s="1161" t="s">
        <v>2412</v>
      </c>
      <c r="C24" s="1161"/>
      <c r="D24" s="1161"/>
      <c r="E24" s="409" t="s">
        <v>2413</v>
      </c>
      <c r="F24" s="327" t="s">
        <v>2397</v>
      </c>
    </row>
    <row r="25" spans="1:6" ht="45" customHeight="1" thickBot="1" x14ac:dyDescent="0.25">
      <c r="A25" s="410" t="s">
        <v>2414</v>
      </c>
      <c r="B25" s="1206" t="s">
        <v>2415</v>
      </c>
      <c r="C25" s="1206"/>
      <c r="D25" s="1206"/>
      <c r="E25" s="414" t="s">
        <v>2416</v>
      </c>
      <c r="F25" s="328" t="s">
        <v>2397</v>
      </c>
    </row>
    <row r="26" spans="1:6" ht="147" customHeight="1" thickBot="1" x14ac:dyDescent="0.25">
      <c r="A26" s="1151" t="s">
        <v>2417</v>
      </c>
      <c r="B26" s="1152"/>
      <c r="C26" s="1152"/>
      <c r="D26" s="1152"/>
      <c r="E26" s="1152"/>
      <c r="F26" s="1449"/>
    </row>
    <row r="27" spans="1:6" ht="15" customHeight="1" thickBot="1" x14ac:dyDescent="0.25">
      <c r="A27" s="1106"/>
      <c r="B27" s="1106"/>
      <c r="C27" s="1106"/>
      <c r="D27" s="1106"/>
      <c r="E27" s="1106"/>
      <c r="F27" s="1106"/>
    </row>
    <row r="28" spans="1:6" ht="16.5" customHeight="1" thickBot="1" x14ac:dyDescent="0.25">
      <c r="A28" s="1899" t="s">
        <v>2418</v>
      </c>
      <c r="B28" s="1900"/>
      <c r="C28" s="1900"/>
      <c r="D28" s="1900"/>
      <c r="E28" s="1900"/>
      <c r="F28" s="1901"/>
    </row>
    <row r="29" spans="1:6" ht="15" customHeight="1" x14ac:dyDescent="0.2">
      <c r="A29" s="1156" t="s">
        <v>2419</v>
      </c>
      <c r="B29" s="1157"/>
      <c r="C29" s="1897" t="s">
        <v>2420</v>
      </c>
      <c r="D29" s="1157"/>
      <c r="E29" s="1157"/>
      <c r="F29" s="1898"/>
    </row>
    <row r="30" spans="1:6" ht="17.100000000000001" customHeight="1" x14ac:dyDescent="0.2">
      <c r="A30" s="1165" t="s">
        <v>2421</v>
      </c>
      <c r="B30" s="1166"/>
      <c r="C30" s="1600" t="s">
        <v>2422</v>
      </c>
      <c r="D30" s="1601"/>
      <c r="E30" s="1601"/>
      <c r="F30" s="1602"/>
    </row>
    <row r="31" spans="1:6" ht="17.100000000000001" customHeight="1" x14ac:dyDescent="0.2">
      <c r="A31" s="1165" t="s">
        <v>2423</v>
      </c>
      <c r="B31" s="1166"/>
      <c r="C31" s="1600" t="s">
        <v>2424</v>
      </c>
      <c r="D31" s="1601"/>
      <c r="E31" s="1601"/>
      <c r="F31" s="1602"/>
    </row>
    <row r="32" spans="1:6" ht="17.100000000000001" customHeight="1" x14ac:dyDescent="0.2">
      <c r="A32" s="1165" t="s">
        <v>2425</v>
      </c>
      <c r="B32" s="1166"/>
      <c r="C32" s="1600" t="s">
        <v>2426</v>
      </c>
      <c r="D32" s="1601"/>
      <c r="E32" s="1601"/>
      <c r="F32" s="1602"/>
    </row>
    <row r="33" spans="1:6" ht="17.100000000000001" customHeight="1" thickBot="1" x14ac:dyDescent="0.25">
      <c r="A33" s="1151" t="s">
        <v>2427</v>
      </c>
      <c r="B33" s="1152"/>
      <c r="C33" s="1902" t="s">
        <v>2428</v>
      </c>
      <c r="D33" s="1903"/>
      <c r="E33" s="1903"/>
      <c r="F33" s="1904"/>
    </row>
    <row r="34" spans="1:6" ht="17.100000000000001" customHeight="1" x14ac:dyDescent="0.2">
      <c r="A34" s="1889" t="s">
        <v>329</v>
      </c>
      <c r="B34" s="1889"/>
      <c r="C34" s="1889"/>
      <c r="D34" s="1889"/>
      <c r="E34" s="1889"/>
      <c r="F34" s="1889"/>
    </row>
    <row r="35" spans="1:6" ht="8.4499999999999993" customHeight="1" x14ac:dyDescent="0.2">
      <c r="A35" s="406" t="s">
        <v>106</v>
      </c>
    </row>
  </sheetData>
  <sheetProtection algorithmName="SHA-512" hashValue="/n2qtceJu/mXG1k5sebwssU+IswBuoFKoPG0d4JlkFo95/NIpxjdsw4KfvTcLyk4Y56iNvzyHDq7RbfWcquARQ==" saltValue="3Nu5IiY8QtgvReOXwg9QYQ==" spinCount="100000" sheet="1" objects="1" scenarios="1" formatRows="0" autoFilter="0"/>
  <mergeCells count="39">
    <mergeCell ref="A33:B33"/>
    <mergeCell ref="C33:F33"/>
    <mergeCell ref="A30:B30"/>
    <mergeCell ref="C30:F30"/>
    <mergeCell ref="A31:B31"/>
    <mergeCell ref="C31:F31"/>
    <mergeCell ref="A32:B32"/>
    <mergeCell ref="C32:F32"/>
    <mergeCell ref="B21:D21"/>
    <mergeCell ref="A29:B29"/>
    <mergeCell ref="C29:F29"/>
    <mergeCell ref="A28:F28"/>
    <mergeCell ref="B22:D22"/>
    <mergeCell ref="B23:D23"/>
    <mergeCell ref="B24:D24"/>
    <mergeCell ref="B25:D25"/>
    <mergeCell ref="A26:F26"/>
    <mergeCell ref="A27:F27"/>
    <mergeCell ref="B16:D16"/>
    <mergeCell ref="B17:D17"/>
    <mergeCell ref="B18:D18"/>
    <mergeCell ref="B20:D20"/>
    <mergeCell ref="B19:D19"/>
    <mergeCell ref="A34:F34"/>
    <mergeCell ref="A1:F1"/>
    <mergeCell ref="A2:F2"/>
    <mergeCell ref="A3:F3"/>
    <mergeCell ref="B5:D5"/>
    <mergeCell ref="B6:D6"/>
    <mergeCell ref="A4:F4"/>
    <mergeCell ref="B7:D7"/>
    <mergeCell ref="B8:D8"/>
    <mergeCell ref="B9:D9"/>
    <mergeCell ref="B14:D14"/>
    <mergeCell ref="B10:D10"/>
    <mergeCell ref="B11:D11"/>
    <mergeCell ref="B12:D12"/>
    <mergeCell ref="B13:D13"/>
    <mergeCell ref="B15:D15"/>
  </mergeCells>
  <hyperlinks>
    <hyperlink ref="C30" r:id="rId1" xr:uid="{C9E21E6F-6C0D-4E60-BA2E-05D8BD23D4ED}"/>
    <hyperlink ref="C31" r:id="rId2" xr:uid="{11F54186-4141-45EA-8B2B-93B988F86291}"/>
    <hyperlink ref="C33" r:id="rId3" xr:uid="{223CC444-0DB0-491D-8B8A-1B8AF9C7A8B8}"/>
    <hyperlink ref="C32" r:id="rId4" xr:uid="{6198F457-D2CC-476C-A28A-329CBEED4050}"/>
    <hyperlink ref="C30:F30" r:id="rId5" tooltip="Click to link to TCEQ regions" display="www.tceq.texas.gov/agency/directory/region" xr:uid="{DDEB4A91-9F6B-4C56-A3A7-3B4B4A0AF76A}"/>
    <hyperlink ref="C31:F31" r:id="rId6" tooltip="Click to link to local air pollution control programs in Texas" display="www.tceq.texas.gov/permitting/air/local_programs.html" xr:uid="{A16F4533-4BCA-49F0-BCD3-FB3602CA4F19}"/>
    <hyperlink ref="C32:F32" r:id="rId7" tooltip="Click to email EPA Region 6" display="R6AirPermitsTX@epa.gov" xr:uid="{ED38CE21-15F2-453E-9B79-E5D2C7E48C61}"/>
    <hyperlink ref="C33:F33" r:id="rId8" tooltip="Click to email the EPA regarding an electronic submittals question." display="wilson.aimee@epa.gov" xr:uid="{EBFAAE47-2491-4B8F-925D-0D6D19865F50}"/>
    <hyperlink ref="A4:F4" location="Cover!A12" tooltip="Click here to return to Cover Sheet." display="Click here to return to Cover Sheet." xr:uid="{1F349B12-1798-4346-9739-0C8AF771D256}"/>
    <hyperlink ref="A4:F4" location="Cover!A1" tooltip="Click here to return to Cover Sheet." display="Click here to return to Cover Sheet." xr:uid="{11408EB9-5F1A-4C68-9428-FF600B71B1E9}"/>
    <hyperlink ref="A34:F34" location="Glossary!A1" display="Click here to go to the next page." xr:uid="{987187DF-A309-4F3A-A54E-8BEA4646EBCA}"/>
  </hyperlinks>
  <printOptions horizontalCentered="1"/>
  <pageMargins left="0.25" right="0.25" top="1" bottom="0.5" header="0.3" footer="0.3"/>
  <pageSetup fitToHeight="0" orientation="portrait" cellComments="asDisplayed" r:id="rId9"/>
  <headerFooter scaleWithDoc="0">
    <oddHeader>&amp;C&amp;"Arial,Bold"Texas Commission on Environmental Quality
Form PI-1 General Application&amp;11
&amp;10&amp;A&amp;RDate: ____________
Permit #: ____________
Company: ____________</oddHeader>
    <oddFooter>&amp;CPage &amp;P&amp;LVersion 6.0</oddFooter>
  </headerFooter>
  <extLst>
    <ext xmlns:x14="http://schemas.microsoft.com/office/spreadsheetml/2009/9/main" uri="{78C0D931-6437-407d-A8EE-F0AAD7539E65}">
      <x14:conditionalFormattings>
        <x14:conditionalFormatting xmlns:xm="http://schemas.microsoft.com/office/excel/2006/main">
          <x14:cfRule type="expression" priority="5" id="{EA3F1CA2-F90B-4C85-88AF-4C098970B2B5}">
            <xm:f>AND(General!$D$58="not applicable",General!$D$59="not applicable",General!$D$60="not applicable",General!$D$61="not applicable",General!$D$62="not applicable")</xm:f>
            <x14:dxf>
              <numFmt numFmtId="170" formatCode=";;;"/>
              <fill>
                <patternFill>
                  <bgColor theme="0" tint="-0.499984740745262"/>
                </patternFill>
              </fill>
            </x14:dxf>
          </x14:cfRule>
          <xm:sqref>A14:F14 A26</xm:sqref>
        </x14:conditionalFormatting>
        <x14:conditionalFormatting xmlns:xm="http://schemas.microsoft.com/office/excel/2006/main">
          <x14:cfRule type="expression" priority="6" id="{6F4FABC2-069F-4828-A2CD-561EEE9BD636}">
            <xm:f>General!$D$58="not applicable"</xm:f>
            <x14:dxf>
              <numFmt numFmtId="170" formatCode=";;;"/>
              <fill>
                <patternFill>
                  <bgColor theme="0" tint="-0.499984740745262"/>
                </patternFill>
              </fill>
            </x14:dxf>
          </x14:cfRule>
          <xm:sqref>A15:F25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CDCFF"/>
  </sheetPr>
  <dimension ref="A1:C126"/>
  <sheetViews>
    <sheetView showGridLines="0" zoomScaleNormal="100" workbookViewId="0">
      <selection sqref="A1:B1"/>
    </sheetView>
  </sheetViews>
  <sheetFormatPr defaultColWidth="0" defaultRowHeight="12.75" zeroHeight="1" x14ac:dyDescent="0.2"/>
  <cols>
    <col min="1" max="1" width="31.28515625" style="147" customWidth="1"/>
    <col min="2" max="2" width="80.140625" customWidth="1"/>
    <col min="3" max="3" width="2.7109375" customWidth="1"/>
    <col min="4" max="16384" width="9.140625" hidden="1"/>
  </cols>
  <sheetData>
    <row r="1" spans="1:2" ht="6.75" customHeight="1" thickBot="1" x14ac:dyDescent="0.25">
      <c r="A1" s="1308"/>
      <c r="B1" s="1308"/>
    </row>
    <row r="2" spans="1:2" ht="30" customHeight="1" thickBot="1" x14ac:dyDescent="0.25">
      <c r="A2" s="1890" t="s">
        <v>2429</v>
      </c>
      <c r="B2" s="1892"/>
    </row>
    <row r="3" spans="1:2" ht="75.75" customHeight="1" thickBot="1" x14ac:dyDescent="0.25">
      <c r="A3" s="1098" t="s">
        <v>2430</v>
      </c>
      <c r="B3" s="1099"/>
    </row>
    <row r="4" spans="1:2" s="7" customFormat="1" ht="30" customHeight="1" thickBot="1" x14ac:dyDescent="0.25">
      <c r="A4" s="1910" t="s">
        <v>112</v>
      </c>
      <c r="B4" s="1910"/>
    </row>
    <row r="5" spans="1:2" ht="16.5" customHeight="1" thickBot="1" x14ac:dyDescent="0.25">
      <c r="A5" s="1905" t="s">
        <v>2431</v>
      </c>
      <c r="B5" s="1907"/>
    </row>
    <row r="6" spans="1:2" ht="15" x14ac:dyDescent="0.2">
      <c r="A6" s="626" t="s">
        <v>2432</v>
      </c>
      <c r="B6" s="627" t="s">
        <v>2433</v>
      </c>
    </row>
    <row r="7" spans="1:2" ht="57" x14ac:dyDescent="0.2">
      <c r="A7" s="316" t="s">
        <v>13</v>
      </c>
      <c r="B7" s="153" t="s">
        <v>3315</v>
      </c>
    </row>
    <row r="8" spans="1:2" ht="42.75" x14ac:dyDescent="0.2">
      <c r="A8" s="316" t="s">
        <v>2434</v>
      </c>
      <c r="B8" s="153" t="s">
        <v>2435</v>
      </c>
    </row>
    <row r="9" spans="1:2" ht="57" x14ac:dyDescent="0.2">
      <c r="A9" s="316" t="s">
        <v>2436</v>
      </c>
      <c r="B9" s="153" t="s">
        <v>3316</v>
      </c>
    </row>
    <row r="10" spans="1:2" ht="57" x14ac:dyDescent="0.2">
      <c r="A10" s="316" t="s">
        <v>2437</v>
      </c>
      <c r="B10" s="153" t="s">
        <v>2438</v>
      </c>
    </row>
    <row r="11" spans="1:2" ht="57" x14ac:dyDescent="0.2">
      <c r="A11" s="316" t="s">
        <v>2439</v>
      </c>
      <c r="B11" s="153" t="s">
        <v>2440</v>
      </c>
    </row>
    <row r="12" spans="1:2" ht="57" x14ac:dyDescent="0.2">
      <c r="A12" s="316" t="s">
        <v>2441</v>
      </c>
      <c r="B12" s="153" t="s">
        <v>2442</v>
      </c>
    </row>
    <row r="13" spans="1:2" ht="114" x14ac:dyDescent="0.2">
      <c r="A13" s="317" t="s">
        <v>2443</v>
      </c>
      <c r="B13" s="154" t="s">
        <v>2444</v>
      </c>
    </row>
    <row r="14" spans="1:2" ht="71.25" x14ac:dyDescent="0.2">
      <c r="A14" s="318" t="s">
        <v>26</v>
      </c>
      <c r="B14" s="319" t="s">
        <v>2445</v>
      </c>
    </row>
    <row r="15" spans="1:2" ht="42.75" x14ac:dyDescent="0.2">
      <c r="A15" s="320" t="s">
        <v>2446</v>
      </c>
      <c r="B15" s="321" t="s">
        <v>2447</v>
      </c>
    </row>
    <row r="16" spans="1:2" ht="71.25" x14ac:dyDescent="0.2">
      <c r="A16" s="317" t="s">
        <v>3317</v>
      </c>
      <c r="B16" s="154" t="s">
        <v>2448</v>
      </c>
    </row>
    <row r="17" spans="1:2" ht="57" x14ac:dyDescent="0.2">
      <c r="A17" s="320" t="s">
        <v>2449</v>
      </c>
      <c r="B17" s="321" t="s">
        <v>2450</v>
      </c>
    </row>
    <row r="18" spans="1:2" ht="99.75" x14ac:dyDescent="0.2">
      <c r="A18" s="316" t="s">
        <v>2451</v>
      </c>
      <c r="B18" s="153" t="s">
        <v>2452</v>
      </c>
    </row>
    <row r="19" spans="1:2" ht="57" x14ac:dyDescent="0.2">
      <c r="A19" s="316" t="s">
        <v>2453</v>
      </c>
      <c r="B19" s="153" t="s">
        <v>2454</v>
      </c>
    </row>
    <row r="20" spans="1:2" ht="57" x14ac:dyDescent="0.2">
      <c r="A20" s="317" t="s">
        <v>2455</v>
      </c>
      <c r="B20" s="154" t="s">
        <v>2456</v>
      </c>
    </row>
    <row r="21" spans="1:2" ht="28.5" x14ac:dyDescent="0.2">
      <c r="A21" s="320" t="s">
        <v>28</v>
      </c>
      <c r="B21" s="321" t="s">
        <v>2457</v>
      </c>
    </row>
    <row r="22" spans="1:2" ht="28.5" x14ac:dyDescent="0.2">
      <c r="A22" s="317" t="s">
        <v>2458</v>
      </c>
      <c r="B22" s="154" t="s">
        <v>2459</v>
      </c>
    </row>
    <row r="23" spans="1:2" ht="28.5" x14ac:dyDescent="0.2">
      <c r="A23" s="317" t="s">
        <v>2460</v>
      </c>
      <c r="B23" s="154" t="s">
        <v>2461</v>
      </c>
    </row>
    <row r="24" spans="1:2" ht="99.75" x14ac:dyDescent="0.2">
      <c r="A24" s="317" t="s">
        <v>2462</v>
      </c>
      <c r="B24" s="154" t="s">
        <v>2463</v>
      </c>
    </row>
    <row r="25" spans="1:2" ht="42.75" x14ac:dyDescent="0.2">
      <c r="A25" s="317" t="s">
        <v>2464</v>
      </c>
      <c r="B25" s="154" t="s">
        <v>2465</v>
      </c>
    </row>
    <row r="26" spans="1:2" ht="85.5" x14ac:dyDescent="0.2">
      <c r="A26" s="317" t="s">
        <v>2466</v>
      </c>
      <c r="B26" s="154" t="s">
        <v>3312</v>
      </c>
    </row>
    <row r="27" spans="1:2" ht="42.75" x14ac:dyDescent="0.2">
      <c r="A27" s="317" t="s">
        <v>2467</v>
      </c>
      <c r="B27" s="154" t="s">
        <v>2468</v>
      </c>
    </row>
    <row r="28" spans="1:2" ht="57" x14ac:dyDescent="0.2">
      <c r="A28" s="317" t="s">
        <v>2469</v>
      </c>
      <c r="B28" s="154" t="s">
        <v>2470</v>
      </c>
    </row>
    <row r="29" spans="1:2" ht="114" x14ac:dyDescent="0.2">
      <c r="A29" s="317" t="s">
        <v>2471</v>
      </c>
      <c r="B29" s="154" t="s">
        <v>2472</v>
      </c>
    </row>
    <row r="30" spans="1:2" ht="28.5" x14ac:dyDescent="0.2">
      <c r="A30" s="317" t="s">
        <v>2473</v>
      </c>
      <c r="B30" s="154" t="s">
        <v>2474</v>
      </c>
    </row>
    <row r="31" spans="1:2" ht="57" x14ac:dyDescent="0.2">
      <c r="A31" s="317" t="s">
        <v>2475</v>
      </c>
      <c r="B31" s="154" t="s">
        <v>2476</v>
      </c>
    </row>
    <row r="32" spans="1:2" ht="71.25" x14ac:dyDescent="0.2">
      <c r="A32" s="317" t="s">
        <v>2477</v>
      </c>
      <c r="B32" s="154" t="s">
        <v>2478</v>
      </c>
    </row>
    <row r="33" spans="1:2" ht="99.75" x14ac:dyDescent="0.2">
      <c r="A33" s="316" t="s">
        <v>2479</v>
      </c>
      <c r="B33" s="153" t="s">
        <v>2480</v>
      </c>
    </row>
    <row r="34" spans="1:2" ht="99.75" x14ac:dyDescent="0.2">
      <c r="A34" s="316" t="s">
        <v>20</v>
      </c>
      <c r="B34" s="153" t="s">
        <v>3318</v>
      </c>
    </row>
    <row r="35" spans="1:2" ht="42.75" x14ac:dyDescent="0.2">
      <c r="A35" s="316" t="s">
        <v>2481</v>
      </c>
      <c r="B35" s="153" t="s">
        <v>2482</v>
      </c>
    </row>
    <row r="36" spans="1:2" ht="42.75" x14ac:dyDescent="0.2">
      <c r="A36" s="316" t="s">
        <v>2483</v>
      </c>
      <c r="B36" s="153" t="s">
        <v>2484</v>
      </c>
    </row>
    <row r="37" spans="1:2" ht="42.75" x14ac:dyDescent="0.2">
      <c r="A37" s="316" t="s">
        <v>2485</v>
      </c>
      <c r="B37" s="153" t="s">
        <v>2486</v>
      </c>
    </row>
    <row r="38" spans="1:2" ht="128.25" x14ac:dyDescent="0.2">
      <c r="A38" s="316" t="s">
        <v>2487</v>
      </c>
      <c r="B38" s="153" t="s">
        <v>2488</v>
      </c>
    </row>
    <row r="39" spans="1:2" ht="57" x14ac:dyDescent="0.2">
      <c r="A39" s="317" t="s">
        <v>711</v>
      </c>
      <c r="B39" s="154" t="s">
        <v>2489</v>
      </c>
    </row>
    <row r="40" spans="1:2" ht="57.75" thickBot="1" x14ac:dyDescent="0.25">
      <c r="A40" s="322" t="s">
        <v>2490</v>
      </c>
      <c r="B40" s="98" t="s">
        <v>2440</v>
      </c>
    </row>
    <row r="41" spans="1:2" ht="30" customHeight="1" thickBot="1" x14ac:dyDescent="0.25">
      <c r="A41" s="1106"/>
      <c r="B41" s="1106"/>
    </row>
    <row r="42" spans="1:2" ht="16.5" customHeight="1" thickBot="1" x14ac:dyDescent="0.25">
      <c r="A42" s="1905" t="s">
        <v>2491</v>
      </c>
      <c r="B42" s="1907"/>
    </row>
    <row r="43" spans="1:2" ht="15" x14ac:dyDescent="0.2">
      <c r="A43" s="626" t="s">
        <v>2432</v>
      </c>
      <c r="B43" s="627" t="s">
        <v>2433</v>
      </c>
    </row>
    <row r="44" spans="1:2" ht="42.75" x14ac:dyDescent="0.2">
      <c r="A44" s="317" t="s">
        <v>2492</v>
      </c>
      <c r="B44" s="154" t="s">
        <v>2493</v>
      </c>
    </row>
    <row r="45" spans="1:2" ht="28.5" x14ac:dyDescent="0.2">
      <c r="A45" s="316" t="s">
        <v>1109</v>
      </c>
      <c r="B45" s="153" t="s">
        <v>2494</v>
      </c>
    </row>
    <row r="46" spans="1:2" ht="130.5" customHeight="1" x14ac:dyDescent="0.2">
      <c r="A46" s="316" t="s">
        <v>2495</v>
      </c>
      <c r="B46" s="153" t="s">
        <v>2496</v>
      </c>
    </row>
    <row r="47" spans="1:2" ht="29.25" thickBot="1" x14ac:dyDescent="0.25">
      <c r="A47" s="322" t="s">
        <v>2497</v>
      </c>
      <c r="B47" s="98" t="s">
        <v>2498</v>
      </c>
    </row>
    <row r="48" spans="1:2" ht="30" customHeight="1" thickBot="1" x14ac:dyDescent="0.25">
      <c r="A48" s="1106"/>
      <c r="B48" s="1106"/>
    </row>
    <row r="49" spans="1:2" ht="16.5" customHeight="1" thickBot="1" x14ac:dyDescent="0.25">
      <c r="A49" s="1911" t="s">
        <v>2499</v>
      </c>
      <c r="B49" s="1906"/>
    </row>
    <row r="50" spans="1:2" ht="15" x14ac:dyDescent="0.2">
      <c r="A50" s="626" t="s">
        <v>2500</v>
      </c>
      <c r="B50" s="627" t="s">
        <v>2433</v>
      </c>
    </row>
    <row r="51" spans="1:2" ht="71.25" x14ac:dyDescent="0.2">
      <c r="A51" s="317" t="s">
        <v>2501</v>
      </c>
      <c r="B51" s="154" t="s">
        <v>2502</v>
      </c>
    </row>
    <row r="52" spans="1:2" ht="57" x14ac:dyDescent="0.2">
      <c r="A52" s="697" t="s">
        <v>2503</v>
      </c>
      <c r="B52" s="154" t="s">
        <v>2504</v>
      </c>
    </row>
    <row r="53" spans="1:2" ht="57" x14ac:dyDescent="0.2">
      <c r="A53" s="317" t="s">
        <v>2505</v>
      </c>
      <c r="B53" s="154" t="s">
        <v>2506</v>
      </c>
    </row>
    <row r="54" spans="1:2" ht="57" x14ac:dyDescent="0.2">
      <c r="A54" s="317" t="s">
        <v>502</v>
      </c>
      <c r="B54" s="154" t="s">
        <v>2507</v>
      </c>
    </row>
    <row r="55" spans="1:2" ht="85.5" x14ac:dyDescent="0.2">
      <c r="A55" s="317" t="s">
        <v>2508</v>
      </c>
      <c r="B55" s="154" t="s">
        <v>2509</v>
      </c>
    </row>
    <row r="56" spans="1:2" ht="42.75" x14ac:dyDescent="0.2">
      <c r="A56" s="317" t="s">
        <v>504</v>
      </c>
      <c r="B56" s="154" t="s">
        <v>2510</v>
      </c>
    </row>
    <row r="57" spans="1:2" ht="85.5" x14ac:dyDescent="0.2">
      <c r="A57" s="317" t="s">
        <v>505</v>
      </c>
      <c r="B57" s="154" t="s">
        <v>2511</v>
      </c>
    </row>
    <row r="58" spans="1:2" ht="42.75" x14ac:dyDescent="0.2">
      <c r="A58" s="317" t="s">
        <v>506</v>
      </c>
      <c r="B58" s="154" t="s">
        <v>2512</v>
      </c>
    </row>
    <row r="59" spans="1:2" ht="57" x14ac:dyDescent="0.2">
      <c r="A59" s="317" t="s">
        <v>507</v>
      </c>
      <c r="B59" s="154" t="s">
        <v>2513</v>
      </c>
    </row>
    <row r="60" spans="1:2" ht="57" x14ac:dyDescent="0.2">
      <c r="A60" s="317" t="s">
        <v>2514</v>
      </c>
      <c r="B60" s="154" t="s">
        <v>2515</v>
      </c>
    </row>
    <row r="61" spans="1:2" ht="71.25" x14ac:dyDescent="0.2">
      <c r="A61" s="317" t="s">
        <v>2516</v>
      </c>
      <c r="B61" s="154" t="s">
        <v>2517</v>
      </c>
    </row>
    <row r="62" spans="1:2" ht="42.75" x14ac:dyDescent="0.2">
      <c r="A62" s="317" t="s">
        <v>510</v>
      </c>
      <c r="B62" s="154" t="s">
        <v>2518</v>
      </c>
    </row>
    <row r="63" spans="1:2" ht="42.75" x14ac:dyDescent="0.2">
      <c r="A63" s="317" t="s">
        <v>511</v>
      </c>
      <c r="B63" s="154" t="s">
        <v>2519</v>
      </c>
    </row>
    <row r="64" spans="1:2" ht="28.5" x14ac:dyDescent="0.2">
      <c r="A64" s="317" t="s">
        <v>512</v>
      </c>
      <c r="B64" s="154" t="s">
        <v>2520</v>
      </c>
    </row>
    <row r="65" spans="1:2" ht="28.5" x14ac:dyDescent="0.2">
      <c r="A65" s="317" t="s">
        <v>513</v>
      </c>
      <c r="B65" s="154" t="s">
        <v>2521</v>
      </c>
    </row>
    <row r="66" spans="1:2" ht="42.75" x14ac:dyDescent="0.2">
      <c r="A66" s="317" t="s">
        <v>926</v>
      </c>
      <c r="B66" s="154" t="s">
        <v>2522</v>
      </c>
    </row>
    <row r="67" spans="1:2" ht="29.25" thickBot="1" x14ac:dyDescent="0.25">
      <c r="A67" s="322" t="s">
        <v>2523</v>
      </c>
      <c r="B67" s="98" t="s">
        <v>2524</v>
      </c>
    </row>
    <row r="68" spans="1:2" ht="30" customHeight="1" thickBot="1" x14ac:dyDescent="0.25">
      <c r="A68" s="1106"/>
      <c r="B68" s="1106"/>
    </row>
    <row r="69" spans="1:2" ht="16.5" customHeight="1" thickBot="1" x14ac:dyDescent="0.25">
      <c r="A69" s="1905" t="s">
        <v>2525</v>
      </c>
      <c r="B69" s="1906"/>
    </row>
    <row r="70" spans="1:2" ht="15" customHeight="1" x14ac:dyDescent="0.2">
      <c r="A70" s="626" t="s">
        <v>2500</v>
      </c>
      <c r="B70" s="627" t="s">
        <v>2433</v>
      </c>
    </row>
    <row r="71" spans="1:2" ht="57" x14ac:dyDescent="0.2">
      <c r="A71" s="317" t="s">
        <v>630</v>
      </c>
      <c r="B71" s="154" t="s">
        <v>2526</v>
      </c>
    </row>
    <row r="72" spans="1:2" ht="14.25" x14ac:dyDescent="0.2">
      <c r="A72" s="317" t="s">
        <v>2527</v>
      </c>
      <c r="B72" s="154" t="s">
        <v>2528</v>
      </c>
    </row>
    <row r="73" spans="1:2" ht="85.5" x14ac:dyDescent="0.2">
      <c r="A73" s="317" t="s">
        <v>2529</v>
      </c>
      <c r="B73" s="154" t="s">
        <v>2530</v>
      </c>
    </row>
    <row r="74" spans="1:2" ht="14.25" x14ac:dyDescent="0.2">
      <c r="A74" s="317" t="s">
        <v>2531</v>
      </c>
      <c r="B74" s="154" t="s">
        <v>2532</v>
      </c>
    </row>
    <row r="75" spans="1:2" ht="14.25" x14ac:dyDescent="0.2">
      <c r="A75" s="317" t="s">
        <v>660</v>
      </c>
      <c r="B75" s="154" t="s">
        <v>2533</v>
      </c>
    </row>
    <row r="76" spans="1:2" ht="14.25" x14ac:dyDescent="0.2">
      <c r="A76" s="317" t="s">
        <v>661</v>
      </c>
      <c r="B76" s="154" t="s">
        <v>2534</v>
      </c>
    </row>
    <row r="77" spans="1:2" ht="14.25" x14ac:dyDescent="0.2">
      <c r="A77" s="317" t="s">
        <v>662</v>
      </c>
      <c r="B77" s="154" t="s">
        <v>2535</v>
      </c>
    </row>
    <row r="78" spans="1:2" ht="42.75" x14ac:dyDescent="0.2">
      <c r="A78" s="317" t="s">
        <v>663</v>
      </c>
      <c r="B78" s="154" t="s">
        <v>2536</v>
      </c>
    </row>
    <row r="79" spans="1:2" ht="42.75" x14ac:dyDescent="0.2">
      <c r="A79" s="317" t="s">
        <v>664</v>
      </c>
      <c r="B79" s="154" t="s">
        <v>2537</v>
      </c>
    </row>
    <row r="80" spans="1:2" ht="14.25" x14ac:dyDescent="0.2">
      <c r="A80" s="317" t="s">
        <v>665</v>
      </c>
      <c r="B80" s="154" t="s">
        <v>2538</v>
      </c>
    </row>
    <row r="81" spans="1:2" ht="29.25" thickBot="1" x14ac:dyDescent="0.25">
      <c r="A81" s="322" t="s">
        <v>2539</v>
      </c>
      <c r="B81" s="98" t="s">
        <v>2540</v>
      </c>
    </row>
    <row r="82" spans="1:2" ht="30" customHeight="1" thickBot="1" x14ac:dyDescent="0.25">
      <c r="A82" s="1106"/>
      <c r="B82" s="1106"/>
    </row>
    <row r="83" spans="1:2" ht="16.5" customHeight="1" thickBot="1" x14ac:dyDescent="0.25">
      <c r="A83" s="1905" t="s">
        <v>2541</v>
      </c>
      <c r="B83" s="1907"/>
    </row>
    <row r="84" spans="1:2" ht="15" x14ac:dyDescent="0.2">
      <c r="A84" s="626" t="s">
        <v>2500</v>
      </c>
      <c r="B84" s="627" t="s">
        <v>2433</v>
      </c>
    </row>
    <row r="85" spans="1:2" ht="28.5" x14ac:dyDescent="0.2">
      <c r="A85" s="317" t="s">
        <v>505</v>
      </c>
      <c r="B85" s="154" t="s">
        <v>2542</v>
      </c>
    </row>
    <row r="86" spans="1:2" ht="28.5" x14ac:dyDescent="0.2">
      <c r="A86" s="316" t="s">
        <v>2304</v>
      </c>
      <c r="B86" s="153" t="s">
        <v>2543</v>
      </c>
    </row>
    <row r="87" spans="1:2" ht="99.75" x14ac:dyDescent="0.2">
      <c r="A87" s="316" t="s">
        <v>2305</v>
      </c>
      <c r="B87" s="153" t="s">
        <v>2544</v>
      </c>
    </row>
    <row r="88" spans="1:2" ht="28.5" x14ac:dyDescent="0.2">
      <c r="A88" s="316" t="s">
        <v>694</v>
      </c>
      <c r="B88" s="153" t="s">
        <v>2545</v>
      </c>
    </row>
    <row r="89" spans="1:2" ht="29.25" thickBot="1" x14ac:dyDescent="0.25">
      <c r="A89" s="322" t="s">
        <v>2546</v>
      </c>
      <c r="B89" s="98" t="s">
        <v>2547</v>
      </c>
    </row>
    <row r="90" spans="1:2" ht="30" customHeight="1" thickBot="1" x14ac:dyDescent="0.25">
      <c r="A90" s="1106"/>
      <c r="B90" s="1106"/>
    </row>
    <row r="91" spans="1:2" ht="16.5" customHeight="1" x14ac:dyDescent="0.2">
      <c r="A91" s="1908" t="s">
        <v>2548</v>
      </c>
      <c r="B91" s="1909"/>
    </row>
    <row r="92" spans="1:2" ht="15" x14ac:dyDescent="0.2">
      <c r="A92" s="315" t="s">
        <v>2500</v>
      </c>
      <c r="B92" s="625" t="s">
        <v>2433</v>
      </c>
    </row>
    <row r="93" spans="1:2" ht="28.5" x14ac:dyDescent="0.2">
      <c r="A93" s="317" t="s">
        <v>2549</v>
      </c>
      <c r="B93" s="154" t="s">
        <v>2550</v>
      </c>
    </row>
    <row r="94" spans="1:2" ht="71.25" x14ac:dyDescent="0.2">
      <c r="A94" s="317" t="s">
        <v>367</v>
      </c>
      <c r="B94" s="154" t="s">
        <v>2551</v>
      </c>
    </row>
    <row r="95" spans="1:2" ht="28.5" x14ac:dyDescent="0.2">
      <c r="A95" s="317" t="s">
        <v>505</v>
      </c>
      <c r="B95" s="154" t="s">
        <v>2542</v>
      </c>
    </row>
    <row r="96" spans="1:2" ht="28.5" x14ac:dyDescent="0.2">
      <c r="A96" s="317" t="s">
        <v>507</v>
      </c>
      <c r="B96" s="154" t="s">
        <v>2552</v>
      </c>
    </row>
    <row r="97" spans="1:2" ht="57" x14ac:dyDescent="0.2">
      <c r="A97" s="317" t="s">
        <v>2553</v>
      </c>
      <c r="B97" s="154" t="s">
        <v>2554</v>
      </c>
    </row>
    <row r="98" spans="1:2" ht="28.5" x14ac:dyDescent="0.2">
      <c r="A98" s="317" t="s">
        <v>511</v>
      </c>
      <c r="B98" s="154" t="s">
        <v>2555</v>
      </c>
    </row>
    <row r="99" spans="1:2" ht="28.5" x14ac:dyDescent="0.2">
      <c r="A99" s="317" t="s">
        <v>1997</v>
      </c>
      <c r="B99" s="154" t="s">
        <v>2556</v>
      </c>
    </row>
    <row r="100" spans="1:2" ht="28.5" x14ac:dyDescent="0.2">
      <c r="A100" s="317" t="s">
        <v>676</v>
      </c>
      <c r="B100" s="319" t="s">
        <v>2557</v>
      </c>
    </row>
    <row r="101" spans="1:2" ht="29.25" thickBot="1" x14ac:dyDescent="0.25">
      <c r="A101" s="323" t="s">
        <v>677</v>
      </c>
      <c r="B101" s="324" t="s">
        <v>2558</v>
      </c>
    </row>
    <row r="102" spans="1:2" ht="57.75" thickTop="1" x14ac:dyDescent="0.2">
      <c r="A102" s="316" t="s">
        <v>710</v>
      </c>
      <c r="B102" s="153" t="s">
        <v>2559</v>
      </c>
    </row>
    <row r="103" spans="1:2" ht="28.5" x14ac:dyDescent="0.2">
      <c r="A103" s="316" t="s">
        <v>711</v>
      </c>
      <c r="B103" s="153" t="s">
        <v>2560</v>
      </c>
    </row>
    <row r="104" spans="1:2" ht="28.5" x14ac:dyDescent="0.2">
      <c r="A104" s="316" t="s">
        <v>2561</v>
      </c>
      <c r="B104" s="153" t="s">
        <v>2562</v>
      </c>
    </row>
    <row r="105" spans="1:2" ht="85.5" x14ac:dyDescent="0.2">
      <c r="A105" s="316" t="s">
        <v>2563</v>
      </c>
      <c r="B105" s="153" t="s">
        <v>2564</v>
      </c>
    </row>
    <row r="106" spans="1:2" ht="29.25" thickBot="1" x14ac:dyDescent="0.25">
      <c r="A106" s="322" t="s">
        <v>2565</v>
      </c>
      <c r="B106" s="98" t="s">
        <v>2566</v>
      </c>
    </row>
    <row r="107" spans="1:2" ht="30" customHeight="1" thickBot="1" x14ac:dyDescent="0.25">
      <c r="A107" s="1106"/>
      <c r="B107" s="1106"/>
    </row>
    <row r="108" spans="1:2" ht="16.5" customHeight="1" thickBot="1" x14ac:dyDescent="0.25">
      <c r="A108" s="1905" t="s">
        <v>2567</v>
      </c>
      <c r="B108" s="1906"/>
    </row>
    <row r="109" spans="1:2" ht="15" x14ac:dyDescent="0.2">
      <c r="A109" s="626" t="s">
        <v>2500</v>
      </c>
      <c r="B109" s="627" t="s">
        <v>2433</v>
      </c>
    </row>
    <row r="110" spans="1:2" ht="28.5" x14ac:dyDescent="0.2">
      <c r="A110" s="317" t="s">
        <v>2316</v>
      </c>
      <c r="B110" s="154" t="s">
        <v>2568</v>
      </c>
    </row>
    <row r="111" spans="1:2" ht="28.5" x14ac:dyDescent="0.2">
      <c r="A111" s="317" t="s">
        <v>926</v>
      </c>
      <c r="B111" s="154" t="s">
        <v>2569</v>
      </c>
    </row>
    <row r="112" spans="1:2" ht="42.75" x14ac:dyDescent="0.2">
      <c r="A112" s="317" t="s">
        <v>505</v>
      </c>
      <c r="B112" s="154" t="s">
        <v>2570</v>
      </c>
    </row>
    <row r="113" spans="1:2" ht="99.75" x14ac:dyDescent="0.2">
      <c r="A113" s="317" t="s">
        <v>2571</v>
      </c>
      <c r="B113" s="154" t="s">
        <v>2572</v>
      </c>
    </row>
    <row r="114" spans="1:2" ht="28.5" x14ac:dyDescent="0.2">
      <c r="A114" s="317" t="s">
        <v>2313</v>
      </c>
      <c r="B114" s="154" t="s">
        <v>2573</v>
      </c>
    </row>
    <row r="115" spans="1:2" ht="29.25" thickBot="1" x14ac:dyDescent="0.25">
      <c r="A115" s="322" t="s">
        <v>2574</v>
      </c>
      <c r="B115" s="98" t="s">
        <v>2575</v>
      </c>
    </row>
    <row r="116" spans="1:2" ht="30" customHeight="1" thickBot="1" x14ac:dyDescent="0.25">
      <c r="A116" s="1106"/>
      <c r="B116" s="1106"/>
    </row>
    <row r="117" spans="1:2" ht="16.5" customHeight="1" thickBot="1" x14ac:dyDescent="0.25">
      <c r="A117" s="1905" t="s">
        <v>2576</v>
      </c>
      <c r="B117" s="1906"/>
    </row>
    <row r="118" spans="1:2" ht="15" x14ac:dyDescent="0.2">
      <c r="A118" s="626" t="s">
        <v>2500</v>
      </c>
      <c r="B118" s="627" t="s">
        <v>2433</v>
      </c>
    </row>
    <row r="119" spans="1:2" ht="42.75" x14ac:dyDescent="0.2">
      <c r="A119" s="317" t="s">
        <v>630</v>
      </c>
      <c r="B119" s="154" t="s">
        <v>2577</v>
      </c>
    </row>
    <row r="120" spans="1:2" ht="28.5" x14ac:dyDescent="0.2">
      <c r="A120" s="317" t="s">
        <v>926</v>
      </c>
      <c r="B120" s="154" t="s">
        <v>2569</v>
      </c>
    </row>
    <row r="121" spans="1:2" ht="28.5" x14ac:dyDescent="0.2">
      <c r="A121" s="316" t="s">
        <v>505</v>
      </c>
      <c r="B121" s="154" t="s">
        <v>2578</v>
      </c>
    </row>
    <row r="122" spans="1:2" ht="71.25" x14ac:dyDescent="0.2">
      <c r="A122" s="316" t="s">
        <v>2319</v>
      </c>
      <c r="B122" s="153" t="s">
        <v>2579</v>
      </c>
    </row>
    <row r="123" spans="1:2" ht="28.5" x14ac:dyDescent="0.2">
      <c r="A123" s="316" t="s">
        <v>2313</v>
      </c>
      <c r="B123" s="153" t="s">
        <v>2580</v>
      </c>
    </row>
    <row r="124" spans="1:2" ht="43.5" thickBot="1" x14ac:dyDescent="0.25">
      <c r="A124" s="322" t="s">
        <v>2314</v>
      </c>
      <c r="B124" s="98" t="s">
        <v>2581</v>
      </c>
    </row>
    <row r="125" spans="1:2" ht="17.100000000000001" customHeight="1" x14ac:dyDescent="0.2">
      <c r="A125" s="1889" t="s">
        <v>2582</v>
      </c>
      <c r="B125" s="1889"/>
    </row>
    <row r="126" spans="1:2" ht="8.4499999999999993" customHeight="1" x14ac:dyDescent="0.2">
      <c r="A126" s="406" t="s">
        <v>106</v>
      </c>
    </row>
  </sheetData>
  <sheetProtection algorithmName="SHA-512" hashValue="KP3HB9I7JUECCJsxtLcXJ6ZZVFpMj1dbTjUOziKfczfPOozfvN+7eq5iH2edrXbnc9yZsVIYjM3UKQMJGJvVgQ==" saltValue="xerHmqijzqZMc4JM6xFQVQ==" spinCount="100000" sheet="1" objects="1" scenarios="1" formatRows="0" autoFilter="0"/>
  <mergeCells count="20">
    <mergeCell ref="A83:B83"/>
    <mergeCell ref="A90:B90"/>
    <mergeCell ref="A116:B116"/>
    <mergeCell ref="A125:B125"/>
    <mergeCell ref="A1:B1"/>
    <mergeCell ref="A3:B3"/>
    <mergeCell ref="A117:B117"/>
    <mergeCell ref="A2:B2"/>
    <mergeCell ref="A42:B42"/>
    <mergeCell ref="A5:B5"/>
    <mergeCell ref="A41:B41"/>
    <mergeCell ref="A48:B48"/>
    <mergeCell ref="A68:B68"/>
    <mergeCell ref="A82:B82"/>
    <mergeCell ref="A107:B107"/>
    <mergeCell ref="A108:B108"/>
    <mergeCell ref="A91:B91"/>
    <mergeCell ref="A69:B69"/>
    <mergeCell ref="A4:B4"/>
    <mergeCell ref="A49:B49"/>
  </mergeCells>
  <hyperlinks>
    <hyperlink ref="A4:B4" location="Cover!A12" tooltip="Click here to return to Cover Sheet." display="Click here to return to Cover Sheet." xr:uid="{CE3C8DF4-B72C-4D21-80B9-C4165FCCD4BA}"/>
    <hyperlink ref="A4:B4" location="Cover!A1" tooltip="Click here to return to Cover Sheet." display="Click here to return to Cover Sheet." xr:uid="{6F64A392-F956-4778-B893-CAEF775422C2}"/>
    <hyperlink ref="A125:B125" location="Acronyms!A1" display="Click here to go to the next sheet." xr:uid="{FFDBEE20-B307-4606-A408-EF792E4FA201}"/>
  </hyperlinks>
  <printOptions horizontalCentered="1"/>
  <pageMargins left="0.25" right="0.25" top="1" bottom="0.5" header="0.3" footer="0.3"/>
  <pageSetup fitToHeight="0" orientation="portrait" cellComments="asDisplayed" r:id="rId1"/>
  <headerFooter scaleWithDoc="0">
    <oddHeader>&amp;C&amp;"Arial,Bold"Texas Commission on Environmental Quality
Form PI-1 General Application&amp;11
&amp;10&amp;A&amp;RDate: ____________
Permit #: ____________
Company: ____________</oddHeader>
    <oddFooter>&amp;CPage &amp;P&amp;LVersion 6.0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2E547-EDE4-4FAA-93B1-EB17D2CA8A18}">
  <sheetPr codeName="Sheet21">
    <tabColor rgb="FFDCDCFF"/>
  </sheetPr>
  <dimension ref="A1:C42"/>
  <sheetViews>
    <sheetView showGridLines="0" zoomScaleNormal="100" workbookViewId="0">
      <selection sqref="A1:B1"/>
    </sheetView>
  </sheetViews>
  <sheetFormatPr defaultColWidth="0" defaultRowHeight="12.75" zeroHeight="1" x14ac:dyDescent="0.2"/>
  <cols>
    <col min="1" max="1" width="24.5703125" style="7" customWidth="1"/>
    <col min="2" max="2" width="55.85546875" style="7" bestFit="1" customWidth="1"/>
    <col min="3" max="3" width="2.7109375" customWidth="1"/>
    <col min="4" max="16384" width="9.140625" hidden="1"/>
  </cols>
  <sheetData>
    <row r="1" spans="1:2" ht="6.75" customHeight="1" thickBot="1" x14ac:dyDescent="0.25">
      <c r="A1" s="1308"/>
      <c r="B1" s="1308"/>
    </row>
    <row r="2" spans="1:2" ht="30" customHeight="1" thickBot="1" x14ac:dyDescent="0.25">
      <c r="A2" s="1890" t="s">
        <v>98</v>
      </c>
      <c r="B2" s="1892"/>
    </row>
    <row r="3" spans="1:2" ht="50.1" customHeight="1" thickBot="1" x14ac:dyDescent="0.25">
      <c r="A3" s="1098" t="s">
        <v>2583</v>
      </c>
      <c r="B3" s="1099"/>
    </row>
    <row r="4" spans="1:2" s="7" customFormat="1" ht="30" customHeight="1" thickBot="1" x14ac:dyDescent="0.25">
      <c r="A4" s="1910" t="s">
        <v>112</v>
      </c>
      <c r="B4" s="1910"/>
    </row>
    <row r="5" spans="1:2" ht="16.5" customHeight="1" thickBot="1" x14ac:dyDescent="0.25">
      <c r="A5" s="434" t="s">
        <v>2584</v>
      </c>
      <c r="B5" s="611" t="s">
        <v>2585</v>
      </c>
    </row>
    <row r="6" spans="1:2" ht="14.25" x14ac:dyDescent="0.2">
      <c r="A6" s="621" t="s">
        <v>2586</v>
      </c>
      <c r="B6" s="622" t="s">
        <v>2587</v>
      </c>
    </row>
    <row r="7" spans="1:2" ht="14.25" x14ac:dyDescent="0.2">
      <c r="A7" s="621" t="s">
        <v>2588</v>
      </c>
      <c r="B7" s="622" t="s">
        <v>2589</v>
      </c>
    </row>
    <row r="8" spans="1:2" ht="14.25" x14ac:dyDescent="0.2">
      <c r="A8" s="621" t="s">
        <v>2590</v>
      </c>
      <c r="B8" s="622" t="s">
        <v>2591</v>
      </c>
    </row>
    <row r="9" spans="1:2" ht="14.25" x14ac:dyDescent="0.2">
      <c r="A9" s="621" t="s">
        <v>87</v>
      </c>
      <c r="B9" s="622" t="s">
        <v>2592</v>
      </c>
    </row>
    <row r="10" spans="1:2" ht="14.25" x14ac:dyDescent="0.2">
      <c r="A10" s="621" t="s">
        <v>2593</v>
      </c>
      <c r="B10" s="622" t="s">
        <v>2594</v>
      </c>
    </row>
    <row r="11" spans="1:2" ht="14.25" x14ac:dyDescent="0.2">
      <c r="A11" s="621" t="s">
        <v>1991</v>
      </c>
      <c r="B11" s="622" t="s">
        <v>2595</v>
      </c>
    </row>
    <row r="12" spans="1:2" ht="14.25" x14ac:dyDescent="0.2">
      <c r="A12" s="621" t="s">
        <v>630</v>
      </c>
      <c r="B12" s="622" t="s">
        <v>2596</v>
      </c>
    </row>
    <row r="13" spans="1:2" ht="14.25" x14ac:dyDescent="0.2">
      <c r="A13" s="621" t="s">
        <v>2597</v>
      </c>
      <c r="B13" s="622" t="s">
        <v>2598</v>
      </c>
    </row>
    <row r="14" spans="1:2" ht="14.25" x14ac:dyDescent="0.2">
      <c r="A14" s="621" t="s">
        <v>646</v>
      </c>
      <c r="B14" s="622" t="s">
        <v>2599</v>
      </c>
    </row>
    <row r="15" spans="1:2" ht="14.25" x14ac:dyDescent="0.2">
      <c r="A15" s="621" t="s">
        <v>2600</v>
      </c>
      <c r="B15" s="622" t="s">
        <v>2601</v>
      </c>
    </row>
    <row r="16" spans="1:2" ht="14.25" x14ac:dyDescent="0.2">
      <c r="A16" s="621" t="s">
        <v>2602</v>
      </c>
      <c r="B16" s="622" t="s">
        <v>2603</v>
      </c>
    </row>
    <row r="17" spans="1:2" ht="14.25" x14ac:dyDescent="0.2">
      <c r="A17" s="621" t="s">
        <v>2604</v>
      </c>
      <c r="B17" s="622" t="s">
        <v>2605</v>
      </c>
    </row>
    <row r="18" spans="1:2" ht="14.25" x14ac:dyDescent="0.2">
      <c r="A18" s="621" t="s">
        <v>2606</v>
      </c>
      <c r="B18" s="622" t="s">
        <v>2607</v>
      </c>
    </row>
    <row r="19" spans="1:2" ht="14.25" x14ac:dyDescent="0.2">
      <c r="A19" s="621" t="s">
        <v>2608</v>
      </c>
      <c r="B19" s="622" t="s">
        <v>2609</v>
      </c>
    </row>
    <row r="20" spans="1:2" ht="14.25" x14ac:dyDescent="0.2">
      <c r="A20" s="621" t="s">
        <v>2610</v>
      </c>
      <c r="B20" s="622" t="s">
        <v>2611</v>
      </c>
    </row>
    <row r="21" spans="1:2" ht="14.25" x14ac:dyDescent="0.2">
      <c r="A21" s="621" t="s">
        <v>2612</v>
      </c>
      <c r="B21" s="622" t="s">
        <v>2613</v>
      </c>
    </row>
    <row r="22" spans="1:2" ht="14.25" x14ac:dyDescent="0.2">
      <c r="A22" s="621" t="s">
        <v>2614</v>
      </c>
      <c r="B22" s="622" t="s">
        <v>2615</v>
      </c>
    </row>
    <row r="23" spans="1:2" ht="14.25" x14ac:dyDescent="0.2">
      <c r="A23" s="621" t="s">
        <v>2616</v>
      </c>
      <c r="B23" s="622" t="s">
        <v>31</v>
      </c>
    </row>
    <row r="24" spans="1:2" ht="14.25" x14ac:dyDescent="0.2">
      <c r="A24" s="621" t="s">
        <v>2617</v>
      </c>
      <c r="B24" s="622" t="s">
        <v>2618</v>
      </c>
    </row>
    <row r="25" spans="1:2" ht="14.25" x14ac:dyDescent="0.2">
      <c r="A25" s="621" t="s">
        <v>2619</v>
      </c>
      <c r="B25" s="622" t="s">
        <v>2620</v>
      </c>
    </row>
    <row r="26" spans="1:2" ht="14.25" x14ac:dyDescent="0.2">
      <c r="A26" s="621" t="s">
        <v>2621</v>
      </c>
      <c r="B26" s="622" t="s">
        <v>2622</v>
      </c>
    </row>
    <row r="27" spans="1:2" ht="14.25" x14ac:dyDescent="0.2">
      <c r="A27" s="621" t="s">
        <v>2623</v>
      </c>
      <c r="B27" s="622" t="s">
        <v>2624</v>
      </c>
    </row>
    <row r="28" spans="1:2" ht="14.25" x14ac:dyDescent="0.2">
      <c r="A28" s="621" t="s">
        <v>33</v>
      </c>
      <c r="B28" s="622" t="s">
        <v>2625</v>
      </c>
    </row>
    <row r="29" spans="1:2" ht="14.25" x14ac:dyDescent="0.2">
      <c r="A29" s="621" t="s">
        <v>2626</v>
      </c>
      <c r="B29" s="622" t="s">
        <v>2627</v>
      </c>
    </row>
    <row r="30" spans="1:2" ht="14.25" x14ac:dyDescent="0.2">
      <c r="A30" s="621" t="s">
        <v>2628</v>
      </c>
      <c r="B30" s="622" t="s">
        <v>2629</v>
      </c>
    </row>
    <row r="31" spans="1:2" ht="14.25" x14ac:dyDescent="0.2">
      <c r="A31" s="621" t="s">
        <v>27</v>
      </c>
      <c r="B31" s="622" t="s">
        <v>2630</v>
      </c>
    </row>
    <row r="32" spans="1:2" ht="14.25" x14ac:dyDescent="0.2">
      <c r="A32" s="621" t="s">
        <v>2631</v>
      </c>
      <c r="B32" s="622" t="s">
        <v>2632</v>
      </c>
    </row>
    <row r="33" spans="1:2" ht="14.25" x14ac:dyDescent="0.2">
      <c r="A33" s="621" t="s">
        <v>1990</v>
      </c>
      <c r="B33" s="622" t="s">
        <v>2633</v>
      </c>
    </row>
    <row r="34" spans="1:2" ht="14.25" x14ac:dyDescent="0.2">
      <c r="A34" s="621" t="s">
        <v>2634</v>
      </c>
      <c r="B34" s="622" t="s">
        <v>2635</v>
      </c>
    </row>
    <row r="35" spans="1:2" ht="14.25" x14ac:dyDescent="0.2">
      <c r="A35" s="621" t="s">
        <v>2636</v>
      </c>
      <c r="B35" s="622" t="s">
        <v>2637</v>
      </c>
    </row>
    <row r="36" spans="1:2" ht="14.25" x14ac:dyDescent="0.2">
      <c r="A36" s="621" t="s">
        <v>2638</v>
      </c>
      <c r="B36" s="622" t="s">
        <v>2639</v>
      </c>
    </row>
    <row r="37" spans="1:2" ht="14.25" x14ac:dyDescent="0.2">
      <c r="A37" s="621" t="s">
        <v>2640</v>
      </c>
      <c r="B37" s="622" t="s">
        <v>2641</v>
      </c>
    </row>
    <row r="38" spans="1:2" ht="14.25" x14ac:dyDescent="0.2">
      <c r="A38" s="621" t="s">
        <v>2642</v>
      </c>
      <c r="B38" s="622" t="s">
        <v>2</v>
      </c>
    </row>
    <row r="39" spans="1:2" ht="14.25" x14ac:dyDescent="0.2">
      <c r="A39" s="621" t="s">
        <v>2643</v>
      </c>
      <c r="B39" s="622" t="s">
        <v>2644</v>
      </c>
    </row>
    <row r="40" spans="1:2" ht="15" thickBot="1" x14ac:dyDescent="0.25">
      <c r="A40" s="623" t="s">
        <v>2645</v>
      </c>
      <c r="B40" s="624" t="s">
        <v>2646</v>
      </c>
    </row>
    <row r="41" spans="1:2" ht="17.100000000000001" customHeight="1" x14ac:dyDescent="0.2">
      <c r="A41" s="1588" t="s">
        <v>2582</v>
      </c>
      <c r="B41" s="1588"/>
    </row>
    <row r="42" spans="1:2" ht="8.4499999999999993" customHeight="1" x14ac:dyDescent="0.2">
      <c r="A42" s="406" t="s">
        <v>106</v>
      </c>
    </row>
  </sheetData>
  <sheetProtection algorithmName="SHA-512" hashValue="u0Q5ao10twIT8OybhJD5pnE4xQWD5ooNSju0qIsRh+XbE0CcsONDDQdjMKfojXI7rZxwQ8sX61tLg/foGwljjw==" saltValue="Cj8Y5oSp36Wu/lptQU5G4Q==" spinCount="100000" sheet="1" objects="1" scenarios="1" formatRows="0" autoFilter="0"/>
  <mergeCells count="5">
    <mergeCell ref="A1:B1"/>
    <mergeCell ref="A2:B2"/>
    <mergeCell ref="A3:B3"/>
    <mergeCell ref="A41:B41"/>
    <mergeCell ref="A4:B4"/>
  </mergeCells>
  <hyperlinks>
    <hyperlink ref="A4:B4" location="Cover!A12" tooltip="Click here to return to Cover Sheet." display="Click here to return to Cover Sheet." xr:uid="{35AA81C6-6EE0-4DD7-9B64-529C51DC19EF}"/>
    <hyperlink ref="A4:B4" location="Cover!A1" tooltip="Click here to return to Cover Sheet." display="Click here to return to Cover Sheet." xr:uid="{B7083F05-6C6C-460E-9C3F-33EAACD883EF}"/>
    <hyperlink ref="A41:B41" location="'Unit Types'!A1" display="Click here to go to the next sheet." xr:uid="{F020C3A1-7BE6-4FE6-9130-3E3675762F5F}"/>
  </hyperlinks>
  <printOptions horizontalCentered="1"/>
  <pageMargins left="0.25" right="0.25" top="1" bottom="0.5" header="0.3" footer="0.3"/>
  <pageSetup fitToHeight="0" orientation="portrait" cellComments="asDisplayed" r:id="rId1"/>
  <headerFooter scaleWithDoc="0">
    <oddHeader>&amp;C&amp;"Arial,Bold"Texas Commission on Environmental Quality
Form PI-1 General Application&amp;11
&amp;10&amp;A&amp;RDate: ____________
Permit #: ____________
Company: ____________</oddHeader>
    <oddFooter>&amp;CPage &amp;P&amp;LVersion 6.0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tabColor rgb="FFDCDCFF"/>
  </sheetPr>
  <dimension ref="A1:C231"/>
  <sheetViews>
    <sheetView showGridLines="0" zoomScaleNormal="100" workbookViewId="0">
      <selection sqref="A1:B1"/>
    </sheetView>
  </sheetViews>
  <sheetFormatPr defaultColWidth="0" defaultRowHeight="12.75" zeroHeight="1" x14ac:dyDescent="0.2"/>
  <cols>
    <col min="1" max="1" width="51.5703125" bestFit="1" customWidth="1"/>
    <col min="2" max="2" width="90.5703125" bestFit="1" customWidth="1"/>
    <col min="3" max="3" width="2.7109375" customWidth="1"/>
    <col min="4" max="16384" width="9.140625" hidden="1"/>
  </cols>
  <sheetData>
    <row r="1" spans="1:2" s="148" customFormat="1" ht="6.75" customHeight="1" thickBot="1" x14ac:dyDescent="0.25">
      <c r="A1" s="1106"/>
      <c r="B1" s="1106"/>
    </row>
    <row r="2" spans="1:2" s="148" customFormat="1" ht="30" customHeight="1" thickBot="1" x14ac:dyDescent="0.25">
      <c r="A2" s="1913" t="s">
        <v>2647</v>
      </c>
      <c r="B2" s="1914"/>
    </row>
    <row r="3" spans="1:2" ht="136.5" customHeight="1" thickBot="1" x14ac:dyDescent="0.25">
      <c r="A3" s="1102" t="s">
        <v>2648</v>
      </c>
      <c r="B3" s="1103"/>
    </row>
    <row r="4" spans="1:2" s="7" customFormat="1" ht="30" customHeight="1" thickBot="1" x14ac:dyDescent="0.25">
      <c r="A4" s="1498" t="s">
        <v>112</v>
      </c>
      <c r="B4" s="1498"/>
    </row>
    <row r="5" spans="1:2" ht="16.5" customHeight="1" thickBot="1" x14ac:dyDescent="0.25">
      <c r="A5" s="219" t="s">
        <v>2649</v>
      </c>
      <c r="B5" s="220" t="s">
        <v>926</v>
      </c>
    </row>
    <row r="6" spans="1:2" ht="14.25" x14ac:dyDescent="0.2">
      <c r="A6" s="1033" t="s">
        <v>2650</v>
      </c>
      <c r="B6" s="221" t="s">
        <v>1034</v>
      </c>
    </row>
    <row r="7" spans="1:2" ht="14.25" x14ac:dyDescent="0.2">
      <c r="A7" s="1034" t="s">
        <v>2650</v>
      </c>
      <c r="B7" s="222" t="s">
        <v>1056</v>
      </c>
    </row>
    <row r="8" spans="1:2" ht="14.25" x14ac:dyDescent="0.2">
      <c r="A8" s="223" t="s">
        <v>2651</v>
      </c>
      <c r="B8" s="222" t="s">
        <v>1031</v>
      </c>
    </row>
    <row r="9" spans="1:2" ht="14.25" x14ac:dyDescent="0.2">
      <c r="A9" s="1034" t="s">
        <v>2652</v>
      </c>
      <c r="B9" s="222" t="s">
        <v>1032</v>
      </c>
    </row>
    <row r="10" spans="1:2" ht="14.25" x14ac:dyDescent="0.2">
      <c r="A10" s="1034" t="s">
        <v>2653</v>
      </c>
      <c r="B10" s="222" t="s">
        <v>1033</v>
      </c>
    </row>
    <row r="11" spans="1:2" ht="14.25" x14ac:dyDescent="0.2">
      <c r="A11" s="1034" t="s">
        <v>2652</v>
      </c>
      <c r="B11" s="222" t="s">
        <v>1033</v>
      </c>
    </row>
    <row r="12" spans="1:2" ht="14.25" x14ac:dyDescent="0.2">
      <c r="A12" s="223" t="s">
        <v>2653</v>
      </c>
      <c r="B12" s="222" t="s">
        <v>1055</v>
      </c>
    </row>
    <row r="13" spans="1:2" ht="14.25" x14ac:dyDescent="0.2">
      <c r="A13" s="1034" t="s">
        <v>2650</v>
      </c>
      <c r="B13" s="222" t="s">
        <v>1055</v>
      </c>
    </row>
    <row r="14" spans="1:2" ht="14.25" x14ac:dyDescent="0.2">
      <c r="A14" s="223" t="s">
        <v>2652</v>
      </c>
      <c r="B14" s="222" t="s">
        <v>1055</v>
      </c>
    </row>
    <row r="15" spans="1:2" ht="14.25" x14ac:dyDescent="0.2">
      <c r="A15" s="1034" t="s">
        <v>2652</v>
      </c>
      <c r="B15" s="222" t="s">
        <v>1103</v>
      </c>
    </row>
    <row r="16" spans="1:2" ht="14.25" x14ac:dyDescent="0.2">
      <c r="A16" s="223" t="s">
        <v>2653</v>
      </c>
      <c r="B16" s="222" t="s">
        <v>1077</v>
      </c>
    </row>
    <row r="17" spans="1:2" ht="14.25" x14ac:dyDescent="0.2">
      <c r="A17" s="223" t="s">
        <v>2653</v>
      </c>
      <c r="B17" s="222" t="s">
        <v>1104</v>
      </c>
    </row>
    <row r="18" spans="1:2" ht="14.25" x14ac:dyDescent="0.2">
      <c r="A18" s="223" t="s">
        <v>2653</v>
      </c>
      <c r="B18" s="222" t="s">
        <v>1119</v>
      </c>
    </row>
    <row r="19" spans="1:2" ht="14.25" x14ac:dyDescent="0.2">
      <c r="A19" s="223" t="s">
        <v>2653</v>
      </c>
      <c r="B19" s="222" t="s">
        <v>1136</v>
      </c>
    </row>
    <row r="20" spans="1:2" ht="14.25" x14ac:dyDescent="0.2">
      <c r="A20" s="223" t="s">
        <v>2653</v>
      </c>
      <c r="B20" s="222" t="s">
        <v>1152</v>
      </c>
    </row>
    <row r="21" spans="1:2" ht="14.25" x14ac:dyDescent="0.2">
      <c r="A21" s="223" t="s">
        <v>2651</v>
      </c>
      <c r="B21" s="222" t="s">
        <v>1054</v>
      </c>
    </row>
    <row r="22" spans="1:2" ht="14.25" x14ac:dyDescent="0.2">
      <c r="A22" s="223" t="s">
        <v>2653</v>
      </c>
      <c r="B22" s="222" t="s">
        <v>1167</v>
      </c>
    </row>
    <row r="23" spans="1:2" ht="14.25" x14ac:dyDescent="0.2">
      <c r="A23" s="1034" t="s">
        <v>2650</v>
      </c>
      <c r="B23" s="222" t="s">
        <v>1105</v>
      </c>
    </row>
    <row r="24" spans="1:2" ht="14.25" x14ac:dyDescent="0.2">
      <c r="A24" s="223" t="s">
        <v>2653</v>
      </c>
      <c r="B24" s="222" t="s">
        <v>1178</v>
      </c>
    </row>
    <row r="25" spans="1:2" ht="14.25" x14ac:dyDescent="0.2">
      <c r="A25" s="223" t="s">
        <v>2652</v>
      </c>
      <c r="B25" s="222" t="s">
        <v>1076</v>
      </c>
    </row>
    <row r="26" spans="1:2" ht="14.25" x14ac:dyDescent="0.2">
      <c r="A26" s="223" t="s">
        <v>2651</v>
      </c>
      <c r="B26" s="222" t="s">
        <v>1076</v>
      </c>
    </row>
    <row r="27" spans="1:2" ht="14.25" x14ac:dyDescent="0.2">
      <c r="A27" s="223" t="s">
        <v>2653</v>
      </c>
      <c r="B27" s="222" t="s">
        <v>1190</v>
      </c>
    </row>
    <row r="28" spans="1:2" ht="14.25" x14ac:dyDescent="0.2">
      <c r="A28" s="223" t="s">
        <v>2650</v>
      </c>
      <c r="B28" s="222" t="s">
        <v>1120</v>
      </c>
    </row>
    <row r="29" spans="1:2" ht="14.25" x14ac:dyDescent="0.2">
      <c r="A29" s="1034" t="s">
        <v>2650</v>
      </c>
      <c r="B29" s="222" t="s">
        <v>1137</v>
      </c>
    </row>
    <row r="30" spans="1:2" ht="14.25" x14ac:dyDescent="0.2">
      <c r="A30" s="223" t="s">
        <v>2650</v>
      </c>
      <c r="B30" s="222" t="s">
        <v>1153</v>
      </c>
    </row>
    <row r="31" spans="1:2" ht="14.25" x14ac:dyDescent="0.2">
      <c r="A31" s="223" t="s">
        <v>2653</v>
      </c>
      <c r="B31" s="222" t="s">
        <v>1202</v>
      </c>
    </row>
    <row r="32" spans="1:2" ht="14.25" x14ac:dyDescent="0.2">
      <c r="A32" s="223" t="s">
        <v>2653</v>
      </c>
      <c r="B32" s="222" t="s">
        <v>1212</v>
      </c>
    </row>
    <row r="33" spans="1:2" ht="14.25" x14ac:dyDescent="0.2">
      <c r="A33" s="1034" t="s">
        <v>2653</v>
      </c>
      <c r="B33" s="222" t="s">
        <v>1102</v>
      </c>
    </row>
    <row r="34" spans="1:2" ht="14.25" x14ac:dyDescent="0.2">
      <c r="A34" s="223" t="s">
        <v>2652</v>
      </c>
      <c r="B34" s="222" t="s">
        <v>1102</v>
      </c>
    </row>
    <row r="35" spans="1:2" ht="14.25" x14ac:dyDescent="0.2">
      <c r="A35" s="223" t="s">
        <v>2651</v>
      </c>
      <c r="B35" s="222" t="s">
        <v>1102</v>
      </c>
    </row>
    <row r="36" spans="1:2" ht="14.25" x14ac:dyDescent="0.2">
      <c r="A36" s="223" t="s">
        <v>2650</v>
      </c>
      <c r="B36" s="222" t="s">
        <v>1168</v>
      </c>
    </row>
    <row r="37" spans="1:2" ht="14.25" x14ac:dyDescent="0.2">
      <c r="A37" s="223" t="s">
        <v>2653</v>
      </c>
      <c r="B37" s="222" t="s">
        <v>1151</v>
      </c>
    </row>
    <row r="38" spans="1:2" ht="14.25" x14ac:dyDescent="0.2">
      <c r="A38" s="223" t="s">
        <v>2652</v>
      </c>
      <c r="B38" s="222" t="s">
        <v>1151</v>
      </c>
    </row>
    <row r="39" spans="1:2" ht="14.25" x14ac:dyDescent="0.2">
      <c r="A39" s="223" t="s">
        <v>2650</v>
      </c>
      <c r="B39" s="222" t="s">
        <v>1179</v>
      </c>
    </row>
    <row r="40" spans="1:2" ht="14.25" x14ac:dyDescent="0.2">
      <c r="A40" s="223" t="s">
        <v>2650</v>
      </c>
      <c r="B40" s="222" t="s">
        <v>1191</v>
      </c>
    </row>
    <row r="41" spans="1:2" ht="14.25" x14ac:dyDescent="0.2">
      <c r="A41" s="1034" t="s">
        <v>2653</v>
      </c>
      <c r="B41" s="222" t="s">
        <v>1242</v>
      </c>
    </row>
    <row r="42" spans="1:2" ht="14.25" x14ac:dyDescent="0.2">
      <c r="A42" s="1034" t="s">
        <v>2653</v>
      </c>
      <c r="B42" s="222" t="s">
        <v>1249</v>
      </c>
    </row>
    <row r="43" spans="1:2" ht="14.25" x14ac:dyDescent="0.2">
      <c r="A43" s="223" t="s">
        <v>2653</v>
      </c>
      <c r="B43" s="222" t="s">
        <v>1256</v>
      </c>
    </row>
    <row r="44" spans="1:2" ht="14.25" x14ac:dyDescent="0.2">
      <c r="A44" s="223" t="s">
        <v>2653</v>
      </c>
      <c r="B44" s="222" t="s">
        <v>1203</v>
      </c>
    </row>
    <row r="45" spans="1:2" ht="14.25" x14ac:dyDescent="0.2">
      <c r="A45" s="223" t="s">
        <v>2650</v>
      </c>
      <c r="B45" s="222" t="s">
        <v>1203</v>
      </c>
    </row>
    <row r="46" spans="1:2" ht="14.25" x14ac:dyDescent="0.2">
      <c r="A46" s="223" t="s">
        <v>2653</v>
      </c>
      <c r="B46" s="222" t="s">
        <v>1166</v>
      </c>
    </row>
    <row r="47" spans="1:2" ht="14.25" x14ac:dyDescent="0.2">
      <c r="A47" s="1034" t="s">
        <v>2652</v>
      </c>
      <c r="B47" s="222" t="s">
        <v>1166</v>
      </c>
    </row>
    <row r="48" spans="1:2" ht="14.25" x14ac:dyDescent="0.2">
      <c r="A48" s="223" t="s">
        <v>2651</v>
      </c>
      <c r="B48" s="222" t="s">
        <v>1118</v>
      </c>
    </row>
    <row r="49" spans="1:2" ht="14.25" x14ac:dyDescent="0.2">
      <c r="A49" s="223" t="s">
        <v>2651</v>
      </c>
      <c r="B49" s="222" t="s">
        <v>1135</v>
      </c>
    </row>
    <row r="50" spans="1:2" ht="14.25" x14ac:dyDescent="0.2">
      <c r="A50" s="1034" t="s">
        <v>2653</v>
      </c>
      <c r="B50" s="222" t="s">
        <v>1150</v>
      </c>
    </row>
    <row r="51" spans="1:2" ht="14.25" x14ac:dyDescent="0.2">
      <c r="A51" s="1034" t="s">
        <v>2652</v>
      </c>
      <c r="B51" s="222" t="s">
        <v>1150</v>
      </c>
    </row>
    <row r="52" spans="1:2" ht="14.25" x14ac:dyDescent="0.2">
      <c r="A52" s="223" t="s">
        <v>2651</v>
      </c>
      <c r="B52" s="222" t="s">
        <v>1150</v>
      </c>
    </row>
    <row r="53" spans="1:2" ht="14.25" x14ac:dyDescent="0.2">
      <c r="A53" s="1034" t="s">
        <v>2651</v>
      </c>
      <c r="B53" s="222" t="s">
        <v>1165</v>
      </c>
    </row>
    <row r="54" spans="1:2" ht="14.25" x14ac:dyDescent="0.2">
      <c r="A54" s="223" t="s">
        <v>2652</v>
      </c>
      <c r="B54" s="222" t="s">
        <v>1177</v>
      </c>
    </row>
    <row r="55" spans="1:2" ht="14.25" x14ac:dyDescent="0.2">
      <c r="A55" s="223" t="s">
        <v>2651</v>
      </c>
      <c r="B55" s="222" t="s">
        <v>1177</v>
      </c>
    </row>
    <row r="56" spans="1:2" ht="14.25" x14ac:dyDescent="0.2">
      <c r="A56" s="1034" t="s">
        <v>2650</v>
      </c>
      <c r="B56" s="222" t="s">
        <v>1213</v>
      </c>
    </row>
    <row r="57" spans="1:2" ht="14.25" x14ac:dyDescent="0.2">
      <c r="A57" s="223" t="s">
        <v>2650</v>
      </c>
      <c r="B57" s="222" t="s">
        <v>1223</v>
      </c>
    </row>
    <row r="58" spans="1:2" ht="14.25" x14ac:dyDescent="0.2">
      <c r="A58" s="1034" t="s">
        <v>2650</v>
      </c>
      <c r="B58" s="222" t="s">
        <v>1231</v>
      </c>
    </row>
    <row r="59" spans="1:2" ht="14.25" x14ac:dyDescent="0.2">
      <c r="A59" s="223" t="s">
        <v>2650</v>
      </c>
      <c r="B59" s="222" t="s">
        <v>1243</v>
      </c>
    </row>
    <row r="60" spans="1:2" ht="14.25" x14ac:dyDescent="0.2">
      <c r="A60" s="223" t="s">
        <v>2650</v>
      </c>
      <c r="B60" s="222" t="s">
        <v>1250</v>
      </c>
    </row>
    <row r="61" spans="1:2" ht="14.25" x14ac:dyDescent="0.2">
      <c r="A61" s="223" t="s">
        <v>2650</v>
      </c>
      <c r="B61" s="222" t="s">
        <v>1257</v>
      </c>
    </row>
    <row r="62" spans="1:2" ht="14.25" x14ac:dyDescent="0.2">
      <c r="A62" s="1034" t="s">
        <v>2651</v>
      </c>
      <c r="B62" s="222" t="s">
        <v>1189</v>
      </c>
    </row>
    <row r="63" spans="1:2" ht="14.25" x14ac:dyDescent="0.2">
      <c r="A63" s="1034" t="s">
        <v>2651</v>
      </c>
      <c r="B63" s="222" t="s">
        <v>1200</v>
      </c>
    </row>
    <row r="64" spans="1:2" ht="14.25" x14ac:dyDescent="0.2">
      <c r="A64" s="1034" t="s">
        <v>2653</v>
      </c>
      <c r="B64" s="222" t="s">
        <v>1201</v>
      </c>
    </row>
    <row r="65" spans="1:2" ht="14.25" x14ac:dyDescent="0.2">
      <c r="A65" s="223" t="s">
        <v>2650</v>
      </c>
      <c r="B65" s="222" t="s">
        <v>1201</v>
      </c>
    </row>
    <row r="66" spans="1:2" ht="14.25" x14ac:dyDescent="0.2">
      <c r="A66" s="223" t="s">
        <v>2652</v>
      </c>
      <c r="B66" s="222" t="s">
        <v>1201</v>
      </c>
    </row>
    <row r="67" spans="1:2" ht="14.25" x14ac:dyDescent="0.2">
      <c r="A67" s="1034" t="s">
        <v>2651</v>
      </c>
      <c r="B67" s="222" t="s">
        <v>1201</v>
      </c>
    </row>
    <row r="68" spans="1:2" ht="14.25" x14ac:dyDescent="0.2">
      <c r="A68" s="223" t="s">
        <v>2651</v>
      </c>
      <c r="B68" s="222" t="s">
        <v>1221</v>
      </c>
    </row>
    <row r="69" spans="1:2" ht="14.25" x14ac:dyDescent="0.2">
      <c r="A69" s="1034" t="s">
        <v>2650</v>
      </c>
      <c r="B69" s="222" t="s">
        <v>1267</v>
      </c>
    </row>
    <row r="70" spans="1:2" ht="14.25" x14ac:dyDescent="0.2">
      <c r="A70" s="1034" t="s">
        <v>2653</v>
      </c>
      <c r="B70" s="222" t="s">
        <v>1211</v>
      </c>
    </row>
    <row r="71" spans="1:2" ht="14.25" x14ac:dyDescent="0.2">
      <c r="A71" s="223" t="s">
        <v>2652</v>
      </c>
      <c r="B71" s="222" t="s">
        <v>1211</v>
      </c>
    </row>
    <row r="72" spans="1:2" ht="14.25" x14ac:dyDescent="0.2">
      <c r="A72" s="1034" t="s">
        <v>2651</v>
      </c>
      <c r="B72" s="222" t="s">
        <v>1211</v>
      </c>
    </row>
    <row r="73" spans="1:2" ht="14.25" x14ac:dyDescent="0.2">
      <c r="A73" s="1034" t="s">
        <v>2653</v>
      </c>
      <c r="B73" s="222" t="s">
        <v>1222</v>
      </c>
    </row>
    <row r="74" spans="1:2" ht="14.25" x14ac:dyDescent="0.2">
      <c r="A74" s="1034" t="s">
        <v>2652</v>
      </c>
      <c r="B74" s="222" t="s">
        <v>1222</v>
      </c>
    </row>
    <row r="75" spans="1:2" ht="14.25" x14ac:dyDescent="0.2">
      <c r="A75" s="1034" t="s">
        <v>2650</v>
      </c>
      <c r="B75" s="222" t="s">
        <v>1274</v>
      </c>
    </row>
    <row r="76" spans="1:2" ht="14.25" x14ac:dyDescent="0.2">
      <c r="A76" s="1034" t="s">
        <v>2653</v>
      </c>
      <c r="B76" s="222" t="s">
        <v>1302</v>
      </c>
    </row>
    <row r="77" spans="1:2" ht="14.25" x14ac:dyDescent="0.2">
      <c r="A77" s="223" t="s">
        <v>2650</v>
      </c>
      <c r="B77" s="222" t="s">
        <v>1281</v>
      </c>
    </row>
    <row r="78" spans="1:2" ht="14.25" x14ac:dyDescent="0.2">
      <c r="A78" s="223" t="s">
        <v>2651</v>
      </c>
      <c r="B78" s="222" t="s">
        <v>1240</v>
      </c>
    </row>
    <row r="79" spans="1:2" ht="14.25" x14ac:dyDescent="0.2">
      <c r="A79" s="223" t="s">
        <v>2652</v>
      </c>
      <c r="B79" s="222" t="s">
        <v>1230</v>
      </c>
    </row>
    <row r="80" spans="1:2" ht="14.25" x14ac:dyDescent="0.2">
      <c r="A80" s="223" t="s">
        <v>2651</v>
      </c>
      <c r="B80" s="222" t="s">
        <v>1230</v>
      </c>
    </row>
    <row r="81" spans="1:2" ht="14.25" x14ac:dyDescent="0.2">
      <c r="A81" s="223" t="s">
        <v>2653</v>
      </c>
      <c r="B81" s="222" t="s">
        <v>1241</v>
      </c>
    </row>
    <row r="82" spans="1:2" ht="14.25" x14ac:dyDescent="0.2">
      <c r="A82" s="1034" t="s">
        <v>2652</v>
      </c>
      <c r="B82" s="222" t="s">
        <v>1241</v>
      </c>
    </row>
    <row r="83" spans="1:2" ht="14.25" x14ac:dyDescent="0.2">
      <c r="A83" s="223" t="s">
        <v>2651</v>
      </c>
      <c r="B83" s="222" t="s">
        <v>1241</v>
      </c>
    </row>
    <row r="84" spans="1:2" ht="14.25" x14ac:dyDescent="0.2">
      <c r="A84" s="223" t="s">
        <v>2653</v>
      </c>
      <c r="B84" s="222" t="s">
        <v>1287</v>
      </c>
    </row>
    <row r="85" spans="1:2" ht="14.25" x14ac:dyDescent="0.2">
      <c r="A85" s="1034" t="s">
        <v>2650</v>
      </c>
      <c r="B85" s="222" t="s">
        <v>1287</v>
      </c>
    </row>
    <row r="86" spans="1:2" ht="14.25" x14ac:dyDescent="0.2">
      <c r="A86" s="1034" t="s">
        <v>2652</v>
      </c>
      <c r="B86" s="222" t="s">
        <v>1248</v>
      </c>
    </row>
    <row r="87" spans="1:2" ht="14.25" x14ac:dyDescent="0.2">
      <c r="A87" s="223" t="s">
        <v>2651</v>
      </c>
      <c r="B87" s="222" t="s">
        <v>1248</v>
      </c>
    </row>
    <row r="88" spans="1:2" ht="14.25" x14ac:dyDescent="0.2">
      <c r="A88" s="223" t="s">
        <v>2652</v>
      </c>
      <c r="B88" s="222" t="s">
        <v>1255</v>
      </c>
    </row>
    <row r="89" spans="1:2" ht="14.25" x14ac:dyDescent="0.2">
      <c r="A89" s="1034" t="s">
        <v>2651</v>
      </c>
      <c r="B89" s="222" t="s">
        <v>1255</v>
      </c>
    </row>
    <row r="90" spans="1:2" ht="14.25" x14ac:dyDescent="0.2">
      <c r="A90" s="223" t="s">
        <v>2653</v>
      </c>
      <c r="B90" s="222" t="s">
        <v>1327</v>
      </c>
    </row>
    <row r="91" spans="1:2" ht="14.25" x14ac:dyDescent="0.2">
      <c r="A91" s="1034" t="s">
        <v>2651</v>
      </c>
      <c r="B91" s="222" t="s">
        <v>1272</v>
      </c>
    </row>
    <row r="92" spans="1:2" ht="14.25" x14ac:dyDescent="0.2">
      <c r="A92" s="1034" t="s">
        <v>2651</v>
      </c>
      <c r="B92" s="222" t="s">
        <v>1279</v>
      </c>
    </row>
    <row r="93" spans="1:2" ht="14.25" x14ac:dyDescent="0.2">
      <c r="A93" s="1034" t="s">
        <v>2653</v>
      </c>
      <c r="B93" s="222" t="s">
        <v>597</v>
      </c>
    </row>
    <row r="94" spans="1:2" ht="14.25" x14ac:dyDescent="0.2">
      <c r="A94" s="1034" t="s">
        <v>2650</v>
      </c>
      <c r="B94" s="222" t="s">
        <v>597</v>
      </c>
    </row>
    <row r="95" spans="1:2" ht="14.25" x14ac:dyDescent="0.2">
      <c r="A95" s="223" t="s">
        <v>2652</v>
      </c>
      <c r="B95" s="222" t="s">
        <v>1262</v>
      </c>
    </row>
    <row r="96" spans="1:2" ht="14.25" x14ac:dyDescent="0.2">
      <c r="A96" s="223" t="s">
        <v>2651</v>
      </c>
      <c r="B96" s="222" t="s">
        <v>1262</v>
      </c>
    </row>
    <row r="97" spans="1:2" ht="14.25" x14ac:dyDescent="0.2">
      <c r="A97" s="1034" t="s">
        <v>2652</v>
      </c>
      <c r="B97" s="222" t="s">
        <v>1266</v>
      </c>
    </row>
    <row r="98" spans="1:2" ht="14.25" x14ac:dyDescent="0.2">
      <c r="A98" s="1034" t="s">
        <v>2651</v>
      </c>
      <c r="B98" s="222" t="s">
        <v>1266</v>
      </c>
    </row>
    <row r="99" spans="1:2" ht="14.25" x14ac:dyDescent="0.2">
      <c r="A99" s="223" t="s">
        <v>2650</v>
      </c>
      <c r="B99" s="222" t="s">
        <v>1273</v>
      </c>
    </row>
    <row r="100" spans="1:2" ht="14.25" x14ac:dyDescent="0.2">
      <c r="A100" s="1034" t="s">
        <v>2652</v>
      </c>
      <c r="B100" s="222" t="s">
        <v>1273</v>
      </c>
    </row>
    <row r="101" spans="1:2" ht="14.25" x14ac:dyDescent="0.2">
      <c r="A101" s="223" t="s">
        <v>2651</v>
      </c>
      <c r="B101" s="222" t="s">
        <v>1273</v>
      </c>
    </row>
    <row r="102" spans="1:2" ht="14.25" x14ac:dyDescent="0.2">
      <c r="A102" s="223" t="s">
        <v>2652</v>
      </c>
      <c r="B102" s="222" t="s">
        <v>1280</v>
      </c>
    </row>
    <row r="103" spans="1:2" ht="14.25" x14ac:dyDescent="0.2">
      <c r="A103" s="223" t="s">
        <v>2652</v>
      </c>
      <c r="B103" s="222" t="s">
        <v>1286</v>
      </c>
    </row>
    <row r="104" spans="1:2" ht="14.25" x14ac:dyDescent="0.2">
      <c r="A104" s="1034" t="s">
        <v>2652</v>
      </c>
      <c r="B104" s="222" t="s">
        <v>1296</v>
      </c>
    </row>
    <row r="105" spans="1:2" ht="14.25" x14ac:dyDescent="0.2">
      <c r="A105" s="223" t="s">
        <v>2652</v>
      </c>
      <c r="B105" s="222" t="s">
        <v>1301</v>
      </c>
    </row>
    <row r="106" spans="1:2" ht="14.25" x14ac:dyDescent="0.2">
      <c r="A106" s="223" t="s">
        <v>2652</v>
      </c>
      <c r="B106" s="222" t="s">
        <v>1312</v>
      </c>
    </row>
    <row r="107" spans="1:2" ht="14.25" x14ac:dyDescent="0.2">
      <c r="A107" s="223" t="s">
        <v>2651</v>
      </c>
      <c r="B107" s="222" t="s">
        <v>1311</v>
      </c>
    </row>
    <row r="108" spans="1:2" ht="14.25" x14ac:dyDescent="0.2">
      <c r="A108" s="1034" t="s">
        <v>2651</v>
      </c>
      <c r="B108" s="222" t="s">
        <v>1318</v>
      </c>
    </row>
    <row r="109" spans="1:2" ht="14.25" x14ac:dyDescent="0.2">
      <c r="A109" s="1034" t="s">
        <v>2651</v>
      </c>
      <c r="B109" s="222" t="s">
        <v>1325</v>
      </c>
    </row>
    <row r="110" spans="1:2" ht="14.25" x14ac:dyDescent="0.2">
      <c r="A110" s="223" t="s">
        <v>2651</v>
      </c>
      <c r="B110" s="222" t="s">
        <v>1338</v>
      </c>
    </row>
    <row r="111" spans="1:2" ht="14.25" x14ac:dyDescent="0.2">
      <c r="A111" s="223" t="s">
        <v>2652</v>
      </c>
      <c r="B111" s="222" t="s">
        <v>1319</v>
      </c>
    </row>
    <row r="112" spans="1:2" ht="14.25" x14ac:dyDescent="0.2">
      <c r="A112" s="223" t="s">
        <v>2651</v>
      </c>
      <c r="B112" s="222" t="s">
        <v>1346</v>
      </c>
    </row>
    <row r="113" spans="1:2" ht="14.25" x14ac:dyDescent="0.2">
      <c r="A113" s="223" t="s">
        <v>2651</v>
      </c>
      <c r="B113" s="222" t="s">
        <v>1354</v>
      </c>
    </row>
    <row r="114" spans="1:2" ht="14.25" x14ac:dyDescent="0.2">
      <c r="A114" s="1034" t="s">
        <v>2650</v>
      </c>
      <c r="B114" s="222" t="s">
        <v>1313</v>
      </c>
    </row>
    <row r="115" spans="1:2" ht="14.25" x14ac:dyDescent="0.2">
      <c r="A115" s="1034" t="s">
        <v>2650</v>
      </c>
      <c r="B115" s="222" t="s">
        <v>1320</v>
      </c>
    </row>
    <row r="116" spans="1:2" ht="14.25" x14ac:dyDescent="0.2">
      <c r="A116" s="223" t="s">
        <v>2650</v>
      </c>
      <c r="B116" s="222" t="s">
        <v>1328</v>
      </c>
    </row>
    <row r="117" spans="1:2" ht="14.25" x14ac:dyDescent="0.2">
      <c r="A117" s="223" t="s">
        <v>2650</v>
      </c>
      <c r="B117" s="222" t="s">
        <v>1340</v>
      </c>
    </row>
    <row r="118" spans="1:2" ht="14.25" x14ac:dyDescent="0.2">
      <c r="A118" s="1034" t="s">
        <v>2653</v>
      </c>
      <c r="B118" s="222" t="s">
        <v>1348</v>
      </c>
    </row>
    <row r="119" spans="1:2" ht="14.25" x14ac:dyDescent="0.2">
      <c r="A119" s="223" t="s">
        <v>2653</v>
      </c>
      <c r="B119" s="222" t="s">
        <v>1356</v>
      </c>
    </row>
    <row r="120" spans="1:2" ht="14.25" x14ac:dyDescent="0.2">
      <c r="A120" s="1034" t="s">
        <v>2653</v>
      </c>
      <c r="B120" s="222" t="s">
        <v>562</v>
      </c>
    </row>
    <row r="121" spans="1:2" ht="14.25" x14ac:dyDescent="0.2">
      <c r="A121" s="1034" t="s">
        <v>2653</v>
      </c>
      <c r="B121" s="222" t="s">
        <v>1370</v>
      </c>
    </row>
    <row r="122" spans="1:2" ht="14.25" x14ac:dyDescent="0.2">
      <c r="A122" s="223" t="s">
        <v>2651</v>
      </c>
      <c r="B122" s="222" t="s">
        <v>1362</v>
      </c>
    </row>
    <row r="123" spans="1:2" ht="14.25" x14ac:dyDescent="0.2">
      <c r="A123" s="1034" t="s">
        <v>2651</v>
      </c>
      <c r="B123" s="222" t="s">
        <v>1368</v>
      </c>
    </row>
    <row r="124" spans="1:2" ht="14.25" x14ac:dyDescent="0.2">
      <c r="A124" s="1034" t="s">
        <v>2651</v>
      </c>
      <c r="B124" s="222" t="s">
        <v>1376</v>
      </c>
    </row>
    <row r="125" spans="1:2" ht="14.25" x14ac:dyDescent="0.2">
      <c r="A125" s="1034" t="s">
        <v>2651</v>
      </c>
      <c r="B125" s="222" t="s">
        <v>1383</v>
      </c>
    </row>
    <row r="126" spans="1:2" ht="14.25" x14ac:dyDescent="0.2">
      <c r="A126" s="1034" t="s">
        <v>2652</v>
      </c>
      <c r="B126" s="222" t="s">
        <v>1326</v>
      </c>
    </row>
    <row r="127" spans="1:2" ht="14.25" x14ac:dyDescent="0.2">
      <c r="A127" s="1034" t="s">
        <v>2651</v>
      </c>
      <c r="B127" s="222" t="s">
        <v>1326</v>
      </c>
    </row>
    <row r="128" spans="1:2" ht="14.25" x14ac:dyDescent="0.2">
      <c r="A128" s="223" t="s">
        <v>2652</v>
      </c>
      <c r="B128" s="222" t="s">
        <v>1339</v>
      </c>
    </row>
    <row r="129" spans="1:2" ht="14.25" x14ac:dyDescent="0.2">
      <c r="A129" s="223" t="s">
        <v>2651</v>
      </c>
      <c r="B129" s="222" t="s">
        <v>1339</v>
      </c>
    </row>
    <row r="130" spans="1:2" ht="14.25" x14ac:dyDescent="0.2">
      <c r="A130" s="1034" t="s">
        <v>2651</v>
      </c>
      <c r="B130" s="222" t="s">
        <v>1401</v>
      </c>
    </row>
    <row r="131" spans="1:2" ht="14.25" x14ac:dyDescent="0.2">
      <c r="A131" s="1034" t="s">
        <v>2651</v>
      </c>
      <c r="B131" s="222" t="s">
        <v>1408</v>
      </c>
    </row>
    <row r="132" spans="1:2" ht="14.25" x14ac:dyDescent="0.2">
      <c r="A132" s="1034" t="s">
        <v>2651</v>
      </c>
      <c r="B132" s="222" t="s">
        <v>1414</v>
      </c>
    </row>
    <row r="133" spans="1:2" ht="14.25" x14ac:dyDescent="0.2">
      <c r="A133" s="223" t="s">
        <v>2651</v>
      </c>
      <c r="B133" s="222" t="s">
        <v>1421</v>
      </c>
    </row>
    <row r="134" spans="1:2" ht="14.25" x14ac:dyDescent="0.2">
      <c r="A134" s="1034" t="s">
        <v>2651</v>
      </c>
      <c r="B134" s="222" t="s">
        <v>1428</v>
      </c>
    </row>
    <row r="135" spans="1:2" ht="14.25" x14ac:dyDescent="0.2">
      <c r="A135" s="1034" t="s">
        <v>2652</v>
      </c>
      <c r="B135" s="222" t="s">
        <v>1347</v>
      </c>
    </row>
    <row r="136" spans="1:2" ht="14.25" x14ac:dyDescent="0.2">
      <c r="A136" s="1034" t="s">
        <v>2651</v>
      </c>
      <c r="B136" s="222" t="s">
        <v>1347</v>
      </c>
    </row>
    <row r="137" spans="1:2" ht="14.25" x14ac:dyDescent="0.2">
      <c r="A137" s="1034" t="s">
        <v>2651</v>
      </c>
      <c r="B137" s="222" t="s">
        <v>1440</v>
      </c>
    </row>
    <row r="138" spans="1:2" ht="14.25" x14ac:dyDescent="0.2">
      <c r="A138" s="1034" t="s">
        <v>2652</v>
      </c>
      <c r="B138" s="222" t="s">
        <v>1355</v>
      </c>
    </row>
    <row r="139" spans="1:2" ht="14.25" x14ac:dyDescent="0.2">
      <c r="A139" s="1034" t="s">
        <v>2651</v>
      </c>
      <c r="B139" s="222" t="s">
        <v>1355</v>
      </c>
    </row>
    <row r="140" spans="1:2" ht="14.25" x14ac:dyDescent="0.2">
      <c r="A140" s="1034" t="s">
        <v>2651</v>
      </c>
      <c r="B140" s="222" t="s">
        <v>1450</v>
      </c>
    </row>
    <row r="141" spans="1:2" ht="14.25" x14ac:dyDescent="0.2">
      <c r="A141" s="1034" t="s">
        <v>2651</v>
      </c>
      <c r="B141" s="222" t="s">
        <v>1456</v>
      </c>
    </row>
    <row r="142" spans="1:2" ht="14.25" x14ac:dyDescent="0.2">
      <c r="A142" s="1034" t="s">
        <v>2651</v>
      </c>
      <c r="B142" s="222" t="s">
        <v>1462</v>
      </c>
    </row>
    <row r="143" spans="1:2" ht="14.25" x14ac:dyDescent="0.2">
      <c r="A143" s="223" t="s">
        <v>2652</v>
      </c>
      <c r="B143" s="222" t="s">
        <v>1363</v>
      </c>
    </row>
    <row r="144" spans="1:2" ht="14.25" x14ac:dyDescent="0.2">
      <c r="A144" s="1034" t="s">
        <v>2651</v>
      </c>
      <c r="B144" s="222" t="s">
        <v>1468</v>
      </c>
    </row>
    <row r="145" spans="1:2" ht="14.25" x14ac:dyDescent="0.2">
      <c r="A145" s="223" t="s">
        <v>2650</v>
      </c>
      <c r="B145" s="222" t="s">
        <v>1349</v>
      </c>
    </row>
    <row r="146" spans="1:2" ht="14.25" x14ac:dyDescent="0.2">
      <c r="A146" s="1034" t="s">
        <v>2651</v>
      </c>
      <c r="B146" s="222" t="s">
        <v>1474</v>
      </c>
    </row>
    <row r="147" spans="1:2" ht="14.25" x14ac:dyDescent="0.2">
      <c r="A147" s="1034" t="s">
        <v>2651</v>
      </c>
      <c r="B147" s="222" t="s">
        <v>1479</v>
      </c>
    </row>
    <row r="148" spans="1:2" ht="14.25" x14ac:dyDescent="0.2">
      <c r="A148" s="223" t="s">
        <v>2651</v>
      </c>
      <c r="B148" s="222" t="s">
        <v>1484</v>
      </c>
    </row>
    <row r="149" spans="1:2" ht="14.25" x14ac:dyDescent="0.2">
      <c r="A149" s="223" t="s">
        <v>2653</v>
      </c>
      <c r="B149" s="222" t="s">
        <v>1369</v>
      </c>
    </row>
    <row r="150" spans="1:2" ht="14.25" x14ac:dyDescent="0.2">
      <c r="A150" s="223" t="s">
        <v>2652</v>
      </c>
      <c r="B150" s="222" t="s">
        <v>1369</v>
      </c>
    </row>
    <row r="151" spans="1:2" ht="14.25" x14ac:dyDescent="0.2">
      <c r="A151" s="223" t="s">
        <v>2651</v>
      </c>
      <c r="B151" s="222" t="s">
        <v>1369</v>
      </c>
    </row>
    <row r="152" spans="1:2" ht="14.25" x14ac:dyDescent="0.2">
      <c r="A152" s="1034" t="s">
        <v>2653</v>
      </c>
      <c r="B152" s="222" t="s">
        <v>1385</v>
      </c>
    </row>
    <row r="153" spans="1:2" ht="14.25" x14ac:dyDescent="0.2">
      <c r="A153" s="223" t="s">
        <v>2653</v>
      </c>
      <c r="B153" s="222" t="s">
        <v>1390</v>
      </c>
    </row>
    <row r="154" spans="1:2" ht="14.25" x14ac:dyDescent="0.2">
      <c r="A154" s="1034" t="s">
        <v>2653</v>
      </c>
      <c r="B154" s="222" t="s">
        <v>1396</v>
      </c>
    </row>
    <row r="155" spans="1:2" ht="14.25" x14ac:dyDescent="0.2">
      <c r="A155" s="1034" t="s">
        <v>2653</v>
      </c>
      <c r="B155" s="222" t="s">
        <v>1403</v>
      </c>
    </row>
    <row r="156" spans="1:2" ht="14.25" x14ac:dyDescent="0.2">
      <c r="A156" s="1034" t="s">
        <v>2653</v>
      </c>
      <c r="B156" s="222" t="s">
        <v>1409</v>
      </c>
    </row>
    <row r="157" spans="1:2" ht="14.25" x14ac:dyDescent="0.2">
      <c r="A157" s="1034" t="s">
        <v>2653</v>
      </c>
      <c r="B157" s="222" t="s">
        <v>1416</v>
      </c>
    </row>
    <row r="158" spans="1:2" ht="14.25" x14ac:dyDescent="0.2">
      <c r="A158" s="223" t="s">
        <v>2653</v>
      </c>
      <c r="B158" s="222" t="s">
        <v>1423</v>
      </c>
    </row>
    <row r="159" spans="1:2" ht="14.25" x14ac:dyDescent="0.2">
      <c r="A159" s="1034" t="s">
        <v>2653</v>
      </c>
      <c r="B159" s="222" t="s">
        <v>1430</v>
      </c>
    </row>
    <row r="160" spans="1:2" ht="14.25" x14ac:dyDescent="0.2">
      <c r="A160" s="223" t="s">
        <v>2653</v>
      </c>
      <c r="B160" s="222" t="s">
        <v>1435</v>
      </c>
    </row>
    <row r="161" spans="1:2" ht="14.25" x14ac:dyDescent="0.2">
      <c r="A161" s="223" t="s">
        <v>2653</v>
      </c>
      <c r="B161" s="222" t="s">
        <v>1441</v>
      </c>
    </row>
    <row r="162" spans="1:2" ht="14.25" x14ac:dyDescent="0.2">
      <c r="A162" s="223" t="s">
        <v>2653</v>
      </c>
      <c r="B162" s="222" t="s">
        <v>1445</v>
      </c>
    </row>
    <row r="163" spans="1:2" ht="14.25" x14ac:dyDescent="0.2">
      <c r="A163" s="223" t="s">
        <v>2653</v>
      </c>
      <c r="B163" s="222" t="s">
        <v>1451</v>
      </c>
    </row>
    <row r="164" spans="1:2" ht="14.25" x14ac:dyDescent="0.2">
      <c r="A164" s="223" t="s">
        <v>2653</v>
      </c>
      <c r="B164" s="222" t="s">
        <v>1457</v>
      </c>
    </row>
    <row r="165" spans="1:2" ht="14.25" x14ac:dyDescent="0.2">
      <c r="A165" s="223" t="s">
        <v>2653</v>
      </c>
      <c r="B165" s="222" t="s">
        <v>1463</v>
      </c>
    </row>
    <row r="166" spans="1:2" ht="14.25" x14ac:dyDescent="0.2">
      <c r="A166" s="223" t="s">
        <v>2653</v>
      </c>
      <c r="B166" s="222" t="s">
        <v>1469</v>
      </c>
    </row>
    <row r="167" spans="1:2" ht="14.25" x14ac:dyDescent="0.2">
      <c r="A167" s="1034" t="s">
        <v>2653</v>
      </c>
      <c r="B167" s="222" t="s">
        <v>1475</v>
      </c>
    </row>
    <row r="168" spans="1:2" ht="14.25" x14ac:dyDescent="0.2">
      <c r="A168" s="223" t="s">
        <v>2651</v>
      </c>
      <c r="B168" s="222" t="s">
        <v>1493</v>
      </c>
    </row>
    <row r="169" spans="1:2" ht="14.25" x14ac:dyDescent="0.2">
      <c r="A169" s="223" t="s">
        <v>2651</v>
      </c>
      <c r="B169" s="222" t="s">
        <v>1497</v>
      </c>
    </row>
    <row r="170" spans="1:2" ht="14.25" x14ac:dyDescent="0.2">
      <c r="A170" s="223" t="s">
        <v>2651</v>
      </c>
      <c r="B170" s="222" t="s">
        <v>1502</v>
      </c>
    </row>
    <row r="171" spans="1:2" ht="14.25" x14ac:dyDescent="0.2">
      <c r="A171" s="223" t="s">
        <v>2650</v>
      </c>
      <c r="B171" s="222" t="s">
        <v>1357</v>
      </c>
    </row>
    <row r="172" spans="1:2" ht="14.25" x14ac:dyDescent="0.2">
      <c r="A172" s="223" t="s">
        <v>2651</v>
      </c>
      <c r="B172" s="222" t="s">
        <v>1357</v>
      </c>
    </row>
    <row r="173" spans="1:2" ht="14.25" x14ac:dyDescent="0.2">
      <c r="A173" s="223" t="s">
        <v>2650</v>
      </c>
      <c r="B173" s="222" t="s">
        <v>587</v>
      </c>
    </row>
    <row r="174" spans="1:2" ht="14.25" x14ac:dyDescent="0.2">
      <c r="A174" s="223" t="s">
        <v>2650</v>
      </c>
      <c r="B174" s="222" t="s">
        <v>1371</v>
      </c>
    </row>
    <row r="175" spans="1:2" ht="14.25" x14ac:dyDescent="0.2">
      <c r="A175" s="1034" t="s">
        <v>2653</v>
      </c>
      <c r="B175" s="222" t="s">
        <v>1480</v>
      </c>
    </row>
    <row r="176" spans="1:2" ht="14.25" x14ac:dyDescent="0.2">
      <c r="A176" s="223" t="s">
        <v>2653</v>
      </c>
      <c r="B176" s="222" t="s">
        <v>1485</v>
      </c>
    </row>
    <row r="177" spans="1:2" ht="14.25" x14ac:dyDescent="0.2">
      <c r="A177" s="223" t="s">
        <v>2653</v>
      </c>
      <c r="B177" s="222" t="s">
        <v>1489</v>
      </c>
    </row>
    <row r="178" spans="1:2" ht="14.25" x14ac:dyDescent="0.2">
      <c r="A178" s="223" t="s">
        <v>2650</v>
      </c>
      <c r="B178" s="222" t="s">
        <v>1378</v>
      </c>
    </row>
    <row r="179" spans="1:2" ht="14.25" x14ac:dyDescent="0.2">
      <c r="A179" s="223" t="s">
        <v>2650</v>
      </c>
      <c r="B179" s="222" t="s">
        <v>1386</v>
      </c>
    </row>
    <row r="180" spans="1:2" ht="14.25" x14ac:dyDescent="0.2">
      <c r="A180" s="1034" t="s">
        <v>2650</v>
      </c>
      <c r="B180" s="222" t="s">
        <v>1391</v>
      </c>
    </row>
    <row r="181" spans="1:2" ht="14.25" x14ac:dyDescent="0.2">
      <c r="A181" s="223" t="s">
        <v>2650</v>
      </c>
      <c r="B181" s="222" t="s">
        <v>1397</v>
      </c>
    </row>
    <row r="182" spans="1:2" ht="14.25" x14ac:dyDescent="0.2">
      <c r="A182" s="223" t="s">
        <v>2650</v>
      </c>
      <c r="B182" s="222" t="s">
        <v>1404</v>
      </c>
    </row>
    <row r="183" spans="1:2" ht="14.25" x14ac:dyDescent="0.2">
      <c r="A183" s="223" t="s">
        <v>2650</v>
      </c>
      <c r="B183" s="222" t="s">
        <v>1410</v>
      </c>
    </row>
    <row r="184" spans="1:2" ht="14.25" x14ac:dyDescent="0.2">
      <c r="A184" s="1034" t="s">
        <v>2650</v>
      </c>
      <c r="B184" s="222" t="s">
        <v>1417</v>
      </c>
    </row>
    <row r="185" spans="1:2" ht="14.25" x14ac:dyDescent="0.2">
      <c r="A185" s="223" t="s">
        <v>2650</v>
      </c>
      <c r="B185" s="222" t="s">
        <v>1424</v>
      </c>
    </row>
    <row r="186" spans="1:2" ht="14.25" x14ac:dyDescent="0.2">
      <c r="A186" s="223" t="s">
        <v>2653</v>
      </c>
      <c r="B186" s="222" t="s">
        <v>1377</v>
      </c>
    </row>
    <row r="187" spans="1:2" ht="14.25" x14ac:dyDescent="0.2">
      <c r="A187" s="1034" t="s">
        <v>2652</v>
      </c>
      <c r="B187" s="222" t="s">
        <v>1377</v>
      </c>
    </row>
    <row r="188" spans="1:2" ht="14.25" x14ac:dyDescent="0.2">
      <c r="A188" s="1034" t="s">
        <v>2651</v>
      </c>
      <c r="B188" s="222" t="s">
        <v>1377</v>
      </c>
    </row>
    <row r="189" spans="1:2" ht="14.25" x14ac:dyDescent="0.2">
      <c r="A189" s="223" t="s">
        <v>2651</v>
      </c>
      <c r="B189" s="222" t="s">
        <v>1515</v>
      </c>
    </row>
    <row r="190" spans="1:2" ht="14.25" x14ac:dyDescent="0.2">
      <c r="A190" s="1034" t="s">
        <v>2651</v>
      </c>
      <c r="B190" s="222" t="s">
        <v>1519</v>
      </c>
    </row>
    <row r="191" spans="1:2" ht="14.25" x14ac:dyDescent="0.2">
      <c r="A191" s="1034" t="s">
        <v>2650</v>
      </c>
      <c r="B191" s="222" t="s">
        <v>1431</v>
      </c>
    </row>
    <row r="192" spans="1:2" ht="14.25" x14ac:dyDescent="0.2">
      <c r="A192" s="223" t="s">
        <v>2651</v>
      </c>
      <c r="B192" s="222" t="s">
        <v>1523</v>
      </c>
    </row>
    <row r="193" spans="1:2" ht="14.25" x14ac:dyDescent="0.2">
      <c r="A193" s="1034" t="s">
        <v>2651</v>
      </c>
      <c r="B193" s="222" t="s">
        <v>1527</v>
      </c>
    </row>
    <row r="194" spans="1:2" ht="14.25" x14ac:dyDescent="0.2">
      <c r="A194" s="223" t="s">
        <v>2651</v>
      </c>
      <c r="B194" s="222" t="s">
        <v>1531</v>
      </c>
    </row>
    <row r="195" spans="1:2" ht="14.25" x14ac:dyDescent="0.2">
      <c r="A195" s="1034" t="s">
        <v>2652</v>
      </c>
      <c r="B195" s="222" t="s">
        <v>1384</v>
      </c>
    </row>
    <row r="196" spans="1:2" ht="14.25" x14ac:dyDescent="0.2">
      <c r="A196" s="1034" t="s">
        <v>2651</v>
      </c>
      <c r="B196" s="222" t="s">
        <v>1384</v>
      </c>
    </row>
    <row r="197" spans="1:2" ht="14.25" x14ac:dyDescent="0.2">
      <c r="A197" s="223" t="s">
        <v>2651</v>
      </c>
      <c r="B197" s="222" t="s">
        <v>1539</v>
      </c>
    </row>
    <row r="198" spans="1:2" ht="14.25" x14ac:dyDescent="0.2">
      <c r="A198" s="1034" t="s">
        <v>2650</v>
      </c>
      <c r="B198" s="222" t="s">
        <v>1436</v>
      </c>
    </row>
    <row r="199" spans="1:2" ht="14.25" x14ac:dyDescent="0.2">
      <c r="A199" s="223" t="s">
        <v>2651</v>
      </c>
      <c r="B199" s="222" t="s">
        <v>1436</v>
      </c>
    </row>
    <row r="200" spans="1:2" ht="14.25" x14ac:dyDescent="0.2">
      <c r="A200" s="1034" t="s">
        <v>2651</v>
      </c>
      <c r="B200" s="222" t="s">
        <v>1546</v>
      </c>
    </row>
    <row r="201" spans="1:2" ht="14.25" x14ac:dyDescent="0.2">
      <c r="A201" s="223" t="s">
        <v>2651</v>
      </c>
      <c r="B201" s="222" t="s">
        <v>1550</v>
      </c>
    </row>
    <row r="202" spans="1:2" ht="14.25" x14ac:dyDescent="0.2">
      <c r="A202" s="223" t="s">
        <v>2651</v>
      </c>
      <c r="B202" s="222" t="s">
        <v>1554</v>
      </c>
    </row>
    <row r="203" spans="1:2" ht="14.25" x14ac:dyDescent="0.2">
      <c r="A203" s="1034" t="s">
        <v>2653</v>
      </c>
      <c r="B203" s="222" t="s">
        <v>1498</v>
      </c>
    </row>
    <row r="204" spans="1:2" ht="14.25" x14ac:dyDescent="0.2">
      <c r="A204" s="1034" t="s">
        <v>2653</v>
      </c>
      <c r="B204" s="222" t="s">
        <v>1503</v>
      </c>
    </row>
    <row r="205" spans="1:2" ht="14.25" x14ac:dyDescent="0.2">
      <c r="A205" s="1034" t="s">
        <v>2651</v>
      </c>
      <c r="B205" s="222" t="s">
        <v>1558</v>
      </c>
    </row>
    <row r="206" spans="1:2" ht="14.25" x14ac:dyDescent="0.2">
      <c r="A206" s="223" t="s">
        <v>2650</v>
      </c>
      <c r="B206" s="222" t="s">
        <v>1442</v>
      </c>
    </row>
    <row r="207" spans="1:2" ht="14.25" x14ac:dyDescent="0.2">
      <c r="A207" s="223" t="s">
        <v>2653</v>
      </c>
      <c r="B207" s="222" t="s">
        <v>1507</v>
      </c>
    </row>
    <row r="208" spans="1:2" ht="14.25" x14ac:dyDescent="0.2">
      <c r="A208" s="223" t="s">
        <v>2653</v>
      </c>
      <c r="B208" s="222" t="s">
        <v>1511</v>
      </c>
    </row>
    <row r="209" spans="1:2" ht="14.25" x14ac:dyDescent="0.2">
      <c r="A209" s="223" t="s">
        <v>2653</v>
      </c>
      <c r="B209" s="222" t="s">
        <v>1415</v>
      </c>
    </row>
    <row r="210" spans="1:2" ht="14.25" x14ac:dyDescent="0.2">
      <c r="A210" s="1034" t="s">
        <v>2653</v>
      </c>
      <c r="B210" s="222" t="s">
        <v>1422</v>
      </c>
    </row>
    <row r="211" spans="1:2" ht="14.25" x14ac:dyDescent="0.2">
      <c r="A211" s="1034" t="s">
        <v>2650</v>
      </c>
      <c r="B211" s="222" t="s">
        <v>1446</v>
      </c>
    </row>
    <row r="212" spans="1:2" ht="14.25" x14ac:dyDescent="0.2">
      <c r="A212" s="1034" t="s">
        <v>2650</v>
      </c>
      <c r="B212" s="222" t="s">
        <v>1452</v>
      </c>
    </row>
    <row r="213" spans="1:2" ht="14.25" x14ac:dyDescent="0.2">
      <c r="A213" s="1034" t="s">
        <v>2650</v>
      </c>
      <c r="B213" s="222" t="s">
        <v>1458</v>
      </c>
    </row>
    <row r="214" spans="1:2" ht="14.25" x14ac:dyDescent="0.2">
      <c r="A214" s="1034" t="s">
        <v>2650</v>
      </c>
      <c r="B214" s="222" t="s">
        <v>1464</v>
      </c>
    </row>
    <row r="215" spans="1:2" ht="14.25" x14ac:dyDescent="0.2">
      <c r="A215" s="223" t="s">
        <v>2651</v>
      </c>
      <c r="B215" s="222" t="s">
        <v>1562</v>
      </c>
    </row>
    <row r="216" spans="1:2" ht="14.25" x14ac:dyDescent="0.2">
      <c r="A216" s="1034" t="s">
        <v>2653</v>
      </c>
      <c r="B216" s="222" t="s">
        <v>1389</v>
      </c>
    </row>
    <row r="217" spans="1:2" ht="14.25" x14ac:dyDescent="0.2">
      <c r="A217" s="223" t="s">
        <v>2652</v>
      </c>
      <c r="B217" s="222" t="s">
        <v>1389</v>
      </c>
    </row>
    <row r="218" spans="1:2" ht="14.25" x14ac:dyDescent="0.2">
      <c r="A218" s="223" t="s">
        <v>2651</v>
      </c>
      <c r="B218" s="222" t="s">
        <v>1389</v>
      </c>
    </row>
    <row r="219" spans="1:2" ht="14.25" x14ac:dyDescent="0.2">
      <c r="A219" s="223" t="s">
        <v>2652</v>
      </c>
      <c r="B219" s="222" t="s">
        <v>1395</v>
      </c>
    </row>
    <row r="220" spans="1:2" ht="14.25" x14ac:dyDescent="0.2">
      <c r="A220" s="223" t="s">
        <v>2651</v>
      </c>
      <c r="B220" s="222" t="s">
        <v>1395</v>
      </c>
    </row>
    <row r="221" spans="1:2" ht="14.25" x14ac:dyDescent="0.2">
      <c r="A221" s="223" t="s">
        <v>2651</v>
      </c>
      <c r="B221" s="222" t="s">
        <v>1572</v>
      </c>
    </row>
    <row r="222" spans="1:2" ht="14.25" x14ac:dyDescent="0.2">
      <c r="A222" s="1034" t="s">
        <v>2650</v>
      </c>
      <c r="B222" s="222" t="s">
        <v>1470</v>
      </c>
    </row>
    <row r="223" spans="1:2" ht="14.25" x14ac:dyDescent="0.2">
      <c r="A223" s="1034" t="s">
        <v>2653</v>
      </c>
      <c r="B223" s="222" t="s">
        <v>1429</v>
      </c>
    </row>
    <row r="224" spans="1:2" ht="14.25" x14ac:dyDescent="0.2">
      <c r="A224" s="223" t="s">
        <v>2652</v>
      </c>
      <c r="B224" s="222" t="s">
        <v>1429</v>
      </c>
    </row>
    <row r="225" spans="1:2" ht="14.25" x14ac:dyDescent="0.2">
      <c r="A225" s="1034" t="s">
        <v>2653</v>
      </c>
      <c r="B225" s="222" t="s">
        <v>582</v>
      </c>
    </row>
    <row r="226" spans="1:2" ht="14.25" x14ac:dyDescent="0.2">
      <c r="A226" s="223" t="s">
        <v>2652</v>
      </c>
      <c r="B226" s="222" t="s">
        <v>582</v>
      </c>
    </row>
    <row r="227" spans="1:2" ht="14.25" x14ac:dyDescent="0.2">
      <c r="A227" s="223" t="s">
        <v>2653</v>
      </c>
      <c r="B227" s="222" t="s">
        <v>1535</v>
      </c>
    </row>
    <row r="228" spans="1:2" ht="14.25" x14ac:dyDescent="0.2">
      <c r="A228" s="1034" t="s">
        <v>2651</v>
      </c>
      <c r="B228" s="222" t="s">
        <v>1575</v>
      </c>
    </row>
    <row r="229" spans="1:2" ht="15" thickBot="1" x14ac:dyDescent="0.25">
      <c r="A229" s="224" t="s">
        <v>2651</v>
      </c>
      <c r="B229" s="225" t="s">
        <v>1578</v>
      </c>
    </row>
    <row r="230" spans="1:2" ht="17.100000000000001" customHeight="1" x14ac:dyDescent="0.2">
      <c r="A230" s="1912" t="s">
        <v>2582</v>
      </c>
      <c r="B230" s="1912"/>
    </row>
    <row r="231" spans="1:2" ht="8.4499999999999993" customHeight="1" x14ac:dyDescent="0.2">
      <c r="A231" s="406" t="s">
        <v>106</v>
      </c>
    </row>
  </sheetData>
  <sheetProtection algorithmName="SHA-512" hashValue="/Ak9TIhR1hjBH8VB0TvaEUKqFUqw3pj/WCgow+p9p3IVkCNi4VPlbjNSexzMfrGsMCVZIrX8Ks8j/KFwuCDubA==" saltValue="c47K12rpPJ7CLWoz1aNJfg==" spinCount="100000" sheet="1" objects="1" scenarios="1" formatColumns="0" formatRows="0" autoFilter="0"/>
  <autoFilter ref="A5:B229" xr:uid="{83236768-6962-4A2A-AD8A-7C52BE00E791}">
    <sortState xmlns:xlrd2="http://schemas.microsoft.com/office/spreadsheetml/2017/richdata2" ref="A114:B214">
      <sortCondition ref="A5:A229"/>
    </sortState>
  </autoFilter>
  <mergeCells count="5">
    <mergeCell ref="A1:B1"/>
    <mergeCell ref="A3:B3"/>
    <mergeCell ref="A230:B230"/>
    <mergeCell ref="A4:B4"/>
    <mergeCell ref="A2:B2"/>
  </mergeCells>
  <hyperlinks>
    <hyperlink ref="A4:B4" location="Cover!A1" tooltip="Click here to return to Cover Sheet." display="Click here to return to Cover Sheet." xr:uid="{B43BEA4C-B9DE-4599-989D-A8CF41053FF5}"/>
    <hyperlink ref="A230:B230" location="BlankTable!A1" display="Click here to go to the next sheet." xr:uid="{4B926FD6-7B4C-4162-A3AA-FC7136B7FE1E}"/>
  </hyperlinks>
  <printOptions horizontalCentered="1"/>
  <pageMargins left="0.25" right="0.25" top="1" bottom="0.5" header="0.3" footer="0.3"/>
  <pageSetup fitToHeight="0" orientation="portrait" cellComments="asDisplayed" r:id="rId1"/>
  <headerFooter scaleWithDoc="0">
    <oddHeader>&amp;C&amp;"Arial,Bold"Texas Commission on Environmental Quality
Form PI-1 General Application&amp;11
&amp;10&amp;A&amp;RDate: ____________
Permit #: ____________
Company: ____________</oddHeader>
    <oddFooter>&amp;CPage &amp;P&amp;LVersion 6.0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7C8D-790C-4AA6-8DBB-4BBD253A7263}">
  <sheetPr codeName="Sheet11">
    <tabColor rgb="FFDCDCFF"/>
  </sheetPr>
  <dimension ref="A1:L332"/>
  <sheetViews>
    <sheetView showGridLines="0" zoomScaleNormal="100" workbookViewId="0">
      <selection sqref="A1:K1"/>
    </sheetView>
  </sheetViews>
  <sheetFormatPr defaultColWidth="0" defaultRowHeight="12.75" zeroHeight="1" x14ac:dyDescent="0.2"/>
  <cols>
    <col min="1" max="1" width="17.85546875" style="3" customWidth="1"/>
    <col min="2" max="2" width="22.28515625" style="141" customWidth="1"/>
    <col min="3" max="3" width="21.28515625" style="141" bestFit="1" customWidth="1"/>
    <col min="4" max="4" width="15.7109375" style="141" bestFit="1" customWidth="1"/>
    <col min="5" max="5" width="15.7109375" style="141" customWidth="1"/>
    <col min="6" max="6" width="15.7109375" style="3" customWidth="1"/>
    <col min="7" max="8" width="15.7109375" style="93" customWidth="1"/>
    <col min="9" max="10" width="15.7109375" style="3" customWidth="1"/>
    <col min="11" max="11" width="45.7109375" customWidth="1"/>
    <col min="12" max="12" width="2.7109375" customWidth="1"/>
    <col min="13" max="16384" width="9.140625" hidden="1"/>
  </cols>
  <sheetData>
    <row r="1" spans="1:11" ht="6.75" customHeight="1" thickBot="1" x14ac:dyDescent="0.25">
      <c r="A1" s="1308"/>
      <c r="B1" s="1308"/>
      <c r="C1" s="1308"/>
      <c r="D1" s="1308"/>
      <c r="E1" s="1308"/>
      <c r="F1" s="1308"/>
      <c r="G1" s="1308"/>
      <c r="H1" s="1308"/>
      <c r="I1" s="1308"/>
      <c r="J1" s="1308"/>
      <c r="K1" s="1308"/>
    </row>
    <row r="2" spans="1:11" ht="30" customHeight="1" thickBot="1" x14ac:dyDescent="0.25">
      <c r="A2" s="1742" t="s">
        <v>2654</v>
      </c>
      <c r="B2" s="1743"/>
      <c r="C2" s="1743"/>
      <c r="D2" s="1743"/>
      <c r="E2" s="1743"/>
      <c r="F2" s="1743"/>
      <c r="G2" s="1743"/>
      <c r="H2" s="1743"/>
      <c r="I2" s="1743"/>
      <c r="J2" s="1744"/>
      <c r="K2" s="429" t="s">
        <v>108</v>
      </c>
    </row>
    <row r="3" spans="1:11" ht="177" customHeight="1" thickBot="1" x14ac:dyDescent="0.25">
      <c r="A3" s="1086" t="s">
        <v>2655</v>
      </c>
      <c r="B3" s="1574"/>
      <c r="C3" s="1574"/>
      <c r="D3" s="1574"/>
      <c r="E3" s="1574"/>
      <c r="F3" s="1574"/>
      <c r="G3" s="1574"/>
      <c r="H3" s="1574"/>
      <c r="I3" s="1574"/>
      <c r="J3" s="1087"/>
      <c r="K3" s="849" t="s">
        <v>2656</v>
      </c>
    </row>
    <row r="4" spans="1:11" s="92" customFormat="1" ht="30" customHeight="1" thickBot="1" x14ac:dyDescent="0.25">
      <c r="A4" s="1283" t="s">
        <v>112</v>
      </c>
      <c r="B4" s="1283"/>
      <c r="C4" s="1283"/>
      <c r="D4" s="1283"/>
      <c r="E4" s="1283"/>
      <c r="F4" s="1283"/>
      <c r="G4" s="1283"/>
      <c r="H4" s="1283"/>
      <c r="I4" s="1283"/>
      <c r="J4" s="1283"/>
      <c r="K4"/>
    </row>
    <row r="5" spans="1:11" ht="50.1" customHeight="1" thickBot="1" x14ac:dyDescent="0.25">
      <c r="A5" s="520" t="s">
        <v>502</v>
      </c>
      <c r="B5" s="523" t="s">
        <v>503</v>
      </c>
      <c r="C5" s="521" t="s">
        <v>504</v>
      </c>
      <c r="D5" s="521" t="s">
        <v>505</v>
      </c>
      <c r="E5" s="529" t="s">
        <v>506</v>
      </c>
      <c r="F5" s="628" t="s">
        <v>507</v>
      </c>
      <c r="G5" s="525" t="s">
        <v>2514</v>
      </c>
      <c r="H5" s="526" t="s">
        <v>2516</v>
      </c>
      <c r="I5" s="527" t="s">
        <v>510</v>
      </c>
      <c r="J5" s="530" t="s">
        <v>511</v>
      </c>
      <c r="K5" s="629"/>
    </row>
    <row r="6" spans="1:11" s="288" customFormat="1" ht="14.25" x14ac:dyDescent="0.2">
      <c r="A6" s="534"/>
      <c r="B6" s="535"/>
      <c r="C6" s="864"/>
      <c r="D6" s="401"/>
      <c r="E6" s="832"/>
      <c r="F6" s="1035"/>
      <c r="G6" s="1036"/>
      <c r="H6" s="1037"/>
      <c r="I6" s="864"/>
      <c r="J6" s="401"/>
      <c r="K6" s="226"/>
    </row>
    <row r="7" spans="1:11" s="288" customFormat="1" ht="14.25" x14ac:dyDescent="0.2">
      <c r="A7" s="712"/>
      <c r="B7" s="540"/>
      <c r="C7" s="417"/>
      <c r="D7" s="397"/>
      <c r="E7" s="1038"/>
      <c r="F7" s="1039"/>
      <c r="G7" s="839"/>
      <c r="H7" s="417"/>
      <c r="I7" s="417"/>
      <c r="J7" s="397"/>
      <c r="K7" s="226"/>
    </row>
    <row r="8" spans="1:11" s="288" customFormat="1" ht="14.25" x14ac:dyDescent="0.2">
      <c r="A8" s="712"/>
      <c r="B8" s="540"/>
      <c r="C8" s="417"/>
      <c r="D8" s="397"/>
      <c r="E8" s="1038"/>
      <c r="F8" s="1039"/>
      <c r="G8" s="839"/>
      <c r="H8" s="417"/>
      <c r="I8" s="417"/>
      <c r="J8" s="397"/>
      <c r="K8" s="226"/>
    </row>
    <row r="9" spans="1:11" s="288" customFormat="1" ht="14.25" x14ac:dyDescent="0.2">
      <c r="A9" s="712"/>
      <c r="B9" s="540"/>
      <c r="C9" s="417"/>
      <c r="D9" s="397"/>
      <c r="E9" s="1038"/>
      <c r="F9" s="1039"/>
      <c r="G9" s="839"/>
      <c r="H9" s="417"/>
      <c r="I9" s="417"/>
      <c r="J9" s="690"/>
      <c r="K9" s="226"/>
    </row>
    <row r="10" spans="1:11" s="288" customFormat="1" ht="14.25" x14ac:dyDescent="0.2">
      <c r="A10" s="712"/>
      <c r="B10" s="540"/>
      <c r="C10" s="417"/>
      <c r="D10" s="397"/>
      <c r="E10" s="1038"/>
      <c r="F10" s="1039"/>
      <c r="G10" s="839"/>
      <c r="H10" s="417"/>
      <c r="I10" s="417"/>
      <c r="J10" s="397"/>
      <c r="K10" s="226"/>
    </row>
    <row r="11" spans="1:11" s="288" customFormat="1" ht="14.25" x14ac:dyDescent="0.2">
      <c r="A11" s="712"/>
      <c r="B11" s="540"/>
      <c r="C11" s="417"/>
      <c r="D11" s="397"/>
      <c r="E11" s="1038"/>
      <c r="F11" s="1039"/>
      <c r="G11" s="839"/>
      <c r="H11" s="417"/>
      <c r="I11" s="417"/>
      <c r="J11" s="397"/>
      <c r="K11" s="226"/>
    </row>
    <row r="12" spans="1:11" s="288" customFormat="1" ht="14.25" x14ac:dyDescent="0.2">
      <c r="A12" s="712"/>
      <c r="B12" s="540"/>
      <c r="C12" s="417"/>
      <c r="D12" s="397"/>
      <c r="E12" s="1038"/>
      <c r="F12" s="1039"/>
      <c r="G12" s="839"/>
      <c r="H12" s="417"/>
      <c r="I12" s="417"/>
      <c r="J12" s="397"/>
      <c r="K12" s="226"/>
    </row>
    <row r="13" spans="1:11" s="288" customFormat="1" ht="14.25" x14ac:dyDescent="0.2">
      <c r="A13" s="712"/>
      <c r="B13" s="540"/>
      <c r="C13" s="417"/>
      <c r="D13" s="397"/>
      <c r="E13" s="1038"/>
      <c r="F13" s="1040"/>
      <c r="G13" s="839"/>
      <c r="H13" s="417"/>
      <c r="I13" s="417"/>
      <c r="J13" s="397"/>
      <c r="K13" s="226"/>
    </row>
    <row r="14" spans="1:11" s="288" customFormat="1" ht="14.25" x14ac:dyDescent="0.2">
      <c r="A14" s="712"/>
      <c r="B14" s="540"/>
      <c r="C14" s="417"/>
      <c r="D14" s="397"/>
      <c r="E14" s="1038"/>
      <c r="F14" s="1039"/>
      <c r="G14" s="839"/>
      <c r="H14" s="417"/>
      <c r="I14" s="417"/>
      <c r="J14" s="397"/>
      <c r="K14" s="226"/>
    </row>
    <row r="15" spans="1:11" s="288" customFormat="1" ht="14.25" x14ac:dyDescent="0.2">
      <c r="A15" s="712"/>
      <c r="B15" s="540"/>
      <c r="C15" s="417"/>
      <c r="D15" s="397"/>
      <c r="E15" s="1038"/>
      <c r="F15" s="1039"/>
      <c r="G15" s="839"/>
      <c r="H15" s="417"/>
      <c r="I15" s="417"/>
      <c r="J15" s="397"/>
      <c r="K15" s="226"/>
    </row>
    <row r="16" spans="1:11" s="288" customFormat="1" ht="14.25" x14ac:dyDescent="0.2">
      <c r="A16" s="712"/>
      <c r="B16" s="540"/>
      <c r="C16" s="417"/>
      <c r="D16" s="397"/>
      <c r="E16" s="1041"/>
      <c r="F16" s="1039"/>
      <c r="G16" s="839"/>
      <c r="H16" s="417"/>
      <c r="I16" s="417"/>
      <c r="J16" s="397"/>
      <c r="K16" s="226"/>
    </row>
    <row r="17" spans="1:11" s="288" customFormat="1" ht="14.25" x14ac:dyDescent="0.2">
      <c r="A17" s="712"/>
      <c r="B17" s="540"/>
      <c r="C17" s="417"/>
      <c r="D17" s="397"/>
      <c r="E17" s="1038"/>
      <c r="F17" s="1039"/>
      <c r="G17" s="839"/>
      <c r="H17" s="417"/>
      <c r="I17" s="417"/>
      <c r="J17" s="397"/>
      <c r="K17" s="226"/>
    </row>
    <row r="18" spans="1:11" s="288" customFormat="1" ht="14.25" x14ac:dyDescent="0.2">
      <c r="A18" s="712"/>
      <c r="B18" s="540"/>
      <c r="C18" s="417"/>
      <c r="D18" s="397"/>
      <c r="E18" s="1038"/>
      <c r="F18" s="1039"/>
      <c r="G18" s="839"/>
      <c r="H18" s="417"/>
      <c r="I18" s="417"/>
      <c r="J18" s="397"/>
      <c r="K18" s="226"/>
    </row>
    <row r="19" spans="1:11" s="288" customFormat="1" ht="14.25" x14ac:dyDescent="0.2">
      <c r="A19" s="539"/>
      <c r="B19" s="540"/>
      <c r="C19" s="417"/>
      <c r="D19" s="397"/>
      <c r="E19" s="1038"/>
      <c r="F19" s="1039"/>
      <c r="G19" s="839"/>
      <c r="H19" s="417"/>
      <c r="I19" s="417"/>
      <c r="J19" s="397"/>
      <c r="K19" s="226"/>
    </row>
    <row r="20" spans="1:11" s="288" customFormat="1" ht="14.25" x14ac:dyDescent="0.2">
      <c r="A20" s="539"/>
      <c r="B20" s="540"/>
      <c r="C20" s="1042"/>
      <c r="D20" s="1043"/>
      <c r="E20" s="1038"/>
      <c r="F20" s="1039"/>
      <c r="G20" s="839"/>
      <c r="H20" s="417"/>
      <c r="I20" s="417"/>
      <c r="J20" s="397"/>
      <c r="K20" s="226"/>
    </row>
    <row r="21" spans="1:11" s="288" customFormat="1" ht="14.25" x14ac:dyDescent="0.2">
      <c r="A21" s="539"/>
      <c r="B21" s="540"/>
      <c r="C21" s="417"/>
      <c r="D21" s="397"/>
      <c r="E21" s="1038"/>
      <c r="F21" s="1039"/>
      <c r="G21" s="839"/>
      <c r="H21" s="417"/>
      <c r="I21" s="417"/>
      <c r="J21" s="397"/>
      <c r="K21" s="226"/>
    </row>
    <row r="22" spans="1:11" s="288" customFormat="1" ht="14.25" x14ac:dyDescent="0.2">
      <c r="A22" s="539"/>
      <c r="B22" s="540"/>
      <c r="C22" s="417"/>
      <c r="D22" s="397"/>
      <c r="E22" s="1038"/>
      <c r="F22" s="1039"/>
      <c r="G22" s="839"/>
      <c r="H22" s="417"/>
      <c r="I22" s="417"/>
      <c r="J22" s="397"/>
      <c r="K22" s="226"/>
    </row>
    <row r="23" spans="1:11" s="288" customFormat="1" ht="14.25" x14ac:dyDescent="0.2">
      <c r="A23" s="539"/>
      <c r="B23" s="540"/>
      <c r="C23" s="417"/>
      <c r="D23" s="397"/>
      <c r="E23" s="1038"/>
      <c r="F23" s="1039"/>
      <c r="G23" s="839"/>
      <c r="H23" s="417"/>
      <c r="I23" s="417"/>
      <c r="J23" s="397"/>
      <c r="K23" s="226"/>
    </row>
    <row r="24" spans="1:11" s="288" customFormat="1" ht="14.25" x14ac:dyDescent="0.2">
      <c r="A24" s="539"/>
      <c r="B24" s="540"/>
      <c r="C24" s="417"/>
      <c r="D24" s="397"/>
      <c r="E24" s="1038"/>
      <c r="F24" s="1039"/>
      <c r="G24" s="839"/>
      <c r="H24" s="417"/>
      <c r="I24" s="417"/>
      <c r="J24" s="397"/>
      <c r="K24" s="226"/>
    </row>
    <row r="25" spans="1:11" s="288" customFormat="1" ht="14.25" x14ac:dyDescent="0.2">
      <c r="A25" s="539"/>
      <c r="B25" s="540"/>
      <c r="C25" s="417"/>
      <c r="D25" s="397"/>
      <c r="E25" s="1038"/>
      <c r="F25" s="1039"/>
      <c r="G25" s="839"/>
      <c r="H25" s="417"/>
      <c r="I25" s="417"/>
      <c r="J25" s="397"/>
      <c r="K25" s="226"/>
    </row>
    <row r="26" spans="1:11" s="288" customFormat="1" ht="14.25" x14ac:dyDescent="0.2">
      <c r="A26" s="539"/>
      <c r="B26" s="540"/>
      <c r="C26" s="417"/>
      <c r="D26" s="397"/>
      <c r="E26" s="1038"/>
      <c r="F26" s="1039"/>
      <c r="G26" s="839"/>
      <c r="H26" s="417"/>
      <c r="I26" s="417"/>
      <c r="J26" s="397"/>
      <c r="K26" s="226"/>
    </row>
    <row r="27" spans="1:11" s="288" customFormat="1" ht="14.25" x14ac:dyDescent="0.2">
      <c r="A27" s="539"/>
      <c r="B27" s="540"/>
      <c r="C27" s="417"/>
      <c r="D27" s="397"/>
      <c r="E27" s="1038"/>
      <c r="F27" s="1039"/>
      <c r="G27" s="839"/>
      <c r="H27" s="417"/>
      <c r="I27" s="417"/>
      <c r="J27" s="397"/>
      <c r="K27" s="226"/>
    </row>
    <row r="28" spans="1:11" s="288" customFormat="1" ht="14.25" x14ac:dyDescent="0.2">
      <c r="A28" s="539"/>
      <c r="B28" s="540"/>
      <c r="C28" s="417"/>
      <c r="D28" s="397"/>
      <c r="E28" s="1038"/>
      <c r="F28" s="1039"/>
      <c r="G28" s="839"/>
      <c r="H28" s="417"/>
      <c r="I28" s="417"/>
      <c r="J28" s="397"/>
      <c r="K28" s="226"/>
    </row>
    <row r="29" spans="1:11" s="288" customFormat="1" ht="14.25" x14ac:dyDescent="0.2">
      <c r="A29" s="539"/>
      <c r="B29" s="540"/>
      <c r="C29" s="417"/>
      <c r="D29" s="397"/>
      <c r="E29" s="1038"/>
      <c r="F29" s="1039"/>
      <c r="G29" s="839"/>
      <c r="H29" s="417"/>
      <c r="I29" s="417"/>
      <c r="J29" s="397"/>
      <c r="K29" s="226"/>
    </row>
    <row r="30" spans="1:11" s="288" customFormat="1" ht="14.25" x14ac:dyDescent="0.2">
      <c r="A30" s="539"/>
      <c r="B30" s="540"/>
      <c r="C30" s="417"/>
      <c r="D30" s="397"/>
      <c r="E30" s="1038"/>
      <c r="F30" s="1039"/>
      <c r="G30" s="839"/>
      <c r="H30" s="417"/>
      <c r="I30" s="417"/>
      <c r="J30" s="397"/>
      <c r="K30" s="226"/>
    </row>
    <row r="31" spans="1:11" s="288" customFormat="1" ht="14.25" x14ac:dyDescent="0.2">
      <c r="A31" s="539"/>
      <c r="B31" s="540"/>
      <c r="C31" s="417"/>
      <c r="D31" s="397"/>
      <c r="E31" s="1038"/>
      <c r="F31" s="1039"/>
      <c r="G31" s="839"/>
      <c r="H31" s="417"/>
      <c r="I31" s="417"/>
      <c r="J31" s="397"/>
      <c r="K31" s="226"/>
    </row>
    <row r="32" spans="1:11" s="288" customFormat="1" ht="14.25" x14ac:dyDescent="0.2">
      <c r="A32" s="539"/>
      <c r="B32" s="540"/>
      <c r="C32" s="417"/>
      <c r="D32" s="397"/>
      <c r="E32" s="1038"/>
      <c r="F32" s="1039"/>
      <c r="G32" s="839"/>
      <c r="H32" s="417"/>
      <c r="I32" s="417"/>
      <c r="J32" s="397"/>
      <c r="K32" s="226"/>
    </row>
    <row r="33" spans="1:11" s="288" customFormat="1" ht="14.25" x14ac:dyDescent="0.2">
      <c r="A33" s="539"/>
      <c r="B33" s="540"/>
      <c r="C33" s="417"/>
      <c r="D33" s="397"/>
      <c r="E33" s="1038"/>
      <c r="F33" s="1039"/>
      <c r="G33" s="839"/>
      <c r="H33" s="417"/>
      <c r="I33" s="417"/>
      <c r="J33" s="397"/>
      <c r="K33" s="226"/>
    </row>
    <row r="34" spans="1:11" s="288" customFormat="1" ht="14.25" x14ac:dyDescent="0.2">
      <c r="A34" s="539"/>
      <c r="B34" s="540"/>
      <c r="C34" s="417"/>
      <c r="D34" s="397"/>
      <c r="E34" s="1038"/>
      <c r="F34" s="1039"/>
      <c r="G34" s="839"/>
      <c r="H34" s="417"/>
      <c r="I34" s="417"/>
      <c r="J34" s="397"/>
      <c r="K34" s="226"/>
    </row>
    <row r="35" spans="1:11" s="288" customFormat="1" ht="14.25" x14ac:dyDescent="0.2">
      <c r="A35" s="539"/>
      <c r="B35" s="540"/>
      <c r="C35" s="417"/>
      <c r="D35" s="397"/>
      <c r="E35" s="1038"/>
      <c r="F35" s="1039"/>
      <c r="G35" s="839"/>
      <c r="H35" s="417"/>
      <c r="I35" s="417"/>
      <c r="J35" s="397"/>
      <c r="K35" s="226"/>
    </row>
    <row r="36" spans="1:11" s="288" customFormat="1" ht="14.25" x14ac:dyDescent="0.2">
      <c r="A36" s="539"/>
      <c r="B36" s="540"/>
      <c r="C36" s="417"/>
      <c r="D36" s="397"/>
      <c r="E36" s="1038"/>
      <c r="F36" s="1039"/>
      <c r="G36" s="839"/>
      <c r="H36" s="417"/>
      <c r="I36" s="417"/>
      <c r="J36" s="397"/>
      <c r="K36" s="226"/>
    </row>
    <row r="37" spans="1:11" s="288" customFormat="1" ht="14.25" x14ac:dyDescent="0.2">
      <c r="A37" s="539"/>
      <c r="B37" s="540"/>
      <c r="C37" s="417"/>
      <c r="D37" s="397"/>
      <c r="E37" s="1038"/>
      <c r="F37" s="1039"/>
      <c r="G37" s="839"/>
      <c r="H37" s="417"/>
      <c r="I37" s="417"/>
      <c r="J37" s="397"/>
      <c r="K37" s="226"/>
    </row>
    <row r="38" spans="1:11" s="288" customFormat="1" ht="14.25" x14ac:dyDescent="0.2">
      <c r="A38" s="539"/>
      <c r="B38" s="540"/>
      <c r="C38" s="417"/>
      <c r="D38" s="397"/>
      <c r="E38" s="1038"/>
      <c r="F38" s="1039"/>
      <c r="G38" s="839"/>
      <c r="H38" s="417"/>
      <c r="I38" s="417"/>
      <c r="J38" s="397"/>
      <c r="K38" s="226"/>
    </row>
    <row r="39" spans="1:11" s="288" customFormat="1" ht="14.25" x14ac:dyDescent="0.2">
      <c r="A39" s="539"/>
      <c r="B39" s="540"/>
      <c r="C39" s="417"/>
      <c r="D39" s="397"/>
      <c r="E39" s="1038"/>
      <c r="F39" s="1039"/>
      <c r="G39" s="839"/>
      <c r="H39" s="417"/>
      <c r="I39" s="417"/>
      <c r="J39" s="397"/>
      <c r="K39" s="226"/>
    </row>
    <row r="40" spans="1:11" s="288" customFormat="1" ht="14.25" x14ac:dyDescent="0.2">
      <c r="A40" s="539"/>
      <c r="B40" s="540"/>
      <c r="C40" s="417"/>
      <c r="D40" s="397"/>
      <c r="E40" s="1038"/>
      <c r="F40" s="1039"/>
      <c r="G40" s="839"/>
      <c r="H40" s="417"/>
      <c r="I40" s="417"/>
      <c r="J40" s="397"/>
      <c r="K40" s="226"/>
    </row>
    <row r="41" spans="1:11" s="288" customFormat="1" ht="14.25" x14ac:dyDescent="0.2">
      <c r="A41" s="539"/>
      <c r="B41" s="540"/>
      <c r="C41" s="417"/>
      <c r="D41" s="397"/>
      <c r="E41" s="1038"/>
      <c r="F41" s="1039"/>
      <c r="G41" s="839"/>
      <c r="H41" s="417"/>
      <c r="I41" s="417"/>
      <c r="J41" s="397"/>
      <c r="K41" s="226"/>
    </row>
    <row r="42" spans="1:11" s="288" customFormat="1" ht="14.25" x14ac:dyDescent="0.2">
      <c r="A42" s="539"/>
      <c r="B42" s="540"/>
      <c r="C42" s="417"/>
      <c r="D42" s="397"/>
      <c r="E42" s="1038"/>
      <c r="F42" s="1039"/>
      <c r="G42" s="839"/>
      <c r="H42" s="417"/>
      <c r="I42" s="417"/>
      <c r="J42" s="397"/>
      <c r="K42" s="226"/>
    </row>
    <row r="43" spans="1:11" s="288" customFormat="1" ht="14.25" x14ac:dyDescent="0.2">
      <c r="A43" s="539"/>
      <c r="B43" s="540"/>
      <c r="C43" s="417"/>
      <c r="D43" s="397"/>
      <c r="E43" s="1038"/>
      <c r="F43" s="1039"/>
      <c r="G43" s="839"/>
      <c r="H43" s="417"/>
      <c r="I43" s="417"/>
      <c r="J43" s="397"/>
      <c r="K43" s="226"/>
    </row>
    <row r="44" spans="1:11" s="288" customFormat="1" ht="14.25" x14ac:dyDescent="0.2">
      <c r="A44" s="539"/>
      <c r="B44" s="540"/>
      <c r="C44" s="417"/>
      <c r="D44" s="397"/>
      <c r="E44" s="1038"/>
      <c r="F44" s="1039"/>
      <c r="G44" s="839"/>
      <c r="H44" s="417"/>
      <c r="I44" s="417"/>
      <c r="J44" s="397"/>
      <c r="K44" s="226"/>
    </row>
    <row r="45" spans="1:11" s="288" customFormat="1" ht="14.25" x14ac:dyDescent="0.2">
      <c r="A45" s="539"/>
      <c r="B45" s="540"/>
      <c r="C45" s="417"/>
      <c r="D45" s="397"/>
      <c r="E45" s="1038"/>
      <c r="F45" s="1039"/>
      <c r="G45" s="839"/>
      <c r="H45" s="417"/>
      <c r="I45" s="417"/>
      <c r="J45" s="397"/>
      <c r="K45" s="226"/>
    </row>
    <row r="46" spans="1:11" s="288" customFormat="1" ht="14.25" x14ac:dyDescent="0.2">
      <c r="A46" s="539"/>
      <c r="B46" s="540"/>
      <c r="C46" s="417"/>
      <c r="D46" s="397"/>
      <c r="E46" s="1038"/>
      <c r="F46" s="1039"/>
      <c r="G46" s="839"/>
      <c r="H46" s="417"/>
      <c r="I46" s="417"/>
      <c r="J46" s="397"/>
      <c r="K46" s="226"/>
    </row>
    <row r="47" spans="1:11" s="288" customFormat="1" ht="14.25" x14ac:dyDescent="0.2">
      <c r="A47" s="539"/>
      <c r="B47" s="540"/>
      <c r="C47" s="417"/>
      <c r="D47" s="397"/>
      <c r="E47" s="1038"/>
      <c r="F47" s="1039"/>
      <c r="G47" s="839"/>
      <c r="H47" s="417"/>
      <c r="I47" s="417"/>
      <c r="J47" s="397"/>
      <c r="K47" s="226"/>
    </row>
    <row r="48" spans="1:11" s="288" customFormat="1" ht="14.25" x14ac:dyDescent="0.2">
      <c r="A48" s="539"/>
      <c r="B48" s="540"/>
      <c r="C48" s="417"/>
      <c r="D48" s="397"/>
      <c r="E48" s="1038"/>
      <c r="F48" s="1039"/>
      <c r="G48" s="839"/>
      <c r="H48" s="417"/>
      <c r="I48" s="417"/>
      <c r="J48" s="397"/>
      <c r="K48" s="226"/>
    </row>
    <row r="49" spans="1:11" s="288" customFormat="1" ht="14.25" x14ac:dyDescent="0.2">
      <c r="A49" s="539"/>
      <c r="B49" s="540"/>
      <c r="C49" s="417"/>
      <c r="D49" s="397"/>
      <c r="E49" s="1038"/>
      <c r="F49" s="1039"/>
      <c r="G49" s="839"/>
      <c r="H49" s="417"/>
      <c r="I49" s="417"/>
      <c r="J49" s="397"/>
      <c r="K49" s="226"/>
    </row>
    <row r="50" spans="1:11" s="288" customFormat="1" ht="14.25" x14ac:dyDescent="0.2">
      <c r="A50" s="539"/>
      <c r="B50" s="540"/>
      <c r="C50" s="417"/>
      <c r="D50" s="397"/>
      <c r="E50" s="1038"/>
      <c r="F50" s="1039"/>
      <c r="G50" s="839"/>
      <c r="H50" s="417"/>
      <c r="I50" s="417"/>
      <c r="J50" s="397"/>
      <c r="K50" s="226"/>
    </row>
    <row r="51" spans="1:11" s="288" customFormat="1" ht="14.25" x14ac:dyDescent="0.2">
      <c r="A51" s="539"/>
      <c r="B51" s="540"/>
      <c r="C51" s="417"/>
      <c r="D51" s="397"/>
      <c r="E51" s="1038"/>
      <c r="F51" s="1039"/>
      <c r="G51" s="839"/>
      <c r="H51" s="417"/>
      <c r="I51" s="417"/>
      <c r="J51" s="397"/>
      <c r="K51" s="226"/>
    </row>
    <row r="52" spans="1:11" s="288" customFormat="1" ht="14.25" x14ac:dyDescent="0.2">
      <c r="A52" s="539"/>
      <c r="B52" s="535"/>
      <c r="C52" s="864"/>
      <c r="D52" s="401"/>
      <c r="E52" s="1044"/>
      <c r="F52" s="1045"/>
      <c r="G52" s="533"/>
      <c r="H52" s="690"/>
      <c r="I52" s="1020"/>
      <c r="J52" s="690"/>
      <c r="K52" s="226"/>
    </row>
    <row r="53" spans="1:11" s="288" customFormat="1" ht="14.25" x14ac:dyDescent="0.2">
      <c r="A53" s="539"/>
      <c r="B53" s="540"/>
      <c r="C53" s="417"/>
      <c r="D53" s="397"/>
      <c r="E53" s="835"/>
      <c r="F53" s="1046"/>
      <c r="G53" s="708"/>
      <c r="H53" s="538"/>
      <c r="I53" s="652"/>
      <c r="J53" s="538"/>
      <c r="K53" s="226"/>
    </row>
    <row r="54" spans="1:11" s="288" customFormat="1" ht="14.25" x14ac:dyDescent="0.2">
      <c r="A54" s="539"/>
      <c r="B54" s="540"/>
      <c r="C54" s="417"/>
      <c r="D54" s="397"/>
      <c r="E54" s="835"/>
      <c r="F54" s="1046"/>
      <c r="G54" s="708"/>
      <c r="H54" s="538"/>
      <c r="I54" s="652"/>
      <c r="J54" s="538"/>
      <c r="K54" s="226"/>
    </row>
    <row r="55" spans="1:11" s="288" customFormat="1" ht="14.25" x14ac:dyDescent="0.2">
      <c r="A55" s="539"/>
      <c r="B55" s="540"/>
      <c r="C55" s="417"/>
      <c r="D55" s="397"/>
      <c r="E55" s="835"/>
      <c r="F55" s="1046"/>
      <c r="G55" s="708"/>
      <c r="H55" s="538"/>
      <c r="I55" s="652"/>
      <c r="J55" s="538"/>
      <c r="K55" s="226"/>
    </row>
    <row r="56" spans="1:11" s="288" customFormat="1" ht="14.25" x14ac:dyDescent="0.2">
      <c r="A56" s="539"/>
      <c r="B56" s="540"/>
      <c r="C56" s="417"/>
      <c r="D56" s="397"/>
      <c r="E56" s="835"/>
      <c r="F56" s="1046"/>
      <c r="G56" s="708"/>
      <c r="H56" s="538"/>
      <c r="I56" s="652"/>
      <c r="J56" s="538"/>
      <c r="K56" s="226"/>
    </row>
    <row r="57" spans="1:11" s="288" customFormat="1" ht="14.25" x14ac:dyDescent="0.2">
      <c r="A57" s="539"/>
      <c r="B57" s="540"/>
      <c r="C57" s="417"/>
      <c r="D57" s="397"/>
      <c r="E57" s="835"/>
      <c r="F57" s="1046"/>
      <c r="G57" s="708"/>
      <c r="H57" s="538"/>
      <c r="I57" s="652"/>
      <c r="J57" s="538"/>
      <c r="K57" s="226"/>
    </row>
    <row r="58" spans="1:11" s="288" customFormat="1" ht="14.25" x14ac:dyDescent="0.2">
      <c r="A58" s="539"/>
      <c r="B58" s="540"/>
      <c r="C58" s="417"/>
      <c r="D58" s="397"/>
      <c r="E58" s="835"/>
      <c r="F58" s="1046"/>
      <c r="G58" s="708"/>
      <c r="H58" s="538"/>
      <c r="I58" s="652"/>
      <c r="J58" s="538"/>
      <c r="K58" s="226"/>
    </row>
    <row r="59" spans="1:11" s="288" customFormat="1" ht="14.25" x14ac:dyDescent="0.2">
      <c r="A59" s="539"/>
      <c r="B59" s="540"/>
      <c r="C59" s="417"/>
      <c r="D59" s="397"/>
      <c r="E59" s="835"/>
      <c r="F59" s="1046"/>
      <c r="G59" s="708"/>
      <c r="H59" s="538"/>
      <c r="I59" s="652"/>
      <c r="J59" s="538"/>
      <c r="K59" s="226"/>
    </row>
    <row r="60" spans="1:11" s="288" customFormat="1" ht="14.25" x14ac:dyDescent="0.2">
      <c r="A60" s="539"/>
      <c r="B60" s="540"/>
      <c r="C60" s="417"/>
      <c r="D60" s="397"/>
      <c r="E60" s="835"/>
      <c r="F60" s="1046"/>
      <c r="G60" s="708"/>
      <c r="H60" s="538"/>
      <c r="I60" s="652"/>
      <c r="J60" s="538"/>
      <c r="K60" s="226"/>
    </row>
    <row r="61" spans="1:11" s="288" customFormat="1" ht="14.25" x14ac:dyDescent="0.2">
      <c r="A61" s="539"/>
      <c r="B61" s="540"/>
      <c r="C61" s="417"/>
      <c r="D61" s="397"/>
      <c r="E61" s="835"/>
      <c r="F61" s="1046"/>
      <c r="G61" s="708"/>
      <c r="H61" s="538"/>
      <c r="I61" s="652"/>
      <c r="J61" s="538"/>
      <c r="K61" s="226"/>
    </row>
    <row r="62" spans="1:11" s="288" customFormat="1" ht="14.25" x14ac:dyDescent="0.2">
      <c r="A62" s="539"/>
      <c r="B62" s="540"/>
      <c r="C62" s="417"/>
      <c r="D62" s="397"/>
      <c r="E62" s="835"/>
      <c r="F62" s="1046"/>
      <c r="G62" s="708"/>
      <c r="H62" s="538"/>
      <c r="I62" s="652"/>
      <c r="J62" s="538"/>
      <c r="K62" s="226"/>
    </row>
    <row r="63" spans="1:11" s="288" customFormat="1" ht="14.25" x14ac:dyDescent="0.2">
      <c r="A63" s="539"/>
      <c r="B63" s="540"/>
      <c r="C63" s="417"/>
      <c r="D63" s="397"/>
      <c r="E63" s="835"/>
      <c r="F63" s="1046"/>
      <c r="G63" s="708"/>
      <c r="H63" s="538"/>
      <c r="I63" s="652"/>
      <c r="J63" s="538"/>
      <c r="K63" s="226"/>
    </row>
    <row r="64" spans="1:11" s="288" customFormat="1" ht="14.25" x14ac:dyDescent="0.2">
      <c r="A64" s="539"/>
      <c r="B64" s="540"/>
      <c r="C64" s="417"/>
      <c r="D64" s="397"/>
      <c r="E64" s="835"/>
      <c r="F64" s="1046"/>
      <c r="G64" s="708"/>
      <c r="H64" s="538"/>
      <c r="I64" s="652"/>
      <c r="J64" s="538"/>
      <c r="K64" s="226"/>
    </row>
    <row r="65" spans="1:11" s="288" customFormat="1" ht="14.25" x14ac:dyDescent="0.2">
      <c r="A65" s="539"/>
      <c r="B65" s="540"/>
      <c r="C65" s="417"/>
      <c r="D65" s="397"/>
      <c r="E65" s="835"/>
      <c r="F65" s="1046"/>
      <c r="G65" s="708"/>
      <c r="H65" s="538"/>
      <c r="I65" s="652"/>
      <c r="J65" s="538"/>
      <c r="K65" s="226"/>
    </row>
    <row r="66" spans="1:11" s="288" customFormat="1" ht="14.25" x14ac:dyDescent="0.2">
      <c r="A66" s="539"/>
      <c r="B66" s="540"/>
      <c r="C66" s="417"/>
      <c r="D66" s="397"/>
      <c r="E66" s="835"/>
      <c r="F66" s="1046"/>
      <c r="G66" s="708"/>
      <c r="H66" s="538"/>
      <c r="I66" s="652"/>
      <c r="J66" s="538"/>
      <c r="K66" s="226"/>
    </row>
    <row r="67" spans="1:11" s="288" customFormat="1" ht="14.25" x14ac:dyDescent="0.2">
      <c r="A67" s="539"/>
      <c r="B67" s="540"/>
      <c r="C67" s="417"/>
      <c r="D67" s="397"/>
      <c r="E67" s="835"/>
      <c r="F67" s="1046"/>
      <c r="G67" s="708"/>
      <c r="H67" s="538"/>
      <c r="I67" s="652"/>
      <c r="J67" s="538"/>
      <c r="K67" s="226"/>
    </row>
    <row r="68" spans="1:11" s="288" customFormat="1" ht="14.25" x14ac:dyDescent="0.2">
      <c r="A68" s="539"/>
      <c r="B68" s="540"/>
      <c r="C68" s="417"/>
      <c r="D68" s="397"/>
      <c r="E68" s="835"/>
      <c r="F68" s="1046"/>
      <c r="G68" s="708"/>
      <c r="H68" s="538"/>
      <c r="I68" s="652"/>
      <c r="J68" s="538"/>
      <c r="K68" s="226"/>
    </row>
    <row r="69" spans="1:11" s="288" customFormat="1" ht="14.25" x14ac:dyDescent="0.2">
      <c r="A69" s="539"/>
      <c r="B69" s="540"/>
      <c r="C69" s="417"/>
      <c r="D69" s="397"/>
      <c r="E69" s="835"/>
      <c r="F69" s="1046"/>
      <c r="G69" s="708"/>
      <c r="H69" s="538"/>
      <c r="I69" s="652"/>
      <c r="J69" s="538"/>
      <c r="K69" s="226"/>
    </row>
    <row r="70" spans="1:11" s="288" customFormat="1" ht="14.25" x14ac:dyDescent="0.2">
      <c r="A70" s="539"/>
      <c r="B70" s="540"/>
      <c r="C70" s="417"/>
      <c r="D70" s="397"/>
      <c r="E70" s="835"/>
      <c r="F70" s="1046"/>
      <c r="G70" s="708"/>
      <c r="H70" s="538"/>
      <c r="I70" s="652"/>
      <c r="J70" s="538"/>
      <c r="K70" s="226"/>
    </row>
    <row r="71" spans="1:11" s="288" customFormat="1" ht="14.25" x14ac:dyDescent="0.2">
      <c r="A71" s="539"/>
      <c r="B71" s="540"/>
      <c r="C71" s="417"/>
      <c r="D71" s="397"/>
      <c r="E71" s="835"/>
      <c r="F71" s="1046"/>
      <c r="G71" s="708"/>
      <c r="H71" s="538"/>
      <c r="I71" s="652"/>
      <c r="J71" s="538"/>
      <c r="K71" s="226"/>
    </row>
    <row r="72" spans="1:11" s="288" customFormat="1" ht="14.25" x14ac:dyDescent="0.2">
      <c r="A72" s="539"/>
      <c r="B72" s="540"/>
      <c r="C72" s="417"/>
      <c r="D72" s="397"/>
      <c r="E72" s="835"/>
      <c r="F72" s="1046"/>
      <c r="G72" s="708"/>
      <c r="H72" s="538"/>
      <c r="I72" s="652"/>
      <c r="J72" s="538"/>
      <c r="K72" s="226"/>
    </row>
    <row r="73" spans="1:11" s="288" customFormat="1" ht="14.25" x14ac:dyDescent="0.2">
      <c r="A73" s="539"/>
      <c r="B73" s="540"/>
      <c r="C73" s="417"/>
      <c r="D73" s="397"/>
      <c r="E73" s="835"/>
      <c r="F73" s="1046"/>
      <c r="G73" s="708"/>
      <c r="H73" s="538"/>
      <c r="I73" s="652"/>
      <c r="J73" s="538"/>
      <c r="K73" s="226"/>
    </row>
    <row r="74" spans="1:11" s="288" customFormat="1" ht="14.25" x14ac:dyDescent="0.2">
      <c r="A74" s="539"/>
      <c r="B74" s="540"/>
      <c r="C74" s="417"/>
      <c r="D74" s="397"/>
      <c r="E74" s="835"/>
      <c r="F74" s="1046"/>
      <c r="G74" s="708"/>
      <c r="H74" s="538"/>
      <c r="I74" s="652"/>
      <c r="J74" s="538"/>
      <c r="K74" s="226"/>
    </row>
    <row r="75" spans="1:11" s="288" customFormat="1" ht="14.25" x14ac:dyDescent="0.2">
      <c r="A75" s="539"/>
      <c r="B75" s="540"/>
      <c r="C75" s="417"/>
      <c r="D75" s="397"/>
      <c r="E75" s="835"/>
      <c r="F75" s="1046"/>
      <c r="G75" s="708"/>
      <c r="H75" s="538"/>
      <c r="I75" s="652"/>
      <c r="J75" s="538"/>
      <c r="K75" s="226"/>
    </row>
    <row r="76" spans="1:11" s="288" customFormat="1" ht="14.25" x14ac:dyDescent="0.2">
      <c r="A76" s="539"/>
      <c r="B76" s="540"/>
      <c r="C76" s="417"/>
      <c r="D76" s="397"/>
      <c r="E76" s="835"/>
      <c r="F76" s="1046"/>
      <c r="G76" s="708"/>
      <c r="H76" s="538"/>
      <c r="I76" s="652"/>
      <c r="J76" s="538"/>
      <c r="K76" s="226"/>
    </row>
    <row r="77" spans="1:11" s="288" customFormat="1" ht="14.25" x14ac:dyDescent="0.2">
      <c r="A77" s="539"/>
      <c r="B77" s="540"/>
      <c r="C77" s="417"/>
      <c r="D77" s="397"/>
      <c r="E77" s="835"/>
      <c r="F77" s="1046"/>
      <c r="G77" s="708"/>
      <c r="H77" s="538"/>
      <c r="I77" s="652"/>
      <c r="J77" s="538"/>
      <c r="K77" s="226"/>
    </row>
    <row r="78" spans="1:11" s="288" customFormat="1" ht="14.25" x14ac:dyDescent="0.2">
      <c r="A78" s="539"/>
      <c r="B78" s="540"/>
      <c r="C78" s="417"/>
      <c r="D78" s="397"/>
      <c r="E78" s="835"/>
      <c r="F78" s="1046"/>
      <c r="G78" s="708"/>
      <c r="H78" s="538"/>
      <c r="I78" s="652"/>
      <c r="J78" s="538"/>
      <c r="K78" s="226"/>
    </row>
    <row r="79" spans="1:11" s="288" customFormat="1" ht="14.25" x14ac:dyDescent="0.2">
      <c r="A79" s="539"/>
      <c r="B79" s="540"/>
      <c r="C79" s="417"/>
      <c r="D79" s="397"/>
      <c r="E79" s="835"/>
      <c r="F79" s="1046"/>
      <c r="G79" s="708"/>
      <c r="H79" s="538"/>
      <c r="I79" s="652"/>
      <c r="J79" s="538"/>
      <c r="K79" s="226"/>
    </row>
    <row r="80" spans="1:11" s="288" customFormat="1" ht="14.25" x14ac:dyDescent="0.2">
      <c r="A80" s="539"/>
      <c r="B80" s="540"/>
      <c r="C80" s="417"/>
      <c r="D80" s="397"/>
      <c r="E80" s="835"/>
      <c r="F80" s="1046"/>
      <c r="G80" s="708"/>
      <c r="H80" s="538"/>
      <c r="I80" s="652"/>
      <c r="J80" s="538"/>
      <c r="K80" s="226"/>
    </row>
    <row r="81" spans="1:11" s="288" customFormat="1" ht="14.25" x14ac:dyDescent="0.2">
      <c r="A81" s="539"/>
      <c r="B81" s="540"/>
      <c r="C81" s="417"/>
      <c r="D81" s="397"/>
      <c r="E81" s="835"/>
      <c r="F81" s="1046"/>
      <c r="G81" s="708"/>
      <c r="H81" s="538"/>
      <c r="I81" s="652"/>
      <c r="J81" s="538"/>
      <c r="K81" s="226"/>
    </row>
    <row r="82" spans="1:11" s="288" customFormat="1" ht="14.25" x14ac:dyDescent="0.2">
      <c r="A82" s="539"/>
      <c r="B82" s="540"/>
      <c r="C82" s="417"/>
      <c r="D82" s="397"/>
      <c r="E82" s="835"/>
      <c r="F82" s="1046"/>
      <c r="G82" s="708"/>
      <c r="H82" s="538"/>
      <c r="I82" s="652"/>
      <c r="J82" s="538"/>
      <c r="K82" s="226"/>
    </row>
    <row r="83" spans="1:11" s="288" customFormat="1" ht="14.25" x14ac:dyDescent="0.2">
      <c r="A83" s="539"/>
      <c r="B83" s="540"/>
      <c r="C83" s="417"/>
      <c r="D83" s="397"/>
      <c r="E83" s="835"/>
      <c r="F83" s="1046"/>
      <c r="G83" s="708"/>
      <c r="H83" s="538"/>
      <c r="I83" s="652"/>
      <c r="J83" s="538"/>
      <c r="K83" s="226"/>
    </row>
    <row r="84" spans="1:11" s="288" customFormat="1" ht="14.25" x14ac:dyDescent="0.2">
      <c r="A84" s="539"/>
      <c r="B84" s="540"/>
      <c r="C84" s="417"/>
      <c r="D84" s="397"/>
      <c r="E84" s="835"/>
      <c r="F84" s="1046"/>
      <c r="G84" s="708"/>
      <c r="H84" s="538"/>
      <c r="I84" s="652"/>
      <c r="J84" s="538"/>
      <c r="K84" s="226"/>
    </row>
    <row r="85" spans="1:11" s="288" customFormat="1" ht="14.25" x14ac:dyDescent="0.2">
      <c r="A85" s="539"/>
      <c r="B85" s="540"/>
      <c r="C85" s="417"/>
      <c r="D85" s="397"/>
      <c r="E85" s="835"/>
      <c r="F85" s="1046"/>
      <c r="G85" s="708"/>
      <c r="H85" s="538"/>
      <c r="I85" s="652"/>
      <c r="J85" s="538"/>
      <c r="K85" s="226"/>
    </row>
    <row r="86" spans="1:11" s="288" customFormat="1" ht="14.25" x14ac:dyDescent="0.2">
      <c r="A86" s="539"/>
      <c r="B86" s="540"/>
      <c r="C86" s="417"/>
      <c r="D86" s="397"/>
      <c r="E86" s="835"/>
      <c r="F86" s="1046"/>
      <c r="G86" s="708"/>
      <c r="H86" s="538"/>
      <c r="I86" s="652"/>
      <c r="J86" s="538"/>
      <c r="K86" s="226"/>
    </row>
    <row r="87" spans="1:11" s="288" customFormat="1" ht="14.25" x14ac:dyDescent="0.2">
      <c r="A87" s="539"/>
      <c r="B87" s="540"/>
      <c r="C87" s="417"/>
      <c r="D87" s="397"/>
      <c r="E87" s="835"/>
      <c r="F87" s="1046"/>
      <c r="G87" s="708"/>
      <c r="H87" s="538"/>
      <c r="I87" s="652"/>
      <c r="J87" s="538"/>
      <c r="K87" s="226"/>
    </row>
    <row r="88" spans="1:11" s="288" customFormat="1" ht="14.25" x14ac:dyDescent="0.2">
      <c r="A88" s="539"/>
      <c r="B88" s="540"/>
      <c r="C88" s="417"/>
      <c r="D88" s="397"/>
      <c r="E88" s="835"/>
      <c r="F88" s="1046"/>
      <c r="G88" s="708"/>
      <c r="H88" s="538"/>
      <c r="I88" s="652"/>
      <c r="J88" s="538"/>
      <c r="K88" s="226"/>
    </row>
    <row r="89" spans="1:11" s="288" customFormat="1" ht="14.25" x14ac:dyDescent="0.2">
      <c r="A89" s="539"/>
      <c r="B89" s="540"/>
      <c r="C89" s="417"/>
      <c r="D89" s="397"/>
      <c r="E89" s="835"/>
      <c r="F89" s="1046"/>
      <c r="G89" s="708"/>
      <c r="H89" s="538"/>
      <c r="I89" s="652"/>
      <c r="J89" s="538"/>
      <c r="K89" s="226"/>
    </row>
    <row r="90" spans="1:11" s="288" customFormat="1" ht="14.25" x14ac:dyDescent="0.2">
      <c r="A90" s="539"/>
      <c r="B90" s="540"/>
      <c r="C90" s="417"/>
      <c r="D90" s="397"/>
      <c r="E90" s="835"/>
      <c r="F90" s="1046"/>
      <c r="G90" s="708"/>
      <c r="H90" s="538"/>
      <c r="I90" s="652"/>
      <c r="J90" s="538"/>
      <c r="K90" s="226"/>
    </row>
    <row r="91" spans="1:11" s="288" customFormat="1" ht="14.25" x14ac:dyDescent="0.2">
      <c r="A91" s="539"/>
      <c r="B91" s="540"/>
      <c r="C91" s="417"/>
      <c r="D91" s="397"/>
      <c r="E91" s="835"/>
      <c r="F91" s="1046"/>
      <c r="G91" s="708"/>
      <c r="H91" s="538"/>
      <c r="I91" s="652"/>
      <c r="J91" s="538"/>
      <c r="K91" s="226"/>
    </row>
    <row r="92" spans="1:11" s="288" customFormat="1" ht="14.25" x14ac:dyDescent="0.2">
      <c r="A92" s="539"/>
      <c r="B92" s="540"/>
      <c r="C92" s="417"/>
      <c r="D92" s="397"/>
      <c r="E92" s="835"/>
      <c r="F92" s="1046"/>
      <c r="G92" s="708"/>
      <c r="H92" s="538"/>
      <c r="I92" s="652"/>
      <c r="J92" s="538"/>
      <c r="K92" s="226"/>
    </row>
    <row r="93" spans="1:11" s="288" customFormat="1" ht="14.25" x14ac:dyDescent="0.2">
      <c r="A93" s="539"/>
      <c r="B93" s="540"/>
      <c r="C93" s="417"/>
      <c r="D93" s="397"/>
      <c r="E93" s="835"/>
      <c r="F93" s="1046"/>
      <c r="G93" s="708"/>
      <c r="H93" s="538"/>
      <c r="I93" s="652"/>
      <c r="J93" s="538"/>
      <c r="K93" s="226"/>
    </row>
    <row r="94" spans="1:11" s="288" customFormat="1" ht="14.25" x14ac:dyDescent="0.2">
      <c r="A94" s="539"/>
      <c r="B94" s="540"/>
      <c r="C94" s="417"/>
      <c r="D94" s="397"/>
      <c r="E94" s="835"/>
      <c r="F94" s="1046"/>
      <c r="G94" s="708"/>
      <c r="H94" s="538"/>
      <c r="I94" s="652"/>
      <c r="J94" s="538"/>
      <c r="K94" s="226"/>
    </row>
    <row r="95" spans="1:11" s="288" customFormat="1" ht="14.25" x14ac:dyDescent="0.2">
      <c r="A95" s="539"/>
      <c r="B95" s="540"/>
      <c r="C95" s="417"/>
      <c r="D95" s="397"/>
      <c r="E95" s="835"/>
      <c r="F95" s="1046"/>
      <c r="G95" s="708"/>
      <c r="H95" s="538"/>
      <c r="I95" s="652"/>
      <c r="J95" s="538"/>
      <c r="K95" s="226"/>
    </row>
    <row r="96" spans="1:11" s="288" customFormat="1" ht="14.25" x14ac:dyDescent="0.2">
      <c r="A96" s="539"/>
      <c r="B96" s="540"/>
      <c r="C96" s="417"/>
      <c r="D96" s="397"/>
      <c r="E96" s="835"/>
      <c r="F96" s="1046"/>
      <c r="G96" s="708"/>
      <c r="H96" s="538"/>
      <c r="I96" s="652"/>
      <c r="J96" s="538"/>
      <c r="K96" s="226"/>
    </row>
    <row r="97" spans="1:11" s="288" customFormat="1" ht="14.25" x14ac:dyDescent="0.2">
      <c r="A97" s="539"/>
      <c r="B97" s="540"/>
      <c r="C97" s="417"/>
      <c r="D97" s="397"/>
      <c r="E97" s="835"/>
      <c r="F97" s="1046"/>
      <c r="G97" s="708"/>
      <c r="H97" s="538"/>
      <c r="I97" s="652"/>
      <c r="J97" s="538"/>
      <c r="K97" s="226"/>
    </row>
    <row r="98" spans="1:11" s="288" customFormat="1" ht="14.25" x14ac:dyDescent="0.2">
      <c r="A98" s="539"/>
      <c r="B98" s="540"/>
      <c r="C98" s="417"/>
      <c r="D98" s="397"/>
      <c r="E98" s="835"/>
      <c r="F98" s="1046"/>
      <c r="G98" s="708"/>
      <c r="H98" s="538"/>
      <c r="I98" s="652"/>
      <c r="J98" s="538"/>
      <c r="K98" s="226"/>
    </row>
    <row r="99" spans="1:11" s="288" customFormat="1" ht="14.25" x14ac:dyDescent="0.2">
      <c r="A99" s="539"/>
      <c r="B99" s="540"/>
      <c r="C99" s="417"/>
      <c r="D99" s="397"/>
      <c r="E99" s="835"/>
      <c r="F99" s="1046"/>
      <c r="G99" s="708"/>
      <c r="H99" s="538"/>
      <c r="I99" s="652"/>
      <c r="J99" s="538"/>
      <c r="K99" s="226"/>
    </row>
    <row r="100" spans="1:11" s="288" customFormat="1" ht="14.25" x14ac:dyDescent="0.2">
      <c r="A100" s="539"/>
      <c r="B100" s="540"/>
      <c r="C100" s="417"/>
      <c r="D100" s="397"/>
      <c r="E100" s="835"/>
      <c r="F100" s="1046"/>
      <c r="G100" s="708"/>
      <c r="H100" s="538"/>
      <c r="I100" s="652"/>
      <c r="J100" s="538"/>
      <c r="K100" s="226"/>
    </row>
    <row r="101" spans="1:11" s="288" customFormat="1" ht="14.25" x14ac:dyDescent="0.2">
      <c r="A101" s="539"/>
      <c r="B101" s="540"/>
      <c r="C101" s="417"/>
      <c r="D101" s="397"/>
      <c r="E101" s="835"/>
      <c r="F101" s="1046"/>
      <c r="G101" s="708"/>
      <c r="H101" s="538"/>
      <c r="I101" s="652"/>
      <c r="J101" s="538"/>
      <c r="K101" s="226"/>
    </row>
    <row r="102" spans="1:11" s="288" customFormat="1" ht="14.25" x14ac:dyDescent="0.2">
      <c r="A102" s="539"/>
      <c r="B102" s="540"/>
      <c r="C102" s="417"/>
      <c r="D102" s="397"/>
      <c r="E102" s="835"/>
      <c r="F102" s="1046"/>
      <c r="G102" s="708"/>
      <c r="H102" s="538"/>
      <c r="I102" s="652"/>
      <c r="J102" s="538"/>
      <c r="K102" s="226"/>
    </row>
    <row r="103" spans="1:11" s="288" customFormat="1" ht="14.25" x14ac:dyDescent="0.2">
      <c r="A103" s="539"/>
      <c r="B103" s="540"/>
      <c r="C103" s="417"/>
      <c r="D103" s="397"/>
      <c r="E103" s="835"/>
      <c r="F103" s="1046"/>
      <c r="G103" s="708"/>
      <c r="H103" s="538"/>
      <c r="I103" s="652"/>
      <c r="J103" s="538"/>
      <c r="K103" s="226"/>
    </row>
    <row r="104" spans="1:11" s="288" customFormat="1" ht="14.25" x14ac:dyDescent="0.2">
      <c r="A104" s="539"/>
      <c r="B104" s="540"/>
      <c r="C104" s="417"/>
      <c r="D104" s="397"/>
      <c r="E104" s="835"/>
      <c r="F104" s="1046"/>
      <c r="G104" s="708"/>
      <c r="H104" s="538"/>
      <c r="I104" s="652"/>
      <c r="J104" s="538"/>
      <c r="K104" s="226"/>
    </row>
    <row r="105" spans="1:11" s="288" customFormat="1" ht="14.25" x14ac:dyDescent="0.2">
      <c r="A105" s="539"/>
      <c r="B105" s="540"/>
      <c r="C105" s="417"/>
      <c r="D105" s="397"/>
      <c r="E105" s="835"/>
      <c r="F105" s="1046"/>
      <c r="G105" s="708"/>
      <c r="H105" s="538"/>
      <c r="I105" s="652"/>
      <c r="J105" s="538"/>
      <c r="K105" s="226"/>
    </row>
    <row r="106" spans="1:11" s="288" customFormat="1" ht="14.25" x14ac:dyDescent="0.2">
      <c r="A106" s="539"/>
      <c r="B106" s="540"/>
      <c r="C106" s="417"/>
      <c r="D106" s="397"/>
      <c r="E106" s="835"/>
      <c r="F106" s="1046"/>
      <c r="G106" s="708"/>
      <c r="H106" s="538"/>
      <c r="I106" s="652"/>
      <c r="J106" s="538"/>
      <c r="K106" s="226"/>
    </row>
    <row r="107" spans="1:11" s="288" customFormat="1" ht="14.25" x14ac:dyDescent="0.2">
      <c r="A107" s="539"/>
      <c r="B107" s="540"/>
      <c r="C107" s="417"/>
      <c r="D107" s="397"/>
      <c r="E107" s="835"/>
      <c r="F107" s="1046"/>
      <c r="G107" s="708"/>
      <c r="H107" s="538"/>
      <c r="I107" s="652"/>
      <c r="J107" s="538"/>
      <c r="K107" s="226"/>
    </row>
    <row r="108" spans="1:11" s="288" customFormat="1" ht="14.25" x14ac:dyDescent="0.2">
      <c r="A108" s="539"/>
      <c r="B108" s="540"/>
      <c r="C108" s="417"/>
      <c r="D108" s="397"/>
      <c r="E108" s="835"/>
      <c r="F108" s="1046"/>
      <c r="G108" s="708"/>
      <c r="H108" s="538"/>
      <c r="I108" s="652"/>
      <c r="J108" s="538"/>
      <c r="K108" s="226"/>
    </row>
    <row r="109" spans="1:11" s="288" customFormat="1" ht="14.25" x14ac:dyDescent="0.2">
      <c r="A109" s="539"/>
      <c r="B109" s="540"/>
      <c r="C109" s="417"/>
      <c r="D109" s="397"/>
      <c r="E109" s="835"/>
      <c r="F109" s="1046"/>
      <c r="G109" s="708"/>
      <c r="H109" s="538"/>
      <c r="I109" s="652"/>
      <c r="J109" s="538"/>
      <c r="K109" s="226"/>
    </row>
    <row r="110" spans="1:11" s="288" customFormat="1" ht="14.25" x14ac:dyDescent="0.2">
      <c r="A110" s="539"/>
      <c r="B110" s="540"/>
      <c r="C110" s="417"/>
      <c r="D110" s="397"/>
      <c r="E110" s="835"/>
      <c r="F110" s="1046"/>
      <c r="G110" s="708"/>
      <c r="H110" s="538"/>
      <c r="I110" s="652"/>
      <c r="J110" s="538"/>
      <c r="K110" s="226"/>
    </row>
    <row r="111" spans="1:11" s="288" customFormat="1" ht="14.25" x14ac:dyDescent="0.2">
      <c r="A111" s="539"/>
      <c r="B111" s="540"/>
      <c r="C111" s="417"/>
      <c r="D111" s="397"/>
      <c r="E111" s="835"/>
      <c r="F111" s="1046"/>
      <c r="G111" s="708"/>
      <c r="H111" s="538"/>
      <c r="I111" s="652"/>
      <c r="J111" s="538"/>
      <c r="K111" s="226"/>
    </row>
    <row r="112" spans="1:11" s="288" customFormat="1" ht="14.25" x14ac:dyDescent="0.2">
      <c r="A112" s="539"/>
      <c r="B112" s="540"/>
      <c r="C112" s="417"/>
      <c r="D112" s="397"/>
      <c r="E112" s="835"/>
      <c r="F112" s="1046"/>
      <c r="G112" s="708"/>
      <c r="H112" s="538"/>
      <c r="I112" s="652"/>
      <c r="J112" s="538"/>
      <c r="K112" s="226"/>
    </row>
    <row r="113" spans="1:11" s="288" customFormat="1" ht="14.25" x14ac:dyDescent="0.2">
      <c r="A113" s="539"/>
      <c r="B113" s="540"/>
      <c r="C113" s="417"/>
      <c r="D113" s="397"/>
      <c r="E113" s="835"/>
      <c r="F113" s="1046"/>
      <c r="G113" s="708"/>
      <c r="H113" s="538"/>
      <c r="I113" s="652"/>
      <c r="J113" s="538"/>
      <c r="K113" s="226"/>
    </row>
    <row r="114" spans="1:11" s="288" customFormat="1" ht="14.25" x14ac:dyDescent="0.2">
      <c r="A114" s="539"/>
      <c r="B114" s="540"/>
      <c r="C114" s="417"/>
      <c r="D114" s="397"/>
      <c r="E114" s="835"/>
      <c r="F114" s="1046"/>
      <c r="G114" s="708"/>
      <c r="H114" s="538"/>
      <c r="I114" s="652"/>
      <c r="J114" s="538"/>
      <c r="K114" s="226"/>
    </row>
    <row r="115" spans="1:11" s="288" customFormat="1" ht="14.25" x14ac:dyDescent="0.2">
      <c r="A115" s="539"/>
      <c r="B115" s="540"/>
      <c r="C115" s="417"/>
      <c r="D115" s="397"/>
      <c r="E115" s="835"/>
      <c r="F115" s="1046"/>
      <c r="G115" s="708"/>
      <c r="H115" s="538"/>
      <c r="I115" s="652"/>
      <c r="J115" s="538"/>
      <c r="K115" s="226"/>
    </row>
    <row r="116" spans="1:11" s="288" customFormat="1" ht="14.25" x14ac:dyDescent="0.2">
      <c r="A116" s="539"/>
      <c r="B116" s="540"/>
      <c r="C116" s="417"/>
      <c r="D116" s="397"/>
      <c r="E116" s="835"/>
      <c r="F116" s="1046"/>
      <c r="G116" s="708"/>
      <c r="H116" s="538"/>
      <c r="I116" s="652"/>
      <c r="J116" s="538"/>
      <c r="K116" s="226"/>
    </row>
    <row r="117" spans="1:11" s="288" customFormat="1" ht="14.25" x14ac:dyDescent="0.2">
      <c r="A117" s="539"/>
      <c r="B117" s="540"/>
      <c r="C117" s="417"/>
      <c r="D117" s="397"/>
      <c r="E117" s="835"/>
      <c r="F117" s="1046"/>
      <c r="G117" s="708"/>
      <c r="H117" s="538"/>
      <c r="I117" s="652"/>
      <c r="J117" s="538"/>
      <c r="K117" s="226"/>
    </row>
    <row r="118" spans="1:11" s="288" customFormat="1" ht="14.25" x14ac:dyDescent="0.2">
      <c r="A118" s="539"/>
      <c r="B118" s="540"/>
      <c r="C118" s="417"/>
      <c r="D118" s="397"/>
      <c r="E118" s="835"/>
      <c r="F118" s="1046"/>
      <c r="G118" s="708"/>
      <c r="H118" s="538"/>
      <c r="I118" s="652"/>
      <c r="J118" s="538"/>
      <c r="K118" s="226"/>
    </row>
    <row r="119" spans="1:11" s="288" customFormat="1" ht="14.25" x14ac:dyDescent="0.2">
      <c r="A119" s="539"/>
      <c r="B119" s="540"/>
      <c r="C119" s="417"/>
      <c r="D119" s="397"/>
      <c r="E119" s="835"/>
      <c r="F119" s="1046"/>
      <c r="G119" s="708"/>
      <c r="H119" s="538"/>
      <c r="I119" s="652"/>
      <c r="J119" s="538"/>
      <c r="K119" s="226"/>
    </row>
    <row r="120" spans="1:11" s="288" customFormat="1" ht="14.25" x14ac:dyDescent="0.2">
      <c r="A120" s="539"/>
      <c r="B120" s="540"/>
      <c r="C120" s="417"/>
      <c r="D120" s="397"/>
      <c r="E120" s="835"/>
      <c r="F120" s="1046"/>
      <c r="G120" s="708"/>
      <c r="H120" s="538"/>
      <c r="I120" s="652"/>
      <c r="J120" s="538"/>
      <c r="K120" s="226"/>
    </row>
    <row r="121" spans="1:11" s="288" customFormat="1" ht="14.25" x14ac:dyDescent="0.2">
      <c r="A121" s="539"/>
      <c r="B121" s="540"/>
      <c r="C121" s="417"/>
      <c r="D121" s="397"/>
      <c r="E121" s="835"/>
      <c r="F121" s="1046"/>
      <c r="G121" s="708"/>
      <c r="H121" s="538"/>
      <c r="I121" s="652"/>
      <c r="J121" s="538"/>
      <c r="K121" s="226"/>
    </row>
    <row r="122" spans="1:11" s="288" customFormat="1" ht="14.25" x14ac:dyDescent="0.2">
      <c r="A122" s="539"/>
      <c r="B122" s="540"/>
      <c r="C122" s="417"/>
      <c r="D122" s="397"/>
      <c r="E122" s="835"/>
      <c r="F122" s="1046"/>
      <c r="G122" s="708"/>
      <c r="H122" s="538"/>
      <c r="I122" s="652"/>
      <c r="J122" s="538"/>
      <c r="K122" s="226"/>
    </row>
    <row r="123" spans="1:11" s="288" customFormat="1" ht="14.25" x14ac:dyDescent="0.2">
      <c r="A123" s="539"/>
      <c r="B123" s="540"/>
      <c r="C123" s="417"/>
      <c r="D123" s="397"/>
      <c r="E123" s="835"/>
      <c r="F123" s="1046"/>
      <c r="G123" s="708"/>
      <c r="H123" s="538"/>
      <c r="I123" s="652"/>
      <c r="J123" s="538"/>
      <c r="K123" s="226"/>
    </row>
    <row r="124" spans="1:11" s="288" customFormat="1" ht="14.25" x14ac:dyDescent="0.2">
      <c r="A124" s="539"/>
      <c r="B124" s="540"/>
      <c r="C124" s="417"/>
      <c r="D124" s="397"/>
      <c r="E124" s="835"/>
      <c r="F124" s="1046"/>
      <c r="G124" s="708"/>
      <c r="H124" s="538"/>
      <c r="I124" s="652"/>
      <c r="J124" s="538"/>
      <c r="K124" s="226"/>
    </row>
    <row r="125" spans="1:11" s="288" customFormat="1" ht="14.25" x14ac:dyDescent="0.2">
      <c r="A125" s="539"/>
      <c r="B125" s="540"/>
      <c r="C125" s="417"/>
      <c r="D125" s="397"/>
      <c r="E125" s="835"/>
      <c r="F125" s="1046"/>
      <c r="G125" s="708"/>
      <c r="H125" s="538"/>
      <c r="I125" s="652"/>
      <c r="J125" s="538"/>
      <c r="K125" s="226"/>
    </row>
    <row r="126" spans="1:11" s="288" customFormat="1" ht="14.25" x14ac:dyDescent="0.2">
      <c r="A126" s="539"/>
      <c r="B126" s="540"/>
      <c r="C126" s="417"/>
      <c r="D126" s="397"/>
      <c r="E126" s="835"/>
      <c r="F126" s="1046"/>
      <c r="G126" s="708"/>
      <c r="H126" s="538"/>
      <c r="I126" s="652"/>
      <c r="J126" s="538"/>
      <c r="K126" s="226"/>
    </row>
    <row r="127" spans="1:11" s="288" customFormat="1" ht="14.25" x14ac:dyDescent="0.2">
      <c r="A127" s="539"/>
      <c r="B127" s="540"/>
      <c r="C127" s="417"/>
      <c r="D127" s="397"/>
      <c r="E127" s="835"/>
      <c r="F127" s="1046"/>
      <c r="G127" s="708"/>
      <c r="H127" s="538"/>
      <c r="I127" s="652"/>
      <c r="J127" s="538"/>
      <c r="K127" s="226"/>
    </row>
    <row r="128" spans="1:11" s="288" customFormat="1" ht="14.25" x14ac:dyDescent="0.2">
      <c r="A128" s="539"/>
      <c r="B128" s="540"/>
      <c r="C128" s="417"/>
      <c r="D128" s="397"/>
      <c r="E128" s="835"/>
      <c r="F128" s="1046"/>
      <c r="G128" s="708"/>
      <c r="H128" s="538"/>
      <c r="I128" s="652"/>
      <c r="J128" s="538"/>
      <c r="K128" s="226"/>
    </row>
    <row r="129" spans="1:11" s="288" customFormat="1" ht="14.25" x14ac:dyDescent="0.2">
      <c r="A129" s="539"/>
      <c r="B129" s="540"/>
      <c r="C129" s="417"/>
      <c r="D129" s="397"/>
      <c r="E129" s="835"/>
      <c r="F129" s="1046"/>
      <c r="G129" s="708"/>
      <c r="H129" s="538"/>
      <c r="I129" s="652"/>
      <c r="J129" s="538"/>
      <c r="K129" s="226"/>
    </row>
    <row r="130" spans="1:11" s="288" customFormat="1" ht="14.25" x14ac:dyDescent="0.2">
      <c r="A130" s="539"/>
      <c r="B130" s="540"/>
      <c r="C130" s="417"/>
      <c r="D130" s="397"/>
      <c r="E130" s="835"/>
      <c r="F130" s="1046"/>
      <c r="G130" s="708"/>
      <c r="H130" s="538"/>
      <c r="I130" s="652"/>
      <c r="J130" s="538"/>
      <c r="K130" s="226"/>
    </row>
    <row r="131" spans="1:11" s="288" customFormat="1" ht="14.25" x14ac:dyDescent="0.2">
      <c r="A131" s="539"/>
      <c r="B131" s="540"/>
      <c r="C131" s="417"/>
      <c r="D131" s="397"/>
      <c r="E131" s="835"/>
      <c r="F131" s="1046"/>
      <c r="G131" s="708"/>
      <c r="H131" s="538"/>
      <c r="I131" s="652"/>
      <c r="J131" s="538"/>
      <c r="K131" s="226"/>
    </row>
    <row r="132" spans="1:11" s="288" customFormat="1" ht="14.25" x14ac:dyDescent="0.2">
      <c r="A132" s="539"/>
      <c r="B132" s="540"/>
      <c r="C132" s="417"/>
      <c r="D132" s="397"/>
      <c r="E132" s="835"/>
      <c r="F132" s="1046"/>
      <c r="G132" s="708"/>
      <c r="H132" s="538"/>
      <c r="I132" s="652"/>
      <c r="J132" s="538"/>
      <c r="K132" s="226"/>
    </row>
    <row r="133" spans="1:11" s="288" customFormat="1" ht="14.25" x14ac:dyDescent="0.2">
      <c r="A133" s="539"/>
      <c r="B133" s="540"/>
      <c r="C133" s="417"/>
      <c r="D133" s="397"/>
      <c r="E133" s="835"/>
      <c r="F133" s="1046"/>
      <c r="G133" s="708"/>
      <c r="H133" s="538"/>
      <c r="I133" s="652"/>
      <c r="J133" s="538"/>
      <c r="K133" s="226"/>
    </row>
    <row r="134" spans="1:11" s="288" customFormat="1" ht="14.25" x14ac:dyDescent="0.2">
      <c r="A134" s="539"/>
      <c r="B134" s="540"/>
      <c r="C134" s="417"/>
      <c r="D134" s="397"/>
      <c r="E134" s="835"/>
      <c r="F134" s="1046"/>
      <c r="G134" s="708"/>
      <c r="H134" s="538"/>
      <c r="I134" s="652"/>
      <c r="J134" s="538"/>
      <c r="K134" s="226"/>
    </row>
    <row r="135" spans="1:11" s="288" customFormat="1" ht="14.25" x14ac:dyDescent="0.2">
      <c r="A135" s="539"/>
      <c r="B135" s="540"/>
      <c r="C135" s="417"/>
      <c r="D135" s="397"/>
      <c r="E135" s="835"/>
      <c r="F135" s="1046"/>
      <c r="G135" s="708"/>
      <c r="H135" s="538"/>
      <c r="I135" s="652"/>
      <c r="J135" s="538"/>
      <c r="K135" s="226"/>
    </row>
    <row r="136" spans="1:11" s="288" customFormat="1" ht="14.25" x14ac:dyDescent="0.2">
      <c r="A136" s="539"/>
      <c r="B136" s="540"/>
      <c r="C136" s="417"/>
      <c r="D136" s="397"/>
      <c r="E136" s="835"/>
      <c r="F136" s="1046"/>
      <c r="G136" s="708"/>
      <c r="H136" s="538"/>
      <c r="I136" s="652"/>
      <c r="J136" s="538"/>
      <c r="K136" s="226"/>
    </row>
    <row r="137" spans="1:11" s="288" customFormat="1" ht="14.25" x14ac:dyDescent="0.2">
      <c r="A137" s="539"/>
      <c r="B137" s="540"/>
      <c r="C137" s="417"/>
      <c r="D137" s="397"/>
      <c r="E137" s="835"/>
      <c r="F137" s="1046"/>
      <c r="G137" s="708"/>
      <c r="H137" s="538"/>
      <c r="I137" s="652"/>
      <c r="J137" s="538"/>
      <c r="K137" s="226"/>
    </row>
    <row r="138" spans="1:11" s="288" customFormat="1" ht="14.25" x14ac:dyDescent="0.2">
      <c r="A138" s="539"/>
      <c r="B138" s="540"/>
      <c r="C138" s="417"/>
      <c r="D138" s="397"/>
      <c r="E138" s="835"/>
      <c r="F138" s="1046"/>
      <c r="G138" s="708"/>
      <c r="H138" s="538"/>
      <c r="I138" s="652"/>
      <c r="J138" s="538"/>
      <c r="K138" s="226"/>
    </row>
    <row r="139" spans="1:11" s="288" customFormat="1" ht="14.25" x14ac:dyDescent="0.2">
      <c r="A139" s="539"/>
      <c r="B139" s="540"/>
      <c r="C139" s="417"/>
      <c r="D139" s="397"/>
      <c r="E139" s="835"/>
      <c r="F139" s="1046"/>
      <c r="G139" s="708"/>
      <c r="H139" s="538"/>
      <c r="I139" s="652"/>
      <c r="J139" s="538"/>
      <c r="K139" s="226"/>
    </row>
    <row r="140" spans="1:11" s="288" customFormat="1" ht="14.25" x14ac:dyDescent="0.2">
      <c r="A140" s="539"/>
      <c r="B140" s="540"/>
      <c r="C140" s="417"/>
      <c r="D140" s="397"/>
      <c r="E140" s="835"/>
      <c r="F140" s="1046"/>
      <c r="G140" s="708"/>
      <c r="H140" s="538"/>
      <c r="I140" s="652"/>
      <c r="J140" s="538"/>
      <c r="K140" s="226"/>
    </row>
    <row r="141" spans="1:11" s="288" customFormat="1" ht="14.25" x14ac:dyDescent="0.2">
      <c r="A141" s="539"/>
      <c r="B141" s="540"/>
      <c r="C141" s="417"/>
      <c r="D141" s="397"/>
      <c r="E141" s="835"/>
      <c r="F141" s="1046"/>
      <c r="G141" s="708"/>
      <c r="H141" s="538"/>
      <c r="I141" s="652"/>
      <c r="J141" s="538"/>
      <c r="K141" s="226"/>
    </row>
    <row r="142" spans="1:11" s="288" customFormat="1" ht="14.25" x14ac:dyDescent="0.2">
      <c r="A142" s="539"/>
      <c r="B142" s="540"/>
      <c r="C142" s="417"/>
      <c r="D142" s="397"/>
      <c r="E142" s="835"/>
      <c r="F142" s="1046"/>
      <c r="G142" s="708"/>
      <c r="H142" s="538"/>
      <c r="I142" s="652"/>
      <c r="J142" s="538"/>
      <c r="K142" s="226"/>
    </row>
    <row r="143" spans="1:11" s="288" customFormat="1" ht="14.25" x14ac:dyDescent="0.2">
      <c r="A143" s="539"/>
      <c r="B143" s="540"/>
      <c r="C143" s="417"/>
      <c r="D143" s="397"/>
      <c r="E143" s="835"/>
      <c r="F143" s="1046"/>
      <c r="G143" s="708"/>
      <c r="H143" s="538"/>
      <c r="I143" s="652"/>
      <c r="J143" s="538"/>
      <c r="K143" s="226"/>
    </row>
    <row r="144" spans="1:11" s="288" customFormat="1" ht="14.25" x14ac:dyDescent="0.2">
      <c r="A144" s="539"/>
      <c r="B144" s="540"/>
      <c r="C144" s="417"/>
      <c r="D144" s="397"/>
      <c r="E144" s="835"/>
      <c r="F144" s="1046"/>
      <c r="G144" s="708"/>
      <c r="H144" s="538"/>
      <c r="I144" s="652"/>
      <c r="J144" s="538"/>
      <c r="K144" s="226"/>
    </row>
    <row r="145" spans="1:11" s="288" customFormat="1" ht="14.25" x14ac:dyDescent="0.2">
      <c r="A145" s="539"/>
      <c r="B145" s="540"/>
      <c r="C145" s="417"/>
      <c r="D145" s="397"/>
      <c r="E145" s="835"/>
      <c r="F145" s="1046"/>
      <c r="G145" s="708"/>
      <c r="H145" s="538"/>
      <c r="I145" s="652"/>
      <c r="J145" s="538"/>
      <c r="K145" s="226"/>
    </row>
    <row r="146" spans="1:11" s="288" customFormat="1" ht="14.25" x14ac:dyDescent="0.2">
      <c r="A146" s="539"/>
      <c r="B146" s="540"/>
      <c r="C146" s="417"/>
      <c r="D146" s="397"/>
      <c r="E146" s="835"/>
      <c r="F146" s="1046"/>
      <c r="G146" s="708"/>
      <c r="H146" s="538"/>
      <c r="I146" s="652"/>
      <c r="J146" s="538"/>
      <c r="K146" s="226"/>
    </row>
    <row r="147" spans="1:11" s="288" customFormat="1" ht="14.25" x14ac:dyDescent="0.2">
      <c r="A147" s="539"/>
      <c r="B147" s="540"/>
      <c r="C147" s="417"/>
      <c r="D147" s="397"/>
      <c r="E147" s="835"/>
      <c r="F147" s="1046"/>
      <c r="G147" s="708"/>
      <c r="H147" s="538"/>
      <c r="I147" s="652"/>
      <c r="J147" s="538"/>
      <c r="K147" s="226"/>
    </row>
    <row r="148" spans="1:11" s="288" customFormat="1" ht="14.25" x14ac:dyDescent="0.2">
      <c r="A148" s="539"/>
      <c r="B148" s="540"/>
      <c r="C148" s="417"/>
      <c r="D148" s="397"/>
      <c r="E148" s="835"/>
      <c r="F148" s="1046"/>
      <c r="G148" s="708"/>
      <c r="H148" s="538"/>
      <c r="I148" s="652"/>
      <c r="J148" s="538"/>
      <c r="K148" s="226"/>
    </row>
    <row r="149" spans="1:11" s="288" customFormat="1" ht="14.25" x14ac:dyDescent="0.2">
      <c r="A149" s="539"/>
      <c r="B149" s="540"/>
      <c r="C149" s="417"/>
      <c r="D149" s="397"/>
      <c r="E149" s="835"/>
      <c r="F149" s="1046"/>
      <c r="G149" s="708"/>
      <c r="H149" s="538"/>
      <c r="I149" s="652"/>
      <c r="J149" s="538"/>
      <c r="K149" s="226"/>
    </row>
    <row r="150" spans="1:11" s="288" customFormat="1" ht="14.25" x14ac:dyDescent="0.2">
      <c r="A150" s="539"/>
      <c r="B150" s="540"/>
      <c r="C150" s="417"/>
      <c r="D150" s="397"/>
      <c r="E150" s="835"/>
      <c r="F150" s="1046"/>
      <c r="G150" s="708"/>
      <c r="H150" s="538"/>
      <c r="I150" s="652"/>
      <c r="J150" s="538"/>
      <c r="K150" s="226"/>
    </row>
    <row r="151" spans="1:11" s="288" customFormat="1" ht="14.25" x14ac:dyDescent="0.2">
      <c r="A151" s="539"/>
      <c r="B151" s="540"/>
      <c r="C151" s="417"/>
      <c r="D151" s="397"/>
      <c r="E151" s="835"/>
      <c r="F151" s="1046"/>
      <c r="G151" s="708"/>
      <c r="H151" s="538"/>
      <c r="I151" s="652"/>
      <c r="J151" s="538"/>
      <c r="K151" s="226"/>
    </row>
    <row r="152" spans="1:11" s="288" customFormat="1" ht="14.25" x14ac:dyDescent="0.2">
      <c r="A152" s="539"/>
      <c r="B152" s="540"/>
      <c r="C152" s="417"/>
      <c r="D152" s="397"/>
      <c r="E152" s="835"/>
      <c r="F152" s="1046"/>
      <c r="G152" s="708"/>
      <c r="H152" s="538"/>
      <c r="I152" s="652"/>
      <c r="J152" s="538"/>
      <c r="K152" s="226"/>
    </row>
    <row r="153" spans="1:11" s="288" customFormat="1" ht="14.25" x14ac:dyDescent="0.2">
      <c r="A153" s="539"/>
      <c r="B153" s="540"/>
      <c r="C153" s="417"/>
      <c r="D153" s="397"/>
      <c r="E153" s="835"/>
      <c r="F153" s="1046"/>
      <c r="G153" s="708"/>
      <c r="H153" s="538"/>
      <c r="I153" s="652"/>
      <c r="J153" s="538"/>
      <c r="K153" s="226"/>
    </row>
    <row r="154" spans="1:11" s="288" customFormat="1" ht="14.25" x14ac:dyDescent="0.2">
      <c r="A154" s="539"/>
      <c r="B154" s="540"/>
      <c r="C154" s="417"/>
      <c r="D154" s="397"/>
      <c r="E154" s="835"/>
      <c r="F154" s="1046"/>
      <c r="G154" s="708"/>
      <c r="H154" s="538"/>
      <c r="I154" s="652"/>
      <c r="J154" s="538"/>
      <c r="K154" s="226"/>
    </row>
    <row r="155" spans="1:11" s="288" customFormat="1" ht="14.25" x14ac:dyDescent="0.2">
      <c r="A155" s="539"/>
      <c r="B155" s="540"/>
      <c r="C155" s="417"/>
      <c r="D155" s="397"/>
      <c r="E155" s="835"/>
      <c r="F155" s="1046"/>
      <c r="G155" s="708"/>
      <c r="H155" s="538"/>
      <c r="I155" s="652"/>
      <c r="J155" s="538"/>
      <c r="K155" s="226"/>
    </row>
    <row r="156" spans="1:11" s="288" customFormat="1" ht="14.25" x14ac:dyDescent="0.2">
      <c r="A156" s="539"/>
      <c r="B156" s="540"/>
      <c r="C156" s="417"/>
      <c r="D156" s="397"/>
      <c r="E156" s="835"/>
      <c r="F156" s="1046"/>
      <c r="G156" s="708"/>
      <c r="H156" s="538"/>
      <c r="I156" s="652"/>
      <c r="J156" s="538"/>
      <c r="K156" s="226"/>
    </row>
    <row r="157" spans="1:11" s="288" customFormat="1" ht="14.25" x14ac:dyDescent="0.2">
      <c r="A157" s="539"/>
      <c r="B157" s="540"/>
      <c r="C157" s="417"/>
      <c r="D157" s="397"/>
      <c r="E157" s="835"/>
      <c r="F157" s="1046"/>
      <c r="G157" s="708"/>
      <c r="H157" s="538"/>
      <c r="I157" s="652"/>
      <c r="J157" s="538"/>
      <c r="K157" s="226"/>
    </row>
    <row r="158" spans="1:11" s="288" customFormat="1" ht="14.25" x14ac:dyDescent="0.2">
      <c r="A158" s="539"/>
      <c r="B158" s="540"/>
      <c r="C158" s="417"/>
      <c r="D158" s="397"/>
      <c r="E158" s="835"/>
      <c r="F158" s="1046"/>
      <c r="G158" s="708"/>
      <c r="H158" s="538"/>
      <c r="I158" s="652"/>
      <c r="J158" s="538"/>
      <c r="K158" s="226"/>
    </row>
    <row r="159" spans="1:11" s="288" customFormat="1" ht="14.25" x14ac:dyDescent="0.2">
      <c r="A159" s="539"/>
      <c r="B159" s="540"/>
      <c r="C159" s="417"/>
      <c r="D159" s="397"/>
      <c r="E159" s="835"/>
      <c r="F159" s="1046"/>
      <c r="G159" s="708"/>
      <c r="H159" s="538"/>
      <c r="I159" s="652"/>
      <c r="J159" s="538"/>
      <c r="K159" s="226"/>
    </row>
    <row r="160" spans="1:11" s="288" customFormat="1" ht="14.25" x14ac:dyDescent="0.2">
      <c r="A160" s="539"/>
      <c r="B160" s="540"/>
      <c r="C160" s="417"/>
      <c r="D160" s="397"/>
      <c r="E160" s="835"/>
      <c r="F160" s="1046"/>
      <c r="G160" s="708"/>
      <c r="H160" s="538"/>
      <c r="I160" s="652"/>
      <c r="J160" s="538"/>
      <c r="K160" s="226"/>
    </row>
    <row r="161" spans="1:11" s="288" customFormat="1" ht="14.25" x14ac:dyDescent="0.2">
      <c r="A161" s="539"/>
      <c r="B161" s="540"/>
      <c r="C161" s="417"/>
      <c r="D161" s="397"/>
      <c r="E161" s="835"/>
      <c r="F161" s="1046"/>
      <c r="G161" s="708"/>
      <c r="H161" s="538"/>
      <c r="I161" s="652"/>
      <c r="J161" s="538"/>
      <c r="K161" s="226"/>
    </row>
    <row r="162" spans="1:11" s="288" customFormat="1" ht="14.25" x14ac:dyDescent="0.2">
      <c r="A162" s="539"/>
      <c r="B162" s="540"/>
      <c r="C162" s="417"/>
      <c r="D162" s="397"/>
      <c r="E162" s="835"/>
      <c r="F162" s="1046"/>
      <c r="G162" s="708"/>
      <c r="H162" s="538"/>
      <c r="I162" s="652"/>
      <c r="J162" s="538"/>
      <c r="K162" s="226"/>
    </row>
    <row r="163" spans="1:11" s="288" customFormat="1" ht="14.25" x14ac:dyDescent="0.2">
      <c r="A163" s="539"/>
      <c r="B163" s="540"/>
      <c r="C163" s="417"/>
      <c r="D163" s="397"/>
      <c r="E163" s="835"/>
      <c r="F163" s="1046"/>
      <c r="G163" s="708"/>
      <c r="H163" s="538"/>
      <c r="I163" s="652"/>
      <c r="J163" s="538"/>
      <c r="K163" s="226"/>
    </row>
    <row r="164" spans="1:11" s="288" customFormat="1" ht="14.25" x14ac:dyDescent="0.2">
      <c r="A164" s="539"/>
      <c r="B164" s="540"/>
      <c r="C164" s="417"/>
      <c r="D164" s="397"/>
      <c r="E164" s="835"/>
      <c r="F164" s="1046"/>
      <c r="G164" s="708"/>
      <c r="H164" s="538"/>
      <c r="I164" s="652"/>
      <c r="J164" s="538"/>
      <c r="K164" s="226"/>
    </row>
    <row r="165" spans="1:11" s="288" customFormat="1" ht="14.25" x14ac:dyDescent="0.2">
      <c r="A165" s="539"/>
      <c r="B165" s="540"/>
      <c r="C165" s="417"/>
      <c r="D165" s="397"/>
      <c r="E165" s="835"/>
      <c r="F165" s="1046"/>
      <c r="G165" s="708"/>
      <c r="H165" s="538"/>
      <c r="I165" s="652"/>
      <c r="J165" s="538"/>
      <c r="K165" s="226"/>
    </row>
    <row r="166" spans="1:11" s="288" customFormat="1" ht="14.25" x14ac:dyDescent="0.2">
      <c r="A166" s="539"/>
      <c r="B166" s="540"/>
      <c r="C166" s="417"/>
      <c r="D166" s="397"/>
      <c r="E166" s="835"/>
      <c r="F166" s="1046"/>
      <c r="G166" s="708"/>
      <c r="H166" s="538"/>
      <c r="I166" s="652"/>
      <c r="J166" s="538"/>
      <c r="K166" s="226"/>
    </row>
    <row r="167" spans="1:11" s="288" customFormat="1" ht="14.25" x14ac:dyDescent="0.2">
      <c r="A167" s="539"/>
      <c r="B167" s="540"/>
      <c r="C167" s="417"/>
      <c r="D167" s="397"/>
      <c r="E167" s="835"/>
      <c r="F167" s="1046"/>
      <c r="G167" s="708"/>
      <c r="H167" s="538"/>
      <c r="I167" s="652"/>
      <c r="J167" s="538"/>
      <c r="K167" s="226"/>
    </row>
    <row r="168" spans="1:11" s="288" customFormat="1" ht="14.25" x14ac:dyDescent="0.2">
      <c r="A168" s="539"/>
      <c r="B168" s="540"/>
      <c r="C168" s="417"/>
      <c r="D168" s="397"/>
      <c r="E168" s="835"/>
      <c r="F168" s="1046"/>
      <c r="G168" s="708"/>
      <c r="H168" s="538"/>
      <c r="I168" s="652"/>
      <c r="J168" s="538"/>
      <c r="K168" s="226"/>
    </row>
    <row r="169" spans="1:11" s="288" customFormat="1" ht="14.25" x14ac:dyDescent="0.2">
      <c r="A169" s="539"/>
      <c r="B169" s="540"/>
      <c r="C169" s="417"/>
      <c r="D169" s="397"/>
      <c r="E169" s="835"/>
      <c r="F169" s="1046"/>
      <c r="G169" s="708"/>
      <c r="H169" s="538"/>
      <c r="I169" s="652"/>
      <c r="J169" s="538"/>
      <c r="K169" s="226"/>
    </row>
    <row r="170" spans="1:11" s="288" customFormat="1" ht="14.25" x14ac:dyDescent="0.2">
      <c r="A170" s="539"/>
      <c r="B170" s="540"/>
      <c r="C170" s="417"/>
      <c r="D170" s="397"/>
      <c r="E170" s="835"/>
      <c r="F170" s="1046"/>
      <c r="G170" s="708"/>
      <c r="H170" s="538"/>
      <c r="I170" s="652"/>
      <c r="J170" s="538"/>
      <c r="K170" s="226"/>
    </row>
    <row r="171" spans="1:11" s="288" customFormat="1" ht="14.25" x14ac:dyDescent="0.2">
      <c r="A171" s="539"/>
      <c r="B171" s="540"/>
      <c r="C171" s="417"/>
      <c r="D171" s="397"/>
      <c r="E171" s="835"/>
      <c r="F171" s="1046"/>
      <c r="G171" s="708"/>
      <c r="H171" s="538"/>
      <c r="I171" s="652"/>
      <c r="J171" s="538"/>
      <c r="K171" s="226"/>
    </row>
    <row r="172" spans="1:11" s="288" customFormat="1" ht="14.25" x14ac:dyDescent="0.2">
      <c r="A172" s="539"/>
      <c r="B172" s="540"/>
      <c r="C172" s="417"/>
      <c r="D172" s="397"/>
      <c r="E172" s="835"/>
      <c r="F172" s="1046"/>
      <c r="G172" s="708"/>
      <c r="H172" s="538"/>
      <c r="I172" s="652"/>
      <c r="J172" s="538"/>
      <c r="K172" s="226"/>
    </row>
    <row r="173" spans="1:11" s="288" customFormat="1" ht="14.25" x14ac:dyDescent="0.2">
      <c r="A173" s="539"/>
      <c r="B173" s="540"/>
      <c r="C173" s="417"/>
      <c r="D173" s="397"/>
      <c r="E173" s="835"/>
      <c r="F173" s="1046"/>
      <c r="G173" s="708"/>
      <c r="H173" s="538"/>
      <c r="I173" s="652"/>
      <c r="J173" s="538"/>
      <c r="K173" s="226"/>
    </row>
    <row r="174" spans="1:11" s="288" customFormat="1" ht="14.25" x14ac:dyDescent="0.2">
      <c r="A174" s="539"/>
      <c r="B174" s="540"/>
      <c r="C174" s="417"/>
      <c r="D174" s="397"/>
      <c r="E174" s="835"/>
      <c r="F174" s="1046"/>
      <c r="G174" s="708"/>
      <c r="H174" s="538"/>
      <c r="I174" s="652"/>
      <c r="J174" s="538"/>
      <c r="K174" s="226"/>
    </row>
    <row r="175" spans="1:11" s="288" customFormat="1" ht="14.25" x14ac:dyDescent="0.2">
      <c r="A175" s="539"/>
      <c r="B175" s="540"/>
      <c r="C175" s="417"/>
      <c r="D175" s="397"/>
      <c r="E175" s="835"/>
      <c r="F175" s="1046"/>
      <c r="G175" s="708"/>
      <c r="H175" s="538"/>
      <c r="I175" s="652"/>
      <c r="J175" s="538"/>
      <c r="K175" s="226"/>
    </row>
    <row r="176" spans="1:11" s="288" customFormat="1" ht="14.25" x14ac:dyDescent="0.2">
      <c r="A176" s="539"/>
      <c r="B176" s="540"/>
      <c r="C176" s="417"/>
      <c r="D176" s="397"/>
      <c r="E176" s="835"/>
      <c r="F176" s="1046"/>
      <c r="G176" s="708"/>
      <c r="H176" s="538"/>
      <c r="I176" s="652"/>
      <c r="J176" s="538"/>
      <c r="K176" s="226"/>
    </row>
    <row r="177" spans="1:11" s="288" customFormat="1" ht="14.25" x14ac:dyDescent="0.2">
      <c r="A177" s="539"/>
      <c r="B177" s="540"/>
      <c r="C177" s="417"/>
      <c r="D177" s="397"/>
      <c r="E177" s="835"/>
      <c r="F177" s="1046"/>
      <c r="G177" s="708"/>
      <c r="H177" s="538"/>
      <c r="I177" s="652"/>
      <c r="J177" s="538"/>
      <c r="K177" s="226"/>
    </row>
    <row r="178" spans="1:11" s="288" customFormat="1" ht="14.25" x14ac:dyDescent="0.2">
      <c r="A178" s="539"/>
      <c r="B178" s="540"/>
      <c r="C178" s="417"/>
      <c r="D178" s="397"/>
      <c r="E178" s="835"/>
      <c r="F178" s="1046"/>
      <c r="G178" s="708"/>
      <c r="H178" s="538"/>
      <c r="I178" s="652"/>
      <c r="J178" s="538"/>
      <c r="K178" s="226"/>
    </row>
    <row r="179" spans="1:11" s="288" customFormat="1" ht="14.25" x14ac:dyDescent="0.2">
      <c r="A179" s="539"/>
      <c r="B179" s="540"/>
      <c r="C179" s="417"/>
      <c r="D179" s="397"/>
      <c r="E179" s="835"/>
      <c r="F179" s="1046"/>
      <c r="G179" s="708"/>
      <c r="H179" s="538"/>
      <c r="I179" s="652"/>
      <c r="J179" s="538"/>
      <c r="K179" s="226"/>
    </row>
    <row r="180" spans="1:11" s="288" customFormat="1" ht="14.25" x14ac:dyDescent="0.2">
      <c r="A180" s="539"/>
      <c r="B180" s="540"/>
      <c r="C180" s="417"/>
      <c r="D180" s="397"/>
      <c r="E180" s="835"/>
      <c r="F180" s="1046"/>
      <c r="G180" s="708"/>
      <c r="H180" s="538"/>
      <c r="I180" s="652"/>
      <c r="J180" s="538"/>
      <c r="K180" s="226"/>
    </row>
    <row r="181" spans="1:11" s="288" customFormat="1" ht="14.25" x14ac:dyDescent="0.2">
      <c r="A181" s="539"/>
      <c r="B181" s="540"/>
      <c r="C181" s="417"/>
      <c r="D181" s="397"/>
      <c r="E181" s="835"/>
      <c r="F181" s="1046"/>
      <c r="G181" s="708"/>
      <c r="H181" s="538"/>
      <c r="I181" s="652"/>
      <c r="J181" s="538"/>
      <c r="K181" s="226"/>
    </row>
    <row r="182" spans="1:11" s="288" customFormat="1" ht="14.25" x14ac:dyDescent="0.2">
      <c r="A182" s="539"/>
      <c r="B182" s="540"/>
      <c r="C182" s="417"/>
      <c r="D182" s="397"/>
      <c r="E182" s="835"/>
      <c r="F182" s="1046"/>
      <c r="G182" s="708"/>
      <c r="H182" s="538"/>
      <c r="I182" s="652"/>
      <c r="J182" s="538"/>
      <c r="K182" s="226"/>
    </row>
    <row r="183" spans="1:11" s="288" customFormat="1" ht="14.25" x14ac:dyDescent="0.2">
      <c r="A183" s="539"/>
      <c r="B183" s="540"/>
      <c r="C183" s="417"/>
      <c r="D183" s="397"/>
      <c r="E183" s="835"/>
      <c r="F183" s="1046"/>
      <c r="G183" s="708"/>
      <c r="H183" s="538"/>
      <c r="I183" s="652"/>
      <c r="J183" s="538"/>
      <c r="K183" s="226"/>
    </row>
    <row r="184" spans="1:11" s="288" customFormat="1" ht="14.25" x14ac:dyDescent="0.2">
      <c r="A184" s="539"/>
      <c r="B184" s="540"/>
      <c r="C184" s="417"/>
      <c r="D184" s="397"/>
      <c r="E184" s="835"/>
      <c r="F184" s="1046"/>
      <c r="G184" s="708"/>
      <c r="H184" s="538"/>
      <c r="I184" s="652"/>
      <c r="J184" s="538"/>
      <c r="K184" s="226"/>
    </row>
    <row r="185" spans="1:11" s="288" customFormat="1" ht="14.25" x14ac:dyDescent="0.2">
      <c r="A185" s="539"/>
      <c r="B185" s="540"/>
      <c r="C185" s="417"/>
      <c r="D185" s="397"/>
      <c r="E185" s="835"/>
      <c r="F185" s="1046"/>
      <c r="G185" s="708"/>
      <c r="H185" s="538"/>
      <c r="I185" s="652"/>
      <c r="J185" s="538"/>
      <c r="K185" s="226"/>
    </row>
    <row r="186" spans="1:11" s="288" customFormat="1" ht="14.25" x14ac:dyDescent="0.2">
      <c r="A186" s="539"/>
      <c r="B186" s="540"/>
      <c r="C186" s="417"/>
      <c r="D186" s="397"/>
      <c r="E186" s="835"/>
      <c r="F186" s="1046"/>
      <c r="G186" s="708"/>
      <c r="H186" s="538"/>
      <c r="I186" s="652"/>
      <c r="J186" s="538"/>
      <c r="K186" s="226"/>
    </row>
    <row r="187" spans="1:11" s="288" customFormat="1" ht="14.25" x14ac:dyDescent="0.2">
      <c r="A187" s="539"/>
      <c r="B187" s="540"/>
      <c r="C187" s="417"/>
      <c r="D187" s="397"/>
      <c r="E187" s="835"/>
      <c r="F187" s="1046"/>
      <c r="G187" s="708"/>
      <c r="H187" s="538"/>
      <c r="I187" s="652"/>
      <c r="J187" s="538"/>
      <c r="K187" s="226"/>
    </row>
    <row r="188" spans="1:11" s="288" customFormat="1" ht="14.25" x14ac:dyDescent="0.2">
      <c r="A188" s="539"/>
      <c r="B188" s="540"/>
      <c r="C188" s="417"/>
      <c r="D188" s="397"/>
      <c r="E188" s="835"/>
      <c r="F188" s="1046"/>
      <c r="G188" s="708"/>
      <c r="H188" s="538"/>
      <c r="I188" s="652"/>
      <c r="J188" s="538"/>
      <c r="K188" s="226"/>
    </row>
    <row r="189" spans="1:11" s="288" customFormat="1" ht="14.25" x14ac:dyDescent="0.2">
      <c r="A189" s="539"/>
      <c r="B189" s="540"/>
      <c r="C189" s="417"/>
      <c r="D189" s="397"/>
      <c r="E189" s="835"/>
      <c r="F189" s="1046"/>
      <c r="G189" s="708"/>
      <c r="H189" s="538"/>
      <c r="I189" s="652"/>
      <c r="J189" s="538"/>
      <c r="K189" s="226"/>
    </row>
    <row r="190" spans="1:11" s="288" customFormat="1" ht="14.25" x14ac:dyDescent="0.2">
      <c r="A190" s="539"/>
      <c r="B190" s="540"/>
      <c r="C190" s="417"/>
      <c r="D190" s="397"/>
      <c r="E190" s="835"/>
      <c r="F190" s="1046"/>
      <c r="G190" s="708"/>
      <c r="H190" s="538"/>
      <c r="I190" s="652"/>
      <c r="J190" s="538"/>
      <c r="K190" s="226"/>
    </row>
    <row r="191" spans="1:11" s="288" customFormat="1" ht="14.25" x14ac:dyDescent="0.2">
      <c r="A191" s="539"/>
      <c r="B191" s="540"/>
      <c r="C191" s="417"/>
      <c r="D191" s="397"/>
      <c r="E191" s="835"/>
      <c r="F191" s="1046"/>
      <c r="G191" s="708"/>
      <c r="H191" s="538"/>
      <c r="I191" s="652"/>
      <c r="J191" s="538"/>
      <c r="K191" s="226"/>
    </row>
    <row r="192" spans="1:11" s="288" customFormat="1" ht="14.25" x14ac:dyDescent="0.2">
      <c r="A192" s="539"/>
      <c r="B192" s="540"/>
      <c r="C192" s="417"/>
      <c r="D192" s="397"/>
      <c r="E192" s="835"/>
      <c r="F192" s="1046"/>
      <c r="G192" s="708"/>
      <c r="H192" s="538"/>
      <c r="I192" s="652"/>
      <c r="J192" s="538"/>
      <c r="K192" s="226"/>
    </row>
    <row r="193" spans="1:11" s="288" customFormat="1" ht="14.25" x14ac:dyDescent="0.2">
      <c r="A193" s="539"/>
      <c r="B193" s="540"/>
      <c r="C193" s="417"/>
      <c r="D193" s="397"/>
      <c r="E193" s="835"/>
      <c r="F193" s="1046"/>
      <c r="G193" s="708"/>
      <c r="H193" s="538"/>
      <c r="I193" s="652"/>
      <c r="J193" s="538"/>
      <c r="K193" s="226"/>
    </row>
    <row r="194" spans="1:11" s="288" customFormat="1" ht="14.25" x14ac:dyDescent="0.2">
      <c r="A194" s="539"/>
      <c r="B194" s="540"/>
      <c r="C194" s="417"/>
      <c r="D194" s="397"/>
      <c r="E194" s="835"/>
      <c r="F194" s="1046"/>
      <c r="G194" s="708"/>
      <c r="H194" s="538"/>
      <c r="I194" s="652"/>
      <c r="J194" s="538"/>
      <c r="K194" s="226"/>
    </row>
    <row r="195" spans="1:11" s="288" customFormat="1" ht="14.25" x14ac:dyDescent="0.2">
      <c r="A195" s="539"/>
      <c r="B195" s="540"/>
      <c r="C195" s="417"/>
      <c r="D195" s="397"/>
      <c r="E195" s="835"/>
      <c r="F195" s="1046"/>
      <c r="G195" s="708"/>
      <c r="H195" s="538"/>
      <c r="I195" s="652"/>
      <c r="J195" s="538"/>
      <c r="K195" s="226"/>
    </row>
    <row r="196" spans="1:11" s="288" customFormat="1" ht="14.25" x14ac:dyDescent="0.2">
      <c r="A196" s="539"/>
      <c r="B196" s="540"/>
      <c r="C196" s="417"/>
      <c r="D196" s="397"/>
      <c r="E196" s="835"/>
      <c r="F196" s="1046"/>
      <c r="G196" s="708"/>
      <c r="H196" s="538"/>
      <c r="I196" s="652"/>
      <c r="J196" s="538"/>
      <c r="K196" s="226"/>
    </row>
    <row r="197" spans="1:11" s="288" customFormat="1" ht="14.25" x14ac:dyDescent="0.2">
      <c r="A197" s="539"/>
      <c r="B197" s="540"/>
      <c r="C197" s="417"/>
      <c r="D197" s="397"/>
      <c r="E197" s="835"/>
      <c r="F197" s="1046"/>
      <c r="G197" s="708"/>
      <c r="H197" s="538"/>
      <c r="I197" s="652"/>
      <c r="J197" s="538"/>
      <c r="K197" s="226"/>
    </row>
    <row r="198" spans="1:11" s="288" customFormat="1" ht="14.25" x14ac:dyDescent="0.2">
      <c r="A198" s="539"/>
      <c r="B198" s="540"/>
      <c r="C198" s="417"/>
      <c r="D198" s="397"/>
      <c r="E198" s="835"/>
      <c r="F198" s="1046"/>
      <c r="G198" s="708"/>
      <c r="H198" s="538"/>
      <c r="I198" s="652"/>
      <c r="J198" s="538"/>
      <c r="K198" s="226"/>
    </row>
    <row r="199" spans="1:11" s="288" customFormat="1" ht="14.25" x14ac:dyDescent="0.2">
      <c r="A199" s="539"/>
      <c r="B199" s="540"/>
      <c r="C199" s="417"/>
      <c r="D199" s="397"/>
      <c r="E199" s="835"/>
      <c r="F199" s="1046"/>
      <c r="G199" s="708"/>
      <c r="H199" s="538"/>
      <c r="I199" s="652"/>
      <c r="J199" s="538"/>
      <c r="K199" s="226"/>
    </row>
    <row r="200" spans="1:11" s="288" customFormat="1" ht="14.25" x14ac:dyDescent="0.2">
      <c r="A200" s="539"/>
      <c r="B200" s="540"/>
      <c r="C200" s="417"/>
      <c r="D200" s="397"/>
      <c r="E200" s="835"/>
      <c r="F200" s="1046"/>
      <c r="G200" s="708"/>
      <c r="H200" s="538"/>
      <c r="I200" s="652"/>
      <c r="J200" s="538"/>
      <c r="K200" s="226"/>
    </row>
    <row r="201" spans="1:11" s="288" customFormat="1" ht="14.25" x14ac:dyDescent="0.2">
      <c r="A201" s="539"/>
      <c r="B201" s="540"/>
      <c r="C201" s="417"/>
      <c r="D201" s="397"/>
      <c r="E201" s="835"/>
      <c r="F201" s="1046"/>
      <c r="G201" s="708"/>
      <c r="H201" s="538"/>
      <c r="I201" s="652"/>
      <c r="J201" s="538"/>
      <c r="K201" s="226"/>
    </row>
    <row r="202" spans="1:11" s="288" customFormat="1" ht="14.25" x14ac:dyDescent="0.2">
      <c r="A202" s="539"/>
      <c r="B202" s="540"/>
      <c r="C202" s="417"/>
      <c r="D202" s="397"/>
      <c r="E202" s="835"/>
      <c r="F202" s="1046"/>
      <c r="G202" s="708"/>
      <c r="H202" s="538"/>
      <c r="I202" s="652"/>
      <c r="J202" s="538"/>
      <c r="K202" s="226"/>
    </row>
    <row r="203" spans="1:11" s="288" customFormat="1" ht="14.25" x14ac:dyDescent="0.2">
      <c r="A203" s="539"/>
      <c r="B203" s="540"/>
      <c r="C203" s="417"/>
      <c r="D203" s="397"/>
      <c r="E203" s="835"/>
      <c r="F203" s="1046"/>
      <c r="G203" s="708"/>
      <c r="H203" s="538"/>
      <c r="I203" s="652"/>
      <c r="J203" s="538"/>
      <c r="K203" s="226"/>
    </row>
    <row r="204" spans="1:11" s="288" customFormat="1" ht="14.25" x14ac:dyDescent="0.2">
      <c r="A204" s="539"/>
      <c r="B204" s="540"/>
      <c r="C204" s="417"/>
      <c r="D204" s="397"/>
      <c r="E204" s="835"/>
      <c r="F204" s="1046"/>
      <c r="G204" s="708"/>
      <c r="H204" s="538"/>
      <c r="I204" s="652"/>
      <c r="J204" s="538"/>
      <c r="K204" s="226"/>
    </row>
    <row r="205" spans="1:11" s="288" customFormat="1" ht="14.25" x14ac:dyDescent="0.2">
      <c r="A205" s="539"/>
      <c r="B205" s="540"/>
      <c r="C205" s="417"/>
      <c r="D205" s="397"/>
      <c r="E205" s="835"/>
      <c r="F205" s="1046"/>
      <c r="G205" s="708"/>
      <c r="H205" s="538"/>
      <c r="I205" s="652"/>
      <c r="J205" s="538"/>
      <c r="K205" s="226"/>
    </row>
    <row r="206" spans="1:11" s="288" customFormat="1" ht="14.25" x14ac:dyDescent="0.2">
      <c r="A206" s="539"/>
      <c r="B206" s="540"/>
      <c r="C206" s="417"/>
      <c r="D206" s="397"/>
      <c r="E206" s="835"/>
      <c r="F206" s="1046"/>
      <c r="G206" s="708"/>
      <c r="H206" s="538"/>
      <c r="I206" s="652"/>
      <c r="J206" s="538"/>
      <c r="K206" s="226"/>
    </row>
    <row r="207" spans="1:11" s="288" customFormat="1" ht="14.25" x14ac:dyDescent="0.2">
      <c r="A207" s="539"/>
      <c r="B207" s="540"/>
      <c r="C207" s="417"/>
      <c r="D207" s="397"/>
      <c r="E207" s="835"/>
      <c r="F207" s="1046"/>
      <c r="G207" s="708"/>
      <c r="H207" s="538"/>
      <c r="I207" s="652"/>
      <c r="J207" s="538"/>
      <c r="K207" s="226"/>
    </row>
    <row r="208" spans="1:11" s="288" customFormat="1" ht="14.25" x14ac:dyDescent="0.2">
      <c r="A208" s="539"/>
      <c r="B208" s="540"/>
      <c r="C208" s="417"/>
      <c r="D208" s="397"/>
      <c r="E208" s="835"/>
      <c r="F208" s="1046"/>
      <c r="G208" s="708"/>
      <c r="H208" s="538"/>
      <c r="I208" s="652"/>
      <c r="J208" s="538"/>
      <c r="K208" s="226"/>
    </row>
    <row r="209" spans="1:11" s="288" customFormat="1" ht="14.25" x14ac:dyDescent="0.2">
      <c r="A209" s="539"/>
      <c r="B209" s="540"/>
      <c r="C209" s="417"/>
      <c r="D209" s="397"/>
      <c r="E209" s="835"/>
      <c r="F209" s="1046"/>
      <c r="G209" s="708"/>
      <c r="H209" s="538"/>
      <c r="I209" s="652"/>
      <c r="J209" s="538"/>
      <c r="K209" s="226"/>
    </row>
    <row r="210" spans="1:11" s="288" customFormat="1" ht="14.25" x14ac:dyDescent="0.2">
      <c r="A210" s="539"/>
      <c r="B210" s="540"/>
      <c r="C210" s="417"/>
      <c r="D210" s="397"/>
      <c r="E210" s="835"/>
      <c r="F210" s="1046"/>
      <c r="G210" s="708"/>
      <c r="H210" s="538"/>
      <c r="I210" s="652"/>
      <c r="J210" s="538"/>
      <c r="K210" s="226"/>
    </row>
    <row r="211" spans="1:11" s="288" customFormat="1" ht="14.25" x14ac:dyDescent="0.2">
      <c r="A211" s="539"/>
      <c r="B211" s="540"/>
      <c r="C211" s="417"/>
      <c r="D211" s="397"/>
      <c r="E211" s="835"/>
      <c r="F211" s="1046"/>
      <c r="G211" s="708"/>
      <c r="H211" s="538"/>
      <c r="I211" s="652"/>
      <c r="J211" s="538"/>
      <c r="K211" s="226"/>
    </row>
    <row r="212" spans="1:11" s="288" customFormat="1" ht="14.25" x14ac:dyDescent="0.2">
      <c r="A212" s="539"/>
      <c r="B212" s="540"/>
      <c r="C212" s="417"/>
      <c r="D212" s="397"/>
      <c r="E212" s="835"/>
      <c r="F212" s="1046"/>
      <c r="G212" s="708"/>
      <c r="H212" s="538"/>
      <c r="I212" s="652"/>
      <c r="J212" s="538"/>
      <c r="K212" s="226"/>
    </row>
    <row r="213" spans="1:11" s="288" customFormat="1" ht="14.25" x14ac:dyDescent="0.2">
      <c r="A213" s="539"/>
      <c r="B213" s="540"/>
      <c r="C213" s="417"/>
      <c r="D213" s="397"/>
      <c r="E213" s="835"/>
      <c r="F213" s="1046"/>
      <c r="G213" s="708"/>
      <c r="H213" s="538"/>
      <c r="I213" s="652"/>
      <c r="J213" s="538"/>
      <c r="K213" s="226"/>
    </row>
    <row r="214" spans="1:11" s="288" customFormat="1" ht="14.25" x14ac:dyDescent="0.2">
      <c r="A214" s="539"/>
      <c r="B214" s="540"/>
      <c r="C214" s="417"/>
      <c r="D214" s="397"/>
      <c r="E214" s="835"/>
      <c r="F214" s="1046"/>
      <c r="G214" s="708"/>
      <c r="H214" s="538"/>
      <c r="I214" s="652"/>
      <c r="J214" s="538"/>
      <c r="K214" s="226"/>
    </row>
    <row r="215" spans="1:11" s="288" customFormat="1" ht="14.25" x14ac:dyDescent="0.2">
      <c r="A215" s="539"/>
      <c r="B215" s="540"/>
      <c r="C215" s="417"/>
      <c r="D215" s="397"/>
      <c r="E215" s="835"/>
      <c r="F215" s="1046"/>
      <c r="G215" s="708"/>
      <c r="H215" s="538"/>
      <c r="I215" s="652"/>
      <c r="J215" s="538"/>
      <c r="K215" s="226"/>
    </row>
    <row r="216" spans="1:11" s="288" customFormat="1" ht="14.25" x14ac:dyDescent="0.2">
      <c r="A216" s="539"/>
      <c r="B216" s="540"/>
      <c r="C216" s="417"/>
      <c r="D216" s="397"/>
      <c r="E216" s="835"/>
      <c r="F216" s="1046"/>
      <c r="G216" s="708"/>
      <c r="H216" s="538"/>
      <c r="I216" s="652"/>
      <c r="J216" s="538"/>
      <c r="K216" s="226"/>
    </row>
    <row r="217" spans="1:11" s="288" customFormat="1" ht="14.25" x14ac:dyDescent="0.2">
      <c r="A217" s="539"/>
      <c r="B217" s="540"/>
      <c r="C217" s="417"/>
      <c r="D217" s="397"/>
      <c r="E217" s="835"/>
      <c r="F217" s="1046"/>
      <c r="G217" s="708"/>
      <c r="H217" s="538"/>
      <c r="I217" s="652"/>
      <c r="J217" s="538"/>
      <c r="K217" s="226"/>
    </row>
    <row r="218" spans="1:11" s="288" customFormat="1" ht="14.25" x14ac:dyDescent="0.2">
      <c r="A218" s="539"/>
      <c r="B218" s="540"/>
      <c r="C218" s="417"/>
      <c r="D218" s="397"/>
      <c r="E218" s="835"/>
      <c r="F218" s="1046"/>
      <c r="G218" s="708"/>
      <c r="H218" s="538"/>
      <c r="I218" s="652"/>
      <c r="J218" s="538"/>
      <c r="K218" s="226"/>
    </row>
    <row r="219" spans="1:11" s="288" customFormat="1" ht="14.25" x14ac:dyDescent="0.2">
      <c r="A219" s="539"/>
      <c r="B219" s="540"/>
      <c r="C219" s="417"/>
      <c r="D219" s="397"/>
      <c r="E219" s="835"/>
      <c r="F219" s="1046"/>
      <c r="G219" s="708"/>
      <c r="H219" s="538"/>
      <c r="I219" s="652"/>
      <c r="J219" s="538"/>
      <c r="K219" s="226"/>
    </row>
    <row r="220" spans="1:11" s="288" customFormat="1" ht="14.25" x14ac:dyDescent="0.2">
      <c r="A220" s="539"/>
      <c r="B220" s="540"/>
      <c r="C220" s="417"/>
      <c r="D220" s="397"/>
      <c r="E220" s="835"/>
      <c r="F220" s="1046"/>
      <c r="G220" s="708"/>
      <c r="H220" s="538"/>
      <c r="I220" s="652"/>
      <c r="J220" s="538"/>
      <c r="K220" s="226"/>
    </row>
    <row r="221" spans="1:11" s="288" customFormat="1" ht="14.25" x14ac:dyDescent="0.2">
      <c r="A221" s="539"/>
      <c r="B221" s="540"/>
      <c r="C221" s="417"/>
      <c r="D221" s="397"/>
      <c r="E221" s="835"/>
      <c r="F221" s="1046"/>
      <c r="G221" s="708"/>
      <c r="H221" s="538"/>
      <c r="I221" s="652"/>
      <c r="J221" s="538"/>
      <c r="K221" s="226"/>
    </row>
    <row r="222" spans="1:11" s="288" customFormat="1" ht="14.25" x14ac:dyDescent="0.2">
      <c r="A222" s="539"/>
      <c r="B222" s="540"/>
      <c r="C222" s="417"/>
      <c r="D222" s="397"/>
      <c r="E222" s="835"/>
      <c r="F222" s="1046"/>
      <c r="G222" s="708"/>
      <c r="H222" s="538"/>
      <c r="I222" s="652"/>
      <c r="J222" s="538"/>
      <c r="K222" s="226"/>
    </row>
    <row r="223" spans="1:11" s="288" customFormat="1" ht="14.25" x14ac:dyDescent="0.2">
      <c r="A223" s="539"/>
      <c r="B223" s="540"/>
      <c r="C223" s="417"/>
      <c r="D223" s="397"/>
      <c r="E223" s="835"/>
      <c r="F223" s="1046"/>
      <c r="G223" s="708"/>
      <c r="H223" s="538"/>
      <c r="I223" s="652"/>
      <c r="J223" s="538"/>
      <c r="K223" s="226"/>
    </row>
    <row r="224" spans="1:11" s="288" customFormat="1" ht="14.25" x14ac:dyDescent="0.2">
      <c r="A224" s="539"/>
      <c r="B224" s="540"/>
      <c r="C224" s="417"/>
      <c r="D224" s="397"/>
      <c r="E224" s="835"/>
      <c r="F224" s="1046"/>
      <c r="G224" s="708"/>
      <c r="H224" s="538"/>
      <c r="I224" s="652"/>
      <c r="J224" s="538"/>
      <c r="K224" s="226"/>
    </row>
    <row r="225" spans="1:11" s="288" customFormat="1" ht="14.25" x14ac:dyDescent="0.2">
      <c r="A225" s="539"/>
      <c r="B225" s="540"/>
      <c r="C225" s="417"/>
      <c r="D225" s="397"/>
      <c r="E225" s="835"/>
      <c r="F225" s="1046"/>
      <c r="G225" s="708"/>
      <c r="H225" s="538"/>
      <c r="I225" s="652"/>
      <c r="J225" s="538"/>
      <c r="K225" s="226"/>
    </row>
    <row r="226" spans="1:11" s="288" customFormat="1" ht="14.25" x14ac:dyDescent="0.2">
      <c r="A226" s="539"/>
      <c r="B226" s="540"/>
      <c r="C226" s="417"/>
      <c r="D226" s="397"/>
      <c r="E226" s="835"/>
      <c r="F226" s="1046"/>
      <c r="G226" s="708"/>
      <c r="H226" s="538"/>
      <c r="I226" s="652"/>
      <c r="J226" s="538"/>
      <c r="K226" s="226"/>
    </row>
    <row r="227" spans="1:11" s="288" customFormat="1" ht="14.25" x14ac:dyDescent="0.2">
      <c r="A227" s="539"/>
      <c r="B227" s="540"/>
      <c r="C227" s="417"/>
      <c r="D227" s="397"/>
      <c r="E227" s="835"/>
      <c r="F227" s="1046"/>
      <c r="G227" s="708"/>
      <c r="H227" s="538"/>
      <c r="I227" s="652"/>
      <c r="J227" s="538"/>
      <c r="K227" s="226"/>
    </row>
    <row r="228" spans="1:11" s="288" customFormat="1" ht="14.25" x14ac:dyDescent="0.2">
      <c r="A228" s="539"/>
      <c r="B228" s="540"/>
      <c r="C228" s="417"/>
      <c r="D228" s="397"/>
      <c r="E228" s="835"/>
      <c r="F228" s="1046"/>
      <c r="G228" s="708"/>
      <c r="H228" s="538"/>
      <c r="I228" s="652"/>
      <c r="J228" s="538"/>
      <c r="K228" s="226"/>
    </row>
    <row r="229" spans="1:11" s="288" customFormat="1" ht="14.25" x14ac:dyDescent="0.2">
      <c r="A229" s="539"/>
      <c r="B229" s="540"/>
      <c r="C229" s="417"/>
      <c r="D229" s="397"/>
      <c r="E229" s="835"/>
      <c r="F229" s="1046"/>
      <c r="G229" s="708"/>
      <c r="H229" s="538"/>
      <c r="I229" s="652"/>
      <c r="J229" s="538"/>
      <c r="K229" s="226"/>
    </row>
    <row r="230" spans="1:11" s="288" customFormat="1" ht="14.25" x14ac:dyDescent="0.2">
      <c r="A230" s="539"/>
      <c r="B230" s="540"/>
      <c r="C230" s="417"/>
      <c r="D230" s="397"/>
      <c r="E230" s="835"/>
      <c r="F230" s="1046"/>
      <c r="G230" s="708"/>
      <c r="H230" s="538"/>
      <c r="I230" s="652"/>
      <c r="J230" s="538"/>
      <c r="K230" s="226"/>
    </row>
    <row r="231" spans="1:11" s="288" customFormat="1" ht="14.25" x14ac:dyDescent="0.2">
      <c r="A231" s="539"/>
      <c r="B231" s="540"/>
      <c r="C231" s="417"/>
      <c r="D231" s="397"/>
      <c r="E231" s="835"/>
      <c r="F231" s="1046"/>
      <c r="G231" s="708"/>
      <c r="H231" s="538"/>
      <c r="I231" s="652"/>
      <c r="J231" s="538"/>
      <c r="K231" s="226"/>
    </row>
    <row r="232" spans="1:11" s="288" customFormat="1" ht="14.25" x14ac:dyDescent="0.2">
      <c r="A232" s="539"/>
      <c r="B232" s="540"/>
      <c r="C232" s="417"/>
      <c r="D232" s="397"/>
      <c r="E232" s="835"/>
      <c r="F232" s="1046"/>
      <c r="G232" s="708"/>
      <c r="H232" s="538"/>
      <c r="I232" s="652"/>
      <c r="J232" s="538"/>
      <c r="K232" s="226"/>
    </row>
    <row r="233" spans="1:11" s="288" customFormat="1" ht="14.25" x14ac:dyDescent="0.2">
      <c r="A233" s="539"/>
      <c r="B233" s="540"/>
      <c r="C233" s="417"/>
      <c r="D233" s="397"/>
      <c r="E233" s="835"/>
      <c r="F233" s="1046"/>
      <c r="G233" s="708"/>
      <c r="H233" s="538"/>
      <c r="I233" s="652"/>
      <c r="J233" s="538"/>
      <c r="K233" s="226"/>
    </row>
    <row r="234" spans="1:11" s="288" customFormat="1" ht="14.25" x14ac:dyDescent="0.2">
      <c r="A234" s="539"/>
      <c r="B234" s="540"/>
      <c r="C234" s="417"/>
      <c r="D234" s="397"/>
      <c r="E234" s="835"/>
      <c r="F234" s="1046"/>
      <c r="G234" s="708"/>
      <c r="H234" s="538"/>
      <c r="I234" s="652"/>
      <c r="J234" s="538"/>
      <c r="K234" s="226"/>
    </row>
    <row r="235" spans="1:11" s="288" customFormat="1" ht="14.25" x14ac:dyDescent="0.2">
      <c r="A235" s="539"/>
      <c r="B235" s="540"/>
      <c r="C235" s="417"/>
      <c r="D235" s="397"/>
      <c r="E235" s="835"/>
      <c r="F235" s="1046"/>
      <c r="G235" s="708"/>
      <c r="H235" s="538"/>
      <c r="I235" s="652"/>
      <c r="J235" s="538"/>
      <c r="K235" s="226"/>
    </row>
    <row r="236" spans="1:11" s="288" customFormat="1" ht="14.25" x14ac:dyDescent="0.2">
      <c r="A236" s="539"/>
      <c r="B236" s="540"/>
      <c r="C236" s="417"/>
      <c r="D236" s="397"/>
      <c r="E236" s="835"/>
      <c r="F236" s="1046"/>
      <c r="G236" s="708"/>
      <c r="H236" s="538"/>
      <c r="I236" s="652"/>
      <c r="J236" s="538"/>
      <c r="K236" s="226"/>
    </row>
    <row r="237" spans="1:11" s="288" customFormat="1" ht="14.25" x14ac:dyDescent="0.2">
      <c r="A237" s="539"/>
      <c r="B237" s="540"/>
      <c r="C237" s="417"/>
      <c r="D237" s="397"/>
      <c r="E237" s="835"/>
      <c r="F237" s="1046"/>
      <c r="G237" s="708"/>
      <c r="H237" s="538"/>
      <c r="I237" s="652"/>
      <c r="J237" s="538"/>
      <c r="K237" s="226"/>
    </row>
    <row r="238" spans="1:11" s="288" customFormat="1" ht="14.25" x14ac:dyDescent="0.2">
      <c r="A238" s="539"/>
      <c r="B238" s="540"/>
      <c r="C238" s="417"/>
      <c r="D238" s="397"/>
      <c r="E238" s="835"/>
      <c r="F238" s="1046"/>
      <c r="G238" s="708"/>
      <c r="H238" s="538"/>
      <c r="I238" s="652"/>
      <c r="J238" s="538"/>
      <c r="K238" s="226"/>
    </row>
    <row r="239" spans="1:11" s="288" customFormat="1" ht="14.25" x14ac:dyDescent="0.2">
      <c r="A239" s="539"/>
      <c r="B239" s="540"/>
      <c r="C239" s="417"/>
      <c r="D239" s="397"/>
      <c r="E239" s="835"/>
      <c r="F239" s="1046"/>
      <c r="G239" s="708"/>
      <c r="H239" s="538"/>
      <c r="I239" s="652"/>
      <c r="J239" s="538"/>
      <c r="K239" s="226"/>
    </row>
    <row r="240" spans="1:11" s="288" customFormat="1" ht="14.25" x14ac:dyDescent="0.2">
      <c r="A240" s="539"/>
      <c r="B240" s="540"/>
      <c r="C240" s="417"/>
      <c r="D240" s="397"/>
      <c r="E240" s="835"/>
      <c r="F240" s="1046"/>
      <c r="G240" s="708"/>
      <c r="H240" s="538"/>
      <c r="I240" s="652"/>
      <c r="J240" s="538"/>
      <c r="K240" s="226"/>
    </row>
    <row r="241" spans="1:11" s="288" customFormat="1" ht="14.25" x14ac:dyDescent="0.2">
      <c r="A241" s="539"/>
      <c r="B241" s="540"/>
      <c r="C241" s="417"/>
      <c r="D241" s="397"/>
      <c r="E241" s="835"/>
      <c r="F241" s="1046"/>
      <c r="G241" s="708"/>
      <c r="H241" s="538"/>
      <c r="I241" s="652"/>
      <c r="J241" s="538"/>
      <c r="K241" s="226"/>
    </row>
    <row r="242" spans="1:11" s="288" customFormat="1" ht="14.25" x14ac:dyDescent="0.2">
      <c r="A242" s="539"/>
      <c r="B242" s="540"/>
      <c r="C242" s="417"/>
      <c r="D242" s="397"/>
      <c r="E242" s="835"/>
      <c r="F242" s="1046"/>
      <c r="G242" s="708"/>
      <c r="H242" s="538"/>
      <c r="I242" s="652"/>
      <c r="J242" s="538"/>
      <c r="K242" s="226"/>
    </row>
    <row r="243" spans="1:11" s="288" customFormat="1" ht="14.25" x14ac:dyDescent="0.2">
      <c r="A243" s="539"/>
      <c r="B243" s="540"/>
      <c r="C243" s="417"/>
      <c r="D243" s="397"/>
      <c r="E243" s="835"/>
      <c r="F243" s="1046"/>
      <c r="G243" s="708"/>
      <c r="H243" s="538"/>
      <c r="I243" s="652"/>
      <c r="J243" s="538"/>
      <c r="K243" s="226"/>
    </row>
    <row r="244" spans="1:11" s="288" customFormat="1" ht="14.25" x14ac:dyDescent="0.2">
      <c r="A244" s="539"/>
      <c r="B244" s="540"/>
      <c r="C244" s="417"/>
      <c r="D244" s="397"/>
      <c r="E244" s="835"/>
      <c r="F244" s="1046"/>
      <c r="G244" s="708"/>
      <c r="H244" s="538"/>
      <c r="I244" s="652"/>
      <c r="J244" s="538"/>
      <c r="K244" s="226"/>
    </row>
    <row r="245" spans="1:11" s="288" customFormat="1" ht="14.25" x14ac:dyDescent="0.2">
      <c r="A245" s="539"/>
      <c r="B245" s="540"/>
      <c r="C245" s="417"/>
      <c r="D245" s="397"/>
      <c r="E245" s="835"/>
      <c r="F245" s="1046"/>
      <c r="G245" s="708"/>
      <c r="H245" s="538"/>
      <c r="I245" s="652"/>
      <c r="J245" s="538"/>
      <c r="K245" s="226"/>
    </row>
    <row r="246" spans="1:11" s="288" customFormat="1" ht="14.25" x14ac:dyDescent="0.2">
      <c r="A246" s="539"/>
      <c r="B246" s="540"/>
      <c r="C246" s="417"/>
      <c r="D246" s="397"/>
      <c r="E246" s="835"/>
      <c r="F246" s="1046"/>
      <c r="G246" s="708"/>
      <c r="H246" s="538"/>
      <c r="I246" s="652"/>
      <c r="J246" s="538"/>
      <c r="K246" s="226"/>
    </row>
    <row r="247" spans="1:11" s="288" customFormat="1" ht="14.25" x14ac:dyDescent="0.2">
      <c r="A247" s="539"/>
      <c r="B247" s="540"/>
      <c r="C247" s="417"/>
      <c r="D247" s="397"/>
      <c r="E247" s="835"/>
      <c r="F247" s="1046"/>
      <c r="G247" s="708"/>
      <c r="H247" s="538"/>
      <c r="I247" s="652"/>
      <c r="J247" s="538"/>
      <c r="K247" s="226"/>
    </row>
    <row r="248" spans="1:11" s="288" customFormat="1" ht="14.25" x14ac:dyDescent="0.2">
      <c r="A248" s="539"/>
      <c r="B248" s="540"/>
      <c r="C248" s="417"/>
      <c r="D248" s="397"/>
      <c r="E248" s="835"/>
      <c r="F248" s="1046"/>
      <c r="G248" s="708"/>
      <c r="H248" s="538"/>
      <c r="I248" s="652"/>
      <c r="J248" s="538"/>
      <c r="K248" s="226"/>
    </row>
    <row r="249" spans="1:11" s="288" customFormat="1" ht="14.25" x14ac:dyDescent="0.2">
      <c r="A249" s="539"/>
      <c r="B249" s="540"/>
      <c r="C249" s="417"/>
      <c r="D249" s="397"/>
      <c r="E249" s="835"/>
      <c r="F249" s="1046"/>
      <c r="G249" s="708"/>
      <c r="H249" s="538"/>
      <c r="I249" s="652"/>
      <c r="J249" s="538"/>
      <c r="K249" s="226"/>
    </row>
    <row r="250" spans="1:11" s="288" customFormat="1" ht="14.25" x14ac:dyDescent="0.2">
      <c r="A250" s="539"/>
      <c r="B250" s="540"/>
      <c r="C250" s="417"/>
      <c r="D250" s="397"/>
      <c r="E250" s="835"/>
      <c r="F250" s="1046"/>
      <c r="G250" s="708"/>
      <c r="H250" s="538"/>
      <c r="I250" s="652"/>
      <c r="J250" s="538"/>
      <c r="K250" s="226"/>
    </row>
    <row r="251" spans="1:11" s="288" customFormat="1" ht="14.25" x14ac:dyDescent="0.2">
      <c r="A251" s="539"/>
      <c r="B251" s="540"/>
      <c r="C251" s="417"/>
      <c r="D251" s="397"/>
      <c r="E251" s="835"/>
      <c r="F251" s="1046"/>
      <c r="G251" s="708"/>
      <c r="H251" s="538"/>
      <c r="I251" s="652"/>
      <c r="J251" s="538"/>
      <c r="K251" s="226"/>
    </row>
    <row r="252" spans="1:11" s="288" customFormat="1" ht="14.25" x14ac:dyDescent="0.2">
      <c r="A252" s="539"/>
      <c r="B252" s="540"/>
      <c r="C252" s="417"/>
      <c r="D252" s="397"/>
      <c r="E252" s="835"/>
      <c r="F252" s="1046"/>
      <c r="G252" s="708"/>
      <c r="H252" s="538"/>
      <c r="I252" s="652"/>
      <c r="J252" s="538"/>
      <c r="K252" s="226"/>
    </row>
    <row r="253" spans="1:11" s="288" customFormat="1" ht="14.25" x14ac:dyDescent="0.2">
      <c r="A253" s="539"/>
      <c r="B253" s="540"/>
      <c r="C253" s="417"/>
      <c r="D253" s="397"/>
      <c r="E253" s="835"/>
      <c r="F253" s="1046"/>
      <c r="G253" s="708"/>
      <c r="H253" s="538"/>
      <c r="I253" s="652"/>
      <c r="J253" s="538"/>
      <c r="K253" s="226"/>
    </row>
    <row r="254" spans="1:11" s="288" customFormat="1" ht="14.25" x14ac:dyDescent="0.2">
      <c r="A254" s="539"/>
      <c r="B254" s="540"/>
      <c r="C254" s="417"/>
      <c r="D254" s="397"/>
      <c r="E254" s="835"/>
      <c r="F254" s="1046"/>
      <c r="G254" s="708"/>
      <c r="H254" s="538"/>
      <c r="I254" s="652"/>
      <c r="J254" s="538"/>
      <c r="K254" s="226"/>
    </row>
    <row r="255" spans="1:11" s="288" customFormat="1" ht="14.25" x14ac:dyDescent="0.2">
      <c r="A255" s="539"/>
      <c r="B255" s="540"/>
      <c r="C255" s="417"/>
      <c r="D255" s="397"/>
      <c r="E255" s="835"/>
      <c r="F255" s="1046"/>
      <c r="G255" s="708"/>
      <c r="H255" s="538"/>
      <c r="I255" s="652"/>
      <c r="J255" s="538"/>
      <c r="K255" s="226"/>
    </row>
    <row r="256" spans="1:11" s="288" customFormat="1" ht="14.25" x14ac:dyDescent="0.2">
      <c r="A256" s="539"/>
      <c r="B256" s="540"/>
      <c r="C256" s="417"/>
      <c r="D256" s="397"/>
      <c r="E256" s="835"/>
      <c r="F256" s="1046"/>
      <c r="G256" s="708"/>
      <c r="H256" s="538"/>
      <c r="I256" s="652"/>
      <c r="J256" s="538"/>
      <c r="K256" s="226"/>
    </row>
    <row r="257" spans="1:11" s="288" customFormat="1" ht="14.25" x14ac:dyDescent="0.2">
      <c r="A257" s="539"/>
      <c r="B257" s="540"/>
      <c r="C257" s="417"/>
      <c r="D257" s="397"/>
      <c r="E257" s="835"/>
      <c r="F257" s="1046"/>
      <c r="G257" s="708"/>
      <c r="H257" s="538"/>
      <c r="I257" s="652"/>
      <c r="J257" s="538"/>
      <c r="K257" s="226"/>
    </row>
    <row r="258" spans="1:11" s="288" customFormat="1" ht="14.25" x14ac:dyDescent="0.2">
      <c r="A258" s="539"/>
      <c r="B258" s="540"/>
      <c r="C258" s="417"/>
      <c r="D258" s="397"/>
      <c r="E258" s="835"/>
      <c r="F258" s="1046"/>
      <c r="G258" s="708"/>
      <c r="H258" s="538"/>
      <c r="I258" s="652"/>
      <c r="J258" s="538"/>
      <c r="K258" s="226"/>
    </row>
    <row r="259" spans="1:11" s="288" customFormat="1" ht="14.25" x14ac:dyDescent="0.2">
      <c r="A259" s="539"/>
      <c r="B259" s="540"/>
      <c r="C259" s="417"/>
      <c r="D259" s="397"/>
      <c r="E259" s="835"/>
      <c r="F259" s="1046"/>
      <c r="G259" s="708"/>
      <c r="H259" s="538"/>
      <c r="I259" s="652"/>
      <c r="J259" s="538"/>
      <c r="K259" s="226"/>
    </row>
    <row r="260" spans="1:11" s="288" customFormat="1" ht="14.25" x14ac:dyDescent="0.2">
      <c r="A260" s="539"/>
      <c r="B260" s="540"/>
      <c r="C260" s="417"/>
      <c r="D260" s="397"/>
      <c r="E260" s="835"/>
      <c r="F260" s="1046"/>
      <c r="G260" s="708"/>
      <c r="H260" s="538"/>
      <c r="I260" s="652"/>
      <c r="J260" s="538"/>
      <c r="K260" s="226"/>
    </row>
    <row r="261" spans="1:11" s="288" customFormat="1" ht="14.25" x14ac:dyDescent="0.2">
      <c r="A261" s="539"/>
      <c r="B261" s="540"/>
      <c r="C261" s="417"/>
      <c r="D261" s="397"/>
      <c r="E261" s="835"/>
      <c r="F261" s="1046"/>
      <c r="G261" s="708"/>
      <c r="H261" s="538"/>
      <c r="I261" s="652"/>
      <c r="J261" s="538"/>
      <c r="K261" s="226"/>
    </row>
    <row r="262" spans="1:11" s="288" customFormat="1" ht="14.25" x14ac:dyDescent="0.2">
      <c r="A262" s="539"/>
      <c r="B262" s="540"/>
      <c r="C262" s="417"/>
      <c r="D262" s="397"/>
      <c r="E262" s="835"/>
      <c r="F262" s="1046"/>
      <c r="G262" s="708"/>
      <c r="H262" s="538"/>
      <c r="I262" s="652"/>
      <c r="J262" s="538"/>
      <c r="K262" s="226"/>
    </row>
    <row r="263" spans="1:11" s="288" customFormat="1" ht="14.25" x14ac:dyDescent="0.2">
      <c r="A263" s="539"/>
      <c r="B263" s="540"/>
      <c r="C263" s="417"/>
      <c r="D263" s="397"/>
      <c r="E263" s="835"/>
      <c r="F263" s="1046"/>
      <c r="G263" s="708"/>
      <c r="H263" s="538"/>
      <c r="I263" s="652"/>
      <c r="J263" s="538"/>
      <c r="K263" s="226"/>
    </row>
    <row r="264" spans="1:11" s="288" customFormat="1" ht="14.25" x14ac:dyDescent="0.2">
      <c r="A264" s="539"/>
      <c r="B264" s="540"/>
      <c r="C264" s="417"/>
      <c r="D264" s="397"/>
      <c r="E264" s="835"/>
      <c r="F264" s="1046"/>
      <c r="G264" s="708"/>
      <c r="H264" s="538"/>
      <c r="I264" s="652"/>
      <c r="J264" s="538"/>
      <c r="K264" s="226"/>
    </row>
    <row r="265" spans="1:11" s="288" customFormat="1" ht="14.25" x14ac:dyDescent="0.2">
      <c r="A265" s="539"/>
      <c r="B265" s="540"/>
      <c r="C265" s="417"/>
      <c r="D265" s="397"/>
      <c r="E265" s="835"/>
      <c r="F265" s="1046"/>
      <c r="G265" s="708"/>
      <c r="H265" s="538"/>
      <c r="I265" s="652"/>
      <c r="J265" s="538"/>
      <c r="K265" s="226"/>
    </row>
    <row r="266" spans="1:11" s="288" customFormat="1" ht="14.25" x14ac:dyDescent="0.2">
      <c r="A266" s="539"/>
      <c r="B266" s="540"/>
      <c r="C266" s="417"/>
      <c r="D266" s="397"/>
      <c r="E266" s="835"/>
      <c r="F266" s="1046"/>
      <c r="G266" s="708"/>
      <c r="H266" s="538"/>
      <c r="I266" s="652"/>
      <c r="J266" s="538"/>
      <c r="K266" s="226"/>
    </row>
    <row r="267" spans="1:11" s="288" customFormat="1" ht="14.25" x14ac:dyDescent="0.2">
      <c r="A267" s="539"/>
      <c r="B267" s="540"/>
      <c r="C267" s="417"/>
      <c r="D267" s="397"/>
      <c r="E267" s="835"/>
      <c r="F267" s="1046"/>
      <c r="G267" s="708"/>
      <c r="H267" s="538"/>
      <c r="I267" s="652"/>
      <c r="J267" s="538"/>
      <c r="K267" s="226"/>
    </row>
    <row r="268" spans="1:11" s="288" customFormat="1" ht="14.25" x14ac:dyDescent="0.2">
      <c r="A268" s="539"/>
      <c r="B268" s="540"/>
      <c r="C268" s="417"/>
      <c r="D268" s="397"/>
      <c r="E268" s="835"/>
      <c r="F268" s="1046"/>
      <c r="G268" s="708"/>
      <c r="H268" s="538"/>
      <c r="I268" s="652"/>
      <c r="J268" s="538"/>
      <c r="K268" s="226"/>
    </row>
    <row r="269" spans="1:11" s="288" customFormat="1" ht="14.25" x14ac:dyDescent="0.2">
      <c r="A269" s="539"/>
      <c r="B269" s="540"/>
      <c r="C269" s="417"/>
      <c r="D269" s="397"/>
      <c r="E269" s="835"/>
      <c r="F269" s="1046"/>
      <c r="G269" s="708"/>
      <c r="H269" s="538"/>
      <c r="I269" s="652"/>
      <c r="J269" s="538"/>
      <c r="K269" s="226"/>
    </row>
    <row r="270" spans="1:11" s="288" customFormat="1" ht="14.25" x14ac:dyDescent="0.2">
      <c r="A270" s="539"/>
      <c r="B270" s="540"/>
      <c r="C270" s="417"/>
      <c r="D270" s="397"/>
      <c r="E270" s="835"/>
      <c r="F270" s="1046"/>
      <c r="G270" s="708"/>
      <c r="H270" s="538"/>
      <c r="I270" s="652"/>
      <c r="J270" s="538"/>
      <c r="K270" s="226"/>
    </row>
    <row r="271" spans="1:11" s="288" customFormat="1" ht="14.25" x14ac:dyDescent="0.2">
      <c r="A271" s="539"/>
      <c r="B271" s="540"/>
      <c r="C271" s="417"/>
      <c r="D271" s="397"/>
      <c r="E271" s="835"/>
      <c r="F271" s="1046"/>
      <c r="G271" s="708"/>
      <c r="H271" s="538"/>
      <c r="I271" s="652"/>
      <c r="J271" s="538"/>
      <c r="K271" s="226"/>
    </row>
    <row r="272" spans="1:11" s="288" customFormat="1" ht="14.25" x14ac:dyDescent="0.2">
      <c r="A272" s="539"/>
      <c r="B272" s="540"/>
      <c r="C272" s="417"/>
      <c r="D272" s="397"/>
      <c r="E272" s="835"/>
      <c r="F272" s="1046"/>
      <c r="G272" s="708"/>
      <c r="H272" s="538"/>
      <c r="I272" s="652"/>
      <c r="J272" s="538"/>
      <c r="K272" s="226"/>
    </row>
    <row r="273" spans="1:11" s="288" customFormat="1" ht="14.25" x14ac:dyDescent="0.2">
      <c r="A273" s="539"/>
      <c r="B273" s="540"/>
      <c r="C273" s="417"/>
      <c r="D273" s="397"/>
      <c r="E273" s="835"/>
      <c r="F273" s="1046"/>
      <c r="G273" s="708"/>
      <c r="H273" s="538"/>
      <c r="I273" s="652"/>
      <c r="J273" s="538"/>
      <c r="K273" s="226"/>
    </row>
    <row r="274" spans="1:11" s="288" customFormat="1" ht="14.25" x14ac:dyDescent="0.2">
      <c r="A274" s="539"/>
      <c r="B274" s="540"/>
      <c r="C274" s="417"/>
      <c r="D274" s="397"/>
      <c r="E274" s="835"/>
      <c r="F274" s="1046"/>
      <c r="G274" s="708"/>
      <c r="H274" s="538"/>
      <c r="I274" s="652"/>
      <c r="J274" s="538"/>
      <c r="K274" s="226"/>
    </row>
    <row r="275" spans="1:11" s="288" customFormat="1" ht="14.25" x14ac:dyDescent="0.2">
      <c r="A275" s="539"/>
      <c r="B275" s="540"/>
      <c r="C275" s="417"/>
      <c r="D275" s="397"/>
      <c r="E275" s="835"/>
      <c r="F275" s="1046"/>
      <c r="G275" s="708"/>
      <c r="H275" s="538"/>
      <c r="I275" s="652"/>
      <c r="J275" s="538"/>
      <c r="K275" s="226"/>
    </row>
    <row r="276" spans="1:11" s="288" customFormat="1" ht="14.25" x14ac:dyDescent="0.2">
      <c r="A276" s="539"/>
      <c r="B276" s="540"/>
      <c r="C276" s="417"/>
      <c r="D276" s="397"/>
      <c r="E276" s="835"/>
      <c r="F276" s="1046"/>
      <c r="G276" s="708"/>
      <c r="H276" s="538"/>
      <c r="I276" s="652"/>
      <c r="J276" s="538"/>
      <c r="K276" s="226"/>
    </row>
    <row r="277" spans="1:11" s="288" customFormat="1" ht="14.25" x14ac:dyDescent="0.2">
      <c r="A277" s="539"/>
      <c r="B277" s="540"/>
      <c r="C277" s="417"/>
      <c r="D277" s="397"/>
      <c r="E277" s="835"/>
      <c r="F277" s="1046"/>
      <c r="G277" s="708"/>
      <c r="H277" s="538"/>
      <c r="I277" s="652"/>
      <c r="J277" s="538"/>
      <c r="K277" s="226"/>
    </row>
    <row r="278" spans="1:11" s="288" customFormat="1" ht="14.25" x14ac:dyDescent="0.2">
      <c r="A278" s="539"/>
      <c r="B278" s="540"/>
      <c r="C278" s="417"/>
      <c r="D278" s="397"/>
      <c r="E278" s="835"/>
      <c r="F278" s="1046"/>
      <c r="G278" s="708"/>
      <c r="H278" s="538"/>
      <c r="I278" s="652"/>
      <c r="J278" s="538"/>
      <c r="K278" s="226"/>
    </row>
    <row r="279" spans="1:11" s="288" customFormat="1" ht="14.25" x14ac:dyDescent="0.2">
      <c r="A279" s="539"/>
      <c r="B279" s="540"/>
      <c r="C279" s="417"/>
      <c r="D279" s="397"/>
      <c r="E279" s="835"/>
      <c r="F279" s="1046"/>
      <c r="G279" s="708"/>
      <c r="H279" s="538"/>
      <c r="I279" s="652"/>
      <c r="J279" s="538"/>
      <c r="K279" s="226"/>
    </row>
    <row r="280" spans="1:11" s="288" customFormat="1" ht="14.25" x14ac:dyDescent="0.2">
      <c r="A280" s="539"/>
      <c r="B280" s="540"/>
      <c r="C280" s="417"/>
      <c r="D280" s="397"/>
      <c r="E280" s="835"/>
      <c r="F280" s="1046"/>
      <c r="G280" s="708"/>
      <c r="H280" s="538"/>
      <c r="I280" s="652"/>
      <c r="J280" s="538"/>
      <c r="K280" s="226"/>
    </row>
    <row r="281" spans="1:11" s="288" customFormat="1" ht="14.25" x14ac:dyDescent="0.2">
      <c r="A281" s="539"/>
      <c r="B281" s="540"/>
      <c r="C281" s="417"/>
      <c r="D281" s="397"/>
      <c r="E281" s="835"/>
      <c r="F281" s="1046"/>
      <c r="G281" s="708"/>
      <c r="H281" s="538"/>
      <c r="I281" s="652"/>
      <c r="J281" s="538"/>
      <c r="K281" s="226"/>
    </row>
    <row r="282" spans="1:11" s="288" customFormat="1" ht="14.25" x14ac:dyDescent="0.2">
      <c r="A282" s="539"/>
      <c r="B282" s="540"/>
      <c r="C282" s="417"/>
      <c r="D282" s="397"/>
      <c r="E282" s="835"/>
      <c r="F282" s="1046"/>
      <c r="G282" s="708"/>
      <c r="H282" s="538"/>
      <c r="I282" s="652"/>
      <c r="J282" s="538"/>
      <c r="K282" s="226"/>
    </row>
    <row r="283" spans="1:11" s="288" customFormat="1" ht="14.25" x14ac:dyDescent="0.2">
      <c r="A283" s="539"/>
      <c r="B283" s="540"/>
      <c r="C283" s="417"/>
      <c r="D283" s="397"/>
      <c r="E283" s="835"/>
      <c r="F283" s="1046"/>
      <c r="G283" s="708"/>
      <c r="H283" s="538"/>
      <c r="I283" s="652"/>
      <c r="J283" s="538"/>
      <c r="K283" s="226"/>
    </row>
    <row r="284" spans="1:11" s="288" customFormat="1" ht="14.25" x14ac:dyDescent="0.2">
      <c r="A284" s="539"/>
      <c r="B284" s="540"/>
      <c r="C284" s="417"/>
      <c r="D284" s="397"/>
      <c r="E284" s="835"/>
      <c r="F284" s="1046"/>
      <c r="G284" s="708"/>
      <c r="H284" s="538"/>
      <c r="I284" s="652"/>
      <c r="J284" s="538"/>
      <c r="K284" s="226"/>
    </row>
    <row r="285" spans="1:11" s="288" customFormat="1" ht="14.25" x14ac:dyDescent="0.2">
      <c r="A285" s="539"/>
      <c r="B285" s="540"/>
      <c r="C285" s="417"/>
      <c r="D285" s="397"/>
      <c r="E285" s="835"/>
      <c r="F285" s="1046"/>
      <c r="G285" s="708"/>
      <c r="H285" s="538"/>
      <c r="I285" s="652"/>
      <c r="J285" s="538"/>
      <c r="K285" s="226"/>
    </row>
    <row r="286" spans="1:11" s="288" customFormat="1" ht="14.25" x14ac:dyDescent="0.2">
      <c r="A286" s="539"/>
      <c r="B286" s="540"/>
      <c r="C286" s="417"/>
      <c r="D286" s="397"/>
      <c r="E286" s="835"/>
      <c r="F286" s="1046"/>
      <c r="G286" s="708"/>
      <c r="H286" s="538"/>
      <c r="I286" s="652"/>
      <c r="J286" s="538"/>
      <c r="K286" s="226"/>
    </row>
    <row r="287" spans="1:11" s="288" customFormat="1" ht="14.25" x14ac:dyDescent="0.2">
      <c r="A287" s="539"/>
      <c r="B287" s="540"/>
      <c r="C287" s="417"/>
      <c r="D287" s="397"/>
      <c r="E287" s="835"/>
      <c r="F287" s="1046"/>
      <c r="G287" s="708"/>
      <c r="H287" s="538"/>
      <c r="I287" s="652"/>
      <c r="J287" s="538"/>
      <c r="K287" s="226"/>
    </row>
    <row r="288" spans="1:11" s="288" customFormat="1" ht="14.25" x14ac:dyDescent="0.2">
      <c r="A288" s="539"/>
      <c r="B288" s="540"/>
      <c r="C288" s="417"/>
      <c r="D288" s="397"/>
      <c r="E288" s="835"/>
      <c r="F288" s="1046"/>
      <c r="G288" s="708"/>
      <c r="H288" s="538"/>
      <c r="I288" s="652"/>
      <c r="J288" s="538"/>
      <c r="K288" s="226"/>
    </row>
    <row r="289" spans="1:11" s="288" customFormat="1" ht="14.25" x14ac:dyDescent="0.2">
      <c r="A289" s="539"/>
      <c r="B289" s="540"/>
      <c r="C289" s="417"/>
      <c r="D289" s="397"/>
      <c r="E289" s="835"/>
      <c r="F289" s="1046"/>
      <c r="G289" s="708"/>
      <c r="H289" s="538"/>
      <c r="I289" s="652"/>
      <c r="J289" s="538"/>
      <c r="K289" s="226"/>
    </row>
    <row r="290" spans="1:11" s="288" customFormat="1" ht="14.25" x14ac:dyDescent="0.2">
      <c r="A290" s="539"/>
      <c r="B290" s="540"/>
      <c r="C290" s="417"/>
      <c r="D290" s="397"/>
      <c r="E290" s="835"/>
      <c r="F290" s="1046"/>
      <c r="G290" s="708"/>
      <c r="H290" s="538"/>
      <c r="I290" s="652"/>
      <c r="J290" s="538"/>
      <c r="K290" s="226"/>
    </row>
    <row r="291" spans="1:11" s="288" customFormat="1" ht="14.25" x14ac:dyDescent="0.2">
      <c r="A291" s="539"/>
      <c r="B291" s="540"/>
      <c r="C291" s="417"/>
      <c r="D291" s="397"/>
      <c r="E291" s="835"/>
      <c r="F291" s="1046"/>
      <c r="G291" s="708"/>
      <c r="H291" s="538"/>
      <c r="I291" s="652"/>
      <c r="J291" s="538"/>
      <c r="K291" s="226"/>
    </row>
    <row r="292" spans="1:11" s="288" customFormat="1" ht="14.25" x14ac:dyDescent="0.2">
      <c r="A292" s="539"/>
      <c r="B292" s="540"/>
      <c r="C292" s="417"/>
      <c r="D292" s="397"/>
      <c r="E292" s="835"/>
      <c r="F292" s="1046"/>
      <c r="G292" s="708"/>
      <c r="H292" s="538"/>
      <c r="I292" s="652"/>
      <c r="J292" s="538"/>
      <c r="K292" s="226"/>
    </row>
    <row r="293" spans="1:11" s="288" customFormat="1" ht="14.25" x14ac:dyDescent="0.2">
      <c r="A293" s="539"/>
      <c r="B293" s="540"/>
      <c r="C293" s="417"/>
      <c r="D293" s="397"/>
      <c r="E293" s="835"/>
      <c r="F293" s="1046"/>
      <c r="G293" s="708"/>
      <c r="H293" s="538"/>
      <c r="I293" s="652"/>
      <c r="J293" s="538"/>
      <c r="K293" s="226"/>
    </row>
    <row r="294" spans="1:11" s="288" customFormat="1" ht="14.25" x14ac:dyDescent="0.2">
      <c r="A294" s="539"/>
      <c r="B294" s="540"/>
      <c r="C294" s="417"/>
      <c r="D294" s="397"/>
      <c r="E294" s="835"/>
      <c r="F294" s="1046"/>
      <c r="G294" s="708"/>
      <c r="H294" s="538"/>
      <c r="I294" s="652"/>
      <c r="J294" s="538"/>
      <c r="K294" s="226"/>
    </row>
    <row r="295" spans="1:11" s="288" customFormat="1" ht="14.25" x14ac:dyDescent="0.2">
      <c r="A295" s="539"/>
      <c r="B295" s="540"/>
      <c r="C295" s="417"/>
      <c r="D295" s="397"/>
      <c r="E295" s="835"/>
      <c r="F295" s="1046"/>
      <c r="G295" s="708"/>
      <c r="H295" s="538"/>
      <c r="I295" s="652"/>
      <c r="J295" s="538"/>
      <c r="K295" s="226"/>
    </row>
    <row r="296" spans="1:11" s="288" customFormat="1" ht="14.25" x14ac:dyDescent="0.2">
      <c r="A296" s="539"/>
      <c r="B296" s="540"/>
      <c r="C296" s="417"/>
      <c r="D296" s="397"/>
      <c r="E296" s="835"/>
      <c r="F296" s="1046"/>
      <c r="G296" s="708"/>
      <c r="H296" s="538"/>
      <c r="I296" s="652"/>
      <c r="J296" s="538"/>
      <c r="K296" s="226"/>
    </row>
    <row r="297" spans="1:11" s="288" customFormat="1" ht="14.25" x14ac:dyDescent="0.2">
      <c r="A297" s="539"/>
      <c r="B297" s="540"/>
      <c r="C297" s="417"/>
      <c r="D297" s="397"/>
      <c r="E297" s="835"/>
      <c r="F297" s="1046"/>
      <c r="G297" s="708"/>
      <c r="H297" s="538"/>
      <c r="I297" s="652"/>
      <c r="J297" s="538"/>
      <c r="K297" s="226"/>
    </row>
    <row r="298" spans="1:11" s="288" customFormat="1" ht="14.25" x14ac:dyDescent="0.2">
      <c r="A298" s="539"/>
      <c r="B298" s="540"/>
      <c r="C298" s="417"/>
      <c r="D298" s="397"/>
      <c r="E298" s="835"/>
      <c r="F298" s="1046"/>
      <c r="G298" s="708"/>
      <c r="H298" s="538"/>
      <c r="I298" s="652"/>
      <c r="J298" s="538"/>
      <c r="K298" s="226"/>
    </row>
    <row r="299" spans="1:11" s="288" customFormat="1" ht="14.25" x14ac:dyDescent="0.2">
      <c r="A299" s="539"/>
      <c r="B299" s="540"/>
      <c r="C299" s="417"/>
      <c r="D299" s="397"/>
      <c r="E299" s="835"/>
      <c r="F299" s="1046"/>
      <c r="G299" s="708"/>
      <c r="H299" s="538"/>
      <c r="I299" s="652"/>
      <c r="J299" s="538"/>
      <c r="K299" s="226"/>
    </row>
    <row r="300" spans="1:11" s="288" customFormat="1" ht="14.25" x14ac:dyDescent="0.2">
      <c r="A300" s="539"/>
      <c r="B300" s="540"/>
      <c r="C300" s="417"/>
      <c r="D300" s="397"/>
      <c r="E300" s="835"/>
      <c r="F300" s="1046"/>
      <c r="G300" s="708"/>
      <c r="H300" s="538"/>
      <c r="I300" s="652"/>
      <c r="J300" s="538"/>
      <c r="K300" s="226"/>
    </row>
    <row r="301" spans="1:11" s="288" customFormat="1" ht="14.25" x14ac:dyDescent="0.2">
      <c r="A301" s="539"/>
      <c r="B301" s="540"/>
      <c r="C301" s="417"/>
      <c r="D301" s="397"/>
      <c r="E301" s="835"/>
      <c r="F301" s="1046"/>
      <c r="G301" s="708"/>
      <c r="H301" s="538"/>
      <c r="I301" s="652"/>
      <c r="J301" s="538"/>
      <c r="K301" s="226"/>
    </row>
    <row r="302" spans="1:11" s="288" customFormat="1" ht="14.25" x14ac:dyDescent="0.2">
      <c r="A302" s="539"/>
      <c r="B302" s="540"/>
      <c r="C302" s="417"/>
      <c r="D302" s="397"/>
      <c r="E302" s="835"/>
      <c r="F302" s="1046"/>
      <c r="G302" s="708"/>
      <c r="H302" s="538"/>
      <c r="I302" s="652"/>
      <c r="J302" s="538"/>
      <c r="K302" s="226"/>
    </row>
    <row r="303" spans="1:11" s="288" customFormat="1" ht="14.25" x14ac:dyDescent="0.2">
      <c r="A303" s="539"/>
      <c r="B303" s="540"/>
      <c r="C303" s="417"/>
      <c r="D303" s="397"/>
      <c r="E303" s="835"/>
      <c r="F303" s="1046"/>
      <c r="G303" s="708"/>
      <c r="H303" s="538"/>
      <c r="I303" s="652"/>
      <c r="J303" s="538"/>
      <c r="K303" s="226"/>
    </row>
    <row r="304" spans="1:11" s="288" customFormat="1" ht="14.25" x14ac:dyDescent="0.2">
      <c r="A304" s="539"/>
      <c r="B304" s="540"/>
      <c r="C304" s="417"/>
      <c r="D304" s="397"/>
      <c r="E304" s="835"/>
      <c r="F304" s="1046"/>
      <c r="G304" s="708"/>
      <c r="H304" s="538"/>
      <c r="I304" s="652"/>
      <c r="J304" s="538"/>
      <c r="K304" s="226"/>
    </row>
    <row r="305" spans="1:11" s="288" customFormat="1" ht="14.25" x14ac:dyDescent="0.2">
      <c r="A305" s="539"/>
      <c r="B305" s="540"/>
      <c r="C305" s="417"/>
      <c r="D305" s="397"/>
      <c r="E305" s="835"/>
      <c r="F305" s="1046"/>
      <c r="G305" s="708"/>
      <c r="H305" s="538"/>
      <c r="I305" s="652"/>
      <c r="J305" s="538"/>
      <c r="K305" s="226"/>
    </row>
    <row r="306" spans="1:11" s="288" customFormat="1" ht="14.25" x14ac:dyDescent="0.2">
      <c r="A306" s="539"/>
      <c r="B306" s="540"/>
      <c r="C306" s="417"/>
      <c r="D306" s="397"/>
      <c r="E306" s="835"/>
      <c r="F306" s="1046"/>
      <c r="G306" s="708"/>
      <c r="H306" s="538"/>
      <c r="I306" s="652"/>
      <c r="J306" s="538"/>
      <c r="K306" s="226"/>
    </row>
    <row r="307" spans="1:11" s="288" customFormat="1" ht="14.25" x14ac:dyDescent="0.2">
      <c r="A307" s="539"/>
      <c r="B307" s="540"/>
      <c r="C307" s="417"/>
      <c r="D307" s="397"/>
      <c r="E307" s="835"/>
      <c r="F307" s="1046"/>
      <c r="G307" s="708"/>
      <c r="H307" s="538"/>
      <c r="I307" s="652"/>
      <c r="J307" s="538"/>
      <c r="K307" s="226"/>
    </row>
    <row r="308" spans="1:11" s="288" customFormat="1" ht="14.25" x14ac:dyDescent="0.2">
      <c r="A308" s="539"/>
      <c r="B308" s="540"/>
      <c r="C308" s="417"/>
      <c r="D308" s="397"/>
      <c r="E308" s="835"/>
      <c r="F308" s="1046"/>
      <c r="G308" s="708"/>
      <c r="H308" s="538"/>
      <c r="I308" s="652"/>
      <c r="J308" s="538"/>
      <c r="K308" s="226"/>
    </row>
    <row r="309" spans="1:11" s="288" customFormat="1" ht="14.25" x14ac:dyDescent="0.2">
      <c r="A309" s="539"/>
      <c r="B309" s="540"/>
      <c r="C309" s="417"/>
      <c r="D309" s="397"/>
      <c r="E309" s="835"/>
      <c r="F309" s="1046"/>
      <c r="G309" s="708"/>
      <c r="H309" s="538"/>
      <c r="I309" s="652"/>
      <c r="J309" s="538"/>
      <c r="K309" s="226"/>
    </row>
    <row r="310" spans="1:11" s="288" customFormat="1" ht="14.25" x14ac:dyDescent="0.2">
      <c r="A310" s="539"/>
      <c r="B310" s="540"/>
      <c r="C310" s="417"/>
      <c r="D310" s="397"/>
      <c r="E310" s="835"/>
      <c r="F310" s="1046"/>
      <c r="G310" s="708"/>
      <c r="H310" s="538"/>
      <c r="I310" s="652"/>
      <c r="J310" s="538"/>
      <c r="K310" s="226"/>
    </row>
    <row r="311" spans="1:11" s="288" customFormat="1" ht="14.25" x14ac:dyDescent="0.2">
      <c r="A311" s="539"/>
      <c r="B311" s="540"/>
      <c r="C311" s="417"/>
      <c r="D311" s="397"/>
      <c r="E311" s="835"/>
      <c r="F311" s="1046"/>
      <c r="G311" s="708"/>
      <c r="H311" s="538"/>
      <c r="I311" s="652"/>
      <c r="J311" s="538"/>
      <c r="K311" s="226"/>
    </row>
    <row r="312" spans="1:11" s="288" customFormat="1" ht="14.25" x14ac:dyDescent="0.2">
      <c r="A312" s="539"/>
      <c r="B312" s="540"/>
      <c r="C312" s="417"/>
      <c r="D312" s="397"/>
      <c r="E312" s="835"/>
      <c r="F312" s="1046"/>
      <c r="G312" s="708"/>
      <c r="H312" s="538"/>
      <c r="I312" s="652"/>
      <c r="J312" s="538"/>
      <c r="K312" s="226"/>
    </row>
    <row r="313" spans="1:11" s="288" customFormat="1" ht="14.25" x14ac:dyDescent="0.2">
      <c r="A313" s="539"/>
      <c r="B313" s="540"/>
      <c r="C313" s="417"/>
      <c r="D313" s="397"/>
      <c r="E313" s="835"/>
      <c r="F313" s="1046"/>
      <c r="G313" s="708"/>
      <c r="H313" s="538"/>
      <c r="I313" s="652"/>
      <c r="J313" s="538"/>
      <c r="K313" s="226"/>
    </row>
    <row r="314" spans="1:11" s="288" customFormat="1" ht="14.25" x14ac:dyDescent="0.2">
      <c r="A314" s="539"/>
      <c r="B314" s="540"/>
      <c r="C314" s="417"/>
      <c r="D314" s="397"/>
      <c r="E314" s="835"/>
      <c r="F314" s="1046"/>
      <c r="G314" s="708"/>
      <c r="H314" s="538"/>
      <c r="I314" s="652"/>
      <c r="J314" s="538"/>
      <c r="K314" s="226"/>
    </row>
    <row r="315" spans="1:11" s="288" customFormat="1" ht="14.25" x14ac:dyDescent="0.2">
      <c r="A315" s="539"/>
      <c r="B315" s="540"/>
      <c r="C315" s="417"/>
      <c r="D315" s="397"/>
      <c r="E315" s="835"/>
      <c r="F315" s="1046"/>
      <c r="G315" s="708"/>
      <c r="H315" s="538"/>
      <c r="I315" s="652"/>
      <c r="J315" s="538"/>
      <c r="K315" s="226"/>
    </row>
    <row r="316" spans="1:11" s="288" customFormat="1" ht="14.25" x14ac:dyDescent="0.2">
      <c r="A316" s="539"/>
      <c r="B316" s="540"/>
      <c r="C316" s="417"/>
      <c r="D316" s="397"/>
      <c r="E316" s="835"/>
      <c r="F316" s="1046"/>
      <c r="G316" s="708"/>
      <c r="H316" s="538"/>
      <c r="I316" s="652"/>
      <c r="J316" s="538"/>
      <c r="K316" s="226"/>
    </row>
    <row r="317" spans="1:11" s="288" customFormat="1" ht="14.25" x14ac:dyDescent="0.2">
      <c r="A317" s="539"/>
      <c r="B317" s="540"/>
      <c r="C317" s="417"/>
      <c r="D317" s="397"/>
      <c r="E317" s="835"/>
      <c r="F317" s="1046"/>
      <c r="G317" s="708"/>
      <c r="H317" s="538"/>
      <c r="I317" s="652"/>
      <c r="J317" s="538"/>
      <c r="K317" s="226"/>
    </row>
    <row r="318" spans="1:11" s="288" customFormat="1" ht="14.25" x14ac:dyDescent="0.2">
      <c r="A318" s="539"/>
      <c r="B318" s="540"/>
      <c r="C318" s="417"/>
      <c r="D318" s="397"/>
      <c r="E318" s="835"/>
      <c r="F318" s="1046"/>
      <c r="G318" s="708"/>
      <c r="H318" s="538"/>
      <c r="I318" s="652"/>
      <c r="J318" s="538"/>
      <c r="K318" s="226"/>
    </row>
    <row r="319" spans="1:11" s="288" customFormat="1" ht="14.25" x14ac:dyDescent="0.2">
      <c r="A319" s="539"/>
      <c r="B319" s="540"/>
      <c r="C319" s="417"/>
      <c r="D319" s="397"/>
      <c r="E319" s="835"/>
      <c r="F319" s="1046"/>
      <c r="G319" s="708"/>
      <c r="H319" s="538"/>
      <c r="I319" s="652"/>
      <c r="J319" s="538"/>
      <c r="K319" s="226"/>
    </row>
    <row r="320" spans="1:11" s="288" customFormat="1" ht="14.25" x14ac:dyDescent="0.2">
      <c r="A320" s="539"/>
      <c r="B320" s="540"/>
      <c r="C320" s="417"/>
      <c r="D320" s="397"/>
      <c r="E320" s="835"/>
      <c r="F320" s="1046"/>
      <c r="G320" s="708"/>
      <c r="H320" s="538"/>
      <c r="I320" s="652"/>
      <c r="J320" s="538"/>
      <c r="K320" s="226"/>
    </row>
    <row r="321" spans="1:11" s="288" customFormat="1" ht="14.25" x14ac:dyDescent="0.2">
      <c r="A321" s="539"/>
      <c r="B321" s="540"/>
      <c r="C321" s="417"/>
      <c r="D321" s="397"/>
      <c r="E321" s="835"/>
      <c r="F321" s="1046"/>
      <c r="G321" s="708"/>
      <c r="H321" s="538"/>
      <c r="I321" s="652"/>
      <c r="J321" s="538"/>
      <c r="K321" s="226"/>
    </row>
    <row r="322" spans="1:11" s="288" customFormat="1" ht="14.25" x14ac:dyDescent="0.2">
      <c r="A322" s="539"/>
      <c r="B322" s="540"/>
      <c r="C322" s="417"/>
      <c r="D322" s="397"/>
      <c r="E322" s="835"/>
      <c r="F322" s="1046"/>
      <c r="G322" s="708"/>
      <c r="H322" s="538"/>
      <c r="I322" s="652"/>
      <c r="J322" s="538"/>
      <c r="K322" s="226"/>
    </row>
    <row r="323" spans="1:11" s="288" customFormat="1" ht="14.25" x14ac:dyDescent="0.2">
      <c r="A323" s="539"/>
      <c r="B323" s="540"/>
      <c r="C323" s="417"/>
      <c r="D323" s="397"/>
      <c r="E323" s="835"/>
      <c r="F323" s="1046"/>
      <c r="G323" s="708"/>
      <c r="H323" s="538"/>
      <c r="I323" s="652"/>
      <c r="J323" s="538"/>
      <c r="K323" s="226"/>
    </row>
    <row r="324" spans="1:11" s="288" customFormat="1" ht="14.25" x14ac:dyDescent="0.2">
      <c r="A324" s="539"/>
      <c r="B324" s="540"/>
      <c r="C324" s="417"/>
      <c r="D324" s="397"/>
      <c r="E324" s="835"/>
      <c r="F324" s="1046"/>
      <c r="G324" s="708"/>
      <c r="H324" s="538"/>
      <c r="I324" s="652"/>
      <c r="J324" s="538"/>
      <c r="K324" s="226"/>
    </row>
    <row r="325" spans="1:11" s="288" customFormat="1" ht="14.25" x14ac:dyDescent="0.2">
      <c r="A325" s="539"/>
      <c r="B325" s="540"/>
      <c r="C325" s="417"/>
      <c r="D325" s="397"/>
      <c r="E325" s="835"/>
      <c r="F325" s="1046"/>
      <c r="G325" s="708"/>
      <c r="H325" s="538"/>
      <c r="I325" s="652"/>
      <c r="J325" s="538"/>
      <c r="K325" s="226"/>
    </row>
    <row r="326" spans="1:11" s="288" customFormat="1" ht="14.25" x14ac:dyDescent="0.2">
      <c r="A326" s="539"/>
      <c r="B326" s="540"/>
      <c r="C326" s="417"/>
      <c r="D326" s="397"/>
      <c r="E326" s="835"/>
      <c r="F326" s="1046"/>
      <c r="G326" s="708"/>
      <c r="H326" s="538"/>
      <c r="I326" s="652"/>
      <c r="J326" s="538"/>
      <c r="K326" s="226"/>
    </row>
    <row r="327" spans="1:11" s="288" customFormat="1" ht="14.25" x14ac:dyDescent="0.2">
      <c r="A327" s="539"/>
      <c r="B327" s="540"/>
      <c r="C327" s="417"/>
      <c r="D327" s="397"/>
      <c r="E327" s="835"/>
      <c r="F327" s="1046"/>
      <c r="G327" s="708"/>
      <c r="H327" s="538"/>
      <c r="I327" s="652"/>
      <c r="J327" s="538"/>
      <c r="K327" s="226"/>
    </row>
    <row r="328" spans="1:11" s="288" customFormat="1" ht="14.25" x14ac:dyDescent="0.2">
      <c r="A328" s="539"/>
      <c r="B328" s="540"/>
      <c r="C328" s="417"/>
      <c r="D328" s="397"/>
      <c r="E328" s="835"/>
      <c r="F328" s="1046"/>
      <c r="G328" s="708"/>
      <c r="H328" s="538"/>
      <c r="I328" s="652"/>
      <c r="J328" s="538"/>
      <c r="K328" s="226"/>
    </row>
    <row r="329" spans="1:11" s="288" customFormat="1" ht="14.25" x14ac:dyDescent="0.2">
      <c r="A329" s="539"/>
      <c r="B329" s="540"/>
      <c r="C329" s="417"/>
      <c r="D329" s="397"/>
      <c r="E329" s="835"/>
      <c r="F329" s="1046"/>
      <c r="G329" s="708"/>
      <c r="H329" s="538"/>
      <c r="I329" s="652"/>
      <c r="J329" s="538"/>
      <c r="K329" s="226"/>
    </row>
    <row r="330" spans="1:11" s="288" customFormat="1" ht="14.25" x14ac:dyDescent="0.2">
      <c r="A330" s="539"/>
      <c r="B330" s="540"/>
      <c r="C330" s="417"/>
      <c r="D330" s="397"/>
      <c r="E330" s="835"/>
      <c r="F330" s="1046"/>
      <c r="G330" s="708"/>
      <c r="H330" s="538"/>
      <c r="I330" s="652"/>
      <c r="J330" s="538"/>
      <c r="K330" s="226"/>
    </row>
    <row r="331" spans="1:11" s="7" customFormat="1" ht="17.100000000000001" customHeight="1" x14ac:dyDescent="0.2">
      <c r="A331" s="1217" t="s">
        <v>2582</v>
      </c>
      <c r="B331" s="1217"/>
      <c r="C331" s="1217"/>
      <c r="D331" s="1217"/>
      <c r="E331" s="1217"/>
      <c r="F331" s="1217"/>
      <c r="G331" s="1217"/>
      <c r="H331" s="1217"/>
      <c r="I331" s="1217"/>
      <c r="J331" s="1217"/>
      <c r="K331" s="1217"/>
    </row>
    <row r="332" spans="1:11" ht="8.4499999999999993" customHeight="1" x14ac:dyDescent="0.2">
      <c r="A332" s="406" t="s">
        <v>106</v>
      </c>
    </row>
  </sheetData>
  <sheetProtection algorithmName="SHA-512" hashValue="0HetNrG8jOAcKqNVoXLDD5wACFQQyfZ5HL/CwLWd+DWaj/NVj1MQo01/FsnoO96VucO7Py3uxcbZZCRaVh2bFw==" saltValue="mLo205S7QyH7zp/e3Ro3Zw==" spinCount="100000" sheet="1" objects="1" scenarios="1" formatColumns="0" formatRows="0" insertRows="0" deleteRows="0" autoFilter="0"/>
  <dataConsolidate function="count">
    <dataRefs count="1">
      <dataRef ref="A10:A55" sheet="Unit Types - Emission Rates"/>
    </dataRefs>
  </dataConsolidate>
  <mergeCells count="5">
    <mergeCell ref="A4:J4"/>
    <mergeCell ref="A2:J2"/>
    <mergeCell ref="A3:J3"/>
    <mergeCell ref="A331:K331"/>
    <mergeCell ref="A1:K1"/>
  </mergeCells>
  <conditionalFormatting sqref="A6:C330">
    <cfRule type="expression" dxfId="1" priority="129">
      <formula>AND(ISBLANK(A6),ISBLANK($B6),ISBLANK($C6),NOT(ISBLANK($D6)))</formula>
    </cfRule>
  </conditionalFormatting>
  <dataValidations count="11">
    <dataValidation type="list" errorStyle="information" allowBlank="1" errorTitle="Invalid entry" error="This pollutant is either not expected in this entry field, misspelled, or in an incorrect format. Please try again. Failure to fix this entry may result in this spreadsheet incorrectly calculating total pollutants." promptTitle="Pollutant" prompt="List each air contaminant name. Certain common pollutants must be listed as follows: &quot;VOC,&quot; &quot;PM,&quot; &quot;PM10,&quot; &quot;PM2.5,&quot; &quot;NOx,&quot; &quot;CO,&quot; &quot;SO2,&quot; and &quot;Pb.&quot; This spreadsheet can only display 12 non-criteria pollutants total, and 13 pollutants per FIN or EPN." sqref="D6:D330" xr:uid="{B1935AE3-EF4E-41D4-9DC2-ECE57811DFCF}">
      <formula1>"VOC, PM, PM10, PM2.5, NOx, CO, SO2, Pb, Exempt Solvents, Halogenated Compounds, H2S, H2SO4, CO2,  CO2 Equivalent, N2O, CH4, NH3, Cl2, HCl"</formula1>
    </dataValidation>
    <dataValidation allowBlank="1" showErrorMessage="1" error="This emission rate cannot be less than or equal to zero. If the value is zero, leave this field blank (delete key). If the value is nearly zero, you may write &quot;&lt;0.01&quot; as your entry." promptTitle="Proposed Long-Term" prompt="Enter the proposed long-term emission rate, in tons per year." sqref="J6:J330" xr:uid="{D153753B-8DA4-4C24-869D-EF0493798ABE}"/>
    <dataValidation allowBlank="1" showErrorMessage="1" error="This emission rate cannot be less than or equal to zero. If the value is zero, leave this field blank (delete key). If the value is nearly zero, you may write &quot;&lt;0.01&quot; as your entry." promptTitle="Proposed Short-Term" prompt="Enter the proposed short-term emission rate, in pounds per hour." sqref="I6:I330" xr:uid="{CE21CB87-0EDC-4D0C-A666-5431133F71C0}"/>
    <dataValidation allowBlank="1" showErrorMessage="1" error="This emission rate cannot be less than or equal to zero. If the value is zero, leave this field blank (delete key). If the value is nearly zero, you may write &quot;&lt;0.01&quot; as your entry." promptTitle="Current Long-Term" prompt="If this facility already has a long-term emission rate, enter it here, in tons per year." sqref="F6:F330" xr:uid="{015F4E72-82D6-4059-A642-C6874481987E}"/>
    <dataValidation allowBlank="1" showErrorMessage="1" error="This emission rate cannot be less than or equal to zero. If the value is zero, leave this field blank (delete key). If the value is nearly zero, you may write &quot;&lt;0.01&quot; as your entry." promptTitle="Current Short-Term" prompt="If this facility already has a short-term emission rate, enter it here, in pounds per hour." sqref="E6:E330" xr:uid="{680302D6-550A-4382-B84B-257FE464F1BB}"/>
    <dataValidation type="textLength" errorStyle="information" operator="lessThanOrEqual" allowBlank="1" showErrorMessage="1" errorTitle="EPN Too Long" error="The Emission Point Number (EPN) must be 10 characters or fewer in length." promptTitle="Emission Point Number (EPN)" prompt="Identify each emission point with a unique number for this plant site. The emission point numbers (EPN) must be consistent with the emission point identification used on the plot plan and any previous permits." sqref="B6:B330" xr:uid="{A73327D4-07E4-459C-8DD3-265C51DF3C2F}">
      <formula1>10</formula1>
    </dataValidation>
    <dataValidation type="textLength" errorStyle="information" operator="lessThanOrEqual" allowBlank="1" showErrorMessage="1" errorTitle="Source Name Too Long" error="The Source Name must have 50 characters or fewer." promptTitle="Source Name" prompt="Give a very brief description on the source. Examples of emission point names are; “heater,” “vent,” ‘boiler,” “tank,” “reactor,” “separator,” “baghouse,” or “fugitive.”" sqref="C6:C330" xr:uid="{2CC20E73-CFC4-4EF2-8EE1-19102C03D148}">
      <formula1>50</formula1>
    </dataValidation>
    <dataValidation type="textLength" errorStyle="information" operator="lessThanOrEqual" allowBlank="1" showErrorMessage="1" errorTitle="FIN Too Long" error="The Facility ID Number (FIN) can only be 10 alphanumeric characters or fewer in length." promptTitle="Facility Identification Number" prompt="Associate the EPN to the appropriate facility with a facility identification number (FIN). These numbers can be alphanumeric and maximum of 10 characters. If appropriate, a FIN can be the same as the EPN. Abbreviations are acceptable." sqref="A6:A330" xr:uid="{3F492DDF-024C-43C4-AB14-5C18716DFE5C}">
      <formula1>10</formula1>
    </dataValidation>
    <dataValidation allowBlank="1" showErrorMessage="1" promptTitle="Internal Comments" prompt="This cell intentionally left blank for internal comments. All internal comments must be submitted prior to application submittal." sqref="K2:K330" xr:uid="{A1A24708-2EC4-45D8-BECC-767D26D79B5F}"/>
    <dataValidation allowBlank="1" showErrorMessage="1" error="This emission rate cannot be less than or equal to zero. If the value is zero, leave this field blank (delete key). If the value is nearly zero, you may write &quot;&lt;0.01&quot; as your entry." promptTitle="Consolidated Short-Term" prompt="If this FIN will be consolidated, enter the short-term emissions here, in pounds per hour." sqref="G6:G330" xr:uid="{04366C78-3920-4CC8-972D-B1DB22643CF7}"/>
    <dataValidation allowBlank="1" showErrorMessage="1" error="This emission rate cannot be less than or equal to zero. If the value is zero, leave this field blank (delete key). If the value is nearly zero, you may write &quot;&lt;0.01&quot; as your entry." promptTitle="Consolidated Long-Term" prompt="If this FIN will be consolidated, enter the long-term emissions here, in tons per year." sqref="H6:H330" xr:uid="{5A2096D8-F458-49F2-AA8C-59A22043088A}"/>
  </dataValidations>
  <hyperlinks>
    <hyperlink ref="A4:G4" location="Cover!A10" tooltip="Click to jump back to the Cover Sheet." display="Click here to return to Cover Sheet." xr:uid="{3DDCEC08-3810-4B37-8EDF-C0A7DC91936C}"/>
    <hyperlink ref="A4:J4" location="Cover!A1" tooltip="Click here to return to Cover Sheet." display="Click here to return to Cover Sheet." xr:uid="{9B7A5397-DEF3-4CB2-9FA9-DAE7C60F0588}"/>
    <hyperlink ref="A331:K331" location="Summary!A1" display="Click here to go to the next sheet." xr:uid="{C4D681EA-1841-4638-B54F-0151A9459C50}"/>
  </hyperlinks>
  <printOptions horizontalCentered="1"/>
  <pageMargins left="0.25" right="0.25" top="1" bottom="0.5" header="0.3" footer="0.3"/>
  <pageSetup fitToHeight="0" orientation="landscape" cellComments="asDisplayed" r:id="rId1"/>
  <headerFooter scaleWithDoc="0">
    <oddHeader>&amp;C&amp;"Arial,Bold"Texas Commission on Environmental Quality
Form PI-1 General Application&amp;11
&amp;10&amp;A&amp;RDate: ____________
Permit #: ____________
Company: ____________</oddHeader>
    <oddFooter>&amp;CPage &amp;P&amp;LVersion 6.0</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7E4E8-8580-40B4-8FEB-7C3922F7D288}">
  <sheetPr codeName="Sheet15">
    <tabColor rgb="FFDCDCFF"/>
  </sheetPr>
  <dimension ref="A1:Q51"/>
  <sheetViews>
    <sheetView showGridLines="0" zoomScaleNormal="100" workbookViewId="0">
      <selection sqref="A1:O1"/>
    </sheetView>
  </sheetViews>
  <sheetFormatPr defaultColWidth="0" defaultRowHeight="12.75" zeroHeight="1" x14ac:dyDescent="0.2"/>
  <cols>
    <col min="1" max="1" width="18.42578125" customWidth="1"/>
    <col min="2" max="2" width="15.5703125" customWidth="1"/>
    <col min="3" max="4" width="9.7109375" customWidth="1"/>
    <col min="5" max="5" width="11.42578125" customWidth="1"/>
    <col min="6" max="6" width="9.7109375" customWidth="1"/>
    <col min="7" max="7" width="15.28515625" customWidth="1"/>
    <col min="8" max="8" width="6.5703125" customWidth="1"/>
    <col min="9" max="10" width="15.140625" customWidth="1"/>
    <col min="11" max="12" width="7.42578125" customWidth="1"/>
    <col min="13" max="14" width="6.140625" customWidth="1"/>
    <col min="15" max="15" width="21.85546875" customWidth="1"/>
    <col min="16" max="16" width="3.5703125" customWidth="1"/>
    <col min="17" max="17" width="2.7109375" customWidth="1"/>
    <col min="18" max="16384" width="21.85546875" hidden="1"/>
  </cols>
  <sheetData>
    <row r="1" spans="1:16" ht="3" customHeight="1" thickBot="1" x14ac:dyDescent="0.25">
      <c r="A1" s="1106"/>
      <c r="B1" s="1106"/>
      <c r="C1" s="1106"/>
      <c r="D1" s="1106"/>
      <c r="E1" s="1106"/>
      <c r="F1" s="1106"/>
      <c r="G1" s="1106"/>
      <c r="H1" s="1106"/>
      <c r="I1" s="1106"/>
      <c r="J1" s="1106"/>
      <c r="K1" s="1106"/>
      <c r="L1" s="1106"/>
      <c r="M1" s="1106"/>
      <c r="N1" s="1106"/>
      <c r="O1" s="1106"/>
      <c r="P1" s="156" t="s">
        <v>1984</v>
      </c>
    </row>
    <row r="2" spans="1:16" ht="30" customHeight="1" thickBot="1" x14ac:dyDescent="0.25">
      <c r="A2" s="1742" t="s">
        <v>2657</v>
      </c>
      <c r="B2" s="1743"/>
      <c r="C2" s="1743"/>
      <c r="D2" s="1743"/>
      <c r="E2" s="1743"/>
      <c r="F2" s="1743"/>
      <c r="G2" s="1743"/>
      <c r="H2" s="1743"/>
      <c r="I2" s="1743"/>
      <c r="J2" s="1743"/>
      <c r="K2" s="1743"/>
      <c r="L2" s="1743"/>
      <c r="M2" s="1743"/>
      <c r="N2" s="1743"/>
      <c r="O2" s="1744"/>
      <c r="P2" s="156" t="s">
        <v>1984</v>
      </c>
    </row>
    <row r="3" spans="1:16" ht="15" thickBot="1" x14ac:dyDescent="0.25">
      <c r="A3" s="1436" t="s">
        <v>2658</v>
      </c>
      <c r="B3" s="1437"/>
      <c r="C3" s="1437"/>
      <c r="D3" s="1437"/>
      <c r="E3" s="1437"/>
      <c r="F3" s="1437"/>
      <c r="G3" s="1437"/>
      <c r="H3" s="1437"/>
      <c r="I3" s="1437"/>
      <c r="J3" s="1437"/>
      <c r="K3" s="1437"/>
      <c r="L3" s="1437"/>
      <c r="M3" s="1437"/>
      <c r="N3" s="1437"/>
      <c r="O3" s="1438"/>
      <c r="P3" s="156" t="s">
        <v>1984</v>
      </c>
    </row>
    <row r="4" spans="1:16" ht="15" thickBot="1" x14ac:dyDescent="0.25">
      <c r="A4" s="1938" t="s">
        <v>1984</v>
      </c>
      <c r="B4" s="1938"/>
      <c r="C4" s="1938"/>
      <c r="D4" s="1938"/>
      <c r="E4" s="1938"/>
      <c r="F4" s="1938"/>
      <c r="G4" s="1938"/>
      <c r="H4" s="1938"/>
      <c r="I4" s="1938"/>
      <c r="J4" s="1938"/>
      <c r="K4" s="1938"/>
      <c r="L4" s="1938"/>
      <c r="M4" s="1938"/>
      <c r="N4" s="1938"/>
      <c r="O4" s="1938"/>
      <c r="P4" s="156" t="s">
        <v>1984</v>
      </c>
    </row>
    <row r="5" spans="1:16" ht="15" customHeight="1" thickBot="1" x14ac:dyDescent="0.25">
      <c r="A5" s="1338" t="s">
        <v>2659</v>
      </c>
      <c r="B5" s="1339"/>
      <c r="C5" s="1339"/>
      <c r="D5" s="1339"/>
      <c r="E5" s="1339"/>
      <c r="F5" s="1339"/>
      <c r="G5" s="1339"/>
      <c r="H5" s="1339"/>
      <c r="I5" s="1339"/>
      <c r="J5" s="1339"/>
      <c r="K5" s="1339"/>
      <c r="L5" s="1339"/>
      <c r="M5" s="1339"/>
      <c r="N5" s="1339"/>
      <c r="O5" s="1920"/>
      <c r="P5" s="156" t="s">
        <v>1984</v>
      </c>
    </row>
    <row r="6" spans="1:16" ht="54.75" customHeight="1" thickBot="1" x14ac:dyDescent="0.25">
      <c r="A6" s="1436" t="str">
        <f>IF(General!C127="","",General!C127)</f>
        <v/>
      </c>
      <c r="B6" s="1437"/>
      <c r="C6" s="1437"/>
      <c r="D6" s="1437"/>
      <c r="E6" s="1437"/>
      <c r="F6" s="1437"/>
      <c r="G6" s="1437"/>
      <c r="H6" s="1437"/>
      <c r="I6" s="1437"/>
      <c r="J6" s="1437"/>
      <c r="K6" s="1437"/>
      <c r="L6" s="1437"/>
      <c r="M6" s="1437"/>
      <c r="N6" s="1437"/>
      <c r="O6" s="1438"/>
      <c r="P6" s="156" t="s">
        <v>1984</v>
      </c>
    </row>
    <row r="7" spans="1:16" ht="15" thickBot="1" x14ac:dyDescent="0.25">
      <c r="A7" s="1957" t="s">
        <v>1984</v>
      </c>
      <c r="B7" s="1957"/>
      <c r="C7" s="1957"/>
      <c r="D7" s="1957"/>
      <c r="E7" s="1957"/>
      <c r="F7" s="1957"/>
      <c r="G7" s="1957"/>
      <c r="H7" s="1957"/>
      <c r="I7" s="1957"/>
      <c r="J7" s="1957"/>
      <c r="K7" s="1957"/>
      <c r="L7" s="1957"/>
      <c r="M7" s="1957"/>
      <c r="N7" s="1957"/>
      <c r="O7" s="1957"/>
      <c r="P7" s="156" t="s">
        <v>1984</v>
      </c>
    </row>
    <row r="8" spans="1:16" ht="15" customHeight="1" thickBot="1" x14ac:dyDescent="0.25">
      <c r="A8" s="1947" t="s">
        <v>2660</v>
      </c>
      <c r="B8" s="1948"/>
      <c r="C8" s="1948"/>
      <c r="D8" s="1948"/>
      <c r="E8" s="1948"/>
      <c r="F8" s="1948"/>
      <c r="G8" s="1949"/>
      <c r="H8" s="406" t="s">
        <v>1984</v>
      </c>
      <c r="I8" s="1962" t="s">
        <v>2661</v>
      </c>
      <c r="J8" s="1963"/>
      <c r="K8" s="1963"/>
      <c r="L8" s="1963"/>
      <c r="M8" s="1963"/>
      <c r="N8" s="1963"/>
      <c r="O8" s="155" t="str">
        <f>IF(General!G144="","",General!G144)</f>
        <v/>
      </c>
      <c r="P8" s="156" t="s">
        <v>1984</v>
      </c>
    </row>
    <row r="9" spans="1:16" ht="15.75" thickBot="1" x14ac:dyDescent="0.25">
      <c r="A9" s="1952" t="s">
        <v>1985</v>
      </c>
      <c r="B9" s="1953"/>
      <c r="C9" s="1954" t="str">
        <f>IF(General!D8="","",General!D8)</f>
        <v/>
      </c>
      <c r="D9" s="1304"/>
      <c r="E9" s="1304"/>
      <c r="F9" s="1304"/>
      <c r="G9" s="1955"/>
      <c r="H9" s="406" t="s">
        <v>1984</v>
      </c>
      <c r="I9" s="1926" t="s">
        <v>1984</v>
      </c>
      <c r="J9" s="1926"/>
      <c r="K9" s="1926"/>
      <c r="L9" s="1926"/>
      <c r="M9" s="1926"/>
      <c r="N9" s="1926"/>
      <c r="O9" s="1926"/>
      <c r="P9" s="156" t="s">
        <v>1984</v>
      </c>
    </row>
    <row r="10" spans="1:16" ht="15" customHeight="1" thickBot="1" x14ac:dyDescent="0.25">
      <c r="A10" s="1960" t="s">
        <v>2662</v>
      </c>
      <c r="B10" s="1961"/>
      <c r="C10" s="1958" t="str">
        <f>General!C13&amp;" "&amp;General!C14&amp;" "&amp;General!C15&amp;" "</f>
        <v xml:space="preserve">   </v>
      </c>
      <c r="D10" s="1958"/>
      <c r="E10" s="1958"/>
      <c r="F10" s="1958"/>
      <c r="G10" s="1959"/>
      <c r="H10" s="406" t="s">
        <v>1984</v>
      </c>
      <c r="I10" s="1860" t="s">
        <v>2663</v>
      </c>
      <c r="J10" s="1861"/>
      <c r="K10" s="1861"/>
      <c r="L10" s="1861"/>
      <c r="M10" s="1861"/>
      <c r="N10" s="1861"/>
      <c r="O10" s="1964"/>
      <c r="P10" s="156" t="s">
        <v>1984</v>
      </c>
    </row>
    <row r="11" spans="1:16" ht="14.25" x14ac:dyDescent="0.2">
      <c r="A11" s="1259" t="s">
        <v>2664</v>
      </c>
      <c r="B11" s="1260"/>
      <c r="C11" s="1260" t="str">
        <f>IF(General!C22="","",General!C22)</f>
        <v/>
      </c>
      <c r="D11" s="1260"/>
      <c r="E11" s="1260"/>
      <c r="F11" s="1260"/>
      <c r="G11" s="1940"/>
      <c r="H11" s="406" t="s">
        <v>1984</v>
      </c>
      <c r="I11" s="1965" t="s">
        <v>2665</v>
      </c>
      <c r="J11" s="1896"/>
      <c r="K11" s="1896"/>
      <c r="L11" s="1966" t="str">
        <f>IF(General!C130="","",General!C130)</f>
        <v/>
      </c>
      <c r="M11" s="1966"/>
      <c r="N11" s="1966"/>
      <c r="O11" s="1967"/>
      <c r="P11" s="156" t="s">
        <v>1984</v>
      </c>
    </row>
    <row r="12" spans="1:16" ht="15" thickBot="1" x14ac:dyDescent="0.25">
      <c r="A12" s="1259" t="s">
        <v>2666</v>
      </c>
      <c r="B12" s="1260"/>
      <c r="C12" s="1260" t="str">
        <f>IF(General!C24="","",General!C24)</f>
        <v/>
      </c>
      <c r="D12" s="1260"/>
      <c r="E12" s="1260"/>
      <c r="F12" s="1260"/>
      <c r="G12" s="1940"/>
      <c r="H12" s="406" t="s">
        <v>1984</v>
      </c>
      <c r="I12" s="1205" t="s">
        <v>2667</v>
      </c>
      <c r="J12" s="1206"/>
      <c r="K12" s="1206"/>
      <c r="L12" s="1968" t="str">
        <f>IF(General!C131="","",General!C131)</f>
        <v/>
      </c>
      <c r="M12" s="1968"/>
      <c r="N12" s="1968"/>
      <c r="O12" s="1969"/>
      <c r="P12" s="156" t="s">
        <v>1984</v>
      </c>
    </row>
    <row r="13" spans="1:16" ht="15.75" thickBot="1" x14ac:dyDescent="0.25">
      <c r="A13" s="1960" t="s">
        <v>2668</v>
      </c>
      <c r="B13" s="1961"/>
      <c r="C13" s="1260" t="str">
        <f>General!C26&amp;" " &amp; General!C27&amp;" " &amp; General!C28&amp;" "</f>
        <v xml:space="preserve">   </v>
      </c>
      <c r="D13" s="1260"/>
      <c r="E13" s="1260"/>
      <c r="F13" s="1260"/>
      <c r="G13" s="1940"/>
      <c r="H13" s="406" t="s">
        <v>1984</v>
      </c>
      <c r="I13" s="1926" t="s">
        <v>1984</v>
      </c>
      <c r="J13" s="1926"/>
      <c r="K13" s="1926"/>
      <c r="L13" s="1926"/>
      <c r="M13" s="1926"/>
      <c r="N13" s="1926"/>
      <c r="O13" s="1970"/>
      <c r="P13" s="156" t="s">
        <v>1984</v>
      </c>
    </row>
    <row r="14" spans="1:16" ht="15" customHeight="1" thickBot="1" x14ac:dyDescent="0.25">
      <c r="A14" s="1259" t="s">
        <v>2664</v>
      </c>
      <c r="B14" s="1260"/>
      <c r="C14" s="1260" t="str">
        <f>IF(General!C36="","",General!C36)</f>
        <v/>
      </c>
      <c r="D14" s="1260"/>
      <c r="E14" s="1260"/>
      <c r="F14" s="1260"/>
      <c r="G14" s="1940"/>
      <c r="H14" s="406" t="s">
        <v>1984</v>
      </c>
      <c r="I14" s="1519" t="s">
        <v>2669</v>
      </c>
      <c r="J14" s="1520"/>
      <c r="K14" s="1520"/>
      <c r="L14" s="1520"/>
      <c r="M14" s="1520"/>
      <c r="N14" s="1520"/>
      <c r="O14" s="1521"/>
      <c r="P14" s="156" t="s">
        <v>1984</v>
      </c>
    </row>
    <row r="15" spans="1:16" ht="45" customHeight="1" thickBot="1" x14ac:dyDescent="0.25">
      <c r="A15" s="1385" t="s">
        <v>2666</v>
      </c>
      <c r="B15" s="1386"/>
      <c r="C15" s="1386" t="str">
        <f>IF(General!C38="","",General!C38)</f>
        <v/>
      </c>
      <c r="D15" s="1386"/>
      <c r="E15" s="1386"/>
      <c r="F15" s="1386"/>
      <c r="G15" s="1939"/>
      <c r="H15" s="406" t="s">
        <v>1984</v>
      </c>
      <c r="I15" s="403" t="s">
        <v>505</v>
      </c>
      <c r="J15" s="631" t="s">
        <v>2670</v>
      </c>
      <c r="K15" s="1624" t="s">
        <v>2553</v>
      </c>
      <c r="L15" s="1624"/>
      <c r="M15" s="1129" t="s">
        <v>2671</v>
      </c>
      <c r="N15" s="1129"/>
      <c r="O15" s="404" t="s">
        <v>1997</v>
      </c>
      <c r="P15" s="156" t="s">
        <v>1984</v>
      </c>
    </row>
    <row r="16" spans="1:16" ht="15" thickBot="1" x14ac:dyDescent="0.25">
      <c r="A16" s="1926" t="s">
        <v>1984</v>
      </c>
      <c r="B16" s="1926"/>
      <c r="C16" s="1926"/>
      <c r="D16" s="1926"/>
      <c r="E16" s="1926"/>
      <c r="F16" s="1926"/>
      <c r="G16" s="1926"/>
      <c r="H16" s="406" t="s">
        <v>1984</v>
      </c>
      <c r="I16" s="714" t="s">
        <v>522</v>
      </c>
      <c r="J16" s="859">
        <f>IF('Public Notice'!B11="","",'Public Notice'!B11)</f>
        <v>0</v>
      </c>
      <c r="K16" s="1915">
        <f>IF('Public Notice'!C11="","",'Public Notice'!C11)</f>
        <v>0</v>
      </c>
      <c r="L16" s="1915"/>
      <c r="M16" s="1915">
        <f>IF('Public Notice'!D11="","",'Public Notice'!D11)</f>
        <v>0</v>
      </c>
      <c r="N16" s="1915"/>
      <c r="O16" s="1047">
        <f>IF('Public Notice'!E11="","",'Public Notice'!E11)</f>
        <v>0</v>
      </c>
      <c r="P16" s="156" t="s">
        <v>1984</v>
      </c>
    </row>
    <row r="17" spans="1:16" ht="15" customHeight="1" x14ac:dyDescent="0.2">
      <c r="A17" s="1971" t="s">
        <v>2672</v>
      </c>
      <c r="B17" s="1972"/>
      <c r="C17" s="1972"/>
      <c r="D17" s="1972"/>
      <c r="E17" s="1972"/>
      <c r="F17" s="1972"/>
      <c r="G17" s="1973"/>
      <c r="H17" s="406" t="s">
        <v>1984</v>
      </c>
      <c r="I17" s="714" t="s">
        <v>523</v>
      </c>
      <c r="J17" s="859">
        <f>IF('Public Notice'!B12="","",'Public Notice'!B12)</f>
        <v>0</v>
      </c>
      <c r="K17" s="1915">
        <f>IF('Public Notice'!C12="","",'Public Notice'!C12)</f>
        <v>0</v>
      </c>
      <c r="L17" s="1915"/>
      <c r="M17" s="1915">
        <f>IF('Public Notice'!D12="","",'Public Notice'!D12)</f>
        <v>0</v>
      </c>
      <c r="N17" s="1915"/>
      <c r="O17" s="1047">
        <f>IF('Public Notice'!E12="","",'Public Notice'!E12)</f>
        <v>0</v>
      </c>
      <c r="P17" s="156" t="s">
        <v>1984</v>
      </c>
    </row>
    <row r="18" spans="1:16" ht="18.75" x14ac:dyDescent="0.2">
      <c r="A18" s="1950" t="s">
        <v>8</v>
      </c>
      <c r="B18" s="1951"/>
      <c r="C18" s="1951"/>
      <c r="D18" s="1951" t="s">
        <v>9</v>
      </c>
      <c r="E18" s="1951"/>
      <c r="F18" s="1951" t="s">
        <v>2109</v>
      </c>
      <c r="G18" s="1956"/>
      <c r="H18" s="406" t="s">
        <v>1984</v>
      </c>
      <c r="I18" s="714" t="s">
        <v>681</v>
      </c>
      <c r="J18" s="859">
        <f>IF('Public Notice'!B13="","",'Public Notice'!B13)</f>
        <v>0</v>
      </c>
      <c r="K18" s="1915">
        <f>IF('Public Notice'!C13="","",'Public Notice'!C13)</f>
        <v>0</v>
      </c>
      <c r="L18" s="1915"/>
      <c r="M18" s="1915">
        <f>IF('Public Notice'!D13="","",'Public Notice'!D13)</f>
        <v>0</v>
      </c>
      <c r="N18" s="1915"/>
      <c r="O18" s="1047">
        <f>IF('Public Notice'!E13="","",'Public Notice'!E13)</f>
        <v>0</v>
      </c>
      <c r="P18" s="156" t="s">
        <v>1984</v>
      </c>
    </row>
    <row r="19" spans="1:16" ht="18.75" x14ac:dyDescent="0.2">
      <c r="A19" s="1812" t="s">
        <v>1039</v>
      </c>
      <c r="B19" s="1813"/>
      <c r="C19" s="1813"/>
      <c r="D19" s="1813" t="str">
        <f>IF(General!D54="","",General!D54)</f>
        <v/>
      </c>
      <c r="E19" s="1813"/>
      <c r="F19" s="1813" t="str">
        <f>IF(General!F54="","",General!F54)</f>
        <v/>
      </c>
      <c r="G19" s="1941"/>
      <c r="H19" s="406" t="s">
        <v>1984</v>
      </c>
      <c r="I19" s="714" t="s">
        <v>683</v>
      </c>
      <c r="J19" s="859">
        <f>IF('Public Notice'!B14="","",'Public Notice'!B14)</f>
        <v>0</v>
      </c>
      <c r="K19" s="1915">
        <f>IF('Public Notice'!C14="","",'Public Notice'!C14)</f>
        <v>0</v>
      </c>
      <c r="L19" s="1915"/>
      <c r="M19" s="1915">
        <f>IF('Public Notice'!D14="","",'Public Notice'!D14)</f>
        <v>0</v>
      </c>
      <c r="N19" s="1915"/>
      <c r="O19" s="1047">
        <f>IF('Public Notice'!E14="","",'Public Notice'!E14)</f>
        <v>0</v>
      </c>
      <c r="P19" s="156" t="s">
        <v>1984</v>
      </c>
    </row>
    <row r="20" spans="1:16" ht="18.75" x14ac:dyDescent="0.2">
      <c r="A20" s="1812" t="s">
        <v>2673</v>
      </c>
      <c r="B20" s="1813"/>
      <c r="C20" s="1813"/>
      <c r="D20" s="1813" t="str">
        <f>IF(General!D55="","",General!D55)</f>
        <v/>
      </c>
      <c r="E20" s="1813"/>
      <c r="F20" s="1813" t="str">
        <f>IF(General!F55="","",General!F55)</f>
        <v/>
      </c>
      <c r="G20" s="1941"/>
      <c r="H20" s="406" t="s">
        <v>1984</v>
      </c>
      <c r="I20" s="714" t="s">
        <v>685</v>
      </c>
      <c r="J20" s="859">
        <f>IF('Public Notice'!B15="","",'Public Notice'!B15)</f>
        <v>0</v>
      </c>
      <c r="K20" s="1915">
        <f>IF('Public Notice'!C15="","",'Public Notice'!C15)</f>
        <v>0</v>
      </c>
      <c r="L20" s="1915"/>
      <c r="M20" s="1915">
        <f>IF('Public Notice'!D15="","",'Public Notice'!D15)</f>
        <v>0</v>
      </c>
      <c r="N20" s="1915"/>
      <c r="O20" s="1047">
        <f>IF('Public Notice'!E15="","",'Public Notice'!E15)</f>
        <v>0</v>
      </c>
      <c r="P20" s="156" t="s">
        <v>1984</v>
      </c>
    </row>
    <row r="21" spans="1:16" ht="14.25" x14ac:dyDescent="0.2">
      <c r="A21" s="1812" t="s">
        <v>25</v>
      </c>
      <c r="B21" s="1813"/>
      <c r="C21" s="1813"/>
      <c r="D21" s="1813" t="str">
        <f>IF(General!D56="","",General!D56)</f>
        <v/>
      </c>
      <c r="E21" s="1813"/>
      <c r="F21" s="1813" t="str">
        <f>IF(General!F56="","",General!F56)</f>
        <v/>
      </c>
      <c r="G21" s="1941"/>
      <c r="H21" s="406" t="s">
        <v>1984</v>
      </c>
      <c r="I21" s="714" t="s">
        <v>525</v>
      </c>
      <c r="J21" s="859">
        <f>IF('Public Notice'!B16="","",'Public Notice'!B16)</f>
        <v>0</v>
      </c>
      <c r="K21" s="1915">
        <f>IF('Public Notice'!C16="","",'Public Notice'!C16)</f>
        <v>0</v>
      </c>
      <c r="L21" s="1915"/>
      <c r="M21" s="1915">
        <f>IF('Public Notice'!D16="","",'Public Notice'!D16)</f>
        <v>0</v>
      </c>
      <c r="N21" s="1915"/>
      <c r="O21" s="1047">
        <f>IF('Public Notice'!E16="","",'Public Notice'!E16)</f>
        <v>0</v>
      </c>
      <c r="P21" s="156" t="s">
        <v>1984</v>
      </c>
    </row>
    <row r="22" spans="1:16" ht="18.75" x14ac:dyDescent="0.2">
      <c r="A22" s="1812" t="s">
        <v>2674</v>
      </c>
      <c r="B22" s="1813"/>
      <c r="C22" s="1813"/>
      <c r="D22" s="1813" t="str">
        <f>IF(General!D57="","",General!D57)</f>
        <v/>
      </c>
      <c r="E22" s="1813"/>
      <c r="F22" s="1813" t="str">
        <f>IF(General!F57="","",General!F57)</f>
        <v/>
      </c>
      <c r="G22" s="1941"/>
      <c r="H22" s="406" t="s">
        <v>1984</v>
      </c>
      <c r="I22" s="714" t="s">
        <v>686</v>
      </c>
      <c r="J22" s="859">
        <f>IF('Public Notice'!B17="","",'Public Notice'!B17)</f>
        <v>0</v>
      </c>
      <c r="K22" s="1915">
        <f>IF('Public Notice'!C17="","",'Public Notice'!C17)</f>
        <v>0</v>
      </c>
      <c r="L22" s="1915"/>
      <c r="M22" s="1915">
        <f>IF('Public Notice'!D17="","",'Public Notice'!D17)</f>
        <v>0</v>
      </c>
      <c r="N22" s="1915"/>
      <c r="O22" s="1047">
        <f>IF('Public Notice'!E17="","",'Public Notice'!E17)</f>
        <v>0</v>
      </c>
      <c r="P22" s="156" t="s">
        <v>1984</v>
      </c>
    </row>
    <row r="23" spans="1:16" ht="14.25" x14ac:dyDescent="0.2">
      <c r="A23" s="1812" t="s">
        <v>27</v>
      </c>
      <c r="B23" s="1813"/>
      <c r="C23" s="1813"/>
      <c r="D23" s="1813" t="str">
        <f>IF(General!D58="","",General!D58)</f>
        <v/>
      </c>
      <c r="E23" s="1813"/>
      <c r="F23" s="1813" t="str">
        <f>IF(General!F58="","",General!F58)</f>
        <v/>
      </c>
      <c r="G23" s="1941"/>
      <c r="H23" s="406" t="s">
        <v>1984</v>
      </c>
      <c r="I23" s="714" t="s">
        <v>687</v>
      </c>
      <c r="J23" s="859">
        <f>IF('Public Notice'!B18="","",'Public Notice'!B18)</f>
        <v>0</v>
      </c>
      <c r="K23" s="1915">
        <f>IF('Public Notice'!C18="","",'Public Notice'!C18)</f>
        <v>0</v>
      </c>
      <c r="L23" s="1915"/>
      <c r="M23" s="1915">
        <f>IF('Public Notice'!D18="","",'Public Notice'!D18)</f>
        <v>0</v>
      </c>
      <c r="N23" s="1915"/>
      <c r="O23" s="1047">
        <f>IF('Public Notice'!E18="","",'Public Notice'!E18)</f>
        <v>0</v>
      </c>
      <c r="P23" s="156" t="s">
        <v>1984</v>
      </c>
    </row>
    <row r="24" spans="1:16" ht="14.25" x14ac:dyDescent="0.2">
      <c r="A24" s="1812" t="s">
        <v>31</v>
      </c>
      <c r="B24" s="1813"/>
      <c r="C24" s="1813"/>
      <c r="D24" s="1813" t="str">
        <f>IF(General!D59="","",General!D59)</f>
        <v/>
      </c>
      <c r="E24" s="1813"/>
      <c r="F24" s="1813" t="str">
        <f>IF(General!F59="","",General!F59)</f>
        <v/>
      </c>
      <c r="G24" s="1941"/>
      <c r="H24" s="406" t="s">
        <v>1984</v>
      </c>
      <c r="I24" s="408" t="str">
        <f>IF('Public Notice'!A19="","",'Public Notice'!A19)</f>
        <v/>
      </c>
      <c r="J24" s="859">
        <f>IF('Public Notice'!B19="","",'Public Notice'!B19)</f>
        <v>0</v>
      </c>
      <c r="K24" s="1915">
        <f>IF('Public Notice'!C19="","",'Public Notice'!C19)</f>
        <v>0</v>
      </c>
      <c r="L24" s="1915"/>
      <c r="M24" s="1915">
        <f>IF('Public Notice'!D19="","",'Public Notice'!D19)</f>
        <v>0</v>
      </c>
      <c r="N24" s="1915"/>
      <c r="O24" s="1047" t="str">
        <f>IF('Public Notice'!E19="","",'Public Notice'!E19)</f>
        <v/>
      </c>
      <c r="P24" s="156" t="s">
        <v>1984</v>
      </c>
    </row>
    <row r="25" spans="1:16" ht="14.25" x14ac:dyDescent="0.2">
      <c r="A25" s="1812" t="s">
        <v>2675</v>
      </c>
      <c r="B25" s="1813"/>
      <c r="C25" s="1813"/>
      <c r="D25" s="1813" t="str">
        <f>IF(General!D60="","",General!D60)</f>
        <v/>
      </c>
      <c r="E25" s="1813"/>
      <c r="F25" s="1813" t="str">
        <f>IF(General!F60="","",General!F60)</f>
        <v/>
      </c>
      <c r="G25" s="1941"/>
      <c r="H25" s="406" t="s">
        <v>1984</v>
      </c>
      <c r="I25" s="408" t="str">
        <f>IF('Public Notice'!A20="","",'Public Notice'!A20)</f>
        <v/>
      </c>
      <c r="J25" s="859">
        <f>IF('Public Notice'!B20="","",'Public Notice'!B20)</f>
        <v>0</v>
      </c>
      <c r="K25" s="1915">
        <f>IF('Public Notice'!C20="","",'Public Notice'!C20)</f>
        <v>0</v>
      </c>
      <c r="L25" s="1915"/>
      <c r="M25" s="1915">
        <f>IF('Public Notice'!D20="","",'Public Notice'!D20)</f>
        <v>0</v>
      </c>
      <c r="N25" s="1915"/>
      <c r="O25" s="1047" t="str">
        <f>IF('Public Notice'!E20="","",'Public Notice'!E20)</f>
        <v/>
      </c>
      <c r="P25" s="156" t="s">
        <v>1984</v>
      </c>
    </row>
    <row r="26" spans="1:16" ht="14.25" x14ac:dyDescent="0.2">
      <c r="A26" s="1812" t="s">
        <v>33</v>
      </c>
      <c r="B26" s="1813"/>
      <c r="C26" s="1813"/>
      <c r="D26" s="1813" t="str">
        <f>IF(General!D61="","",General!D61)</f>
        <v/>
      </c>
      <c r="E26" s="1813"/>
      <c r="F26" s="1813" t="str">
        <f>IF(General!F61="","",General!F61)</f>
        <v/>
      </c>
      <c r="G26" s="1941"/>
      <c r="H26" s="406" t="s">
        <v>1984</v>
      </c>
      <c r="I26" s="408" t="str">
        <f>IF('Public Notice'!A21="","",'Public Notice'!A21)</f>
        <v/>
      </c>
      <c r="J26" s="859">
        <f>IF('Public Notice'!B21="","",'Public Notice'!B21)</f>
        <v>0</v>
      </c>
      <c r="K26" s="1915">
        <f>IF('Public Notice'!C21="","",'Public Notice'!C21)</f>
        <v>0</v>
      </c>
      <c r="L26" s="1915"/>
      <c r="M26" s="1915">
        <f>IF('Public Notice'!D21="","",'Public Notice'!D21)</f>
        <v>0</v>
      </c>
      <c r="N26" s="1915"/>
      <c r="O26" s="1047" t="str">
        <f>IF('Public Notice'!E21="","",'Public Notice'!E21)</f>
        <v/>
      </c>
      <c r="P26" s="156" t="s">
        <v>1984</v>
      </c>
    </row>
    <row r="27" spans="1:16" ht="15" thickBot="1" x14ac:dyDescent="0.25">
      <c r="A27" s="1944" t="s">
        <v>29</v>
      </c>
      <c r="B27" s="1916"/>
      <c r="C27" s="1916"/>
      <c r="D27" s="1916" t="str">
        <f>IF(General!D62="","",General!D62)</f>
        <v/>
      </c>
      <c r="E27" s="1916"/>
      <c r="F27" s="1916" t="str">
        <f>IF(General!F62="","",General!F62)</f>
        <v/>
      </c>
      <c r="G27" s="1917"/>
      <c r="H27" s="406" t="s">
        <v>1984</v>
      </c>
      <c r="I27" s="408" t="str">
        <f>IF('Public Notice'!A22="","",'Public Notice'!A22)</f>
        <v/>
      </c>
      <c r="J27" s="859">
        <f>IF('Public Notice'!B22="","",'Public Notice'!B22)</f>
        <v>0</v>
      </c>
      <c r="K27" s="1915">
        <f>IF('Public Notice'!C22="","",'Public Notice'!C22)</f>
        <v>0</v>
      </c>
      <c r="L27" s="1915"/>
      <c r="M27" s="1915">
        <f>IF('Public Notice'!D22="","",'Public Notice'!D22)</f>
        <v>0</v>
      </c>
      <c r="N27" s="1915"/>
      <c r="O27" s="1047" t="str">
        <f>IF('Public Notice'!E22="","",'Public Notice'!E22)</f>
        <v/>
      </c>
      <c r="P27" s="156" t="s">
        <v>1984</v>
      </c>
    </row>
    <row r="28" spans="1:16" ht="15" thickBot="1" x14ac:dyDescent="0.25">
      <c r="A28" s="1926" t="s">
        <v>1984</v>
      </c>
      <c r="B28" s="1926"/>
      <c r="C28" s="1926"/>
      <c r="D28" s="1926"/>
      <c r="E28" s="1926"/>
      <c r="F28" s="1926"/>
      <c r="G28" s="1926"/>
      <c r="H28" s="406" t="s">
        <v>1984</v>
      </c>
      <c r="I28" s="408" t="str">
        <f>IF('Public Notice'!A23="","",'Public Notice'!A23)</f>
        <v/>
      </c>
      <c r="J28" s="859">
        <f>IF('Public Notice'!B23="","",'Public Notice'!B23)</f>
        <v>0</v>
      </c>
      <c r="K28" s="1915">
        <f>IF('Public Notice'!C23="","",'Public Notice'!C23)</f>
        <v>0</v>
      </c>
      <c r="L28" s="1915"/>
      <c r="M28" s="1915">
        <f>IF('Public Notice'!D23="","",'Public Notice'!D23)</f>
        <v>0</v>
      </c>
      <c r="N28" s="1915"/>
      <c r="O28" s="1047" t="str">
        <f>IF('Public Notice'!E23="","",'Public Notice'!E23)</f>
        <v/>
      </c>
      <c r="P28" s="156" t="s">
        <v>1984</v>
      </c>
    </row>
    <row r="29" spans="1:16" ht="15" customHeight="1" thickBot="1" x14ac:dyDescent="0.25">
      <c r="A29" s="1519" t="s">
        <v>83</v>
      </c>
      <c r="B29" s="1520"/>
      <c r="C29" s="1520"/>
      <c r="D29" s="1520"/>
      <c r="E29" s="1520"/>
      <c r="F29" s="1520"/>
      <c r="G29" s="1521"/>
      <c r="H29" s="406" t="s">
        <v>1984</v>
      </c>
      <c r="I29" s="408" t="str">
        <f>IF('Public Notice'!A24="","",'Public Notice'!A24)</f>
        <v/>
      </c>
      <c r="J29" s="859">
        <f>IF('Public Notice'!B24="","",'Public Notice'!B24)</f>
        <v>0</v>
      </c>
      <c r="K29" s="1915">
        <f>IF('Public Notice'!C24="","",'Public Notice'!C24)</f>
        <v>0</v>
      </c>
      <c r="L29" s="1915"/>
      <c r="M29" s="1915">
        <f>IF('Public Notice'!D24="","",'Public Notice'!D24)</f>
        <v>0</v>
      </c>
      <c r="N29" s="1915"/>
      <c r="O29" s="1047" t="str">
        <f>IF('Public Notice'!E24="","",'Public Notice'!E24)</f>
        <v/>
      </c>
      <c r="P29" s="156" t="s">
        <v>1984</v>
      </c>
    </row>
    <row r="30" spans="1:16" ht="14.25" x14ac:dyDescent="0.2">
      <c r="A30" s="1801" t="s">
        <v>2676</v>
      </c>
      <c r="B30" s="1802"/>
      <c r="C30" s="1802"/>
      <c r="D30" s="1942" t="str">
        <f>Fees!G61</f>
        <v/>
      </c>
      <c r="E30" s="1942"/>
      <c r="F30" s="1942"/>
      <c r="G30" s="1943"/>
      <c r="H30" s="406" t="s">
        <v>1984</v>
      </c>
      <c r="I30" s="408" t="str">
        <f>IF('Public Notice'!A25="","",'Public Notice'!A25)</f>
        <v/>
      </c>
      <c r="J30" s="859">
        <f>IF('Public Notice'!B25="","",'Public Notice'!B25)</f>
        <v>0</v>
      </c>
      <c r="K30" s="1915">
        <f>IF('Public Notice'!C25="","",'Public Notice'!C25)</f>
        <v>0</v>
      </c>
      <c r="L30" s="1915"/>
      <c r="M30" s="1915">
        <f>IF('Public Notice'!D25="","",'Public Notice'!D25)</f>
        <v>0</v>
      </c>
      <c r="N30" s="1915"/>
      <c r="O30" s="1047" t="str">
        <f>IF('Public Notice'!E25="","",'Public Notice'!E25)</f>
        <v/>
      </c>
      <c r="P30" s="156" t="s">
        <v>1984</v>
      </c>
    </row>
    <row r="31" spans="1:16" ht="14.25" x14ac:dyDescent="0.2">
      <c r="A31" s="1259" t="s">
        <v>2677</v>
      </c>
      <c r="B31" s="1260"/>
      <c r="C31" s="1260"/>
      <c r="D31" s="1918" t="str">
        <f>Fees!G62</f>
        <v/>
      </c>
      <c r="E31" s="1918"/>
      <c r="F31" s="1918"/>
      <c r="G31" s="1919"/>
      <c r="H31" s="406" t="s">
        <v>1984</v>
      </c>
      <c r="I31" s="408" t="str">
        <f>IF('Public Notice'!A26="","",'Public Notice'!A26)</f>
        <v/>
      </c>
      <c r="J31" s="859">
        <f>IF('Public Notice'!B26="","",'Public Notice'!B26)</f>
        <v>0</v>
      </c>
      <c r="K31" s="1915">
        <f>IF('Public Notice'!C26="","",'Public Notice'!C26)</f>
        <v>0</v>
      </c>
      <c r="L31" s="1915"/>
      <c r="M31" s="1915">
        <f>IF('Public Notice'!D26="","",'Public Notice'!D26)</f>
        <v>0</v>
      </c>
      <c r="N31" s="1915"/>
      <c r="O31" s="1047" t="str">
        <f>IF('Public Notice'!E26="","",'Public Notice'!E26)</f>
        <v/>
      </c>
      <c r="P31" s="156" t="s">
        <v>1984</v>
      </c>
    </row>
    <row r="32" spans="1:16" ht="14.25" customHeight="1" thickBot="1" x14ac:dyDescent="0.25">
      <c r="A32" s="1385" t="s">
        <v>2678</v>
      </c>
      <c r="B32" s="1386"/>
      <c r="C32" s="1386"/>
      <c r="D32" s="1945" t="str">
        <f>Fees!G63</f>
        <v/>
      </c>
      <c r="E32" s="1945"/>
      <c r="F32" s="1945"/>
      <c r="G32" s="1946"/>
      <c r="H32" s="406" t="s">
        <v>1984</v>
      </c>
      <c r="I32" s="408" t="str">
        <f>IF('Public Notice'!A27="","",'Public Notice'!A27)</f>
        <v/>
      </c>
      <c r="J32" s="859">
        <f>IF('Public Notice'!B27="","",'Public Notice'!B27)</f>
        <v>0</v>
      </c>
      <c r="K32" s="1915">
        <f>IF('Public Notice'!C27="","",'Public Notice'!C27)</f>
        <v>0</v>
      </c>
      <c r="L32" s="1915"/>
      <c r="M32" s="1915">
        <f>IF('Public Notice'!D27="","",'Public Notice'!D27)</f>
        <v>0</v>
      </c>
      <c r="N32" s="1915"/>
      <c r="O32" s="1047" t="str">
        <f>IF('Public Notice'!E27="","",'Public Notice'!E27)</f>
        <v/>
      </c>
      <c r="P32" s="156" t="s">
        <v>1984</v>
      </c>
    </row>
    <row r="33" spans="1:16" ht="15" thickBot="1" x14ac:dyDescent="0.25">
      <c r="A33" s="1938" t="s">
        <v>1984</v>
      </c>
      <c r="B33" s="1938"/>
      <c r="C33" s="1938"/>
      <c r="D33" s="1938"/>
      <c r="E33" s="1938"/>
      <c r="F33" s="1938"/>
      <c r="G33" s="1938"/>
      <c r="H33" s="406" t="s">
        <v>1984</v>
      </c>
      <c r="I33" s="408" t="str">
        <f>IF('Public Notice'!A28="","",'Public Notice'!A28)</f>
        <v/>
      </c>
      <c r="J33" s="859">
        <f>IF('Public Notice'!B28="","",'Public Notice'!B28)</f>
        <v>0</v>
      </c>
      <c r="K33" s="1915">
        <f>IF('Public Notice'!C28="","",'Public Notice'!C28)</f>
        <v>0</v>
      </c>
      <c r="L33" s="1915"/>
      <c r="M33" s="1915">
        <f>IF('Public Notice'!D28="","",'Public Notice'!D28)</f>
        <v>0</v>
      </c>
      <c r="N33" s="1915"/>
      <c r="O33" s="1047" t="str">
        <f>IF('Public Notice'!E28="","",'Public Notice'!E28)</f>
        <v/>
      </c>
      <c r="P33" s="156" t="s">
        <v>1984</v>
      </c>
    </row>
    <row r="34" spans="1:16" ht="15" customHeight="1" thickBot="1" x14ac:dyDescent="0.25">
      <c r="A34" s="1141" t="s">
        <v>2679</v>
      </c>
      <c r="B34" s="1142"/>
      <c r="C34" s="1142"/>
      <c r="D34" s="1142"/>
      <c r="E34" s="1142"/>
      <c r="F34" s="1142"/>
      <c r="G34" s="1307"/>
      <c r="H34" s="406" t="s">
        <v>1984</v>
      </c>
      <c r="I34" s="408" t="str">
        <f>IF('Public Notice'!A29="","",'Public Notice'!A29)</f>
        <v/>
      </c>
      <c r="J34" s="859">
        <f>IF('Public Notice'!B29="","",'Public Notice'!B29)</f>
        <v>0</v>
      </c>
      <c r="K34" s="1915">
        <f>IF('Public Notice'!C29="","",'Public Notice'!C29)</f>
        <v>0</v>
      </c>
      <c r="L34" s="1915"/>
      <c r="M34" s="1915">
        <f>IF('Public Notice'!D29="","",'Public Notice'!D29)</f>
        <v>0</v>
      </c>
      <c r="N34" s="1915"/>
      <c r="O34" s="1047" t="str">
        <f>IF('Public Notice'!E29="","",'Public Notice'!E29)</f>
        <v/>
      </c>
      <c r="P34" s="156" t="s">
        <v>1984</v>
      </c>
    </row>
    <row r="35" spans="1:16" ht="15" thickBot="1" x14ac:dyDescent="0.25">
      <c r="A35" s="1932" t="s">
        <v>2680</v>
      </c>
      <c r="B35" s="1928"/>
      <c r="C35" s="1933"/>
      <c r="D35" s="1927" t="str">
        <f>IF(Renewals!G59="I agree","Yes","No")</f>
        <v>No</v>
      </c>
      <c r="E35" s="1928"/>
      <c r="F35" s="1928"/>
      <c r="G35" s="1929"/>
      <c r="H35" s="406" t="s">
        <v>1984</v>
      </c>
      <c r="I35" s="410" t="str">
        <f>IF('Public Notice'!A30="","",'Public Notice'!A30)</f>
        <v/>
      </c>
      <c r="J35" s="1048">
        <f>IF('Public Notice'!B30="","",'Public Notice'!B30)</f>
        <v>0</v>
      </c>
      <c r="K35" s="1937">
        <f>IF('Public Notice'!C30="","",'Public Notice'!C30)</f>
        <v>0</v>
      </c>
      <c r="L35" s="1937"/>
      <c r="M35" s="1937">
        <f>IF('Public Notice'!D30="","",'Public Notice'!D30)</f>
        <v>0</v>
      </c>
      <c r="N35" s="1937"/>
      <c r="O35" s="1049" t="str">
        <f>IF('Public Notice'!E30="","",'Public Notice'!E30)</f>
        <v/>
      </c>
      <c r="P35" s="156" t="s">
        <v>1984</v>
      </c>
    </row>
    <row r="36" spans="1:16" ht="15" thickBot="1" x14ac:dyDescent="0.25">
      <c r="A36" s="1415" t="s">
        <v>2681</v>
      </c>
      <c r="B36" s="1416"/>
      <c r="C36" s="1417"/>
      <c r="D36" s="1930" t="str">
        <f>IF(General!D93="","",General!D93)</f>
        <v>Select a county above.</v>
      </c>
      <c r="E36" s="1416"/>
      <c r="F36" s="1416"/>
      <c r="G36" s="1931"/>
      <c r="H36" s="406" t="s">
        <v>1984</v>
      </c>
      <c r="I36" s="1938" t="s">
        <v>1984</v>
      </c>
      <c r="J36" s="1938"/>
      <c r="K36" s="1938"/>
      <c r="L36" s="1938"/>
      <c r="M36" s="1938"/>
      <c r="N36" s="1938"/>
      <c r="O36" s="1938"/>
      <c r="P36" s="156" t="s">
        <v>1984</v>
      </c>
    </row>
    <row r="37" spans="1:16" ht="15" customHeight="1" thickBot="1" x14ac:dyDescent="0.25">
      <c r="A37" s="1259" t="s">
        <v>1990</v>
      </c>
      <c r="B37" s="1260"/>
      <c r="C37" s="1260"/>
      <c r="D37" s="1260" t="str">
        <f>IF(General!F42="","",General!F42)</f>
        <v/>
      </c>
      <c r="E37" s="1260"/>
      <c r="F37" s="1260"/>
      <c r="G37" s="1940"/>
      <c r="H37" s="406" t="s">
        <v>1984</v>
      </c>
      <c r="I37" s="1338" t="s">
        <v>81</v>
      </c>
      <c r="J37" s="1339"/>
      <c r="K37" s="1339"/>
      <c r="L37" s="1339"/>
      <c r="M37" s="1339"/>
      <c r="N37" s="1339"/>
      <c r="O37" s="1920"/>
      <c r="P37" s="156" t="s">
        <v>1984</v>
      </c>
    </row>
    <row r="38" spans="1:16" ht="14.25" x14ac:dyDescent="0.2">
      <c r="A38" s="1259" t="s">
        <v>1991</v>
      </c>
      <c r="B38" s="1260"/>
      <c r="C38" s="1260"/>
      <c r="D38" s="1930" t="str">
        <f>IF(General!F41="","",General!F41)</f>
        <v/>
      </c>
      <c r="E38" s="1416"/>
      <c r="F38" s="1416"/>
      <c r="G38" s="1931"/>
      <c r="H38" s="406" t="s">
        <v>1984</v>
      </c>
      <c r="I38" s="1932" t="s">
        <v>1618</v>
      </c>
      <c r="J38" s="1933"/>
      <c r="K38" s="1927" t="str">
        <f>IF(General!$D$92="","",General!$D$92)</f>
        <v/>
      </c>
      <c r="L38" s="1928"/>
      <c r="M38" s="1928"/>
      <c r="N38" s="1928"/>
      <c r="O38" s="1929"/>
      <c r="P38" s="156" t="s">
        <v>1984</v>
      </c>
    </row>
    <row r="39" spans="1:16" ht="45" customHeight="1" x14ac:dyDescent="0.2">
      <c r="A39" s="1259" t="s">
        <v>2682</v>
      </c>
      <c r="B39" s="1260"/>
      <c r="C39" s="1260"/>
      <c r="D39" s="1260" t="str">
        <f>IF(General!G86="","",General!G86)</f>
        <v/>
      </c>
      <c r="E39" s="1260"/>
      <c r="F39" s="1260"/>
      <c r="G39" s="1940"/>
      <c r="H39" s="406" t="s">
        <v>1984</v>
      </c>
      <c r="I39" s="1332" t="s">
        <v>2683</v>
      </c>
      <c r="J39" s="1334"/>
      <c r="K39" s="1935" t="str">
        <f>IF(OR(COUNTIF('Hidden Calculations'!$CK$128:$CK$155,$K$38)=0,AND($K$38&lt;&gt;"El Paso",COUNTIF('Hidden Calculations'!$CN$79:$CN$87,$K$38)&gt;0,'Federal Applicability'!$D$41="NO")),"attainment or unclassified for all criteria pollutants and precursors",LEFT(RIGHT('Federal Applicability'!$D$42,LEN('Federal Applicability'!$D$42)-59),LEN(RIGHT('Federal Applicability'!$D$42,LEN('Federal Applicability'!$D$42)-59))-1))</f>
        <v>attainment or unclassified for all criteria pollutants and precursors</v>
      </c>
      <c r="L39" s="1333"/>
      <c r="M39" s="1333"/>
      <c r="N39" s="1333"/>
      <c r="O39" s="1936"/>
      <c r="P39" s="156" t="s">
        <v>1984</v>
      </c>
    </row>
    <row r="40" spans="1:16" ht="45" customHeight="1" x14ac:dyDescent="0.2">
      <c r="A40" s="1259" t="s">
        <v>2684</v>
      </c>
      <c r="B40" s="1260"/>
      <c r="C40" s="1260"/>
      <c r="D40" s="1260" t="str">
        <f>IF('Unit Types - Emission Rates'!H8="","",'Unit Types - Emission Rates'!H8)</f>
        <v>(Select One)</v>
      </c>
      <c r="E40" s="1260"/>
      <c r="F40" s="1260"/>
      <c r="G40" s="1940"/>
      <c r="H40" s="406" t="s">
        <v>1984</v>
      </c>
      <c r="I40" s="1332" t="s">
        <v>2685</v>
      </c>
      <c r="J40" s="1334"/>
      <c r="K40" s="1935" t="str">
        <f>IF(COUNTIF('Federal Applicability'!$D$43,"*YES*")=0,"same as current designation",'Federal Applicability'!$X$46)</f>
        <v>same as current designation</v>
      </c>
      <c r="L40" s="1333"/>
      <c r="M40" s="1333"/>
      <c r="N40" s="1333"/>
      <c r="O40" s="1936"/>
      <c r="P40" s="156" t="s">
        <v>1984</v>
      </c>
    </row>
    <row r="41" spans="1:16" ht="45" customHeight="1" thickBot="1" x14ac:dyDescent="0.25">
      <c r="A41" s="1385" t="s">
        <v>2686</v>
      </c>
      <c r="B41" s="1386"/>
      <c r="C41" s="1386"/>
      <c r="D41" s="1386" t="str">
        <f>IF('Public Notice'!B42="","",'Public Notice'!B42)</f>
        <v>No</v>
      </c>
      <c r="E41" s="1386"/>
      <c r="F41" s="1386"/>
      <c r="G41" s="1939"/>
      <c r="H41" s="406" t="s">
        <v>1984</v>
      </c>
      <c r="I41" s="1332" t="str">
        <f>"Pollutants requiring PSD review"&amp;IF('Federal Applicability'!$J$17," (retrospective analysis)","")&amp;" - expand row height if needed"</f>
        <v>Pollutants requiring PSD review - expand row height if needed</v>
      </c>
      <c r="J41" s="1334"/>
      <c r="K41" s="1935" t="str">
        <f>'Federal Applicability'!$M$169</f>
        <v>none</v>
      </c>
      <c r="L41" s="1333"/>
      <c r="M41" s="1333"/>
      <c r="N41" s="1333"/>
      <c r="O41" s="1936"/>
      <c r="P41" s="156" t="s">
        <v>1984</v>
      </c>
    </row>
    <row r="42" spans="1:16" ht="30" customHeight="1" thickBot="1" x14ac:dyDescent="0.25">
      <c r="A42" s="1926" t="s">
        <v>1984</v>
      </c>
      <c r="B42" s="1926"/>
      <c r="C42" s="1926"/>
      <c r="D42" s="1926"/>
      <c r="E42" s="1926"/>
      <c r="F42" s="1926"/>
      <c r="G42" s="1926"/>
      <c r="H42" s="406" t="s">
        <v>1984</v>
      </c>
      <c r="I42" s="1135" t="str">
        <f>"Pollutants requiring NA review"&amp;IF('Federal Applicability'!$J$17," (retrospective analysis)","")</f>
        <v>Pollutants requiring NA review</v>
      </c>
      <c r="J42" s="1806"/>
      <c r="K42" s="1934" t="str">
        <f>'Federal Applicability'!$M$168</f>
        <v>none</v>
      </c>
      <c r="L42" s="1136"/>
      <c r="M42" s="1136"/>
      <c r="N42" s="1136"/>
      <c r="O42" s="1335"/>
      <c r="P42" s="156" t="s">
        <v>1984</v>
      </c>
    </row>
    <row r="43" spans="1:16" ht="15" customHeight="1" thickBot="1" x14ac:dyDescent="0.25">
      <c r="A43" s="1141" t="s">
        <v>2591</v>
      </c>
      <c r="B43" s="1142"/>
      <c r="C43" s="1142"/>
      <c r="D43" s="1142"/>
      <c r="E43" s="1142"/>
      <c r="F43" s="1142"/>
      <c r="G43" s="1307"/>
      <c r="H43" s="406" t="s">
        <v>1984</v>
      </c>
      <c r="I43" s="1926" t="s">
        <v>1984</v>
      </c>
      <c r="J43" s="1926"/>
      <c r="K43" s="1926"/>
      <c r="L43" s="1926"/>
      <c r="M43" s="1926"/>
      <c r="N43" s="1926"/>
      <c r="O43" s="1926"/>
      <c r="P43" s="156" t="s">
        <v>1984</v>
      </c>
    </row>
    <row r="44" spans="1:16" ht="15" customHeight="1" thickBot="1" x14ac:dyDescent="0.25">
      <c r="A44" s="1921" t="s">
        <v>2687</v>
      </c>
      <c r="B44" s="1922"/>
      <c r="C44" s="1922"/>
      <c r="D44" s="1922"/>
      <c r="E44" s="1922"/>
      <c r="F44" s="1923"/>
      <c r="G44" s="630" t="str">
        <f>IF(Technical!G185="","No",Technical!G185)</f>
        <v>No</v>
      </c>
      <c r="H44" s="406" t="s">
        <v>1984</v>
      </c>
      <c r="I44" s="1338" t="s">
        <v>85</v>
      </c>
      <c r="J44" s="1339"/>
      <c r="K44" s="1339"/>
      <c r="L44" s="1339"/>
      <c r="M44" s="1339"/>
      <c r="N44" s="1339"/>
      <c r="O44" s="1920"/>
      <c r="P44" s="156" t="s">
        <v>1984</v>
      </c>
    </row>
    <row r="45" spans="1:16" ht="27.75" customHeight="1" thickBot="1" x14ac:dyDescent="0.25">
      <c r="A45" s="1351" t="s">
        <v>2688</v>
      </c>
      <c r="B45" s="1352"/>
      <c r="C45" s="1353"/>
      <c r="D45" s="1924" t="str">
        <f>IF(Technical!E186="","",Technical!E186)</f>
        <v/>
      </c>
      <c r="E45" s="1352"/>
      <c r="F45" s="1352"/>
      <c r="G45" s="1925"/>
      <c r="H45" s="421" t="s">
        <v>1984</v>
      </c>
      <c r="I45" s="1932" t="s">
        <v>2689</v>
      </c>
      <c r="J45" s="1933"/>
      <c r="K45" s="1927" t="str">
        <f xml:space="preserve">
IF(OR(Impacts!C14="None (GHG-PSD Only)",Impacts!C14="not applicable"),Impacts!A14&amp;", ",)
&amp;IF(OR(Impacts!C15="None (GHG-PSD Only)",Impacts!C15="not applicable"),Impacts!A15&amp;", ",)
&amp;IF(OR(Impacts!C16="None (GHG-PSD Only)",Impacts!C16="not applicable"),Impacts!A16&amp;", ",)
&amp;IF(OR(Impacts!C17="None (GHG-PSD Only)",Impacts!C17="not applicable"),Impacts!A17&amp;", ",)
&amp;IF(OR(Impacts!C18="None (GHG-PSD Only)",Impacts!C18="not applicable"),Impacts!A18&amp;", ",)
&amp;IF(OR(Impacts!C19="None (GHG-PSD Only)",Impacts!C19="not applicable"),Impacts!A19&amp;", ",)
&amp;IF(OR(Impacts!C20="None (GHG-PSD Only)",Impacts!C20="not applicable"),Impacts!A20&amp;", ",)
&amp;IF(OR(Impacts!C21="None (GHG-PSD Only)",Impacts!C21="not applicable"),Impacts!A21&amp;", ",)
&amp;IF(OR(Impacts!C22="None (GHG-PSD Only)",Impacts!C22="not applicable"),Impacts!A22&amp;", ",)
&amp;IF(OR(Impacts!C23="None (GHG-PSD Only)",Impacts!C23="not applicable"),Impacts!A23&amp;", ",)
&amp;IF(OR(Impacts!C24="None (GHG-PSD Only)",Impacts!C24="not applicable"),Impacts!A24&amp;", ",)
&amp;IF(OR(Impacts!C25="None (GHG-PSD Only)",Impacts!C25="not applicable"),Impacts!A25&amp;", ",)
&amp;IF(OR(Impacts!C26="None (GHG-PSD Only)",Impacts!C26="not applicable"),Impacts!A26&amp;", ",)
&amp;IF(OR(Impacts!C27="None (GHG-PSD Only)",Impacts!C27="not applicable"),Impacts!A27&amp;", ",)
&amp;IF(OR(Impacts!C28="None (GHG-PSD Only)",Impacts!C28="not applicable"),Impacts!A28&amp;", ",)
&amp;IF(OR(Impacts!C29="None (GHG-PSD Only)",Impacts!C29="not applicable"),Impacts!A29&amp;", ",)
&amp;IF(OR(Impacts!C30="None (GHG-PSD Only)",Impacts!C30="not applicable"),Impacts!A30&amp;", ",)
&amp;IF(OR(Impacts!C31="None (GHG-PSD Only)",Impacts!C31="not applicable"),Impacts!A31&amp;", ",)
&amp;IF(OR(Impacts!C32="None (GHG-PSD Only)",Impacts!C32="not applicable"),Impacts!A32&amp;", ",)
&amp;IF(OR(Impacts!C33="None (GHG-PSD Only)",Impacts!C33="not applicable"),Impacts!A33&amp;", ",)</f>
        <v/>
      </c>
      <c r="L45" s="1928"/>
      <c r="M45" s="1928"/>
      <c r="N45" s="1928"/>
      <c r="O45" s="1929"/>
      <c r="P45" s="156" t="s">
        <v>1984</v>
      </c>
    </row>
    <row r="46" spans="1:16" ht="14.25" customHeight="1" thickBot="1" x14ac:dyDescent="0.25">
      <c r="A46" s="1926" t="s">
        <v>1984</v>
      </c>
      <c r="B46" s="1926"/>
      <c r="C46" s="1926"/>
      <c r="D46" s="1926"/>
      <c r="E46" s="1926"/>
      <c r="F46" s="1926"/>
      <c r="G46" s="1926"/>
      <c r="H46" s="406" t="s">
        <v>1984</v>
      </c>
      <c r="I46" s="1415" t="s">
        <v>1037</v>
      </c>
      <c r="J46" s="1417"/>
      <c r="K46" s="1930" t="str">
        <f>IF(Impacts!C14="Qualitative analysis",Impacts!A14&amp;", ",)
&amp;IF(Impacts!C15="Qualitative analysis",Impacts!A15&amp;", ",)
&amp;IF(Impacts!C16="Qualitative analysis",Impacts!A16&amp;", ",)
&amp;IF(Impacts!C17="Qualitative analysis",Impacts!A17&amp;", ",)
&amp;IF(Impacts!C18="Qualitative analysis",Impacts!A18&amp;", ",)
&amp;IF(Impacts!C19="Qualitative analysis",Impacts!A19&amp;", ",)
&amp;IF(Impacts!C20="Qualitative analysis",Impacts!A20&amp;", ",)
&amp;IF(Impacts!C21="Qualitative analysis",Impacts!A21&amp;", ",)
&amp;IF(Impacts!C22="Qualitative analysis",Impacts!A22&amp;", ",)
&amp;IF(Impacts!C23="Qualitative analysis",Impacts!A23&amp;", ",)
&amp;IF(Impacts!C24="Qualitative analysis",Impacts!A24&amp;", ",)
&amp;IF(Impacts!C25="Qualitative analysis",Impacts!A25&amp;", ",)
&amp;IF(Impacts!C26="Qualitative analysis",Impacts!A26&amp;", ",)
&amp;IF(Impacts!C27="Qualitative analysis",Impacts!A27&amp;", ",)
&amp;IF(Impacts!C28="Qualitative analysis",Impacts!A28&amp;", ",)
&amp;IF(Impacts!C29="Qualitative analysis",Impacts!A29&amp;", ",)
&amp;IF(Impacts!C30="Qualitative analysis",Impacts!A30&amp;", ",)
&amp;IF(Impacts!C31="Qualitative analysis",Impacts!A31&amp;", ",)
&amp;IF(Impacts!C32="Qualitative analysis",Impacts!A32&amp;", ",)
&amp;IF(Impacts!C33="Qualitative analysis",Impacts!A33&amp;", ",)</f>
        <v/>
      </c>
      <c r="L46" s="1416"/>
      <c r="M46" s="1416"/>
      <c r="N46" s="1416"/>
      <c r="O46" s="1931"/>
      <c r="P46" s="156" t="s">
        <v>1984</v>
      </c>
    </row>
    <row r="47" spans="1:16" ht="15" customHeight="1" thickBot="1" x14ac:dyDescent="0.25">
      <c r="A47" s="1141" t="s">
        <v>2690</v>
      </c>
      <c r="B47" s="1142"/>
      <c r="C47" s="1142"/>
      <c r="D47" s="1142"/>
      <c r="E47" s="1142"/>
      <c r="F47" s="1142"/>
      <c r="G47" s="1307"/>
      <c r="H47" s="406" t="s">
        <v>1984</v>
      </c>
      <c r="I47" s="1415" t="s">
        <v>2349</v>
      </c>
      <c r="J47" s="1417"/>
      <c r="K47" s="1930" t="str">
        <f>IF(OR(Impacts!C13="MERA steps 0-2 AND modeling (screen or refined)",Impacts!C13="MERA analysis, steps 0-2 only or using screening tables"),Impacts!A13&amp;", ",)
&amp;IF(OR(Impacts!C14="MERA steps 0-2 AND modeling (screen or refined)",Impacts!C14="MERA analysis, steps 0-2 only or using screening tables"),Impacts!A14&amp;", ",)
&amp;IF(OR(Impacts!C15="MERA steps 0-2 AND modeling (screen or refined)",Impacts!C15="MERA analysis, steps 0-2 only or using screening tables"),Impacts!A15&amp;", ",)
&amp;IF(OR(Impacts!C16="MERA steps 0-2 AND modeling (screen or refined)",Impacts!C16="MERA analysis, steps 0-2 only or using screening tables"),Impacts!A16&amp;", ",)
&amp;IF(OR(Impacts!C17="MERA steps 0-2 AND modeling (screen or refined)",Impacts!C17="MERA analysis, steps 0-2 only or using screening tables"),Impacts!A17&amp;", ",)
&amp;IF(OR(Impacts!C18="MERA steps 0-2 AND modeling (screen or refined)",Impacts!C18="MERA analysis, steps 0-2 only or using screening tables"),Impacts!A18&amp;", ",)
&amp;IF(OR(Impacts!C19="MERA steps 0-2 AND modeling (screen or refined)",Impacts!C19="MERA analysis, steps 0-2 only or using screening tables"),Impacts!A19&amp;", ",)
&amp;IF(OR(Impacts!C20="MERA steps 0-2 AND modeling (screen or refined)",Impacts!C20="MERA analysis, steps 0-2 only or using screening tables"),Impacts!A20&amp;", ",)
&amp;IF(OR(Impacts!C21="MERA steps 0-2 AND modeling (screen or refined)",Impacts!C21="MERA analysis, steps 0-2 only or using screening tables"),Impacts!A21&amp;", ",)
&amp;IF(OR(Impacts!C22="MERA steps 0-2 AND modeling (screen or refined)",Impacts!C22="MERA analysis, steps 0-2 only or using screening tables"),Impacts!A22&amp;", ",)
&amp;IF(OR(Impacts!C23="MERA steps 0-2 AND modeling (screen or refined)",Impacts!C23="MERA analysis, steps 0-2 only or using screening tables"),Impacts!A23&amp;", ",)
&amp;IF(OR(Impacts!C24="MERA steps 0-2 AND modeling (screen or refined)",Impacts!C24="MERA analysis, steps 0-2 only or using screening tables"),Impacts!A24&amp;", ",)
&amp;IF(OR(Impacts!C25="MERA steps 0-2 AND modeling (screen or refined)",Impacts!C25="MERA analysis, steps 0-2 only or using screening tables"),Impacts!A25&amp;", ",)
&amp;IF(OR(Impacts!C26="MERA steps 0-2 AND modeling (screen or refined)",Impacts!C26="MERA analysis, steps 0-2 only or using screening tables"),Impacts!A26&amp;", ",)
&amp;IF(OR(Impacts!C27="MERA steps 0-2 AND modeling (screen or refined)",Impacts!C27="MERA analysis, steps 0-2 only or using screening tables"),Impacts!A27&amp;", ",)
&amp;IF(OR(Impacts!C28="MERA steps 0-2 AND modeling (screen or refined)",Impacts!C28="MERA analysis, steps 0-2 only or using screening tables"),Impacts!A28&amp;", ",)
&amp;IF(OR(Impacts!C29="MERA steps 0-2 AND modeling (screen or refined)",Impacts!C29="MERA analysis, steps 0-2 only or using screening tables"),Impacts!A29&amp;", ",)
&amp;IF(OR(Impacts!C30="MERA steps 0-2 AND modeling (screen or refined)",Impacts!C30="MERA analysis, steps 0-2 only or using screening tables"),Impacts!A30&amp;", ",)
&amp;IF(OR(Impacts!C31="MERA steps 0-2 AND modeling (screen or refined)",Impacts!C31="MERA analysis, steps 0-2 only or using screening tables"),Impacts!A31&amp;", ",)
&amp;IF(OR(Impacts!C32="MERA steps 0-2 AND modeling (screen or refined)",Impacts!C32="MERA analysis, steps 0-2 only or using screening tables"),Impacts!A32&amp;", ",)</f>
        <v/>
      </c>
      <c r="L47" s="1416"/>
      <c r="M47" s="1416"/>
      <c r="N47" s="1416"/>
      <c r="O47" s="1931"/>
      <c r="P47" s="156" t="s">
        <v>1984</v>
      </c>
    </row>
    <row r="48" spans="1:16" ht="14.25" x14ac:dyDescent="0.2">
      <c r="A48" s="1921" t="s">
        <v>2691</v>
      </c>
      <c r="B48" s="1922"/>
      <c r="C48" s="1922"/>
      <c r="D48" s="1922"/>
      <c r="E48" s="1922"/>
      <c r="F48" s="1923"/>
      <c r="G48" s="630" t="str">
        <f>IF(Technical!G179="","",Technical!G179)</f>
        <v/>
      </c>
      <c r="H48" s="406" t="s">
        <v>1984</v>
      </c>
      <c r="I48" s="1415" t="s">
        <v>2692</v>
      </c>
      <c r="J48" s="1417"/>
      <c r="K48" s="1930" t="str">
        <f>IF(OR(Impacts!C14="MERA steps 0-2 AND modeling (screen or refined)",Impacts!C14="Modeling: screen or refined"),Impacts!A14&amp;", ",)
&amp;IF(OR(Impacts!C15="MERA steps 0-2 AND modeling (screen or refined)",Impacts!C15="Modeling: screen or refined"),Impacts!A15&amp;", ",)
&amp;IF(OR(Impacts!C16="MERA steps 0-2 AND modeling (screen or refined)",Impacts!C16="Modeling: screen or refined"),Impacts!A16&amp;", ",)
&amp;IF(OR(Impacts!C17="MERA steps 0-2 AND modeling (screen or refined)",Impacts!C17="Modeling: screen or refined"),Impacts!A17&amp;", ",)
&amp;IF(OR(Impacts!C18="MERA steps 0-2 AND modeling (screen or refined)",Impacts!C18="Modeling: screen or refined"),Impacts!A18&amp;", ",)
&amp;IF(OR(Impacts!C19="MERA steps 0-2 AND modeling (screen or refined)",Impacts!C19="Modeling: screen or refined"),Impacts!A19&amp;", ",)
&amp;IF(OR(Impacts!C20="MERA steps 0-2 AND modeling (screen or refined)",Impacts!C20="Modeling: screen or refined"),Impacts!A20&amp;", ",)
&amp;IF(OR(Impacts!C21="MERA steps 0-2 AND modeling (screen or refined)",Impacts!C21="Modeling: screen or refined"),Impacts!A21&amp;", ",)
&amp;IF(OR(Impacts!C22="MERA steps 0-2 AND modeling (screen or refined)",Impacts!C22="Modeling: screen or refined"),Impacts!A22&amp;", ",)
&amp;IF(OR(Impacts!C23="MERA steps 0-2 AND modeling (screen or refined)",Impacts!C23="Modeling: screen or refined"),Impacts!A23&amp;", ",)
&amp;IF(OR(Impacts!C24="MERA steps 0-2 AND modeling (screen or refined)",Impacts!C24="Modeling: screen or refined"),Impacts!A24&amp;", ",)
&amp;IF(OR(Impacts!C25="MERA steps 0-2 AND modeling (screen or refined)",Impacts!C25="Modeling: screen or refined"),Impacts!A25&amp;", ",)
&amp;IF(OR(Impacts!C26="MERA steps 0-2 AND modeling (screen or refined)",Impacts!C26="Modeling: screen or refined"),Impacts!A26&amp;", ",)
&amp;IF(OR(Impacts!C27="MERA steps 0-2 AND modeling (screen or refined)",Impacts!C27="Modeling: screen or refined"),Impacts!A27&amp;", ",)
&amp;IF(OR(Impacts!C28="MERA steps 0-2 AND modeling (screen or refined)",Impacts!C28="Modeling: screen or refined"),Impacts!A28&amp;", ",)
&amp;IF(OR(Impacts!C29="MERA steps 0-2 AND modeling (screen or refined)",Impacts!C29="Modeling: screen or refined"),Impacts!A29&amp;", ",)
&amp;IF(OR(Impacts!C30="MERA steps 0-2 AND modeling (screen or refined)",Impacts!C30="Modeling: screen or refined"),Impacts!A30&amp;", ",)
&amp;IF(OR(Impacts!C31="MERA steps 0-2 AND modeling (screen or refined)",Impacts!C31="Modeling: screen or refined"),Impacts!A31&amp;", ",)
&amp;IF(OR(Impacts!C32="MERA steps 0-2 AND modeling (screen or refined)",Impacts!C32="Modeling: screen or refined"),Impacts!A32&amp;", ",)
&amp;IF(OR(Impacts!C33="MERA steps 0-2 AND modeling (screen or refined)",Impacts!C33="Modeling: screen or refined"),Impacts!A33&amp;", ",)</f>
        <v/>
      </c>
      <c r="L48" s="1416"/>
      <c r="M48" s="1416"/>
      <c r="N48" s="1416"/>
      <c r="O48" s="1931"/>
      <c r="P48" s="156" t="s">
        <v>1984</v>
      </c>
    </row>
    <row r="49" spans="1:16" ht="15" thickBot="1" x14ac:dyDescent="0.25">
      <c r="A49" s="1351" t="s">
        <v>2693</v>
      </c>
      <c r="B49" s="1352"/>
      <c r="C49" s="1353"/>
      <c r="D49" s="1924" t="str">
        <f>IF(Technical!E186="","",Technical!E180)</f>
        <v/>
      </c>
      <c r="E49" s="1352"/>
      <c r="F49" s="1352"/>
      <c r="G49" s="1925"/>
      <c r="H49" s="406" t="s">
        <v>1984</v>
      </c>
      <c r="I49" s="1351" t="s">
        <v>2694</v>
      </c>
      <c r="J49" s="1353"/>
      <c r="K49" s="1924" t="str">
        <f>IF(Impacts!C14="Protocol (required for all PSD projects, excluding GHG PSD)",Impacts!A14&amp;", ",)&amp;IF(Impacts!C15="Protocol (required for all PSD projects, excluding GHG PSD)",Impacts!A15&amp;", ",)&amp;IF(Impacts!C16="Protocol (required for all PSD projects, excluding GHG PSD)",Impacts!A16&amp;", ",)&amp;IF(Impacts!C17="Protocol (required for all PSD projects, excluding GHG PSD)",Impacts!A17&amp;", ",)&amp;IF(Impacts!C18="Protocol (required for all PSD projects, excluding GHG PSD)",Impacts!A18&amp;", ",)&amp;IF(Impacts!C19="Protocol (required for all PSD projects, excluding GHG PSD)",Impacts!A19&amp;", ",)&amp;IF(Impacts!C20="Protocol (required for all PSD projects, excluding GHG PSD)",Impacts!A20&amp;", ",)&amp;IF(Impacts!C21="Protocol (required for all PSD projects, excluding GHG PSD)",Impacts!A21&amp;", ",)&amp;IF(Impacts!C22="Protocol (required for all PSD projects, excluding GHG PSD)",Impacts!A22&amp;", ",)&amp;IF(Impacts!C23="Protocol (required for all PSD projects, excluding GHG PSD)",Impacts!A23&amp;", ",)&amp;IF(Impacts!C24="Protocol (required for all PSD projects, excluding GHG PSD)",Impacts!A24&amp;", ",)&amp;IF(Impacts!C25="Protocol (required for all PSD projects, excluding GHG PSD)",Impacts!A25&amp;", ",)&amp;IF(Impacts!C26="Protocol (required for all PSD projects, excluding GHG PSD)",Impacts!A26&amp;", ",)&amp;IF(Impacts!C27="Protocol (required for all PSD projects, excluding GHG PSD)",Impacts!A27&amp;", ",)&amp;IF(Impacts!C28="Protocol (required for all PSD projects, excluding GHG PSD)",Impacts!A28&amp;", ",)&amp;IF(Impacts!C29="Protocol (required for all PSD projects, excluding GHG PSD)",Impacts!A29&amp;", ",)&amp;IF(Impacts!C30="Protocol (required for all PSD projects, excluding GHG PSD)",Impacts!A30&amp;", ",)&amp;IF(Impacts!C31="Protocol (required for all PSD projects, excluding GHG PSD)",Impacts!A31&amp;", ",)&amp;IF(Impacts!C32="Protocol (required for all PSD projects, excluding GHG PSD)",Impacts!A32&amp;", ",)&amp;IF(Impacts!C33="Protocol (required for all PSD projects, excluding GHG PSD)",Impacts!A33&amp;", ",)</f>
        <v/>
      </c>
      <c r="L49" s="1352"/>
      <c r="M49" s="1352"/>
      <c r="N49" s="1352"/>
      <c r="O49" s="1925"/>
      <c r="P49" s="156" t="s">
        <v>1984</v>
      </c>
    </row>
    <row r="50" spans="1:16" ht="8.4499999999999993" customHeight="1" x14ac:dyDescent="0.2">
      <c r="A50" s="1889" t="s">
        <v>2695</v>
      </c>
      <c r="B50" s="1889"/>
      <c r="C50" s="1889"/>
      <c r="D50" s="1889"/>
      <c r="E50" s="1889"/>
      <c r="F50" s="1889"/>
      <c r="G50" s="1889"/>
      <c r="H50" s="1889"/>
      <c r="I50" s="1889"/>
      <c r="J50" s="1889"/>
      <c r="K50" s="1889"/>
      <c r="L50" s="1889"/>
      <c r="M50" s="1889"/>
      <c r="N50" s="1889"/>
      <c r="O50" s="1889"/>
      <c r="P50" s="156"/>
    </row>
    <row r="51" spans="1:16" hidden="1" x14ac:dyDescent="0.2">
      <c r="A51" s="406" t="s">
        <v>106</v>
      </c>
    </row>
  </sheetData>
  <sheetProtection algorithmName="SHA-512" hashValue="9ouczqjdtPcY5S6yEwi6ngZSNWL3mxPr6KT/e9ydvkhgeIm53TP1vBblZH7rLVLUu6k+xytEcCjvLa2SsTgdHQ==" saltValue="HfRxRY8ia8Q7Xn8rIX4JeQ==" spinCount="100000" sheet="1" objects="1" scenarios="1" formatRows="0" autoFilter="0"/>
  <mergeCells count="164">
    <mergeCell ref="A1:O1"/>
    <mergeCell ref="A4:O4"/>
    <mergeCell ref="K18:L18"/>
    <mergeCell ref="K22:L22"/>
    <mergeCell ref="M23:N23"/>
    <mergeCell ref="M24:N24"/>
    <mergeCell ref="C15:G15"/>
    <mergeCell ref="A17:G17"/>
    <mergeCell ref="A10:B10"/>
    <mergeCell ref="A11:B11"/>
    <mergeCell ref="A3:O3"/>
    <mergeCell ref="A2:O2"/>
    <mergeCell ref="A6:O6"/>
    <mergeCell ref="A5:O5"/>
    <mergeCell ref="K15:L15"/>
    <mergeCell ref="A16:G16"/>
    <mergeCell ref="C13:G13"/>
    <mergeCell ref="C14:G14"/>
    <mergeCell ref="M19:N19"/>
    <mergeCell ref="M20:N20"/>
    <mergeCell ref="M21:N21"/>
    <mergeCell ref="K19:L19"/>
    <mergeCell ref="K20:L20"/>
    <mergeCell ref="K21:L21"/>
    <mergeCell ref="A7:O7"/>
    <mergeCell ref="C10:G10"/>
    <mergeCell ref="C11:G11"/>
    <mergeCell ref="C12:G12"/>
    <mergeCell ref="A13:B13"/>
    <mergeCell ref="A15:B15"/>
    <mergeCell ref="I8:N8"/>
    <mergeCell ref="I9:O9"/>
    <mergeCell ref="I10:O10"/>
    <mergeCell ref="I11:K11"/>
    <mergeCell ref="I12:K12"/>
    <mergeCell ref="L11:O11"/>
    <mergeCell ref="L12:O12"/>
    <mergeCell ref="I13:O13"/>
    <mergeCell ref="I14:O14"/>
    <mergeCell ref="M15:N15"/>
    <mergeCell ref="A12:B12"/>
    <mergeCell ref="A33:G33"/>
    <mergeCell ref="A31:C31"/>
    <mergeCell ref="A28:G28"/>
    <mergeCell ref="A8:G8"/>
    <mergeCell ref="A18:C18"/>
    <mergeCell ref="D18:E18"/>
    <mergeCell ref="A14:B14"/>
    <mergeCell ref="A9:B9"/>
    <mergeCell ref="C9:G9"/>
    <mergeCell ref="F18:G18"/>
    <mergeCell ref="A19:C19"/>
    <mergeCell ref="D19:E19"/>
    <mergeCell ref="F19:G19"/>
    <mergeCell ref="M32:N32"/>
    <mergeCell ref="M33:N33"/>
    <mergeCell ref="M34:N34"/>
    <mergeCell ref="A38:C38"/>
    <mergeCell ref="D38:G38"/>
    <mergeCell ref="K32:L32"/>
    <mergeCell ref="K33:L33"/>
    <mergeCell ref="I37:O37"/>
    <mergeCell ref="A26:C26"/>
    <mergeCell ref="D26:E26"/>
    <mergeCell ref="F26:G26"/>
    <mergeCell ref="K27:L27"/>
    <mergeCell ref="K28:L28"/>
    <mergeCell ref="D30:G30"/>
    <mergeCell ref="A30:C30"/>
    <mergeCell ref="A35:C35"/>
    <mergeCell ref="D35:G35"/>
    <mergeCell ref="A34:G34"/>
    <mergeCell ref="A36:C36"/>
    <mergeCell ref="D36:G36"/>
    <mergeCell ref="A27:C27"/>
    <mergeCell ref="A29:G29"/>
    <mergeCell ref="A32:C32"/>
    <mergeCell ref="D32:G32"/>
    <mergeCell ref="M26:N26"/>
    <mergeCell ref="A23:C23"/>
    <mergeCell ref="D23:E23"/>
    <mergeCell ref="F23:G23"/>
    <mergeCell ref="K26:L26"/>
    <mergeCell ref="F25:G25"/>
    <mergeCell ref="D24:E24"/>
    <mergeCell ref="A20:C20"/>
    <mergeCell ref="A21:C21"/>
    <mergeCell ref="A24:C24"/>
    <mergeCell ref="A25:C25"/>
    <mergeCell ref="A22:C22"/>
    <mergeCell ref="M16:N16"/>
    <mergeCell ref="M17:N17"/>
    <mergeCell ref="M18:N18"/>
    <mergeCell ref="K16:L16"/>
    <mergeCell ref="K17:L17"/>
    <mergeCell ref="D22:E22"/>
    <mergeCell ref="F22:G22"/>
    <mergeCell ref="K23:L23"/>
    <mergeCell ref="K25:L25"/>
    <mergeCell ref="K24:L24"/>
    <mergeCell ref="D20:E20"/>
    <mergeCell ref="F20:G20"/>
    <mergeCell ref="D21:E21"/>
    <mergeCell ref="F21:G21"/>
    <mergeCell ref="M22:N22"/>
    <mergeCell ref="F24:G24"/>
    <mergeCell ref="D25:E25"/>
    <mergeCell ref="M25:N25"/>
    <mergeCell ref="K42:O42"/>
    <mergeCell ref="I39:J39"/>
    <mergeCell ref="I40:J40"/>
    <mergeCell ref="K40:O40"/>
    <mergeCell ref="K41:O41"/>
    <mergeCell ref="K34:L34"/>
    <mergeCell ref="K35:L35"/>
    <mergeCell ref="M35:N35"/>
    <mergeCell ref="A42:G42"/>
    <mergeCell ref="I36:O36"/>
    <mergeCell ref="K38:O38"/>
    <mergeCell ref="D41:G41"/>
    <mergeCell ref="I41:J41"/>
    <mergeCell ref="I42:J42"/>
    <mergeCell ref="A41:C41"/>
    <mergeCell ref="D37:G37"/>
    <mergeCell ref="D39:G39"/>
    <mergeCell ref="K39:O39"/>
    <mergeCell ref="A40:C40"/>
    <mergeCell ref="A37:C37"/>
    <mergeCell ref="A39:C39"/>
    <mergeCell ref="D40:G40"/>
    <mergeCell ref="I38:J38"/>
    <mergeCell ref="A43:G43"/>
    <mergeCell ref="I44:O44"/>
    <mergeCell ref="A44:F44"/>
    <mergeCell ref="D45:G45"/>
    <mergeCell ref="A45:C45"/>
    <mergeCell ref="I43:O43"/>
    <mergeCell ref="A47:G47"/>
    <mergeCell ref="A48:F48"/>
    <mergeCell ref="A50:O50"/>
    <mergeCell ref="A49:C49"/>
    <mergeCell ref="D49:G49"/>
    <mergeCell ref="K45:O45"/>
    <mergeCell ref="A46:G46"/>
    <mergeCell ref="I47:J47"/>
    <mergeCell ref="K47:O47"/>
    <mergeCell ref="K46:O46"/>
    <mergeCell ref="K48:O48"/>
    <mergeCell ref="K49:O49"/>
    <mergeCell ref="I45:J45"/>
    <mergeCell ref="I46:J46"/>
    <mergeCell ref="I48:J48"/>
    <mergeCell ref="I49:J49"/>
    <mergeCell ref="M29:N29"/>
    <mergeCell ref="M30:N30"/>
    <mergeCell ref="M31:N31"/>
    <mergeCell ref="D27:E27"/>
    <mergeCell ref="F27:G27"/>
    <mergeCell ref="M27:N27"/>
    <mergeCell ref="M28:N28"/>
    <mergeCell ref="K29:L29"/>
    <mergeCell ref="K30:L30"/>
    <mergeCell ref="K31:L31"/>
    <mergeCell ref="D31:G31"/>
  </mergeCells>
  <dataValidations disablePrompts="1" count="4">
    <dataValidation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F18:G18" xr:uid="{F5298A0F-FC69-4E0E-8444-772CD9918879}"/>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8:A27 I11:I12" xr:uid="{2A645E39-63B5-4672-BCAD-ECBBD262BCEC}">
      <formula1>1</formula1>
    </dataValidation>
    <dataValidation allowBlank="1" showErrorMessage="1" promptTitle="Project Change in Allowable" prompt="This is the total long-term change in emissions, per pollutant, for your project." sqref="M15" xr:uid="{CC84E2E0-2896-4254-B2E8-CA3B19B4FDED}"/>
    <dataValidation allowBlank="1" showErrorMessage="1" promptTitle="Public Notice Threshold" prompt="This is the amount of change authorized before a Public Notice must be held." sqref="O15" xr:uid="{DC1CC00A-5B9D-40AB-BED3-11EDF2888AD3}"/>
  </dataValidations>
  <hyperlinks>
    <hyperlink ref="A50:O50" location="Cover!A1" display="End of workbook. Click here to return to the Cover sheet." xr:uid="{C58D218F-C8F4-46B9-841D-318DF20CA99F}"/>
  </hyperlinks>
  <pageMargins left="0.25" right="0.25" top="1" bottom="0.5" header="0.3" footer="0.3"/>
  <pageSetup fitToHeight="0" orientation="portrait" r:id="rId1"/>
  <headerFooter scaleWithDoc="0">
    <oddHeader>&amp;C&amp;"Arial,Bold"Texas Commission on Environmental Quality
Form PI-1 General Application&amp;11
&amp;10&amp;A&amp;RDate: ____________
Permit #: ____________
Company: ____________</oddHeader>
    <oddFooter>&amp;CPage &amp;P&amp;LVersion 6.0</oddFooter>
  </headerFooter>
  <extLst>
    <ext xmlns:x14="http://schemas.microsoft.com/office/spreadsheetml/2009/9/main" uri="{78C0D931-6437-407d-A8EE-F0AAD7539E65}">
      <x14:conditionalFormattings>
        <x14:conditionalFormatting xmlns:xm="http://schemas.microsoft.com/office/excel/2006/main">
          <x14:cfRule type="expression" priority="7" id="{097FCEE3-9CDA-4533-9A69-9383E815CAEE}">
            <xm:f>AND(General!$D$54&lt;&gt;"renewal",General!$D$55&lt;&gt;"renewal",General!$D$57&lt;&gt;"renewal",General!$D$61&lt;&gt;"renewal",General!$D$54&lt;&gt;"renewal certification",General!$D$55&lt;&gt;"renewal certification",General!$D$57&lt;&gt;"renewal certification",General!$D$61&lt;&gt;"renewal certification")</xm:f>
            <x14:dxf>
              <numFmt numFmtId="170" formatCode=";;;"/>
              <fill>
                <patternFill>
                  <bgColor theme="0" tint="-0.499984740745262"/>
                </patternFill>
              </fill>
            </x14:dxf>
          </x14:cfRule>
          <xm:sqref>A35:G35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theme="1"/>
  </sheetPr>
  <dimension ref="A1:AC226"/>
  <sheetViews>
    <sheetView zoomScaleNormal="100" workbookViewId="0"/>
  </sheetViews>
  <sheetFormatPr defaultColWidth="9.140625" defaultRowHeight="12.75" x14ac:dyDescent="0.2"/>
  <cols>
    <col min="3" max="16" width="9.140625" customWidth="1"/>
    <col min="17" max="29" width="68.42578125" customWidth="1"/>
  </cols>
  <sheetData>
    <row r="1" spans="1:29" s="6" customFormat="1" ht="24" customHeight="1" x14ac:dyDescent="0.2">
      <c r="A1" s="218" t="s">
        <v>2696</v>
      </c>
      <c r="B1" s="22"/>
      <c r="C1" s="1974" t="s">
        <v>2697</v>
      </c>
      <c r="D1" s="1975"/>
      <c r="E1" s="1975"/>
      <c r="F1" s="1975"/>
      <c r="G1" s="1975"/>
      <c r="H1" s="1975"/>
      <c r="I1" s="1975"/>
      <c r="J1" s="1975"/>
      <c r="K1" s="1975"/>
      <c r="L1" s="1975"/>
      <c r="M1" s="1975"/>
      <c r="N1" s="1975"/>
      <c r="O1" s="1975"/>
      <c r="P1" s="1976"/>
      <c r="Q1" s="1977" t="s">
        <v>2319</v>
      </c>
      <c r="R1" s="1978"/>
      <c r="S1" s="1978"/>
      <c r="T1" s="1978"/>
      <c r="U1" s="1978"/>
      <c r="V1" s="1978"/>
      <c r="W1" s="1978"/>
      <c r="X1" s="1978"/>
      <c r="Y1" s="1978"/>
      <c r="Z1" s="1978"/>
      <c r="AA1" s="1978"/>
      <c r="AB1" s="1978"/>
      <c r="AC1" s="1979"/>
    </row>
    <row r="2" spans="1:29" s="6" customFormat="1" ht="82.5" customHeight="1" thickBot="1" x14ac:dyDescent="0.25">
      <c r="A2" s="23" t="s">
        <v>2698</v>
      </c>
      <c r="B2" s="24" t="s">
        <v>926</v>
      </c>
      <c r="C2" s="25" t="s">
        <v>2614</v>
      </c>
      <c r="D2" s="26" t="s">
        <v>523</v>
      </c>
      <c r="E2" s="26" t="s">
        <v>522</v>
      </c>
      <c r="F2" s="26" t="s">
        <v>2699</v>
      </c>
      <c r="G2" s="26" t="s">
        <v>520</v>
      </c>
      <c r="H2" s="26" t="s">
        <v>524</v>
      </c>
      <c r="I2" s="26" t="s">
        <v>525</v>
      </c>
      <c r="J2" s="26" t="s">
        <v>2700</v>
      </c>
      <c r="K2" s="26" t="s">
        <v>609</v>
      </c>
      <c r="L2" s="26" t="s">
        <v>608</v>
      </c>
      <c r="M2" s="26" t="s">
        <v>2701</v>
      </c>
      <c r="N2" s="26" t="s">
        <v>2702</v>
      </c>
      <c r="O2" s="26" t="s">
        <v>2703</v>
      </c>
      <c r="P2" s="27" t="s">
        <v>2704</v>
      </c>
      <c r="Q2" s="28" t="s">
        <v>523</v>
      </c>
      <c r="R2" s="29" t="s">
        <v>522</v>
      </c>
      <c r="S2" s="29" t="s">
        <v>2699</v>
      </c>
      <c r="T2" s="29" t="s">
        <v>520</v>
      </c>
      <c r="U2" s="29" t="s">
        <v>524</v>
      </c>
      <c r="V2" s="29" t="s">
        <v>525</v>
      </c>
      <c r="W2" s="29" t="s">
        <v>2700</v>
      </c>
      <c r="X2" s="29" t="s">
        <v>609</v>
      </c>
      <c r="Y2" s="29" t="s">
        <v>608</v>
      </c>
      <c r="Z2" s="29" t="s">
        <v>2701</v>
      </c>
      <c r="AA2" s="29" t="s">
        <v>2702</v>
      </c>
      <c r="AB2" s="29" t="s">
        <v>2703</v>
      </c>
      <c r="AC2" s="30" t="s">
        <v>2704</v>
      </c>
    </row>
    <row r="3" spans="1:29" s="6" customFormat="1" ht="48.75" customHeight="1" x14ac:dyDescent="0.2">
      <c r="A3" s="31" t="s">
        <v>2653</v>
      </c>
      <c r="B3" s="32" t="s">
        <v>1033</v>
      </c>
      <c r="C3" s="33" t="s">
        <v>2705</v>
      </c>
      <c r="D3" s="34" t="s">
        <v>2706</v>
      </c>
      <c r="E3" s="34" t="s">
        <v>2707</v>
      </c>
      <c r="F3" s="34" t="s">
        <v>2708</v>
      </c>
      <c r="G3" s="34" t="s">
        <v>2709</v>
      </c>
      <c r="H3" s="34" t="s">
        <v>2710</v>
      </c>
      <c r="I3" s="34" t="s">
        <v>2711</v>
      </c>
      <c r="J3" s="34" t="s">
        <v>2712</v>
      </c>
      <c r="K3" s="34" t="s">
        <v>2713</v>
      </c>
      <c r="L3" s="34" t="s">
        <v>2713</v>
      </c>
      <c r="M3" s="34" t="s">
        <v>2708</v>
      </c>
      <c r="N3" s="34" t="s">
        <v>2708</v>
      </c>
      <c r="O3" s="34" t="s">
        <v>2708</v>
      </c>
      <c r="P3" s="35" t="s">
        <v>2708</v>
      </c>
      <c r="Q3" s="36" t="s">
        <v>2714</v>
      </c>
      <c r="R3" s="37" t="s">
        <v>2715</v>
      </c>
      <c r="S3" s="37" t="s">
        <v>2716</v>
      </c>
      <c r="T3" s="37" t="s">
        <v>2717</v>
      </c>
      <c r="U3" s="37" t="s">
        <v>2718</v>
      </c>
      <c r="V3" s="37" t="s">
        <v>2719</v>
      </c>
      <c r="W3" s="37" t="s">
        <v>2720</v>
      </c>
      <c r="X3" s="37" t="s">
        <v>2721</v>
      </c>
      <c r="Y3" s="37" t="s">
        <v>2716</v>
      </c>
      <c r="Z3" s="37" t="s">
        <v>2716</v>
      </c>
      <c r="AA3" s="37" t="s">
        <v>2716</v>
      </c>
      <c r="AB3" s="37" t="s">
        <v>2716</v>
      </c>
      <c r="AC3" s="38" t="s">
        <v>2716</v>
      </c>
    </row>
    <row r="4" spans="1:29" s="6" customFormat="1" ht="45" customHeight="1" x14ac:dyDescent="0.2">
      <c r="A4" s="39" t="s">
        <v>2653</v>
      </c>
      <c r="B4" s="40" t="s">
        <v>1055</v>
      </c>
      <c r="C4" s="41" t="s">
        <v>2705</v>
      </c>
      <c r="D4" s="42" t="s">
        <v>2708</v>
      </c>
      <c r="E4" s="42" t="s">
        <v>2708</v>
      </c>
      <c r="F4" s="42" t="s">
        <v>2708</v>
      </c>
      <c r="G4" s="42" t="s">
        <v>2708</v>
      </c>
      <c r="H4" s="42" t="s">
        <v>2708</v>
      </c>
      <c r="I4" s="42" t="s">
        <v>2708</v>
      </c>
      <c r="J4" s="42" t="s">
        <v>2708</v>
      </c>
      <c r="K4" s="42" t="s">
        <v>2708</v>
      </c>
      <c r="L4" s="42" t="s">
        <v>2708</v>
      </c>
      <c r="M4" s="42" t="s">
        <v>2708</v>
      </c>
      <c r="N4" s="42" t="s">
        <v>2708</v>
      </c>
      <c r="O4" s="42" t="s">
        <v>2708</v>
      </c>
      <c r="P4" s="43" t="s">
        <v>2708</v>
      </c>
      <c r="Q4" s="44" t="s">
        <v>2722</v>
      </c>
      <c r="R4" s="45" t="s">
        <v>2723</v>
      </c>
      <c r="S4" s="45" t="s">
        <v>2716</v>
      </c>
      <c r="T4" s="45" t="s">
        <v>2723</v>
      </c>
      <c r="U4" s="45" t="s">
        <v>2723</v>
      </c>
      <c r="V4" s="45" t="s">
        <v>2723</v>
      </c>
      <c r="W4" s="45" t="s">
        <v>2716</v>
      </c>
      <c r="X4" s="45" t="s">
        <v>2716</v>
      </c>
      <c r="Y4" s="45" t="s">
        <v>2716</v>
      </c>
      <c r="Z4" s="45" t="s">
        <v>2716</v>
      </c>
      <c r="AA4" s="45" t="s">
        <v>2716</v>
      </c>
      <c r="AB4" s="45" t="s">
        <v>2716</v>
      </c>
      <c r="AC4" s="46" t="s">
        <v>2716</v>
      </c>
    </row>
    <row r="5" spans="1:29" s="6" customFormat="1" ht="45" customHeight="1" x14ac:dyDescent="0.2">
      <c r="A5" s="39" t="s">
        <v>2653</v>
      </c>
      <c r="B5" s="40" t="s">
        <v>1077</v>
      </c>
      <c r="C5" s="41" t="s">
        <v>2724</v>
      </c>
      <c r="D5" s="42" t="s">
        <v>2708</v>
      </c>
      <c r="E5" s="42" t="s">
        <v>1008</v>
      </c>
      <c r="F5" s="42" t="s">
        <v>2708</v>
      </c>
      <c r="G5" s="42" t="s">
        <v>2708</v>
      </c>
      <c r="H5" s="42" t="s">
        <v>2708</v>
      </c>
      <c r="I5" s="42" t="s">
        <v>2708</v>
      </c>
      <c r="J5" s="42" t="s">
        <v>2708</v>
      </c>
      <c r="K5" s="42" t="s">
        <v>2708</v>
      </c>
      <c r="L5" s="42" t="s">
        <v>2708</v>
      </c>
      <c r="M5" s="42" t="s">
        <v>2708</v>
      </c>
      <c r="N5" s="42" t="s">
        <v>2708</v>
      </c>
      <c r="O5" s="42" t="s">
        <v>2708</v>
      </c>
      <c r="P5" s="43" t="s">
        <v>2708</v>
      </c>
      <c r="Q5" s="44" t="s">
        <v>2725</v>
      </c>
      <c r="R5" s="45" t="s">
        <v>2726</v>
      </c>
      <c r="S5" s="45" t="s">
        <v>2716</v>
      </c>
      <c r="T5" s="45" t="s">
        <v>2727</v>
      </c>
      <c r="U5" s="45" t="s">
        <v>2727</v>
      </c>
      <c r="V5" s="45" t="s">
        <v>2727</v>
      </c>
      <c r="W5" s="45" t="s">
        <v>2716</v>
      </c>
      <c r="X5" s="45" t="s">
        <v>2716</v>
      </c>
      <c r="Y5" s="45" t="s">
        <v>2716</v>
      </c>
      <c r="Z5" s="45" t="s">
        <v>2716</v>
      </c>
      <c r="AA5" s="45" t="s">
        <v>2716</v>
      </c>
      <c r="AB5" s="45" t="s">
        <v>2716</v>
      </c>
      <c r="AC5" s="46" t="s">
        <v>2716</v>
      </c>
    </row>
    <row r="6" spans="1:29" s="6" customFormat="1" ht="45" customHeight="1" x14ac:dyDescent="0.2">
      <c r="A6" s="39" t="s">
        <v>2653</v>
      </c>
      <c r="B6" s="40" t="s">
        <v>1104</v>
      </c>
      <c r="C6" s="41" t="s">
        <v>2724</v>
      </c>
      <c r="D6" s="42" t="s">
        <v>2708</v>
      </c>
      <c r="E6" s="42" t="s">
        <v>1024</v>
      </c>
      <c r="F6" s="42" t="s">
        <v>2708</v>
      </c>
      <c r="G6" s="42" t="s">
        <v>2708</v>
      </c>
      <c r="H6" s="42" t="s">
        <v>2708</v>
      </c>
      <c r="I6" s="42" t="s">
        <v>2708</v>
      </c>
      <c r="J6" s="42" t="s">
        <v>2708</v>
      </c>
      <c r="K6" s="42" t="s">
        <v>2708</v>
      </c>
      <c r="L6" s="42" t="s">
        <v>2708</v>
      </c>
      <c r="M6" s="42" t="s">
        <v>2708</v>
      </c>
      <c r="N6" s="42" t="s">
        <v>2708</v>
      </c>
      <c r="O6" s="42" t="s">
        <v>2708</v>
      </c>
      <c r="P6" s="43" t="s">
        <v>2708</v>
      </c>
      <c r="Q6" s="44" t="s">
        <v>2728</v>
      </c>
      <c r="R6" s="45" t="s">
        <v>2729</v>
      </c>
      <c r="S6" s="45" t="s">
        <v>2716</v>
      </c>
      <c r="T6" s="45" t="s">
        <v>2730</v>
      </c>
      <c r="U6" s="45" t="s">
        <v>2730</v>
      </c>
      <c r="V6" s="45" t="s">
        <v>2730</v>
      </c>
      <c r="W6" s="45" t="s">
        <v>2716</v>
      </c>
      <c r="X6" s="45" t="s">
        <v>2716</v>
      </c>
      <c r="Y6" s="45" t="s">
        <v>2716</v>
      </c>
      <c r="Z6" s="45" t="s">
        <v>2716</v>
      </c>
      <c r="AA6" s="45" t="s">
        <v>2716</v>
      </c>
      <c r="AB6" s="45" t="s">
        <v>2716</v>
      </c>
      <c r="AC6" s="46" t="s">
        <v>2716</v>
      </c>
    </row>
    <row r="7" spans="1:29" s="2" customFormat="1" ht="45" customHeight="1" x14ac:dyDescent="0.2">
      <c r="A7" s="39" t="s">
        <v>2653</v>
      </c>
      <c r="B7" s="40" t="s">
        <v>1119</v>
      </c>
      <c r="C7" s="41" t="s">
        <v>2724</v>
      </c>
      <c r="D7" s="42" t="s">
        <v>2708</v>
      </c>
      <c r="E7" s="42" t="s">
        <v>1024</v>
      </c>
      <c r="F7" s="42" t="s">
        <v>2708</v>
      </c>
      <c r="G7" s="42" t="s">
        <v>2708</v>
      </c>
      <c r="H7" s="42" t="s">
        <v>2708</v>
      </c>
      <c r="I7" s="42" t="s">
        <v>2708</v>
      </c>
      <c r="J7" s="42" t="s">
        <v>2708</v>
      </c>
      <c r="K7" s="42" t="s">
        <v>2708</v>
      </c>
      <c r="L7" s="42" t="s">
        <v>2708</v>
      </c>
      <c r="M7" s="42" t="s">
        <v>2708</v>
      </c>
      <c r="N7" s="42" t="s">
        <v>2708</v>
      </c>
      <c r="O7" s="42" t="s">
        <v>2708</v>
      </c>
      <c r="P7" s="43" t="s">
        <v>2708</v>
      </c>
      <c r="Q7" s="44" t="s">
        <v>2728</v>
      </c>
      <c r="R7" s="45" t="s">
        <v>2731</v>
      </c>
      <c r="S7" s="45" t="s">
        <v>2716</v>
      </c>
      <c r="T7" s="45" t="s">
        <v>2730</v>
      </c>
      <c r="U7" s="45" t="s">
        <v>2730</v>
      </c>
      <c r="V7" s="45" t="s">
        <v>2730</v>
      </c>
      <c r="W7" s="45" t="s">
        <v>2716</v>
      </c>
      <c r="X7" s="45" t="s">
        <v>2716</v>
      </c>
      <c r="Y7" s="45" t="s">
        <v>2716</v>
      </c>
      <c r="Z7" s="45" t="s">
        <v>2716</v>
      </c>
      <c r="AA7" s="45" t="s">
        <v>2716</v>
      </c>
      <c r="AB7" s="45" t="s">
        <v>2716</v>
      </c>
      <c r="AC7" s="46" t="s">
        <v>2716</v>
      </c>
    </row>
    <row r="8" spans="1:29" s="6" customFormat="1" ht="45" customHeight="1" x14ac:dyDescent="0.2">
      <c r="A8" s="39" t="s">
        <v>2653</v>
      </c>
      <c r="B8" s="40" t="s">
        <v>1136</v>
      </c>
      <c r="C8" s="41" t="s">
        <v>2724</v>
      </c>
      <c r="D8" s="42" t="s">
        <v>2708</v>
      </c>
      <c r="E8" s="42" t="s">
        <v>1008</v>
      </c>
      <c r="F8" s="42" t="s">
        <v>2708</v>
      </c>
      <c r="G8" s="42" t="s">
        <v>2708</v>
      </c>
      <c r="H8" s="42" t="s">
        <v>2708</v>
      </c>
      <c r="I8" s="42" t="s">
        <v>2708</v>
      </c>
      <c r="J8" s="42" t="s">
        <v>2708</v>
      </c>
      <c r="K8" s="42" t="s">
        <v>2708</v>
      </c>
      <c r="L8" s="42" t="s">
        <v>2708</v>
      </c>
      <c r="M8" s="42" t="s">
        <v>2708</v>
      </c>
      <c r="N8" s="42" t="s">
        <v>2708</v>
      </c>
      <c r="O8" s="42" t="s">
        <v>2708</v>
      </c>
      <c r="P8" s="43" t="s">
        <v>2708</v>
      </c>
      <c r="Q8" s="44" t="s">
        <v>2732</v>
      </c>
      <c r="R8" s="45" t="s">
        <v>2729</v>
      </c>
      <c r="S8" s="45" t="s">
        <v>2716</v>
      </c>
      <c r="T8" s="45" t="s">
        <v>2730</v>
      </c>
      <c r="U8" s="45" t="s">
        <v>2730</v>
      </c>
      <c r="V8" s="45" t="s">
        <v>2730</v>
      </c>
      <c r="W8" s="45" t="s">
        <v>2716</v>
      </c>
      <c r="X8" s="45" t="s">
        <v>2716</v>
      </c>
      <c r="Y8" s="45" t="s">
        <v>2716</v>
      </c>
      <c r="Z8" s="45" t="s">
        <v>2716</v>
      </c>
      <c r="AA8" s="45" t="s">
        <v>2716</v>
      </c>
      <c r="AB8" s="45" t="s">
        <v>2716</v>
      </c>
      <c r="AC8" s="46" t="s">
        <v>2716</v>
      </c>
    </row>
    <row r="9" spans="1:29" s="6" customFormat="1" ht="45" customHeight="1" x14ac:dyDescent="0.2">
      <c r="A9" s="39" t="s">
        <v>2653</v>
      </c>
      <c r="B9" s="40" t="s">
        <v>1152</v>
      </c>
      <c r="C9" s="41" t="s">
        <v>2724</v>
      </c>
      <c r="D9" s="42" t="s">
        <v>2708</v>
      </c>
      <c r="E9" s="42" t="s">
        <v>2733</v>
      </c>
      <c r="F9" s="42" t="s">
        <v>2708</v>
      </c>
      <c r="G9" s="42" t="s">
        <v>2708</v>
      </c>
      <c r="H9" s="42" t="s">
        <v>2708</v>
      </c>
      <c r="I9" s="42" t="s">
        <v>2708</v>
      </c>
      <c r="J9" s="42" t="s">
        <v>2708</v>
      </c>
      <c r="K9" s="42" t="s">
        <v>2708</v>
      </c>
      <c r="L9" s="42" t="s">
        <v>2708</v>
      </c>
      <c r="M9" s="42" t="s">
        <v>2708</v>
      </c>
      <c r="N9" s="42" t="s">
        <v>2708</v>
      </c>
      <c r="O9" s="42" t="s">
        <v>2708</v>
      </c>
      <c r="P9" s="43" t="s">
        <v>2708</v>
      </c>
      <c r="Q9" s="44" t="s">
        <v>2732</v>
      </c>
      <c r="R9" s="45" t="s">
        <v>2734</v>
      </c>
      <c r="S9" s="45" t="s">
        <v>2716</v>
      </c>
      <c r="T9" s="45" t="s">
        <v>2730</v>
      </c>
      <c r="U9" s="45" t="s">
        <v>2730</v>
      </c>
      <c r="V9" s="45" t="s">
        <v>2730</v>
      </c>
      <c r="W9" s="45" t="s">
        <v>2716</v>
      </c>
      <c r="X9" s="45" t="s">
        <v>2735</v>
      </c>
      <c r="Y9" s="45" t="s">
        <v>2716</v>
      </c>
      <c r="Z9" s="45" t="s">
        <v>2716</v>
      </c>
      <c r="AA9" s="45" t="s">
        <v>2716</v>
      </c>
      <c r="AB9" s="45" t="s">
        <v>2716</v>
      </c>
      <c r="AC9" s="46" t="s">
        <v>2716</v>
      </c>
    </row>
    <row r="10" spans="1:29" s="6" customFormat="1" ht="45" customHeight="1" x14ac:dyDescent="0.2">
      <c r="A10" s="39" t="s">
        <v>2653</v>
      </c>
      <c r="B10" s="40" t="s">
        <v>1167</v>
      </c>
      <c r="C10" s="41" t="s">
        <v>2736</v>
      </c>
      <c r="D10" s="42" t="s">
        <v>2708</v>
      </c>
      <c r="E10" s="42" t="s">
        <v>2737</v>
      </c>
      <c r="F10" s="42" t="s">
        <v>2708</v>
      </c>
      <c r="G10" s="42" t="s">
        <v>2708</v>
      </c>
      <c r="H10" s="42" t="s">
        <v>2708</v>
      </c>
      <c r="I10" s="42" t="s">
        <v>2708</v>
      </c>
      <c r="J10" s="42" t="s">
        <v>2708</v>
      </c>
      <c r="K10" s="42" t="s">
        <v>2708</v>
      </c>
      <c r="L10" s="42" t="s">
        <v>2708</v>
      </c>
      <c r="M10" s="42" t="s">
        <v>2708</v>
      </c>
      <c r="N10" s="42" t="s">
        <v>2708</v>
      </c>
      <c r="O10" s="42" t="s">
        <v>2708</v>
      </c>
      <c r="P10" s="43" t="s">
        <v>2708</v>
      </c>
      <c r="Q10" s="44" t="s">
        <v>2716</v>
      </c>
      <c r="R10" s="45" t="s">
        <v>2716</v>
      </c>
      <c r="S10" s="45" t="s">
        <v>2716</v>
      </c>
      <c r="T10" s="45" t="s">
        <v>2716</v>
      </c>
      <c r="U10" s="45" t="s">
        <v>2716</v>
      </c>
      <c r="V10" s="45" t="s">
        <v>2716</v>
      </c>
      <c r="W10" s="45" t="s">
        <v>2716</v>
      </c>
      <c r="X10" s="45" t="s">
        <v>2716</v>
      </c>
      <c r="Y10" s="45" t="s">
        <v>2716</v>
      </c>
      <c r="Z10" s="45" t="s">
        <v>2716</v>
      </c>
      <c r="AA10" s="45" t="s">
        <v>2716</v>
      </c>
      <c r="AB10" s="45" t="s">
        <v>2716</v>
      </c>
      <c r="AC10" s="46" t="s">
        <v>2716</v>
      </c>
    </row>
    <row r="11" spans="1:29" s="6" customFormat="1" ht="45" customHeight="1" x14ac:dyDescent="0.2">
      <c r="A11" s="39" t="s">
        <v>2653</v>
      </c>
      <c r="B11" s="40" t="s">
        <v>1178</v>
      </c>
      <c r="C11" s="41" t="s">
        <v>2736</v>
      </c>
      <c r="D11" s="42" t="s">
        <v>2708</v>
      </c>
      <c r="E11" s="42" t="s">
        <v>2738</v>
      </c>
      <c r="F11" s="42" t="s">
        <v>2708</v>
      </c>
      <c r="G11" s="42" t="s">
        <v>2708</v>
      </c>
      <c r="H11" s="42" t="s">
        <v>2708</v>
      </c>
      <c r="I11" s="42" t="s">
        <v>2708</v>
      </c>
      <c r="J11" s="42" t="s">
        <v>2708</v>
      </c>
      <c r="K11" s="42" t="s">
        <v>2708</v>
      </c>
      <c r="L11" s="42" t="s">
        <v>2708</v>
      </c>
      <c r="M11" s="42" t="s">
        <v>2708</v>
      </c>
      <c r="N11" s="42" t="s">
        <v>2708</v>
      </c>
      <c r="O11" s="42" t="s">
        <v>2708</v>
      </c>
      <c r="P11" s="43" t="s">
        <v>2708</v>
      </c>
      <c r="Q11" s="44" t="s">
        <v>2716</v>
      </c>
      <c r="R11" s="45" t="s">
        <v>2716</v>
      </c>
      <c r="S11" s="45" t="s">
        <v>2716</v>
      </c>
      <c r="T11" s="45" t="s">
        <v>2716</v>
      </c>
      <c r="U11" s="45" t="s">
        <v>2716</v>
      </c>
      <c r="V11" s="45" t="s">
        <v>2716</v>
      </c>
      <c r="W11" s="45" t="s">
        <v>2716</v>
      </c>
      <c r="X11" s="45" t="s">
        <v>2716</v>
      </c>
      <c r="Y11" s="45" t="s">
        <v>2716</v>
      </c>
      <c r="Z11" s="45" t="s">
        <v>2716</v>
      </c>
      <c r="AA11" s="45" t="s">
        <v>2716</v>
      </c>
      <c r="AB11" s="45" t="s">
        <v>2716</v>
      </c>
      <c r="AC11" s="46" t="s">
        <v>2716</v>
      </c>
    </row>
    <row r="12" spans="1:29" s="6" customFormat="1" ht="45" customHeight="1" x14ac:dyDescent="0.2">
      <c r="A12" s="39" t="s">
        <v>2653</v>
      </c>
      <c r="B12" s="40" t="s">
        <v>1190</v>
      </c>
      <c r="C12" s="41" t="s">
        <v>2739</v>
      </c>
      <c r="D12" s="42" t="s">
        <v>2708</v>
      </c>
      <c r="E12" s="42" t="s">
        <v>2740</v>
      </c>
      <c r="F12" s="42" t="s">
        <v>2708</v>
      </c>
      <c r="G12" s="42" t="s">
        <v>2708</v>
      </c>
      <c r="H12" s="42" t="s">
        <v>2708</v>
      </c>
      <c r="I12" s="42" t="s">
        <v>2708</v>
      </c>
      <c r="J12" s="42" t="s">
        <v>2708</v>
      </c>
      <c r="K12" s="42" t="s">
        <v>2708</v>
      </c>
      <c r="L12" s="42" t="s">
        <v>2708</v>
      </c>
      <c r="M12" s="42" t="s">
        <v>2708</v>
      </c>
      <c r="N12" s="42" t="s">
        <v>2708</v>
      </c>
      <c r="O12" s="42" t="s">
        <v>2708</v>
      </c>
      <c r="P12" s="43" t="s">
        <v>2708</v>
      </c>
      <c r="Q12" s="44" t="s">
        <v>2741</v>
      </c>
      <c r="R12" s="45" t="s">
        <v>2742</v>
      </c>
      <c r="S12" s="45" t="s">
        <v>2716</v>
      </c>
      <c r="T12" s="45" t="s">
        <v>2716</v>
      </c>
      <c r="U12" s="45" t="s">
        <v>2742</v>
      </c>
      <c r="V12" s="45" t="s">
        <v>2716</v>
      </c>
      <c r="W12" s="45" t="s">
        <v>2742</v>
      </c>
      <c r="X12" s="45" t="s">
        <v>2716</v>
      </c>
      <c r="Y12" s="45" t="s">
        <v>2742</v>
      </c>
      <c r="Z12" s="45" t="s">
        <v>2716</v>
      </c>
      <c r="AA12" s="45" t="s">
        <v>2742</v>
      </c>
      <c r="AB12" s="45" t="s">
        <v>2716</v>
      </c>
      <c r="AC12" s="46" t="s">
        <v>2716</v>
      </c>
    </row>
    <row r="13" spans="1:29" s="6" customFormat="1" ht="45" customHeight="1" x14ac:dyDescent="0.2">
      <c r="A13" s="39" t="s">
        <v>2653</v>
      </c>
      <c r="B13" s="40" t="s">
        <v>1202</v>
      </c>
      <c r="C13" s="41" t="s">
        <v>2724</v>
      </c>
      <c r="D13" s="42" t="s">
        <v>2708</v>
      </c>
      <c r="E13" s="42" t="s">
        <v>2743</v>
      </c>
      <c r="F13" s="42" t="s">
        <v>2708</v>
      </c>
      <c r="G13" s="42" t="s">
        <v>2708</v>
      </c>
      <c r="H13" s="42" t="s">
        <v>2708</v>
      </c>
      <c r="I13" s="42" t="s">
        <v>2708</v>
      </c>
      <c r="J13" s="42" t="s">
        <v>2708</v>
      </c>
      <c r="K13" s="42" t="s">
        <v>2708</v>
      </c>
      <c r="L13" s="42" t="s">
        <v>2708</v>
      </c>
      <c r="M13" s="42" t="s">
        <v>2708</v>
      </c>
      <c r="N13" s="42" t="s">
        <v>2708</v>
      </c>
      <c r="O13" s="42" t="s">
        <v>2708</v>
      </c>
      <c r="P13" s="43" t="s">
        <v>2708</v>
      </c>
      <c r="Q13" s="44" t="s">
        <v>2716</v>
      </c>
      <c r="R13" s="45" t="s">
        <v>2744</v>
      </c>
      <c r="S13" s="45" t="s">
        <v>2716</v>
      </c>
      <c r="T13" s="45" t="s">
        <v>2716</v>
      </c>
      <c r="U13" s="45" t="s">
        <v>2716</v>
      </c>
      <c r="V13" s="45" t="s">
        <v>2716</v>
      </c>
      <c r="W13" s="45" t="s">
        <v>2716</v>
      </c>
      <c r="X13" s="45" t="s">
        <v>2716</v>
      </c>
      <c r="Y13" s="45" t="s">
        <v>2716</v>
      </c>
      <c r="Z13" s="45" t="s">
        <v>2716</v>
      </c>
      <c r="AA13" s="45" t="s">
        <v>2716</v>
      </c>
      <c r="AB13" s="45" t="s">
        <v>2716</v>
      </c>
      <c r="AC13" s="46" t="s">
        <v>2716</v>
      </c>
    </row>
    <row r="14" spans="1:29" s="6" customFormat="1" ht="45" customHeight="1" x14ac:dyDescent="0.2">
      <c r="A14" s="39" t="s">
        <v>2653</v>
      </c>
      <c r="B14" s="40" t="s">
        <v>1212</v>
      </c>
      <c r="C14" s="41" t="s">
        <v>2724</v>
      </c>
      <c r="D14" s="42" t="s">
        <v>2708</v>
      </c>
      <c r="E14" s="42" t="s">
        <v>2745</v>
      </c>
      <c r="F14" s="42" t="s">
        <v>2708</v>
      </c>
      <c r="G14" s="42" t="s">
        <v>2708</v>
      </c>
      <c r="H14" s="42" t="s">
        <v>2708</v>
      </c>
      <c r="I14" s="42" t="s">
        <v>2708</v>
      </c>
      <c r="J14" s="42" t="s">
        <v>2708</v>
      </c>
      <c r="K14" s="42" t="s">
        <v>2708</v>
      </c>
      <c r="L14" s="42" t="s">
        <v>2708</v>
      </c>
      <c r="M14" s="42" t="s">
        <v>2708</v>
      </c>
      <c r="N14" s="42" t="s">
        <v>2708</v>
      </c>
      <c r="O14" s="42" t="s">
        <v>2708</v>
      </c>
      <c r="P14" s="43" t="s">
        <v>2708</v>
      </c>
      <c r="Q14" s="44" t="s">
        <v>2716</v>
      </c>
      <c r="R14" s="45" t="s">
        <v>2746</v>
      </c>
      <c r="S14" s="45" t="s">
        <v>2716</v>
      </c>
      <c r="T14" s="45" t="s">
        <v>2716</v>
      </c>
      <c r="U14" s="45" t="s">
        <v>2716</v>
      </c>
      <c r="V14" s="45" t="s">
        <v>2716</v>
      </c>
      <c r="W14" s="45" t="s">
        <v>2716</v>
      </c>
      <c r="X14" s="45" t="s">
        <v>2716</v>
      </c>
      <c r="Y14" s="45" t="s">
        <v>2716</v>
      </c>
      <c r="Z14" s="45" t="s">
        <v>2716</v>
      </c>
      <c r="AA14" s="45" t="s">
        <v>2716</v>
      </c>
      <c r="AB14" s="45" t="s">
        <v>2716</v>
      </c>
      <c r="AC14" s="46" t="s">
        <v>2716</v>
      </c>
    </row>
    <row r="15" spans="1:29" s="6" customFormat="1" ht="45" customHeight="1" x14ac:dyDescent="0.2">
      <c r="A15" s="39" t="s">
        <v>2653</v>
      </c>
      <c r="B15" s="40" t="s">
        <v>1102</v>
      </c>
      <c r="C15" s="41" t="s">
        <v>2724</v>
      </c>
      <c r="D15" s="42" t="s">
        <v>2747</v>
      </c>
      <c r="E15" s="42" t="s">
        <v>2708</v>
      </c>
      <c r="F15" s="42" t="s">
        <v>2708</v>
      </c>
      <c r="G15" s="42" t="s">
        <v>2708</v>
      </c>
      <c r="H15" s="42" t="s">
        <v>2708</v>
      </c>
      <c r="I15" s="42" t="s">
        <v>2708</v>
      </c>
      <c r="J15" s="42" t="s">
        <v>2708</v>
      </c>
      <c r="K15" s="42" t="s">
        <v>2708</v>
      </c>
      <c r="L15" s="42" t="s">
        <v>2708</v>
      </c>
      <c r="M15" s="42" t="s">
        <v>2708</v>
      </c>
      <c r="N15" s="42" t="s">
        <v>2708</v>
      </c>
      <c r="O15" s="42" t="s">
        <v>2708</v>
      </c>
      <c r="P15" s="43" t="s">
        <v>2708</v>
      </c>
      <c r="Q15" s="44" t="s">
        <v>2748</v>
      </c>
      <c r="R15" s="45" t="s">
        <v>2716</v>
      </c>
      <c r="S15" s="45" t="s">
        <v>2716</v>
      </c>
      <c r="T15" s="45" t="s">
        <v>2716</v>
      </c>
      <c r="U15" s="45" t="s">
        <v>2716</v>
      </c>
      <c r="V15" s="45" t="s">
        <v>2716</v>
      </c>
      <c r="W15" s="45" t="s">
        <v>2716</v>
      </c>
      <c r="X15" s="45" t="s">
        <v>2716</v>
      </c>
      <c r="Y15" s="45" t="s">
        <v>2716</v>
      </c>
      <c r="Z15" s="45" t="s">
        <v>2716</v>
      </c>
      <c r="AA15" s="45" t="s">
        <v>2716</v>
      </c>
      <c r="AB15" s="45" t="s">
        <v>2716</v>
      </c>
      <c r="AC15" s="46" t="s">
        <v>2716</v>
      </c>
    </row>
    <row r="16" spans="1:29" s="6" customFormat="1" ht="45" customHeight="1" x14ac:dyDescent="0.2">
      <c r="A16" s="39" t="s">
        <v>2653</v>
      </c>
      <c r="B16" s="40" t="s">
        <v>1151</v>
      </c>
      <c r="C16" s="41" t="s">
        <v>2724</v>
      </c>
      <c r="D16" s="42" t="s">
        <v>2708</v>
      </c>
      <c r="E16" s="42" t="s">
        <v>2749</v>
      </c>
      <c r="F16" s="42" t="s">
        <v>2750</v>
      </c>
      <c r="G16" s="42" t="s">
        <v>2751</v>
      </c>
      <c r="H16" s="42" t="s">
        <v>2751</v>
      </c>
      <c r="I16" s="42" t="s">
        <v>2751</v>
      </c>
      <c r="J16" s="42" t="s">
        <v>2752</v>
      </c>
      <c r="K16" s="42" t="s">
        <v>2708</v>
      </c>
      <c r="L16" s="42" t="s">
        <v>2708</v>
      </c>
      <c r="M16" s="42" t="s">
        <v>2708</v>
      </c>
      <c r="N16" s="42" t="s">
        <v>2708</v>
      </c>
      <c r="O16" s="42" t="s">
        <v>2708</v>
      </c>
      <c r="P16" s="43" t="s">
        <v>2708</v>
      </c>
      <c r="Q16" s="44" t="s">
        <v>2716</v>
      </c>
      <c r="R16" s="45" t="s">
        <v>2753</v>
      </c>
      <c r="S16" s="45" t="s">
        <v>2716</v>
      </c>
      <c r="T16" s="45" t="s">
        <v>2753</v>
      </c>
      <c r="U16" s="45" t="s">
        <v>2753</v>
      </c>
      <c r="V16" s="45" t="s">
        <v>2753</v>
      </c>
      <c r="W16" s="45" t="s">
        <v>2753</v>
      </c>
      <c r="X16" s="45" t="s">
        <v>2753</v>
      </c>
      <c r="Y16" s="45" t="s">
        <v>2716</v>
      </c>
      <c r="Z16" s="45" t="s">
        <v>2716</v>
      </c>
      <c r="AA16" s="45" t="s">
        <v>2753</v>
      </c>
      <c r="AB16" s="45" t="s">
        <v>2716</v>
      </c>
      <c r="AC16" s="46" t="s">
        <v>2716</v>
      </c>
    </row>
    <row r="17" spans="1:29" s="6" customFormat="1" ht="45" customHeight="1" x14ac:dyDescent="0.2">
      <c r="A17" s="39" t="s">
        <v>2653</v>
      </c>
      <c r="B17" s="40" t="s">
        <v>1242</v>
      </c>
      <c r="C17" s="41" t="s">
        <v>2724</v>
      </c>
      <c r="D17" s="42" t="s">
        <v>2708</v>
      </c>
      <c r="E17" s="42" t="s">
        <v>2754</v>
      </c>
      <c r="F17" s="42" t="s">
        <v>2708</v>
      </c>
      <c r="G17" s="42" t="s">
        <v>2708</v>
      </c>
      <c r="H17" s="42" t="s">
        <v>2708</v>
      </c>
      <c r="I17" s="42" t="s">
        <v>2708</v>
      </c>
      <c r="J17" s="42" t="s">
        <v>2708</v>
      </c>
      <c r="K17" s="42" t="s">
        <v>2708</v>
      </c>
      <c r="L17" s="42" t="s">
        <v>2708</v>
      </c>
      <c r="M17" s="42" t="s">
        <v>2708</v>
      </c>
      <c r="N17" s="42" t="s">
        <v>2708</v>
      </c>
      <c r="O17" s="42" t="s">
        <v>2708</v>
      </c>
      <c r="P17" s="43" t="s">
        <v>2708</v>
      </c>
      <c r="Q17" s="44" t="s">
        <v>2755</v>
      </c>
      <c r="R17" s="45" t="s">
        <v>2756</v>
      </c>
      <c r="S17" s="45" t="s">
        <v>2716</v>
      </c>
      <c r="T17" s="45" t="s">
        <v>2757</v>
      </c>
      <c r="U17" s="45" t="s">
        <v>2757</v>
      </c>
      <c r="V17" s="45" t="s">
        <v>2757</v>
      </c>
      <c r="W17" s="45" t="s">
        <v>2716</v>
      </c>
      <c r="X17" s="45" t="s">
        <v>2716</v>
      </c>
      <c r="Y17" s="45" t="s">
        <v>2716</v>
      </c>
      <c r="Z17" s="45" t="s">
        <v>2716</v>
      </c>
      <c r="AA17" s="45" t="s">
        <v>2716</v>
      </c>
      <c r="AB17" s="45" t="s">
        <v>2716</v>
      </c>
      <c r="AC17" s="46" t="s">
        <v>2716</v>
      </c>
    </row>
    <row r="18" spans="1:29" s="6" customFormat="1" ht="45" customHeight="1" x14ac:dyDescent="0.2">
      <c r="A18" s="39" t="s">
        <v>2653</v>
      </c>
      <c r="B18" s="40" t="s">
        <v>1249</v>
      </c>
      <c r="C18" s="41" t="s">
        <v>2758</v>
      </c>
      <c r="D18" s="42" t="s">
        <v>2708</v>
      </c>
      <c r="E18" s="42" t="s">
        <v>2759</v>
      </c>
      <c r="F18" s="42" t="s">
        <v>2708</v>
      </c>
      <c r="G18" s="42" t="s">
        <v>2708</v>
      </c>
      <c r="H18" s="42" t="s">
        <v>2708</v>
      </c>
      <c r="I18" s="42" t="s">
        <v>2708</v>
      </c>
      <c r="J18" s="42" t="s">
        <v>2708</v>
      </c>
      <c r="K18" s="42" t="s">
        <v>2708</v>
      </c>
      <c r="L18" s="42" t="s">
        <v>2708</v>
      </c>
      <c r="M18" s="42" t="s">
        <v>2708</v>
      </c>
      <c r="N18" s="42" t="s">
        <v>2708</v>
      </c>
      <c r="O18" s="42" t="s">
        <v>2708</v>
      </c>
      <c r="P18" s="43" t="s">
        <v>2708</v>
      </c>
      <c r="Q18" s="44" t="s">
        <v>2755</v>
      </c>
      <c r="R18" s="45" t="s">
        <v>2760</v>
      </c>
      <c r="S18" s="45" t="s">
        <v>2716</v>
      </c>
      <c r="T18" s="45" t="s">
        <v>2757</v>
      </c>
      <c r="U18" s="45" t="s">
        <v>2757</v>
      </c>
      <c r="V18" s="45" t="s">
        <v>2757</v>
      </c>
      <c r="W18" s="45" t="s">
        <v>2716</v>
      </c>
      <c r="X18" s="45" t="s">
        <v>2716</v>
      </c>
      <c r="Y18" s="45" t="s">
        <v>2716</v>
      </c>
      <c r="Z18" s="45" t="s">
        <v>2716</v>
      </c>
      <c r="AA18" s="45" t="s">
        <v>2716</v>
      </c>
      <c r="AB18" s="45" t="s">
        <v>2716</v>
      </c>
      <c r="AC18" s="46" t="s">
        <v>2716</v>
      </c>
    </row>
    <row r="19" spans="1:29" s="6" customFormat="1" ht="45" customHeight="1" x14ac:dyDescent="0.2">
      <c r="A19" s="39" t="s">
        <v>2653</v>
      </c>
      <c r="B19" s="40" t="s">
        <v>1256</v>
      </c>
      <c r="C19" s="41" t="s">
        <v>2724</v>
      </c>
      <c r="D19" s="42" t="s">
        <v>2708</v>
      </c>
      <c r="E19" s="42" t="s">
        <v>2761</v>
      </c>
      <c r="F19" s="42" t="s">
        <v>2708</v>
      </c>
      <c r="G19" s="42" t="s">
        <v>2762</v>
      </c>
      <c r="H19" s="42" t="s">
        <v>2708</v>
      </c>
      <c r="I19" s="42" t="s">
        <v>2708</v>
      </c>
      <c r="J19" s="42" t="s">
        <v>2708</v>
      </c>
      <c r="K19" s="42" t="s">
        <v>2708</v>
      </c>
      <c r="L19" s="42" t="s">
        <v>2708</v>
      </c>
      <c r="M19" s="42" t="s">
        <v>2708</v>
      </c>
      <c r="N19" s="42" t="s">
        <v>2708</v>
      </c>
      <c r="O19" s="42" t="s">
        <v>2708</v>
      </c>
      <c r="P19" s="43" t="s">
        <v>2708</v>
      </c>
      <c r="Q19" s="44" t="s">
        <v>2755</v>
      </c>
      <c r="R19" s="45" t="s">
        <v>2763</v>
      </c>
      <c r="S19" s="45" t="s">
        <v>2716</v>
      </c>
      <c r="T19" s="45" t="s">
        <v>2757</v>
      </c>
      <c r="U19" s="45" t="s">
        <v>2757</v>
      </c>
      <c r="V19" s="45" t="s">
        <v>2757</v>
      </c>
      <c r="W19" s="45" t="s">
        <v>2716</v>
      </c>
      <c r="X19" s="45" t="s">
        <v>2716</v>
      </c>
      <c r="Y19" s="45" t="s">
        <v>2716</v>
      </c>
      <c r="Z19" s="45" t="s">
        <v>2716</v>
      </c>
      <c r="AA19" s="45" t="s">
        <v>2716</v>
      </c>
      <c r="AB19" s="45" t="s">
        <v>2716</v>
      </c>
      <c r="AC19" s="46" t="s">
        <v>2716</v>
      </c>
    </row>
    <row r="20" spans="1:29" s="6" customFormat="1" ht="45" customHeight="1" x14ac:dyDescent="0.2">
      <c r="A20" s="39" t="s">
        <v>2653</v>
      </c>
      <c r="B20" s="40" t="s">
        <v>1203</v>
      </c>
      <c r="C20" s="41" t="s">
        <v>2724</v>
      </c>
      <c r="D20" s="42" t="s">
        <v>2764</v>
      </c>
      <c r="E20" s="42" t="s">
        <v>2708</v>
      </c>
      <c r="F20" s="42" t="s">
        <v>2708</v>
      </c>
      <c r="G20" s="42" t="s">
        <v>2708</v>
      </c>
      <c r="H20" s="42" t="s">
        <v>2708</v>
      </c>
      <c r="I20" s="42" t="s">
        <v>2708</v>
      </c>
      <c r="J20" s="42" t="s">
        <v>2708</v>
      </c>
      <c r="K20" s="42" t="s">
        <v>2708</v>
      </c>
      <c r="L20" s="42" t="s">
        <v>2708</v>
      </c>
      <c r="M20" s="42" t="s">
        <v>2708</v>
      </c>
      <c r="N20" s="42" t="s">
        <v>2708</v>
      </c>
      <c r="O20" s="42" t="s">
        <v>2708</v>
      </c>
      <c r="P20" s="43" t="s">
        <v>2708</v>
      </c>
      <c r="Q20" s="44" t="s">
        <v>2765</v>
      </c>
      <c r="R20" s="45" t="s">
        <v>2716</v>
      </c>
      <c r="S20" s="45" t="s">
        <v>2716</v>
      </c>
      <c r="T20" s="45" t="s">
        <v>2716</v>
      </c>
      <c r="U20" s="45" t="s">
        <v>2716</v>
      </c>
      <c r="V20" s="45" t="s">
        <v>2716</v>
      </c>
      <c r="W20" s="45" t="s">
        <v>2716</v>
      </c>
      <c r="X20" s="45" t="s">
        <v>2716</v>
      </c>
      <c r="Y20" s="45" t="s">
        <v>2716</v>
      </c>
      <c r="Z20" s="45" t="s">
        <v>2716</v>
      </c>
      <c r="AA20" s="45" t="s">
        <v>2716</v>
      </c>
      <c r="AB20" s="45" t="s">
        <v>2716</v>
      </c>
      <c r="AC20" s="46" t="s">
        <v>2716</v>
      </c>
    </row>
    <row r="21" spans="1:29" s="6" customFormat="1" ht="45" customHeight="1" x14ac:dyDescent="0.2">
      <c r="A21" s="39" t="s">
        <v>2653</v>
      </c>
      <c r="B21" s="40" t="s">
        <v>1166</v>
      </c>
      <c r="C21" s="41" t="s">
        <v>2724</v>
      </c>
      <c r="D21" s="42" t="s">
        <v>2708</v>
      </c>
      <c r="E21" s="42" t="s">
        <v>2766</v>
      </c>
      <c r="F21" s="42" t="s">
        <v>2708</v>
      </c>
      <c r="G21" s="42" t="s">
        <v>2708</v>
      </c>
      <c r="H21" s="42" t="s">
        <v>2708</v>
      </c>
      <c r="I21" s="42" t="s">
        <v>2708</v>
      </c>
      <c r="J21" s="42" t="s">
        <v>2708</v>
      </c>
      <c r="K21" s="42" t="s">
        <v>2708</v>
      </c>
      <c r="L21" s="42" t="s">
        <v>2708</v>
      </c>
      <c r="M21" s="42" t="s">
        <v>2708</v>
      </c>
      <c r="N21" s="42" t="s">
        <v>2708</v>
      </c>
      <c r="O21" s="42" t="s">
        <v>2708</v>
      </c>
      <c r="P21" s="43" t="s">
        <v>2708</v>
      </c>
      <c r="Q21" s="44" t="s">
        <v>2767</v>
      </c>
      <c r="R21" s="45" t="s">
        <v>2768</v>
      </c>
      <c r="S21" s="45" t="s">
        <v>2716</v>
      </c>
      <c r="T21" s="45" t="s">
        <v>2769</v>
      </c>
      <c r="U21" s="45" t="s">
        <v>2768</v>
      </c>
      <c r="V21" s="45" t="s">
        <v>2770</v>
      </c>
      <c r="W21" s="45" t="s">
        <v>2716</v>
      </c>
      <c r="X21" s="45" t="s">
        <v>2771</v>
      </c>
      <c r="Y21" s="45" t="s">
        <v>2716</v>
      </c>
      <c r="Z21" s="45" t="s">
        <v>2716</v>
      </c>
      <c r="AA21" s="45" t="s">
        <v>2716</v>
      </c>
      <c r="AB21" s="45" t="s">
        <v>2716</v>
      </c>
      <c r="AC21" s="46" t="s">
        <v>2716</v>
      </c>
    </row>
    <row r="22" spans="1:29" s="6" customFormat="1" ht="45" customHeight="1" x14ac:dyDescent="0.2">
      <c r="A22" s="39" t="s">
        <v>2653</v>
      </c>
      <c r="B22" s="40" t="s">
        <v>1150</v>
      </c>
      <c r="C22" s="41" t="s">
        <v>2724</v>
      </c>
      <c r="D22" s="42" t="s">
        <v>2772</v>
      </c>
      <c r="E22" s="42" t="s">
        <v>2773</v>
      </c>
      <c r="F22" s="42" t="s">
        <v>2708</v>
      </c>
      <c r="G22" s="42" t="s">
        <v>2708</v>
      </c>
      <c r="H22" s="42" t="s">
        <v>2708</v>
      </c>
      <c r="I22" s="42" t="s">
        <v>2708</v>
      </c>
      <c r="J22" s="42" t="s">
        <v>2708</v>
      </c>
      <c r="K22" s="42" t="s">
        <v>2708</v>
      </c>
      <c r="L22" s="42" t="s">
        <v>2708</v>
      </c>
      <c r="M22" s="42" t="s">
        <v>2708</v>
      </c>
      <c r="N22" s="42" t="s">
        <v>2708</v>
      </c>
      <c r="O22" s="42" t="s">
        <v>2708</v>
      </c>
      <c r="P22" s="43" t="s">
        <v>2708</v>
      </c>
      <c r="Q22" s="44" t="s">
        <v>2774</v>
      </c>
      <c r="R22" s="45" t="s">
        <v>2775</v>
      </c>
      <c r="S22" s="45" t="s">
        <v>2716</v>
      </c>
      <c r="T22" s="45" t="s">
        <v>2716</v>
      </c>
      <c r="U22" s="45" t="s">
        <v>2716</v>
      </c>
      <c r="V22" s="45" t="s">
        <v>2716</v>
      </c>
      <c r="W22" s="45" t="s">
        <v>2716</v>
      </c>
      <c r="X22" s="45" t="s">
        <v>2716</v>
      </c>
      <c r="Y22" s="45" t="s">
        <v>2716</v>
      </c>
      <c r="Z22" s="45" t="s">
        <v>2716</v>
      </c>
      <c r="AA22" s="45" t="s">
        <v>2716</v>
      </c>
      <c r="AB22" s="45" t="s">
        <v>2716</v>
      </c>
      <c r="AC22" s="46" t="s">
        <v>2716</v>
      </c>
    </row>
    <row r="23" spans="1:29" s="6" customFormat="1" ht="45" customHeight="1" x14ac:dyDescent="0.2">
      <c r="A23" s="39" t="s">
        <v>2653</v>
      </c>
      <c r="B23" s="40" t="s">
        <v>1201</v>
      </c>
      <c r="C23" s="41" t="s">
        <v>2708</v>
      </c>
      <c r="D23" s="42" t="s">
        <v>2708</v>
      </c>
      <c r="E23" s="42" t="s">
        <v>2708</v>
      </c>
      <c r="F23" s="42" t="s">
        <v>2708</v>
      </c>
      <c r="G23" s="42" t="s">
        <v>2708</v>
      </c>
      <c r="H23" s="42" t="s">
        <v>2708</v>
      </c>
      <c r="I23" s="42" t="s">
        <v>2708</v>
      </c>
      <c r="J23" s="42" t="s">
        <v>2708</v>
      </c>
      <c r="K23" s="42" t="s">
        <v>2708</v>
      </c>
      <c r="L23" s="42" t="s">
        <v>2708</v>
      </c>
      <c r="M23" s="42" t="s">
        <v>2708</v>
      </c>
      <c r="N23" s="42" t="s">
        <v>2708</v>
      </c>
      <c r="O23" s="42" t="s">
        <v>2708</v>
      </c>
      <c r="P23" s="43" t="s">
        <v>2708</v>
      </c>
      <c r="Q23" s="44" t="s">
        <v>2776</v>
      </c>
      <c r="R23" s="45" t="s">
        <v>2777</v>
      </c>
      <c r="S23" s="45" t="s">
        <v>2716</v>
      </c>
      <c r="T23" s="45" t="s">
        <v>2778</v>
      </c>
      <c r="U23" s="45" t="s">
        <v>2778</v>
      </c>
      <c r="V23" s="45" t="s">
        <v>2778</v>
      </c>
      <c r="W23" s="45" t="s">
        <v>2716</v>
      </c>
      <c r="X23" s="45" t="s">
        <v>2716</v>
      </c>
      <c r="Y23" s="45" t="s">
        <v>2716</v>
      </c>
      <c r="Z23" s="45" t="s">
        <v>2716</v>
      </c>
      <c r="AA23" s="45" t="s">
        <v>2716</v>
      </c>
      <c r="AB23" s="45" t="s">
        <v>2716</v>
      </c>
      <c r="AC23" s="46" t="s">
        <v>2716</v>
      </c>
    </row>
    <row r="24" spans="1:29" s="6" customFormat="1" ht="45" customHeight="1" x14ac:dyDescent="0.2">
      <c r="A24" s="39" t="s">
        <v>2653</v>
      </c>
      <c r="B24" s="40" t="s">
        <v>1211</v>
      </c>
      <c r="C24" s="41" t="s">
        <v>2779</v>
      </c>
      <c r="D24" s="42" t="s">
        <v>2780</v>
      </c>
      <c r="E24" s="42" t="s">
        <v>2781</v>
      </c>
      <c r="F24" s="42" t="s">
        <v>2708</v>
      </c>
      <c r="G24" s="42" t="s">
        <v>2781</v>
      </c>
      <c r="H24" s="42" t="s">
        <v>2781</v>
      </c>
      <c r="I24" s="42" t="s">
        <v>2781</v>
      </c>
      <c r="J24" s="42" t="s">
        <v>2708</v>
      </c>
      <c r="K24" s="42" t="s">
        <v>2708</v>
      </c>
      <c r="L24" s="42" t="s">
        <v>2708</v>
      </c>
      <c r="M24" s="42" t="s">
        <v>2708</v>
      </c>
      <c r="N24" s="42" t="s">
        <v>2708</v>
      </c>
      <c r="O24" s="42" t="s">
        <v>2708</v>
      </c>
      <c r="P24" s="43" t="s">
        <v>2708</v>
      </c>
      <c r="Q24" s="44" t="s">
        <v>3331</v>
      </c>
      <c r="R24" s="45" t="s">
        <v>3332</v>
      </c>
      <c r="S24" s="45" t="s">
        <v>3086</v>
      </c>
      <c r="T24" s="45" t="s">
        <v>3332</v>
      </c>
      <c r="U24" s="45" t="s">
        <v>3333</v>
      </c>
      <c r="V24" s="45" t="s">
        <v>3332</v>
      </c>
      <c r="W24" s="45" t="s">
        <v>3335</v>
      </c>
      <c r="X24" s="45" t="s">
        <v>3333</v>
      </c>
      <c r="Y24" s="45" t="s">
        <v>3333</v>
      </c>
      <c r="Z24" s="45" t="s">
        <v>3086</v>
      </c>
      <c r="AA24" s="45" t="s">
        <v>3086</v>
      </c>
      <c r="AB24" s="45" t="s">
        <v>3086</v>
      </c>
      <c r="AC24" s="46" t="s">
        <v>3333</v>
      </c>
    </row>
    <row r="25" spans="1:29" s="6" customFormat="1" ht="45" customHeight="1" x14ac:dyDescent="0.2">
      <c r="A25" s="39" t="s">
        <v>2653</v>
      </c>
      <c r="B25" s="40" t="s">
        <v>1222</v>
      </c>
      <c r="C25" s="41" t="s">
        <v>2782</v>
      </c>
      <c r="D25" s="42" t="s">
        <v>2783</v>
      </c>
      <c r="E25" s="42" t="s">
        <v>2784</v>
      </c>
      <c r="F25" s="42" t="s">
        <v>2708</v>
      </c>
      <c r="G25" s="42" t="s">
        <v>2785</v>
      </c>
      <c r="H25" s="42" t="s">
        <v>2786</v>
      </c>
      <c r="I25" s="42" t="s">
        <v>2787</v>
      </c>
      <c r="J25" s="42" t="s">
        <v>2708</v>
      </c>
      <c r="K25" s="42" t="s">
        <v>2786</v>
      </c>
      <c r="L25" s="42" t="s">
        <v>2786</v>
      </c>
      <c r="M25" s="42" t="s">
        <v>2708</v>
      </c>
      <c r="N25" s="42" t="s">
        <v>2708</v>
      </c>
      <c r="O25" s="42" t="s">
        <v>2708</v>
      </c>
      <c r="P25" s="43" t="s">
        <v>2708</v>
      </c>
      <c r="Q25" s="44" t="s">
        <v>2788</v>
      </c>
      <c r="R25" s="45" t="s">
        <v>2789</v>
      </c>
      <c r="S25" s="45" t="s">
        <v>2716</v>
      </c>
      <c r="T25" s="45" t="s">
        <v>2789</v>
      </c>
      <c r="U25" s="45" t="s">
        <v>2790</v>
      </c>
      <c r="V25" s="45" t="s">
        <v>2789</v>
      </c>
      <c r="W25" s="45" t="s">
        <v>2716</v>
      </c>
      <c r="X25" s="45" t="s">
        <v>2716</v>
      </c>
      <c r="Y25" s="45" t="s">
        <v>2716</v>
      </c>
      <c r="Z25" s="45" t="s">
        <v>2716</v>
      </c>
      <c r="AA25" s="45" t="s">
        <v>2716</v>
      </c>
      <c r="AB25" s="45" t="s">
        <v>2716</v>
      </c>
      <c r="AC25" s="46" t="s">
        <v>2716</v>
      </c>
    </row>
    <row r="26" spans="1:29" s="6" customFormat="1" ht="45" customHeight="1" x14ac:dyDescent="0.2">
      <c r="A26" s="39" t="s">
        <v>2653</v>
      </c>
      <c r="B26" s="40" t="s">
        <v>1302</v>
      </c>
      <c r="C26" s="41" t="s">
        <v>2724</v>
      </c>
      <c r="D26" s="42" t="s">
        <v>2791</v>
      </c>
      <c r="E26" s="42" t="s">
        <v>2792</v>
      </c>
      <c r="F26" s="42" t="s">
        <v>2708</v>
      </c>
      <c r="G26" s="42" t="s">
        <v>2793</v>
      </c>
      <c r="H26" s="42" t="s">
        <v>2794</v>
      </c>
      <c r="I26" s="42" t="s">
        <v>2795</v>
      </c>
      <c r="J26" s="42" t="s">
        <v>2708</v>
      </c>
      <c r="K26" s="42" t="s">
        <v>2708</v>
      </c>
      <c r="L26" s="42" t="s">
        <v>2708</v>
      </c>
      <c r="M26" s="42" t="s">
        <v>2708</v>
      </c>
      <c r="N26" s="42" t="s">
        <v>2708</v>
      </c>
      <c r="O26" s="42" t="s">
        <v>2708</v>
      </c>
      <c r="P26" s="43" t="s">
        <v>2708</v>
      </c>
      <c r="Q26" s="44" t="s">
        <v>2796</v>
      </c>
      <c r="R26" s="45" t="s">
        <v>2797</v>
      </c>
      <c r="S26" s="45" t="s">
        <v>2716</v>
      </c>
      <c r="T26" s="45" t="s">
        <v>2798</v>
      </c>
      <c r="U26" s="45" t="s">
        <v>2799</v>
      </c>
      <c r="V26" s="45" t="s">
        <v>2800</v>
      </c>
      <c r="W26" s="45" t="s">
        <v>2716</v>
      </c>
      <c r="X26" s="45" t="s">
        <v>2799</v>
      </c>
      <c r="Y26" s="45" t="s">
        <v>2799</v>
      </c>
      <c r="Z26" s="45" t="s">
        <v>2716</v>
      </c>
      <c r="AA26" s="45" t="s">
        <v>2716</v>
      </c>
      <c r="AB26" s="45" t="s">
        <v>2716</v>
      </c>
      <c r="AC26" s="46" t="s">
        <v>2716</v>
      </c>
    </row>
    <row r="27" spans="1:29" s="6" customFormat="1" ht="45" customHeight="1" x14ac:dyDescent="0.2">
      <c r="A27" s="39" t="s">
        <v>2653</v>
      </c>
      <c r="B27" s="40" t="s">
        <v>1241</v>
      </c>
      <c r="C27" s="41" t="s">
        <v>2724</v>
      </c>
      <c r="D27" s="42" t="s">
        <v>2708</v>
      </c>
      <c r="E27" s="42" t="s">
        <v>2801</v>
      </c>
      <c r="F27" s="42" t="s">
        <v>2708</v>
      </c>
      <c r="G27" s="42" t="s">
        <v>2708</v>
      </c>
      <c r="H27" s="42" t="s">
        <v>2708</v>
      </c>
      <c r="I27" s="42" t="s">
        <v>2708</v>
      </c>
      <c r="J27" s="42" t="s">
        <v>2802</v>
      </c>
      <c r="K27" s="42" t="s">
        <v>2802</v>
      </c>
      <c r="L27" s="42" t="s">
        <v>2708</v>
      </c>
      <c r="M27" s="42" t="s">
        <v>2708</v>
      </c>
      <c r="N27" s="42" t="s">
        <v>2802</v>
      </c>
      <c r="O27" s="42" t="s">
        <v>2708</v>
      </c>
      <c r="P27" s="43" t="s">
        <v>2708</v>
      </c>
      <c r="Q27" s="44" t="s">
        <v>2716</v>
      </c>
      <c r="R27" s="45" t="s">
        <v>2803</v>
      </c>
      <c r="S27" s="45" t="s">
        <v>2716</v>
      </c>
      <c r="T27" s="45" t="s">
        <v>2716</v>
      </c>
      <c r="U27" s="45" t="s">
        <v>2716</v>
      </c>
      <c r="V27" s="45" t="s">
        <v>2716</v>
      </c>
      <c r="W27" s="45" t="s">
        <v>2804</v>
      </c>
      <c r="X27" s="45" t="s">
        <v>2804</v>
      </c>
      <c r="Y27" s="45" t="s">
        <v>2716</v>
      </c>
      <c r="Z27" s="45" t="s">
        <v>2716</v>
      </c>
      <c r="AA27" s="45" t="s">
        <v>2804</v>
      </c>
      <c r="AB27" s="45" t="s">
        <v>2716</v>
      </c>
      <c r="AC27" s="46" t="s">
        <v>2716</v>
      </c>
    </row>
    <row r="28" spans="1:29" s="6" customFormat="1" ht="45" customHeight="1" x14ac:dyDescent="0.2">
      <c r="A28" s="39" t="s">
        <v>2653</v>
      </c>
      <c r="B28" s="40" t="s">
        <v>1287</v>
      </c>
      <c r="C28" s="41" t="s">
        <v>2724</v>
      </c>
      <c r="D28" s="42" t="s">
        <v>2708</v>
      </c>
      <c r="E28" s="42" t="s">
        <v>2708</v>
      </c>
      <c r="F28" s="42" t="s">
        <v>2708</v>
      </c>
      <c r="G28" s="42" t="s">
        <v>2805</v>
      </c>
      <c r="H28" s="42" t="s">
        <v>2708</v>
      </c>
      <c r="I28" s="42" t="s">
        <v>2806</v>
      </c>
      <c r="J28" s="42" t="s">
        <v>2708</v>
      </c>
      <c r="K28" s="42" t="s">
        <v>2708</v>
      </c>
      <c r="L28" s="42" t="s">
        <v>2708</v>
      </c>
      <c r="M28" s="42" t="s">
        <v>2708</v>
      </c>
      <c r="N28" s="42" t="s">
        <v>2708</v>
      </c>
      <c r="O28" s="42" t="s">
        <v>2708</v>
      </c>
      <c r="P28" s="43" t="s">
        <v>2708</v>
      </c>
      <c r="Q28" s="44" t="s">
        <v>2807</v>
      </c>
      <c r="R28" s="45" t="s">
        <v>2808</v>
      </c>
      <c r="S28" s="45" t="s">
        <v>2716</v>
      </c>
      <c r="T28" s="45" t="s">
        <v>2809</v>
      </c>
      <c r="U28" s="45" t="s">
        <v>2810</v>
      </c>
      <c r="V28" s="45" t="s">
        <v>2809</v>
      </c>
      <c r="W28" s="45" t="s">
        <v>2811</v>
      </c>
      <c r="X28" s="45" t="s">
        <v>2812</v>
      </c>
      <c r="Y28" s="45" t="s">
        <v>2716</v>
      </c>
      <c r="Z28" s="45" t="s">
        <v>2716</v>
      </c>
      <c r="AA28" s="45" t="s">
        <v>2716</v>
      </c>
      <c r="AB28" s="45" t="s">
        <v>2716</v>
      </c>
      <c r="AC28" s="46" t="s">
        <v>2716</v>
      </c>
    </row>
    <row r="29" spans="1:29" s="6" customFormat="1" ht="45" customHeight="1" x14ac:dyDescent="0.2">
      <c r="A29" s="39" t="s">
        <v>2653</v>
      </c>
      <c r="B29" s="40" t="s">
        <v>1327</v>
      </c>
      <c r="C29" s="41" t="s">
        <v>2813</v>
      </c>
      <c r="D29" s="42" t="s">
        <v>2708</v>
      </c>
      <c r="E29" s="42" t="s">
        <v>2814</v>
      </c>
      <c r="F29" s="42" t="s">
        <v>2708</v>
      </c>
      <c r="G29" s="42" t="s">
        <v>2708</v>
      </c>
      <c r="H29" s="42" t="s">
        <v>2708</v>
      </c>
      <c r="I29" s="42" t="s">
        <v>2708</v>
      </c>
      <c r="J29" s="42" t="s">
        <v>2708</v>
      </c>
      <c r="K29" s="42" t="s">
        <v>2708</v>
      </c>
      <c r="L29" s="42" t="s">
        <v>2708</v>
      </c>
      <c r="M29" s="42" t="s">
        <v>2708</v>
      </c>
      <c r="N29" s="42" t="s">
        <v>2708</v>
      </c>
      <c r="O29" s="42" t="s">
        <v>2708</v>
      </c>
      <c r="P29" s="43" t="s">
        <v>2708</v>
      </c>
      <c r="Q29" s="44" t="s">
        <v>2716</v>
      </c>
      <c r="R29" s="45" t="s">
        <v>2716</v>
      </c>
      <c r="S29" s="45" t="s">
        <v>2716</v>
      </c>
      <c r="T29" s="45" t="s">
        <v>2716</v>
      </c>
      <c r="U29" s="45" t="s">
        <v>2716</v>
      </c>
      <c r="V29" s="45" t="s">
        <v>2716</v>
      </c>
      <c r="W29" s="45" t="s">
        <v>2716</v>
      </c>
      <c r="X29" s="45" t="s">
        <v>2716</v>
      </c>
      <c r="Y29" s="45" t="s">
        <v>2716</v>
      </c>
      <c r="Z29" s="45" t="s">
        <v>2716</v>
      </c>
      <c r="AA29" s="45" t="s">
        <v>2716</v>
      </c>
      <c r="AB29" s="45" t="s">
        <v>2716</v>
      </c>
      <c r="AC29" s="46" t="s">
        <v>2716</v>
      </c>
    </row>
    <row r="30" spans="1:29" s="6" customFormat="1" ht="45" customHeight="1" x14ac:dyDescent="0.2">
      <c r="A30" s="39" t="s">
        <v>2653</v>
      </c>
      <c r="B30" s="40" t="s">
        <v>597</v>
      </c>
      <c r="C30" s="41" t="s">
        <v>2724</v>
      </c>
      <c r="D30" s="42" t="s">
        <v>2815</v>
      </c>
      <c r="E30" s="42" t="s">
        <v>2816</v>
      </c>
      <c r="F30" s="42" t="s">
        <v>2708</v>
      </c>
      <c r="G30" s="42" t="s">
        <v>2817</v>
      </c>
      <c r="H30" s="42" t="s">
        <v>2818</v>
      </c>
      <c r="I30" s="42" t="s">
        <v>2806</v>
      </c>
      <c r="J30" s="42" t="s">
        <v>2708</v>
      </c>
      <c r="K30" s="42" t="s">
        <v>2708</v>
      </c>
      <c r="L30" s="42" t="s">
        <v>2708</v>
      </c>
      <c r="M30" s="42" t="s">
        <v>2708</v>
      </c>
      <c r="N30" s="42" t="s">
        <v>2708</v>
      </c>
      <c r="O30" s="42" t="s">
        <v>2708</v>
      </c>
      <c r="P30" s="43" t="s">
        <v>2708</v>
      </c>
      <c r="Q30" s="44" t="s">
        <v>2807</v>
      </c>
      <c r="R30" s="45" t="s">
        <v>2808</v>
      </c>
      <c r="S30" s="45" t="s">
        <v>2716</v>
      </c>
      <c r="T30" s="45" t="s">
        <v>2809</v>
      </c>
      <c r="U30" s="45" t="s">
        <v>2819</v>
      </c>
      <c r="V30" s="45" t="s">
        <v>2809</v>
      </c>
      <c r="W30" s="45" t="s">
        <v>2811</v>
      </c>
      <c r="X30" s="45" t="s">
        <v>2812</v>
      </c>
      <c r="Y30" s="45" t="s">
        <v>2716</v>
      </c>
      <c r="Z30" s="45" t="s">
        <v>2716</v>
      </c>
      <c r="AA30" s="45" t="s">
        <v>2716</v>
      </c>
      <c r="AB30" s="45" t="s">
        <v>2716</v>
      </c>
      <c r="AC30" s="46" t="s">
        <v>2716</v>
      </c>
    </row>
    <row r="31" spans="1:29" s="6" customFormat="1" ht="45" customHeight="1" x14ac:dyDescent="0.2">
      <c r="A31" s="39" t="s">
        <v>2653</v>
      </c>
      <c r="B31" s="40" t="s">
        <v>1348</v>
      </c>
      <c r="C31" s="41" t="s">
        <v>2724</v>
      </c>
      <c r="D31" s="42" t="s">
        <v>2708</v>
      </c>
      <c r="E31" s="42" t="s">
        <v>2820</v>
      </c>
      <c r="F31" s="42" t="s">
        <v>2820</v>
      </c>
      <c r="G31" s="42" t="s">
        <v>2708</v>
      </c>
      <c r="H31" s="42" t="s">
        <v>2708</v>
      </c>
      <c r="I31" s="42" t="s">
        <v>2708</v>
      </c>
      <c r="J31" s="42" t="s">
        <v>2708</v>
      </c>
      <c r="K31" s="42" t="s">
        <v>2708</v>
      </c>
      <c r="L31" s="42" t="s">
        <v>2708</v>
      </c>
      <c r="M31" s="42" t="s">
        <v>2708</v>
      </c>
      <c r="N31" s="42" t="s">
        <v>2708</v>
      </c>
      <c r="O31" s="42" t="s">
        <v>2708</v>
      </c>
      <c r="P31" s="43" t="s">
        <v>2708</v>
      </c>
      <c r="Q31" s="44" t="s">
        <v>2716</v>
      </c>
      <c r="R31" s="45" t="s">
        <v>2821</v>
      </c>
      <c r="S31" s="45" t="s">
        <v>2716</v>
      </c>
      <c r="T31" s="45" t="s">
        <v>2716</v>
      </c>
      <c r="U31" s="45" t="s">
        <v>2716</v>
      </c>
      <c r="V31" s="45" t="s">
        <v>2716</v>
      </c>
      <c r="W31" s="45" t="s">
        <v>2716</v>
      </c>
      <c r="X31" s="45" t="s">
        <v>2716</v>
      </c>
      <c r="Y31" s="45" t="s">
        <v>2716</v>
      </c>
      <c r="Z31" s="45" t="s">
        <v>2716</v>
      </c>
      <c r="AA31" s="45" t="s">
        <v>2716</v>
      </c>
      <c r="AB31" s="45" t="s">
        <v>2716</v>
      </c>
      <c r="AC31" s="46" t="s">
        <v>2716</v>
      </c>
    </row>
    <row r="32" spans="1:29" s="6" customFormat="1" ht="45" customHeight="1" x14ac:dyDescent="0.2">
      <c r="A32" s="39" t="s">
        <v>2653</v>
      </c>
      <c r="B32" s="40" t="s">
        <v>1356</v>
      </c>
      <c r="C32" s="41" t="s">
        <v>2724</v>
      </c>
      <c r="D32" s="42" t="s">
        <v>2708</v>
      </c>
      <c r="E32" s="42" t="s">
        <v>2822</v>
      </c>
      <c r="F32" s="42" t="s">
        <v>2708</v>
      </c>
      <c r="G32" s="42" t="s">
        <v>2708</v>
      </c>
      <c r="H32" s="42" t="s">
        <v>2708</v>
      </c>
      <c r="I32" s="42" t="s">
        <v>2708</v>
      </c>
      <c r="J32" s="42" t="s">
        <v>2708</v>
      </c>
      <c r="K32" s="42" t="s">
        <v>2708</v>
      </c>
      <c r="L32" s="42" t="s">
        <v>2708</v>
      </c>
      <c r="M32" s="42" t="s">
        <v>2708</v>
      </c>
      <c r="N32" s="42" t="s">
        <v>2708</v>
      </c>
      <c r="O32" s="42" t="s">
        <v>2708</v>
      </c>
      <c r="P32" s="43" t="s">
        <v>2708</v>
      </c>
      <c r="Q32" s="44" t="s">
        <v>2716</v>
      </c>
      <c r="R32" s="45" t="s">
        <v>2823</v>
      </c>
      <c r="S32" s="45" t="s">
        <v>2716</v>
      </c>
      <c r="T32" s="45" t="s">
        <v>2716</v>
      </c>
      <c r="U32" s="45" t="s">
        <v>2716</v>
      </c>
      <c r="V32" s="45" t="s">
        <v>2716</v>
      </c>
      <c r="W32" s="45" t="s">
        <v>2716</v>
      </c>
      <c r="X32" s="45" t="s">
        <v>2824</v>
      </c>
      <c r="Y32" s="45" t="s">
        <v>2716</v>
      </c>
      <c r="Z32" s="45" t="s">
        <v>2716</v>
      </c>
      <c r="AA32" s="45" t="s">
        <v>2716</v>
      </c>
      <c r="AB32" s="45" t="s">
        <v>2716</v>
      </c>
      <c r="AC32" s="46" t="s">
        <v>2716</v>
      </c>
    </row>
    <row r="33" spans="1:29" s="6" customFormat="1" ht="45" customHeight="1" x14ac:dyDescent="0.2">
      <c r="A33" s="39" t="s">
        <v>2653</v>
      </c>
      <c r="B33" s="40" t="s">
        <v>562</v>
      </c>
      <c r="C33" s="41" t="s">
        <v>2724</v>
      </c>
      <c r="D33" s="42" t="s">
        <v>2708</v>
      </c>
      <c r="E33" s="42" t="s">
        <v>2825</v>
      </c>
      <c r="F33" s="42" t="s">
        <v>2708</v>
      </c>
      <c r="G33" s="42" t="s">
        <v>2708</v>
      </c>
      <c r="H33" s="42" t="s">
        <v>2708</v>
      </c>
      <c r="I33" s="42" t="s">
        <v>2708</v>
      </c>
      <c r="J33" s="42" t="s">
        <v>2708</v>
      </c>
      <c r="K33" s="42" t="s">
        <v>2708</v>
      </c>
      <c r="L33" s="42" t="s">
        <v>2708</v>
      </c>
      <c r="M33" s="42" t="s">
        <v>2708</v>
      </c>
      <c r="N33" s="42" t="s">
        <v>2708</v>
      </c>
      <c r="O33" s="42" t="s">
        <v>2708</v>
      </c>
      <c r="P33" s="43" t="s">
        <v>2708</v>
      </c>
      <c r="Q33" s="44" t="s">
        <v>2716</v>
      </c>
      <c r="R33" s="45" t="s">
        <v>2826</v>
      </c>
      <c r="S33" s="45" t="s">
        <v>2716</v>
      </c>
      <c r="T33" s="45" t="s">
        <v>2716</v>
      </c>
      <c r="U33" s="45" t="s">
        <v>2716</v>
      </c>
      <c r="V33" s="45" t="s">
        <v>2716</v>
      </c>
      <c r="W33" s="45" t="s">
        <v>2716</v>
      </c>
      <c r="X33" s="45" t="s">
        <v>2716</v>
      </c>
      <c r="Y33" s="45" t="s">
        <v>2716</v>
      </c>
      <c r="Z33" s="45" t="s">
        <v>2716</v>
      </c>
      <c r="AA33" s="45" t="s">
        <v>2716</v>
      </c>
      <c r="AB33" s="45" t="s">
        <v>2716</v>
      </c>
      <c r="AC33" s="46" t="s">
        <v>2716</v>
      </c>
    </row>
    <row r="34" spans="1:29" s="6" customFormat="1" ht="45" customHeight="1" x14ac:dyDescent="0.2">
      <c r="A34" s="39" t="s">
        <v>2653</v>
      </c>
      <c r="B34" s="40" t="s">
        <v>1370</v>
      </c>
      <c r="C34" s="41" t="s">
        <v>2724</v>
      </c>
      <c r="D34" s="42" t="s">
        <v>2708</v>
      </c>
      <c r="E34" s="42" t="s">
        <v>2827</v>
      </c>
      <c r="F34" s="42" t="s">
        <v>2708</v>
      </c>
      <c r="G34" s="42" t="s">
        <v>2708</v>
      </c>
      <c r="H34" s="42" t="s">
        <v>2708</v>
      </c>
      <c r="I34" s="42" t="s">
        <v>2708</v>
      </c>
      <c r="J34" s="42" t="s">
        <v>2708</v>
      </c>
      <c r="K34" s="42" t="s">
        <v>2708</v>
      </c>
      <c r="L34" s="42" t="s">
        <v>2708</v>
      </c>
      <c r="M34" s="42" t="s">
        <v>2708</v>
      </c>
      <c r="N34" s="42" t="s">
        <v>2708</v>
      </c>
      <c r="O34" s="42" t="s">
        <v>2708</v>
      </c>
      <c r="P34" s="43" t="s">
        <v>2708</v>
      </c>
      <c r="Q34" s="44" t="s">
        <v>2716</v>
      </c>
      <c r="R34" s="45" t="s">
        <v>2828</v>
      </c>
      <c r="S34" s="45" t="s">
        <v>2716</v>
      </c>
      <c r="T34" s="45" t="s">
        <v>2716</v>
      </c>
      <c r="U34" s="45" t="s">
        <v>2716</v>
      </c>
      <c r="V34" s="45" t="s">
        <v>2716</v>
      </c>
      <c r="W34" s="45" t="s">
        <v>2716</v>
      </c>
      <c r="X34" s="45" t="s">
        <v>2716</v>
      </c>
      <c r="Y34" s="45" t="s">
        <v>2716</v>
      </c>
      <c r="Z34" s="45" t="s">
        <v>2716</v>
      </c>
      <c r="AA34" s="45" t="s">
        <v>2716</v>
      </c>
      <c r="AB34" s="45" t="s">
        <v>2716</v>
      </c>
      <c r="AC34" s="46" t="s">
        <v>2716</v>
      </c>
    </row>
    <row r="35" spans="1:29" s="6" customFormat="1" ht="45" customHeight="1" x14ac:dyDescent="0.2">
      <c r="A35" s="39" t="s">
        <v>2653</v>
      </c>
      <c r="B35" s="40" t="s">
        <v>1385</v>
      </c>
      <c r="C35" s="41" t="s">
        <v>2829</v>
      </c>
      <c r="D35" s="42" t="s">
        <v>2708</v>
      </c>
      <c r="E35" s="42" t="s">
        <v>2708</v>
      </c>
      <c r="F35" s="42" t="s">
        <v>2708</v>
      </c>
      <c r="G35" s="42" t="s">
        <v>2708</v>
      </c>
      <c r="H35" s="42" t="s">
        <v>2708</v>
      </c>
      <c r="I35" s="42" t="s">
        <v>2708</v>
      </c>
      <c r="J35" s="42" t="s">
        <v>2708</v>
      </c>
      <c r="K35" s="42" t="s">
        <v>2708</v>
      </c>
      <c r="L35" s="42" t="s">
        <v>2708</v>
      </c>
      <c r="M35" s="42" t="s">
        <v>2708</v>
      </c>
      <c r="N35" s="42" t="s">
        <v>2708</v>
      </c>
      <c r="O35" s="42" t="s">
        <v>2708</v>
      </c>
      <c r="P35" s="43" t="s">
        <v>2708</v>
      </c>
      <c r="Q35" s="44" t="s">
        <v>2716</v>
      </c>
      <c r="R35" s="45" t="s">
        <v>2716</v>
      </c>
      <c r="S35" s="45" t="s">
        <v>2716</v>
      </c>
      <c r="T35" s="45" t="s">
        <v>2716</v>
      </c>
      <c r="U35" s="45" t="s">
        <v>2716</v>
      </c>
      <c r="V35" s="45" t="s">
        <v>2716</v>
      </c>
      <c r="W35" s="45" t="s">
        <v>2716</v>
      </c>
      <c r="X35" s="45" t="s">
        <v>2716</v>
      </c>
      <c r="Y35" s="45" t="s">
        <v>2716</v>
      </c>
      <c r="Z35" s="45" t="s">
        <v>2716</v>
      </c>
      <c r="AA35" s="45" t="s">
        <v>2716</v>
      </c>
      <c r="AB35" s="45" t="s">
        <v>2716</v>
      </c>
      <c r="AC35" s="46" t="s">
        <v>2716</v>
      </c>
    </row>
    <row r="36" spans="1:29" s="6" customFormat="1" ht="45" customHeight="1" x14ac:dyDescent="0.2">
      <c r="A36" s="39" t="s">
        <v>2653</v>
      </c>
      <c r="B36" s="47" t="s">
        <v>1390</v>
      </c>
      <c r="C36" s="41" t="s">
        <v>2708</v>
      </c>
      <c r="D36" s="42" t="s">
        <v>2708</v>
      </c>
      <c r="E36" s="42" t="s">
        <v>2830</v>
      </c>
      <c r="F36" s="42" t="s">
        <v>2830</v>
      </c>
      <c r="G36" s="42" t="s">
        <v>2708</v>
      </c>
      <c r="H36" s="42" t="s">
        <v>2708</v>
      </c>
      <c r="I36" s="42" t="s">
        <v>2708</v>
      </c>
      <c r="J36" s="42" t="s">
        <v>2708</v>
      </c>
      <c r="K36" s="42" t="s">
        <v>2708</v>
      </c>
      <c r="L36" s="42" t="s">
        <v>2708</v>
      </c>
      <c r="M36" s="42" t="s">
        <v>2708</v>
      </c>
      <c r="N36" s="42" t="s">
        <v>2708</v>
      </c>
      <c r="O36" s="42" t="s">
        <v>2708</v>
      </c>
      <c r="P36" s="43" t="s">
        <v>2708</v>
      </c>
      <c r="Q36" s="44" t="s">
        <v>2716</v>
      </c>
      <c r="R36" s="45" t="s">
        <v>2716</v>
      </c>
      <c r="S36" s="45" t="s">
        <v>2716</v>
      </c>
      <c r="T36" s="45" t="s">
        <v>2716</v>
      </c>
      <c r="U36" s="45" t="s">
        <v>2716</v>
      </c>
      <c r="V36" s="45" t="s">
        <v>2716</v>
      </c>
      <c r="W36" s="45" t="s">
        <v>2716</v>
      </c>
      <c r="X36" s="45" t="s">
        <v>2716</v>
      </c>
      <c r="Y36" s="45" t="s">
        <v>2831</v>
      </c>
      <c r="Z36" s="45" t="s">
        <v>2716</v>
      </c>
      <c r="AA36" s="45" t="s">
        <v>2831</v>
      </c>
      <c r="AB36" s="45" t="s">
        <v>2716</v>
      </c>
      <c r="AC36" s="46" t="s">
        <v>2716</v>
      </c>
    </row>
    <row r="37" spans="1:29" s="6" customFormat="1" ht="45" customHeight="1" x14ac:dyDescent="0.2">
      <c r="A37" s="39" t="s">
        <v>2653</v>
      </c>
      <c r="B37" s="47" t="s">
        <v>1396</v>
      </c>
      <c r="C37" s="41" t="s">
        <v>2708</v>
      </c>
      <c r="D37" s="42" t="s">
        <v>2708</v>
      </c>
      <c r="E37" s="42" t="s">
        <v>2832</v>
      </c>
      <c r="F37" s="42" t="s">
        <v>2832</v>
      </c>
      <c r="G37" s="42" t="s">
        <v>2708</v>
      </c>
      <c r="H37" s="42" t="s">
        <v>2708</v>
      </c>
      <c r="I37" s="42" t="s">
        <v>2708</v>
      </c>
      <c r="J37" s="42" t="s">
        <v>2708</v>
      </c>
      <c r="K37" s="42" t="s">
        <v>2708</v>
      </c>
      <c r="L37" s="42" t="s">
        <v>2708</v>
      </c>
      <c r="M37" s="42" t="s">
        <v>2708</v>
      </c>
      <c r="N37" s="42" t="s">
        <v>2708</v>
      </c>
      <c r="O37" s="42" t="s">
        <v>2708</v>
      </c>
      <c r="P37" s="43" t="s">
        <v>2708</v>
      </c>
      <c r="Q37" s="44" t="s">
        <v>2716</v>
      </c>
      <c r="R37" s="45" t="s">
        <v>2833</v>
      </c>
      <c r="S37" s="45" t="s">
        <v>2716</v>
      </c>
      <c r="T37" s="45" t="s">
        <v>2716</v>
      </c>
      <c r="U37" s="45" t="s">
        <v>2716</v>
      </c>
      <c r="V37" s="45" t="s">
        <v>2716</v>
      </c>
      <c r="W37" s="45" t="s">
        <v>2716</v>
      </c>
      <c r="X37" s="45" t="s">
        <v>2716</v>
      </c>
      <c r="Y37" s="45" t="s">
        <v>2716</v>
      </c>
      <c r="Z37" s="45" t="s">
        <v>2716</v>
      </c>
      <c r="AA37" s="45" t="s">
        <v>2716</v>
      </c>
      <c r="AB37" s="45" t="s">
        <v>2716</v>
      </c>
      <c r="AC37" s="46" t="s">
        <v>2716</v>
      </c>
    </row>
    <row r="38" spans="1:29" s="6" customFormat="1" ht="45" customHeight="1" x14ac:dyDescent="0.2">
      <c r="A38" s="39" t="s">
        <v>2653</v>
      </c>
      <c r="B38" s="47" t="s">
        <v>1403</v>
      </c>
      <c r="C38" s="41" t="s">
        <v>2708</v>
      </c>
      <c r="D38" s="42" t="s">
        <v>2708</v>
      </c>
      <c r="E38" s="42" t="s">
        <v>2834</v>
      </c>
      <c r="F38" s="42" t="s">
        <v>2834</v>
      </c>
      <c r="G38" s="42" t="s">
        <v>2708</v>
      </c>
      <c r="H38" s="42" t="s">
        <v>2708</v>
      </c>
      <c r="I38" s="42" t="s">
        <v>2708</v>
      </c>
      <c r="J38" s="42" t="s">
        <v>2708</v>
      </c>
      <c r="K38" s="42" t="s">
        <v>2708</v>
      </c>
      <c r="L38" s="42" t="s">
        <v>2708</v>
      </c>
      <c r="M38" s="42" t="s">
        <v>2708</v>
      </c>
      <c r="N38" s="42" t="s">
        <v>2708</v>
      </c>
      <c r="O38" s="42" t="s">
        <v>2708</v>
      </c>
      <c r="P38" s="43" t="s">
        <v>2708</v>
      </c>
      <c r="Q38" s="44" t="s">
        <v>2716</v>
      </c>
      <c r="R38" s="45" t="s">
        <v>2716</v>
      </c>
      <c r="S38" s="45" t="s">
        <v>2716</v>
      </c>
      <c r="T38" s="45" t="s">
        <v>2716</v>
      </c>
      <c r="U38" s="45" t="s">
        <v>2716</v>
      </c>
      <c r="V38" s="45" t="s">
        <v>2716</v>
      </c>
      <c r="W38" s="45" t="s">
        <v>2716</v>
      </c>
      <c r="X38" s="45" t="s">
        <v>2831</v>
      </c>
      <c r="Y38" s="45" t="s">
        <v>2716</v>
      </c>
      <c r="Z38" s="45" t="s">
        <v>2716</v>
      </c>
      <c r="AA38" s="45" t="s">
        <v>2716</v>
      </c>
      <c r="AB38" s="45" t="s">
        <v>2716</v>
      </c>
      <c r="AC38" s="46" t="s">
        <v>2716</v>
      </c>
    </row>
    <row r="39" spans="1:29" s="6" customFormat="1" ht="45" customHeight="1" x14ac:dyDescent="0.2">
      <c r="A39" s="39" t="s">
        <v>2653</v>
      </c>
      <c r="B39" s="47" t="s">
        <v>1409</v>
      </c>
      <c r="C39" s="41" t="s">
        <v>2708</v>
      </c>
      <c r="D39" s="42" t="s">
        <v>2708</v>
      </c>
      <c r="E39" s="42" t="s">
        <v>2708</v>
      </c>
      <c r="F39" s="42" t="s">
        <v>2708</v>
      </c>
      <c r="G39" s="42" t="s">
        <v>2708</v>
      </c>
      <c r="H39" s="42" t="s">
        <v>2708</v>
      </c>
      <c r="I39" s="42" t="s">
        <v>2708</v>
      </c>
      <c r="J39" s="42" t="s">
        <v>2708</v>
      </c>
      <c r="K39" s="42" t="s">
        <v>2708</v>
      </c>
      <c r="L39" s="42" t="s">
        <v>2708</v>
      </c>
      <c r="M39" s="42" t="s">
        <v>2708</v>
      </c>
      <c r="N39" s="42" t="s">
        <v>2708</v>
      </c>
      <c r="O39" s="42" t="s">
        <v>2708</v>
      </c>
      <c r="P39" s="43" t="s">
        <v>2835</v>
      </c>
      <c r="Q39" s="44" t="s">
        <v>2716</v>
      </c>
      <c r="R39" s="45" t="s">
        <v>2716</v>
      </c>
      <c r="S39" s="45" t="s">
        <v>2716</v>
      </c>
      <c r="T39" s="45" t="s">
        <v>2716</v>
      </c>
      <c r="U39" s="45" t="s">
        <v>2716</v>
      </c>
      <c r="V39" s="45" t="s">
        <v>2716</v>
      </c>
      <c r="W39" s="45" t="s">
        <v>2716</v>
      </c>
      <c r="X39" s="45" t="s">
        <v>2716</v>
      </c>
      <c r="Y39" s="45" t="s">
        <v>2716</v>
      </c>
      <c r="Z39" s="45" t="s">
        <v>2716</v>
      </c>
      <c r="AA39" s="45" t="s">
        <v>2716</v>
      </c>
      <c r="AB39" s="45" t="s">
        <v>2716</v>
      </c>
      <c r="AC39" s="46" t="s">
        <v>2716</v>
      </c>
    </row>
    <row r="40" spans="1:29" s="6" customFormat="1" ht="45" customHeight="1" x14ac:dyDescent="0.2">
      <c r="A40" s="39" t="s">
        <v>2653</v>
      </c>
      <c r="B40" s="47" t="s">
        <v>1416</v>
      </c>
      <c r="C40" s="41" t="s">
        <v>2708</v>
      </c>
      <c r="D40" s="42" t="s">
        <v>2708</v>
      </c>
      <c r="E40" s="42" t="s">
        <v>2836</v>
      </c>
      <c r="F40" s="42" t="s">
        <v>2836</v>
      </c>
      <c r="G40" s="42" t="s">
        <v>2708</v>
      </c>
      <c r="H40" s="42" t="s">
        <v>2708</v>
      </c>
      <c r="I40" s="42" t="s">
        <v>2708</v>
      </c>
      <c r="J40" s="42" t="s">
        <v>2708</v>
      </c>
      <c r="K40" s="42" t="s">
        <v>2708</v>
      </c>
      <c r="L40" s="42" t="s">
        <v>2708</v>
      </c>
      <c r="M40" s="42" t="s">
        <v>2708</v>
      </c>
      <c r="N40" s="42" t="s">
        <v>2708</v>
      </c>
      <c r="O40" s="42" t="s">
        <v>2708</v>
      </c>
      <c r="P40" s="43" t="s">
        <v>2708</v>
      </c>
      <c r="Q40" s="44" t="s">
        <v>2716</v>
      </c>
      <c r="R40" s="45" t="s">
        <v>2837</v>
      </c>
      <c r="S40" s="45" t="s">
        <v>2716</v>
      </c>
      <c r="T40" s="45" t="s">
        <v>2716</v>
      </c>
      <c r="U40" s="45" t="s">
        <v>2716</v>
      </c>
      <c r="V40" s="45" t="s">
        <v>2716</v>
      </c>
      <c r="W40" s="45" t="s">
        <v>2716</v>
      </c>
      <c r="X40" s="45" t="s">
        <v>2716</v>
      </c>
      <c r="Y40" s="45" t="s">
        <v>2716</v>
      </c>
      <c r="Z40" s="45" t="s">
        <v>2716</v>
      </c>
      <c r="AA40" s="45" t="s">
        <v>2716</v>
      </c>
      <c r="AB40" s="45" t="s">
        <v>2716</v>
      </c>
      <c r="AC40" s="46" t="s">
        <v>2716</v>
      </c>
    </row>
    <row r="41" spans="1:29" s="6" customFormat="1" ht="45" customHeight="1" x14ac:dyDescent="0.2">
      <c r="A41" s="39" t="s">
        <v>2653</v>
      </c>
      <c r="B41" s="47" t="s">
        <v>1423</v>
      </c>
      <c r="C41" s="41" t="s">
        <v>2708</v>
      </c>
      <c r="D41" s="42" t="s">
        <v>2708</v>
      </c>
      <c r="E41" s="42" t="s">
        <v>2838</v>
      </c>
      <c r="F41" s="42" t="s">
        <v>2838</v>
      </c>
      <c r="G41" s="42" t="s">
        <v>2708</v>
      </c>
      <c r="H41" s="42" t="s">
        <v>2708</v>
      </c>
      <c r="I41" s="42" t="s">
        <v>2708</v>
      </c>
      <c r="J41" s="42" t="s">
        <v>2708</v>
      </c>
      <c r="K41" s="42" t="s">
        <v>2708</v>
      </c>
      <c r="L41" s="42" t="s">
        <v>2708</v>
      </c>
      <c r="M41" s="42" t="s">
        <v>2708</v>
      </c>
      <c r="N41" s="42" t="s">
        <v>2708</v>
      </c>
      <c r="O41" s="42" t="s">
        <v>2708</v>
      </c>
      <c r="P41" s="43" t="s">
        <v>2708</v>
      </c>
      <c r="Q41" s="44" t="s">
        <v>2716</v>
      </c>
      <c r="R41" s="45" t="s">
        <v>2839</v>
      </c>
      <c r="S41" s="45" t="s">
        <v>2716</v>
      </c>
      <c r="T41" s="45" t="s">
        <v>2716</v>
      </c>
      <c r="U41" s="45" t="s">
        <v>2716</v>
      </c>
      <c r="V41" s="45" t="s">
        <v>2716</v>
      </c>
      <c r="W41" s="45" t="s">
        <v>2716</v>
      </c>
      <c r="X41" s="45" t="s">
        <v>2716</v>
      </c>
      <c r="Y41" s="45" t="s">
        <v>2716</v>
      </c>
      <c r="Z41" s="45" t="s">
        <v>2716</v>
      </c>
      <c r="AA41" s="45" t="s">
        <v>2716</v>
      </c>
      <c r="AB41" s="45" t="s">
        <v>2716</v>
      </c>
      <c r="AC41" s="46" t="s">
        <v>2716</v>
      </c>
    </row>
    <row r="42" spans="1:29" s="6" customFormat="1" ht="45" customHeight="1" x14ac:dyDescent="0.2">
      <c r="A42" s="39" t="s">
        <v>2653</v>
      </c>
      <c r="B42" s="47" t="s">
        <v>1430</v>
      </c>
      <c r="C42" s="41" t="s">
        <v>2708</v>
      </c>
      <c r="D42" s="42" t="s">
        <v>2708</v>
      </c>
      <c r="E42" s="42" t="s">
        <v>2840</v>
      </c>
      <c r="F42" s="42" t="s">
        <v>2840</v>
      </c>
      <c r="G42" s="42" t="s">
        <v>2708</v>
      </c>
      <c r="H42" s="42" t="s">
        <v>2708</v>
      </c>
      <c r="I42" s="42" t="s">
        <v>2708</v>
      </c>
      <c r="J42" s="42" t="s">
        <v>2708</v>
      </c>
      <c r="K42" s="42" t="s">
        <v>2708</v>
      </c>
      <c r="L42" s="42" t="s">
        <v>2708</v>
      </c>
      <c r="M42" s="42" t="s">
        <v>2708</v>
      </c>
      <c r="N42" s="42" t="s">
        <v>2708</v>
      </c>
      <c r="O42" s="42" t="s">
        <v>2708</v>
      </c>
      <c r="P42" s="43" t="s">
        <v>2708</v>
      </c>
      <c r="Q42" s="44" t="s">
        <v>2716</v>
      </c>
      <c r="R42" s="45" t="s">
        <v>2716</v>
      </c>
      <c r="S42" s="45" t="s">
        <v>2716</v>
      </c>
      <c r="T42" s="45" t="s">
        <v>2716</v>
      </c>
      <c r="U42" s="45" t="s">
        <v>2716</v>
      </c>
      <c r="V42" s="45" t="s">
        <v>2716</v>
      </c>
      <c r="W42" s="45" t="s">
        <v>2716</v>
      </c>
      <c r="X42" s="45" t="s">
        <v>2716</v>
      </c>
      <c r="Y42" s="45" t="s">
        <v>2831</v>
      </c>
      <c r="Z42" s="45" t="s">
        <v>2716</v>
      </c>
      <c r="AA42" s="45" t="s">
        <v>2831</v>
      </c>
      <c r="AB42" s="45" t="s">
        <v>2716</v>
      </c>
      <c r="AC42" s="46" t="s">
        <v>2716</v>
      </c>
    </row>
    <row r="43" spans="1:29" s="6" customFormat="1" ht="45" customHeight="1" x14ac:dyDescent="0.2">
      <c r="A43" s="39" t="s">
        <v>2653</v>
      </c>
      <c r="B43" s="47" t="s">
        <v>1435</v>
      </c>
      <c r="C43" s="41" t="s">
        <v>2708</v>
      </c>
      <c r="D43" s="42" t="s">
        <v>2708</v>
      </c>
      <c r="E43" s="42" t="s">
        <v>2841</v>
      </c>
      <c r="F43" s="42" t="s">
        <v>2841</v>
      </c>
      <c r="G43" s="42" t="s">
        <v>2708</v>
      </c>
      <c r="H43" s="42" t="s">
        <v>2708</v>
      </c>
      <c r="I43" s="42" t="s">
        <v>2708</v>
      </c>
      <c r="J43" s="42" t="s">
        <v>2708</v>
      </c>
      <c r="K43" s="42" t="s">
        <v>2708</v>
      </c>
      <c r="L43" s="42" t="s">
        <v>2708</v>
      </c>
      <c r="M43" s="42" t="s">
        <v>2708</v>
      </c>
      <c r="N43" s="42" t="s">
        <v>2708</v>
      </c>
      <c r="O43" s="42" t="s">
        <v>2708</v>
      </c>
      <c r="P43" s="43" t="s">
        <v>2708</v>
      </c>
      <c r="Q43" s="44" t="s">
        <v>2716</v>
      </c>
      <c r="R43" s="45" t="s">
        <v>2716</v>
      </c>
      <c r="S43" s="45" t="s">
        <v>2716</v>
      </c>
      <c r="T43" s="45" t="s">
        <v>2716</v>
      </c>
      <c r="U43" s="45" t="s">
        <v>2716</v>
      </c>
      <c r="V43" s="45" t="s">
        <v>2716</v>
      </c>
      <c r="W43" s="45" t="s">
        <v>2716</v>
      </c>
      <c r="X43" s="45" t="s">
        <v>2831</v>
      </c>
      <c r="Y43" s="45" t="s">
        <v>2716</v>
      </c>
      <c r="Z43" s="45" t="s">
        <v>2716</v>
      </c>
      <c r="AA43" s="45" t="s">
        <v>2716</v>
      </c>
      <c r="AB43" s="45" t="s">
        <v>2716</v>
      </c>
      <c r="AC43" s="46" t="s">
        <v>2716</v>
      </c>
    </row>
    <row r="44" spans="1:29" s="6" customFormat="1" ht="45" customHeight="1" x14ac:dyDescent="0.2">
      <c r="A44" s="39" t="s">
        <v>2653</v>
      </c>
      <c r="B44" s="47" t="s">
        <v>1441</v>
      </c>
      <c r="C44" s="41" t="s">
        <v>2708</v>
      </c>
      <c r="D44" s="42" t="s">
        <v>2708</v>
      </c>
      <c r="E44" s="42" t="s">
        <v>2708</v>
      </c>
      <c r="F44" s="42" t="s">
        <v>2708</v>
      </c>
      <c r="G44" s="42" t="s">
        <v>2708</v>
      </c>
      <c r="H44" s="42" t="s">
        <v>2708</v>
      </c>
      <c r="I44" s="42" t="s">
        <v>2708</v>
      </c>
      <c r="J44" s="42" t="s">
        <v>2708</v>
      </c>
      <c r="K44" s="42" t="s">
        <v>2708</v>
      </c>
      <c r="L44" s="42" t="s">
        <v>2708</v>
      </c>
      <c r="M44" s="42" t="s">
        <v>2708</v>
      </c>
      <c r="N44" s="42" t="s">
        <v>2708</v>
      </c>
      <c r="O44" s="42" t="s">
        <v>2708</v>
      </c>
      <c r="P44" s="43" t="s">
        <v>2835</v>
      </c>
      <c r="Q44" s="44" t="s">
        <v>2716</v>
      </c>
      <c r="R44" s="45" t="s">
        <v>2716</v>
      </c>
      <c r="S44" s="45" t="s">
        <v>2716</v>
      </c>
      <c r="T44" s="45" t="s">
        <v>2716</v>
      </c>
      <c r="U44" s="45" t="s">
        <v>2716</v>
      </c>
      <c r="V44" s="45" t="s">
        <v>2716</v>
      </c>
      <c r="W44" s="45" t="s">
        <v>2716</v>
      </c>
      <c r="X44" s="45" t="s">
        <v>2716</v>
      </c>
      <c r="Y44" s="45" t="s">
        <v>2716</v>
      </c>
      <c r="Z44" s="45" t="s">
        <v>2716</v>
      </c>
      <c r="AA44" s="45" t="s">
        <v>2716</v>
      </c>
      <c r="AB44" s="45" t="s">
        <v>2716</v>
      </c>
      <c r="AC44" s="46" t="s">
        <v>2716</v>
      </c>
    </row>
    <row r="45" spans="1:29" s="6" customFormat="1" ht="45" customHeight="1" x14ac:dyDescent="0.2">
      <c r="A45" s="39" t="s">
        <v>2653</v>
      </c>
      <c r="B45" s="47" t="s">
        <v>1445</v>
      </c>
      <c r="C45" s="41" t="s">
        <v>2708</v>
      </c>
      <c r="D45" s="42" t="s">
        <v>2708</v>
      </c>
      <c r="E45" s="42" t="s">
        <v>2842</v>
      </c>
      <c r="F45" s="42" t="s">
        <v>2842</v>
      </c>
      <c r="G45" s="42" t="s">
        <v>2708</v>
      </c>
      <c r="H45" s="42" t="s">
        <v>2708</v>
      </c>
      <c r="I45" s="42" t="s">
        <v>2708</v>
      </c>
      <c r="J45" s="42" t="s">
        <v>2708</v>
      </c>
      <c r="K45" s="42" t="s">
        <v>2708</v>
      </c>
      <c r="L45" s="42" t="s">
        <v>2708</v>
      </c>
      <c r="M45" s="42" t="s">
        <v>2708</v>
      </c>
      <c r="N45" s="42" t="s">
        <v>2708</v>
      </c>
      <c r="O45" s="42" t="s">
        <v>2708</v>
      </c>
      <c r="P45" s="43" t="s">
        <v>2708</v>
      </c>
      <c r="Q45" s="44" t="s">
        <v>2716</v>
      </c>
      <c r="R45" s="45" t="s">
        <v>2837</v>
      </c>
      <c r="S45" s="45" t="s">
        <v>2716</v>
      </c>
      <c r="T45" s="45" t="s">
        <v>2716</v>
      </c>
      <c r="U45" s="45" t="s">
        <v>2716</v>
      </c>
      <c r="V45" s="45" t="s">
        <v>2716</v>
      </c>
      <c r="W45" s="45" t="s">
        <v>2716</v>
      </c>
      <c r="X45" s="45" t="s">
        <v>2716</v>
      </c>
      <c r="Y45" s="45" t="s">
        <v>2716</v>
      </c>
      <c r="Z45" s="45" t="s">
        <v>2716</v>
      </c>
      <c r="AA45" s="45" t="s">
        <v>2716</v>
      </c>
      <c r="AB45" s="45" t="s">
        <v>2716</v>
      </c>
      <c r="AC45" s="46" t="s">
        <v>2716</v>
      </c>
    </row>
    <row r="46" spans="1:29" s="6" customFormat="1" ht="45" customHeight="1" x14ac:dyDescent="0.2">
      <c r="A46" s="39" t="s">
        <v>2653</v>
      </c>
      <c r="B46" s="47" t="s">
        <v>1451</v>
      </c>
      <c r="C46" s="41" t="s">
        <v>2708</v>
      </c>
      <c r="D46" s="42" t="s">
        <v>2708</v>
      </c>
      <c r="E46" s="42" t="s">
        <v>2843</v>
      </c>
      <c r="F46" s="42" t="s">
        <v>2843</v>
      </c>
      <c r="G46" s="42" t="s">
        <v>2708</v>
      </c>
      <c r="H46" s="42" t="s">
        <v>2708</v>
      </c>
      <c r="I46" s="42" t="s">
        <v>2708</v>
      </c>
      <c r="J46" s="42" t="s">
        <v>2708</v>
      </c>
      <c r="K46" s="42" t="s">
        <v>2708</v>
      </c>
      <c r="L46" s="42" t="s">
        <v>2708</v>
      </c>
      <c r="M46" s="42" t="s">
        <v>2708</v>
      </c>
      <c r="N46" s="42" t="s">
        <v>2708</v>
      </c>
      <c r="O46" s="42" t="s">
        <v>2708</v>
      </c>
      <c r="P46" s="43" t="s">
        <v>2708</v>
      </c>
      <c r="Q46" s="44" t="s">
        <v>2716</v>
      </c>
      <c r="R46" s="45" t="s">
        <v>2839</v>
      </c>
      <c r="S46" s="45" t="s">
        <v>2716</v>
      </c>
      <c r="T46" s="45" t="s">
        <v>2716</v>
      </c>
      <c r="U46" s="45" t="s">
        <v>2716</v>
      </c>
      <c r="V46" s="45" t="s">
        <v>2716</v>
      </c>
      <c r="W46" s="45" t="s">
        <v>2716</v>
      </c>
      <c r="X46" s="45" t="s">
        <v>2716</v>
      </c>
      <c r="Y46" s="45" t="s">
        <v>2716</v>
      </c>
      <c r="Z46" s="45" t="s">
        <v>2716</v>
      </c>
      <c r="AA46" s="45" t="s">
        <v>2716</v>
      </c>
      <c r="AB46" s="45" t="s">
        <v>2716</v>
      </c>
      <c r="AC46" s="46" t="s">
        <v>2716</v>
      </c>
    </row>
    <row r="47" spans="1:29" s="6" customFormat="1" ht="45" customHeight="1" x14ac:dyDescent="0.2">
      <c r="A47" s="39" t="s">
        <v>2653</v>
      </c>
      <c r="B47" s="47" t="s">
        <v>1457</v>
      </c>
      <c r="C47" s="41" t="s">
        <v>2708</v>
      </c>
      <c r="D47" s="42" t="s">
        <v>2708</v>
      </c>
      <c r="E47" s="42" t="s">
        <v>2834</v>
      </c>
      <c r="F47" s="42" t="s">
        <v>2834</v>
      </c>
      <c r="G47" s="42" t="s">
        <v>2708</v>
      </c>
      <c r="H47" s="42" t="s">
        <v>2708</v>
      </c>
      <c r="I47" s="42" t="s">
        <v>2708</v>
      </c>
      <c r="J47" s="42" t="s">
        <v>2708</v>
      </c>
      <c r="K47" s="42" t="s">
        <v>2708</v>
      </c>
      <c r="L47" s="42" t="s">
        <v>2708</v>
      </c>
      <c r="M47" s="42" t="s">
        <v>2708</v>
      </c>
      <c r="N47" s="42" t="s">
        <v>2708</v>
      </c>
      <c r="O47" s="42" t="s">
        <v>2708</v>
      </c>
      <c r="P47" s="43" t="s">
        <v>2708</v>
      </c>
      <c r="Q47" s="44" t="s">
        <v>2716</v>
      </c>
      <c r="R47" s="45" t="s">
        <v>2716</v>
      </c>
      <c r="S47" s="45" t="s">
        <v>2716</v>
      </c>
      <c r="T47" s="45" t="s">
        <v>2716</v>
      </c>
      <c r="U47" s="45" t="s">
        <v>2716</v>
      </c>
      <c r="V47" s="45" t="s">
        <v>2716</v>
      </c>
      <c r="W47" s="45" t="s">
        <v>2716</v>
      </c>
      <c r="X47" s="45" t="s">
        <v>2831</v>
      </c>
      <c r="Y47" s="45" t="s">
        <v>2716</v>
      </c>
      <c r="Z47" s="45" t="s">
        <v>2716</v>
      </c>
      <c r="AA47" s="45" t="s">
        <v>2716</v>
      </c>
      <c r="AB47" s="45" t="s">
        <v>2716</v>
      </c>
      <c r="AC47" s="46" t="s">
        <v>2716</v>
      </c>
    </row>
    <row r="48" spans="1:29" s="6" customFormat="1" ht="45" customHeight="1" x14ac:dyDescent="0.2">
      <c r="A48" s="39" t="s">
        <v>2653</v>
      </c>
      <c r="B48" s="47" t="s">
        <v>1463</v>
      </c>
      <c r="C48" s="41" t="s">
        <v>2708</v>
      </c>
      <c r="D48" s="42" t="s">
        <v>2708</v>
      </c>
      <c r="E48" s="42" t="s">
        <v>2708</v>
      </c>
      <c r="F48" s="42" t="s">
        <v>2708</v>
      </c>
      <c r="G48" s="42" t="s">
        <v>2708</v>
      </c>
      <c r="H48" s="42" t="s">
        <v>2708</v>
      </c>
      <c r="I48" s="42" t="s">
        <v>2708</v>
      </c>
      <c r="J48" s="42" t="s">
        <v>2708</v>
      </c>
      <c r="K48" s="42" t="s">
        <v>2708</v>
      </c>
      <c r="L48" s="42" t="s">
        <v>2708</v>
      </c>
      <c r="M48" s="42" t="s">
        <v>2708</v>
      </c>
      <c r="N48" s="42" t="s">
        <v>2708</v>
      </c>
      <c r="O48" s="42" t="s">
        <v>2708</v>
      </c>
      <c r="P48" s="43" t="s">
        <v>2835</v>
      </c>
      <c r="Q48" s="44" t="s">
        <v>2716</v>
      </c>
      <c r="R48" s="45" t="s">
        <v>2716</v>
      </c>
      <c r="S48" s="45" t="s">
        <v>2716</v>
      </c>
      <c r="T48" s="45" t="s">
        <v>2716</v>
      </c>
      <c r="U48" s="45" t="s">
        <v>2716</v>
      </c>
      <c r="V48" s="45" t="s">
        <v>2716</v>
      </c>
      <c r="W48" s="45" t="s">
        <v>2716</v>
      </c>
      <c r="X48" s="45" t="s">
        <v>2716</v>
      </c>
      <c r="Y48" s="45" t="s">
        <v>2716</v>
      </c>
      <c r="Z48" s="45" t="s">
        <v>2716</v>
      </c>
      <c r="AA48" s="45" t="s">
        <v>2716</v>
      </c>
      <c r="AB48" s="45" t="s">
        <v>2716</v>
      </c>
      <c r="AC48" s="46" t="s">
        <v>2716</v>
      </c>
    </row>
    <row r="49" spans="1:29" s="6" customFormat="1" ht="45" customHeight="1" x14ac:dyDescent="0.2">
      <c r="A49" s="39" t="s">
        <v>2653</v>
      </c>
      <c r="B49" s="47" t="s">
        <v>1469</v>
      </c>
      <c r="C49" s="41" t="s">
        <v>2708</v>
      </c>
      <c r="D49" s="42" t="s">
        <v>2708</v>
      </c>
      <c r="E49" s="42" t="s">
        <v>2842</v>
      </c>
      <c r="F49" s="42" t="s">
        <v>2842</v>
      </c>
      <c r="G49" s="42" t="s">
        <v>2708</v>
      </c>
      <c r="H49" s="42" t="s">
        <v>2708</v>
      </c>
      <c r="I49" s="42" t="s">
        <v>2708</v>
      </c>
      <c r="J49" s="42" t="s">
        <v>2708</v>
      </c>
      <c r="K49" s="42" t="s">
        <v>2708</v>
      </c>
      <c r="L49" s="42" t="s">
        <v>2708</v>
      </c>
      <c r="M49" s="42" t="s">
        <v>2708</v>
      </c>
      <c r="N49" s="42" t="s">
        <v>2708</v>
      </c>
      <c r="O49" s="42" t="s">
        <v>2708</v>
      </c>
      <c r="P49" s="43" t="s">
        <v>2708</v>
      </c>
      <c r="Q49" s="44" t="s">
        <v>2716</v>
      </c>
      <c r="R49" s="45" t="s">
        <v>2837</v>
      </c>
      <c r="S49" s="45" t="s">
        <v>2716</v>
      </c>
      <c r="T49" s="45" t="s">
        <v>2716</v>
      </c>
      <c r="U49" s="45" t="s">
        <v>2716</v>
      </c>
      <c r="V49" s="45" t="s">
        <v>2716</v>
      </c>
      <c r="W49" s="45" t="s">
        <v>2716</v>
      </c>
      <c r="X49" s="45" t="s">
        <v>2716</v>
      </c>
      <c r="Y49" s="45" t="s">
        <v>2716</v>
      </c>
      <c r="Z49" s="45" t="s">
        <v>2716</v>
      </c>
      <c r="AA49" s="45" t="s">
        <v>2716</v>
      </c>
      <c r="AB49" s="45" t="s">
        <v>2716</v>
      </c>
      <c r="AC49" s="46" t="s">
        <v>2716</v>
      </c>
    </row>
    <row r="50" spans="1:29" s="6" customFormat="1" ht="45" customHeight="1" x14ac:dyDescent="0.2">
      <c r="A50" s="39" t="s">
        <v>2653</v>
      </c>
      <c r="B50" s="47" t="s">
        <v>1475</v>
      </c>
      <c r="C50" s="41" t="s">
        <v>2708</v>
      </c>
      <c r="D50" s="42" t="s">
        <v>2708</v>
      </c>
      <c r="E50" s="42" t="s">
        <v>2844</v>
      </c>
      <c r="F50" s="42" t="s">
        <v>2844</v>
      </c>
      <c r="G50" s="42" t="s">
        <v>2708</v>
      </c>
      <c r="H50" s="42" t="s">
        <v>2708</v>
      </c>
      <c r="I50" s="42" t="s">
        <v>2708</v>
      </c>
      <c r="J50" s="42" t="s">
        <v>2708</v>
      </c>
      <c r="K50" s="42" t="s">
        <v>2708</v>
      </c>
      <c r="L50" s="42" t="s">
        <v>2708</v>
      </c>
      <c r="M50" s="42" t="s">
        <v>2708</v>
      </c>
      <c r="N50" s="42" t="s">
        <v>2708</v>
      </c>
      <c r="O50" s="42" t="s">
        <v>2708</v>
      </c>
      <c r="P50" s="43" t="s">
        <v>2708</v>
      </c>
      <c r="Q50" s="44" t="s">
        <v>2716</v>
      </c>
      <c r="R50" s="45" t="s">
        <v>2839</v>
      </c>
      <c r="S50" s="45" t="s">
        <v>2716</v>
      </c>
      <c r="T50" s="45" t="s">
        <v>2716</v>
      </c>
      <c r="U50" s="45" t="s">
        <v>2716</v>
      </c>
      <c r="V50" s="45" t="s">
        <v>2716</v>
      </c>
      <c r="W50" s="45" t="s">
        <v>2716</v>
      </c>
      <c r="X50" s="45" t="s">
        <v>2716</v>
      </c>
      <c r="Y50" s="45" t="s">
        <v>2716</v>
      </c>
      <c r="Z50" s="45" t="s">
        <v>2716</v>
      </c>
      <c r="AA50" s="45" t="s">
        <v>2716</v>
      </c>
      <c r="AB50" s="45" t="s">
        <v>2716</v>
      </c>
      <c r="AC50" s="46" t="s">
        <v>2716</v>
      </c>
    </row>
    <row r="51" spans="1:29" s="6" customFormat="1" ht="45" customHeight="1" x14ac:dyDescent="0.2">
      <c r="A51" s="39" t="s">
        <v>2653</v>
      </c>
      <c r="B51" s="40" t="s">
        <v>1480</v>
      </c>
      <c r="C51" s="41" t="s">
        <v>2724</v>
      </c>
      <c r="D51" s="42" t="s">
        <v>2845</v>
      </c>
      <c r="E51" s="42" t="s">
        <v>2708</v>
      </c>
      <c r="F51" s="42" t="s">
        <v>2708</v>
      </c>
      <c r="G51" s="42" t="s">
        <v>2708</v>
      </c>
      <c r="H51" s="42" t="s">
        <v>2708</v>
      </c>
      <c r="I51" s="42" t="s">
        <v>2708</v>
      </c>
      <c r="J51" s="42" t="s">
        <v>2708</v>
      </c>
      <c r="K51" s="42" t="s">
        <v>2708</v>
      </c>
      <c r="L51" s="42" t="s">
        <v>2708</v>
      </c>
      <c r="M51" s="42" t="s">
        <v>2708</v>
      </c>
      <c r="N51" s="42" t="s">
        <v>2708</v>
      </c>
      <c r="O51" s="42" t="s">
        <v>2708</v>
      </c>
      <c r="P51" s="43" t="s">
        <v>2708</v>
      </c>
      <c r="Q51" s="44" t="s">
        <v>2846</v>
      </c>
      <c r="R51" s="45" t="s">
        <v>2716</v>
      </c>
      <c r="S51" s="45" t="s">
        <v>2716</v>
      </c>
      <c r="T51" s="45" t="s">
        <v>2716</v>
      </c>
      <c r="U51" s="45" t="s">
        <v>2716</v>
      </c>
      <c r="V51" s="45" t="s">
        <v>2716</v>
      </c>
      <c r="W51" s="45" t="s">
        <v>2716</v>
      </c>
      <c r="X51" s="45" t="s">
        <v>2716</v>
      </c>
      <c r="Y51" s="45" t="s">
        <v>2716</v>
      </c>
      <c r="Z51" s="45" t="s">
        <v>2716</v>
      </c>
      <c r="AA51" s="45" t="s">
        <v>2716</v>
      </c>
      <c r="AB51" s="45" t="s">
        <v>2716</v>
      </c>
      <c r="AC51" s="46" t="s">
        <v>2716</v>
      </c>
    </row>
    <row r="52" spans="1:29" s="6" customFormat="1" ht="45" customHeight="1" x14ac:dyDescent="0.2">
      <c r="A52" s="39" t="s">
        <v>2653</v>
      </c>
      <c r="B52" s="40" t="s">
        <v>1485</v>
      </c>
      <c r="C52" s="41" t="s">
        <v>2724</v>
      </c>
      <c r="D52" s="42" t="s">
        <v>2847</v>
      </c>
      <c r="E52" s="42" t="s">
        <v>2848</v>
      </c>
      <c r="F52" s="42" t="s">
        <v>2708</v>
      </c>
      <c r="G52" s="42" t="s">
        <v>2708</v>
      </c>
      <c r="H52" s="42" t="s">
        <v>2708</v>
      </c>
      <c r="I52" s="42" t="s">
        <v>2708</v>
      </c>
      <c r="J52" s="42" t="s">
        <v>2708</v>
      </c>
      <c r="K52" s="42" t="s">
        <v>2708</v>
      </c>
      <c r="L52" s="42" t="s">
        <v>2708</v>
      </c>
      <c r="M52" s="42" t="s">
        <v>2708</v>
      </c>
      <c r="N52" s="42" t="s">
        <v>2708</v>
      </c>
      <c r="O52" s="42" t="s">
        <v>2708</v>
      </c>
      <c r="P52" s="43" t="s">
        <v>2708</v>
      </c>
      <c r="Q52" s="44" t="s">
        <v>2849</v>
      </c>
      <c r="R52" s="45" t="s">
        <v>2850</v>
      </c>
      <c r="S52" s="45" t="s">
        <v>2716</v>
      </c>
      <c r="T52" s="45" t="s">
        <v>2716</v>
      </c>
      <c r="U52" s="45" t="s">
        <v>2716</v>
      </c>
      <c r="V52" s="45" t="s">
        <v>2716</v>
      </c>
      <c r="W52" s="45" t="s">
        <v>2716</v>
      </c>
      <c r="X52" s="45" t="s">
        <v>2716</v>
      </c>
      <c r="Y52" s="45" t="s">
        <v>2716</v>
      </c>
      <c r="Z52" s="45" t="s">
        <v>2716</v>
      </c>
      <c r="AA52" s="45" t="s">
        <v>2716</v>
      </c>
      <c r="AB52" s="45" t="s">
        <v>2716</v>
      </c>
      <c r="AC52" s="46" t="s">
        <v>2716</v>
      </c>
    </row>
    <row r="53" spans="1:29" s="6" customFormat="1" ht="45" customHeight="1" x14ac:dyDescent="0.2">
      <c r="A53" s="39" t="s">
        <v>2653</v>
      </c>
      <c r="B53" s="40" t="s">
        <v>1489</v>
      </c>
      <c r="C53" s="41" t="s">
        <v>2724</v>
      </c>
      <c r="D53" s="42" t="s">
        <v>2847</v>
      </c>
      <c r="E53" s="42" t="s">
        <v>2851</v>
      </c>
      <c r="F53" s="42" t="s">
        <v>2708</v>
      </c>
      <c r="G53" s="42" t="s">
        <v>2708</v>
      </c>
      <c r="H53" s="42" t="s">
        <v>2708</v>
      </c>
      <c r="I53" s="42" t="s">
        <v>2708</v>
      </c>
      <c r="J53" s="42" t="s">
        <v>2708</v>
      </c>
      <c r="K53" s="42" t="s">
        <v>2708</v>
      </c>
      <c r="L53" s="42" t="s">
        <v>2708</v>
      </c>
      <c r="M53" s="42" t="s">
        <v>2708</v>
      </c>
      <c r="N53" s="42" t="s">
        <v>2708</v>
      </c>
      <c r="O53" s="42" t="s">
        <v>2708</v>
      </c>
      <c r="P53" s="43" t="s">
        <v>2708</v>
      </c>
      <c r="Q53" s="44" t="s">
        <v>2849</v>
      </c>
      <c r="R53" s="45" t="s">
        <v>2850</v>
      </c>
      <c r="S53" s="45" t="s">
        <v>2716</v>
      </c>
      <c r="T53" s="45" t="s">
        <v>2716</v>
      </c>
      <c r="U53" s="45" t="s">
        <v>2716</v>
      </c>
      <c r="V53" s="45" t="s">
        <v>2716</v>
      </c>
      <c r="W53" s="45" t="s">
        <v>2716</v>
      </c>
      <c r="X53" s="45" t="s">
        <v>2716</v>
      </c>
      <c r="Y53" s="45" t="s">
        <v>2716</v>
      </c>
      <c r="Z53" s="45" t="s">
        <v>2716</v>
      </c>
      <c r="AA53" s="45" t="s">
        <v>2716</v>
      </c>
      <c r="AB53" s="45" t="s">
        <v>2716</v>
      </c>
      <c r="AC53" s="46" t="s">
        <v>2716</v>
      </c>
    </row>
    <row r="54" spans="1:29" s="6" customFormat="1" ht="45" customHeight="1" x14ac:dyDescent="0.2">
      <c r="A54" s="39" t="s">
        <v>2653</v>
      </c>
      <c r="B54" s="40" t="s">
        <v>1377</v>
      </c>
      <c r="C54" s="41" t="s">
        <v>2724</v>
      </c>
      <c r="D54" s="42" t="s">
        <v>2852</v>
      </c>
      <c r="E54" s="42" t="s">
        <v>2853</v>
      </c>
      <c r="F54" s="42" t="s">
        <v>2708</v>
      </c>
      <c r="G54" s="42" t="s">
        <v>2708</v>
      </c>
      <c r="H54" s="42" t="s">
        <v>2708</v>
      </c>
      <c r="I54" s="42" t="s">
        <v>2708</v>
      </c>
      <c r="J54" s="42" t="s">
        <v>2708</v>
      </c>
      <c r="K54" s="42" t="s">
        <v>2708</v>
      </c>
      <c r="L54" s="42" t="s">
        <v>2708</v>
      </c>
      <c r="M54" s="42" t="s">
        <v>2708</v>
      </c>
      <c r="N54" s="42" t="s">
        <v>2708</v>
      </c>
      <c r="O54" s="42" t="s">
        <v>2708</v>
      </c>
      <c r="P54" s="43" t="s">
        <v>2708</v>
      </c>
      <c r="Q54" s="44" t="s">
        <v>2854</v>
      </c>
      <c r="R54" s="45" t="s">
        <v>2855</v>
      </c>
      <c r="S54" s="45" t="s">
        <v>2716</v>
      </c>
      <c r="T54" s="45" t="s">
        <v>2716</v>
      </c>
      <c r="U54" s="45" t="s">
        <v>2716</v>
      </c>
      <c r="V54" s="45" t="s">
        <v>2716</v>
      </c>
      <c r="W54" s="45" t="s">
        <v>2716</v>
      </c>
      <c r="X54" s="45" t="s">
        <v>2716</v>
      </c>
      <c r="Y54" s="45" t="s">
        <v>2716</v>
      </c>
      <c r="Z54" s="45" t="s">
        <v>2716</v>
      </c>
      <c r="AA54" s="45" t="s">
        <v>2855</v>
      </c>
      <c r="AB54" s="45" t="s">
        <v>2856</v>
      </c>
      <c r="AC54" s="46" t="s">
        <v>2856</v>
      </c>
    </row>
    <row r="55" spans="1:29" s="6" customFormat="1" ht="45" customHeight="1" x14ac:dyDescent="0.2">
      <c r="A55" s="39" t="s">
        <v>2653</v>
      </c>
      <c r="B55" s="40" t="s">
        <v>1498</v>
      </c>
      <c r="C55" s="41" t="s">
        <v>2724</v>
      </c>
      <c r="D55" s="42" t="s">
        <v>2708</v>
      </c>
      <c r="E55" s="42" t="s">
        <v>2708</v>
      </c>
      <c r="F55" s="42" t="s">
        <v>2708</v>
      </c>
      <c r="G55" s="42" t="s">
        <v>2708</v>
      </c>
      <c r="H55" s="42" t="s">
        <v>2708</v>
      </c>
      <c r="I55" s="42" t="s">
        <v>2708</v>
      </c>
      <c r="J55" s="42" t="s">
        <v>2708</v>
      </c>
      <c r="K55" s="42" t="s">
        <v>2708</v>
      </c>
      <c r="L55" s="42" t="s">
        <v>2708</v>
      </c>
      <c r="M55" s="42" t="s">
        <v>2708</v>
      </c>
      <c r="N55" s="42" t="s">
        <v>2708</v>
      </c>
      <c r="O55" s="42" t="s">
        <v>2708</v>
      </c>
      <c r="P55" s="43" t="s">
        <v>2857</v>
      </c>
      <c r="Q55" s="44" t="s">
        <v>2858</v>
      </c>
      <c r="R55" s="45" t="s">
        <v>2859</v>
      </c>
      <c r="S55" s="45" t="s">
        <v>2716</v>
      </c>
      <c r="T55" s="45" t="s">
        <v>2859</v>
      </c>
      <c r="U55" s="45" t="s">
        <v>2860</v>
      </c>
      <c r="V55" s="45" t="s">
        <v>2861</v>
      </c>
      <c r="W55" s="45" t="s">
        <v>2862</v>
      </c>
      <c r="X55" s="45" t="s">
        <v>2859</v>
      </c>
      <c r="Y55" s="45" t="s">
        <v>2716</v>
      </c>
      <c r="Z55" s="45" t="s">
        <v>2716</v>
      </c>
      <c r="AA55" s="45" t="s">
        <v>2716</v>
      </c>
      <c r="AB55" s="45" t="s">
        <v>2716</v>
      </c>
      <c r="AC55" s="46" t="s">
        <v>2858</v>
      </c>
    </row>
    <row r="56" spans="1:29" s="6" customFormat="1" ht="45" customHeight="1" x14ac:dyDescent="0.2">
      <c r="A56" s="39" t="s">
        <v>2653</v>
      </c>
      <c r="B56" s="40" t="s">
        <v>1503</v>
      </c>
      <c r="C56" s="41" t="s">
        <v>2724</v>
      </c>
      <c r="D56" s="42" t="s">
        <v>2708</v>
      </c>
      <c r="E56" s="42" t="s">
        <v>2708</v>
      </c>
      <c r="F56" s="42" t="s">
        <v>2708</v>
      </c>
      <c r="G56" s="42" t="s">
        <v>2708</v>
      </c>
      <c r="H56" s="42" t="s">
        <v>2708</v>
      </c>
      <c r="I56" s="42" t="s">
        <v>2708</v>
      </c>
      <c r="J56" s="42" t="s">
        <v>2708</v>
      </c>
      <c r="K56" s="42" t="s">
        <v>2708</v>
      </c>
      <c r="L56" s="42" t="s">
        <v>2708</v>
      </c>
      <c r="M56" s="42" t="s">
        <v>2708</v>
      </c>
      <c r="N56" s="42" t="s">
        <v>2708</v>
      </c>
      <c r="O56" s="42" t="s">
        <v>2708</v>
      </c>
      <c r="P56" s="43" t="s">
        <v>2863</v>
      </c>
      <c r="Q56" s="44" t="s">
        <v>2858</v>
      </c>
      <c r="R56" s="45" t="s">
        <v>2859</v>
      </c>
      <c r="S56" s="45" t="s">
        <v>2716</v>
      </c>
      <c r="T56" s="45" t="s">
        <v>2859</v>
      </c>
      <c r="U56" s="45" t="s">
        <v>2864</v>
      </c>
      <c r="V56" s="45" t="s">
        <v>2865</v>
      </c>
      <c r="W56" s="45" t="s">
        <v>2862</v>
      </c>
      <c r="X56" s="45" t="s">
        <v>2866</v>
      </c>
      <c r="Y56" s="45" t="s">
        <v>2716</v>
      </c>
      <c r="Z56" s="45" t="s">
        <v>2716</v>
      </c>
      <c r="AA56" s="45" t="s">
        <v>2716</v>
      </c>
      <c r="AB56" s="45" t="s">
        <v>2716</v>
      </c>
      <c r="AC56" s="46" t="s">
        <v>2858</v>
      </c>
    </row>
    <row r="57" spans="1:29" s="6" customFormat="1" ht="45" customHeight="1" x14ac:dyDescent="0.2">
      <c r="A57" s="39" t="s">
        <v>2653</v>
      </c>
      <c r="B57" s="47" t="s">
        <v>1507</v>
      </c>
      <c r="C57" s="41" t="s">
        <v>2867</v>
      </c>
      <c r="D57" s="42" t="s">
        <v>2708</v>
      </c>
      <c r="E57" s="42" t="s">
        <v>2868</v>
      </c>
      <c r="F57" s="42" t="s">
        <v>2868</v>
      </c>
      <c r="G57" s="42" t="s">
        <v>2708</v>
      </c>
      <c r="H57" s="42" t="s">
        <v>2708</v>
      </c>
      <c r="I57" s="42" t="s">
        <v>2708</v>
      </c>
      <c r="J57" s="42" t="s">
        <v>2708</v>
      </c>
      <c r="K57" s="42" t="s">
        <v>2708</v>
      </c>
      <c r="L57" s="42" t="s">
        <v>2708</v>
      </c>
      <c r="M57" s="42" t="s">
        <v>2708</v>
      </c>
      <c r="N57" s="42" t="s">
        <v>2708</v>
      </c>
      <c r="O57" s="42" t="s">
        <v>2708</v>
      </c>
      <c r="P57" s="43" t="s">
        <v>2708</v>
      </c>
      <c r="Q57" s="44" t="s">
        <v>2716</v>
      </c>
      <c r="R57" s="45" t="s">
        <v>2869</v>
      </c>
      <c r="S57" s="45" t="s">
        <v>2716</v>
      </c>
      <c r="T57" s="45" t="s">
        <v>2716</v>
      </c>
      <c r="U57" s="45" t="s">
        <v>2716</v>
      </c>
      <c r="V57" s="45" t="s">
        <v>2716</v>
      </c>
      <c r="W57" s="45" t="s">
        <v>2716</v>
      </c>
      <c r="X57" s="45" t="s">
        <v>2716</v>
      </c>
      <c r="Y57" s="45" t="s">
        <v>2716</v>
      </c>
      <c r="Z57" s="45" t="s">
        <v>2716</v>
      </c>
      <c r="AA57" s="45" t="s">
        <v>2716</v>
      </c>
      <c r="AB57" s="45" t="s">
        <v>2716</v>
      </c>
      <c r="AC57" s="46" t="s">
        <v>2716</v>
      </c>
    </row>
    <row r="58" spans="1:29" s="6" customFormat="1" ht="45" customHeight="1" x14ac:dyDescent="0.2">
      <c r="A58" s="39" t="s">
        <v>2653</v>
      </c>
      <c r="B58" s="47" t="s">
        <v>1511</v>
      </c>
      <c r="C58" s="41" t="s">
        <v>2870</v>
      </c>
      <c r="D58" s="42" t="s">
        <v>2708</v>
      </c>
      <c r="E58" s="42" t="s">
        <v>2871</v>
      </c>
      <c r="F58" s="42" t="s">
        <v>2871</v>
      </c>
      <c r="G58" s="42" t="s">
        <v>2708</v>
      </c>
      <c r="H58" s="42" t="s">
        <v>2708</v>
      </c>
      <c r="I58" s="42" t="s">
        <v>2708</v>
      </c>
      <c r="J58" s="42" t="s">
        <v>2708</v>
      </c>
      <c r="K58" s="42" t="s">
        <v>2708</v>
      </c>
      <c r="L58" s="42" t="s">
        <v>2708</v>
      </c>
      <c r="M58" s="42" t="s">
        <v>2708</v>
      </c>
      <c r="N58" s="42" t="s">
        <v>2708</v>
      </c>
      <c r="O58" s="42" t="s">
        <v>2708</v>
      </c>
      <c r="P58" s="43" t="s">
        <v>2708</v>
      </c>
      <c r="Q58" s="44" t="s">
        <v>2716</v>
      </c>
      <c r="R58" s="45" t="s">
        <v>2872</v>
      </c>
      <c r="S58" s="45" t="s">
        <v>2716</v>
      </c>
      <c r="T58" s="45" t="s">
        <v>2716</v>
      </c>
      <c r="U58" s="45" t="s">
        <v>2716</v>
      </c>
      <c r="V58" s="45" t="s">
        <v>2716</v>
      </c>
      <c r="W58" s="45" t="s">
        <v>2873</v>
      </c>
      <c r="X58" s="45" t="s">
        <v>2874</v>
      </c>
      <c r="Y58" s="45" t="s">
        <v>2716</v>
      </c>
      <c r="Z58" s="45" t="s">
        <v>2716</v>
      </c>
      <c r="AA58" s="45" t="s">
        <v>2875</v>
      </c>
      <c r="AB58" s="45" t="s">
        <v>2716</v>
      </c>
      <c r="AC58" s="46" t="s">
        <v>2716</v>
      </c>
    </row>
    <row r="59" spans="1:29" s="6" customFormat="1" ht="45" customHeight="1" x14ac:dyDescent="0.2">
      <c r="A59" s="39" t="s">
        <v>2653</v>
      </c>
      <c r="B59" s="40" t="s">
        <v>1415</v>
      </c>
      <c r="C59" s="41" t="s">
        <v>2867</v>
      </c>
      <c r="D59" s="42" t="s">
        <v>2708</v>
      </c>
      <c r="E59" s="42" t="s">
        <v>2876</v>
      </c>
      <c r="F59" s="42" t="s">
        <v>2876</v>
      </c>
      <c r="G59" s="42" t="s">
        <v>2708</v>
      </c>
      <c r="H59" s="42" t="s">
        <v>2708</v>
      </c>
      <c r="I59" s="42" t="s">
        <v>2708</v>
      </c>
      <c r="J59" s="42" t="s">
        <v>2708</v>
      </c>
      <c r="K59" s="42" t="s">
        <v>2708</v>
      </c>
      <c r="L59" s="42" t="s">
        <v>2708</v>
      </c>
      <c r="M59" s="42" t="s">
        <v>2708</v>
      </c>
      <c r="N59" s="42" t="s">
        <v>2708</v>
      </c>
      <c r="O59" s="42" t="s">
        <v>2708</v>
      </c>
      <c r="P59" s="43" t="s">
        <v>2708</v>
      </c>
      <c r="Q59" s="44" t="s">
        <v>2877</v>
      </c>
      <c r="R59" s="45" t="s">
        <v>2878</v>
      </c>
      <c r="S59" s="45" t="s">
        <v>2716</v>
      </c>
      <c r="T59" s="45" t="s">
        <v>2730</v>
      </c>
      <c r="U59" s="45" t="s">
        <v>2730</v>
      </c>
      <c r="V59" s="45" t="s">
        <v>2730</v>
      </c>
      <c r="W59" s="45" t="s">
        <v>2730</v>
      </c>
      <c r="X59" s="45" t="s">
        <v>2879</v>
      </c>
      <c r="Y59" s="45" t="s">
        <v>2730</v>
      </c>
      <c r="Z59" s="45" t="s">
        <v>2716</v>
      </c>
      <c r="AA59" s="45" t="s">
        <v>2730</v>
      </c>
      <c r="AB59" s="45" t="s">
        <v>2716</v>
      </c>
      <c r="AC59" s="46" t="s">
        <v>2716</v>
      </c>
    </row>
    <row r="60" spans="1:29" s="6" customFormat="1" ht="45" customHeight="1" x14ac:dyDescent="0.2">
      <c r="A60" s="39" t="s">
        <v>2653</v>
      </c>
      <c r="B60" s="48" t="s">
        <v>1422</v>
      </c>
      <c r="C60" s="41" t="s">
        <v>2880</v>
      </c>
      <c r="D60" s="42" t="s">
        <v>2708</v>
      </c>
      <c r="E60" s="42" t="s">
        <v>2881</v>
      </c>
      <c r="F60" s="42" t="s">
        <v>2881</v>
      </c>
      <c r="G60" s="42" t="s">
        <v>2708</v>
      </c>
      <c r="H60" s="42" t="s">
        <v>2708</v>
      </c>
      <c r="I60" s="42" t="s">
        <v>2708</v>
      </c>
      <c r="J60" s="42" t="s">
        <v>2708</v>
      </c>
      <c r="K60" s="42" t="s">
        <v>2708</v>
      </c>
      <c r="L60" s="42" t="s">
        <v>2708</v>
      </c>
      <c r="M60" s="42" t="s">
        <v>2708</v>
      </c>
      <c r="N60" s="42" t="s">
        <v>2708</v>
      </c>
      <c r="O60" s="42" t="s">
        <v>2708</v>
      </c>
      <c r="P60" s="43" t="s">
        <v>2708</v>
      </c>
      <c r="Q60" s="44" t="s">
        <v>2716</v>
      </c>
      <c r="R60" s="45" t="s">
        <v>2882</v>
      </c>
      <c r="S60" s="45" t="s">
        <v>2882</v>
      </c>
      <c r="T60" s="45" t="s">
        <v>2716</v>
      </c>
      <c r="U60" s="45" t="s">
        <v>2716</v>
      </c>
      <c r="V60" s="45" t="s">
        <v>2716</v>
      </c>
      <c r="W60" s="45" t="s">
        <v>2716</v>
      </c>
      <c r="X60" s="45" t="s">
        <v>2883</v>
      </c>
      <c r="Y60" s="45" t="s">
        <v>2882</v>
      </c>
      <c r="Z60" s="45" t="s">
        <v>2716</v>
      </c>
      <c r="AA60" s="45" t="s">
        <v>2716</v>
      </c>
      <c r="AB60" s="45" t="s">
        <v>2716</v>
      </c>
      <c r="AC60" s="46" t="s">
        <v>2716</v>
      </c>
    </row>
    <row r="61" spans="1:29" s="6" customFormat="1" ht="45" customHeight="1" x14ac:dyDescent="0.2">
      <c r="A61" s="39" t="s">
        <v>2653</v>
      </c>
      <c r="B61" s="40" t="s">
        <v>1389</v>
      </c>
      <c r="C61" s="41" t="s">
        <v>2708</v>
      </c>
      <c r="D61" s="42" t="s">
        <v>2708</v>
      </c>
      <c r="E61" s="42" t="s">
        <v>2708</v>
      </c>
      <c r="F61" s="42" t="s">
        <v>2708</v>
      </c>
      <c r="G61" s="42" t="s">
        <v>2708</v>
      </c>
      <c r="H61" s="42" t="s">
        <v>2708</v>
      </c>
      <c r="I61" s="42" t="s">
        <v>2708</v>
      </c>
      <c r="J61" s="42" t="s">
        <v>2708</v>
      </c>
      <c r="K61" s="42" t="s">
        <v>2708</v>
      </c>
      <c r="L61" s="42" t="s">
        <v>2708</v>
      </c>
      <c r="M61" s="42" t="s">
        <v>2708</v>
      </c>
      <c r="N61" s="42" t="s">
        <v>2708</v>
      </c>
      <c r="O61" s="42" t="s">
        <v>2708</v>
      </c>
      <c r="P61" s="43" t="s">
        <v>2708</v>
      </c>
      <c r="Q61" s="44" t="s">
        <v>2849</v>
      </c>
      <c r="R61" s="45" t="s">
        <v>2716</v>
      </c>
      <c r="S61" s="45" t="s">
        <v>2716</v>
      </c>
      <c r="T61" s="45" t="s">
        <v>2716</v>
      </c>
      <c r="U61" s="45" t="s">
        <v>2716</v>
      </c>
      <c r="V61" s="45" t="s">
        <v>2716</v>
      </c>
      <c r="W61" s="45" t="s">
        <v>2716</v>
      </c>
      <c r="X61" s="45" t="s">
        <v>2716</v>
      </c>
      <c r="Y61" s="45" t="s">
        <v>2716</v>
      </c>
      <c r="Z61" s="45" t="s">
        <v>2716</v>
      </c>
      <c r="AA61" s="45" t="s">
        <v>2716</v>
      </c>
      <c r="AB61" s="45" t="s">
        <v>2716</v>
      </c>
      <c r="AC61" s="46" t="s">
        <v>2716</v>
      </c>
    </row>
    <row r="62" spans="1:29" s="6" customFormat="1" ht="45" customHeight="1" x14ac:dyDescent="0.2">
      <c r="A62" s="39" t="s">
        <v>2653</v>
      </c>
      <c r="B62" s="40" t="s">
        <v>1429</v>
      </c>
      <c r="C62" s="41" t="s">
        <v>2884</v>
      </c>
      <c r="D62" s="42" t="s">
        <v>2885</v>
      </c>
      <c r="E62" s="42" t="s">
        <v>2886</v>
      </c>
      <c r="F62" s="42" t="s">
        <v>2708</v>
      </c>
      <c r="G62" s="42" t="s">
        <v>2887</v>
      </c>
      <c r="H62" s="42" t="s">
        <v>2888</v>
      </c>
      <c r="I62" s="42" t="s">
        <v>2889</v>
      </c>
      <c r="J62" s="42" t="s">
        <v>2890</v>
      </c>
      <c r="K62" s="42" t="s">
        <v>2888</v>
      </c>
      <c r="L62" s="42" t="s">
        <v>2888</v>
      </c>
      <c r="M62" s="42" t="s">
        <v>2708</v>
      </c>
      <c r="N62" s="42" t="s">
        <v>2708</v>
      </c>
      <c r="O62" s="42" t="s">
        <v>2708</v>
      </c>
      <c r="P62" s="43" t="s">
        <v>2708</v>
      </c>
      <c r="Q62" s="44" t="s">
        <v>2891</v>
      </c>
      <c r="R62" s="45" t="s">
        <v>2892</v>
      </c>
      <c r="S62" s="45" t="s">
        <v>2716</v>
      </c>
      <c r="T62" s="45" t="s">
        <v>2893</v>
      </c>
      <c r="U62" s="45" t="s">
        <v>2892</v>
      </c>
      <c r="V62" s="45" t="s">
        <v>2893</v>
      </c>
      <c r="W62" s="45" t="s">
        <v>2894</v>
      </c>
      <c r="X62" s="45" t="s">
        <v>2716</v>
      </c>
      <c r="Y62" s="45" t="s">
        <v>2716</v>
      </c>
      <c r="Z62" s="45" t="s">
        <v>2716</v>
      </c>
      <c r="AA62" s="45" t="s">
        <v>2716</v>
      </c>
      <c r="AB62" s="45" t="s">
        <v>2716</v>
      </c>
      <c r="AC62" s="46" t="s">
        <v>2716</v>
      </c>
    </row>
    <row r="63" spans="1:29" s="6" customFormat="1" ht="45" customHeight="1" x14ac:dyDescent="0.2">
      <c r="A63" s="39" t="s">
        <v>2653</v>
      </c>
      <c r="B63" s="40" t="s">
        <v>1369</v>
      </c>
      <c r="C63" s="41" t="s">
        <v>2895</v>
      </c>
      <c r="D63" s="42" t="s">
        <v>2708</v>
      </c>
      <c r="E63" s="42" t="s">
        <v>2708</v>
      </c>
      <c r="F63" s="42" t="s">
        <v>2708</v>
      </c>
      <c r="G63" s="42" t="s">
        <v>2708</v>
      </c>
      <c r="H63" s="42" t="s">
        <v>2708</v>
      </c>
      <c r="I63" s="42" t="s">
        <v>2708</v>
      </c>
      <c r="J63" s="42" t="s">
        <v>2708</v>
      </c>
      <c r="K63" s="42" t="s">
        <v>2708</v>
      </c>
      <c r="L63" s="42" t="s">
        <v>2708</v>
      </c>
      <c r="M63" s="42" t="s">
        <v>2708</v>
      </c>
      <c r="N63" s="42" t="s">
        <v>2708</v>
      </c>
      <c r="O63" s="42" t="s">
        <v>2708</v>
      </c>
      <c r="P63" s="43" t="s">
        <v>2708</v>
      </c>
      <c r="Q63" s="44" t="s">
        <v>2896</v>
      </c>
      <c r="R63" s="45" t="s">
        <v>2897</v>
      </c>
      <c r="S63" s="45" t="s">
        <v>2716</v>
      </c>
      <c r="T63" s="45" t="s">
        <v>2898</v>
      </c>
      <c r="U63" s="45" t="s">
        <v>2898</v>
      </c>
      <c r="V63" s="45" t="s">
        <v>2897</v>
      </c>
      <c r="W63" s="45" t="s">
        <v>2716</v>
      </c>
      <c r="X63" s="45" t="s">
        <v>2716</v>
      </c>
      <c r="Y63" s="45" t="s">
        <v>2716</v>
      </c>
      <c r="Z63" s="45" t="s">
        <v>2716</v>
      </c>
      <c r="AA63" s="45" t="s">
        <v>2716</v>
      </c>
      <c r="AB63" s="45" t="s">
        <v>2716</v>
      </c>
      <c r="AC63" s="46" t="s">
        <v>2716</v>
      </c>
    </row>
    <row r="64" spans="1:29" s="6" customFormat="1" ht="45" customHeight="1" x14ac:dyDescent="0.2">
      <c r="A64" s="39" t="s">
        <v>2653</v>
      </c>
      <c r="B64" s="40" t="s">
        <v>582</v>
      </c>
      <c r="C64" s="41" t="s">
        <v>2899</v>
      </c>
      <c r="D64" s="42" t="s">
        <v>2885</v>
      </c>
      <c r="E64" s="42" t="s">
        <v>2900</v>
      </c>
      <c r="F64" s="42" t="s">
        <v>2708</v>
      </c>
      <c r="G64" s="42" t="s">
        <v>2901</v>
      </c>
      <c r="H64" s="42" t="s">
        <v>2902</v>
      </c>
      <c r="I64" s="42" t="s">
        <v>2903</v>
      </c>
      <c r="J64" s="42" t="s">
        <v>2890</v>
      </c>
      <c r="K64" s="42" t="s">
        <v>2888</v>
      </c>
      <c r="L64" s="42" t="s">
        <v>2888</v>
      </c>
      <c r="M64" s="42" t="s">
        <v>2708</v>
      </c>
      <c r="N64" s="42" t="s">
        <v>2708</v>
      </c>
      <c r="O64" s="42" t="s">
        <v>2708</v>
      </c>
      <c r="P64" s="43" t="s">
        <v>2708</v>
      </c>
      <c r="Q64" s="44" t="s">
        <v>2891</v>
      </c>
      <c r="R64" s="45" t="s">
        <v>2808</v>
      </c>
      <c r="S64" s="45" t="s">
        <v>2716</v>
      </c>
      <c r="T64" s="45" t="s">
        <v>2809</v>
      </c>
      <c r="U64" s="45" t="s">
        <v>2808</v>
      </c>
      <c r="V64" s="45" t="s">
        <v>2809</v>
      </c>
      <c r="W64" s="45" t="s">
        <v>2811</v>
      </c>
      <c r="X64" s="45" t="s">
        <v>2716</v>
      </c>
      <c r="Y64" s="45" t="s">
        <v>2716</v>
      </c>
      <c r="Z64" s="45" t="s">
        <v>2716</v>
      </c>
      <c r="AA64" s="45" t="s">
        <v>2716</v>
      </c>
      <c r="AB64" s="45" t="s">
        <v>2716</v>
      </c>
      <c r="AC64" s="46" t="s">
        <v>2716</v>
      </c>
    </row>
    <row r="65" spans="1:29" s="6" customFormat="1" ht="45" customHeight="1" thickBot="1" x14ac:dyDescent="0.25">
      <c r="A65" s="49" t="s">
        <v>2653</v>
      </c>
      <c r="B65" s="50" t="s">
        <v>1535</v>
      </c>
      <c r="C65" s="51" t="s">
        <v>2724</v>
      </c>
      <c r="D65" s="52" t="s">
        <v>2708</v>
      </c>
      <c r="E65" s="52" t="s">
        <v>2904</v>
      </c>
      <c r="F65" s="52" t="s">
        <v>2708</v>
      </c>
      <c r="G65" s="52" t="s">
        <v>2708</v>
      </c>
      <c r="H65" s="52" t="s">
        <v>2708</v>
      </c>
      <c r="I65" s="52" t="s">
        <v>2708</v>
      </c>
      <c r="J65" s="52" t="s">
        <v>2708</v>
      </c>
      <c r="K65" s="52" t="s">
        <v>2708</v>
      </c>
      <c r="L65" s="52" t="s">
        <v>2708</v>
      </c>
      <c r="M65" s="52" t="s">
        <v>2708</v>
      </c>
      <c r="N65" s="52" t="s">
        <v>2708</v>
      </c>
      <c r="O65" s="52" t="s">
        <v>2708</v>
      </c>
      <c r="P65" s="53" t="s">
        <v>2708</v>
      </c>
      <c r="Q65" s="54" t="s">
        <v>2716</v>
      </c>
      <c r="R65" s="55" t="s">
        <v>2905</v>
      </c>
      <c r="S65" s="55" t="s">
        <v>2716</v>
      </c>
      <c r="T65" s="55" t="s">
        <v>2716</v>
      </c>
      <c r="U65" s="55" t="s">
        <v>2716</v>
      </c>
      <c r="V65" s="55" t="s">
        <v>2716</v>
      </c>
      <c r="W65" s="55" t="s">
        <v>2905</v>
      </c>
      <c r="X65" s="55" t="s">
        <v>2716</v>
      </c>
      <c r="Y65" s="55" t="s">
        <v>2716</v>
      </c>
      <c r="Z65" s="55" t="s">
        <v>2716</v>
      </c>
      <c r="AA65" s="55" t="s">
        <v>2716</v>
      </c>
      <c r="AB65" s="55" t="s">
        <v>2716</v>
      </c>
      <c r="AC65" s="56" t="s">
        <v>2716</v>
      </c>
    </row>
    <row r="66" spans="1:29" s="6" customFormat="1" ht="45" customHeight="1" x14ac:dyDescent="0.2">
      <c r="A66" s="57" t="s">
        <v>2650</v>
      </c>
      <c r="B66" s="58" t="s">
        <v>1034</v>
      </c>
      <c r="C66" s="59" t="s">
        <v>2906</v>
      </c>
      <c r="D66" s="60" t="s">
        <v>2907</v>
      </c>
      <c r="E66" s="34" t="s">
        <v>2708</v>
      </c>
      <c r="F66" s="34" t="s">
        <v>2708</v>
      </c>
      <c r="G66" s="34" t="s">
        <v>2708</v>
      </c>
      <c r="H66" s="34" t="s">
        <v>2708</v>
      </c>
      <c r="I66" s="34" t="s">
        <v>2708</v>
      </c>
      <c r="J66" s="34" t="s">
        <v>2708</v>
      </c>
      <c r="K66" s="34" t="s">
        <v>2708</v>
      </c>
      <c r="L66" s="34" t="s">
        <v>2708</v>
      </c>
      <c r="M66" s="34" t="s">
        <v>2708</v>
      </c>
      <c r="N66" s="34" t="s">
        <v>2708</v>
      </c>
      <c r="O66" s="34" t="s">
        <v>2708</v>
      </c>
      <c r="P66" s="35" t="s">
        <v>2708</v>
      </c>
      <c r="Q66" s="61" t="s">
        <v>2908</v>
      </c>
      <c r="R66" s="37" t="s">
        <v>2716</v>
      </c>
      <c r="S66" s="37" t="s">
        <v>2716</v>
      </c>
      <c r="T66" s="37" t="s">
        <v>2716</v>
      </c>
      <c r="U66" s="37" t="s">
        <v>2716</v>
      </c>
      <c r="V66" s="37" t="s">
        <v>2716</v>
      </c>
      <c r="W66" s="37" t="s">
        <v>2716</v>
      </c>
      <c r="X66" s="37" t="s">
        <v>2716</v>
      </c>
      <c r="Y66" s="37" t="s">
        <v>2716</v>
      </c>
      <c r="Z66" s="37" t="s">
        <v>2716</v>
      </c>
      <c r="AA66" s="37" t="s">
        <v>2716</v>
      </c>
      <c r="AB66" s="37" t="s">
        <v>2716</v>
      </c>
      <c r="AC66" s="38" t="s">
        <v>2716</v>
      </c>
    </row>
    <row r="67" spans="1:29" s="6" customFormat="1" ht="45" customHeight="1" x14ac:dyDescent="0.2">
      <c r="A67" s="62" t="s">
        <v>2650</v>
      </c>
      <c r="B67" s="63" t="s">
        <v>1056</v>
      </c>
      <c r="C67" s="64" t="s">
        <v>2909</v>
      </c>
      <c r="D67" s="65" t="s">
        <v>2910</v>
      </c>
      <c r="E67" s="42" t="s">
        <v>2708</v>
      </c>
      <c r="F67" s="42" t="s">
        <v>2708</v>
      </c>
      <c r="G67" s="42" t="s">
        <v>2708</v>
      </c>
      <c r="H67" s="42" t="s">
        <v>2708</v>
      </c>
      <c r="I67" s="42" t="s">
        <v>2708</v>
      </c>
      <c r="J67" s="42" t="s">
        <v>2708</v>
      </c>
      <c r="K67" s="42" t="s">
        <v>2708</v>
      </c>
      <c r="L67" s="42" t="s">
        <v>2708</v>
      </c>
      <c r="M67" s="42" t="s">
        <v>2708</v>
      </c>
      <c r="N67" s="42" t="s">
        <v>2708</v>
      </c>
      <c r="O67" s="42" t="s">
        <v>2708</v>
      </c>
      <c r="P67" s="43" t="s">
        <v>2708</v>
      </c>
      <c r="Q67" s="66" t="s">
        <v>2911</v>
      </c>
      <c r="R67" s="45" t="s">
        <v>2716</v>
      </c>
      <c r="S67" s="45" t="s">
        <v>2716</v>
      </c>
      <c r="T67" s="45" t="s">
        <v>2716</v>
      </c>
      <c r="U67" s="45" t="s">
        <v>2716</v>
      </c>
      <c r="V67" s="45" t="s">
        <v>2716</v>
      </c>
      <c r="W67" s="45" t="s">
        <v>2716</v>
      </c>
      <c r="X67" s="45" t="s">
        <v>2716</v>
      </c>
      <c r="Y67" s="45" t="s">
        <v>2716</v>
      </c>
      <c r="Z67" s="45" t="s">
        <v>2716</v>
      </c>
      <c r="AA67" s="45" t="s">
        <v>2716</v>
      </c>
      <c r="AB67" s="45" t="s">
        <v>2716</v>
      </c>
      <c r="AC67" s="46" t="s">
        <v>2716</v>
      </c>
    </row>
    <row r="68" spans="1:29" s="6" customFormat="1" ht="45" customHeight="1" x14ac:dyDescent="0.2">
      <c r="A68" s="67" t="s">
        <v>2650</v>
      </c>
      <c r="B68" s="68" t="s">
        <v>1055</v>
      </c>
      <c r="C68" s="41" t="s">
        <v>2724</v>
      </c>
      <c r="D68" s="42" t="s">
        <v>2912</v>
      </c>
      <c r="E68" s="42" t="s">
        <v>2913</v>
      </c>
      <c r="F68" s="42" t="s">
        <v>2708</v>
      </c>
      <c r="G68" s="42" t="s">
        <v>2913</v>
      </c>
      <c r="H68" s="42" t="s">
        <v>2913</v>
      </c>
      <c r="I68" s="42" t="s">
        <v>2913</v>
      </c>
      <c r="J68" s="42" t="s">
        <v>2708</v>
      </c>
      <c r="K68" s="42" t="s">
        <v>2708</v>
      </c>
      <c r="L68" s="42" t="s">
        <v>2708</v>
      </c>
      <c r="M68" s="42" t="s">
        <v>2708</v>
      </c>
      <c r="N68" s="42" t="s">
        <v>2708</v>
      </c>
      <c r="O68" s="42" t="s">
        <v>2708</v>
      </c>
      <c r="P68" s="43" t="s">
        <v>2708</v>
      </c>
      <c r="Q68" s="44" t="s">
        <v>2914</v>
      </c>
      <c r="R68" s="45" t="s">
        <v>2915</v>
      </c>
      <c r="S68" s="45" t="s">
        <v>2716</v>
      </c>
      <c r="T68" s="45" t="s">
        <v>2915</v>
      </c>
      <c r="U68" s="45" t="s">
        <v>2916</v>
      </c>
      <c r="V68" s="45" t="s">
        <v>2915</v>
      </c>
      <c r="W68" s="45" t="s">
        <v>2716</v>
      </c>
      <c r="X68" s="45" t="s">
        <v>2716</v>
      </c>
      <c r="Y68" s="45" t="s">
        <v>2716</v>
      </c>
      <c r="Z68" s="45" t="s">
        <v>2716</v>
      </c>
      <c r="AA68" s="45" t="s">
        <v>2716</v>
      </c>
      <c r="AB68" s="45" t="s">
        <v>2716</v>
      </c>
      <c r="AC68" s="46" t="s">
        <v>2716</v>
      </c>
    </row>
    <row r="69" spans="1:29" s="6" customFormat="1" ht="45" customHeight="1" x14ac:dyDescent="0.2">
      <c r="A69" s="67" t="s">
        <v>2650</v>
      </c>
      <c r="B69" s="68" t="s">
        <v>1105</v>
      </c>
      <c r="C69" s="41" t="s">
        <v>2724</v>
      </c>
      <c r="D69" s="42" t="s">
        <v>2708</v>
      </c>
      <c r="E69" s="42" t="s">
        <v>2917</v>
      </c>
      <c r="F69" s="42" t="s">
        <v>2708</v>
      </c>
      <c r="G69" s="42" t="s">
        <v>2708</v>
      </c>
      <c r="H69" s="42" t="s">
        <v>2708</v>
      </c>
      <c r="I69" s="42" t="s">
        <v>2708</v>
      </c>
      <c r="J69" s="42" t="s">
        <v>2708</v>
      </c>
      <c r="K69" s="42" t="s">
        <v>2708</v>
      </c>
      <c r="L69" s="42" t="s">
        <v>2708</v>
      </c>
      <c r="M69" s="42" t="s">
        <v>2708</v>
      </c>
      <c r="N69" s="42" t="s">
        <v>2708</v>
      </c>
      <c r="O69" s="42" t="s">
        <v>2708</v>
      </c>
      <c r="P69" s="43" t="s">
        <v>2708</v>
      </c>
      <c r="Q69" s="44" t="s">
        <v>2716</v>
      </c>
      <c r="R69" s="45" t="s">
        <v>2918</v>
      </c>
      <c r="S69" s="45" t="s">
        <v>2918</v>
      </c>
      <c r="T69" s="45" t="s">
        <v>2716</v>
      </c>
      <c r="U69" s="45" t="s">
        <v>2716</v>
      </c>
      <c r="V69" s="45" t="s">
        <v>2716</v>
      </c>
      <c r="W69" s="45" t="s">
        <v>2716</v>
      </c>
      <c r="X69" s="45" t="s">
        <v>2716</v>
      </c>
      <c r="Y69" s="45" t="s">
        <v>2716</v>
      </c>
      <c r="Z69" s="45" t="s">
        <v>2716</v>
      </c>
      <c r="AA69" s="45" t="s">
        <v>2716</v>
      </c>
      <c r="AB69" s="45" t="s">
        <v>2716</v>
      </c>
      <c r="AC69" s="46" t="s">
        <v>2716</v>
      </c>
    </row>
    <row r="70" spans="1:29" s="6" customFormat="1" ht="45" customHeight="1" x14ac:dyDescent="0.2">
      <c r="A70" s="67" t="s">
        <v>2650</v>
      </c>
      <c r="B70" s="68" t="s">
        <v>1120</v>
      </c>
      <c r="C70" s="41" t="s">
        <v>2919</v>
      </c>
      <c r="D70" s="42" t="s">
        <v>2708</v>
      </c>
      <c r="E70" s="42" t="s">
        <v>2920</v>
      </c>
      <c r="F70" s="42" t="s">
        <v>2708</v>
      </c>
      <c r="G70" s="42" t="s">
        <v>2708</v>
      </c>
      <c r="H70" s="42" t="s">
        <v>2708</v>
      </c>
      <c r="I70" s="42" t="s">
        <v>2708</v>
      </c>
      <c r="J70" s="42" t="s">
        <v>2708</v>
      </c>
      <c r="K70" s="42" t="s">
        <v>2708</v>
      </c>
      <c r="L70" s="42" t="s">
        <v>2708</v>
      </c>
      <c r="M70" s="42" t="s">
        <v>2708</v>
      </c>
      <c r="N70" s="42" t="s">
        <v>2708</v>
      </c>
      <c r="O70" s="42" t="s">
        <v>2708</v>
      </c>
      <c r="P70" s="43" t="s">
        <v>2708</v>
      </c>
      <c r="Q70" s="44" t="s">
        <v>2921</v>
      </c>
      <c r="R70" s="45" t="s">
        <v>2716</v>
      </c>
      <c r="S70" s="45" t="s">
        <v>2716</v>
      </c>
      <c r="T70" s="45" t="s">
        <v>2716</v>
      </c>
      <c r="U70" s="45" t="s">
        <v>2716</v>
      </c>
      <c r="V70" s="45" t="s">
        <v>2716</v>
      </c>
      <c r="W70" s="45" t="s">
        <v>2716</v>
      </c>
      <c r="X70" s="45" t="s">
        <v>2716</v>
      </c>
      <c r="Y70" s="45" t="s">
        <v>2716</v>
      </c>
      <c r="Z70" s="45" t="s">
        <v>2716</v>
      </c>
      <c r="AA70" s="45" t="s">
        <v>2922</v>
      </c>
      <c r="AB70" s="45" t="s">
        <v>2716</v>
      </c>
      <c r="AC70" s="46" t="s">
        <v>2716</v>
      </c>
    </row>
    <row r="71" spans="1:29" s="6" customFormat="1" ht="45" customHeight="1" x14ac:dyDescent="0.2">
      <c r="A71" s="67" t="s">
        <v>2650</v>
      </c>
      <c r="B71" s="68" t="s">
        <v>1137</v>
      </c>
      <c r="C71" s="41" t="s">
        <v>2724</v>
      </c>
      <c r="D71" s="42" t="s">
        <v>2708</v>
      </c>
      <c r="E71" s="42" t="s">
        <v>2923</v>
      </c>
      <c r="F71" s="42" t="s">
        <v>2708</v>
      </c>
      <c r="G71" s="42" t="s">
        <v>2708</v>
      </c>
      <c r="H71" s="42" t="s">
        <v>2708</v>
      </c>
      <c r="I71" s="42" t="s">
        <v>2708</v>
      </c>
      <c r="J71" s="42" t="s">
        <v>2708</v>
      </c>
      <c r="K71" s="42" t="s">
        <v>2708</v>
      </c>
      <c r="L71" s="42" t="s">
        <v>2708</v>
      </c>
      <c r="M71" s="42" t="s">
        <v>2708</v>
      </c>
      <c r="N71" s="42" t="s">
        <v>2708</v>
      </c>
      <c r="O71" s="42" t="s">
        <v>2708</v>
      </c>
      <c r="P71" s="43" t="s">
        <v>2708</v>
      </c>
      <c r="Q71" s="44" t="s">
        <v>2716</v>
      </c>
      <c r="R71" s="45" t="s">
        <v>2744</v>
      </c>
      <c r="S71" s="45" t="s">
        <v>2744</v>
      </c>
      <c r="T71" s="45" t="s">
        <v>2716</v>
      </c>
      <c r="U71" s="45" t="s">
        <v>2716</v>
      </c>
      <c r="V71" s="45" t="s">
        <v>2716</v>
      </c>
      <c r="W71" s="45" t="s">
        <v>2716</v>
      </c>
      <c r="X71" s="45" t="s">
        <v>2716</v>
      </c>
      <c r="Y71" s="45" t="s">
        <v>2716</v>
      </c>
      <c r="Z71" s="45" t="s">
        <v>2716</v>
      </c>
      <c r="AA71" s="45" t="s">
        <v>2716</v>
      </c>
      <c r="AB71" s="45" t="s">
        <v>2716</v>
      </c>
      <c r="AC71" s="46" t="s">
        <v>2716</v>
      </c>
    </row>
    <row r="72" spans="1:29" s="6" customFormat="1" ht="45" customHeight="1" x14ac:dyDescent="0.2">
      <c r="A72" s="67" t="s">
        <v>2650</v>
      </c>
      <c r="B72" s="68" t="s">
        <v>1153</v>
      </c>
      <c r="C72" s="41" t="s">
        <v>2724</v>
      </c>
      <c r="D72" s="42" t="s">
        <v>2708</v>
      </c>
      <c r="E72" s="42" t="s">
        <v>2924</v>
      </c>
      <c r="F72" s="42" t="s">
        <v>2708</v>
      </c>
      <c r="G72" s="42" t="s">
        <v>2708</v>
      </c>
      <c r="H72" s="42" t="s">
        <v>2708</v>
      </c>
      <c r="I72" s="42" t="s">
        <v>2708</v>
      </c>
      <c r="J72" s="42" t="s">
        <v>2708</v>
      </c>
      <c r="K72" s="42" t="s">
        <v>2708</v>
      </c>
      <c r="L72" s="42" t="s">
        <v>2708</v>
      </c>
      <c r="M72" s="42" t="s">
        <v>2708</v>
      </c>
      <c r="N72" s="42" t="s">
        <v>2708</v>
      </c>
      <c r="O72" s="42" t="s">
        <v>2708</v>
      </c>
      <c r="P72" s="43" t="s">
        <v>2708</v>
      </c>
      <c r="Q72" s="44" t="s">
        <v>2716</v>
      </c>
      <c r="R72" s="45" t="s">
        <v>2925</v>
      </c>
      <c r="S72" s="45" t="s">
        <v>2925</v>
      </c>
      <c r="T72" s="45" t="s">
        <v>2716</v>
      </c>
      <c r="U72" s="45" t="s">
        <v>2716</v>
      </c>
      <c r="V72" s="45" t="s">
        <v>2716</v>
      </c>
      <c r="W72" s="45" t="s">
        <v>2716</v>
      </c>
      <c r="X72" s="45" t="s">
        <v>2716</v>
      </c>
      <c r="Y72" s="45" t="s">
        <v>2716</v>
      </c>
      <c r="Z72" s="45" t="s">
        <v>2716</v>
      </c>
      <c r="AA72" s="45" t="s">
        <v>2716</v>
      </c>
      <c r="AB72" s="45" t="s">
        <v>2716</v>
      </c>
      <c r="AC72" s="46" t="s">
        <v>2716</v>
      </c>
    </row>
    <row r="73" spans="1:29" s="6" customFormat="1" ht="80.25" customHeight="1" x14ac:dyDescent="0.2">
      <c r="A73" s="67" t="s">
        <v>2650</v>
      </c>
      <c r="B73" s="68" t="s">
        <v>1168</v>
      </c>
      <c r="C73" s="64" t="s">
        <v>2926</v>
      </c>
      <c r="D73" s="65" t="s">
        <v>2927</v>
      </c>
      <c r="E73" s="42" t="s">
        <v>2708</v>
      </c>
      <c r="F73" s="42" t="s">
        <v>2708</v>
      </c>
      <c r="G73" s="42" t="s">
        <v>2708</v>
      </c>
      <c r="H73" s="42" t="s">
        <v>2708</v>
      </c>
      <c r="I73" s="42" t="s">
        <v>2708</v>
      </c>
      <c r="J73" s="42" t="s">
        <v>2708</v>
      </c>
      <c r="K73" s="42" t="s">
        <v>2708</v>
      </c>
      <c r="L73" s="42" t="s">
        <v>2708</v>
      </c>
      <c r="M73" s="42" t="s">
        <v>2708</v>
      </c>
      <c r="N73" s="42" t="s">
        <v>2708</v>
      </c>
      <c r="O73" s="42" t="s">
        <v>2708</v>
      </c>
      <c r="P73" s="43" t="s">
        <v>2708</v>
      </c>
      <c r="Q73" s="44" t="s">
        <v>2928</v>
      </c>
      <c r="R73" s="45" t="s">
        <v>2716</v>
      </c>
      <c r="S73" s="45" t="s">
        <v>2716</v>
      </c>
      <c r="T73" s="45" t="s">
        <v>2716</v>
      </c>
      <c r="U73" s="45" t="s">
        <v>2716</v>
      </c>
      <c r="V73" s="45" t="s">
        <v>2716</v>
      </c>
      <c r="W73" s="45" t="s">
        <v>2716</v>
      </c>
      <c r="X73" s="45" t="s">
        <v>2716</v>
      </c>
      <c r="Y73" s="45" t="s">
        <v>2716</v>
      </c>
      <c r="Z73" s="45" t="s">
        <v>2716</v>
      </c>
      <c r="AA73" s="45" t="s">
        <v>2716</v>
      </c>
      <c r="AB73" s="45" t="s">
        <v>2716</v>
      </c>
      <c r="AC73" s="46" t="s">
        <v>2716</v>
      </c>
    </row>
    <row r="74" spans="1:29" s="6" customFormat="1" ht="45" customHeight="1" x14ac:dyDescent="0.2">
      <c r="A74" s="67" t="s">
        <v>2650</v>
      </c>
      <c r="B74" s="68" t="s">
        <v>1179</v>
      </c>
      <c r="C74" s="41" t="s">
        <v>2724</v>
      </c>
      <c r="D74" s="42" t="s">
        <v>2708</v>
      </c>
      <c r="E74" s="42" t="s">
        <v>2929</v>
      </c>
      <c r="F74" s="42" t="s">
        <v>2929</v>
      </c>
      <c r="G74" s="42" t="s">
        <v>2708</v>
      </c>
      <c r="H74" s="42" t="s">
        <v>2708</v>
      </c>
      <c r="I74" s="42" t="s">
        <v>2708</v>
      </c>
      <c r="J74" s="42" t="s">
        <v>2708</v>
      </c>
      <c r="K74" s="42" t="s">
        <v>2708</v>
      </c>
      <c r="L74" s="42" t="s">
        <v>2708</v>
      </c>
      <c r="M74" s="42" t="s">
        <v>2708</v>
      </c>
      <c r="N74" s="42" t="s">
        <v>2708</v>
      </c>
      <c r="O74" s="42" t="s">
        <v>2708</v>
      </c>
      <c r="P74" s="43" t="s">
        <v>2708</v>
      </c>
      <c r="Q74" s="44" t="s">
        <v>2716</v>
      </c>
      <c r="R74" s="45" t="s">
        <v>2930</v>
      </c>
      <c r="S74" s="45" t="s">
        <v>2930</v>
      </c>
      <c r="T74" s="45" t="s">
        <v>2716</v>
      </c>
      <c r="U74" s="45" t="s">
        <v>2716</v>
      </c>
      <c r="V74" s="45" t="s">
        <v>2716</v>
      </c>
      <c r="W74" s="45" t="s">
        <v>2716</v>
      </c>
      <c r="X74" s="45" t="s">
        <v>2716</v>
      </c>
      <c r="Y74" s="45" t="s">
        <v>2716</v>
      </c>
      <c r="Z74" s="45" t="s">
        <v>2716</v>
      </c>
      <c r="AA74" s="45" t="s">
        <v>2716</v>
      </c>
      <c r="AB74" s="45" t="s">
        <v>2716</v>
      </c>
      <c r="AC74" s="46" t="s">
        <v>2716</v>
      </c>
    </row>
    <row r="75" spans="1:29" s="6" customFormat="1" ht="45" customHeight="1" x14ac:dyDescent="0.2">
      <c r="A75" s="67" t="s">
        <v>2650</v>
      </c>
      <c r="B75" s="68" t="s">
        <v>1191</v>
      </c>
      <c r="C75" s="41" t="s">
        <v>2931</v>
      </c>
      <c r="D75" s="42" t="s">
        <v>2708</v>
      </c>
      <c r="E75" s="42" t="s">
        <v>2932</v>
      </c>
      <c r="F75" s="42" t="s">
        <v>2932</v>
      </c>
      <c r="G75" s="42" t="s">
        <v>2708</v>
      </c>
      <c r="H75" s="42" t="s">
        <v>2708</v>
      </c>
      <c r="I75" s="42" t="s">
        <v>2708</v>
      </c>
      <c r="J75" s="42" t="s">
        <v>2708</v>
      </c>
      <c r="K75" s="42" t="s">
        <v>2708</v>
      </c>
      <c r="L75" s="42" t="s">
        <v>2708</v>
      </c>
      <c r="M75" s="42" t="s">
        <v>2708</v>
      </c>
      <c r="N75" s="42" t="s">
        <v>2708</v>
      </c>
      <c r="O75" s="42" t="s">
        <v>2708</v>
      </c>
      <c r="P75" s="43" t="s">
        <v>2708</v>
      </c>
      <c r="Q75" s="44" t="s">
        <v>2933</v>
      </c>
      <c r="R75" s="45" t="s">
        <v>2934</v>
      </c>
      <c r="S75" s="45" t="s">
        <v>2934</v>
      </c>
      <c r="T75" s="45" t="s">
        <v>2935</v>
      </c>
      <c r="U75" s="45" t="s">
        <v>2935</v>
      </c>
      <c r="V75" s="45" t="s">
        <v>2935</v>
      </c>
      <c r="W75" s="45" t="s">
        <v>2716</v>
      </c>
      <c r="X75" s="45" t="s">
        <v>2716</v>
      </c>
      <c r="Y75" s="45" t="s">
        <v>2716</v>
      </c>
      <c r="Z75" s="45" t="s">
        <v>2716</v>
      </c>
      <c r="AA75" s="45" t="s">
        <v>2716</v>
      </c>
      <c r="AB75" s="45" t="s">
        <v>2716</v>
      </c>
      <c r="AC75" s="46" t="s">
        <v>2716</v>
      </c>
    </row>
    <row r="76" spans="1:29" s="6" customFormat="1" ht="45" customHeight="1" x14ac:dyDescent="0.2">
      <c r="A76" s="67" t="s">
        <v>2650</v>
      </c>
      <c r="B76" s="68" t="s">
        <v>1203</v>
      </c>
      <c r="C76" s="41" t="s">
        <v>2724</v>
      </c>
      <c r="D76" s="42" t="s">
        <v>2936</v>
      </c>
      <c r="E76" s="42" t="s">
        <v>2708</v>
      </c>
      <c r="F76" s="42" t="s">
        <v>2708</v>
      </c>
      <c r="G76" s="42" t="s">
        <v>2708</v>
      </c>
      <c r="H76" s="42" t="s">
        <v>2708</v>
      </c>
      <c r="I76" s="42" t="s">
        <v>2708</v>
      </c>
      <c r="J76" s="42" t="s">
        <v>2708</v>
      </c>
      <c r="K76" s="42" t="s">
        <v>2708</v>
      </c>
      <c r="L76" s="42" t="s">
        <v>2708</v>
      </c>
      <c r="M76" s="42" t="s">
        <v>2708</v>
      </c>
      <c r="N76" s="42" t="s">
        <v>2708</v>
      </c>
      <c r="O76" s="42" t="s">
        <v>2708</v>
      </c>
      <c r="P76" s="43" t="s">
        <v>2708</v>
      </c>
      <c r="Q76" s="44" t="s">
        <v>2937</v>
      </c>
      <c r="R76" s="45" t="s">
        <v>2716</v>
      </c>
      <c r="S76" s="45" t="s">
        <v>2716</v>
      </c>
      <c r="T76" s="45" t="s">
        <v>2716</v>
      </c>
      <c r="U76" s="45" t="s">
        <v>2716</v>
      </c>
      <c r="V76" s="45" t="s">
        <v>2716</v>
      </c>
      <c r="W76" s="45" t="s">
        <v>2716</v>
      </c>
      <c r="X76" s="45" t="s">
        <v>2716</v>
      </c>
      <c r="Y76" s="45" t="s">
        <v>2716</v>
      </c>
      <c r="Z76" s="45" t="s">
        <v>2716</v>
      </c>
      <c r="AA76" s="45" t="s">
        <v>2716</v>
      </c>
      <c r="AB76" s="45" t="s">
        <v>2716</v>
      </c>
      <c r="AC76" s="46" t="s">
        <v>2716</v>
      </c>
    </row>
    <row r="77" spans="1:29" s="6" customFormat="1" ht="45" customHeight="1" x14ac:dyDescent="0.2">
      <c r="A77" s="67" t="s">
        <v>2650</v>
      </c>
      <c r="B77" s="68" t="s">
        <v>1213</v>
      </c>
      <c r="C77" s="41" t="s">
        <v>2938</v>
      </c>
      <c r="D77" s="42" t="s">
        <v>2939</v>
      </c>
      <c r="E77" s="42" t="s">
        <v>2940</v>
      </c>
      <c r="F77" s="42" t="s">
        <v>2940</v>
      </c>
      <c r="G77" s="42" t="s">
        <v>2708</v>
      </c>
      <c r="H77" s="42" t="s">
        <v>2708</v>
      </c>
      <c r="I77" s="42" t="s">
        <v>2708</v>
      </c>
      <c r="J77" s="42" t="s">
        <v>2708</v>
      </c>
      <c r="K77" s="42" t="s">
        <v>2708</v>
      </c>
      <c r="L77" s="42" t="s">
        <v>2708</v>
      </c>
      <c r="M77" s="42" t="s">
        <v>2708</v>
      </c>
      <c r="N77" s="42" t="s">
        <v>2708</v>
      </c>
      <c r="O77" s="42" t="s">
        <v>2708</v>
      </c>
      <c r="P77" s="43" t="s">
        <v>2708</v>
      </c>
      <c r="Q77" s="44" t="s">
        <v>2716</v>
      </c>
      <c r="R77" s="45" t="s">
        <v>2941</v>
      </c>
      <c r="S77" s="45" t="s">
        <v>2942</v>
      </c>
      <c r="T77" s="45" t="s">
        <v>2716</v>
      </c>
      <c r="U77" s="45" t="s">
        <v>2716</v>
      </c>
      <c r="V77" s="45" t="s">
        <v>2716</v>
      </c>
      <c r="W77" s="45" t="s">
        <v>2716</v>
      </c>
      <c r="X77" s="45" t="s">
        <v>2716</v>
      </c>
      <c r="Y77" s="45" t="s">
        <v>2716</v>
      </c>
      <c r="Z77" s="45" t="s">
        <v>2716</v>
      </c>
      <c r="AA77" s="45" t="s">
        <v>2716</v>
      </c>
      <c r="AB77" s="45" t="s">
        <v>2716</v>
      </c>
      <c r="AC77" s="46" t="s">
        <v>2716</v>
      </c>
    </row>
    <row r="78" spans="1:29" s="6" customFormat="1" ht="45" customHeight="1" x14ac:dyDescent="0.2">
      <c r="A78" s="67" t="s">
        <v>2650</v>
      </c>
      <c r="B78" s="68" t="s">
        <v>1223</v>
      </c>
      <c r="C78" s="41" t="s">
        <v>2724</v>
      </c>
      <c r="D78" s="42" t="s">
        <v>2708</v>
      </c>
      <c r="E78" s="42" t="s">
        <v>2943</v>
      </c>
      <c r="F78" s="42" t="s">
        <v>2943</v>
      </c>
      <c r="G78" s="42" t="s">
        <v>2708</v>
      </c>
      <c r="H78" s="42" t="s">
        <v>2708</v>
      </c>
      <c r="I78" s="42" t="s">
        <v>2708</v>
      </c>
      <c r="J78" s="42" t="s">
        <v>2708</v>
      </c>
      <c r="K78" s="42" t="s">
        <v>2708</v>
      </c>
      <c r="L78" s="42" t="s">
        <v>2708</v>
      </c>
      <c r="M78" s="42" t="s">
        <v>2708</v>
      </c>
      <c r="N78" s="42" t="s">
        <v>2708</v>
      </c>
      <c r="O78" s="42" t="s">
        <v>2708</v>
      </c>
      <c r="P78" s="43" t="s">
        <v>2708</v>
      </c>
      <c r="Q78" s="44" t="s">
        <v>2716</v>
      </c>
      <c r="R78" s="45" t="s">
        <v>2944</v>
      </c>
      <c r="S78" s="45" t="s">
        <v>2944</v>
      </c>
      <c r="T78" s="45" t="s">
        <v>2716</v>
      </c>
      <c r="U78" s="45" t="s">
        <v>2716</v>
      </c>
      <c r="V78" s="45" t="s">
        <v>2716</v>
      </c>
      <c r="W78" s="45" t="s">
        <v>2716</v>
      </c>
      <c r="X78" s="45" t="s">
        <v>2716</v>
      </c>
      <c r="Y78" s="45" t="s">
        <v>2716</v>
      </c>
      <c r="Z78" s="45" t="s">
        <v>2716</v>
      </c>
      <c r="AA78" s="45" t="s">
        <v>2716</v>
      </c>
      <c r="AB78" s="45" t="s">
        <v>2716</v>
      </c>
      <c r="AC78" s="46" t="s">
        <v>2716</v>
      </c>
    </row>
    <row r="79" spans="1:29" s="6" customFormat="1" ht="45" customHeight="1" x14ac:dyDescent="0.2">
      <c r="A79" s="67" t="s">
        <v>2650</v>
      </c>
      <c r="B79" s="68" t="s">
        <v>1231</v>
      </c>
      <c r="C79" s="41" t="s">
        <v>2724</v>
      </c>
      <c r="D79" s="42" t="s">
        <v>2708</v>
      </c>
      <c r="E79" s="42" t="s">
        <v>2945</v>
      </c>
      <c r="F79" s="42" t="s">
        <v>2945</v>
      </c>
      <c r="G79" s="42" t="s">
        <v>2708</v>
      </c>
      <c r="H79" s="42" t="s">
        <v>2708</v>
      </c>
      <c r="I79" s="42" t="s">
        <v>2708</v>
      </c>
      <c r="J79" s="42" t="s">
        <v>2708</v>
      </c>
      <c r="K79" s="42" t="s">
        <v>2708</v>
      </c>
      <c r="L79" s="42" t="s">
        <v>2708</v>
      </c>
      <c r="M79" s="42" t="s">
        <v>2708</v>
      </c>
      <c r="N79" s="42" t="s">
        <v>2708</v>
      </c>
      <c r="O79" s="42" t="s">
        <v>2708</v>
      </c>
      <c r="P79" s="43" t="s">
        <v>2708</v>
      </c>
      <c r="Q79" s="44" t="s">
        <v>2716</v>
      </c>
      <c r="R79" s="45" t="s">
        <v>2944</v>
      </c>
      <c r="S79" s="45" t="s">
        <v>2944</v>
      </c>
      <c r="T79" s="45" t="s">
        <v>2716</v>
      </c>
      <c r="U79" s="45" t="s">
        <v>2716</v>
      </c>
      <c r="V79" s="45" t="s">
        <v>2716</v>
      </c>
      <c r="W79" s="45" t="s">
        <v>2716</v>
      </c>
      <c r="X79" s="45" t="s">
        <v>2716</v>
      </c>
      <c r="Y79" s="45" t="s">
        <v>2716</v>
      </c>
      <c r="Z79" s="45" t="s">
        <v>2716</v>
      </c>
      <c r="AA79" s="45" t="s">
        <v>2716</v>
      </c>
      <c r="AB79" s="45" t="s">
        <v>2716</v>
      </c>
      <c r="AC79" s="46" t="s">
        <v>2716</v>
      </c>
    </row>
    <row r="80" spans="1:29" s="6" customFormat="1" ht="45" customHeight="1" x14ac:dyDescent="0.2">
      <c r="A80" s="67" t="s">
        <v>2650</v>
      </c>
      <c r="B80" s="68" t="s">
        <v>1243</v>
      </c>
      <c r="C80" s="41" t="s">
        <v>2724</v>
      </c>
      <c r="D80" s="42" t="s">
        <v>2708</v>
      </c>
      <c r="E80" s="42" t="s">
        <v>2946</v>
      </c>
      <c r="F80" s="42" t="s">
        <v>2946</v>
      </c>
      <c r="G80" s="42" t="s">
        <v>2708</v>
      </c>
      <c r="H80" s="42" t="s">
        <v>2708</v>
      </c>
      <c r="I80" s="42" t="s">
        <v>2708</v>
      </c>
      <c r="J80" s="42" t="s">
        <v>2708</v>
      </c>
      <c r="K80" s="42" t="s">
        <v>2708</v>
      </c>
      <c r="L80" s="42" t="s">
        <v>2708</v>
      </c>
      <c r="M80" s="42" t="s">
        <v>2708</v>
      </c>
      <c r="N80" s="42" t="s">
        <v>2708</v>
      </c>
      <c r="O80" s="42" t="s">
        <v>2708</v>
      </c>
      <c r="P80" s="43" t="s">
        <v>2708</v>
      </c>
      <c r="Q80" s="44" t="s">
        <v>2716</v>
      </c>
      <c r="R80" s="45" t="s">
        <v>2944</v>
      </c>
      <c r="S80" s="45" t="s">
        <v>2944</v>
      </c>
      <c r="T80" s="45" t="s">
        <v>2716</v>
      </c>
      <c r="U80" s="45" t="s">
        <v>2716</v>
      </c>
      <c r="V80" s="45" t="s">
        <v>2716</v>
      </c>
      <c r="W80" s="45" t="s">
        <v>2716</v>
      </c>
      <c r="X80" s="45" t="s">
        <v>2716</v>
      </c>
      <c r="Y80" s="45" t="s">
        <v>2716</v>
      </c>
      <c r="Z80" s="45" t="s">
        <v>2716</v>
      </c>
      <c r="AA80" s="45" t="s">
        <v>2716</v>
      </c>
      <c r="AB80" s="45" t="s">
        <v>2716</v>
      </c>
      <c r="AC80" s="46" t="s">
        <v>2716</v>
      </c>
    </row>
    <row r="81" spans="1:29" s="6" customFormat="1" ht="45" customHeight="1" x14ac:dyDescent="0.2">
      <c r="A81" s="67" t="s">
        <v>2650</v>
      </c>
      <c r="B81" s="68" t="s">
        <v>1250</v>
      </c>
      <c r="C81" s="41" t="s">
        <v>2724</v>
      </c>
      <c r="D81" s="42" t="s">
        <v>2708</v>
      </c>
      <c r="E81" s="42" t="s">
        <v>2947</v>
      </c>
      <c r="F81" s="42" t="s">
        <v>2947</v>
      </c>
      <c r="G81" s="42" t="s">
        <v>2708</v>
      </c>
      <c r="H81" s="42" t="s">
        <v>2708</v>
      </c>
      <c r="I81" s="42" t="s">
        <v>2708</v>
      </c>
      <c r="J81" s="42" t="s">
        <v>2708</v>
      </c>
      <c r="K81" s="42" t="s">
        <v>2708</v>
      </c>
      <c r="L81" s="42" t="s">
        <v>2708</v>
      </c>
      <c r="M81" s="42" t="s">
        <v>2708</v>
      </c>
      <c r="N81" s="42" t="s">
        <v>2708</v>
      </c>
      <c r="O81" s="42" t="s">
        <v>2708</v>
      </c>
      <c r="P81" s="43" t="s">
        <v>2708</v>
      </c>
      <c r="Q81" s="44" t="s">
        <v>2716</v>
      </c>
      <c r="R81" s="45" t="s">
        <v>2944</v>
      </c>
      <c r="S81" s="45" t="s">
        <v>2944</v>
      </c>
      <c r="T81" s="45" t="s">
        <v>2716</v>
      </c>
      <c r="U81" s="45" t="s">
        <v>2716</v>
      </c>
      <c r="V81" s="45" t="s">
        <v>2716</v>
      </c>
      <c r="W81" s="45" t="s">
        <v>2716</v>
      </c>
      <c r="X81" s="45" t="s">
        <v>2716</v>
      </c>
      <c r="Y81" s="45" t="s">
        <v>2716</v>
      </c>
      <c r="Z81" s="45" t="s">
        <v>2716</v>
      </c>
      <c r="AA81" s="45" t="s">
        <v>2716</v>
      </c>
      <c r="AB81" s="45" t="s">
        <v>2716</v>
      </c>
      <c r="AC81" s="46" t="s">
        <v>2716</v>
      </c>
    </row>
    <row r="82" spans="1:29" s="6" customFormat="1" ht="45" customHeight="1" x14ac:dyDescent="0.2">
      <c r="A82" s="67" t="s">
        <v>2650</v>
      </c>
      <c r="B82" s="68" t="s">
        <v>1257</v>
      </c>
      <c r="C82" s="41" t="s">
        <v>2724</v>
      </c>
      <c r="D82" s="42" t="s">
        <v>2708</v>
      </c>
      <c r="E82" s="42" t="s">
        <v>2948</v>
      </c>
      <c r="F82" s="42" t="s">
        <v>2948</v>
      </c>
      <c r="G82" s="42" t="s">
        <v>2708</v>
      </c>
      <c r="H82" s="42" t="s">
        <v>2708</v>
      </c>
      <c r="I82" s="42" t="s">
        <v>2708</v>
      </c>
      <c r="J82" s="42" t="s">
        <v>2708</v>
      </c>
      <c r="K82" s="42" t="s">
        <v>2708</v>
      </c>
      <c r="L82" s="42" t="s">
        <v>2708</v>
      </c>
      <c r="M82" s="42" t="s">
        <v>2708</v>
      </c>
      <c r="N82" s="42" t="s">
        <v>2708</v>
      </c>
      <c r="O82" s="42" t="s">
        <v>2708</v>
      </c>
      <c r="P82" s="43" t="s">
        <v>2708</v>
      </c>
      <c r="Q82" s="44" t="s">
        <v>2716</v>
      </c>
      <c r="R82" s="45" t="s">
        <v>2944</v>
      </c>
      <c r="S82" s="45" t="s">
        <v>2944</v>
      </c>
      <c r="T82" s="45" t="s">
        <v>2716</v>
      </c>
      <c r="U82" s="45" t="s">
        <v>2716</v>
      </c>
      <c r="V82" s="45" t="s">
        <v>2716</v>
      </c>
      <c r="W82" s="45" t="s">
        <v>2716</v>
      </c>
      <c r="X82" s="45" t="s">
        <v>2716</v>
      </c>
      <c r="Y82" s="45" t="s">
        <v>2716</v>
      </c>
      <c r="Z82" s="45" t="s">
        <v>2716</v>
      </c>
      <c r="AA82" s="45" t="s">
        <v>2716</v>
      </c>
      <c r="AB82" s="45" t="s">
        <v>2716</v>
      </c>
      <c r="AC82" s="46" t="s">
        <v>2716</v>
      </c>
    </row>
    <row r="83" spans="1:29" s="6" customFormat="1" ht="45" customHeight="1" x14ac:dyDescent="0.2">
      <c r="A83" s="67" t="s">
        <v>2650</v>
      </c>
      <c r="B83" s="68" t="s">
        <v>1201</v>
      </c>
      <c r="C83" s="41" t="s">
        <v>2724</v>
      </c>
      <c r="D83" s="42" t="s">
        <v>2912</v>
      </c>
      <c r="E83" s="42" t="s">
        <v>2913</v>
      </c>
      <c r="F83" s="42" t="s">
        <v>2913</v>
      </c>
      <c r="G83" s="42" t="s">
        <v>2949</v>
      </c>
      <c r="H83" s="42" t="s">
        <v>2913</v>
      </c>
      <c r="I83" s="42" t="s">
        <v>2913</v>
      </c>
      <c r="J83" s="42" t="s">
        <v>2708</v>
      </c>
      <c r="K83" s="42" t="s">
        <v>2708</v>
      </c>
      <c r="L83" s="42" t="s">
        <v>2708</v>
      </c>
      <c r="M83" s="42" t="s">
        <v>2708</v>
      </c>
      <c r="N83" s="42" t="s">
        <v>2708</v>
      </c>
      <c r="O83" s="42" t="s">
        <v>2708</v>
      </c>
      <c r="P83" s="43" t="s">
        <v>2708</v>
      </c>
      <c r="Q83" s="44" t="s">
        <v>2950</v>
      </c>
      <c r="R83" s="45" t="s">
        <v>2915</v>
      </c>
      <c r="S83" s="45" t="s">
        <v>2716</v>
      </c>
      <c r="T83" s="45" t="s">
        <v>2915</v>
      </c>
      <c r="U83" s="45" t="s">
        <v>2916</v>
      </c>
      <c r="V83" s="45" t="s">
        <v>2915</v>
      </c>
      <c r="W83" s="45" t="s">
        <v>2716</v>
      </c>
      <c r="X83" s="45" t="s">
        <v>2716</v>
      </c>
      <c r="Y83" s="45" t="s">
        <v>2716</v>
      </c>
      <c r="Z83" s="45" t="s">
        <v>2716</v>
      </c>
      <c r="AA83" s="45" t="s">
        <v>2716</v>
      </c>
      <c r="AB83" s="45" t="s">
        <v>2716</v>
      </c>
      <c r="AC83" s="46" t="s">
        <v>2716</v>
      </c>
    </row>
    <row r="84" spans="1:29" s="6" customFormat="1" ht="45" customHeight="1" x14ac:dyDescent="0.2">
      <c r="A84" s="67" t="s">
        <v>2650</v>
      </c>
      <c r="B84" s="68" t="s">
        <v>1267</v>
      </c>
      <c r="C84" s="41" t="s">
        <v>2779</v>
      </c>
      <c r="D84" s="42" t="s">
        <v>2780</v>
      </c>
      <c r="E84" s="42" t="s">
        <v>2781</v>
      </c>
      <c r="F84" s="42" t="s">
        <v>2708</v>
      </c>
      <c r="G84" s="42" t="s">
        <v>2781</v>
      </c>
      <c r="H84" s="42" t="s">
        <v>2781</v>
      </c>
      <c r="I84" s="42" t="s">
        <v>2781</v>
      </c>
      <c r="J84" s="42" t="s">
        <v>2708</v>
      </c>
      <c r="K84" s="42" t="s">
        <v>2708</v>
      </c>
      <c r="L84" s="42" t="s">
        <v>2708</v>
      </c>
      <c r="M84" s="42" t="s">
        <v>2708</v>
      </c>
      <c r="N84" s="42" t="s">
        <v>2708</v>
      </c>
      <c r="O84" s="42" t="s">
        <v>2708</v>
      </c>
      <c r="P84" s="43" t="s">
        <v>2708</v>
      </c>
      <c r="Q84" s="44" t="s">
        <v>3331</v>
      </c>
      <c r="R84" s="45" t="s">
        <v>3332</v>
      </c>
      <c r="S84" s="45" t="s">
        <v>3086</v>
      </c>
      <c r="T84" s="45" t="s">
        <v>3332</v>
      </c>
      <c r="U84" s="45" t="s">
        <v>3333</v>
      </c>
      <c r="V84" s="45" t="s">
        <v>3332</v>
      </c>
      <c r="W84" s="45" t="s">
        <v>3335</v>
      </c>
      <c r="X84" s="45" t="s">
        <v>3333</v>
      </c>
      <c r="Y84" s="45" t="s">
        <v>3333</v>
      </c>
      <c r="Z84" s="45" t="s">
        <v>3086</v>
      </c>
      <c r="AA84" s="45" t="s">
        <v>3086</v>
      </c>
      <c r="AB84" s="45" t="s">
        <v>3086</v>
      </c>
      <c r="AC84" s="46" t="s">
        <v>3333</v>
      </c>
    </row>
    <row r="85" spans="1:29" s="6" customFormat="1" ht="45" customHeight="1" x14ac:dyDescent="0.2">
      <c r="A85" s="67" t="s">
        <v>2650</v>
      </c>
      <c r="B85" s="68" t="s">
        <v>1274</v>
      </c>
      <c r="C85" s="41" t="s">
        <v>2938</v>
      </c>
      <c r="D85" s="42" t="s">
        <v>2939</v>
      </c>
      <c r="E85" s="42" t="s">
        <v>2951</v>
      </c>
      <c r="F85" s="42" t="s">
        <v>2951</v>
      </c>
      <c r="G85" s="42" t="s">
        <v>2708</v>
      </c>
      <c r="H85" s="42" t="s">
        <v>2708</v>
      </c>
      <c r="I85" s="42" t="s">
        <v>2708</v>
      </c>
      <c r="J85" s="42" t="s">
        <v>2708</v>
      </c>
      <c r="K85" s="42" t="s">
        <v>2708</v>
      </c>
      <c r="L85" s="42" t="s">
        <v>2708</v>
      </c>
      <c r="M85" s="42" t="s">
        <v>2708</v>
      </c>
      <c r="N85" s="42" t="s">
        <v>2708</v>
      </c>
      <c r="O85" s="42" t="s">
        <v>2708</v>
      </c>
      <c r="P85" s="43" t="s">
        <v>2708</v>
      </c>
      <c r="Q85" s="44" t="s">
        <v>2716</v>
      </c>
      <c r="R85" s="45" t="s">
        <v>2941</v>
      </c>
      <c r="S85" s="45" t="s">
        <v>2942</v>
      </c>
      <c r="T85" s="45" t="s">
        <v>2716</v>
      </c>
      <c r="U85" s="45" t="s">
        <v>2716</v>
      </c>
      <c r="V85" s="45" t="s">
        <v>2716</v>
      </c>
      <c r="W85" s="45" t="s">
        <v>2716</v>
      </c>
      <c r="X85" s="45" t="s">
        <v>2716</v>
      </c>
      <c r="Y85" s="45" t="s">
        <v>2716</v>
      </c>
      <c r="Z85" s="45" t="s">
        <v>2716</v>
      </c>
      <c r="AA85" s="45" t="s">
        <v>2716</v>
      </c>
      <c r="AB85" s="45" t="s">
        <v>2716</v>
      </c>
      <c r="AC85" s="46" t="s">
        <v>2716</v>
      </c>
    </row>
    <row r="86" spans="1:29" s="6" customFormat="1" ht="45" customHeight="1" x14ac:dyDescent="0.2">
      <c r="A86" s="67" t="s">
        <v>2650</v>
      </c>
      <c r="B86" s="68" t="s">
        <v>1281</v>
      </c>
      <c r="C86" s="41" t="s">
        <v>2952</v>
      </c>
      <c r="D86" s="42" t="s">
        <v>2708</v>
      </c>
      <c r="E86" s="42" t="s">
        <v>2708</v>
      </c>
      <c r="F86" s="42" t="s">
        <v>2708</v>
      </c>
      <c r="G86" s="42" t="s">
        <v>2708</v>
      </c>
      <c r="H86" s="42" t="s">
        <v>2708</v>
      </c>
      <c r="I86" s="42" t="s">
        <v>2708</v>
      </c>
      <c r="J86" s="42" t="s">
        <v>2708</v>
      </c>
      <c r="K86" s="42" t="s">
        <v>2708</v>
      </c>
      <c r="L86" s="42" t="s">
        <v>2708</v>
      </c>
      <c r="M86" s="42" t="s">
        <v>2708</v>
      </c>
      <c r="N86" s="42" t="s">
        <v>2708</v>
      </c>
      <c r="O86" s="42" t="s">
        <v>2708</v>
      </c>
      <c r="P86" s="43" t="s">
        <v>2708</v>
      </c>
      <c r="Q86" s="44" t="s">
        <v>2716</v>
      </c>
      <c r="R86" s="45" t="s">
        <v>2953</v>
      </c>
      <c r="S86" s="45" t="s">
        <v>2953</v>
      </c>
      <c r="T86" s="45" t="s">
        <v>2716</v>
      </c>
      <c r="U86" s="45" t="s">
        <v>2716</v>
      </c>
      <c r="V86" s="45" t="s">
        <v>2716</v>
      </c>
      <c r="W86" s="45" t="s">
        <v>2716</v>
      </c>
      <c r="X86" s="45" t="s">
        <v>2716</v>
      </c>
      <c r="Y86" s="45" t="s">
        <v>2716</v>
      </c>
      <c r="Z86" s="45" t="s">
        <v>2716</v>
      </c>
      <c r="AA86" s="45" t="s">
        <v>2716</v>
      </c>
      <c r="AB86" s="45" t="s">
        <v>2716</v>
      </c>
      <c r="AC86" s="46" t="s">
        <v>2716</v>
      </c>
    </row>
    <row r="87" spans="1:29" s="6" customFormat="1" ht="45" customHeight="1" x14ac:dyDescent="0.2">
      <c r="A87" s="67" t="s">
        <v>2650</v>
      </c>
      <c r="B87" s="68" t="s">
        <v>1287</v>
      </c>
      <c r="C87" s="41" t="s">
        <v>2724</v>
      </c>
      <c r="D87" s="42" t="s">
        <v>2816</v>
      </c>
      <c r="E87" s="42" t="s">
        <v>2954</v>
      </c>
      <c r="F87" s="42" t="s">
        <v>2708</v>
      </c>
      <c r="G87" s="42" t="s">
        <v>2955</v>
      </c>
      <c r="H87" s="42" t="s">
        <v>2816</v>
      </c>
      <c r="I87" s="42" t="s">
        <v>2956</v>
      </c>
      <c r="J87" s="42" t="s">
        <v>2708</v>
      </c>
      <c r="K87" s="42" t="s">
        <v>2708</v>
      </c>
      <c r="L87" s="42" t="s">
        <v>2708</v>
      </c>
      <c r="M87" s="42" t="s">
        <v>2708</v>
      </c>
      <c r="N87" s="42" t="s">
        <v>2708</v>
      </c>
      <c r="O87" s="42" t="s">
        <v>2708</v>
      </c>
      <c r="P87" s="43" t="s">
        <v>2708</v>
      </c>
      <c r="Q87" s="44" t="s">
        <v>2957</v>
      </c>
      <c r="R87" s="45" t="s">
        <v>2958</v>
      </c>
      <c r="S87" s="45" t="s">
        <v>2716</v>
      </c>
      <c r="T87" s="45" t="s">
        <v>2958</v>
      </c>
      <c r="U87" s="45" t="s">
        <v>2959</v>
      </c>
      <c r="V87" s="45" t="s">
        <v>2958</v>
      </c>
      <c r="W87" s="45" t="s">
        <v>2716</v>
      </c>
      <c r="X87" s="45" t="s">
        <v>2716</v>
      </c>
      <c r="Y87" s="45" t="s">
        <v>2716</v>
      </c>
      <c r="Z87" s="45" t="s">
        <v>2716</v>
      </c>
      <c r="AA87" s="45" t="s">
        <v>2716</v>
      </c>
      <c r="AB87" s="45" t="s">
        <v>2716</v>
      </c>
      <c r="AC87" s="46" t="s">
        <v>2716</v>
      </c>
    </row>
    <row r="88" spans="1:29" s="6" customFormat="1" ht="45" customHeight="1" x14ac:dyDescent="0.2">
      <c r="A88" s="67" t="s">
        <v>2650</v>
      </c>
      <c r="B88" s="68" t="s">
        <v>597</v>
      </c>
      <c r="C88" s="41" t="s">
        <v>2724</v>
      </c>
      <c r="D88" s="42" t="s">
        <v>2912</v>
      </c>
      <c r="E88" s="42" t="s">
        <v>2913</v>
      </c>
      <c r="F88" s="42" t="s">
        <v>2708</v>
      </c>
      <c r="G88" s="42" t="s">
        <v>2949</v>
      </c>
      <c r="H88" s="42" t="s">
        <v>2913</v>
      </c>
      <c r="I88" s="42" t="s">
        <v>2913</v>
      </c>
      <c r="J88" s="42" t="s">
        <v>2708</v>
      </c>
      <c r="K88" s="42" t="s">
        <v>2708</v>
      </c>
      <c r="L88" s="42" t="s">
        <v>2708</v>
      </c>
      <c r="M88" s="42" t="s">
        <v>2708</v>
      </c>
      <c r="N88" s="42" t="s">
        <v>2708</v>
      </c>
      <c r="O88" s="42" t="s">
        <v>2708</v>
      </c>
      <c r="P88" s="43" t="s">
        <v>2708</v>
      </c>
      <c r="Q88" s="44" t="s">
        <v>2957</v>
      </c>
      <c r="R88" s="45" t="s">
        <v>2958</v>
      </c>
      <c r="S88" s="45" t="s">
        <v>2716</v>
      </c>
      <c r="T88" s="45" t="s">
        <v>2958</v>
      </c>
      <c r="U88" s="45" t="s">
        <v>2959</v>
      </c>
      <c r="V88" s="45" t="s">
        <v>2958</v>
      </c>
      <c r="W88" s="45" t="s">
        <v>2716</v>
      </c>
      <c r="X88" s="45" t="s">
        <v>2716</v>
      </c>
      <c r="Y88" s="45" t="s">
        <v>2716</v>
      </c>
      <c r="Z88" s="45" t="s">
        <v>2716</v>
      </c>
      <c r="AA88" s="45" t="s">
        <v>2716</v>
      </c>
      <c r="AB88" s="45" t="s">
        <v>2716</v>
      </c>
      <c r="AC88" s="46" t="s">
        <v>2716</v>
      </c>
    </row>
    <row r="89" spans="1:29" s="6" customFormat="1" ht="45" customHeight="1" x14ac:dyDescent="0.2">
      <c r="A89" s="67" t="s">
        <v>2650</v>
      </c>
      <c r="B89" s="68" t="s">
        <v>1273</v>
      </c>
      <c r="C89" s="64" t="s">
        <v>2960</v>
      </c>
      <c r="D89" s="65" t="s">
        <v>2961</v>
      </c>
      <c r="E89" s="42" t="s">
        <v>2708</v>
      </c>
      <c r="F89" s="42" t="s">
        <v>2708</v>
      </c>
      <c r="G89" s="42" t="s">
        <v>2708</v>
      </c>
      <c r="H89" s="42" t="s">
        <v>2708</v>
      </c>
      <c r="I89" s="42" t="s">
        <v>2708</v>
      </c>
      <c r="J89" s="42" t="s">
        <v>2708</v>
      </c>
      <c r="K89" s="42" t="s">
        <v>2708</v>
      </c>
      <c r="L89" s="42" t="s">
        <v>2708</v>
      </c>
      <c r="M89" s="42" t="s">
        <v>2708</v>
      </c>
      <c r="N89" s="42" t="s">
        <v>2708</v>
      </c>
      <c r="O89" s="42" t="s">
        <v>2708</v>
      </c>
      <c r="P89" s="43" t="s">
        <v>2708</v>
      </c>
      <c r="Q89" s="44" t="s">
        <v>2962</v>
      </c>
      <c r="R89" s="45" t="s">
        <v>2716</v>
      </c>
      <c r="S89" s="45" t="s">
        <v>2716</v>
      </c>
      <c r="T89" s="45" t="s">
        <v>2716</v>
      </c>
      <c r="U89" s="45" t="s">
        <v>2716</v>
      </c>
      <c r="V89" s="45" t="s">
        <v>2716</v>
      </c>
      <c r="W89" s="45" t="s">
        <v>2716</v>
      </c>
      <c r="X89" s="45" t="s">
        <v>2716</v>
      </c>
      <c r="Y89" s="45" t="s">
        <v>2716</v>
      </c>
      <c r="Z89" s="45" t="s">
        <v>2716</v>
      </c>
      <c r="AA89" s="45" t="s">
        <v>2716</v>
      </c>
      <c r="AB89" s="45" t="s">
        <v>2716</v>
      </c>
      <c r="AC89" s="46" t="s">
        <v>2716</v>
      </c>
    </row>
    <row r="90" spans="1:29" s="6" customFormat="1" ht="45" customHeight="1" x14ac:dyDescent="0.2">
      <c r="A90" s="67" t="s">
        <v>2650</v>
      </c>
      <c r="B90" s="68" t="s">
        <v>1313</v>
      </c>
      <c r="C90" s="41" t="s">
        <v>2963</v>
      </c>
      <c r="D90" s="42" t="s">
        <v>2708</v>
      </c>
      <c r="E90" s="42" t="s">
        <v>2964</v>
      </c>
      <c r="F90" s="42" t="s">
        <v>2964</v>
      </c>
      <c r="G90" s="42" t="s">
        <v>2708</v>
      </c>
      <c r="H90" s="42" t="s">
        <v>2708</v>
      </c>
      <c r="I90" s="42" t="s">
        <v>2708</v>
      </c>
      <c r="J90" s="42" t="s">
        <v>2708</v>
      </c>
      <c r="K90" s="42" t="s">
        <v>2708</v>
      </c>
      <c r="L90" s="42" t="s">
        <v>2708</v>
      </c>
      <c r="M90" s="42" t="s">
        <v>2708</v>
      </c>
      <c r="N90" s="42" t="s">
        <v>2708</v>
      </c>
      <c r="O90" s="42" t="s">
        <v>2708</v>
      </c>
      <c r="P90" s="43" t="s">
        <v>2708</v>
      </c>
      <c r="Q90" s="44" t="s">
        <v>2965</v>
      </c>
      <c r="R90" s="45" t="s">
        <v>2966</v>
      </c>
      <c r="S90" s="45" t="s">
        <v>2966</v>
      </c>
      <c r="T90" s="45" t="s">
        <v>2716</v>
      </c>
      <c r="U90" s="45" t="s">
        <v>2716</v>
      </c>
      <c r="V90" s="45" t="s">
        <v>2716</v>
      </c>
      <c r="W90" s="45" t="s">
        <v>2716</v>
      </c>
      <c r="X90" s="45" t="s">
        <v>2716</v>
      </c>
      <c r="Y90" s="45" t="s">
        <v>2716</v>
      </c>
      <c r="Z90" s="45" t="s">
        <v>2716</v>
      </c>
      <c r="AA90" s="45" t="s">
        <v>2716</v>
      </c>
      <c r="AB90" s="45" t="s">
        <v>2716</v>
      </c>
      <c r="AC90" s="46" t="s">
        <v>2716</v>
      </c>
    </row>
    <row r="91" spans="1:29" s="6" customFormat="1" ht="45" customHeight="1" x14ac:dyDescent="0.2">
      <c r="A91" s="67" t="s">
        <v>2650</v>
      </c>
      <c r="B91" s="68" t="s">
        <v>1320</v>
      </c>
      <c r="C91" s="41" t="s">
        <v>2724</v>
      </c>
      <c r="D91" s="42" t="s">
        <v>2708</v>
      </c>
      <c r="E91" s="42" t="s">
        <v>2967</v>
      </c>
      <c r="F91" s="42" t="s">
        <v>2967</v>
      </c>
      <c r="G91" s="42" t="s">
        <v>2708</v>
      </c>
      <c r="H91" s="42" t="s">
        <v>2708</v>
      </c>
      <c r="I91" s="42" t="s">
        <v>2708</v>
      </c>
      <c r="J91" s="42" t="s">
        <v>2708</v>
      </c>
      <c r="K91" s="42" t="s">
        <v>2708</v>
      </c>
      <c r="L91" s="42" t="s">
        <v>2708</v>
      </c>
      <c r="M91" s="42" t="s">
        <v>2708</v>
      </c>
      <c r="N91" s="42" t="s">
        <v>2708</v>
      </c>
      <c r="O91" s="42" t="s">
        <v>2708</v>
      </c>
      <c r="P91" s="43" t="s">
        <v>2708</v>
      </c>
      <c r="Q91" s="44" t="s">
        <v>2716</v>
      </c>
      <c r="R91" s="45" t="s">
        <v>2968</v>
      </c>
      <c r="S91" s="45" t="s">
        <v>2969</v>
      </c>
      <c r="T91" s="45" t="s">
        <v>2716</v>
      </c>
      <c r="U91" s="45" t="s">
        <v>2716</v>
      </c>
      <c r="V91" s="45" t="s">
        <v>2716</v>
      </c>
      <c r="W91" s="45" t="s">
        <v>2716</v>
      </c>
      <c r="X91" s="45" t="s">
        <v>2716</v>
      </c>
      <c r="Y91" s="45" t="s">
        <v>2716</v>
      </c>
      <c r="Z91" s="45" t="s">
        <v>2716</v>
      </c>
      <c r="AA91" s="45" t="s">
        <v>2716</v>
      </c>
      <c r="AB91" s="45" t="s">
        <v>2716</v>
      </c>
      <c r="AC91" s="46" t="s">
        <v>2716</v>
      </c>
    </row>
    <row r="92" spans="1:29" s="6" customFormat="1" ht="45" customHeight="1" x14ac:dyDescent="0.2">
      <c r="A92" s="67" t="s">
        <v>2650</v>
      </c>
      <c r="B92" s="68" t="s">
        <v>1328</v>
      </c>
      <c r="C92" s="41" t="s">
        <v>2724</v>
      </c>
      <c r="D92" s="42" t="s">
        <v>2708</v>
      </c>
      <c r="E92" s="42" t="s">
        <v>2970</v>
      </c>
      <c r="F92" s="42" t="s">
        <v>2970</v>
      </c>
      <c r="G92" s="42" t="s">
        <v>2708</v>
      </c>
      <c r="H92" s="42" t="s">
        <v>2708</v>
      </c>
      <c r="I92" s="42" t="s">
        <v>2708</v>
      </c>
      <c r="J92" s="42" t="s">
        <v>2708</v>
      </c>
      <c r="K92" s="42" t="s">
        <v>2708</v>
      </c>
      <c r="L92" s="42" t="s">
        <v>2708</v>
      </c>
      <c r="M92" s="42" t="s">
        <v>2708</v>
      </c>
      <c r="N92" s="42" t="s">
        <v>2708</v>
      </c>
      <c r="O92" s="42" t="s">
        <v>2708</v>
      </c>
      <c r="P92" s="43" t="s">
        <v>2708</v>
      </c>
      <c r="Q92" s="44" t="s">
        <v>2716</v>
      </c>
      <c r="R92" s="45" t="s">
        <v>2971</v>
      </c>
      <c r="S92" s="45" t="s">
        <v>2971</v>
      </c>
      <c r="T92" s="45" t="s">
        <v>2716</v>
      </c>
      <c r="U92" s="45" t="s">
        <v>2716</v>
      </c>
      <c r="V92" s="45" t="s">
        <v>2716</v>
      </c>
      <c r="W92" s="45" t="s">
        <v>2716</v>
      </c>
      <c r="X92" s="45" t="s">
        <v>2716</v>
      </c>
      <c r="Y92" s="45" t="s">
        <v>2716</v>
      </c>
      <c r="Z92" s="45" t="s">
        <v>2716</v>
      </c>
      <c r="AA92" s="45" t="s">
        <v>2716</v>
      </c>
      <c r="AB92" s="45" t="s">
        <v>2716</v>
      </c>
      <c r="AC92" s="46" t="s">
        <v>2716</v>
      </c>
    </row>
    <row r="93" spans="1:29" s="6" customFormat="1" ht="45" customHeight="1" x14ac:dyDescent="0.2">
      <c r="A93" s="67" t="s">
        <v>2650</v>
      </c>
      <c r="B93" s="68" t="s">
        <v>1340</v>
      </c>
      <c r="C93" s="41" t="s">
        <v>2724</v>
      </c>
      <c r="D93" s="42" t="s">
        <v>2708</v>
      </c>
      <c r="E93" s="42" t="s">
        <v>2972</v>
      </c>
      <c r="F93" s="42" t="s">
        <v>2972</v>
      </c>
      <c r="G93" s="42" t="s">
        <v>2708</v>
      </c>
      <c r="H93" s="42" t="s">
        <v>2708</v>
      </c>
      <c r="I93" s="42" t="s">
        <v>2708</v>
      </c>
      <c r="J93" s="42" t="s">
        <v>2708</v>
      </c>
      <c r="K93" s="42" t="s">
        <v>2708</v>
      </c>
      <c r="L93" s="42" t="s">
        <v>2708</v>
      </c>
      <c r="M93" s="42" t="s">
        <v>2708</v>
      </c>
      <c r="N93" s="42" t="s">
        <v>2708</v>
      </c>
      <c r="O93" s="42" t="s">
        <v>2708</v>
      </c>
      <c r="P93" s="43" t="s">
        <v>2708</v>
      </c>
      <c r="Q93" s="44" t="s">
        <v>2716</v>
      </c>
      <c r="R93" s="45" t="s">
        <v>2973</v>
      </c>
      <c r="S93" s="45" t="s">
        <v>2973</v>
      </c>
      <c r="T93" s="45" t="s">
        <v>2716</v>
      </c>
      <c r="U93" s="45" t="s">
        <v>2716</v>
      </c>
      <c r="V93" s="45" t="s">
        <v>2716</v>
      </c>
      <c r="W93" s="45" t="s">
        <v>2716</v>
      </c>
      <c r="X93" s="45" t="s">
        <v>2716</v>
      </c>
      <c r="Y93" s="45" t="s">
        <v>2716</v>
      </c>
      <c r="Z93" s="45" t="s">
        <v>2716</v>
      </c>
      <c r="AA93" s="45" t="s">
        <v>2716</v>
      </c>
      <c r="AB93" s="45" t="s">
        <v>2716</v>
      </c>
      <c r="AC93" s="46" t="s">
        <v>2716</v>
      </c>
    </row>
    <row r="94" spans="1:29" s="6" customFormat="1" ht="45" customHeight="1" x14ac:dyDescent="0.2">
      <c r="A94" s="67" t="s">
        <v>2650</v>
      </c>
      <c r="B94" s="68" t="s">
        <v>1349</v>
      </c>
      <c r="C94" s="41" t="s">
        <v>2974</v>
      </c>
      <c r="D94" s="42" t="s">
        <v>2708</v>
      </c>
      <c r="E94" s="42" t="s">
        <v>2708</v>
      </c>
      <c r="F94" s="42" t="s">
        <v>2708</v>
      </c>
      <c r="G94" s="42" t="s">
        <v>2708</v>
      </c>
      <c r="H94" s="42" t="s">
        <v>2708</v>
      </c>
      <c r="I94" s="42" t="s">
        <v>2708</v>
      </c>
      <c r="J94" s="42" t="s">
        <v>2708</v>
      </c>
      <c r="K94" s="42" t="s">
        <v>2708</v>
      </c>
      <c r="L94" s="42" t="s">
        <v>2708</v>
      </c>
      <c r="M94" s="42" t="s">
        <v>2708</v>
      </c>
      <c r="N94" s="42" t="s">
        <v>2708</v>
      </c>
      <c r="O94" s="42" t="s">
        <v>2708</v>
      </c>
      <c r="P94" s="43" t="s">
        <v>2708</v>
      </c>
      <c r="Q94" s="44" t="s">
        <v>2921</v>
      </c>
      <c r="R94" s="45" t="s">
        <v>2716</v>
      </c>
      <c r="S94" s="45" t="s">
        <v>2716</v>
      </c>
      <c r="T94" s="45" t="s">
        <v>2716</v>
      </c>
      <c r="U94" s="45" t="s">
        <v>2716</v>
      </c>
      <c r="V94" s="45" t="s">
        <v>2716</v>
      </c>
      <c r="W94" s="45" t="s">
        <v>2716</v>
      </c>
      <c r="X94" s="45" t="s">
        <v>2716</v>
      </c>
      <c r="Y94" s="45" t="s">
        <v>2716</v>
      </c>
      <c r="Z94" s="45" t="s">
        <v>2716</v>
      </c>
      <c r="AA94" s="45" t="s">
        <v>2716</v>
      </c>
      <c r="AB94" s="45" t="s">
        <v>2716</v>
      </c>
      <c r="AC94" s="46" t="s">
        <v>2716</v>
      </c>
    </row>
    <row r="95" spans="1:29" s="6" customFormat="1" ht="45" customHeight="1" x14ac:dyDescent="0.2">
      <c r="A95" s="67" t="s">
        <v>2650</v>
      </c>
      <c r="B95" s="68" t="s">
        <v>1357</v>
      </c>
      <c r="C95" s="41" t="s">
        <v>2708</v>
      </c>
      <c r="D95" s="42" t="s">
        <v>2975</v>
      </c>
      <c r="E95" s="42" t="s">
        <v>2913</v>
      </c>
      <c r="F95" s="42" t="s">
        <v>2708</v>
      </c>
      <c r="G95" s="42" t="s">
        <v>2913</v>
      </c>
      <c r="H95" s="42" t="s">
        <v>2913</v>
      </c>
      <c r="I95" s="42" t="s">
        <v>2913</v>
      </c>
      <c r="J95" s="42" t="s">
        <v>2708</v>
      </c>
      <c r="K95" s="42" t="s">
        <v>2708</v>
      </c>
      <c r="L95" s="42" t="s">
        <v>2708</v>
      </c>
      <c r="M95" s="42" t="s">
        <v>2708</v>
      </c>
      <c r="N95" s="42" t="s">
        <v>2708</v>
      </c>
      <c r="O95" s="42" t="s">
        <v>2708</v>
      </c>
      <c r="P95" s="43" t="s">
        <v>2708</v>
      </c>
      <c r="Q95" s="44" t="s">
        <v>2976</v>
      </c>
      <c r="R95" s="45" t="s">
        <v>2977</v>
      </c>
      <c r="S95" s="45" t="s">
        <v>2978</v>
      </c>
      <c r="T95" s="45" t="s">
        <v>2915</v>
      </c>
      <c r="U95" s="45" t="s">
        <v>2916</v>
      </c>
      <c r="V95" s="45" t="s">
        <v>2915</v>
      </c>
      <c r="W95" s="45" t="s">
        <v>2716</v>
      </c>
      <c r="X95" s="45" t="s">
        <v>2716</v>
      </c>
      <c r="Y95" s="45" t="s">
        <v>2716</v>
      </c>
      <c r="Z95" s="45" t="s">
        <v>2716</v>
      </c>
      <c r="AA95" s="45" t="s">
        <v>2716</v>
      </c>
      <c r="AB95" s="45" t="s">
        <v>2716</v>
      </c>
      <c r="AC95" s="46" t="s">
        <v>2716</v>
      </c>
    </row>
    <row r="96" spans="1:29" s="6" customFormat="1" ht="45" customHeight="1" x14ac:dyDescent="0.2">
      <c r="A96" s="67" t="s">
        <v>2650</v>
      </c>
      <c r="B96" s="68" t="s">
        <v>587</v>
      </c>
      <c r="C96" s="41" t="s">
        <v>2979</v>
      </c>
      <c r="D96" s="42" t="s">
        <v>2980</v>
      </c>
      <c r="E96" s="42" t="s">
        <v>2981</v>
      </c>
      <c r="F96" s="42" t="s">
        <v>2981</v>
      </c>
      <c r="G96" s="42" t="s">
        <v>2708</v>
      </c>
      <c r="H96" s="42" t="s">
        <v>2708</v>
      </c>
      <c r="I96" s="42" t="s">
        <v>2708</v>
      </c>
      <c r="J96" s="42" t="s">
        <v>2708</v>
      </c>
      <c r="K96" s="42" t="s">
        <v>2708</v>
      </c>
      <c r="L96" s="42" t="s">
        <v>2708</v>
      </c>
      <c r="M96" s="42" t="s">
        <v>2708</v>
      </c>
      <c r="N96" s="42" t="s">
        <v>2708</v>
      </c>
      <c r="O96" s="42" t="s">
        <v>2708</v>
      </c>
      <c r="P96" s="43" t="s">
        <v>2708</v>
      </c>
      <c r="Q96" s="44" t="s">
        <v>2982</v>
      </c>
      <c r="R96" s="45" t="s">
        <v>2983</v>
      </c>
      <c r="S96" s="45" t="s">
        <v>2983</v>
      </c>
      <c r="T96" s="45" t="s">
        <v>2716</v>
      </c>
      <c r="U96" s="45" t="s">
        <v>2716</v>
      </c>
      <c r="V96" s="45" t="s">
        <v>2716</v>
      </c>
      <c r="W96" s="45" t="s">
        <v>2716</v>
      </c>
      <c r="X96" s="45" t="s">
        <v>2716</v>
      </c>
      <c r="Y96" s="45" t="s">
        <v>2716</v>
      </c>
      <c r="Z96" s="45" t="s">
        <v>2716</v>
      </c>
      <c r="AA96" s="45" t="s">
        <v>2716</v>
      </c>
      <c r="AB96" s="45" t="s">
        <v>2716</v>
      </c>
      <c r="AC96" s="46" t="s">
        <v>2716</v>
      </c>
    </row>
    <row r="97" spans="1:29" s="6" customFormat="1" ht="45" customHeight="1" x14ac:dyDescent="0.2">
      <c r="A97" s="67" t="s">
        <v>2650</v>
      </c>
      <c r="B97" s="68" t="s">
        <v>1371</v>
      </c>
      <c r="C97" s="41" t="s">
        <v>2984</v>
      </c>
      <c r="D97" s="42" t="s">
        <v>2985</v>
      </c>
      <c r="E97" s="42" t="s">
        <v>2986</v>
      </c>
      <c r="F97" s="42" t="s">
        <v>2987</v>
      </c>
      <c r="G97" s="42" t="s">
        <v>2708</v>
      </c>
      <c r="H97" s="42" t="s">
        <v>2708</v>
      </c>
      <c r="I97" s="42" t="s">
        <v>2708</v>
      </c>
      <c r="J97" s="42" t="s">
        <v>2708</v>
      </c>
      <c r="K97" s="42" t="s">
        <v>2708</v>
      </c>
      <c r="L97" s="42" t="s">
        <v>2708</v>
      </c>
      <c r="M97" s="42" t="s">
        <v>2708</v>
      </c>
      <c r="N97" s="42" t="s">
        <v>2708</v>
      </c>
      <c r="O97" s="42" t="s">
        <v>2708</v>
      </c>
      <c r="P97" s="43" t="s">
        <v>2708</v>
      </c>
      <c r="Q97" s="44" t="s">
        <v>2988</v>
      </c>
      <c r="R97" s="45" t="s">
        <v>2989</v>
      </c>
      <c r="S97" s="45" t="s">
        <v>2989</v>
      </c>
      <c r="T97" s="45" t="s">
        <v>2716</v>
      </c>
      <c r="U97" s="45" t="s">
        <v>2716</v>
      </c>
      <c r="V97" s="45" t="s">
        <v>2716</v>
      </c>
      <c r="W97" s="45" t="s">
        <v>2716</v>
      </c>
      <c r="X97" s="45" t="s">
        <v>2716</v>
      </c>
      <c r="Y97" s="45" t="s">
        <v>2716</v>
      </c>
      <c r="Z97" s="45" t="s">
        <v>2716</v>
      </c>
      <c r="AA97" s="45" t="s">
        <v>2716</v>
      </c>
      <c r="AB97" s="45" t="s">
        <v>2716</v>
      </c>
      <c r="AC97" s="46" t="s">
        <v>2716</v>
      </c>
    </row>
    <row r="98" spans="1:29" s="6" customFormat="1" ht="45" customHeight="1" x14ac:dyDescent="0.2">
      <c r="A98" s="67" t="s">
        <v>2650</v>
      </c>
      <c r="B98" s="68" t="s">
        <v>1378</v>
      </c>
      <c r="C98" s="41" t="s">
        <v>2990</v>
      </c>
      <c r="D98" s="42" t="s">
        <v>2708</v>
      </c>
      <c r="E98" s="42" t="s">
        <v>2991</v>
      </c>
      <c r="F98" s="42" t="s">
        <v>2991</v>
      </c>
      <c r="G98" s="42" t="s">
        <v>2708</v>
      </c>
      <c r="H98" s="42" t="s">
        <v>2708</v>
      </c>
      <c r="I98" s="42" t="s">
        <v>2708</v>
      </c>
      <c r="J98" s="42" t="s">
        <v>2708</v>
      </c>
      <c r="K98" s="42" t="s">
        <v>2708</v>
      </c>
      <c r="L98" s="42" t="s">
        <v>2708</v>
      </c>
      <c r="M98" s="42" t="s">
        <v>2708</v>
      </c>
      <c r="N98" s="42" t="s">
        <v>2708</v>
      </c>
      <c r="O98" s="42" t="s">
        <v>2708</v>
      </c>
      <c r="P98" s="43" t="s">
        <v>2708</v>
      </c>
      <c r="Q98" s="44" t="s">
        <v>2716</v>
      </c>
      <c r="R98" s="45" t="s">
        <v>2992</v>
      </c>
      <c r="S98" s="45" t="s">
        <v>2993</v>
      </c>
      <c r="T98" s="45" t="s">
        <v>2716</v>
      </c>
      <c r="U98" s="45" t="s">
        <v>2716</v>
      </c>
      <c r="V98" s="45" t="s">
        <v>2716</v>
      </c>
      <c r="W98" s="45" t="s">
        <v>2716</v>
      </c>
      <c r="X98" s="45" t="s">
        <v>2716</v>
      </c>
      <c r="Y98" s="45" t="s">
        <v>2716</v>
      </c>
      <c r="Z98" s="45" t="s">
        <v>2716</v>
      </c>
      <c r="AA98" s="45" t="s">
        <v>2716</v>
      </c>
      <c r="AB98" s="45" t="s">
        <v>2716</v>
      </c>
      <c r="AC98" s="46" t="s">
        <v>2716</v>
      </c>
    </row>
    <row r="99" spans="1:29" s="6" customFormat="1" ht="45" customHeight="1" x14ac:dyDescent="0.2">
      <c r="A99" s="67" t="s">
        <v>2650</v>
      </c>
      <c r="B99" s="68" t="s">
        <v>1386</v>
      </c>
      <c r="C99" s="41" t="s">
        <v>2990</v>
      </c>
      <c r="D99" s="42" t="s">
        <v>2708</v>
      </c>
      <c r="E99" s="42" t="s">
        <v>2994</v>
      </c>
      <c r="F99" s="42" t="s">
        <v>2994</v>
      </c>
      <c r="G99" s="42" t="s">
        <v>2708</v>
      </c>
      <c r="H99" s="42" t="s">
        <v>2708</v>
      </c>
      <c r="I99" s="42" t="s">
        <v>2708</v>
      </c>
      <c r="J99" s="42" t="s">
        <v>2708</v>
      </c>
      <c r="K99" s="42" t="s">
        <v>2708</v>
      </c>
      <c r="L99" s="42" t="s">
        <v>2708</v>
      </c>
      <c r="M99" s="42" t="s">
        <v>2708</v>
      </c>
      <c r="N99" s="42" t="s">
        <v>2708</v>
      </c>
      <c r="O99" s="42" t="s">
        <v>2708</v>
      </c>
      <c r="P99" s="43" t="s">
        <v>2708</v>
      </c>
      <c r="Q99" s="44" t="s">
        <v>2716</v>
      </c>
      <c r="R99" s="45" t="s">
        <v>2992</v>
      </c>
      <c r="S99" s="45" t="s">
        <v>2993</v>
      </c>
      <c r="T99" s="45" t="s">
        <v>2716</v>
      </c>
      <c r="U99" s="45" t="s">
        <v>2716</v>
      </c>
      <c r="V99" s="45" t="s">
        <v>2716</v>
      </c>
      <c r="W99" s="45" t="s">
        <v>2716</v>
      </c>
      <c r="X99" s="45" t="s">
        <v>2716</v>
      </c>
      <c r="Y99" s="45" t="s">
        <v>2716</v>
      </c>
      <c r="Z99" s="45" t="s">
        <v>2716</v>
      </c>
      <c r="AA99" s="45" t="s">
        <v>2716</v>
      </c>
      <c r="AB99" s="45" t="s">
        <v>2716</v>
      </c>
      <c r="AC99" s="46" t="s">
        <v>2716</v>
      </c>
    </row>
    <row r="100" spans="1:29" s="6" customFormat="1" ht="45" customHeight="1" x14ac:dyDescent="0.2">
      <c r="A100" s="67" t="s">
        <v>2650</v>
      </c>
      <c r="B100" s="68" t="s">
        <v>1391</v>
      </c>
      <c r="C100" s="41" t="s">
        <v>2990</v>
      </c>
      <c r="D100" s="42" t="s">
        <v>2708</v>
      </c>
      <c r="E100" s="42" t="s">
        <v>2995</v>
      </c>
      <c r="F100" s="42" t="s">
        <v>2995</v>
      </c>
      <c r="G100" s="42" t="s">
        <v>2708</v>
      </c>
      <c r="H100" s="42" t="s">
        <v>2708</v>
      </c>
      <c r="I100" s="42" t="s">
        <v>2708</v>
      </c>
      <c r="J100" s="42" t="s">
        <v>2708</v>
      </c>
      <c r="K100" s="42" t="s">
        <v>2708</v>
      </c>
      <c r="L100" s="42" t="s">
        <v>2708</v>
      </c>
      <c r="M100" s="42" t="s">
        <v>2708</v>
      </c>
      <c r="N100" s="42" t="s">
        <v>2708</v>
      </c>
      <c r="O100" s="42" t="s">
        <v>2708</v>
      </c>
      <c r="P100" s="43" t="s">
        <v>2708</v>
      </c>
      <c r="Q100" s="44" t="s">
        <v>2716</v>
      </c>
      <c r="R100" s="45" t="s">
        <v>2996</v>
      </c>
      <c r="S100" s="45" t="s">
        <v>2996</v>
      </c>
      <c r="T100" s="45" t="s">
        <v>2716</v>
      </c>
      <c r="U100" s="45" t="s">
        <v>2716</v>
      </c>
      <c r="V100" s="45" t="s">
        <v>2716</v>
      </c>
      <c r="W100" s="45" t="s">
        <v>2716</v>
      </c>
      <c r="X100" s="45" t="s">
        <v>2716</v>
      </c>
      <c r="Y100" s="45" t="s">
        <v>2716</v>
      </c>
      <c r="Z100" s="45" t="s">
        <v>2716</v>
      </c>
      <c r="AA100" s="45" t="s">
        <v>2716</v>
      </c>
      <c r="AB100" s="45" t="s">
        <v>2716</v>
      </c>
      <c r="AC100" s="46" t="s">
        <v>2716</v>
      </c>
    </row>
    <row r="101" spans="1:29" s="6" customFormat="1" ht="45" customHeight="1" x14ac:dyDescent="0.2">
      <c r="A101" s="67" t="s">
        <v>2650</v>
      </c>
      <c r="B101" s="68" t="s">
        <v>1397</v>
      </c>
      <c r="C101" s="41" t="s">
        <v>2990</v>
      </c>
      <c r="D101" s="42" t="s">
        <v>2708</v>
      </c>
      <c r="E101" s="42" t="s">
        <v>2997</v>
      </c>
      <c r="F101" s="42" t="s">
        <v>2997</v>
      </c>
      <c r="G101" s="42" t="s">
        <v>2708</v>
      </c>
      <c r="H101" s="42" t="s">
        <v>2708</v>
      </c>
      <c r="I101" s="42" t="s">
        <v>2708</v>
      </c>
      <c r="J101" s="42" t="s">
        <v>2708</v>
      </c>
      <c r="K101" s="42" t="s">
        <v>2708</v>
      </c>
      <c r="L101" s="42" t="s">
        <v>2708</v>
      </c>
      <c r="M101" s="42" t="s">
        <v>2708</v>
      </c>
      <c r="N101" s="42" t="s">
        <v>2708</v>
      </c>
      <c r="O101" s="42" t="s">
        <v>2708</v>
      </c>
      <c r="P101" s="43" t="s">
        <v>2708</v>
      </c>
      <c r="Q101" s="44" t="s">
        <v>2716</v>
      </c>
      <c r="R101" s="45" t="s">
        <v>2992</v>
      </c>
      <c r="S101" s="45" t="s">
        <v>2993</v>
      </c>
      <c r="T101" s="45" t="s">
        <v>2716</v>
      </c>
      <c r="U101" s="45" t="s">
        <v>2716</v>
      </c>
      <c r="V101" s="45" t="s">
        <v>2716</v>
      </c>
      <c r="W101" s="45" t="s">
        <v>2716</v>
      </c>
      <c r="X101" s="45" t="s">
        <v>2716</v>
      </c>
      <c r="Y101" s="45" t="s">
        <v>2716</v>
      </c>
      <c r="Z101" s="45" t="s">
        <v>2716</v>
      </c>
      <c r="AA101" s="45" t="s">
        <v>2716</v>
      </c>
      <c r="AB101" s="45" t="s">
        <v>2716</v>
      </c>
      <c r="AC101" s="46" t="s">
        <v>2716</v>
      </c>
    </row>
    <row r="102" spans="1:29" s="6" customFormat="1" ht="45" customHeight="1" x14ac:dyDescent="0.2">
      <c r="A102" s="67" t="s">
        <v>2650</v>
      </c>
      <c r="B102" s="68" t="s">
        <v>1404</v>
      </c>
      <c r="C102" s="41" t="s">
        <v>2724</v>
      </c>
      <c r="D102" s="42" t="s">
        <v>2708</v>
      </c>
      <c r="E102" s="42" t="s">
        <v>2998</v>
      </c>
      <c r="F102" s="42" t="s">
        <v>2998</v>
      </c>
      <c r="G102" s="42" t="s">
        <v>2708</v>
      </c>
      <c r="H102" s="42" t="s">
        <v>2708</v>
      </c>
      <c r="I102" s="42" t="s">
        <v>2708</v>
      </c>
      <c r="J102" s="42" t="s">
        <v>2708</v>
      </c>
      <c r="K102" s="42" t="s">
        <v>2999</v>
      </c>
      <c r="L102" s="42" t="s">
        <v>2708</v>
      </c>
      <c r="M102" s="42" t="s">
        <v>2708</v>
      </c>
      <c r="N102" s="42" t="s">
        <v>2708</v>
      </c>
      <c r="O102" s="42" t="s">
        <v>2708</v>
      </c>
      <c r="P102" s="43" t="s">
        <v>2708</v>
      </c>
      <c r="Q102" s="44" t="s">
        <v>2716</v>
      </c>
      <c r="R102" s="45" t="s">
        <v>3000</v>
      </c>
      <c r="S102" s="45" t="s">
        <v>3000</v>
      </c>
      <c r="T102" s="45" t="s">
        <v>2716</v>
      </c>
      <c r="U102" s="45" t="s">
        <v>2716</v>
      </c>
      <c r="V102" s="45" t="s">
        <v>2716</v>
      </c>
      <c r="W102" s="45" t="s">
        <v>2716</v>
      </c>
      <c r="X102" s="45" t="s">
        <v>2716</v>
      </c>
      <c r="Y102" s="45" t="s">
        <v>2716</v>
      </c>
      <c r="Z102" s="45" t="s">
        <v>2716</v>
      </c>
      <c r="AA102" s="45" t="s">
        <v>2716</v>
      </c>
      <c r="AB102" s="45" t="s">
        <v>2716</v>
      </c>
      <c r="AC102" s="46" t="s">
        <v>2716</v>
      </c>
    </row>
    <row r="103" spans="1:29" s="6" customFormat="1" ht="45" customHeight="1" x14ac:dyDescent="0.2">
      <c r="A103" s="67" t="s">
        <v>2650</v>
      </c>
      <c r="B103" s="68" t="s">
        <v>1410</v>
      </c>
      <c r="C103" s="41" t="s">
        <v>3001</v>
      </c>
      <c r="D103" s="42" t="s">
        <v>2708</v>
      </c>
      <c r="E103" s="42" t="s">
        <v>3002</v>
      </c>
      <c r="F103" s="42" t="s">
        <v>3002</v>
      </c>
      <c r="G103" s="42" t="s">
        <v>2708</v>
      </c>
      <c r="H103" s="42" t="s">
        <v>2708</v>
      </c>
      <c r="I103" s="42" t="s">
        <v>2708</v>
      </c>
      <c r="J103" s="42" t="s">
        <v>2708</v>
      </c>
      <c r="K103" s="42" t="s">
        <v>2708</v>
      </c>
      <c r="L103" s="42" t="s">
        <v>2708</v>
      </c>
      <c r="M103" s="42" t="s">
        <v>2708</v>
      </c>
      <c r="N103" s="42" t="s">
        <v>2708</v>
      </c>
      <c r="O103" s="42" t="s">
        <v>2708</v>
      </c>
      <c r="P103" s="43" t="s">
        <v>2708</v>
      </c>
      <c r="Q103" s="44" t="s">
        <v>2716</v>
      </c>
      <c r="R103" s="45" t="s">
        <v>3000</v>
      </c>
      <c r="S103" s="45" t="s">
        <v>2716</v>
      </c>
      <c r="T103" s="45" t="s">
        <v>2716</v>
      </c>
      <c r="U103" s="45" t="s">
        <v>2716</v>
      </c>
      <c r="V103" s="45" t="s">
        <v>2716</v>
      </c>
      <c r="W103" s="45" t="s">
        <v>2716</v>
      </c>
      <c r="X103" s="45" t="s">
        <v>2716</v>
      </c>
      <c r="Y103" s="45" t="s">
        <v>2716</v>
      </c>
      <c r="Z103" s="45" t="s">
        <v>2716</v>
      </c>
      <c r="AA103" s="45" t="s">
        <v>2716</v>
      </c>
      <c r="AB103" s="45" t="s">
        <v>2716</v>
      </c>
      <c r="AC103" s="46" t="s">
        <v>2716</v>
      </c>
    </row>
    <row r="104" spans="1:29" s="6" customFormat="1" ht="45" customHeight="1" x14ac:dyDescent="0.2">
      <c r="A104" s="67" t="s">
        <v>2650</v>
      </c>
      <c r="B104" s="68" t="s">
        <v>1417</v>
      </c>
      <c r="C104" s="41" t="s">
        <v>3003</v>
      </c>
      <c r="D104" s="42" t="s">
        <v>2708</v>
      </c>
      <c r="E104" s="42" t="s">
        <v>3004</v>
      </c>
      <c r="F104" s="42" t="s">
        <v>3004</v>
      </c>
      <c r="G104" s="42" t="s">
        <v>2708</v>
      </c>
      <c r="H104" s="42" t="s">
        <v>2708</v>
      </c>
      <c r="I104" s="42" t="s">
        <v>2708</v>
      </c>
      <c r="J104" s="42" t="s">
        <v>2708</v>
      </c>
      <c r="K104" s="42" t="s">
        <v>2708</v>
      </c>
      <c r="L104" s="42" t="s">
        <v>2708</v>
      </c>
      <c r="M104" s="42" t="s">
        <v>2708</v>
      </c>
      <c r="N104" s="42" t="s">
        <v>2708</v>
      </c>
      <c r="O104" s="42" t="s">
        <v>2708</v>
      </c>
      <c r="P104" s="43" t="s">
        <v>2708</v>
      </c>
      <c r="Q104" s="44" t="s">
        <v>3005</v>
      </c>
      <c r="R104" s="45" t="s">
        <v>2953</v>
      </c>
      <c r="S104" s="45" t="s">
        <v>2953</v>
      </c>
      <c r="T104" s="45" t="s">
        <v>2716</v>
      </c>
      <c r="U104" s="45" t="s">
        <v>2716</v>
      </c>
      <c r="V104" s="45" t="s">
        <v>2716</v>
      </c>
      <c r="W104" s="45" t="s">
        <v>2716</v>
      </c>
      <c r="X104" s="45" t="s">
        <v>2716</v>
      </c>
      <c r="Y104" s="45" t="s">
        <v>2716</v>
      </c>
      <c r="Z104" s="45" t="s">
        <v>2716</v>
      </c>
      <c r="AA104" s="45" t="s">
        <v>2716</v>
      </c>
      <c r="AB104" s="45" t="s">
        <v>2716</v>
      </c>
      <c r="AC104" s="46" t="s">
        <v>2716</v>
      </c>
    </row>
    <row r="105" spans="1:29" s="6" customFormat="1" ht="45" customHeight="1" x14ac:dyDescent="0.2">
      <c r="A105" s="67" t="s">
        <v>2650</v>
      </c>
      <c r="B105" s="68" t="s">
        <v>1424</v>
      </c>
      <c r="C105" s="41" t="s">
        <v>3003</v>
      </c>
      <c r="D105" s="42" t="s">
        <v>3006</v>
      </c>
      <c r="E105" s="42" t="s">
        <v>3007</v>
      </c>
      <c r="F105" s="42" t="s">
        <v>3007</v>
      </c>
      <c r="G105" s="42" t="s">
        <v>2708</v>
      </c>
      <c r="H105" s="42" t="s">
        <v>2708</v>
      </c>
      <c r="I105" s="42" t="s">
        <v>2708</v>
      </c>
      <c r="J105" s="42" t="s">
        <v>2708</v>
      </c>
      <c r="K105" s="42" t="s">
        <v>2708</v>
      </c>
      <c r="L105" s="42" t="s">
        <v>2708</v>
      </c>
      <c r="M105" s="42" t="s">
        <v>2708</v>
      </c>
      <c r="N105" s="42" t="s">
        <v>2708</v>
      </c>
      <c r="O105" s="42" t="s">
        <v>2708</v>
      </c>
      <c r="P105" s="43" t="s">
        <v>2708</v>
      </c>
      <c r="Q105" s="44" t="s">
        <v>2965</v>
      </c>
      <c r="R105" s="45" t="s">
        <v>2966</v>
      </c>
      <c r="S105" s="45" t="s">
        <v>2966</v>
      </c>
      <c r="T105" s="45" t="s">
        <v>2716</v>
      </c>
      <c r="U105" s="45" t="s">
        <v>2716</v>
      </c>
      <c r="V105" s="45" t="s">
        <v>2716</v>
      </c>
      <c r="W105" s="45" t="s">
        <v>2716</v>
      </c>
      <c r="X105" s="45" t="s">
        <v>2716</v>
      </c>
      <c r="Y105" s="45" t="s">
        <v>2716</v>
      </c>
      <c r="Z105" s="45" t="s">
        <v>2716</v>
      </c>
      <c r="AA105" s="45" t="s">
        <v>2716</v>
      </c>
      <c r="AB105" s="45" t="s">
        <v>2716</v>
      </c>
      <c r="AC105" s="46" t="s">
        <v>2716</v>
      </c>
    </row>
    <row r="106" spans="1:29" s="6" customFormat="1" ht="45" customHeight="1" x14ac:dyDescent="0.2">
      <c r="A106" s="67" t="s">
        <v>2650</v>
      </c>
      <c r="B106" s="68" t="s">
        <v>1431</v>
      </c>
      <c r="C106" s="41" t="s">
        <v>2724</v>
      </c>
      <c r="D106" s="42" t="s">
        <v>2708</v>
      </c>
      <c r="E106" s="42" t="s">
        <v>3008</v>
      </c>
      <c r="F106" s="42" t="s">
        <v>3008</v>
      </c>
      <c r="G106" s="42" t="s">
        <v>2708</v>
      </c>
      <c r="H106" s="42" t="s">
        <v>2708</v>
      </c>
      <c r="I106" s="42" t="s">
        <v>2708</v>
      </c>
      <c r="J106" s="42" t="s">
        <v>2708</v>
      </c>
      <c r="K106" s="42" t="s">
        <v>2708</v>
      </c>
      <c r="L106" s="42" t="s">
        <v>2708</v>
      </c>
      <c r="M106" s="42" t="s">
        <v>2708</v>
      </c>
      <c r="N106" s="42" t="s">
        <v>2708</v>
      </c>
      <c r="O106" s="42" t="s">
        <v>2708</v>
      </c>
      <c r="P106" s="43" t="s">
        <v>2708</v>
      </c>
      <c r="Q106" s="44" t="s">
        <v>2716</v>
      </c>
      <c r="R106" s="45" t="s">
        <v>2971</v>
      </c>
      <c r="S106" s="45" t="s">
        <v>2971</v>
      </c>
      <c r="T106" s="45" t="s">
        <v>2716</v>
      </c>
      <c r="U106" s="45" t="s">
        <v>2716</v>
      </c>
      <c r="V106" s="45" t="s">
        <v>2716</v>
      </c>
      <c r="W106" s="45" t="s">
        <v>2716</v>
      </c>
      <c r="X106" s="45" t="s">
        <v>2716</v>
      </c>
      <c r="Y106" s="45" t="s">
        <v>2716</v>
      </c>
      <c r="Z106" s="45" t="s">
        <v>2716</v>
      </c>
      <c r="AA106" s="45" t="s">
        <v>2716</v>
      </c>
      <c r="AB106" s="45" t="s">
        <v>2716</v>
      </c>
      <c r="AC106" s="46" t="s">
        <v>2716</v>
      </c>
    </row>
    <row r="107" spans="1:29" s="6" customFormat="1" ht="45" customHeight="1" x14ac:dyDescent="0.2">
      <c r="A107" s="67" t="s">
        <v>2650</v>
      </c>
      <c r="B107" s="68" t="s">
        <v>1436</v>
      </c>
      <c r="C107" s="41" t="s">
        <v>2926</v>
      </c>
      <c r="D107" s="65" t="s">
        <v>3009</v>
      </c>
      <c r="E107" s="42" t="s">
        <v>2708</v>
      </c>
      <c r="F107" s="42" t="s">
        <v>2708</v>
      </c>
      <c r="G107" s="42" t="s">
        <v>2708</v>
      </c>
      <c r="H107" s="42" t="s">
        <v>2708</v>
      </c>
      <c r="I107" s="42" t="s">
        <v>2708</v>
      </c>
      <c r="J107" s="42" t="s">
        <v>2708</v>
      </c>
      <c r="K107" s="42" t="s">
        <v>2708</v>
      </c>
      <c r="L107" s="42" t="s">
        <v>2708</v>
      </c>
      <c r="M107" s="42" t="s">
        <v>2708</v>
      </c>
      <c r="N107" s="42" t="s">
        <v>2708</v>
      </c>
      <c r="O107" s="42" t="s">
        <v>2708</v>
      </c>
      <c r="P107" s="43" t="s">
        <v>2708</v>
      </c>
      <c r="Q107" s="44" t="s">
        <v>3010</v>
      </c>
      <c r="R107" s="45" t="s">
        <v>2716</v>
      </c>
      <c r="S107" s="45" t="s">
        <v>2716</v>
      </c>
      <c r="T107" s="45" t="s">
        <v>2716</v>
      </c>
      <c r="U107" s="45" t="s">
        <v>2716</v>
      </c>
      <c r="V107" s="45" t="s">
        <v>2716</v>
      </c>
      <c r="W107" s="45" t="s">
        <v>2716</v>
      </c>
      <c r="X107" s="45" t="s">
        <v>2716</v>
      </c>
      <c r="Y107" s="45" t="s">
        <v>2716</v>
      </c>
      <c r="Z107" s="45" t="s">
        <v>2716</v>
      </c>
      <c r="AA107" s="45" t="s">
        <v>2716</v>
      </c>
      <c r="AB107" s="45" t="s">
        <v>2716</v>
      </c>
      <c r="AC107" s="46" t="s">
        <v>2716</v>
      </c>
    </row>
    <row r="108" spans="1:29" s="6" customFormat="1" ht="45" customHeight="1" x14ac:dyDescent="0.2">
      <c r="A108" s="62" t="s">
        <v>2650</v>
      </c>
      <c r="B108" s="63" t="s">
        <v>1442</v>
      </c>
      <c r="C108" s="64" t="s">
        <v>2960</v>
      </c>
      <c r="D108" s="65" t="s">
        <v>2961</v>
      </c>
      <c r="E108" s="42" t="s">
        <v>2708</v>
      </c>
      <c r="F108" s="42" t="s">
        <v>2708</v>
      </c>
      <c r="G108" s="42" t="s">
        <v>2708</v>
      </c>
      <c r="H108" s="42" t="s">
        <v>2708</v>
      </c>
      <c r="I108" s="42" t="s">
        <v>2708</v>
      </c>
      <c r="J108" s="42" t="s">
        <v>2708</v>
      </c>
      <c r="K108" s="42" t="s">
        <v>2708</v>
      </c>
      <c r="L108" s="42" t="s">
        <v>2708</v>
      </c>
      <c r="M108" s="42" t="s">
        <v>2708</v>
      </c>
      <c r="N108" s="42" t="s">
        <v>2708</v>
      </c>
      <c r="O108" s="42" t="s">
        <v>2708</v>
      </c>
      <c r="P108" s="43" t="s">
        <v>2708</v>
      </c>
      <c r="Q108" s="66" t="s">
        <v>3011</v>
      </c>
      <c r="R108" s="45" t="s">
        <v>2716</v>
      </c>
      <c r="S108" s="45" t="s">
        <v>2716</v>
      </c>
      <c r="T108" s="45" t="s">
        <v>2716</v>
      </c>
      <c r="U108" s="45" t="s">
        <v>2716</v>
      </c>
      <c r="V108" s="45" t="s">
        <v>2716</v>
      </c>
      <c r="W108" s="45" t="s">
        <v>2716</v>
      </c>
      <c r="X108" s="45" t="s">
        <v>2716</v>
      </c>
      <c r="Y108" s="45" t="s">
        <v>2716</v>
      </c>
      <c r="Z108" s="45" t="s">
        <v>2716</v>
      </c>
      <c r="AA108" s="45" t="s">
        <v>2716</v>
      </c>
      <c r="AB108" s="45" t="s">
        <v>2716</v>
      </c>
      <c r="AC108" s="46" t="s">
        <v>2716</v>
      </c>
    </row>
    <row r="109" spans="1:29" s="6" customFormat="1" ht="45" customHeight="1" x14ac:dyDescent="0.2">
      <c r="A109" s="62" t="s">
        <v>2650</v>
      </c>
      <c r="B109" s="63" t="s">
        <v>1446</v>
      </c>
      <c r="C109" s="41" t="s">
        <v>3012</v>
      </c>
      <c r="D109" s="42" t="s">
        <v>2708</v>
      </c>
      <c r="E109" s="65" t="s">
        <v>3013</v>
      </c>
      <c r="F109" s="65" t="s">
        <v>3013</v>
      </c>
      <c r="G109" s="42" t="s">
        <v>2708</v>
      </c>
      <c r="H109" s="42" t="s">
        <v>2708</v>
      </c>
      <c r="I109" s="42" t="s">
        <v>2708</v>
      </c>
      <c r="J109" s="42" t="s">
        <v>2708</v>
      </c>
      <c r="K109" s="42" t="s">
        <v>2708</v>
      </c>
      <c r="L109" s="42" t="s">
        <v>2708</v>
      </c>
      <c r="M109" s="42" t="s">
        <v>2708</v>
      </c>
      <c r="N109" s="42" t="s">
        <v>2708</v>
      </c>
      <c r="O109" s="42" t="s">
        <v>2708</v>
      </c>
      <c r="P109" s="43" t="s">
        <v>2708</v>
      </c>
      <c r="Q109" s="44" t="s">
        <v>2716</v>
      </c>
      <c r="R109" s="69" t="s">
        <v>3014</v>
      </c>
      <c r="S109" s="69" t="s">
        <v>3014</v>
      </c>
      <c r="T109" s="45" t="s">
        <v>2716</v>
      </c>
      <c r="U109" s="45" t="s">
        <v>2716</v>
      </c>
      <c r="V109" s="45" t="s">
        <v>2716</v>
      </c>
      <c r="W109" s="45" t="s">
        <v>2716</v>
      </c>
      <c r="X109" s="45" t="s">
        <v>2716</v>
      </c>
      <c r="Y109" s="45" t="s">
        <v>2716</v>
      </c>
      <c r="Z109" s="45" t="s">
        <v>2716</v>
      </c>
      <c r="AA109" s="45" t="s">
        <v>2716</v>
      </c>
      <c r="AB109" s="45" t="s">
        <v>2716</v>
      </c>
      <c r="AC109" s="46" t="s">
        <v>2716</v>
      </c>
    </row>
    <row r="110" spans="1:29" s="6" customFormat="1" ht="45" customHeight="1" x14ac:dyDescent="0.2">
      <c r="A110" s="62" t="s">
        <v>2650</v>
      </c>
      <c r="B110" s="63" t="s">
        <v>1452</v>
      </c>
      <c r="C110" s="41" t="s">
        <v>3012</v>
      </c>
      <c r="D110" s="42" t="s">
        <v>2708</v>
      </c>
      <c r="E110" s="65" t="s">
        <v>3015</v>
      </c>
      <c r="F110" s="65" t="s">
        <v>3015</v>
      </c>
      <c r="G110" s="42" t="s">
        <v>2708</v>
      </c>
      <c r="H110" s="42" t="s">
        <v>2708</v>
      </c>
      <c r="I110" s="42" t="s">
        <v>2708</v>
      </c>
      <c r="J110" s="42" t="s">
        <v>2708</v>
      </c>
      <c r="K110" s="42" t="s">
        <v>2708</v>
      </c>
      <c r="L110" s="42" t="s">
        <v>2708</v>
      </c>
      <c r="M110" s="42" t="s">
        <v>2708</v>
      </c>
      <c r="N110" s="42" t="s">
        <v>2708</v>
      </c>
      <c r="O110" s="42" t="s">
        <v>2708</v>
      </c>
      <c r="P110" s="43" t="s">
        <v>2708</v>
      </c>
      <c r="Q110" s="44" t="s">
        <v>2716</v>
      </c>
      <c r="R110" s="69" t="s">
        <v>3014</v>
      </c>
      <c r="S110" s="69" t="s">
        <v>3014</v>
      </c>
      <c r="T110" s="45" t="s">
        <v>2716</v>
      </c>
      <c r="U110" s="45" t="s">
        <v>2716</v>
      </c>
      <c r="V110" s="45" t="s">
        <v>2716</v>
      </c>
      <c r="W110" s="45" t="s">
        <v>2716</v>
      </c>
      <c r="X110" s="45" t="s">
        <v>2716</v>
      </c>
      <c r="Y110" s="45" t="s">
        <v>2716</v>
      </c>
      <c r="Z110" s="45" t="s">
        <v>2716</v>
      </c>
      <c r="AA110" s="45" t="s">
        <v>2716</v>
      </c>
      <c r="AB110" s="45" t="s">
        <v>2716</v>
      </c>
      <c r="AC110" s="46" t="s">
        <v>2716</v>
      </c>
    </row>
    <row r="111" spans="1:29" s="6" customFormat="1" ht="45" customHeight="1" x14ac:dyDescent="0.2">
      <c r="A111" s="62" t="s">
        <v>2650</v>
      </c>
      <c r="B111" s="63" t="s">
        <v>1458</v>
      </c>
      <c r="C111" s="41" t="s">
        <v>3016</v>
      </c>
      <c r="D111" s="42" t="s">
        <v>2708</v>
      </c>
      <c r="E111" s="65" t="s">
        <v>3017</v>
      </c>
      <c r="F111" s="65" t="s">
        <v>3017</v>
      </c>
      <c r="G111" s="42" t="s">
        <v>2708</v>
      </c>
      <c r="H111" s="42" t="s">
        <v>2708</v>
      </c>
      <c r="I111" s="42" t="s">
        <v>2708</v>
      </c>
      <c r="J111" s="42" t="s">
        <v>2708</v>
      </c>
      <c r="K111" s="42" t="s">
        <v>2708</v>
      </c>
      <c r="L111" s="42" t="s">
        <v>2708</v>
      </c>
      <c r="M111" s="42" t="s">
        <v>2708</v>
      </c>
      <c r="N111" s="42" t="s">
        <v>2708</v>
      </c>
      <c r="O111" s="42" t="s">
        <v>2708</v>
      </c>
      <c r="P111" s="43" t="s">
        <v>2708</v>
      </c>
      <c r="Q111" s="44" t="s">
        <v>2716</v>
      </c>
      <c r="R111" s="69" t="s">
        <v>3014</v>
      </c>
      <c r="S111" s="69" t="s">
        <v>3014</v>
      </c>
      <c r="T111" s="45" t="s">
        <v>2716</v>
      </c>
      <c r="U111" s="45" t="s">
        <v>2716</v>
      </c>
      <c r="V111" s="45" t="s">
        <v>2716</v>
      </c>
      <c r="W111" s="45" t="s">
        <v>2716</v>
      </c>
      <c r="X111" s="45" t="s">
        <v>2716</v>
      </c>
      <c r="Y111" s="45" t="s">
        <v>2716</v>
      </c>
      <c r="Z111" s="45" t="s">
        <v>2716</v>
      </c>
      <c r="AA111" s="45" t="s">
        <v>2716</v>
      </c>
      <c r="AB111" s="45" t="s">
        <v>2716</v>
      </c>
      <c r="AC111" s="46" t="s">
        <v>2716</v>
      </c>
    </row>
    <row r="112" spans="1:29" s="6" customFormat="1" ht="45" customHeight="1" x14ac:dyDescent="0.2">
      <c r="A112" s="62" t="s">
        <v>2650</v>
      </c>
      <c r="B112" s="63" t="s">
        <v>1464</v>
      </c>
      <c r="C112" s="41" t="s">
        <v>3012</v>
      </c>
      <c r="D112" s="42" t="s">
        <v>2708</v>
      </c>
      <c r="E112" s="65" t="s">
        <v>3018</v>
      </c>
      <c r="F112" s="65" t="s">
        <v>3019</v>
      </c>
      <c r="G112" s="42" t="s">
        <v>2708</v>
      </c>
      <c r="H112" s="42" t="s">
        <v>2708</v>
      </c>
      <c r="I112" s="42" t="s">
        <v>2708</v>
      </c>
      <c r="J112" s="42" t="s">
        <v>2708</v>
      </c>
      <c r="K112" s="42" t="s">
        <v>2708</v>
      </c>
      <c r="L112" s="42" t="s">
        <v>2708</v>
      </c>
      <c r="M112" s="42" t="s">
        <v>2708</v>
      </c>
      <c r="N112" s="42" t="s">
        <v>2708</v>
      </c>
      <c r="O112" s="42" t="s">
        <v>2708</v>
      </c>
      <c r="P112" s="43" t="s">
        <v>2708</v>
      </c>
      <c r="Q112" s="44" t="s">
        <v>2716</v>
      </c>
      <c r="R112" s="69" t="s">
        <v>3014</v>
      </c>
      <c r="S112" s="69" t="s">
        <v>3014</v>
      </c>
      <c r="T112" s="45" t="s">
        <v>2716</v>
      </c>
      <c r="U112" s="45" t="s">
        <v>2716</v>
      </c>
      <c r="V112" s="45" t="s">
        <v>2716</v>
      </c>
      <c r="W112" s="45" t="s">
        <v>2716</v>
      </c>
      <c r="X112" s="45" t="s">
        <v>2716</v>
      </c>
      <c r="Y112" s="45" t="s">
        <v>2716</v>
      </c>
      <c r="Z112" s="45" t="s">
        <v>2716</v>
      </c>
      <c r="AA112" s="45" t="s">
        <v>2716</v>
      </c>
      <c r="AB112" s="45" t="s">
        <v>2716</v>
      </c>
      <c r="AC112" s="46" t="s">
        <v>2716</v>
      </c>
    </row>
    <row r="113" spans="1:29" s="6" customFormat="1" ht="45" customHeight="1" thickBot="1" x14ac:dyDescent="0.25">
      <c r="A113" s="70" t="s">
        <v>2650</v>
      </c>
      <c r="B113" s="71" t="s">
        <v>1470</v>
      </c>
      <c r="C113" s="72" t="s">
        <v>3020</v>
      </c>
      <c r="D113" s="73" t="s">
        <v>2907</v>
      </c>
      <c r="E113" s="74" t="s">
        <v>2708</v>
      </c>
      <c r="F113" s="74" t="s">
        <v>2708</v>
      </c>
      <c r="G113" s="74" t="s">
        <v>2708</v>
      </c>
      <c r="H113" s="74" t="s">
        <v>2708</v>
      </c>
      <c r="I113" s="74" t="s">
        <v>2708</v>
      </c>
      <c r="J113" s="74" t="s">
        <v>2708</v>
      </c>
      <c r="K113" s="74" t="s">
        <v>2708</v>
      </c>
      <c r="L113" s="74" t="s">
        <v>2708</v>
      </c>
      <c r="M113" s="74" t="s">
        <v>2708</v>
      </c>
      <c r="N113" s="74" t="s">
        <v>2708</v>
      </c>
      <c r="O113" s="74" t="s">
        <v>2708</v>
      </c>
      <c r="P113" s="75" t="s">
        <v>2708</v>
      </c>
      <c r="Q113" s="76" t="s">
        <v>2921</v>
      </c>
      <c r="R113" s="77" t="s">
        <v>2716</v>
      </c>
      <c r="S113" s="77" t="s">
        <v>2716</v>
      </c>
      <c r="T113" s="77" t="s">
        <v>2716</v>
      </c>
      <c r="U113" s="77" t="s">
        <v>2716</v>
      </c>
      <c r="V113" s="77" t="s">
        <v>2716</v>
      </c>
      <c r="W113" s="77" t="s">
        <v>2716</v>
      </c>
      <c r="X113" s="77" t="s">
        <v>2716</v>
      </c>
      <c r="Y113" s="77" t="s">
        <v>2716</v>
      </c>
      <c r="Z113" s="77" t="s">
        <v>2716</v>
      </c>
      <c r="AA113" s="77" t="s">
        <v>2716</v>
      </c>
      <c r="AB113" s="77" t="s">
        <v>2716</v>
      </c>
      <c r="AC113" s="78" t="s">
        <v>2716</v>
      </c>
    </row>
    <row r="114" spans="1:29" s="6" customFormat="1" ht="45" customHeight="1" x14ac:dyDescent="0.2">
      <c r="A114" s="239" t="s">
        <v>2652</v>
      </c>
      <c r="B114" s="242" t="s">
        <v>1032</v>
      </c>
      <c r="C114" s="79" t="s">
        <v>2705</v>
      </c>
      <c r="D114" s="80" t="s">
        <v>3021</v>
      </c>
      <c r="E114" s="80" t="s">
        <v>3021</v>
      </c>
      <c r="F114" s="80" t="s">
        <v>3021</v>
      </c>
      <c r="G114" s="80" t="s">
        <v>3021</v>
      </c>
      <c r="H114" s="80" t="s">
        <v>3021</v>
      </c>
      <c r="I114" s="80" t="s">
        <v>3021</v>
      </c>
      <c r="J114" s="80" t="s">
        <v>3021</v>
      </c>
      <c r="K114" s="80" t="s">
        <v>3021</v>
      </c>
      <c r="L114" s="80" t="s">
        <v>3021</v>
      </c>
      <c r="M114" s="80" t="s">
        <v>3021</v>
      </c>
      <c r="N114" s="80" t="s">
        <v>3021</v>
      </c>
      <c r="O114" s="80" t="s">
        <v>2708</v>
      </c>
      <c r="P114" s="81" t="s">
        <v>2708</v>
      </c>
      <c r="Q114" s="82" t="s">
        <v>3022</v>
      </c>
      <c r="R114" s="83" t="s">
        <v>3022</v>
      </c>
      <c r="S114" s="83" t="s">
        <v>3022</v>
      </c>
      <c r="T114" s="83" t="s">
        <v>3022</v>
      </c>
      <c r="U114" s="83" t="s">
        <v>3022</v>
      </c>
      <c r="V114" s="83" t="s">
        <v>3022</v>
      </c>
      <c r="W114" s="83" t="s">
        <v>3022</v>
      </c>
      <c r="X114" s="83" t="s">
        <v>3022</v>
      </c>
      <c r="Y114" s="83" t="s">
        <v>3022</v>
      </c>
      <c r="Z114" s="83" t="s">
        <v>3022</v>
      </c>
      <c r="AA114" s="83" t="s">
        <v>3022</v>
      </c>
      <c r="AB114" s="83" t="s">
        <v>3022</v>
      </c>
      <c r="AC114" s="84" t="s">
        <v>3022</v>
      </c>
    </row>
    <row r="115" spans="1:29" s="6" customFormat="1" ht="44.25" customHeight="1" x14ac:dyDescent="0.2">
      <c r="A115" s="240" t="s">
        <v>2652</v>
      </c>
      <c r="B115" s="243" t="s">
        <v>1033</v>
      </c>
      <c r="C115" s="41" t="s">
        <v>2705</v>
      </c>
      <c r="D115" s="42" t="s">
        <v>2706</v>
      </c>
      <c r="E115" s="42" t="s">
        <v>2707</v>
      </c>
      <c r="F115" s="42" t="s">
        <v>2708</v>
      </c>
      <c r="G115" s="42" t="s">
        <v>3023</v>
      </c>
      <c r="H115" s="42" t="s">
        <v>3024</v>
      </c>
      <c r="I115" s="42" t="s">
        <v>2711</v>
      </c>
      <c r="J115" s="42" t="s">
        <v>2712</v>
      </c>
      <c r="K115" s="42" t="s">
        <v>3024</v>
      </c>
      <c r="L115" s="42" t="s">
        <v>3024</v>
      </c>
      <c r="M115" s="42" t="s">
        <v>2708</v>
      </c>
      <c r="N115" s="42" t="s">
        <v>2708</v>
      </c>
      <c r="O115" s="42" t="s">
        <v>2708</v>
      </c>
      <c r="P115" s="43" t="s">
        <v>2708</v>
      </c>
      <c r="Q115" s="44" t="s">
        <v>2714</v>
      </c>
      <c r="R115" s="45" t="s">
        <v>2715</v>
      </c>
      <c r="S115" s="45" t="s">
        <v>2716</v>
      </c>
      <c r="T115" s="45" t="s">
        <v>2717</v>
      </c>
      <c r="U115" s="45" t="s">
        <v>2718</v>
      </c>
      <c r="V115" s="45" t="s">
        <v>3025</v>
      </c>
      <c r="W115" s="45" t="s">
        <v>2720</v>
      </c>
      <c r="X115" s="83" t="s">
        <v>3022</v>
      </c>
      <c r="Y115" s="45" t="s">
        <v>2716</v>
      </c>
      <c r="Z115" s="45" t="s">
        <v>2716</v>
      </c>
      <c r="AA115" s="45" t="s">
        <v>2716</v>
      </c>
      <c r="AB115" s="45" t="s">
        <v>2716</v>
      </c>
      <c r="AC115" s="46" t="s">
        <v>2716</v>
      </c>
    </row>
    <row r="116" spans="1:29" s="6" customFormat="1" ht="45" customHeight="1" x14ac:dyDescent="0.2">
      <c r="A116" s="240" t="s">
        <v>2652</v>
      </c>
      <c r="B116" s="243" t="s">
        <v>1055</v>
      </c>
      <c r="C116" s="41" t="s">
        <v>2705</v>
      </c>
      <c r="D116" s="42" t="s">
        <v>2708</v>
      </c>
      <c r="E116" s="42" t="s">
        <v>2708</v>
      </c>
      <c r="F116" s="42" t="s">
        <v>2708</v>
      </c>
      <c r="G116" s="42" t="s">
        <v>2708</v>
      </c>
      <c r="H116" s="42" t="s">
        <v>2708</v>
      </c>
      <c r="I116" s="42" t="s">
        <v>2708</v>
      </c>
      <c r="J116" s="42" t="s">
        <v>2708</v>
      </c>
      <c r="K116" s="42" t="s">
        <v>2708</v>
      </c>
      <c r="L116" s="42" t="s">
        <v>2708</v>
      </c>
      <c r="M116" s="42" t="s">
        <v>2708</v>
      </c>
      <c r="N116" s="42" t="s">
        <v>2708</v>
      </c>
      <c r="O116" s="42" t="s">
        <v>2708</v>
      </c>
      <c r="P116" s="43" t="s">
        <v>2708</v>
      </c>
      <c r="Q116" s="44" t="s">
        <v>2722</v>
      </c>
      <c r="R116" s="45" t="s">
        <v>2723</v>
      </c>
      <c r="S116" s="45" t="s">
        <v>3026</v>
      </c>
      <c r="T116" s="45" t="s">
        <v>2723</v>
      </c>
      <c r="U116" s="45" t="s">
        <v>2723</v>
      </c>
      <c r="V116" s="45" t="s">
        <v>2723</v>
      </c>
      <c r="W116" s="45" t="s">
        <v>3027</v>
      </c>
      <c r="X116" s="45" t="s">
        <v>3028</v>
      </c>
      <c r="Y116" s="45" t="s">
        <v>3028</v>
      </c>
      <c r="Z116" s="45" t="s">
        <v>3026</v>
      </c>
      <c r="AA116" s="45" t="s">
        <v>3026</v>
      </c>
      <c r="AB116" s="45" t="s">
        <v>3026</v>
      </c>
      <c r="AC116" s="46" t="s">
        <v>3028</v>
      </c>
    </row>
    <row r="117" spans="1:29" s="6" customFormat="1" ht="45" customHeight="1" x14ac:dyDescent="0.2">
      <c r="A117" s="240" t="s">
        <v>2652</v>
      </c>
      <c r="B117" s="243" t="s">
        <v>1103</v>
      </c>
      <c r="C117" s="41" t="s">
        <v>2705</v>
      </c>
      <c r="D117" s="42" t="s">
        <v>3029</v>
      </c>
      <c r="E117" s="94" t="s">
        <v>3030</v>
      </c>
      <c r="F117" s="42" t="s">
        <v>2708</v>
      </c>
      <c r="G117" s="94" t="s">
        <v>3031</v>
      </c>
      <c r="H117" s="94" t="s">
        <v>3032</v>
      </c>
      <c r="I117" s="94" t="s">
        <v>3033</v>
      </c>
      <c r="J117" s="94" t="s">
        <v>3034</v>
      </c>
      <c r="K117" s="42" t="s">
        <v>2708</v>
      </c>
      <c r="L117" s="94" t="s">
        <v>3035</v>
      </c>
      <c r="M117" s="42" t="s">
        <v>2708</v>
      </c>
      <c r="N117" s="94" t="s">
        <v>3036</v>
      </c>
      <c r="O117" s="42" t="s">
        <v>2708</v>
      </c>
      <c r="P117" s="43" t="s">
        <v>2708</v>
      </c>
      <c r="Q117" s="44" t="s">
        <v>3037</v>
      </c>
      <c r="R117" s="45" t="s">
        <v>3038</v>
      </c>
      <c r="S117" s="45" t="s">
        <v>3026</v>
      </c>
      <c r="T117" s="45" t="s">
        <v>2893</v>
      </c>
      <c r="U117" s="45" t="s">
        <v>3039</v>
      </c>
      <c r="V117" s="45" t="s">
        <v>2893</v>
      </c>
      <c r="W117" s="45" t="s">
        <v>3040</v>
      </c>
      <c r="X117" s="45" t="s">
        <v>3028</v>
      </c>
      <c r="Y117" s="45" t="s">
        <v>3041</v>
      </c>
      <c r="Z117" s="45" t="s">
        <v>3042</v>
      </c>
      <c r="AA117" s="45" t="s">
        <v>3043</v>
      </c>
      <c r="AB117" s="45" t="s">
        <v>3026</v>
      </c>
      <c r="AC117" s="46" t="s">
        <v>3044</v>
      </c>
    </row>
    <row r="118" spans="1:29" s="6" customFormat="1" ht="45" customHeight="1" x14ac:dyDescent="0.2">
      <c r="A118" s="240" t="s">
        <v>2652</v>
      </c>
      <c r="B118" s="243" t="s">
        <v>1076</v>
      </c>
      <c r="C118" s="41" t="s">
        <v>3045</v>
      </c>
      <c r="D118" s="42" t="s">
        <v>3046</v>
      </c>
      <c r="E118" s="42" t="s">
        <v>2708</v>
      </c>
      <c r="F118" s="42" t="s">
        <v>2708</v>
      </c>
      <c r="G118" s="42" t="s">
        <v>2708</v>
      </c>
      <c r="H118" s="42" t="s">
        <v>3047</v>
      </c>
      <c r="I118" s="42" t="s">
        <v>2708</v>
      </c>
      <c r="J118" s="42" t="s">
        <v>2708</v>
      </c>
      <c r="K118" s="42" t="s">
        <v>2708</v>
      </c>
      <c r="L118" s="42" t="s">
        <v>2708</v>
      </c>
      <c r="M118" s="42" t="s">
        <v>2708</v>
      </c>
      <c r="N118" s="42" t="s">
        <v>2708</v>
      </c>
      <c r="O118" s="42" t="s">
        <v>2708</v>
      </c>
      <c r="P118" s="43" t="s">
        <v>2708</v>
      </c>
      <c r="Q118" s="44" t="s">
        <v>3048</v>
      </c>
      <c r="R118" s="45" t="s">
        <v>3049</v>
      </c>
      <c r="S118" s="45" t="s">
        <v>3049</v>
      </c>
      <c r="T118" s="45" t="s">
        <v>3049</v>
      </c>
      <c r="U118" s="45" t="s">
        <v>3049</v>
      </c>
      <c r="V118" s="45" t="s">
        <v>3049</v>
      </c>
      <c r="W118" s="45" t="s">
        <v>3049</v>
      </c>
      <c r="X118" s="45" t="s">
        <v>3049</v>
      </c>
      <c r="Y118" s="45" t="s">
        <v>3049</v>
      </c>
      <c r="Z118" s="45" t="s">
        <v>3049</v>
      </c>
      <c r="AA118" s="45" t="s">
        <v>3049</v>
      </c>
      <c r="AB118" s="45" t="s">
        <v>3049</v>
      </c>
      <c r="AC118" s="46" t="s">
        <v>3049</v>
      </c>
    </row>
    <row r="119" spans="1:29" s="6" customFormat="1" ht="45" customHeight="1" x14ac:dyDescent="0.2">
      <c r="A119" s="240" t="s">
        <v>2652</v>
      </c>
      <c r="B119" s="243" t="s">
        <v>1102</v>
      </c>
      <c r="C119" s="41" t="s">
        <v>2926</v>
      </c>
      <c r="D119" s="42" t="s">
        <v>3050</v>
      </c>
      <c r="E119" s="42" t="s">
        <v>2708</v>
      </c>
      <c r="F119" s="42" t="s">
        <v>2708</v>
      </c>
      <c r="G119" s="42" t="s">
        <v>2708</v>
      </c>
      <c r="H119" s="42" t="s">
        <v>2708</v>
      </c>
      <c r="I119" s="42" t="s">
        <v>2708</v>
      </c>
      <c r="J119" s="42" t="s">
        <v>2708</v>
      </c>
      <c r="K119" s="42" t="s">
        <v>2708</v>
      </c>
      <c r="L119" s="42" t="s">
        <v>2708</v>
      </c>
      <c r="M119" s="42" t="s">
        <v>2708</v>
      </c>
      <c r="N119" s="42" t="s">
        <v>2708</v>
      </c>
      <c r="O119" s="42" t="s">
        <v>2708</v>
      </c>
      <c r="P119" s="43" t="s">
        <v>2708</v>
      </c>
      <c r="Q119" s="44" t="s">
        <v>2928</v>
      </c>
      <c r="R119" s="45" t="s">
        <v>3049</v>
      </c>
      <c r="S119" s="45" t="s">
        <v>3049</v>
      </c>
      <c r="T119" s="45" t="s">
        <v>3049</v>
      </c>
      <c r="U119" s="45" t="s">
        <v>3051</v>
      </c>
      <c r="V119" s="45" t="s">
        <v>3049</v>
      </c>
      <c r="W119" s="45" t="s">
        <v>3049</v>
      </c>
      <c r="X119" s="45" t="s">
        <v>3049</v>
      </c>
      <c r="Y119" s="45" t="s">
        <v>3051</v>
      </c>
      <c r="Z119" s="45" t="s">
        <v>3051</v>
      </c>
      <c r="AA119" s="45" t="s">
        <v>3051</v>
      </c>
      <c r="AB119" s="45" t="s">
        <v>3049</v>
      </c>
      <c r="AC119" s="46" t="s">
        <v>3051</v>
      </c>
    </row>
    <row r="120" spans="1:29" s="6" customFormat="1" ht="45" customHeight="1" x14ac:dyDescent="0.2">
      <c r="A120" s="240" t="s">
        <v>2652</v>
      </c>
      <c r="B120" s="243" t="s">
        <v>1151</v>
      </c>
      <c r="C120" s="41" t="s">
        <v>2724</v>
      </c>
      <c r="D120" s="42" t="s">
        <v>2708</v>
      </c>
      <c r="E120" s="42" t="s">
        <v>3052</v>
      </c>
      <c r="F120" s="42" t="s">
        <v>2708</v>
      </c>
      <c r="G120" s="42" t="s">
        <v>3053</v>
      </c>
      <c r="H120" s="42" t="s">
        <v>3053</v>
      </c>
      <c r="I120" s="42" t="s">
        <v>3054</v>
      </c>
      <c r="J120" s="42" t="s">
        <v>2708</v>
      </c>
      <c r="K120" s="42" t="s">
        <v>2708</v>
      </c>
      <c r="L120" s="42" t="s">
        <v>2708</v>
      </c>
      <c r="M120" s="42" t="s">
        <v>2708</v>
      </c>
      <c r="N120" s="42" t="s">
        <v>2708</v>
      </c>
      <c r="O120" s="42" t="s">
        <v>2708</v>
      </c>
      <c r="P120" s="43" t="s">
        <v>2708</v>
      </c>
      <c r="Q120" s="44" t="s">
        <v>3055</v>
      </c>
      <c r="R120" s="45" t="s">
        <v>3056</v>
      </c>
      <c r="S120" s="45" t="s">
        <v>3057</v>
      </c>
      <c r="T120" s="45" t="s">
        <v>3058</v>
      </c>
      <c r="U120" s="45" t="s">
        <v>3059</v>
      </c>
      <c r="V120" s="45" t="s">
        <v>3058</v>
      </c>
      <c r="W120" s="45" t="s">
        <v>3060</v>
      </c>
      <c r="X120" s="45" t="s">
        <v>3059</v>
      </c>
      <c r="Y120" s="45" t="s">
        <v>3059</v>
      </c>
      <c r="Z120" s="45" t="s">
        <v>3051</v>
      </c>
      <c r="AA120" s="45" t="s">
        <v>3051</v>
      </c>
      <c r="AB120" s="45" t="s">
        <v>3051</v>
      </c>
      <c r="AC120" s="46" t="s">
        <v>3059</v>
      </c>
    </row>
    <row r="121" spans="1:29" s="6" customFormat="1" ht="45" customHeight="1" x14ac:dyDescent="0.2">
      <c r="A121" s="240" t="s">
        <v>2652</v>
      </c>
      <c r="B121" s="243" t="s">
        <v>1166</v>
      </c>
      <c r="C121" s="41" t="s">
        <v>2724</v>
      </c>
      <c r="D121" s="42" t="s">
        <v>2708</v>
      </c>
      <c r="E121" s="42" t="s">
        <v>2766</v>
      </c>
      <c r="F121" s="42" t="s">
        <v>2708</v>
      </c>
      <c r="G121" s="42" t="s">
        <v>2708</v>
      </c>
      <c r="H121" s="42" t="s">
        <v>2708</v>
      </c>
      <c r="I121" s="42" t="s">
        <v>2708</v>
      </c>
      <c r="J121" s="42" t="s">
        <v>2708</v>
      </c>
      <c r="K121" s="42" t="s">
        <v>2708</v>
      </c>
      <c r="L121" s="42" t="s">
        <v>2708</v>
      </c>
      <c r="M121" s="42" t="s">
        <v>2708</v>
      </c>
      <c r="N121" s="42" t="s">
        <v>2708</v>
      </c>
      <c r="O121" s="42" t="s">
        <v>2708</v>
      </c>
      <c r="P121" s="43" t="s">
        <v>2708</v>
      </c>
      <c r="Q121" s="44" t="s">
        <v>3061</v>
      </c>
      <c r="R121" s="45" t="s">
        <v>3062</v>
      </c>
      <c r="S121" s="45" t="s">
        <v>3057</v>
      </c>
      <c r="T121" s="45" t="s">
        <v>3063</v>
      </c>
      <c r="U121" s="45" t="s">
        <v>3064</v>
      </c>
      <c r="V121" s="45" t="s">
        <v>3063</v>
      </c>
      <c r="W121" s="45" t="s">
        <v>3060</v>
      </c>
      <c r="X121" s="45" t="s">
        <v>3064</v>
      </c>
      <c r="Y121" s="45" t="s">
        <v>3064</v>
      </c>
      <c r="Z121" s="45" t="s">
        <v>3051</v>
      </c>
      <c r="AA121" s="45" t="s">
        <v>3051</v>
      </c>
      <c r="AB121" s="45" t="s">
        <v>3051</v>
      </c>
      <c r="AC121" s="46" t="s">
        <v>3064</v>
      </c>
    </row>
    <row r="122" spans="1:29" s="6" customFormat="1" ht="45" customHeight="1" x14ac:dyDescent="0.2">
      <c r="A122" s="240" t="s">
        <v>2652</v>
      </c>
      <c r="B122" s="243" t="s">
        <v>1150</v>
      </c>
      <c r="C122" s="41" t="s">
        <v>2724</v>
      </c>
      <c r="D122" s="42" t="s">
        <v>2772</v>
      </c>
      <c r="E122" s="42" t="s">
        <v>3065</v>
      </c>
      <c r="F122" s="42" t="s">
        <v>2708</v>
      </c>
      <c r="G122" s="42" t="s">
        <v>2708</v>
      </c>
      <c r="H122" s="42" t="s">
        <v>2708</v>
      </c>
      <c r="I122" s="42" t="s">
        <v>2708</v>
      </c>
      <c r="J122" s="42" t="s">
        <v>2708</v>
      </c>
      <c r="K122" s="42" t="s">
        <v>2708</v>
      </c>
      <c r="L122" s="42" t="s">
        <v>2708</v>
      </c>
      <c r="M122" s="42" t="s">
        <v>2708</v>
      </c>
      <c r="N122" s="42" t="s">
        <v>2708</v>
      </c>
      <c r="O122" s="42" t="s">
        <v>2708</v>
      </c>
      <c r="P122" s="43" t="s">
        <v>2708</v>
      </c>
      <c r="Q122" s="44" t="s">
        <v>3066</v>
      </c>
      <c r="R122" s="45" t="s">
        <v>3067</v>
      </c>
      <c r="S122" s="45" t="s">
        <v>3068</v>
      </c>
      <c r="T122" s="45" t="s">
        <v>3069</v>
      </c>
      <c r="U122" s="45" t="s">
        <v>3069</v>
      </c>
      <c r="V122" s="45" t="s">
        <v>3069</v>
      </c>
      <c r="W122" s="45" t="s">
        <v>3070</v>
      </c>
      <c r="X122" s="45" t="s">
        <v>3069</v>
      </c>
      <c r="Y122" s="45" t="s">
        <v>3070</v>
      </c>
      <c r="Z122" s="45" t="s">
        <v>3069</v>
      </c>
      <c r="AA122" s="45" t="s">
        <v>3070</v>
      </c>
      <c r="AB122" s="45" t="s">
        <v>3070</v>
      </c>
      <c r="AC122" s="46" t="s">
        <v>3069</v>
      </c>
    </row>
    <row r="123" spans="1:29" s="6" customFormat="1" ht="45" customHeight="1" x14ac:dyDescent="0.2">
      <c r="A123" s="240" t="s">
        <v>2652</v>
      </c>
      <c r="B123" s="243" t="s">
        <v>1177</v>
      </c>
      <c r="C123" s="41" t="s">
        <v>3071</v>
      </c>
      <c r="D123" s="42" t="s">
        <v>3072</v>
      </c>
      <c r="E123" s="42" t="s">
        <v>2708</v>
      </c>
      <c r="F123" s="42" t="s">
        <v>2708</v>
      </c>
      <c r="G123" s="42" t="s">
        <v>2708</v>
      </c>
      <c r="H123" s="42" t="s">
        <v>3073</v>
      </c>
      <c r="I123" s="42" t="s">
        <v>2708</v>
      </c>
      <c r="J123" s="42" t="s">
        <v>2708</v>
      </c>
      <c r="K123" s="42" t="s">
        <v>2708</v>
      </c>
      <c r="L123" s="42" t="s">
        <v>2708</v>
      </c>
      <c r="M123" s="42" t="s">
        <v>2708</v>
      </c>
      <c r="N123" s="42" t="s">
        <v>2708</v>
      </c>
      <c r="O123" s="42" t="s">
        <v>2708</v>
      </c>
      <c r="P123" s="43" t="s">
        <v>2708</v>
      </c>
      <c r="Q123" s="44" t="s">
        <v>3074</v>
      </c>
      <c r="R123" s="45" t="s">
        <v>3049</v>
      </c>
      <c r="S123" s="45" t="s">
        <v>3049</v>
      </c>
      <c r="T123" s="45" t="s">
        <v>3049</v>
      </c>
      <c r="U123" s="45" t="s">
        <v>3049</v>
      </c>
      <c r="V123" s="45" t="s">
        <v>3049</v>
      </c>
      <c r="W123" s="45" t="s">
        <v>3049</v>
      </c>
      <c r="X123" s="45" t="s">
        <v>3049</v>
      </c>
      <c r="Y123" s="45" t="s">
        <v>3049</v>
      </c>
      <c r="Z123" s="45" t="s">
        <v>3075</v>
      </c>
      <c r="AA123" s="45" t="s">
        <v>3049</v>
      </c>
      <c r="AB123" s="45" t="s">
        <v>3049</v>
      </c>
      <c r="AC123" s="46" t="s">
        <v>3064</v>
      </c>
    </row>
    <row r="124" spans="1:29" s="6" customFormat="1" ht="45" customHeight="1" x14ac:dyDescent="0.2">
      <c r="A124" s="240" t="s">
        <v>2652</v>
      </c>
      <c r="B124" s="243" t="s">
        <v>1201</v>
      </c>
      <c r="C124" s="41" t="s">
        <v>3076</v>
      </c>
      <c r="D124" s="42" t="s">
        <v>2913</v>
      </c>
      <c r="E124" s="42" t="s">
        <v>2913</v>
      </c>
      <c r="F124" s="42" t="s">
        <v>2913</v>
      </c>
      <c r="G124" s="42" t="s">
        <v>2949</v>
      </c>
      <c r="H124" s="42" t="s">
        <v>2913</v>
      </c>
      <c r="I124" s="42" t="s">
        <v>2913</v>
      </c>
      <c r="J124" s="42" t="s">
        <v>2708</v>
      </c>
      <c r="K124" s="42" t="s">
        <v>2708</v>
      </c>
      <c r="L124" s="42" t="s">
        <v>2708</v>
      </c>
      <c r="M124" s="42" t="s">
        <v>2708</v>
      </c>
      <c r="N124" s="42" t="s">
        <v>2708</v>
      </c>
      <c r="O124" s="42" t="s">
        <v>2708</v>
      </c>
      <c r="P124" s="43" t="s">
        <v>2708</v>
      </c>
      <c r="Q124" s="44" t="s">
        <v>2776</v>
      </c>
      <c r="R124" s="45" t="s">
        <v>3077</v>
      </c>
      <c r="S124" s="45" t="s">
        <v>3078</v>
      </c>
      <c r="T124" s="45" t="s">
        <v>3079</v>
      </c>
      <c r="U124" s="45" t="s">
        <v>3080</v>
      </c>
      <c r="V124" s="45" t="s">
        <v>3063</v>
      </c>
      <c r="W124" s="45" t="s">
        <v>3081</v>
      </c>
      <c r="X124" s="45" t="s">
        <v>3080</v>
      </c>
      <c r="Y124" s="45" t="s">
        <v>3080</v>
      </c>
      <c r="Z124" s="45" t="s">
        <v>3078</v>
      </c>
      <c r="AA124" s="45" t="s">
        <v>3078</v>
      </c>
      <c r="AB124" s="45" t="s">
        <v>3078</v>
      </c>
      <c r="AC124" s="46" t="s">
        <v>3044</v>
      </c>
    </row>
    <row r="125" spans="1:29" s="6" customFormat="1" ht="45" customHeight="1" x14ac:dyDescent="0.2">
      <c r="A125" s="240" t="s">
        <v>2652</v>
      </c>
      <c r="B125" s="243" t="s">
        <v>1211</v>
      </c>
      <c r="C125" s="41" t="s">
        <v>2779</v>
      </c>
      <c r="D125" s="42" t="s">
        <v>2780</v>
      </c>
      <c r="E125" s="42" t="s">
        <v>2781</v>
      </c>
      <c r="F125" s="42" t="s">
        <v>2708</v>
      </c>
      <c r="G125" s="42" t="s">
        <v>2781</v>
      </c>
      <c r="H125" s="42" t="s">
        <v>2781</v>
      </c>
      <c r="I125" s="42" t="s">
        <v>2781</v>
      </c>
      <c r="J125" s="42" t="s">
        <v>2708</v>
      </c>
      <c r="K125" s="42" t="s">
        <v>2708</v>
      </c>
      <c r="L125" s="42" t="s">
        <v>2708</v>
      </c>
      <c r="M125" s="42" t="s">
        <v>2708</v>
      </c>
      <c r="N125" s="42" t="s">
        <v>2708</v>
      </c>
      <c r="O125" s="42" t="s">
        <v>2708</v>
      </c>
      <c r="P125" s="43" t="s">
        <v>2708</v>
      </c>
      <c r="Q125" s="44" t="s">
        <v>3331</v>
      </c>
      <c r="R125" s="45" t="s">
        <v>3332</v>
      </c>
      <c r="S125" s="45" t="s">
        <v>3086</v>
      </c>
      <c r="T125" s="45" t="s">
        <v>3332</v>
      </c>
      <c r="U125" s="45" t="s">
        <v>3333</v>
      </c>
      <c r="V125" s="45" t="s">
        <v>3332</v>
      </c>
      <c r="W125" s="45" t="s">
        <v>3335</v>
      </c>
      <c r="X125" s="45" t="s">
        <v>3333</v>
      </c>
      <c r="Y125" s="45" t="s">
        <v>3333</v>
      </c>
      <c r="Z125" s="45" t="s">
        <v>3086</v>
      </c>
      <c r="AA125" s="45" t="s">
        <v>3086</v>
      </c>
      <c r="AB125" s="45" t="s">
        <v>3086</v>
      </c>
      <c r="AC125" s="46" t="s">
        <v>3333</v>
      </c>
    </row>
    <row r="126" spans="1:29" s="6" customFormat="1" ht="45" customHeight="1" x14ac:dyDescent="0.2">
      <c r="A126" s="240" t="s">
        <v>2652</v>
      </c>
      <c r="B126" s="243" t="s">
        <v>1222</v>
      </c>
      <c r="C126" s="41" t="s">
        <v>2782</v>
      </c>
      <c r="D126" s="42" t="s">
        <v>3083</v>
      </c>
      <c r="E126" s="42" t="s">
        <v>2784</v>
      </c>
      <c r="F126" s="42" t="s">
        <v>2708</v>
      </c>
      <c r="G126" s="42" t="s">
        <v>3084</v>
      </c>
      <c r="H126" s="42" t="s">
        <v>3085</v>
      </c>
      <c r="I126" s="42" t="s">
        <v>2787</v>
      </c>
      <c r="J126" s="42" t="s">
        <v>2708</v>
      </c>
      <c r="K126" s="42" t="s">
        <v>3085</v>
      </c>
      <c r="L126" s="42" t="s">
        <v>3085</v>
      </c>
      <c r="M126" s="42" t="s">
        <v>2708</v>
      </c>
      <c r="N126" s="42" t="s">
        <v>2708</v>
      </c>
      <c r="O126" s="42" t="s">
        <v>2708</v>
      </c>
      <c r="P126" s="43" t="s">
        <v>2708</v>
      </c>
      <c r="Q126" s="44" t="s">
        <v>2776</v>
      </c>
      <c r="R126" s="45" t="s">
        <v>3077</v>
      </c>
      <c r="S126" s="45" t="s">
        <v>3086</v>
      </c>
      <c r="T126" s="45" t="s">
        <v>3063</v>
      </c>
      <c r="U126" s="45" t="s">
        <v>3080</v>
      </c>
      <c r="V126" s="45" t="s">
        <v>3063</v>
      </c>
      <c r="W126" s="45" t="s">
        <v>3082</v>
      </c>
      <c r="X126" s="45" t="s">
        <v>3080</v>
      </c>
      <c r="Y126" s="45" t="s">
        <v>3080</v>
      </c>
      <c r="Z126" s="45" t="s">
        <v>3087</v>
      </c>
      <c r="AA126" s="45" t="s">
        <v>3087</v>
      </c>
      <c r="AB126" s="45" t="s">
        <v>3087</v>
      </c>
      <c r="AC126" s="46" t="s">
        <v>3044</v>
      </c>
    </row>
    <row r="127" spans="1:29" s="6" customFormat="1" ht="45" customHeight="1" x14ac:dyDescent="0.2">
      <c r="A127" s="240" t="s">
        <v>2652</v>
      </c>
      <c r="B127" s="243" t="s">
        <v>1230</v>
      </c>
      <c r="C127" s="41" t="s">
        <v>2724</v>
      </c>
      <c r="D127" s="42" t="s">
        <v>2708</v>
      </c>
      <c r="E127" s="42" t="s">
        <v>2708</v>
      </c>
      <c r="F127" s="42" t="s">
        <v>2708</v>
      </c>
      <c r="G127" s="42" t="s">
        <v>2708</v>
      </c>
      <c r="H127" s="42" t="s">
        <v>2708</v>
      </c>
      <c r="I127" s="42" t="s">
        <v>2708</v>
      </c>
      <c r="J127" s="42" t="s">
        <v>2708</v>
      </c>
      <c r="K127" s="42" t="s">
        <v>2708</v>
      </c>
      <c r="L127" s="42" t="s">
        <v>2708</v>
      </c>
      <c r="M127" s="42" t="s">
        <v>2708</v>
      </c>
      <c r="N127" s="42" t="s">
        <v>2708</v>
      </c>
      <c r="O127" s="42" t="s">
        <v>2708</v>
      </c>
      <c r="P127" s="43" t="s">
        <v>2708</v>
      </c>
      <c r="Q127" s="44" t="s">
        <v>3074</v>
      </c>
      <c r="R127" s="45" t="s">
        <v>3088</v>
      </c>
      <c r="S127" s="45" t="s">
        <v>3088</v>
      </c>
      <c r="T127" s="45" t="s">
        <v>3089</v>
      </c>
      <c r="U127" s="45" t="s">
        <v>3089</v>
      </c>
      <c r="V127" s="45" t="s">
        <v>3089</v>
      </c>
      <c r="W127" s="45" t="s">
        <v>3089</v>
      </c>
      <c r="X127" s="45" t="s">
        <v>3089</v>
      </c>
      <c r="Y127" s="45" t="s">
        <v>3089</v>
      </c>
      <c r="Z127" s="45" t="s">
        <v>3089</v>
      </c>
      <c r="AA127" s="45" t="s">
        <v>3089</v>
      </c>
      <c r="AB127" s="45" t="s">
        <v>3089</v>
      </c>
      <c r="AC127" s="46" t="s">
        <v>3089</v>
      </c>
    </row>
    <row r="128" spans="1:29" s="6" customFormat="1" ht="45" customHeight="1" x14ac:dyDescent="0.2">
      <c r="A128" s="240" t="s">
        <v>2652</v>
      </c>
      <c r="B128" s="243" t="s">
        <v>1241</v>
      </c>
      <c r="C128" s="41" t="s">
        <v>3090</v>
      </c>
      <c r="D128" s="42" t="s">
        <v>2708</v>
      </c>
      <c r="E128" s="42" t="s">
        <v>3091</v>
      </c>
      <c r="F128" s="42" t="s">
        <v>2708</v>
      </c>
      <c r="G128" s="42" t="s">
        <v>2708</v>
      </c>
      <c r="H128" s="42" t="s">
        <v>2708</v>
      </c>
      <c r="I128" s="42" t="s">
        <v>2708</v>
      </c>
      <c r="J128" s="42" t="s">
        <v>3092</v>
      </c>
      <c r="K128" s="42" t="s">
        <v>2999</v>
      </c>
      <c r="L128" s="42" t="s">
        <v>2708</v>
      </c>
      <c r="M128" s="42" t="s">
        <v>2708</v>
      </c>
      <c r="N128" s="42" t="s">
        <v>2708</v>
      </c>
      <c r="O128" s="42" t="s">
        <v>2708</v>
      </c>
      <c r="P128" s="43" t="s">
        <v>2708</v>
      </c>
      <c r="Q128" s="44" t="s">
        <v>3093</v>
      </c>
      <c r="R128" s="45" t="s">
        <v>3093</v>
      </c>
      <c r="S128" s="45" t="s">
        <v>3094</v>
      </c>
      <c r="T128" s="45" t="s">
        <v>3089</v>
      </c>
      <c r="U128" s="45" t="s">
        <v>3089</v>
      </c>
      <c r="V128" s="45" t="s">
        <v>3089</v>
      </c>
      <c r="W128" s="45" t="s">
        <v>3095</v>
      </c>
      <c r="X128" s="45" t="s">
        <v>3089</v>
      </c>
      <c r="Y128" s="45" t="s">
        <v>3089</v>
      </c>
      <c r="Z128" s="45" t="s">
        <v>3089</v>
      </c>
      <c r="AA128" s="45" t="s">
        <v>3089</v>
      </c>
      <c r="AB128" s="45" t="s">
        <v>3089</v>
      </c>
      <c r="AC128" s="46" t="s">
        <v>3089</v>
      </c>
    </row>
    <row r="129" spans="1:29" s="6" customFormat="1" ht="45" customHeight="1" x14ac:dyDescent="0.2">
      <c r="A129" s="240" t="s">
        <v>2652</v>
      </c>
      <c r="B129" s="243" t="s">
        <v>1248</v>
      </c>
      <c r="C129" s="41" t="s">
        <v>3076</v>
      </c>
      <c r="D129" s="42" t="s">
        <v>3096</v>
      </c>
      <c r="E129" s="42" t="s">
        <v>2816</v>
      </c>
      <c r="F129" s="42" t="s">
        <v>2708</v>
      </c>
      <c r="G129" s="42" t="s">
        <v>3097</v>
      </c>
      <c r="H129" s="42" t="s">
        <v>2816</v>
      </c>
      <c r="I129" s="42" t="s">
        <v>3098</v>
      </c>
      <c r="J129" s="42" t="s">
        <v>2708</v>
      </c>
      <c r="K129" s="42" t="s">
        <v>2708</v>
      </c>
      <c r="L129" s="42" t="s">
        <v>2708</v>
      </c>
      <c r="M129" s="42" t="s">
        <v>2708</v>
      </c>
      <c r="N129" s="42" t="s">
        <v>2708</v>
      </c>
      <c r="O129" s="42" t="s">
        <v>2708</v>
      </c>
      <c r="P129" s="43" t="s">
        <v>2708</v>
      </c>
      <c r="Q129" s="44" t="s">
        <v>2776</v>
      </c>
      <c r="R129" s="45" t="s">
        <v>3077</v>
      </c>
      <c r="S129" s="45" t="s">
        <v>3099</v>
      </c>
      <c r="T129" s="45" t="s">
        <v>3100</v>
      </c>
      <c r="U129" s="45" t="s">
        <v>3080</v>
      </c>
      <c r="V129" s="45" t="s">
        <v>3063</v>
      </c>
      <c r="W129" s="45" t="s">
        <v>3101</v>
      </c>
      <c r="X129" s="45" t="s">
        <v>3080</v>
      </c>
      <c r="Y129" s="45" t="s">
        <v>3080</v>
      </c>
      <c r="Z129" s="45" t="s">
        <v>3099</v>
      </c>
      <c r="AA129" s="45" t="s">
        <v>3099</v>
      </c>
      <c r="AB129" s="45" t="s">
        <v>3099</v>
      </c>
      <c r="AC129" s="46" t="s">
        <v>3044</v>
      </c>
    </row>
    <row r="130" spans="1:29" s="6" customFormat="1" ht="45" customHeight="1" x14ac:dyDescent="0.2">
      <c r="A130" s="240" t="s">
        <v>2652</v>
      </c>
      <c r="B130" s="243" t="s">
        <v>1255</v>
      </c>
      <c r="C130" s="41" t="s">
        <v>3076</v>
      </c>
      <c r="D130" s="42" t="s">
        <v>2816</v>
      </c>
      <c r="E130" s="42" t="s">
        <v>2954</v>
      </c>
      <c r="F130" s="42" t="s">
        <v>2708</v>
      </c>
      <c r="G130" s="42" t="s">
        <v>3102</v>
      </c>
      <c r="H130" s="42" t="s">
        <v>2816</v>
      </c>
      <c r="I130" s="42" t="s">
        <v>3098</v>
      </c>
      <c r="J130" s="42" t="s">
        <v>2708</v>
      </c>
      <c r="K130" s="42" t="s">
        <v>2708</v>
      </c>
      <c r="L130" s="42" t="s">
        <v>2708</v>
      </c>
      <c r="M130" s="42" t="s">
        <v>2708</v>
      </c>
      <c r="N130" s="42" t="s">
        <v>2708</v>
      </c>
      <c r="O130" s="42" t="s">
        <v>2708</v>
      </c>
      <c r="P130" s="43" t="s">
        <v>2708</v>
      </c>
      <c r="Q130" s="44" t="s">
        <v>3103</v>
      </c>
      <c r="R130" s="45" t="s">
        <v>3104</v>
      </c>
      <c r="S130" s="45" t="s">
        <v>3099</v>
      </c>
      <c r="T130" s="45" t="s">
        <v>3105</v>
      </c>
      <c r="U130" s="45" t="s">
        <v>3106</v>
      </c>
      <c r="V130" s="45" t="s">
        <v>3063</v>
      </c>
      <c r="W130" s="45" t="s">
        <v>3107</v>
      </c>
      <c r="X130" s="45" t="s">
        <v>3106</v>
      </c>
      <c r="Y130" s="45" t="s">
        <v>3106</v>
      </c>
      <c r="Z130" s="45" t="s">
        <v>3099</v>
      </c>
      <c r="AA130" s="45" t="s">
        <v>3099</v>
      </c>
      <c r="AB130" s="45" t="s">
        <v>3099</v>
      </c>
      <c r="AC130" s="46" t="s">
        <v>3044</v>
      </c>
    </row>
    <row r="131" spans="1:29" s="6" customFormat="1" ht="45" customHeight="1" x14ac:dyDescent="0.2">
      <c r="A131" s="240" t="s">
        <v>2652</v>
      </c>
      <c r="B131" s="243" t="s">
        <v>1262</v>
      </c>
      <c r="C131" s="41" t="s">
        <v>2724</v>
      </c>
      <c r="D131" s="42" t="s">
        <v>2815</v>
      </c>
      <c r="E131" s="42" t="s">
        <v>2816</v>
      </c>
      <c r="F131" s="42" t="s">
        <v>2708</v>
      </c>
      <c r="G131" s="42" t="s">
        <v>2817</v>
      </c>
      <c r="H131" s="42" t="s">
        <v>2818</v>
      </c>
      <c r="I131" s="42" t="s">
        <v>2806</v>
      </c>
      <c r="J131" s="42" t="s">
        <v>2708</v>
      </c>
      <c r="K131" s="42" t="s">
        <v>2708</v>
      </c>
      <c r="L131" s="42" t="s">
        <v>2708</v>
      </c>
      <c r="M131" s="42" t="s">
        <v>2708</v>
      </c>
      <c r="N131" s="42" t="s">
        <v>2708</v>
      </c>
      <c r="O131" s="42" t="s">
        <v>2708</v>
      </c>
      <c r="P131" s="43" t="s">
        <v>2708</v>
      </c>
      <c r="Q131" s="44" t="s">
        <v>2776</v>
      </c>
      <c r="R131" s="45" t="s">
        <v>3077</v>
      </c>
      <c r="S131" s="45" t="s">
        <v>3099</v>
      </c>
      <c r="T131" s="45" t="s">
        <v>3108</v>
      </c>
      <c r="U131" s="45" t="s">
        <v>3080</v>
      </c>
      <c r="V131" s="45" t="s">
        <v>3063</v>
      </c>
      <c r="W131" s="45" t="s">
        <v>3081</v>
      </c>
      <c r="X131" s="45" t="s">
        <v>3080</v>
      </c>
      <c r="Y131" s="45" t="s">
        <v>3080</v>
      </c>
      <c r="Z131" s="45" t="s">
        <v>3109</v>
      </c>
      <c r="AA131" s="45" t="s">
        <v>3109</v>
      </c>
      <c r="AB131" s="45" t="s">
        <v>3109</v>
      </c>
      <c r="AC131" s="46" t="s">
        <v>3044</v>
      </c>
    </row>
    <row r="132" spans="1:29" s="6" customFormat="1" ht="45" customHeight="1" x14ac:dyDescent="0.2">
      <c r="A132" s="240" t="s">
        <v>2652</v>
      </c>
      <c r="B132" s="243" t="s">
        <v>1266</v>
      </c>
      <c r="C132" s="41" t="s">
        <v>2724</v>
      </c>
      <c r="D132" s="42" t="s">
        <v>2815</v>
      </c>
      <c r="E132" s="42" t="s">
        <v>2816</v>
      </c>
      <c r="F132" s="42" t="s">
        <v>2708</v>
      </c>
      <c r="G132" s="42" t="s">
        <v>3110</v>
      </c>
      <c r="H132" s="42" t="s">
        <v>2818</v>
      </c>
      <c r="I132" s="42" t="s">
        <v>2806</v>
      </c>
      <c r="J132" s="42" t="s">
        <v>2708</v>
      </c>
      <c r="K132" s="42" t="s">
        <v>2708</v>
      </c>
      <c r="L132" s="42" t="s">
        <v>2708</v>
      </c>
      <c r="M132" s="42" t="s">
        <v>2708</v>
      </c>
      <c r="N132" s="42" t="s">
        <v>2708</v>
      </c>
      <c r="O132" s="42" t="s">
        <v>2708</v>
      </c>
      <c r="P132" s="43" t="s">
        <v>2708</v>
      </c>
      <c r="Q132" s="44" t="s">
        <v>3103</v>
      </c>
      <c r="R132" s="45" t="s">
        <v>3104</v>
      </c>
      <c r="S132" s="45" t="s">
        <v>3099</v>
      </c>
      <c r="T132" s="45" t="s">
        <v>3105</v>
      </c>
      <c r="U132" s="45" t="s">
        <v>3106</v>
      </c>
      <c r="V132" s="45" t="s">
        <v>3063</v>
      </c>
      <c r="W132" s="45" t="s">
        <v>3107</v>
      </c>
      <c r="X132" s="45" t="s">
        <v>3106</v>
      </c>
      <c r="Y132" s="45" t="s">
        <v>3106</v>
      </c>
      <c r="Z132" s="45" t="s">
        <v>3109</v>
      </c>
      <c r="AA132" s="45" t="s">
        <v>3109</v>
      </c>
      <c r="AB132" s="45" t="s">
        <v>3109</v>
      </c>
      <c r="AC132" s="46" t="s">
        <v>3044</v>
      </c>
    </row>
    <row r="133" spans="1:29" s="6" customFormat="1" ht="45" customHeight="1" x14ac:dyDescent="0.2">
      <c r="A133" s="240" t="s">
        <v>2652</v>
      </c>
      <c r="B133" s="243" t="s">
        <v>1273</v>
      </c>
      <c r="C133" s="41" t="s">
        <v>3111</v>
      </c>
      <c r="D133" s="42" t="s">
        <v>3112</v>
      </c>
      <c r="E133" s="42" t="s">
        <v>2708</v>
      </c>
      <c r="F133" s="42" t="s">
        <v>2708</v>
      </c>
      <c r="G133" s="42" t="s">
        <v>2708</v>
      </c>
      <c r="H133" s="42" t="s">
        <v>2708</v>
      </c>
      <c r="I133" s="42" t="s">
        <v>2708</v>
      </c>
      <c r="J133" s="42" t="s">
        <v>2708</v>
      </c>
      <c r="K133" s="42" t="s">
        <v>2708</v>
      </c>
      <c r="L133" s="42" t="s">
        <v>2708</v>
      </c>
      <c r="M133" s="42" t="s">
        <v>2708</v>
      </c>
      <c r="N133" s="42" t="s">
        <v>2708</v>
      </c>
      <c r="O133" s="42" t="s">
        <v>2708</v>
      </c>
      <c r="P133" s="43" t="s">
        <v>2708</v>
      </c>
      <c r="Q133" s="44" t="s">
        <v>3113</v>
      </c>
      <c r="R133" s="45" t="s">
        <v>3069</v>
      </c>
      <c r="S133" s="45" t="s">
        <v>3069</v>
      </c>
      <c r="T133" s="45" t="s">
        <v>3069</v>
      </c>
      <c r="U133" s="45" t="s">
        <v>3069</v>
      </c>
      <c r="V133" s="45" t="s">
        <v>3069</v>
      </c>
      <c r="W133" s="45" t="s">
        <v>3069</v>
      </c>
      <c r="X133" s="45" t="s">
        <v>3069</v>
      </c>
      <c r="Y133" s="45" t="s">
        <v>3114</v>
      </c>
      <c r="Z133" s="45" t="s">
        <v>3114</v>
      </c>
      <c r="AA133" s="45" t="s">
        <v>3069</v>
      </c>
      <c r="AB133" s="45" t="s">
        <v>3069</v>
      </c>
      <c r="AC133" s="46" t="s">
        <v>3069</v>
      </c>
    </row>
    <row r="134" spans="1:29" s="6" customFormat="1" ht="45" customHeight="1" x14ac:dyDescent="0.2">
      <c r="A134" s="240" t="s">
        <v>2652</v>
      </c>
      <c r="B134" s="243" t="s">
        <v>1280</v>
      </c>
      <c r="C134" s="41" t="s">
        <v>3115</v>
      </c>
      <c r="D134" s="42" t="s">
        <v>3116</v>
      </c>
      <c r="E134" s="42" t="s">
        <v>3116</v>
      </c>
      <c r="F134" s="42" t="s">
        <v>2708</v>
      </c>
      <c r="G134" s="42" t="s">
        <v>3116</v>
      </c>
      <c r="H134" s="42" t="s">
        <v>3116</v>
      </c>
      <c r="I134" s="42" t="s">
        <v>3116</v>
      </c>
      <c r="J134" s="42" t="s">
        <v>2708</v>
      </c>
      <c r="K134" s="42" t="s">
        <v>2708</v>
      </c>
      <c r="L134" s="42" t="s">
        <v>2708</v>
      </c>
      <c r="M134" s="42" t="s">
        <v>2708</v>
      </c>
      <c r="N134" s="42" t="s">
        <v>2708</v>
      </c>
      <c r="O134" s="42" t="s">
        <v>2708</v>
      </c>
      <c r="P134" s="43" t="s">
        <v>2708</v>
      </c>
      <c r="Q134" s="44" t="s">
        <v>3117</v>
      </c>
      <c r="R134" s="45" t="s">
        <v>3118</v>
      </c>
      <c r="S134" s="45" t="s">
        <v>3069</v>
      </c>
      <c r="T134" s="45" t="s">
        <v>3119</v>
      </c>
      <c r="U134" s="45" t="s">
        <v>3119</v>
      </c>
      <c r="V134" s="45" t="s">
        <v>3119</v>
      </c>
      <c r="W134" s="45" t="s">
        <v>3120</v>
      </c>
      <c r="X134" s="45" t="s">
        <v>3120</v>
      </c>
      <c r="Y134" s="45" t="s">
        <v>3120</v>
      </c>
      <c r="Z134" s="45" t="s">
        <v>3120</v>
      </c>
      <c r="AA134" s="45" t="s">
        <v>3120</v>
      </c>
      <c r="AB134" s="45" t="s">
        <v>3120</v>
      </c>
      <c r="AC134" s="46" t="s">
        <v>3120</v>
      </c>
    </row>
    <row r="135" spans="1:29" s="6" customFormat="1" ht="45" customHeight="1" x14ac:dyDescent="0.2">
      <c r="A135" s="240" t="s">
        <v>2652</v>
      </c>
      <c r="B135" s="243" t="s">
        <v>1286</v>
      </c>
      <c r="C135" s="41" t="s">
        <v>3121</v>
      </c>
      <c r="D135" s="42" t="s">
        <v>3122</v>
      </c>
      <c r="E135" s="42" t="s">
        <v>3122</v>
      </c>
      <c r="F135" s="42" t="s">
        <v>2708</v>
      </c>
      <c r="G135" s="42" t="s">
        <v>3122</v>
      </c>
      <c r="H135" s="42" t="s">
        <v>3122</v>
      </c>
      <c r="I135" s="42" t="s">
        <v>3122</v>
      </c>
      <c r="J135" s="42" t="s">
        <v>2708</v>
      </c>
      <c r="K135" s="42" t="s">
        <v>2708</v>
      </c>
      <c r="L135" s="42" t="s">
        <v>2708</v>
      </c>
      <c r="M135" s="42" t="s">
        <v>2708</v>
      </c>
      <c r="N135" s="42" t="s">
        <v>2708</v>
      </c>
      <c r="O135" s="42" t="s">
        <v>2708</v>
      </c>
      <c r="P135" s="43" t="s">
        <v>2708</v>
      </c>
      <c r="Q135" s="44" t="s">
        <v>3123</v>
      </c>
      <c r="R135" s="45" t="s">
        <v>3124</v>
      </c>
      <c r="S135" s="45" t="s">
        <v>3069</v>
      </c>
      <c r="T135" s="45" t="s">
        <v>3124</v>
      </c>
      <c r="U135" s="45" t="s">
        <v>3124</v>
      </c>
      <c r="V135" s="45" t="s">
        <v>3124</v>
      </c>
      <c r="W135" s="45" t="s">
        <v>3107</v>
      </c>
      <c r="X135" s="45" t="s">
        <v>3069</v>
      </c>
      <c r="Y135" s="45" t="s">
        <v>3069</v>
      </c>
      <c r="Z135" s="45" t="s">
        <v>3125</v>
      </c>
      <c r="AA135" s="45" t="s">
        <v>3069</v>
      </c>
      <c r="AB135" s="45" t="s">
        <v>3069</v>
      </c>
      <c r="AC135" s="46" t="s">
        <v>3069</v>
      </c>
    </row>
    <row r="136" spans="1:29" s="6" customFormat="1" ht="45" customHeight="1" x14ac:dyDescent="0.2">
      <c r="A136" s="240" t="s">
        <v>2652</v>
      </c>
      <c r="B136" s="243" t="s">
        <v>1296</v>
      </c>
      <c r="C136" s="41" t="s">
        <v>3126</v>
      </c>
      <c r="D136" s="42" t="s">
        <v>3127</v>
      </c>
      <c r="E136" s="42" t="s">
        <v>3127</v>
      </c>
      <c r="F136" s="42" t="s">
        <v>2708</v>
      </c>
      <c r="G136" s="42" t="s">
        <v>3127</v>
      </c>
      <c r="H136" s="42" t="s">
        <v>3127</v>
      </c>
      <c r="I136" s="42" t="s">
        <v>3127</v>
      </c>
      <c r="J136" s="42" t="s">
        <v>2708</v>
      </c>
      <c r="K136" s="42" t="s">
        <v>2708</v>
      </c>
      <c r="L136" s="42" t="s">
        <v>3127</v>
      </c>
      <c r="M136" s="42" t="s">
        <v>3127</v>
      </c>
      <c r="N136" s="42" t="s">
        <v>3127</v>
      </c>
      <c r="O136" s="42" t="s">
        <v>2708</v>
      </c>
      <c r="P136" s="43" t="s">
        <v>2708</v>
      </c>
      <c r="Q136" s="44" t="s">
        <v>3128</v>
      </c>
      <c r="R136" s="45" t="s">
        <v>3128</v>
      </c>
      <c r="S136" s="45" t="s">
        <v>3128</v>
      </c>
      <c r="T136" s="45" t="s">
        <v>3128</v>
      </c>
      <c r="U136" s="45" t="s">
        <v>3128</v>
      </c>
      <c r="V136" s="45" t="s">
        <v>3128</v>
      </c>
      <c r="W136" s="45" t="s">
        <v>3128</v>
      </c>
      <c r="X136" s="45" t="s">
        <v>3128</v>
      </c>
      <c r="Y136" s="45" t="s">
        <v>3128</v>
      </c>
      <c r="Z136" s="45" t="s">
        <v>3128</v>
      </c>
      <c r="AA136" s="45" t="s">
        <v>3128</v>
      </c>
      <c r="AB136" s="45" t="s">
        <v>3128</v>
      </c>
      <c r="AC136" s="46" t="s">
        <v>3128</v>
      </c>
    </row>
    <row r="137" spans="1:29" s="6" customFormat="1" ht="45" customHeight="1" x14ac:dyDescent="0.2">
      <c r="A137" s="240" t="s">
        <v>2652</v>
      </c>
      <c r="B137" s="243" t="s">
        <v>1301</v>
      </c>
      <c r="C137" s="41" t="s">
        <v>3126</v>
      </c>
      <c r="D137" s="42" t="s">
        <v>3129</v>
      </c>
      <c r="E137" s="42" t="s">
        <v>3130</v>
      </c>
      <c r="F137" s="42" t="s">
        <v>2708</v>
      </c>
      <c r="G137" s="42" t="s">
        <v>3130</v>
      </c>
      <c r="H137" s="42" t="s">
        <v>3131</v>
      </c>
      <c r="I137" s="42" t="s">
        <v>3132</v>
      </c>
      <c r="J137" s="42" t="s">
        <v>2708</v>
      </c>
      <c r="K137" s="42" t="s">
        <v>3130</v>
      </c>
      <c r="L137" s="42" t="s">
        <v>3130</v>
      </c>
      <c r="M137" s="42" t="s">
        <v>2708</v>
      </c>
      <c r="N137" s="42" t="s">
        <v>3133</v>
      </c>
      <c r="O137" s="42" t="s">
        <v>2708</v>
      </c>
      <c r="P137" s="43" t="s">
        <v>2708</v>
      </c>
      <c r="Q137" s="44" t="s">
        <v>3134</v>
      </c>
      <c r="R137" s="45" t="s">
        <v>3135</v>
      </c>
      <c r="S137" s="45" t="s">
        <v>3136</v>
      </c>
      <c r="T137" s="45" t="s">
        <v>3134</v>
      </c>
      <c r="U137" s="45" t="s">
        <v>3134</v>
      </c>
      <c r="V137" s="45" t="s">
        <v>3134</v>
      </c>
      <c r="W137" s="45" t="s">
        <v>3135</v>
      </c>
      <c r="X137" s="45" t="s">
        <v>3136</v>
      </c>
      <c r="Y137" s="45" t="s">
        <v>3136</v>
      </c>
      <c r="Z137" s="45" t="s">
        <v>3134</v>
      </c>
      <c r="AA137" s="45" t="s">
        <v>3134</v>
      </c>
      <c r="AB137" s="45" t="s">
        <v>3135</v>
      </c>
      <c r="AC137" s="46" t="s">
        <v>3136</v>
      </c>
    </row>
    <row r="138" spans="1:29" s="6" customFormat="1" ht="45" customHeight="1" x14ac:dyDescent="0.2">
      <c r="A138" s="240" t="s">
        <v>2652</v>
      </c>
      <c r="B138" s="243" t="s">
        <v>1312</v>
      </c>
      <c r="C138" s="41" t="s">
        <v>3126</v>
      </c>
      <c r="D138" s="42" t="s">
        <v>3137</v>
      </c>
      <c r="E138" s="42" t="s">
        <v>3138</v>
      </c>
      <c r="F138" s="42" t="s">
        <v>2708</v>
      </c>
      <c r="G138" s="42" t="s">
        <v>3138</v>
      </c>
      <c r="H138" s="42" t="s">
        <v>3139</v>
      </c>
      <c r="I138" s="42" t="s">
        <v>3132</v>
      </c>
      <c r="J138" s="42" t="s">
        <v>2708</v>
      </c>
      <c r="K138" s="42" t="s">
        <v>3130</v>
      </c>
      <c r="L138" s="42" t="s">
        <v>3130</v>
      </c>
      <c r="M138" s="42" t="s">
        <v>2708</v>
      </c>
      <c r="N138" s="42" t="s">
        <v>3140</v>
      </c>
      <c r="O138" s="42" t="s">
        <v>2708</v>
      </c>
      <c r="P138" s="43" t="s">
        <v>2708</v>
      </c>
      <c r="Q138" s="44" t="s">
        <v>3141</v>
      </c>
      <c r="R138" s="45" t="s">
        <v>3142</v>
      </c>
      <c r="S138" s="45" t="s">
        <v>3136</v>
      </c>
      <c r="T138" s="45" t="s">
        <v>3143</v>
      </c>
      <c r="U138" s="45" t="s">
        <v>3143</v>
      </c>
      <c r="V138" s="45" t="s">
        <v>3143</v>
      </c>
      <c r="W138" s="45" t="s">
        <v>3136</v>
      </c>
      <c r="X138" s="45" t="s">
        <v>3136</v>
      </c>
      <c r="Y138" s="45" t="s">
        <v>3075</v>
      </c>
      <c r="Z138" s="45" t="s">
        <v>3142</v>
      </c>
      <c r="AA138" s="45" t="s">
        <v>3142</v>
      </c>
      <c r="AB138" s="45" t="s">
        <v>3142</v>
      </c>
      <c r="AC138" s="46" t="s">
        <v>3136</v>
      </c>
    </row>
    <row r="139" spans="1:29" s="6" customFormat="1" ht="45" customHeight="1" x14ac:dyDescent="0.2">
      <c r="A139" s="240" t="s">
        <v>2652</v>
      </c>
      <c r="B139" s="243" t="s">
        <v>1319</v>
      </c>
      <c r="C139" s="41" t="s">
        <v>3144</v>
      </c>
      <c r="D139" s="42" t="s">
        <v>3145</v>
      </c>
      <c r="E139" s="42" t="s">
        <v>3146</v>
      </c>
      <c r="F139" s="42" t="s">
        <v>2708</v>
      </c>
      <c r="G139" s="42" t="s">
        <v>3147</v>
      </c>
      <c r="H139" s="42" t="s">
        <v>3148</v>
      </c>
      <c r="I139" s="42" t="s">
        <v>3149</v>
      </c>
      <c r="J139" s="42" t="s">
        <v>3150</v>
      </c>
      <c r="K139" s="42" t="s">
        <v>3151</v>
      </c>
      <c r="L139" s="42" t="s">
        <v>3151</v>
      </c>
      <c r="M139" s="42" t="s">
        <v>3152</v>
      </c>
      <c r="N139" s="42" t="s">
        <v>3153</v>
      </c>
      <c r="O139" s="42" t="s">
        <v>2708</v>
      </c>
      <c r="P139" s="43" t="s">
        <v>2708</v>
      </c>
      <c r="Q139" s="44" t="s">
        <v>3154</v>
      </c>
      <c r="R139" s="45" t="s">
        <v>3155</v>
      </c>
      <c r="S139" s="45" t="s">
        <v>2716</v>
      </c>
      <c r="T139" s="45" t="s">
        <v>2893</v>
      </c>
      <c r="U139" s="45" t="s">
        <v>3155</v>
      </c>
      <c r="V139" s="45" t="s">
        <v>2893</v>
      </c>
      <c r="W139" s="45" t="s">
        <v>2716</v>
      </c>
      <c r="X139" s="45" t="s">
        <v>2716</v>
      </c>
      <c r="Y139" s="45" t="s">
        <v>2716</v>
      </c>
      <c r="Z139" s="45" t="s">
        <v>2716</v>
      </c>
      <c r="AA139" s="45" t="s">
        <v>2716</v>
      </c>
      <c r="AB139" s="45" t="s">
        <v>2716</v>
      </c>
      <c r="AC139" s="46" t="s">
        <v>2716</v>
      </c>
    </row>
    <row r="140" spans="1:29" s="6" customFormat="1" ht="45" customHeight="1" x14ac:dyDescent="0.2">
      <c r="A140" s="240" t="s">
        <v>2652</v>
      </c>
      <c r="B140" s="243" t="s">
        <v>1326</v>
      </c>
      <c r="C140" s="41" t="s">
        <v>3156</v>
      </c>
      <c r="D140" s="42" t="s">
        <v>3157</v>
      </c>
      <c r="E140" s="42" t="s">
        <v>2708</v>
      </c>
      <c r="F140" s="42" t="s">
        <v>2708</v>
      </c>
      <c r="G140" s="42" t="s">
        <v>2708</v>
      </c>
      <c r="H140" s="42" t="s">
        <v>2708</v>
      </c>
      <c r="I140" s="42" t="s">
        <v>2708</v>
      </c>
      <c r="J140" s="42" t="s">
        <v>2708</v>
      </c>
      <c r="K140" s="42" t="s">
        <v>2708</v>
      </c>
      <c r="L140" s="42" t="s">
        <v>2708</v>
      </c>
      <c r="M140" s="42" t="s">
        <v>2708</v>
      </c>
      <c r="N140" s="42" t="s">
        <v>2708</v>
      </c>
      <c r="O140" s="42" t="s">
        <v>2708</v>
      </c>
      <c r="P140" s="43" t="s">
        <v>2708</v>
      </c>
      <c r="Q140" s="44" t="s">
        <v>3158</v>
      </c>
      <c r="R140" s="45" t="s">
        <v>2716</v>
      </c>
      <c r="S140" s="45" t="s">
        <v>2716</v>
      </c>
      <c r="T140" s="45" t="s">
        <v>2716</v>
      </c>
      <c r="U140" s="45" t="s">
        <v>2716</v>
      </c>
      <c r="V140" s="45" t="s">
        <v>2716</v>
      </c>
      <c r="W140" s="45" t="s">
        <v>2716</v>
      </c>
      <c r="X140" s="45" t="s">
        <v>2716</v>
      </c>
      <c r="Y140" s="45" t="s">
        <v>2716</v>
      </c>
      <c r="Z140" s="45" t="s">
        <v>2716</v>
      </c>
      <c r="AA140" s="45" t="s">
        <v>2716</v>
      </c>
      <c r="AB140" s="45" t="s">
        <v>2716</v>
      </c>
      <c r="AC140" s="46" t="s">
        <v>2716</v>
      </c>
    </row>
    <row r="141" spans="1:29" s="6" customFormat="1" ht="45" customHeight="1" x14ac:dyDescent="0.2">
      <c r="A141" s="240" t="s">
        <v>2652</v>
      </c>
      <c r="B141" s="243" t="s">
        <v>1339</v>
      </c>
      <c r="C141" s="41" t="s">
        <v>3159</v>
      </c>
      <c r="D141" s="42" t="s">
        <v>3160</v>
      </c>
      <c r="E141" s="42" t="s">
        <v>2708</v>
      </c>
      <c r="F141" s="42" t="s">
        <v>2708</v>
      </c>
      <c r="G141" s="42" t="s">
        <v>2708</v>
      </c>
      <c r="H141" s="42" t="s">
        <v>2708</v>
      </c>
      <c r="I141" s="42" t="s">
        <v>2708</v>
      </c>
      <c r="J141" s="42" t="s">
        <v>2708</v>
      </c>
      <c r="K141" s="42" t="s">
        <v>2708</v>
      </c>
      <c r="L141" s="42" t="s">
        <v>2708</v>
      </c>
      <c r="M141" s="42" t="s">
        <v>2708</v>
      </c>
      <c r="N141" s="42" t="s">
        <v>2708</v>
      </c>
      <c r="O141" s="42" t="s">
        <v>2708</v>
      </c>
      <c r="P141" s="43" t="s">
        <v>2708</v>
      </c>
      <c r="Q141" s="44" t="s">
        <v>3158</v>
      </c>
      <c r="R141" s="45" t="s">
        <v>2716</v>
      </c>
      <c r="S141" s="45" t="s">
        <v>2716</v>
      </c>
      <c r="T141" s="45" t="s">
        <v>2716</v>
      </c>
      <c r="U141" s="45" t="s">
        <v>2716</v>
      </c>
      <c r="V141" s="45" t="s">
        <v>2716</v>
      </c>
      <c r="W141" s="45" t="s">
        <v>2716</v>
      </c>
      <c r="X141" s="45" t="s">
        <v>2716</v>
      </c>
      <c r="Y141" s="45" t="s">
        <v>2716</v>
      </c>
      <c r="Z141" s="45" t="s">
        <v>2716</v>
      </c>
      <c r="AA141" s="45" t="s">
        <v>2716</v>
      </c>
      <c r="AB141" s="45" t="s">
        <v>2716</v>
      </c>
      <c r="AC141" s="46" t="s">
        <v>2716</v>
      </c>
    </row>
    <row r="142" spans="1:29" s="6" customFormat="1" ht="45" customHeight="1" x14ac:dyDescent="0.2">
      <c r="A142" s="240" t="s">
        <v>2652</v>
      </c>
      <c r="B142" s="243" t="s">
        <v>1347</v>
      </c>
      <c r="C142" s="41" t="s">
        <v>3156</v>
      </c>
      <c r="D142" s="42" t="s">
        <v>3161</v>
      </c>
      <c r="E142" s="42" t="s">
        <v>2708</v>
      </c>
      <c r="F142" s="42" t="s">
        <v>2708</v>
      </c>
      <c r="G142" s="42" t="s">
        <v>2708</v>
      </c>
      <c r="H142" s="42" t="s">
        <v>2708</v>
      </c>
      <c r="I142" s="42" t="s">
        <v>2708</v>
      </c>
      <c r="J142" s="42" t="s">
        <v>2708</v>
      </c>
      <c r="K142" s="42" t="s">
        <v>2708</v>
      </c>
      <c r="L142" s="42" t="s">
        <v>2708</v>
      </c>
      <c r="M142" s="42" t="s">
        <v>2708</v>
      </c>
      <c r="N142" s="42" t="s">
        <v>2708</v>
      </c>
      <c r="O142" s="42" t="s">
        <v>2708</v>
      </c>
      <c r="P142" s="43" t="s">
        <v>2708</v>
      </c>
      <c r="Q142" s="44" t="s">
        <v>3158</v>
      </c>
      <c r="R142" s="45" t="s">
        <v>2716</v>
      </c>
      <c r="S142" s="45" t="s">
        <v>2716</v>
      </c>
      <c r="T142" s="45" t="s">
        <v>2716</v>
      </c>
      <c r="U142" s="45" t="s">
        <v>2716</v>
      </c>
      <c r="V142" s="45" t="s">
        <v>2716</v>
      </c>
      <c r="W142" s="45" t="s">
        <v>2716</v>
      </c>
      <c r="X142" s="45" t="s">
        <v>2716</v>
      </c>
      <c r="Y142" s="45" t="s">
        <v>2716</v>
      </c>
      <c r="Z142" s="45" t="s">
        <v>2716</v>
      </c>
      <c r="AA142" s="45" t="s">
        <v>2716</v>
      </c>
      <c r="AB142" s="45" t="s">
        <v>2716</v>
      </c>
      <c r="AC142" s="46" t="s">
        <v>2716</v>
      </c>
    </row>
    <row r="143" spans="1:29" s="6" customFormat="1" ht="45" customHeight="1" x14ac:dyDescent="0.2">
      <c r="A143" s="240" t="s">
        <v>2652</v>
      </c>
      <c r="B143" s="243" t="s">
        <v>1355</v>
      </c>
      <c r="C143" s="41" t="s">
        <v>3162</v>
      </c>
      <c r="D143" s="42" t="s">
        <v>3163</v>
      </c>
      <c r="E143" s="42" t="s">
        <v>2708</v>
      </c>
      <c r="F143" s="42" t="s">
        <v>2708</v>
      </c>
      <c r="G143" s="42" t="s">
        <v>2708</v>
      </c>
      <c r="H143" s="42" t="s">
        <v>2708</v>
      </c>
      <c r="I143" s="42" t="s">
        <v>2708</v>
      </c>
      <c r="J143" s="42" t="s">
        <v>2708</v>
      </c>
      <c r="K143" s="42" t="s">
        <v>2708</v>
      </c>
      <c r="L143" s="42" t="s">
        <v>2708</v>
      </c>
      <c r="M143" s="42" t="s">
        <v>2708</v>
      </c>
      <c r="N143" s="42" t="s">
        <v>2708</v>
      </c>
      <c r="O143" s="42" t="s">
        <v>2708</v>
      </c>
      <c r="P143" s="43" t="s">
        <v>2708</v>
      </c>
      <c r="Q143" s="44" t="s">
        <v>3158</v>
      </c>
      <c r="R143" s="45" t="s">
        <v>2716</v>
      </c>
      <c r="S143" s="45" t="s">
        <v>2716</v>
      </c>
      <c r="T143" s="45" t="s">
        <v>2716</v>
      </c>
      <c r="U143" s="45" t="s">
        <v>2716</v>
      </c>
      <c r="V143" s="45" t="s">
        <v>2716</v>
      </c>
      <c r="W143" s="45" t="s">
        <v>2716</v>
      </c>
      <c r="X143" s="45" t="s">
        <v>2716</v>
      </c>
      <c r="Y143" s="45" t="s">
        <v>2716</v>
      </c>
      <c r="Z143" s="45" t="s">
        <v>2716</v>
      </c>
      <c r="AA143" s="45" t="s">
        <v>2716</v>
      </c>
      <c r="AB143" s="45" t="s">
        <v>2716</v>
      </c>
      <c r="AC143" s="46" t="s">
        <v>2716</v>
      </c>
    </row>
    <row r="144" spans="1:29" s="6" customFormat="1" ht="45" customHeight="1" x14ac:dyDescent="0.2">
      <c r="A144" s="240" t="s">
        <v>2652</v>
      </c>
      <c r="B144" s="243" t="s">
        <v>1363</v>
      </c>
      <c r="C144" s="41" t="s">
        <v>3164</v>
      </c>
      <c r="D144" s="42" t="s">
        <v>3165</v>
      </c>
      <c r="E144" s="42" t="s">
        <v>2708</v>
      </c>
      <c r="F144" s="42" t="s">
        <v>2708</v>
      </c>
      <c r="G144" s="42" t="s">
        <v>2708</v>
      </c>
      <c r="H144" s="42" t="s">
        <v>2708</v>
      </c>
      <c r="I144" s="42" t="s">
        <v>2708</v>
      </c>
      <c r="J144" s="42" t="s">
        <v>2708</v>
      </c>
      <c r="K144" s="42" t="s">
        <v>2708</v>
      </c>
      <c r="L144" s="42" t="s">
        <v>2708</v>
      </c>
      <c r="M144" s="42" t="s">
        <v>2708</v>
      </c>
      <c r="N144" s="42" t="s">
        <v>2708</v>
      </c>
      <c r="O144" s="42" t="s">
        <v>2708</v>
      </c>
      <c r="P144" s="43" t="s">
        <v>2708</v>
      </c>
      <c r="Q144" s="44" t="s">
        <v>3158</v>
      </c>
      <c r="R144" s="45" t="s">
        <v>2716</v>
      </c>
      <c r="S144" s="45" t="s">
        <v>2716</v>
      </c>
      <c r="T144" s="45" t="s">
        <v>2716</v>
      </c>
      <c r="U144" s="45" t="s">
        <v>2716</v>
      </c>
      <c r="V144" s="45" t="s">
        <v>2716</v>
      </c>
      <c r="W144" s="45" t="s">
        <v>2716</v>
      </c>
      <c r="X144" s="45" t="s">
        <v>2716</v>
      </c>
      <c r="Y144" s="45" t="s">
        <v>2716</v>
      </c>
      <c r="Z144" s="45" t="s">
        <v>2716</v>
      </c>
      <c r="AA144" s="45" t="s">
        <v>2716</v>
      </c>
      <c r="AB144" s="45" t="s">
        <v>2716</v>
      </c>
      <c r="AC144" s="46" t="s">
        <v>2716</v>
      </c>
    </row>
    <row r="145" spans="1:29" s="6" customFormat="1" ht="45" customHeight="1" x14ac:dyDescent="0.2">
      <c r="A145" s="240" t="s">
        <v>2652</v>
      </c>
      <c r="B145" s="243" t="s">
        <v>1369</v>
      </c>
      <c r="C145" s="41" t="s">
        <v>3166</v>
      </c>
      <c r="D145" s="42" t="s">
        <v>2708</v>
      </c>
      <c r="E145" s="42" t="s">
        <v>2708</v>
      </c>
      <c r="F145" s="42" t="s">
        <v>2708</v>
      </c>
      <c r="G145" s="42" t="s">
        <v>2708</v>
      </c>
      <c r="H145" s="42" t="s">
        <v>2708</v>
      </c>
      <c r="I145" s="42" t="s">
        <v>2708</v>
      </c>
      <c r="J145" s="42" t="s">
        <v>2708</v>
      </c>
      <c r="K145" s="42" t="s">
        <v>2708</v>
      </c>
      <c r="L145" s="42" t="s">
        <v>2708</v>
      </c>
      <c r="M145" s="42" t="s">
        <v>2708</v>
      </c>
      <c r="N145" s="42" t="s">
        <v>2708</v>
      </c>
      <c r="O145" s="42" t="s">
        <v>2708</v>
      </c>
      <c r="P145" s="43" t="s">
        <v>2708</v>
      </c>
      <c r="Q145" s="44" t="s">
        <v>3167</v>
      </c>
      <c r="R145" s="45" t="s">
        <v>3168</v>
      </c>
      <c r="S145" s="45" t="s">
        <v>3169</v>
      </c>
      <c r="T145" s="45" t="s">
        <v>3170</v>
      </c>
      <c r="U145" s="45" t="s">
        <v>3170</v>
      </c>
      <c r="V145" s="45" t="s">
        <v>3170</v>
      </c>
      <c r="W145" s="45" t="s">
        <v>3171</v>
      </c>
      <c r="X145" s="45" t="s">
        <v>3171</v>
      </c>
      <c r="Y145" s="45" t="s">
        <v>3171</v>
      </c>
      <c r="Z145" s="45" t="s">
        <v>3171</v>
      </c>
      <c r="AA145" s="45" t="s">
        <v>3171</v>
      </c>
      <c r="AB145" s="45" t="s">
        <v>3172</v>
      </c>
      <c r="AC145" s="46" t="s">
        <v>3173</v>
      </c>
    </row>
    <row r="146" spans="1:29" s="6" customFormat="1" ht="45" customHeight="1" x14ac:dyDescent="0.2">
      <c r="A146" s="240" t="s">
        <v>2652</v>
      </c>
      <c r="B146" s="243" t="s">
        <v>1377</v>
      </c>
      <c r="C146" s="41" t="s">
        <v>3174</v>
      </c>
      <c r="D146" s="42" t="s">
        <v>3175</v>
      </c>
      <c r="E146" s="42" t="s">
        <v>3176</v>
      </c>
      <c r="F146" s="42" t="s">
        <v>2708</v>
      </c>
      <c r="G146" s="42" t="s">
        <v>2708</v>
      </c>
      <c r="H146" s="42" t="s">
        <v>2708</v>
      </c>
      <c r="I146" s="42" t="s">
        <v>2708</v>
      </c>
      <c r="J146" s="42" t="s">
        <v>2708</v>
      </c>
      <c r="K146" s="42" t="s">
        <v>2708</v>
      </c>
      <c r="L146" s="42" t="s">
        <v>2708</v>
      </c>
      <c r="M146" s="42" t="s">
        <v>2708</v>
      </c>
      <c r="N146" s="42" t="s">
        <v>2708</v>
      </c>
      <c r="O146" s="42" t="s">
        <v>2708</v>
      </c>
      <c r="P146" s="43" t="s">
        <v>2708</v>
      </c>
      <c r="Q146" s="44" t="s">
        <v>3158</v>
      </c>
      <c r="R146" s="45" t="s">
        <v>2716</v>
      </c>
      <c r="S146" s="45" t="s">
        <v>2716</v>
      </c>
      <c r="T146" s="45" t="s">
        <v>2716</v>
      </c>
      <c r="U146" s="45" t="s">
        <v>2716</v>
      </c>
      <c r="V146" s="45" t="s">
        <v>2716</v>
      </c>
      <c r="W146" s="45" t="s">
        <v>2716</v>
      </c>
      <c r="X146" s="45" t="s">
        <v>2716</v>
      </c>
      <c r="Y146" s="45" t="s">
        <v>2716</v>
      </c>
      <c r="Z146" s="45" t="s">
        <v>2716</v>
      </c>
      <c r="AA146" s="45" t="s">
        <v>2716</v>
      </c>
      <c r="AB146" s="45" t="s">
        <v>2716</v>
      </c>
      <c r="AC146" s="46" t="s">
        <v>2716</v>
      </c>
    </row>
    <row r="147" spans="1:29" s="6" customFormat="1" ht="45" customHeight="1" x14ac:dyDescent="0.2">
      <c r="A147" s="240" t="s">
        <v>2652</v>
      </c>
      <c r="B147" s="243" t="s">
        <v>1384</v>
      </c>
      <c r="C147" s="41" t="s">
        <v>3177</v>
      </c>
      <c r="D147" s="42" t="s">
        <v>3178</v>
      </c>
      <c r="E147" s="42" t="s">
        <v>2708</v>
      </c>
      <c r="F147" s="42" t="s">
        <v>2708</v>
      </c>
      <c r="G147" s="42" t="s">
        <v>2708</v>
      </c>
      <c r="H147" s="42" t="s">
        <v>2708</v>
      </c>
      <c r="I147" s="42" t="s">
        <v>2708</v>
      </c>
      <c r="J147" s="42" t="s">
        <v>2708</v>
      </c>
      <c r="K147" s="42" t="s">
        <v>2708</v>
      </c>
      <c r="L147" s="42" t="s">
        <v>2708</v>
      </c>
      <c r="M147" s="42" t="s">
        <v>2708</v>
      </c>
      <c r="N147" s="42" t="s">
        <v>2708</v>
      </c>
      <c r="O147" s="42" t="s">
        <v>2708</v>
      </c>
      <c r="P147" s="43" t="s">
        <v>2708</v>
      </c>
      <c r="Q147" s="44" t="s">
        <v>3179</v>
      </c>
      <c r="R147" s="45" t="s">
        <v>2716</v>
      </c>
      <c r="S147" s="45" t="s">
        <v>2716</v>
      </c>
      <c r="T147" s="45" t="s">
        <v>2716</v>
      </c>
      <c r="U147" s="45" t="s">
        <v>2716</v>
      </c>
      <c r="V147" s="45" t="s">
        <v>2716</v>
      </c>
      <c r="W147" s="45" t="s">
        <v>2716</v>
      </c>
      <c r="X147" s="45" t="s">
        <v>2716</v>
      </c>
      <c r="Y147" s="45" t="s">
        <v>2716</v>
      </c>
      <c r="Z147" s="45" t="s">
        <v>2716</v>
      </c>
      <c r="AA147" s="45" t="s">
        <v>2716</v>
      </c>
      <c r="AB147" s="45" t="s">
        <v>2716</v>
      </c>
      <c r="AC147" s="46" t="s">
        <v>2716</v>
      </c>
    </row>
    <row r="148" spans="1:29" s="6" customFormat="1" ht="45" customHeight="1" x14ac:dyDescent="0.2">
      <c r="A148" s="240" t="s">
        <v>2652</v>
      </c>
      <c r="B148" s="243" t="s">
        <v>1389</v>
      </c>
      <c r="C148" s="41" t="s">
        <v>3180</v>
      </c>
      <c r="D148" s="42" t="s">
        <v>3181</v>
      </c>
      <c r="E148" s="42" t="s">
        <v>2708</v>
      </c>
      <c r="F148" s="42" t="s">
        <v>2708</v>
      </c>
      <c r="G148" s="42" t="s">
        <v>2708</v>
      </c>
      <c r="H148" s="42" t="s">
        <v>2708</v>
      </c>
      <c r="I148" s="42" t="s">
        <v>2708</v>
      </c>
      <c r="J148" s="42" t="s">
        <v>2708</v>
      </c>
      <c r="K148" s="42" t="s">
        <v>2708</v>
      </c>
      <c r="L148" s="42" t="s">
        <v>2708</v>
      </c>
      <c r="M148" s="42" t="s">
        <v>2708</v>
      </c>
      <c r="N148" s="42" t="s">
        <v>2708</v>
      </c>
      <c r="O148" s="42" t="s">
        <v>2708</v>
      </c>
      <c r="P148" s="43" t="s">
        <v>2708</v>
      </c>
      <c r="Q148" s="44" t="s">
        <v>3113</v>
      </c>
      <c r="R148" s="45" t="s">
        <v>2716</v>
      </c>
      <c r="S148" s="45" t="s">
        <v>2716</v>
      </c>
      <c r="T148" s="45" t="s">
        <v>2716</v>
      </c>
      <c r="U148" s="45" t="s">
        <v>2716</v>
      </c>
      <c r="V148" s="45" t="s">
        <v>2716</v>
      </c>
      <c r="W148" s="45" t="s">
        <v>2716</v>
      </c>
      <c r="X148" s="45" t="s">
        <v>2716</v>
      </c>
      <c r="Y148" s="45" t="s">
        <v>2716</v>
      </c>
      <c r="Z148" s="45" t="s">
        <v>2716</v>
      </c>
      <c r="AA148" s="45" t="s">
        <v>2716</v>
      </c>
      <c r="AB148" s="45" t="s">
        <v>2716</v>
      </c>
      <c r="AC148" s="46" t="s">
        <v>2716</v>
      </c>
    </row>
    <row r="149" spans="1:29" s="6" customFormat="1" ht="45" customHeight="1" x14ac:dyDescent="0.2">
      <c r="A149" s="240" t="s">
        <v>2652</v>
      </c>
      <c r="B149" s="243" t="s">
        <v>1395</v>
      </c>
      <c r="C149" s="41" t="s">
        <v>3182</v>
      </c>
      <c r="D149" s="42" t="s">
        <v>3183</v>
      </c>
      <c r="E149" s="42" t="s">
        <v>2708</v>
      </c>
      <c r="F149" s="42" t="s">
        <v>2708</v>
      </c>
      <c r="G149" s="42" t="s">
        <v>2708</v>
      </c>
      <c r="H149" s="42" t="s">
        <v>2708</v>
      </c>
      <c r="I149" s="42" t="s">
        <v>2708</v>
      </c>
      <c r="J149" s="42" t="s">
        <v>2708</v>
      </c>
      <c r="K149" s="42" t="s">
        <v>2708</v>
      </c>
      <c r="L149" s="42" t="s">
        <v>2708</v>
      </c>
      <c r="M149" s="42" t="s">
        <v>2708</v>
      </c>
      <c r="N149" s="42" t="s">
        <v>2708</v>
      </c>
      <c r="O149" s="42" t="s">
        <v>2708</v>
      </c>
      <c r="P149" s="43" t="s">
        <v>2708</v>
      </c>
      <c r="Q149" s="44" t="s">
        <v>3179</v>
      </c>
      <c r="R149" s="45" t="s">
        <v>3184</v>
      </c>
      <c r="S149" s="45" t="s">
        <v>2716</v>
      </c>
      <c r="T149" s="45" t="s">
        <v>2716</v>
      </c>
      <c r="U149" s="45" t="s">
        <v>2716</v>
      </c>
      <c r="V149" s="45" t="s">
        <v>2716</v>
      </c>
      <c r="W149" s="45" t="s">
        <v>2716</v>
      </c>
      <c r="X149" s="45" t="s">
        <v>2716</v>
      </c>
      <c r="Y149" s="45" t="s">
        <v>2716</v>
      </c>
      <c r="Z149" s="45" t="s">
        <v>2716</v>
      </c>
      <c r="AA149" s="45" t="s">
        <v>2716</v>
      </c>
      <c r="AB149" s="45" t="s">
        <v>2716</v>
      </c>
      <c r="AC149" s="46" t="s">
        <v>2716</v>
      </c>
    </row>
    <row r="150" spans="1:29" s="6" customFormat="1" ht="45" customHeight="1" x14ac:dyDescent="0.2">
      <c r="A150" s="240" t="s">
        <v>2652</v>
      </c>
      <c r="B150" s="243" t="s">
        <v>1429</v>
      </c>
      <c r="C150" s="41" t="s">
        <v>2884</v>
      </c>
      <c r="D150" s="42" t="s">
        <v>2885</v>
      </c>
      <c r="E150" s="42" t="s">
        <v>2886</v>
      </c>
      <c r="F150" s="42" t="s">
        <v>2708</v>
      </c>
      <c r="G150" s="42" t="s">
        <v>2887</v>
      </c>
      <c r="H150" s="42" t="s">
        <v>2888</v>
      </c>
      <c r="I150" s="42" t="s">
        <v>2889</v>
      </c>
      <c r="J150" s="42" t="s">
        <v>2890</v>
      </c>
      <c r="K150" s="42" t="s">
        <v>2708</v>
      </c>
      <c r="L150" s="42" t="s">
        <v>2888</v>
      </c>
      <c r="M150" s="42" t="s">
        <v>2708</v>
      </c>
      <c r="N150" s="42" t="s">
        <v>2708</v>
      </c>
      <c r="O150" s="42" t="s">
        <v>2708</v>
      </c>
      <c r="P150" s="43" t="s">
        <v>2708</v>
      </c>
      <c r="Q150" s="44" t="s">
        <v>2891</v>
      </c>
      <c r="R150" s="45" t="s">
        <v>2892</v>
      </c>
      <c r="S150" s="45" t="s">
        <v>3184</v>
      </c>
      <c r="T150" s="45" t="s">
        <v>2893</v>
      </c>
      <c r="U150" s="45" t="s">
        <v>2892</v>
      </c>
      <c r="V150" s="45" t="s">
        <v>2893</v>
      </c>
      <c r="W150" s="45" t="s">
        <v>2894</v>
      </c>
      <c r="X150" s="45" t="s">
        <v>3184</v>
      </c>
      <c r="Y150" s="45" t="s">
        <v>3185</v>
      </c>
      <c r="Z150" s="45" t="s">
        <v>3184</v>
      </c>
      <c r="AA150" s="45" t="s">
        <v>3184</v>
      </c>
      <c r="AB150" s="45" t="s">
        <v>3184</v>
      </c>
      <c r="AC150" s="46" t="s">
        <v>3186</v>
      </c>
    </row>
    <row r="151" spans="1:29" s="6" customFormat="1" ht="45" customHeight="1" thickBot="1" x14ac:dyDescent="0.25">
      <c r="A151" s="241" t="s">
        <v>2652</v>
      </c>
      <c r="B151" s="244" t="s">
        <v>582</v>
      </c>
      <c r="C151" s="51" t="s">
        <v>2899</v>
      </c>
      <c r="D151" s="52" t="s">
        <v>2885</v>
      </c>
      <c r="E151" s="52" t="s">
        <v>2900</v>
      </c>
      <c r="F151" s="52" t="s">
        <v>2708</v>
      </c>
      <c r="G151" s="52" t="s">
        <v>2901</v>
      </c>
      <c r="H151" s="52" t="s">
        <v>2902</v>
      </c>
      <c r="I151" s="52" t="s">
        <v>2903</v>
      </c>
      <c r="J151" s="52" t="s">
        <v>2890</v>
      </c>
      <c r="K151" s="52" t="s">
        <v>2708</v>
      </c>
      <c r="L151" s="52" t="s">
        <v>2888</v>
      </c>
      <c r="M151" s="52" t="s">
        <v>2708</v>
      </c>
      <c r="N151" s="52" t="s">
        <v>2708</v>
      </c>
      <c r="O151" s="52" t="s">
        <v>2708</v>
      </c>
      <c r="P151" s="53" t="s">
        <v>2708</v>
      </c>
      <c r="Q151" s="54" t="s">
        <v>2891</v>
      </c>
      <c r="R151" s="55" t="s">
        <v>2892</v>
      </c>
      <c r="S151" s="55" t="s">
        <v>3184</v>
      </c>
      <c r="T151" s="55" t="s">
        <v>2893</v>
      </c>
      <c r="U151" s="55" t="s">
        <v>2892</v>
      </c>
      <c r="V151" s="55" t="s">
        <v>2893</v>
      </c>
      <c r="W151" s="55" t="s">
        <v>3187</v>
      </c>
      <c r="X151" s="55" t="s">
        <v>3184</v>
      </c>
      <c r="Y151" s="55" t="s">
        <v>3185</v>
      </c>
      <c r="Z151" s="55" t="s">
        <v>3184</v>
      </c>
      <c r="AA151" s="55" t="s">
        <v>3184</v>
      </c>
      <c r="AB151" s="55" t="s">
        <v>3184</v>
      </c>
      <c r="AC151" s="56" t="s">
        <v>3186</v>
      </c>
    </row>
    <row r="152" spans="1:29" s="6" customFormat="1" ht="45" customHeight="1" x14ac:dyDescent="0.2">
      <c r="A152" s="85" t="s">
        <v>2651</v>
      </c>
      <c r="B152" s="86" t="s">
        <v>1031</v>
      </c>
      <c r="C152" s="33" t="s">
        <v>3188</v>
      </c>
      <c r="D152" s="34" t="s">
        <v>3189</v>
      </c>
      <c r="E152" s="34" t="s">
        <v>2708</v>
      </c>
      <c r="F152" s="34" t="s">
        <v>2708</v>
      </c>
      <c r="G152" s="34" t="s">
        <v>2708</v>
      </c>
      <c r="H152" s="34" t="s">
        <v>2708</v>
      </c>
      <c r="I152" s="34" t="s">
        <v>2708</v>
      </c>
      <c r="J152" s="34" t="s">
        <v>2708</v>
      </c>
      <c r="K152" s="34" t="s">
        <v>2708</v>
      </c>
      <c r="L152" s="34" t="s">
        <v>2708</v>
      </c>
      <c r="M152" s="34" t="s">
        <v>2708</v>
      </c>
      <c r="N152" s="34" t="s">
        <v>2708</v>
      </c>
      <c r="O152" s="34" t="s">
        <v>2708</v>
      </c>
      <c r="P152" s="35" t="s">
        <v>2708</v>
      </c>
      <c r="Q152" s="36" t="s">
        <v>3190</v>
      </c>
      <c r="R152" s="37" t="s">
        <v>3190</v>
      </c>
      <c r="S152" s="37" t="s">
        <v>2716</v>
      </c>
      <c r="T152" s="37" t="s">
        <v>2716</v>
      </c>
      <c r="U152" s="37" t="s">
        <v>2716</v>
      </c>
      <c r="V152" s="37" t="s">
        <v>2716</v>
      </c>
      <c r="W152" s="37" t="s">
        <v>2716</v>
      </c>
      <c r="X152" s="37" t="s">
        <v>2716</v>
      </c>
      <c r="Y152" s="37" t="s">
        <v>2716</v>
      </c>
      <c r="Z152" s="37" t="s">
        <v>2716</v>
      </c>
      <c r="AA152" s="37" t="s">
        <v>2716</v>
      </c>
      <c r="AB152" s="37" t="s">
        <v>2716</v>
      </c>
      <c r="AC152" s="38" t="s">
        <v>2716</v>
      </c>
    </row>
    <row r="153" spans="1:29" s="6" customFormat="1" ht="45" customHeight="1" x14ac:dyDescent="0.2">
      <c r="A153" s="87" t="s">
        <v>2651</v>
      </c>
      <c r="B153" s="88" t="s">
        <v>1054</v>
      </c>
      <c r="C153" s="41" t="s">
        <v>2708</v>
      </c>
      <c r="D153" s="42" t="s">
        <v>3191</v>
      </c>
      <c r="E153" s="42" t="s">
        <v>2708</v>
      </c>
      <c r="F153" s="42" t="s">
        <v>2708</v>
      </c>
      <c r="G153" s="42" t="s">
        <v>2708</v>
      </c>
      <c r="H153" s="42" t="s">
        <v>2708</v>
      </c>
      <c r="I153" s="42" t="s">
        <v>2708</v>
      </c>
      <c r="J153" s="42" t="s">
        <v>2708</v>
      </c>
      <c r="K153" s="42" t="s">
        <v>2708</v>
      </c>
      <c r="L153" s="42" t="s">
        <v>2708</v>
      </c>
      <c r="M153" s="42" t="s">
        <v>2708</v>
      </c>
      <c r="N153" s="42" t="s">
        <v>2708</v>
      </c>
      <c r="O153" s="42" t="s">
        <v>2708</v>
      </c>
      <c r="P153" s="43" t="s">
        <v>2708</v>
      </c>
      <c r="Q153" s="44" t="s">
        <v>3192</v>
      </c>
      <c r="R153" s="45" t="s">
        <v>2716</v>
      </c>
      <c r="S153" s="45" t="s">
        <v>2716</v>
      </c>
      <c r="T153" s="45" t="s">
        <v>2716</v>
      </c>
      <c r="U153" s="45" t="s">
        <v>2716</v>
      </c>
      <c r="V153" s="45" t="s">
        <v>2716</v>
      </c>
      <c r="W153" s="45" t="s">
        <v>2716</v>
      </c>
      <c r="X153" s="45" t="s">
        <v>2716</v>
      </c>
      <c r="Y153" s="45" t="s">
        <v>2716</v>
      </c>
      <c r="Z153" s="45" t="s">
        <v>2716</v>
      </c>
      <c r="AA153" s="45" t="s">
        <v>2716</v>
      </c>
      <c r="AB153" s="45" t="s">
        <v>2716</v>
      </c>
      <c r="AC153" s="46" t="s">
        <v>2716</v>
      </c>
    </row>
    <row r="154" spans="1:29" s="6" customFormat="1" ht="45" customHeight="1" x14ac:dyDescent="0.2">
      <c r="A154" s="87" t="s">
        <v>2651</v>
      </c>
      <c r="B154" s="88" t="s">
        <v>1076</v>
      </c>
      <c r="C154" s="41" t="s">
        <v>3045</v>
      </c>
      <c r="D154" s="42" t="s">
        <v>3193</v>
      </c>
      <c r="E154" s="42" t="s">
        <v>2708</v>
      </c>
      <c r="F154" s="42" t="s">
        <v>2708</v>
      </c>
      <c r="G154" s="42" t="s">
        <v>2708</v>
      </c>
      <c r="H154" s="42" t="s">
        <v>2708</v>
      </c>
      <c r="I154" s="42" t="s">
        <v>2708</v>
      </c>
      <c r="J154" s="42" t="s">
        <v>2708</v>
      </c>
      <c r="K154" s="42" t="s">
        <v>2708</v>
      </c>
      <c r="L154" s="42" t="s">
        <v>2708</v>
      </c>
      <c r="M154" s="42" t="s">
        <v>2708</v>
      </c>
      <c r="N154" s="42" t="s">
        <v>2708</v>
      </c>
      <c r="O154" s="42" t="s">
        <v>2708</v>
      </c>
      <c r="P154" s="43" t="s">
        <v>2708</v>
      </c>
      <c r="Q154" s="44" t="s">
        <v>3048</v>
      </c>
      <c r="R154" s="45" t="s">
        <v>2716</v>
      </c>
      <c r="S154" s="45" t="s">
        <v>2716</v>
      </c>
      <c r="T154" s="45" t="s">
        <v>2716</v>
      </c>
      <c r="U154" s="45" t="s">
        <v>2716</v>
      </c>
      <c r="V154" s="45" t="s">
        <v>2716</v>
      </c>
      <c r="W154" s="45" t="s">
        <v>2716</v>
      </c>
      <c r="X154" s="45" t="s">
        <v>2716</v>
      </c>
      <c r="Y154" s="45" t="s">
        <v>2716</v>
      </c>
      <c r="Z154" s="45" t="s">
        <v>2716</v>
      </c>
      <c r="AA154" s="45" t="s">
        <v>2716</v>
      </c>
      <c r="AB154" s="45" t="s">
        <v>2716</v>
      </c>
      <c r="AC154" s="46" t="s">
        <v>2716</v>
      </c>
    </row>
    <row r="155" spans="1:29" s="6" customFormat="1" ht="45" customHeight="1" x14ac:dyDescent="0.2">
      <c r="A155" s="87" t="s">
        <v>2651</v>
      </c>
      <c r="B155" s="88" t="s">
        <v>1102</v>
      </c>
      <c r="C155" s="41" t="s">
        <v>2926</v>
      </c>
      <c r="D155" s="42" t="s">
        <v>3194</v>
      </c>
      <c r="E155" s="42" t="s">
        <v>2708</v>
      </c>
      <c r="F155" s="42" t="s">
        <v>2708</v>
      </c>
      <c r="G155" s="42" t="s">
        <v>2708</v>
      </c>
      <c r="H155" s="42" t="s">
        <v>2708</v>
      </c>
      <c r="I155" s="42" t="s">
        <v>2708</v>
      </c>
      <c r="J155" s="42" t="s">
        <v>2708</v>
      </c>
      <c r="K155" s="42" t="s">
        <v>2708</v>
      </c>
      <c r="L155" s="42" t="s">
        <v>2708</v>
      </c>
      <c r="M155" s="42" t="s">
        <v>2708</v>
      </c>
      <c r="N155" s="42" t="s">
        <v>2708</v>
      </c>
      <c r="O155" s="42" t="s">
        <v>2708</v>
      </c>
      <c r="P155" s="43" t="s">
        <v>2708</v>
      </c>
      <c r="Q155" s="44" t="s">
        <v>2928</v>
      </c>
      <c r="R155" s="45" t="s">
        <v>2716</v>
      </c>
      <c r="S155" s="45" t="s">
        <v>2716</v>
      </c>
      <c r="T155" s="45" t="s">
        <v>2716</v>
      </c>
      <c r="U155" s="45" t="s">
        <v>2716</v>
      </c>
      <c r="V155" s="45" t="s">
        <v>2716</v>
      </c>
      <c r="W155" s="45" t="s">
        <v>2716</v>
      </c>
      <c r="X155" s="45" t="s">
        <v>2716</v>
      </c>
      <c r="Y155" s="45" t="s">
        <v>2716</v>
      </c>
      <c r="Z155" s="45" t="s">
        <v>2716</v>
      </c>
      <c r="AA155" s="45" t="s">
        <v>2716</v>
      </c>
      <c r="AB155" s="45" t="s">
        <v>2716</v>
      </c>
      <c r="AC155" s="46" t="s">
        <v>2716</v>
      </c>
    </row>
    <row r="156" spans="1:29" s="6" customFormat="1" ht="45" customHeight="1" x14ac:dyDescent="0.2">
      <c r="A156" s="87" t="s">
        <v>2651</v>
      </c>
      <c r="B156" s="88" t="s">
        <v>1118</v>
      </c>
      <c r="C156" s="41" t="s">
        <v>2708</v>
      </c>
      <c r="D156" s="42" t="s">
        <v>3195</v>
      </c>
      <c r="E156" s="42" t="s">
        <v>3195</v>
      </c>
      <c r="F156" s="42" t="s">
        <v>2708</v>
      </c>
      <c r="G156" s="42" t="s">
        <v>3195</v>
      </c>
      <c r="H156" s="42" t="s">
        <v>3195</v>
      </c>
      <c r="I156" s="42" t="s">
        <v>3195</v>
      </c>
      <c r="J156" s="42" t="s">
        <v>2708</v>
      </c>
      <c r="K156" s="42" t="s">
        <v>2708</v>
      </c>
      <c r="L156" s="42" t="s">
        <v>2708</v>
      </c>
      <c r="M156" s="42" t="s">
        <v>2708</v>
      </c>
      <c r="N156" s="42" t="s">
        <v>2708</v>
      </c>
      <c r="O156" s="42" t="s">
        <v>2708</v>
      </c>
      <c r="P156" s="43" t="s">
        <v>2708</v>
      </c>
      <c r="Q156" s="44" t="s">
        <v>3196</v>
      </c>
      <c r="R156" s="45" t="s">
        <v>2716</v>
      </c>
      <c r="S156" s="45" t="s">
        <v>2716</v>
      </c>
      <c r="T156" s="45" t="s">
        <v>2716</v>
      </c>
      <c r="U156" s="45" t="s">
        <v>2716</v>
      </c>
      <c r="V156" s="45" t="s">
        <v>2716</v>
      </c>
      <c r="W156" s="45" t="s">
        <v>2716</v>
      </c>
      <c r="X156" s="45" t="s">
        <v>2716</v>
      </c>
      <c r="Y156" s="45" t="s">
        <v>2716</v>
      </c>
      <c r="Z156" s="45" t="s">
        <v>2716</v>
      </c>
      <c r="AA156" s="45" t="s">
        <v>2716</v>
      </c>
      <c r="AB156" s="45" t="s">
        <v>2716</v>
      </c>
      <c r="AC156" s="46" t="s">
        <v>2716</v>
      </c>
    </row>
    <row r="157" spans="1:29" s="6" customFormat="1" ht="45" customHeight="1" x14ac:dyDescent="0.2">
      <c r="A157" s="87" t="s">
        <v>2651</v>
      </c>
      <c r="B157" s="88" t="s">
        <v>1135</v>
      </c>
      <c r="C157" s="41" t="s">
        <v>2708</v>
      </c>
      <c r="D157" s="42" t="s">
        <v>3197</v>
      </c>
      <c r="E157" s="42" t="s">
        <v>2708</v>
      </c>
      <c r="F157" s="42" t="s">
        <v>2708</v>
      </c>
      <c r="G157" s="42" t="s">
        <v>2708</v>
      </c>
      <c r="H157" s="42" t="s">
        <v>2708</v>
      </c>
      <c r="I157" s="42" t="s">
        <v>2708</v>
      </c>
      <c r="J157" s="42" t="s">
        <v>2708</v>
      </c>
      <c r="K157" s="42" t="s">
        <v>2708</v>
      </c>
      <c r="L157" s="42" t="s">
        <v>2708</v>
      </c>
      <c r="M157" s="42" t="s">
        <v>2708</v>
      </c>
      <c r="N157" s="42" t="s">
        <v>2708</v>
      </c>
      <c r="O157" s="42" t="s">
        <v>2708</v>
      </c>
      <c r="P157" s="43" t="s">
        <v>2708</v>
      </c>
      <c r="Q157" s="44" t="s">
        <v>2716</v>
      </c>
      <c r="R157" s="45" t="s">
        <v>2716</v>
      </c>
      <c r="S157" s="45" t="s">
        <v>2716</v>
      </c>
      <c r="T157" s="45" t="s">
        <v>2716</v>
      </c>
      <c r="U157" s="45" t="s">
        <v>2716</v>
      </c>
      <c r="V157" s="45" t="s">
        <v>2716</v>
      </c>
      <c r="W157" s="45" t="s">
        <v>2716</v>
      </c>
      <c r="X157" s="45" t="s">
        <v>2716</v>
      </c>
      <c r="Y157" s="45" t="s">
        <v>2716</v>
      </c>
      <c r="Z157" s="45" t="s">
        <v>2716</v>
      </c>
      <c r="AA157" s="45" t="s">
        <v>2716</v>
      </c>
      <c r="AB157" s="45" t="s">
        <v>2716</v>
      </c>
      <c r="AC157" s="46" t="s">
        <v>2716</v>
      </c>
    </row>
    <row r="158" spans="1:29" s="6" customFormat="1" ht="45" customHeight="1" x14ac:dyDescent="0.2">
      <c r="A158" s="87" t="s">
        <v>2651</v>
      </c>
      <c r="B158" s="88" t="s">
        <v>1150</v>
      </c>
      <c r="C158" s="41" t="s">
        <v>2724</v>
      </c>
      <c r="D158" s="42" t="s">
        <v>2772</v>
      </c>
      <c r="E158" s="42" t="s">
        <v>3065</v>
      </c>
      <c r="F158" s="42" t="s">
        <v>2708</v>
      </c>
      <c r="G158" s="42" t="s">
        <v>2708</v>
      </c>
      <c r="H158" s="42" t="s">
        <v>2708</v>
      </c>
      <c r="I158" s="42" t="s">
        <v>2708</v>
      </c>
      <c r="J158" s="42" t="s">
        <v>2708</v>
      </c>
      <c r="K158" s="42" t="s">
        <v>2708</v>
      </c>
      <c r="L158" s="42" t="s">
        <v>2708</v>
      </c>
      <c r="M158" s="42" t="s">
        <v>2708</v>
      </c>
      <c r="N158" s="42" t="s">
        <v>2708</v>
      </c>
      <c r="O158" s="42" t="s">
        <v>2708</v>
      </c>
      <c r="P158" s="43" t="s">
        <v>2708</v>
      </c>
      <c r="Q158" s="44" t="s">
        <v>3198</v>
      </c>
      <c r="R158" s="45" t="s">
        <v>2716</v>
      </c>
      <c r="S158" s="45" t="s">
        <v>2716</v>
      </c>
      <c r="T158" s="45" t="s">
        <v>2716</v>
      </c>
      <c r="U158" s="45" t="s">
        <v>2716</v>
      </c>
      <c r="V158" s="45" t="s">
        <v>2716</v>
      </c>
      <c r="W158" s="45" t="s">
        <v>2716</v>
      </c>
      <c r="X158" s="45" t="s">
        <v>2716</v>
      </c>
      <c r="Y158" s="45" t="s">
        <v>2716</v>
      </c>
      <c r="Z158" s="45" t="s">
        <v>2716</v>
      </c>
      <c r="AA158" s="45" t="s">
        <v>2716</v>
      </c>
      <c r="AB158" s="45" t="s">
        <v>2716</v>
      </c>
      <c r="AC158" s="46" t="s">
        <v>2716</v>
      </c>
    </row>
    <row r="159" spans="1:29" s="6" customFormat="1" ht="45" customHeight="1" x14ac:dyDescent="0.2">
      <c r="A159" s="87" t="s">
        <v>2651</v>
      </c>
      <c r="B159" s="88" t="s">
        <v>1165</v>
      </c>
      <c r="C159" s="41" t="s">
        <v>2708</v>
      </c>
      <c r="D159" s="42" t="s">
        <v>3199</v>
      </c>
      <c r="E159" s="42" t="s">
        <v>2708</v>
      </c>
      <c r="F159" s="42" t="s">
        <v>2708</v>
      </c>
      <c r="G159" s="42" t="s">
        <v>2708</v>
      </c>
      <c r="H159" s="42" t="s">
        <v>2708</v>
      </c>
      <c r="I159" s="42" t="s">
        <v>2708</v>
      </c>
      <c r="J159" s="42" t="s">
        <v>2708</v>
      </c>
      <c r="K159" s="42" t="s">
        <v>2708</v>
      </c>
      <c r="L159" s="42" t="s">
        <v>2708</v>
      </c>
      <c r="M159" s="42" t="s">
        <v>2708</v>
      </c>
      <c r="N159" s="42" t="s">
        <v>2708</v>
      </c>
      <c r="O159" s="42" t="s">
        <v>2708</v>
      </c>
      <c r="P159" s="43" t="s">
        <v>2708</v>
      </c>
      <c r="Q159" s="44" t="s">
        <v>3200</v>
      </c>
      <c r="R159" s="45" t="s">
        <v>3200</v>
      </c>
      <c r="S159" s="45" t="s">
        <v>2716</v>
      </c>
      <c r="T159" s="45" t="s">
        <v>3200</v>
      </c>
      <c r="U159" s="45" t="s">
        <v>3200</v>
      </c>
      <c r="V159" s="45" t="s">
        <v>3200</v>
      </c>
      <c r="W159" s="45" t="s">
        <v>2716</v>
      </c>
      <c r="X159" s="45" t="s">
        <v>2716</v>
      </c>
      <c r="Y159" s="45" t="s">
        <v>2716</v>
      </c>
      <c r="Z159" s="45" t="s">
        <v>2716</v>
      </c>
      <c r="AA159" s="45" t="s">
        <v>2716</v>
      </c>
      <c r="AB159" s="45" t="s">
        <v>2716</v>
      </c>
      <c r="AC159" s="46" t="s">
        <v>2716</v>
      </c>
    </row>
    <row r="160" spans="1:29" s="6" customFormat="1" ht="45" customHeight="1" x14ac:dyDescent="0.2">
      <c r="A160" s="87" t="s">
        <v>2651</v>
      </c>
      <c r="B160" s="88" t="s">
        <v>1177</v>
      </c>
      <c r="C160" s="41" t="s">
        <v>3071</v>
      </c>
      <c r="D160" s="42" t="s">
        <v>3201</v>
      </c>
      <c r="E160" s="42" t="s">
        <v>2708</v>
      </c>
      <c r="F160" s="42" t="s">
        <v>2708</v>
      </c>
      <c r="G160" s="42" t="s">
        <v>2708</v>
      </c>
      <c r="H160" s="42" t="s">
        <v>2708</v>
      </c>
      <c r="I160" s="42" t="s">
        <v>2708</v>
      </c>
      <c r="J160" s="42" t="s">
        <v>2708</v>
      </c>
      <c r="K160" s="42" t="s">
        <v>2708</v>
      </c>
      <c r="L160" s="42" t="s">
        <v>2708</v>
      </c>
      <c r="M160" s="42" t="s">
        <v>2708</v>
      </c>
      <c r="N160" s="42" t="s">
        <v>2708</v>
      </c>
      <c r="O160" s="42" t="s">
        <v>2708</v>
      </c>
      <c r="P160" s="43" t="s">
        <v>2708</v>
      </c>
      <c r="Q160" s="44" t="s">
        <v>3202</v>
      </c>
      <c r="R160" s="45" t="s">
        <v>2716</v>
      </c>
      <c r="S160" s="45" t="s">
        <v>2716</v>
      </c>
      <c r="T160" s="45" t="s">
        <v>2716</v>
      </c>
      <c r="U160" s="45" t="s">
        <v>2716</v>
      </c>
      <c r="V160" s="45" t="s">
        <v>2716</v>
      </c>
      <c r="W160" s="45" t="s">
        <v>2716</v>
      </c>
      <c r="X160" s="45" t="s">
        <v>2716</v>
      </c>
      <c r="Y160" s="45" t="s">
        <v>2716</v>
      </c>
      <c r="Z160" s="45" t="s">
        <v>2716</v>
      </c>
      <c r="AA160" s="45" t="s">
        <v>2716</v>
      </c>
      <c r="AB160" s="45" t="s">
        <v>2716</v>
      </c>
      <c r="AC160" s="46" t="s">
        <v>2716</v>
      </c>
    </row>
    <row r="161" spans="1:29" s="6" customFormat="1" ht="45" customHeight="1" x14ac:dyDescent="0.2">
      <c r="A161" s="87" t="s">
        <v>2651</v>
      </c>
      <c r="B161" s="88" t="s">
        <v>1189</v>
      </c>
      <c r="C161" s="41" t="s">
        <v>2708</v>
      </c>
      <c r="D161" s="42" t="s">
        <v>3195</v>
      </c>
      <c r="E161" s="42" t="s">
        <v>3195</v>
      </c>
      <c r="F161" s="42" t="s">
        <v>2708</v>
      </c>
      <c r="G161" s="42" t="s">
        <v>3195</v>
      </c>
      <c r="H161" s="42" t="s">
        <v>3195</v>
      </c>
      <c r="I161" s="42" t="s">
        <v>3195</v>
      </c>
      <c r="J161" s="42" t="s">
        <v>2708</v>
      </c>
      <c r="K161" s="42" t="s">
        <v>2708</v>
      </c>
      <c r="L161" s="42" t="s">
        <v>2708</v>
      </c>
      <c r="M161" s="42" t="s">
        <v>2708</v>
      </c>
      <c r="N161" s="42" t="s">
        <v>2708</v>
      </c>
      <c r="O161" s="42" t="s">
        <v>2708</v>
      </c>
      <c r="P161" s="43" t="s">
        <v>2708</v>
      </c>
      <c r="Q161" s="44" t="s">
        <v>3203</v>
      </c>
      <c r="R161" s="45" t="s">
        <v>2716</v>
      </c>
      <c r="S161" s="45" t="s">
        <v>2716</v>
      </c>
      <c r="T161" s="45" t="s">
        <v>2716</v>
      </c>
      <c r="U161" s="45" t="s">
        <v>2716</v>
      </c>
      <c r="V161" s="45" t="s">
        <v>2716</v>
      </c>
      <c r="W161" s="45" t="s">
        <v>2716</v>
      </c>
      <c r="X161" s="45" t="s">
        <v>2716</v>
      </c>
      <c r="Y161" s="45" t="s">
        <v>2716</v>
      </c>
      <c r="Z161" s="45" t="s">
        <v>2716</v>
      </c>
      <c r="AA161" s="45" t="s">
        <v>2716</v>
      </c>
      <c r="AB161" s="45" t="s">
        <v>2716</v>
      </c>
      <c r="AC161" s="46" t="s">
        <v>2716</v>
      </c>
    </row>
    <row r="162" spans="1:29" s="6" customFormat="1" ht="45" customHeight="1" x14ac:dyDescent="0.2">
      <c r="A162" s="87" t="s">
        <v>2651</v>
      </c>
      <c r="B162" s="88" t="s">
        <v>1200</v>
      </c>
      <c r="C162" s="41" t="s">
        <v>2926</v>
      </c>
      <c r="D162" s="42" t="s">
        <v>3204</v>
      </c>
      <c r="E162" s="42" t="s">
        <v>3205</v>
      </c>
      <c r="F162" s="42" t="s">
        <v>3206</v>
      </c>
      <c r="G162" s="42" t="s">
        <v>2708</v>
      </c>
      <c r="H162" s="42" t="s">
        <v>2708</v>
      </c>
      <c r="I162" s="42" t="s">
        <v>2708</v>
      </c>
      <c r="J162" s="42" t="s">
        <v>2708</v>
      </c>
      <c r="K162" s="42" t="s">
        <v>2708</v>
      </c>
      <c r="L162" s="42" t="s">
        <v>2708</v>
      </c>
      <c r="M162" s="42" t="s">
        <v>2708</v>
      </c>
      <c r="N162" s="42" t="s">
        <v>2708</v>
      </c>
      <c r="O162" s="42" t="s">
        <v>2708</v>
      </c>
      <c r="P162" s="43" t="s">
        <v>2708</v>
      </c>
      <c r="Q162" s="44" t="s">
        <v>2716</v>
      </c>
      <c r="R162" s="45" t="s">
        <v>2716</v>
      </c>
      <c r="S162" s="45" t="s">
        <v>2716</v>
      </c>
      <c r="T162" s="45" t="s">
        <v>2716</v>
      </c>
      <c r="U162" s="45" t="s">
        <v>2716</v>
      </c>
      <c r="V162" s="45" t="s">
        <v>2716</v>
      </c>
      <c r="W162" s="45" t="s">
        <v>2716</v>
      </c>
      <c r="X162" s="45" t="s">
        <v>2716</v>
      </c>
      <c r="Y162" s="45" t="s">
        <v>2716</v>
      </c>
      <c r="Z162" s="45" t="s">
        <v>2716</v>
      </c>
      <c r="AA162" s="45" t="s">
        <v>2716</v>
      </c>
      <c r="AB162" s="45" t="s">
        <v>2716</v>
      </c>
      <c r="AC162" s="46" t="s">
        <v>2716</v>
      </c>
    </row>
    <row r="163" spans="1:29" s="6" customFormat="1" ht="45" customHeight="1" x14ac:dyDescent="0.2">
      <c r="A163" s="87" t="s">
        <v>2651</v>
      </c>
      <c r="B163" s="88" t="s">
        <v>1201</v>
      </c>
      <c r="C163" s="41" t="s">
        <v>3207</v>
      </c>
      <c r="D163" s="42" t="s">
        <v>3208</v>
      </c>
      <c r="E163" s="42" t="s">
        <v>3209</v>
      </c>
      <c r="F163" s="42" t="s">
        <v>2708</v>
      </c>
      <c r="G163" s="42" t="s">
        <v>3210</v>
      </c>
      <c r="H163" s="42" t="s">
        <v>3211</v>
      </c>
      <c r="I163" s="42" t="s">
        <v>2913</v>
      </c>
      <c r="J163" s="42" t="s">
        <v>2708</v>
      </c>
      <c r="K163" s="42" t="s">
        <v>2708</v>
      </c>
      <c r="L163" s="42" t="s">
        <v>2708</v>
      </c>
      <c r="M163" s="42" t="s">
        <v>2708</v>
      </c>
      <c r="N163" s="42" t="s">
        <v>2708</v>
      </c>
      <c r="O163" s="42" t="s">
        <v>2708</v>
      </c>
      <c r="P163" s="43" t="s">
        <v>2708</v>
      </c>
      <c r="Q163" s="44" t="s">
        <v>3212</v>
      </c>
      <c r="R163" s="45" t="s">
        <v>2716</v>
      </c>
      <c r="S163" s="45" t="s">
        <v>2716</v>
      </c>
      <c r="T163" s="45" t="s">
        <v>2716</v>
      </c>
      <c r="U163" s="45" t="s">
        <v>2716</v>
      </c>
      <c r="V163" s="45" t="s">
        <v>2716</v>
      </c>
      <c r="W163" s="45" t="s">
        <v>2716</v>
      </c>
      <c r="X163" s="45" t="s">
        <v>2716</v>
      </c>
      <c r="Y163" s="45" t="s">
        <v>2716</v>
      </c>
      <c r="Z163" s="45" t="s">
        <v>2716</v>
      </c>
      <c r="AA163" s="45" t="s">
        <v>2716</v>
      </c>
      <c r="AB163" s="45" t="s">
        <v>2716</v>
      </c>
      <c r="AC163" s="46" t="s">
        <v>2716</v>
      </c>
    </row>
    <row r="164" spans="1:29" s="6" customFormat="1" ht="45" customHeight="1" x14ac:dyDescent="0.2">
      <c r="A164" s="87" t="s">
        <v>2651</v>
      </c>
      <c r="B164" s="88" t="s">
        <v>1221</v>
      </c>
      <c r="C164" s="41" t="s">
        <v>2708</v>
      </c>
      <c r="D164" s="42" t="s">
        <v>3213</v>
      </c>
      <c r="E164" s="42" t="s">
        <v>3214</v>
      </c>
      <c r="F164" s="42" t="s">
        <v>2708</v>
      </c>
      <c r="G164" s="42" t="s">
        <v>3214</v>
      </c>
      <c r="H164" s="42" t="s">
        <v>3215</v>
      </c>
      <c r="I164" s="42" t="s">
        <v>3214</v>
      </c>
      <c r="J164" s="42" t="s">
        <v>2708</v>
      </c>
      <c r="K164" s="42" t="s">
        <v>2708</v>
      </c>
      <c r="L164" s="42" t="s">
        <v>2708</v>
      </c>
      <c r="M164" s="42" t="s">
        <v>2708</v>
      </c>
      <c r="N164" s="42" t="s">
        <v>2708</v>
      </c>
      <c r="O164" s="42" t="s">
        <v>2708</v>
      </c>
      <c r="P164" s="43" t="s">
        <v>2708</v>
      </c>
      <c r="Q164" s="44" t="s">
        <v>3216</v>
      </c>
      <c r="R164" s="45" t="s">
        <v>3217</v>
      </c>
      <c r="S164" s="45" t="s">
        <v>2716</v>
      </c>
      <c r="T164" s="45" t="s">
        <v>3217</v>
      </c>
      <c r="U164" s="45" t="s">
        <v>3217</v>
      </c>
      <c r="V164" s="45" t="s">
        <v>3217</v>
      </c>
      <c r="W164" s="45" t="s">
        <v>2716</v>
      </c>
      <c r="X164" s="45" t="s">
        <v>2716</v>
      </c>
      <c r="Y164" s="45" t="s">
        <v>2716</v>
      </c>
      <c r="Z164" s="45" t="s">
        <v>2716</v>
      </c>
      <c r="AA164" s="45" t="s">
        <v>2716</v>
      </c>
      <c r="AB164" s="45" t="s">
        <v>2716</v>
      </c>
      <c r="AC164" s="46" t="s">
        <v>2716</v>
      </c>
    </row>
    <row r="165" spans="1:29" s="6" customFormat="1" ht="45" customHeight="1" x14ac:dyDescent="0.2">
      <c r="A165" s="87" t="s">
        <v>2651</v>
      </c>
      <c r="B165" s="88" t="s">
        <v>1211</v>
      </c>
      <c r="C165" s="41" t="s">
        <v>2779</v>
      </c>
      <c r="D165" s="42" t="s">
        <v>2780</v>
      </c>
      <c r="E165" s="42" t="s">
        <v>2781</v>
      </c>
      <c r="F165" s="42" t="s">
        <v>2708</v>
      </c>
      <c r="G165" s="42" t="s">
        <v>2781</v>
      </c>
      <c r="H165" s="42" t="s">
        <v>2781</v>
      </c>
      <c r="I165" s="42" t="s">
        <v>2781</v>
      </c>
      <c r="J165" s="42" t="s">
        <v>2708</v>
      </c>
      <c r="K165" s="42" t="s">
        <v>2708</v>
      </c>
      <c r="L165" s="42" t="s">
        <v>2708</v>
      </c>
      <c r="M165" s="42" t="s">
        <v>2708</v>
      </c>
      <c r="N165" s="42" t="s">
        <v>2708</v>
      </c>
      <c r="O165" s="42" t="s">
        <v>2708</v>
      </c>
      <c r="P165" s="43" t="s">
        <v>2708</v>
      </c>
      <c r="Q165" s="44" t="s">
        <v>3331</v>
      </c>
      <c r="R165" s="45" t="s">
        <v>3332</v>
      </c>
      <c r="S165" s="45" t="s">
        <v>3086</v>
      </c>
      <c r="T165" s="45" t="s">
        <v>3332</v>
      </c>
      <c r="U165" s="45" t="s">
        <v>3333</v>
      </c>
      <c r="V165" s="45" t="s">
        <v>3332</v>
      </c>
      <c r="W165" s="45" t="s">
        <v>3335</v>
      </c>
      <c r="X165" s="45" t="s">
        <v>3333</v>
      </c>
      <c r="Y165" s="45" t="s">
        <v>3333</v>
      </c>
      <c r="Z165" s="45" t="s">
        <v>3086</v>
      </c>
      <c r="AA165" s="45" t="s">
        <v>3086</v>
      </c>
      <c r="AB165" s="45" t="s">
        <v>3086</v>
      </c>
      <c r="AC165" s="46" t="s">
        <v>3333</v>
      </c>
    </row>
    <row r="166" spans="1:29" s="6" customFormat="1" ht="45" customHeight="1" x14ac:dyDescent="0.2">
      <c r="A166" s="87" t="s">
        <v>2651</v>
      </c>
      <c r="B166" s="88" t="s">
        <v>1240</v>
      </c>
      <c r="C166" s="41" t="s">
        <v>2708</v>
      </c>
      <c r="D166" s="42" t="s">
        <v>2913</v>
      </c>
      <c r="E166" s="42" t="s">
        <v>2913</v>
      </c>
      <c r="F166" s="42" t="s">
        <v>2708</v>
      </c>
      <c r="G166" s="42" t="s">
        <v>2913</v>
      </c>
      <c r="H166" s="42" t="s">
        <v>2913</v>
      </c>
      <c r="I166" s="42" t="s">
        <v>2913</v>
      </c>
      <c r="J166" s="42" t="s">
        <v>2708</v>
      </c>
      <c r="K166" s="42" t="s">
        <v>2708</v>
      </c>
      <c r="L166" s="42" t="s">
        <v>2708</v>
      </c>
      <c r="M166" s="42" t="s">
        <v>2708</v>
      </c>
      <c r="N166" s="42" t="s">
        <v>2708</v>
      </c>
      <c r="O166" s="42" t="s">
        <v>2708</v>
      </c>
      <c r="P166" s="43" t="s">
        <v>2708</v>
      </c>
      <c r="Q166" s="44" t="s">
        <v>3218</v>
      </c>
      <c r="R166" s="45" t="s">
        <v>2716</v>
      </c>
      <c r="S166" s="45" t="s">
        <v>2716</v>
      </c>
      <c r="T166" s="45" t="s">
        <v>2716</v>
      </c>
      <c r="U166" s="45" t="s">
        <v>2716</v>
      </c>
      <c r="V166" s="45" t="s">
        <v>2716</v>
      </c>
      <c r="W166" s="45" t="s">
        <v>2716</v>
      </c>
      <c r="X166" s="45" t="s">
        <v>2716</v>
      </c>
      <c r="Y166" s="45" t="s">
        <v>2716</v>
      </c>
      <c r="Z166" s="45" t="s">
        <v>2716</v>
      </c>
      <c r="AA166" s="45" t="s">
        <v>2716</v>
      </c>
      <c r="AB166" s="45" t="s">
        <v>2716</v>
      </c>
      <c r="AC166" s="46" t="s">
        <v>2716</v>
      </c>
    </row>
    <row r="167" spans="1:29" s="6" customFormat="1" ht="45" customHeight="1" x14ac:dyDescent="0.2">
      <c r="A167" s="87" t="s">
        <v>2651</v>
      </c>
      <c r="B167" s="88" t="s">
        <v>1230</v>
      </c>
      <c r="C167" s="41" t="s">
        <v>2724</v>
      </c>
      <c r="D167" s="42" t="s">
        <v>2708</v>
      </c>
      <c r="E167" s="42" t="s">
        <v>2708</v>
      </c>
      <c r="F167" s="42" t="s">
        <v>2708</v>
      </c>
      <c r="G167" s="42" t="s">
        <v>2708</v>
      </c>
      <c r="H167" s="42" t="s">
        <v>2708</v>
      </c>
      <c r="I167" s="42" t="s">
        <v>2708</v>
      </c>
      <c r="J167" s="42" t="s">
        <v>2708</v>
      </c>
      <c r="K167" s="42" t="s">
        <v>2708</v>
      </c>
      <c r="L167" s="42" t="s">
        <v>2708</v>
      </c>
      <c r="M167" s="42" t="s">
        <v>2708</v>
      </c>
      <c r="N167" s="42" t="s">
        <v>2708</v>
      </c>
      <c r="O167" s="42" t="s">
        <v>2708</v>
      </c>
      <c r="P167" s="43" t="s">
        <v>2708</v>
      </c>
      <c r="Q167" s="44" t="s">
        <v>3219</v>
      </c>
      <c r="R167" s="45" t="s">
        <v>2716</v>
      </c>
      <c r="S167" s="45" t="s">
        <v>2716</v>
      </c>
      <c r="T167" s="45" t="s">
        <v>2716</v>
      </c>
      <c r="U167" s="45" t="s">
        <v>2716</v>
      </c>
      <c r="V167" s="45" t="s">
        <v>2716</v>
      </c>
      <c r="W167" s="45" t="s">
        <v>2716</v>
      </c>
      <c r="X167" s="45" t="s">
        <v>2716</v>
      </c>
      <c r="Y167" s="45" t="s">
        <v>2716</v>
      </c>
      <c r="Z167" s="45" t="s">
        <v>2716</v>
      </c>
      <c r="AA167" s="45" t="s">
        <v>2716</v>
      </c>
      <c r="AB167" s="45" t="s">
        <v>2716</v>
      </c>
      <c r="AC167" s="46" t="s">
        <v>2716</v>
      </c>
    </row>
    <row r="168" spans="1:29" s="6" customFormat="1" ht="45" customHeight="1" x14ac:dyDescent="0.2">
      <c r="A168" s="87" t="s">
        <v>2651</v>
      </c>
      <c r="B168" s="88" t="s">
        <v>1241</v>
      </c>
      <c r="C168" s="41" t="s">
        <v>3220</v>
      </c>
      <c r="D168" s="42" t="s">
        <v>2708</v>
      </c>
      <c r="E168" s="42" t="s">
        <v>3091</v>
      </c>
      <c r="F168" s="42" t="s">
        <v>2708</v>
      </c>
      <c r="G168" s="42" t="s">
        <v>2708</v>
      </c>
      <c r="H168" s="42" t="s">
        <v>2708</v>
      </c>
      <c r="I168" s="42" t="s">
        <v>2708</v>
      </c>
      <c r="J168" s="42" t="s">
        <v>2708</v>
      </c>
      <c r="K168" s="42" t="s">
        <v>2999</v>
      </c>
      <c r="L168" s="42" t="s">
        <v>2708</v>
      </c>
      <c r="M168" s="42" t="s">
        <v>2708</v>
      </c>
      <c r="N168" s="42" t="s">
        <v>2708</v>
      </c>
      <c r="O168" s="42" t="s">
        <v>2708</v>
      </c>
      <c r="P168" s="43" t="s">
        <v>2708</v>
      </c>
      <c r="Q168" s="44" t="s">
        <v>2716</v>
      </c>
      <c r="R168" s="45" t="s">
        <v>3221</v>
      </c>
      <c r="S168" s="45" t="s">
        <v>2716</v>
      </c>
      <c r="T168" s="45" t="s">
        <v>2716</v>
      </c>
      <c r="U168" s="45" t="s">
        <v>2716</v>
      </c>
      <c r="V168" s="45" t="s">
        <v>2716</v>
      </c>
      <c r="W168" s="45" t="s">
        <v>2716</v>
      </c>
      <c r="X168" s="45" t="s">
        <v>2716</v>
      </c>
      <c r="Y168" s="45" t="s">
        <v>2716</v>
      </c>
      <c r="Z168" s="45" t="s">
        <v>2716</v>
      </c>
      <c r="AA168" s="45" t="s">
        <v>2716</v>
      </c>
      <c r="AB168" s="45" t="s">
        <v>2716</v>
      </c>
      <c r="AC168" s="46" t="s">
        <v>2716</v>
      </c>
    </row>
    <row r="169" spans="1:29" s="6" customFormat="1" ht="45" customHeight="1" x14ac:dyDescent="0.2">
      <c r="A169" s="87" t="s">
        <v>2651</v>
      </c>
      <c r="B169" s="88" t="s">
        <v>1248</v>
      </c>
      <c r="C169" s="41" t="s">
        <v>3222</v>
      </c>
      <c r="D169" s="42" t="s">
        <v>3223</v>
      </c>
      <c r="E169" s="42" t="s">
        <v>3224</v>
      </c>
      <c r="F169" s="42" t="s">
        <v>2708</v>
      </c>
      <c r="G169" s="42" t="s">
        <v>3225</v>
      </c>
      <c r="H169" s="42" t="s">
        <v>3226</v>
      </c>
      <c r="I169" s="42" t="s">
        <v>3098</v>
      </c>
      <c r="J169" s="42" t="s">
        <v>2708</v>
      </c>
      <c r="K169" s="42" t="s">
        <v>2708</v>
      </c>
      <c r="L169" s="42" t="s">
        <v>2708</v>
      </c>
      <c r="M169" s="42" t="s">
        <v>2708</v>
      </c>
      <c r="N169" s="42" t="s">
        <v>2708</v>
      </c>
      <c r="O169" s="42" t="s">
        <v>2708</v>
      </c>
      <c r="P169" s="43" t="s">
        <v>2708</v>
      </c>
      <c r="Q169" s="44" t="s">
        <v>3227</v>
      </c>
      <c r="R169" s="45" t="s">
        <v>3228</v>
      </c>
      <c r="S169" s="45" t="s">
        <v>2716</v>
      </c>
      <c r="T169" s="45" t="s">
        <v>3229</v>
      </c>
      <c r="U169" s="45" t="s">
        <v>3228</v>
      </c>
      <c r="V169" s="45" t="s">
        <v>3228</v>
      </c>
      <c r="W169" s="45" t="s">
        <v>2716</v>
      </c>
      <c r="X169" s="45" t="s">
        <v>2716</v>
      </c>
      <c r="Y169" s="45" t="s">
        <v>2716</v>
      </c>
      <c r="Z169" s="45" t="s">
        <v>2716</v>
      </c>
      <c r="AA169" s="45" t="s">
        <v>2716</v>
      </c>
      <c r="AB169" s="45" t="s">
        <v>2716</v>
      </c>
      <c r="AC169" s="46" t="s">
        <v>2716</v>
      </c>
    </row>
    <row r="170" spans="1:29" s="6" customFormat="1" ht="45" customHeight="1" x14ac:dyDescent="0.2">
      <c r="A170" s="87" t="s">
        <v>2651</v>
      </c>
      <c r="B170" s="88" t="s">
        <v>1255</v>
      </c>
      <c r="C170" s="41" t="s">
        <v>3222</v>
      </c>
      <c r="D170" s="42" t="s">
        <v>3230</v>
      </c>
      <c r="E170" s="42" t="s">
        <v>3231</v>
      </c>
      <c r="F170" s="42" t="s">
        <v>2708</v>
      </c>
      <c r="G170" s="42" t="s">
        <v>3232</v>
      </c>
      <c r="H170" s="42" t="s">
        <v>3233</v>
      </c>
      <c r="I170" s="42" t="s">
        <v>3098</v>
      </c>
      <c r="J170" s="42" t="s">
        <v>2708</v>
      </c>
      <c r="K170" s="42" t="s">
        <v>2708</v>
      </c>
      <c r="L170" s="42" t="s">
        <v>2708</v>
      </c>
      <c r="M170" s="42" t="s">
        <v>2708</v>
      </c>
      <c r="N170" s="42" t="s">
        <v>2708</v>
      </c>
      <c r="O170" s="42" t="s">
        <v>2708</v>
      </c>
      <c r="P170" s="43" t="s">
        <v>2708</v>
      </c>
      <c r="Q170" s="44" t="s">
        <v>3234</v>
      </c>
      <c r="R170" s="45" t="s">
        <v>3235</v>
      </c>
      <c r="S170" s="45" t="s">
        <v>2716</v>
      </c>
      <c r="T170" s="45" t="s">
        <v>3235</v>
      </c>
      <c r="U170" s="45" t="s">
        <v>3235</v>
      </c>
      <c r="V170" s="45" t="s">
        <v>3235</v>
      </c>
      <c r="W170" s="45" t="s">
        <v>2716</v>
      </c>
      <c r="X170" s="45" t="s">
        <v>2716</v>
      </c>
      <c r="Y170" s="45" t="s">
        <v>2716</v>
      </c>
      <c r="Z170" s="45" t="s">
        <v>2716</v>
      </c>
      <c r="AA170" s="45" t="s">
        <v>2716</v>
      </c>
      <c r="AB170" s="45" t="s">
        <v>2716</v>
      </c>
      <c r="AC170" s="46" t="s">
        <v>2716</v>
      </c>
    </row>
    <row r="171" spans="1:29" s="6" customFormat="1" ht="45" customHeight="1" x14ac:dyDescent="0.2">
      <c r="A171" s="87" t="s">
        <v>2651</v>
      </c>
      <c r="B171" s="88" t="s">
        <v>1272</v>
      </c>
      <c r="C171" s="41" t="s">
        <v>2708</v>
      </c>
      <c r="D171" s="42" t="s">
        <v>3236</v>
      </c>
      <c r="E171" s="42" t="s">
        <v>2708</v>
      </c>
      <c r="F171" s="42" t="s">
        <v>2708</v>
      </c>
      <c r="G171" s="42" t="s">
        <v>2708</v>
      </c>
      <c r="H171" s="42" t="s">
        <v>2708</v>
      </c>
      <c r="I171" s="42" t="s">
        <v>2708</v>
      </c>
      <c r="J171" s="42" t="s">
        <v>2708</v>
      </c>
      <c r="K171" s="42" t="s">
        <v>2708</v>
      </c>
      <c r="L171" s="42" t="s">
        <v>2708</v>
      </c>
      <c r="M171" s="42" t="s">
        <v>2708</v>
      </c>
      <c r="N171" s="42" t="s">
        <v>2708</v>
      </c>
      <c r="O171" s="42" t="s">
        <v>2708</v>
      </c>
      <c r="P171" s="43" t="s">
        <v>2708</v>
      </c>
      <c r="Q171" s="44" t="s">
        <v>3196</v>
      </c>
      <c r="R171" s="45" t="s">
        <v>2716</v>
      </c>
      <c r="S171" s="45" t="s">
        <v>2716</v>
      </c>
      <c r="T171" s="45" t="s">
        <v>2716</v>
      </c>
      <c r="U171" s="45" t="s">
        <v>2716</v>
      </c>
      <c r="V171" s="45" t="s">
        <v>2716</v>
      </c>
      <c r="W171" s="45" t="s">
        <v>2716</v>
      </c>
      <c r="X171" s="45" t="s">
        <v>2716</v>
      </c>
      <c r="Y171" s="45" t="s">
        <v>2716</v>
      </c>
      <c r="Z171" s="45" t="s">
        <v>2716</v>
      </c>
      <c r="AA171" s="45" t="s">
        <v>2716</v>
      </c>
      <c r="AB171" s="45" t="s">
        <v>2716</v>
      </c>
      <c r="AC171" s="46" t="s">
        <v>2716</v>
      </c>
    </row>
    <row r="172" spans="1:29" s="6" customFormat="1" ht="45" customHeight="1" x14ac:dyDescent="0.2">
      <c r="A172" s="87" t="s">
        <v>2651</v>
      </c>
      <c r="B172" s="88" t="s">
        <v>1279</v>
      </c>
      <c r="C172" s="41" t="s">
        <v>3111</v>
      </c>
      <c r="D172" s="42" t="s">
        <v>2708</v>
      </c>
      <c r="E172" s="42" t="s">
        <v>2708</v>
      </c>
      <c r="F172" s="42" t="s">
        <v>2708</v>
      </c>
      <c r="G172" s="42" t="s">
        <v>2708</v>
      </c>
      <c r="H172" s="42" t="s">
        <v>2708</v>
      </c>
      <c r="I172" s="42" t="s">
        <v>2708</v>
      </c>
      <c r="J172" s="42" t="s">
        <v>2708</v>
      </c>
      <c r="K172" s="42" t="s">
        <v>2708</v>
      </c>
      <c r="L172" s="42" t="s">
        <v>2708</v>
      </c>
      <c r="M172" s="42" t="s">
        <v>2708</v>
      </c>
      <c r="N172" s="42" t="s">
        <v>2708</v>
      </c>
      <c r="O172" s="42" t="s">
        <v>2708</v>
      </c>
      <c r="P172" s="43" t="s">
        <v>2708</v>
      </c>
      <c r="Q172" s="44" t="s">
        <v>3196</v>
      </c>
      <c r="R172" s="45" t="s">
        <v>2716</v>
      </c>
      <c r="S172" s="45" t="s">
        <v>2716</v>
      </c>
      <c r="T172" s="45" t="s">
        <v>2716</v>
      </c>
      <c r="U172" s="45" t="s">
        <v>2716</v>
      </c>
      <c r="V172" s="45" t="s">
        <v>2716</v>
      </c>
      <c r="W172" s="45" t="s">
        <v>2716</v>
      </c>
      <c r="X172" s="45" t="s">
        <v>2716</v>
      </c>
      <c r="Y172" s="45" t="s">
        <v>2716</v>
      </c>
      <c r="Z172" s="45" t="s">
        <v>2716</v>
      </c>
      <c r="AA172" s="45" t="s">
        <v>2716</v>
      </c>
      <c r="AB172" s="45" t="s">
        <v>2716</v>
      </c>
      <c r="AC172" s="46" t="s">
        <v>2716</v>
      </c>
    </row>
    <row r="173" spans="1:29" s="6" customFormat="1" ht="45" customHeight="1" x14ac:dyDescent="0.2">
      <c r="A173" s="87" t="s">
        <v>2651</v>
      </c>
      <c r="B173" s="88" t="s">
        <v>1262</v>
      </c>
      <c r="C173" s="41" t="s">
        <v>2724</v>
      </c>
      <c r="D173" s="42" t="s">
        <v>2815</v>
      </c>
      <c r="E173" s="42" t="s">
        <v>2708</v>
      </c>
      <c r="F173" s="42" t="s">
        <v>2708</v>
      </c>
      <c r="G173" s="42" t="s">
        <v>2817</v>
      </c>
      <c r="H173" s="42" t="s">
        <v>2818</v>
      </c>
      <c r="I173" s="42" t="s">
        <v>2806</v>
      </c>
      <c r="J173" s="42" t="s">
        <v>2708</v>
      </c>
      <c r="K173" s="42" t="s">
        <v>2708</v>
      </c>
      <c r="L173" s="42" t="s">
        <v>2708</v>
      </c>
      <c r="M173" s="42" t="s">
        <v>2708</v>
      </c>
      <c r="N173" s="42" t="s">
        <v>2708</v>
      </c>
      <c r="O173" s="42" t="s">
        <v>2708</v>
      </c>
      <c r="P173" s="43" t="s">
        <v>2708</v>
      </c>
      <c r="Q173" s="44" t="s">
        <v>2716</v>
      </c>
      <c r="R173" s="45" t="s">
        <v>2716</v>
      </c>
      <c r="S173" s="45" t="s">
        <v>2716</v>
      </c>
      <c r="T173" s="45" t="s">
        <v>3237</v>
      </c>
      <c r="U173" s="45" t="s">
        <v>2716</v>
      </c>
      <c r="V173" s="45" t="s">
        <v>2716</v>
      </c>
      <c r="W173" s="45" t="s">
        <v>2716</v>
      </c>
      <c r="X173" s="45" t="s">
        <v>2716</v>
      </c>
      <c r="Y173" s="45" t="s">
        <v>2716</v>
      </c>
      <c r="Z173" s="45" t="s">
        <v>2716</v>
      </c>
      <c r="AA173" s="45" t="s">
        <v>2716</v>
      </c>
      <c r="AB173" s="45" t="s">
        <v>2716</v>
      </c>
      <c r="AC173" s="46" t="s">
        <v>2716</v>
      </c>
    </row>
    <row r="174" spans="1:29" s="6" customFormat="1" ht="45" customHeight="1" x14ac:dyDescent="0.2">
      <c r="A174" s="87" t="s">
        <v>2651</v>
      </c>
      <c r="B174" s="88" t="s">
        <v>1266</v>
      </c>
      <c r="C174" s="41" t="s">
        <v>2724</v>
      </c>
      <c r="D174" s="42" t="s">
        <v>2815</v>
      </c>
      <c r="E174" s="42" t="s">
        <v>2708</v>
      </c>
      <c r="F174" s="42" t="s">
        <v>2708</v>
      </c>
      <c r="G174" s="42" t="s">
        <v>3110</v>
      </c>
      <c r="H174" s="42" t="s">
        <v>2818</v>
      </c>
      <c r="I174" s="42" t="s">
        <v>2806</v>
      </c>
      <c r="J174" s="42" t="s">
        <v>2708</v>
      </c>
      <c r="K174" s="42" t="s">
        <v>2708</v>
      </c>
      <c r="L174" s="42" t="s">
        <v>2708</v>
      </c>
      <c r="M174" s="42" t="s">
        <v>2708</v>
      </c>
      <c r="N174" s="42" t="s">
        <v>2708</v>
      </c>
      <c r="O174" s="42" t="s">
        <v>2708</v>
      </c>
      <c r="P174" s="43" t="s">
        <v>2708</v>
      </c>
      <c r="Q174" s="44" t="s">
        <v>3234</v>
      </c>
      <c r="R174" s="45" t="s">
        <v>3235</v>
      </c>
      <c r="S174" s="45" t="s">
        <v>2716</v>
      </c>
      <c r="T174" s="45" t="s">
        <v>3235</v>
      </c>
      <c r="U174" s="45" t="s">
        <v>3235</v>
      </c>
      <c r="V174" s="45" t="s">
        <v>3235</v>
      </c>
      <c r="W174" s="45" t="s">
        <v>2716</v>
      </c>
      <c r="X174" s="45" t="s">
        <v>2716</v>
      </c>
      <c r="Y174" s="45" t="s">
        <v>2716</v>
      </c>
      <c r="Z174" s="45" t="s">
        <v>2716</v>
      </c>
      <c r="AA174" s="45" t="s">
        <v>2716</v>
      </c>
      <c r="AB174" s="45" t="s">
        <v>2716</v>
      </c>
      <c r="AC174" s="46" t="s">
        <v>2716</v>
      </c>
    </row>
    <row r="175" spans="1:29" s="6" customFormat="1" ht="45" customHeight="1" x14ac:dyDescent="0.2">
      <c r="A175" s="87" t="s">
        <v>2651</v>
      </c>
      <c r="B175" s="88" t="s">
        <v>1273</v>
      </c>
      <c r="C175" s="41" t="s">
        <v>3111</v>
      </c>
      <c r="D175" s="42" t="s">
        <v>3238</v>
      </c>
      <c r="E175" s="42" t="s">
        <v>2708</v>
      </c>
      <c r="F175" s="42" t="s">
        <v>2708</v>
      </c>
      <c r="G175" s="42" t="s">
        <v>2708</v>
      </c>
      <c r="H175" s="42" t="s">
        <v>2708</v>
      </c>
      <c r="I175" s="42" t="s">
        <v>2708</v>
      </c>
      <c r="J175" s="42" t="s">
        <v>2708</v>
      </c>
      <c r="K175" s="42" t="s">
        <v>2708</v>
      </c>
      <c r="L175" s="42" t="s">
        <v>2708</v>
      </c>
      <c r="M175" s="42" t="s">
        <v>2708</v>
      </c>
      <c r="N175" s="42" t="s">
        <v>2708</v>
      </c>
      <c r="O175" s="42" t="s">
        <v>2708</v>
      </c>
      <c r="P175" s="43" t="s">
        <v>2708</v>
      </c>
      <c r="Q175" s="44" t="s">
        <v>3196</v>
      </c>
      <c r="R175" s="45" t="s">
        <v>2716</v>
      </c>
      <c r="S175" s="45" t="s">
        <v>2716</v>
      </c>
      <c r="T175" s="45" t="s">
        <v>2716</v>
      </c>
      <c r="U175" s="45" t="s">
        <v>2716</v>
      </c>
      <c r="V175" s="45" t="s">
        <v>2716</v>
      </c>
      <c r="W175" s="45" t="s">
        <v>2716</v>
      </c>
      <c r="X175" s="45" t="s">
        <v>2716</v>
      </c>
      <c r="Y175" s="45" t="s">
        <v>2716</v>
      </c>
      <c r="Z175" s="45" t="s">
        <v>2716</v>
      </c>
      <c r="AA175" s="45" t="s">
        <v>2716</v>
      </c>
      <c r="AB175" s="45" t="s">
        <v>2716</v>
      </c>
      <c r="AC175" s="46" t="s">
        <v>2716</v>
      </c>
    </row>
    <row r="176" spans="1:29" s="6" customFormat="1" ht="45" customHeight="1" x14ac:dyDescent="0.2">
      <c r="A176" s="87" t="s">
        <v>2651</v>
      </c>
      <c r="B176" s="88" t="s">
        <v>1311</v>
      </c>
      <c r="C176" s="41" t="s">
        <v>3239</v>
      </c>
      <c r="D176" s="42" t="s">
        <v>3240</v>
      </c>
      <c r="E176" s="42" t="s">
        <v>2708</v>
      </c>
      <c r="F176" s="42" t="s">
        <v>2708</v>
      </c>
      <c r="G176" s="42" t="s">
        <v>2708</v>
      </c>
      <c r="H176" s="42" t="s">
        <v>2708</v>
      </c>
      <c r="I176" s="42" t="s">
        <v>2708</v>
      </c>
      <c r="J176" s="42" t="s">
        <v>2708</v>
      </c>
      <c r="K176" s="42" t="s">
        <v>2708</v>
      </c>
      <c r="L176" s="42" t="s">
        <v>2708</v>
      </c>
      <c r="M176" s="42" t="s">
        <v>2708</v>
      </c>
      <c r="N176" s="42" t="s">
        <v>2708</v>
      </c>
      <c r="O176" s="42" t="s">
        <v>2708</v>
      </c>
      <c r="P176" s="43" t="s">
        <v>2708</v>
      </c>
      <c r="Q176" s="44" t="s">
        <v>3241</v>
      </c>
      <c r="R176" s="45" t="s">
        <v>2716</v>
      </c>
      <c r="S176" s="45" t="s">
        <v>2716</v>
      </c>
      <c r="T176" s="45" t="s">
        <v>2716</v>
      </c>
      <c r="U176" s="45" t="s">
        <v>2716</v>
      </c>
      <c r="V176" s="45" t="s">
        <v>2716</v>
      </c>
      <c r="W176" s="45" t="s">
        <v>2716</v>
      </c>
      <c r="X176" s="45" t="s">
        <v>2716</v>
      </c>
      <c r="Y176" s="45" t="s">
        <v>2716</v>
      </c>
      <c r="Z176" s="45" t="s">
        <v>2716</v>
      </c>
      <c r="AA176" s="45" t="s">
        <v>2716</v>
      </c>
      <c r="AB176" s="45" t="s">
        <v>2716</v>
      </c>
      <c r="AC176" s="46" t="s">
        <v>2716</v>
      </c>
    </row>
    <row r="177" spans="1:29" s="6" customFormat="1" ht="45" customHeight="1" x14ac:dyDescent="0.2">
      <c r="A177" s="87" t="s">
        <v>2651</v>
      </c>
      <c r="B177" s="88" t="s">
        <v>1318</v>
      </c>
      <c r="C177" s="41" t="s">
        <v>3242</v>
      </c>
      <c r="D177" s="42" t="s">
        <v>3243</v>
      </c>
      <c r="E177" s="42" t="s">
        <v>2708</v>
      </c>
      <c r="F177" s="42" t="s">
        <v>2708</v>
      </c>
      <c r="G177" s="42" t="s">
        <v>2708</v>
      </c>
      <c r="H177" s="42" t="s">
        <v>2708</v>
      </c>
      <c r="I177" s="42" t="s">
        <v>2708</v>
      </c>
      <c r="J177" s="42" t="s">
        <v>2708</v>
      </c>
      <c r="K177" s="42" t="s">
        <v>2708</v>
      </c>
      <c r="L177" s="42" t="s">
        <v>2708</v>
      </c>
      <c r="M177" s="42" t="s">
        <v>2708</v>
      </c>
      <c r="N177" s="42" t="s">
        <v>2708</v>
      </c>
      <c r="O177" s="42" t="s">
        <v>2708</v>
      </c>
      <c r="P177" s="43" t="s">
        <v>2708</v>
      </c>
      <c r="Q177" s="44" t="s">
        <v>3196</v>
      </c>
      <c r="R177" s="45" t="s">
        <v>2716</v>
      </c>
      <c r="S177" s="45" t="s">
        <v>2716</v>
      </c>
      <c r="T177" s="45" t="s">
        <v>2716</v>
      </c>
      <c r="U177" s="45" t="s">
        <v>2716</v>
      </c>
      <c r="V177" s="45" t="s">
        <v>2716</v>
      </c>
      <c r="W177" s="45" t="s">
        <v>2716</v>
      </c>
      <c r="X177" s="45" t="s">
        <v>2716</v>
      </c>
      <c r="Y177" s="45" t="s">
        <v>2716</v>
      </c>
      <c r="Z177" s="45" t="s">
        <v>2716</v>
      </c>
      <c r="AA177" s="45" t="s">
        <v>2716</v>
      </c>
      <c r="AB177" s="45" t="s">
        <v>2716</v>
      </c>
      <c r="AC177" s="46" t="s">
        <v>2716</v>
      </c>
    </row>
    <row r="178" spans="1:29" s="6" customFormat="1" ht="45" customHeight="1" x14ac:dyDescent="0.2">
      <c r="A178" s="87" t="s">
        <v>2651</v>
      </c>
      <c r="B178" s="88" t="s">
        <v>1325</v>
      </c>
      <c r="C178" s="41" t="s">
        <v>3242</v>
      </c>
      <c r="D178" s="42" t="s">
        <v>3244</v>
      </c>
      <c r="E178" s="42" t="s">
        <v>2708</v>
      </c>
      <c r="F178" s="42" t="s">
        <v>2708</v>
      </c>
      <c r="G178" s="42" t="s">
        <v>2708</v>
      </c>
      <c r="H178" s="42" t="s">
        <v>2708</v>
      </c>
      <c r="I178" s="42" t="s">
        <v>2708</v>
      </c>
      <c r="J178" s="42" t="s">
        <v>2708</v>
      </c>
      <c r="K178" s="42" t="s">
        <v>2708</v>
      </c>
      <c r="L178" s="42" t="s">
        <v>2708</v>
      </c>
      <c r="M178" s="42" t="s">
        <v>2708</v>
      </c>
      <c r="N178" s="42" t="s">
        <v>2708</v>
      </c>
      <c r="O178" s="42" t="s">
        <v>2708</v>
      </c>
      <c r="P178" s="43" t="s">
        <v>2708</v>
      </c>
      <c r="Q178" s="44" t="s">
        <v>3196</v>
      </c>
      <c r="R178" s="45" t="s">
        <v>2716</v>
      </c>
      <c r="S178" s="45" t="s">
        <v>2716</v>
      </c>
      <c r="T178" s="45" t="s">
        <v>2716</v>
      </c>
      <c r="U178" s="45" t="s">
        <v>2716</v>
      </c>
      <c r="V178" s="45" t="s">
        <v>2716</v>
      </c>
      <c r="W178" s="45" t="s">
        <v>2716</v>
      </c>
      <c r="X178" s="45" t="s">
        <v>2716</v>
      </c>
      <c r="Y178" s="45" t="s">
        <v>2716</v>
      </c>
      <c r="Z178" s="45" t="s">
        <v>2716</v>
      </c>
      <c r="AA178" s="45" t="s">
        <v>2716</v>
      </c>
      <c r="AB178" s="45" t="s">
        <v>2716</v>
      </c>
      <c r="AC178" s="46" t="s">
        <v>2716</v>
      </c>
    </row>
    <row r="179" spans="1:29" s="6" customFormat="1" ht="45" customHeight="1" x14ac:dyDescent="0.2">
      <c r="A179" s="87" t="s">
        <v>2651</v>
      </c>
      <c r="B179" s="88" t="s">
        <v>1338</v>
      </c>
      <c r="C179" s="41" t="s">
        <v>2708</v>
      </c>
      <c r="D179" s="42" t="s">
        <v>3195</v>
      </c>
      <c r="E179" s="42" t="s">
        <v>3195</v>
      </c>
      <c r="F179" s="42" t="s">
        <v>2708</v>
      </c>
      <c r="G179" s="42" t="s">
        <v>3195</v>
      </c>
      <c r="H179" s="42" t="s">
        <v>3195</v>
      </c>
      <c r="I179" s="42" t="s">
        <v>3195</v>
      </c>
      <c r="J179" s="42" t="s">
        <v>2708</v>
      </c>
      <c r="K179" s="42" t="s">
        <v>2708</v>
      </c>
      <c r="L179" s="42" t="s">
        <v>2708</v>
      </c>
      <c r="M179" s="42" t="s">
        <v>2708</v>
      </c>
      <c r="N179" s="42" t="s">
        <v>2708</v>
      </c>
      <c r="O179" s="42" t="s">
        <v>2708</v>
      </c>
      <c r="P179" s="43" t="s">
        <v>2708</v>
      </c>
      <c r="Q179" s="44" t="s">
        <v>2716</v>
      </c>
      <c r="R179" s="45" t="s">
        <v>2716</v>
      </c>
      <c r="S179" s="45" t="s">
        <v>2716</v>
      </c>
      <c r="T179" s="45" t="s">
        <v>2716</v>
      </c>
      <c r="U179" s="45" t="s">
        <v>2716</v>
      </c>
      <c r="V179" s="45" t="s">
        <v>2716</v>
      </c>
      <c r="W179" s="45" t="s">
        <v>2716</v>
      </c>
      <c r="X179" s="45" t="s">
        <v>2716</v>
      </c>
      <c r="Y179" s="45" t="s">
        <v>2716</v>
      </c>
      <c r="Z179" s="45" t="s">
        <v>2716</v>
      </c>
      <c r="AA179" s="45" t="s">
        <v>2716</v>
      </c>
      <c r="AB179" s="45" t="s">
        <v>2716</v>
      </c>
      <c r="AC179" s="46" t="s">
        <v>2716</v>
      </c>
    </row>
    <row r="180" spans="1:29" s="6" customFormat="1" ht="45" customHeight="1" x14ac:dyDescent="0.2">
      <c r="A180" s="87" t="s">
        <v>2651</v>
      </c>
      <c r="B180" s="88" t="s">
        <v>1346</v>
      </c>
      <c r="C180" s="41" t="s">
        <v>2708</v>
      </c>
      <c r="D180" s="42" t="s">
        <v>3245</v>
      </c>
      <c r="E180" s="42" t="s">
        <v>2708</v>
      </c>
      <c r="F180" s="42" t="s">
        <v>2708</v>
      </c>
      <c r="G180" s="42" t="s">
        <v>2708</v>
      </c>
      <c r="H180" s="42" t="s">
        <v>2708</v>
      </c>
      <c r="I180" s="42" t="s">
        <v>2708</v>
      </c>
      <c r="J180" s="42" t="s">
        <v>2708</v>
      </c>
      <c r="K180" s="42" t="s">
        <v>2708</v>
      </c>
      <c r="L180" s="42" t="s">
        <v>2708</v>
      </c>
      <c r="M180" s="42" t="s">
        <v>2708</v>
      </c>
      <c r="N180" s="42" t="s">
        <v>2708</v>
      </c>
      <c r="O180" s="42" t="s">
        <v>2708</v>
      </c>
      <c r="P180" s="43" t="s">
        <v>2708</v>
      </c>
      <c r="Q180" s="44" t="s">
        <v>2716</v>
      </c>
      <c r="R180" s="45" t="s">
        <v>2716</v>
      </c>
      <c r="S180" s="45" t="s">
        <v>2716</v>
      </c>
      <c r="T180" s="45" t="s">
        <v>2716</v>
      </c>
      <c r="U180" s="45" t="s">
        <v>2716</v>
      </c>
      <c r="V180" s="45" t="s">
        <v>2716</v>
      </c>
      <c r="W180" s="45" t="s">
        <v>2716</v>
      </c>
      <c r="X180" s="45" t="s">
        <v>2716</v>
      </c>
      <c r="Y180" s="45" t="s">
        <v>2716</v>
      </c>
      <c r="Z180" s="45" t="s">
        <v>2716</v>
      </c>
      <c r="AA180" s="45" t="s">
        <v>2716</v>
      </c>
      <c r="AB180" s="45" t="s">
        <v>2716</v>
      </c>
      <c r="AC180" s="46" t="s">
        <v>2716</v>
      </c>
    </row>
    <row r="181" spans="1:29" s="6" customFormat="1" ht="45" customHeight="1" x14ac:dyDescent="0.2">
      <c r="A181" s="87" t="s">
        <v>2651</v>
      </c>
      <c r="B181" s="88" t="s">
        <v>1354</v>
      </c>
      <c r="C181" s="41" t="s">
        <v>3242</v>
      </c>
      <c r="D181" s="42" t="s">
        <v>2913</v>
      </c>
      <c r="E181" s="42" t="s">
        <v>2913</v>
      </c>
      <c r="F181" s="42" t="s">
        <v>2708</v>
      </c>
      <c r="G181" s="42" t="s">
        <v>2913</v>
      </c>
      <c r="H181" s="42" t="s">
        <v>2913</v>
      </c>
      <c r="I181" s="42" t="s">
        <v>2913</v>
      </c>
      <c r="J181" s="42" t="s">
        <v>2708</v>
      </c>
      <c r="K181" s="42" t="s">
        <v>2708</v>
      </c>
      <c r="L181" s="42" t="s">
        <v>2708</v>
      </c>
      <c r="M181" s="42" t="s">
        <v>2708</v>
      </c>
      <c r="N181" s="42" t="s">
        <v>2708</v>
      </c>
      <c r="O181" s="42" t="s">
        <v>2708</v>
      </c>
      <c r="P181" s="43" t="s">
        <v>2708</v>
      </c>
      <c r="Q181" s="44" t="s">
        <v>3218</v>
      </c>
      <c r="R181" s="45" t="s">
        <v>2716</v>
      </c>
      <c r="S181" s="45" t="s">
        <v>2716</v>
      </c>
      <c r="T181" s="45" t="s">
        <v>2716</v>
      </c>
      <c r="U181" s="45" t="s">
        <v>2716</v>
      </c>
      <c r="V181" s="45" t="s">
        <v>2716</v>
      </c>
      <c r="W181" s="45" t="s">
        <v>2716</v>
      </c>
      <c r="X181" s="45" t="s">
        <v>2716</v>
      </c>
      <c r="Y181" s="45" t="s">
        <v>2716</v>
      </c>
      <c r="Z181" s="45" t="s">
        <v>2716</v>
      </c>
      <c r="AA181" s="45" t="s">
        <v>2716</v>
      </c>
      <c r="AB181" s="45" t="s">
        <v>2716</v>
      </c>
      <c r="AC181" s="46" t="s">
        <v>2716</v>
      </c>
    </row>
    <row r="182" spans="1:29" s="6" customFormat="1" ht="45" customHeight="1" x14ac:dyDescent="0.2">
      <c r="A182" s="87" t="s">
        <v>2651</v>
      </c>
      <c r="B182" s="88" t="s">
        <v>1362</v>
      </c>
      <c r="C182" s="41" t="s">
        <v>3246</v>
      </c>
      <c r="D182" s="42" t="s">
        <v>3247</v>
      </c>
      <c r="E182" s="42" t="s">
        <v>2708</v>
      </c>
      <c r="F182" s="42" t="s">
        <v>2708</v>
      </c>
      <c r="G182" s="42" t="s">
        <v>2708</v>
      </c>
      <c r="H182" s="42" t="s">
        <v>2708</v>
      </c>
      <c r="I182" s="42" t="s">
        <v>2708</v>
      </c>
      <c r="J182" s="42" t="s">
        <v>2708</v>
      </c>
      <c r="K182" s="42" t="s">
        <v>2708</v>
      </c>
      <c r="L182" s="42" t="s">
        <v>2708</v>
      </c>
      <c r="M182" s="42" t="s">
        <v>2708</v>
      </c>
      <c r="N182" s="42" t="s">
        <v>2708</v>
      </c>
      <c r="O182" s="42" t="s">
        <v>2708</v>
      </c>
      <c r="P182" s="43" t="s">
        <v>2708</v>
      </c>
      <c r="Q182" s="44" t="s">
        <v>3196</v>
      </c>
      <c r="R182" s="45" t="s">
        <v>2716</v>
      </c>
      <c r="S182" s="45" t="s">
        <v>2716</v>
      </c>
      <c r="T182" s="45" t="s">
        <v>2716</v>
      </c>
      <c r="U182" s="45" t="s">
        <v>2716</v>
      </c>
      <c r="V182" s="45" t="s">
        <v>2716</v>
      </c>
      <c r="W182" s="45" t="s">
        <v>2716</v>
      </c>
      <c r="X182" s="45" t="s">
        <v>2716</v>
      </c>
      <c r="Y182" s="45" t="s">
        <v>2716</v>
      </c>
      <c r="Z182" s="45" t="s">
        <v>2716</v>
      </c>
      <c r="AA182" s="45" t="s">
        <v>2716</v>
      </c>
      <c r="AB182" s="45" t="s">
        <v>2716</v>
      </c>
      <c r="AC182" s="46" t="s">
        <v>2716</v>
      </c>
    </row>
    <row r="183" spans="1:29" s="6" customFormat="1" ht="45" customHeight="1" x14ac:dyDescent="0.2">
      <c r="A183" s="87" t="s">
        <v>2651</v>
      </c>
      <c r="B183" s="88" t="s">
        <v>1368</v>
      </c>
      <c r="C183" s="41" t="s">
        <v>3164</v>
      </c>
      <c r="D183" s="42" t="s">
        <v>3248</v>
      </c>
      <c r="E183" s="42" t="s">
        <v>2708</v>
      </c>
      <c r="F183" s="42" t="s">
        <v>2708</v>
      </c>
      <c r="G183" s="42" t="s">
        <v>2708</v>
      </c>
      <c r="H183" s="42" t="s">
        <v>2708</v>
      </c>
      <c r="I183" s="42" t="s">
        <v>2708</v>
      </c>
      <c r="J183" s="42" t="s">
        <v>2708</v>
      </c>
      <c r="K183" s="42" t="s">
        <v>2708</v>
      </c>
      <c r="L183" s="42" t="s">
        <v>2708</v>
      </c>
      <c r="M183" s="42" t="s">
        <v>2708</v>
      </c>
      <c r="N183" s="42" t="s">
        <v>2708</v>
      </c>
      <c r="O183" s="42" t="s">
        <v>2708</v>
      </c>
      <c r="P183" s="43" t="s">
        <v>2708</v>
      </c>
      <c r="Q183" s="44" t="s">
        <v>3196</v>
      </c>
      <c r="R183" s="45" t="s">
        <v>2716</v>
      </c>
      <c r="S183" s="45" t="s">
        <v>2716</v>
      </c>
      <c r="T183" s="45" t="s">
        <v>2716</v>
      </c>
      <c r="U183" s="45" t="s">
        <v>2716</v>
      </c>
      <c r="V183" s="45" t="s">
        <v>2716</v>
      </c>
      <c r="W183" s="45" t="s">
        <v>2716</v>
      </c>
      <c r="X183" s="45" t="s">
        <v>2716</v>
      </c>
      <c r="Y183" s="45" t="s">
        <v>2716</v>
      </c>
      <c r="Z183" s="45" t="s">
        <v>2716</v>
      </c>
      <c r="AA183" s="45" t="s">
        <v>2716</v>
      </c>
      <c r="AB183" s="45" t="s">
        <v>2716</v>
      </c>
      <c r="AC183" s="46" t="s">
        <v>2716</v>
      </c>
    </row>
    <row r="184" spans="1:29" s="6" customFormat="1" ht="45" customHeight="1" x14ac:dyDescent="0.2">
      <c r="A184" s="87" t="s">
        <v>2651</v>
      </c>
      <c r="B184" s="88" t="s">
        <v>1376</v>
      </c>
      <c r="C184" s="41" t="s">
        <v>3164</v>
      </c>
      <c r="D184" s="42" t="s">
        <v>2708</v>
      </c>
      <c r="E184" s="42" t="s">
        <v>2708</v>
      </c>
      <c r="F184" s="42" t="s">
        <v>2708</v>
      </c>
      <c r="G184" s="42" t="s">
        <v>2708</v>
      </c>
      <c r="H184" s="42" t="s">
        <v>2708</v>
      </c>
      <c r="I184" s="42" t="s">
        <v>2708</v>
      </c>
      <c r="J184" s="42" t="s">
        <v>2708</v>
      </c>
      <c r="K184" s="42" t="s">
        <v>2708</v>
      </c>
      <c r="L184" s="42" t="s">
        <v>2708</v>
      </c>
      <c r="M184" s="42" t="s">
        <v>2708</v>
      </c>
      <c r="N184" s="42" t="s">
        <v>2708</v>
      </c>
      <c r="O184" s="42" t="s">
        <v>2708</v>
      </c>
      <c r="P184" s="43" t="s">
        <v>2708</v>
      </c>
      <c r="Q184" s="44" t="s">
        <v>3196</v>
      </c>
      <c r="R184" s="45" t="s">
        <v>2716</v>
      </c>
      <c r="S184" s="45" t="s">
        <v>2716</v>
      </c>
      <c r="T184" s="45" t="s">
        <v>2716</v>
      </c>
      <c r="U184" s="45" t="s">
        <v>2716</v>
      </c>
      <c r="V184" s="45" t="s">
        <v>2716</v>
      </c>
      <c r="W184" s="45" t="s">
        <v>2716</v>
      </c>
      <c r="X184" s="45" t="s">
        <v>2716</v>
      </c>
      <c r="Y184" s="45" t="s">
        <v>2716</v>
      </c>
      <c r="Z184" s="45" t="s">
        <v>2716</v>
      </c>
      <c r="AA184" s="45" t="s">
        <v>2716</v>
      </c>
      <c r="AB184" s="45" t="s">
        <v>2716</v>
      </c>
      <c r="AC184" s="46" t="s">
        <v>2716</v>
      </c>
    </row>
    <row r="185" spans="1:29" s="6" customFormat="1" ht="45" customHeight="1" x14ac:dyDescent="0.2">
      <c r="A185" s="87" t="s">
        <v>2651</v>
      </c>
      <c r="B185" s="88" t="s">
        <v>1383</v>
      </c>
      <c r="C185" s="41" t="s">
        <v>3164</v>
      </c>
      <c r="D185" s="42" t="s">
        <v>2708</v>
      </c>
      <c r="E185" s="42" t="s">
        <v>2708</v>
      </c>
      <c r="F185" s="42" t="s">
        <v>2708</v>
      </c>
      <c r="G185" s="42" t="s">
        <v>2708</v>
      </c>
      <c r="H185" s="42" t="s">
        <v>2708</v>
      </c>
      <c r="I185" s="42" t="s">
        <v>2708</v>
      </c>
      <c r="J185" s="42" t="s">
        <v>2708</v>
      </c>
      <c r="K185" s="42" t="s">
        <v>2708</v>
      </c>
      <c r="L185" s="42" t="s">
        <v>2708</v>
      </c>
      <c r="M185" s="42" t="s">
        <v>2708</v>
      </c>
      <c r="N185" s="42" t="s">
        <v>2708</v>
      </c>
      <c r="O185" s="42" t="s">
        <v>2708</v>
      </c>
      <c r="P185" s="43" t="s">
        <v>2708</v>
      </c>
      <c r="Q185" s="44" t="s">
        <v>3196</v>
      </c>
      <c r="R185" s="45" t="s">
        <v>2716</v>
      </c>
      <c r="S185" s="45" t="s">
        <v>2716</v>
      </c>
      <c r="T185" s="45" t="s">
        <v>2716</v>
      </c>
      <c r="U185" s="45" t="s">
        <v>2716</v>
      </c>
      <c r="V185" s="45" t="s">
        <v>2716</v>
      </c>
      <c r="W185" s="45" t="s">
        <v>2716</v>
      </c>
      <c r="X185" s="45" t="s">
        <v>2716</v>
      </c>
      <c r="Y185" s="45" t="s">
        <v>2716</v>
      </c>
      <c r="Z185" s="45" t="s">
        <v>2716</v>
      </c>
      <c r="AA185" s="45" t="s">
        <v>2716</v>
      </c>
      <c r="AB185" s="45" t="s">
        <v>2716</v>
      </c>
      <c r="AC185" s="46" t="s">
        <v>2716</v>
      </c>
    </row>
    <row r="186" spans="1:29" s="6" customFormat="1" ht="45" customHeight="1" x14ac:dyDescent="0.2">
      <c r="A186" s="87" t="s">
        <v>2651</v>
      </c>
      <c r="B186" s="88" t="s">
        <v>1326</v>
      </c>
      <c r="C186" s="41" t="s">
        <v>3156</v>
      </c>
      <c r="D186" s="42" t="s">
        <v>3249</v>
      </c>
      <c r="E186" s="42" t="s">
        <v>2708</v>
      </c>
      <c r="F186" s="42" t="s">
        <v>2708</v>
      </c>
      <c r="G186" s="42" t="s">
        <v>2708</v>
      </c>
      <c r="H186" s="42" t="s">
        <v>2708</v>
      </c>
      <c r="I186" s="42" t="s">
        <v>2708</v>
      </c>
      <c r="J186" s="42" t="s">
        <v>2708</v>
      </c>
      <c r="K186" s="42" t="s">
        <v>2708</v>
      </c>
      <c r="L186" s="42" t="s">
        <v>2708</v>
      </c>
      <c r="M186" s="42" t="s">
        <v>2708</v>
      </c>
      <c r="N186" s="42" t="s">
        <v>2708</v>
      </c>
      <c r="O186" s="42" t="s">
        <v>2708</v>
      </c>
      <c r="P186" s="43" t="s">
        <v>2708</v>
      </c>
      <c r="Q186" s="44" t="s">
        <v>3196</v>
      </c>
      <c r="R186" s="45" t="s">
        <v>2716</v>
      </c>
      <c r="S186" s="45" t="s">
        <v>2716</v>
      </c>
      <c r="T186" s="45" t="s">
        <v>2716</v>
      </c>
      <c r="U186" s="45" t="s">
        <v>2716</v>
      </c>
      <c r="V186" s="45" t="s">
        <v>2716</v>
      </c>
      <c r="W186" s="45" t="s">
        <v>2716</v>
      </c>
      <c r="X186" s="45" t="s">
        <v>2716</v>
      </c>
      <c r="Y186" s="45" t="s">
        <v>2716</v>
      </c>
      <c r="Z186" s="45" t="s">
        <v>2716</v>
      </c>
      <c r="AA186" s="45" t="s">
        <v>2716</v>
      </c>
      <c r="AB186" s="45" t="s">
        <v>2716</v>
      </c>
      <c r="AC186" s="46" t="s">
        <v>2716</v>
      </c>
    </row>
    <row r="187" spans="1:29" s="6" customFormat="1" ht="45" customHeight="1" x14ac:dyDescent="0.2">
      <c r="A187" s="87" t="s">
        <v>2651</v>
      </c>
      <c r="B187" s="88" t="s">
        <v>1339</v>
      </c>
      <c r="C187" s="41" t="s">
        <v>3159</v>
      </c>
      <c r="D187" s="42" t="s">
        <v>3250</v>
      </c>
      <c r="E187" s="42" t="s">
        <v>2708</v>
      </c>
      <c r="F187" s="42" t="s">
        <v>2708</v>
      </c>
      <c r="G187" s="42" t="s">
        <v>2708</v>
      </c>
      <c r="H187" s="42" t="s">
        <v>2708</v>
      </c>
      <c r="I187" s="42" t="s">
        <v>2708</v>
      </c>
      <c r="J187" s="42" t="s">
        <v>2708</v>
      </c>
      <c r="K187" s="42" t="s">
        <v>2708</v>
      </c>
      <c r="L187" s="42" t="s">
        <v>2708</v>
      </c>
      <c r="M187" s="42" t="s">
        <v>2708</v>
      </c>
      <c r="N187" s="42" t="s">
        <v>2708</v>
      </c>
      <c r="O187" s="42" t="s">
        <v>2708</v>
      </c>
      <c r="P187" s="43" t="s">
        <v>2708</v>
      </c>
      <c r="Q187" s="44" t="s">
        <v>3196</v>
      </c>
      <c r="R187" s="45" t="s">
        <v>2716</v>
      </c>
      <c r="S187" s="45" t="s">
        <v>2716</v>
      </c>
      <c r="T187" s="45" t="s">
        <v>2716</v>
      </c>
      <c r="U187" s="45" t="s">
        <v>2716</v>
      </c>
      <c r="V187" s="45" t="s">
        <v>2716</v>
      </c>
      <c r="W187" s="45" t="s">
        <v>2716</v>
      </c>
      <c r="X187" s="45" t="s">
        <v>2716</v>
      </c>
      <c r="Y187" s="45" t="s">
        <v>2716</v>
      </c>
      <c r="Z187" s="45" t="s">
        <v>2716</v>
      </c>
      <c r="AA187" s="45" t="s">
        <v>2716</v>
      </c>
      <c r="AB187" s="45" t="s">
        <v>2716</v>
      </c>
      <c r="AC187" s="46" t="s">
        <v>2716</v>
      </c>
    </row>
    <row r="188" spans="1:29" s="6" customFormat="1" ht="45" customHeight="1" x14ac:dyDescent="0.2">
      <c r="A188" s="87" t="s">
        <v>2651</v>
      </c>
      <c r="B188" s="88" t="s">
        <v>1401</v>
      </c>
      <c r="C188" s="41" t="s">
        <v>3159</v>
      </c>
      <c r="D188" s="42" t="s">
        <v>3251</v>
      </c>
      <c r="E188" s="42" t="s">
        <v>2708</v>
      </c>
      <c r="F188" s="42" t="s">
        <v>2708</v>
      </c>
      <c r="G188" s="42" t="s">
        <v>2708</v>
      </c>
      <c r="H188" s="42" t="s">
        <v>2708</v>
      </c>
      <c r="I188" s="42" t="s">
        <v>2708</v>
      </c>
      <c r="J188" s="42" t="s">
        <v>2708</v>
      </c>
      <c r="K188" s="42" t="s">
        <v>2708</v>
      </c>
      <c r="L188" s="42" t="s">
        <v>2708</v>
      </c>
      <c r="M188" s="42" t="s">
        <v>2708</v>
      </c>
      <c r="N188" s="42" t="s">
        <v>2708</v>
      </c>
      <c r="O188" s="42" t="s">
        <v>2708</v>
      </c>
      <c r="P188" s="43" t="s">
        <v>2708</v>
      </c>
      <c r="Q188" s="44" t="s">
        <v>3196</v>
      </c>
      <c r="R188" s="45" t="s">
        <v>2716</v>
      </c>
      <c r="S188" s="45" t="s">
        <v>2716</v>
      </c>
      <c r="T188" s="45" t="s">
        <v>2716</v>
      </c>
      <c r="U188" s="45" t="s">
        <v>2716</v>
      </c>
      <c r="V188" s="45" t="s">
        <v>2716</v>
      </c>
      <c r="W188" s="45" t="s">
        <v>2716</v>
      </c>
      <c r="X188" s="45" t="s">
        <v>2716</v>
      </c>
      <c r="Y188" s="45" t="s">
        <v>2716</v>
      </c>
      <c r="Z188" s="45" t="s">
        <v>2716</v>
      </c>
      <c r="AA188" s="45" t="s">
        <v>2716</v>
      </c>
      <c r="AB188" s="45" t="s">
        <v>2716</v>
      </c>
      <c r="AC188" s="46" t="s">
        <v>2716</v>
      </c>
    </row>
    <row r="189" spans="1:29" s="6" customFormat="1" ht="45" customHeight="1" x14ac:dyDescent="0.2">
      <c r="A189" s="87" t="s">
        <v>2651</v>
      </c>
      <c r="B189" s="88" t="s">
        <v>1408</v>
      </c>
      <c r="C189" s="41" t="s">
        <v>3164</v>
      </c>
      <c r="D189" s="42" t="s">
        <v>2708</v>
      </c>
      <c r="E189" s="42" t="s">
        <v>3252</v>
      </c>
      <c r="F189" s="42" t="s">
        <v>3253</v>
      </c>
      <c r="G189" s="42" t="s">
        <v>2708</v>
      </c>
      <c r="H189" s="42" t="s">
        <v>2708</v>
      </c>
      <c r="I189" s="42" t="s">
        <v>2708</v>
      </c>
      <c r="J189" s="42" t="s">
        <v>2708</v>
      </c>
      <c r="K189" s="42" t="s">
        <v>2708</v>
      </c>
      <c r="L189" s="42" t="s">
        <v>2708</v>
      </c>
      <c r="M189" s="42" t="s">
        <v>2708</v>
      </c>
      <c r="N189" s="42" t="s">
        <v>2708</v>
      </c>
      <c r="O189" s="42" t="s">
        <v>2708</v>
      </c>
      <c r="P189" s="43" t="s">
        <v>2708</v>
      </c>
      <c r="Q189" s="44" t="s">
        <v>3196</v>
      </c>
      <c r="R189" s="45" t="s">
        <v>2716</v>
      </c>
      <c r="S189" s="45" t="s">
        <v>2716</v>
      </c>
      <c r="T189" s="45" t="s">
        <v>2716</v>
      </c>
      <c r="U189" s="45" t="s">
        <v>2716</v>
      </c>
      <c r="V189" s="45" t="s">
        <v>2716</v>
      </c>
      <c r="W189" s="45" t="s">
        <v>2716</v>
      </c>
      <c r="X189" s="45" t="s">
        <v>2716</v>
      </c>
      <c r="Y189" s="45" t="s">
        <v>2716</v>
      </c>
      <c r="Z189" s="45" t="s">
        <v>2716</v>
      </c>
      <c r="AA189" s="45" t="s">
        <v>2716</v>
      </c>
      <c r="AB189" s="45" t="s">
        <v>2716</v>
      </c>
      <c r="AC189" s="46" t="s">
        <v>2716</v>
      </c>
    </row>
    <row r="190" spans="1:29" s="6" customFormat="1" ht="45" customHeight="1" x14ac:dyDescent="0.2">
      <c r="A190" s="87" t="s">
        <v>2651</v>
      </c>
      <c r="B190" s="88" t="s">
        <v>1414</v>
      </c>
      <c r="C190" s="41" t="s">
        <v>3164</v>
      </c>
      <c r="D190" s="42" t="s">
        <v>2708</v>
      </c>
      <c r="E190" s="42" t="s">
        <v>2708</v>
      </c>
      <c r="F190" s="42" t="s">
        <v>2708</v>
      </c>
      <c r="G190" s="42" t="s">
        <v>2708</v>
      </c>
      <c r="H190" s="42" t="s">
        <v>2708</v>
      </c>
      <c r="I190" s="42" t="s">
        <v>2708</v>
      </c>
      <c r="J190" s="42" t="s">
        <v>2708</v>
      </c>
      <c r="K190" s="42" t="s">
        <v>2708</v>
      </c>
      <c r="L190" s="42" t="s">
        <v>2708</v>
      </c>
      <c r="M190" s="42" t="s">
        <v>2708</v>
      </c>
      <c r="N190" s="42" t="s">
        <v>2708</v>
      </c>
      <c r="O190" s="42" t="s">
        <v>2708</v>
      </c>
      <c r="P190" s="43" t="s">
        <v>2708</v>
      </c>
      <c r="Q190" s="44" t="s">
        <v>3196</v>
      </c>
      <c r="R190" s="45" t="s">
        <v>2716</v>
      </c>
      <c r="S190" s="45" t="s">
        <v>2716</v>
      </c>
      <c r="T190" s="45" t="s">
        <v>2716</v>
      </c>
      <c r="U190" s="45" t="s">
        <v>2716</v>
      </c>
      <c r="V190" s="45" t="s">
        <v>2716</v>
      </c>
      <c r="W190" s="45" t="s">
        <v>2716</v>
      </c>
      <c r="X190" s="45" t="s">
        <v>2716</v>
      </c>
      <c r="Y190" s="45" t="s">
        <v>2716</v>
      </c>
      <c r="Z190" s="45" t="s">
        <v>2716</v>
      </c>
      <c r="AA190" s="45" t="s">
        <v>2716</v>
      </c>
      <c r="AB190" s="45" t="s">
        <v>2716</v>
      </c>
      <c r="AC190" s="46" t="s">
        <v>2716</v>
      </c>
    </row>
    <row r="191" spans="1:29" s="6" customFormat="1" ht="45" customHeight="1" x14ac:dyDescent="0.2">
      <c r="A191" s="87" t="s">
        <v>2651</v>
      </c>
      <c r="B191" s="88" t="s">
        <v>1421</v>
      </c>
      <c r="C191" s="41" t="s">
        <v>3164</v>
      </c>
      <c r="D191" s="42" t="s">
        <v>3254</v>
      </c>
      <c r="E191" s="42" t="s">
        <v>2708</v>
      </c>
      <c r="F191" s="42" t="s">
        <v>2708</v>
      </c>
      <c r="G191" s="42" t="s">
        <v>2708</v>
      </c>
      <c r="H191" s="42" t="s">
        <v>2708</v>
      </c>
      <c r="I191" s="42" t="s">
        <v>2708</v>
      </c>
      <c r="J191" s="42" t="s">
        <v>2708</v>
      </c>
      <c r="K191" s="42" t="s">
        <v>2708</v>
      </c>
      <c r="L191" s="42" t="s">
        <v>2708</v>
      </c>
      <c r="M191" s="42" t="s">
        <v>2708</v>
      </c>
      <c r="N191" s="42" t="s">
        <v>2708</v>
      </c>
      <c r="O191" s="42" t="s">
        <v>2708</v>
      </c>
      <c r="P191" s="43" t="s">
        <v>2708</v>
      </c>
      <c r="Q191" s="44" t="s">
        <v>3196</v>
      </c>
      <c r="R191" s="45" t="s">
        <v>2716</v>
      </c>
      <c r="S191" s="45" t="s">
        <v>2716</v>
      </c>
      <c r="T191" s="45" t="s">
        <v>2716</v>
      </c>
      <c r="U191" s="45" t="s">
        <v>2716</v>
      </c>
      <c r="V191" s="45" t="s">
        <v>2716</v>
      </c>
      <c r="W191" s="45" t="s">
        <v>2716</v>
      </c>
      <c r="X191" s="45" t="s">
        <v>2716</v>
      </c>
      <c r="Y191" s="45" t="s">
        <v>2716</v>
      </c>
      <c r="Z191" s="45" t="s">
        <v>2716</v>
      </c>
      <c r="AA191" s="45" t="s">
        <v>2716</v>
      </c>
      <c r="AB191" s="45" t="s">
        <v>2716</v>
      </c>
      <c r="AC191" s="46" t="s">
        <v>2716</v>
      </c>
    </row>
    <row r="192" spans="1:29" s="6" customFormat="1" ht="45" customHeight="1" x14ac:dyDescent="0.2">
      <c r="A192" s="87" t="s">
        <v>2651</v>
      </c>
      <c r="B192" s="88" t="s">
        <v>1428</v>
      </c>
      <c r="C192" s="41" t="s">
        <v>3164</v>
      </c>
      <c r="D192" s="42" t="s">
        <v>2708</v>
      </c>
      <c r="E192" s="42" t="s">
        <v>2708</v>
      </c>
      <c r="F192" s="42" t="s">
        <v>2708</v>
      </c>
      <c r="G192" s="42" t="s">
        <v>2708</v>
      </c>
      <c r="H192" s="42" t="s">
        <v>2708</v>
      </c>
      <c r="I192" s="42" t="s">
        <v>2708</v>
      </c>
      <c r="J192" s="42" t="s">
        <v>2708</v>
      </c>
      <c r="K192" s="42" t="s">
        <v>2708</v>
      </c>
      <c r="L192" s="42" t="s">
        <v>2708</v>
      </c>
      <c r="M192" s="42" t="s">
        <v>2708</v>
      </c>
      <c r="N192" s="42" t="s">
        <v>2708</v>
      </c>
      <c r="O192" s="42" t="s">
        <v>2708</v>
      </c>
      <c r="P192" s="43" t="s">
        <v>2708</v>
      </c>
      <c r="Q192" s="44" t="s">
        <v>3196</v>
      </c>
      <c r="R192" s="45" t="s">
        <v>2716</v>
      </c>
      <c r="S192" s="45" t="s">
        <v>2716</v>
      </c>
      <c r="T192" s="45" t="s">
        <v>2716</v>
      </c>
      <c r="U192" s="45" t="s">
        <v>2716</v>
      </c>
      <c r="V192" s="45" t="s">
        <v>2716</v>
      </c>
      <c r="W192" s="45" t="s">
        <v>2716</v>
      </c>
      <c r="X192" s="45" t="s">
        <v>2716</v>
      </c>
      <c r="Y192" s="45" t="s">
        <v>2716</v>
      </c>
      <c r="Z192" s="45" t="s">
        <v>2716</v>
      </c>
      <c r="AA192" s="45" t="s">
        <v>2716</v>
      </c>
      <c r="AB192" s="45" t="s">
        <v>2716</v>
      </c>
      <c r="AC192" s="46" t="s">
        <v>2716</v>
      </c>
    </row>
    <row r="193" spans="1:29" s="6" customFormat="1" ht="45" customHeight="1" x14ac:dyDescent="0.2">
      <c r="A193" s="87" t="s">
        <v>2651</v>
      </c>
      <c r="B193" s="88" t="s">
        <v>1347</v>
      </c>
      <c r="C193" s="41" t="s">
        <v>3156</v>
      </c>
      <c r="D193" s="42" t="s">
        <v>3255</v>
      </c>
      <c r="E193" s="42" t="s">
        <v>2708</v>
      </c>
      <c r="F193" s="42" t="s">
        <v>2708</v>
      </c>
      <c r="G193" s="42" t="s">
        <v>2708</v>
      </c>
      <c r="H193" s="42" t="s">
        <v>2708</v>
      </c>
      <c r="I193" s="42" t="s">
        <v>2708</v>
      </c>
      <c r="J193" s="42" t="s">
        <v>2708</v>
      </c>
      <c r="K193" s="42" t="s">
        <v>2708</v>
      </c>
      <c r="L193" s="42" t="s">
        <v>2708</v>
      </c>
      <c r="M193" s="42" t="s">
        <v>2708</v>
      </c>
      <c r="N193" s="42" t="s">
        <v>2708</v>
      </c>
      <c r="O193" s="42" t="s">
        <v>2708</v>
      </c>
      <c r="P193" s="43" t="s">
        <v>2708</v>
      </c>
      <c r="Q193" s="44" t="s">
        <v>3196</v>
      </c>
      <c r="R193" s="45" t="s">
        <v>2716</v>
      </c>
      <c r="S193" s="45" t="s">
        <v>2716</v>
      </c>
      <c r="T193" s="45" t="s">
        <v>2716</v>
      </c>
      <c r="U193" s="45" t="s">
        <v>2716</v>
      </c>
      <c r="V193" s="45" t="s">
        <v>2716</v>
      </c>
      <c r="W193" s="45" t="s">
        <v>2716</v>
      </c>
      <c r="X193" s="45" t="s">
        <v>2716</v>
      </c>
      <c r="Y193" s="45" t="s">
        <v>2716</v>
      </c>
      <c r="Z193" s="45" t="s">
        <v>2716</v>
      </c>
      <c r="AA193" s="45" t="s">
        <v>2716</v>
      </c>
      <c r="AB193" s="45" t="s">
        <v>2716</v>
      </c>
      <c r="AC193" s="46" t="s">
        <v>2716</v>
      </c>
    </row>
    <row r="194" spans="1:29" s="6" customFormat="1" ht="45" customHeight="1" x14ac:dyDescent="0.2">
      <c r="A194" s="87" t="s">
        <v>2651</v>
      </c>
      <c r="B194" s="88" t="s">
        <v>1440</v>
      </c>
      <c r="C194" s="41" t="s">
        <v>3256</v>
      </c>
      <c r="D194" s="42" t="s">
        <v>3257</v>
      </c>
      <c r="E194" s="42" t="s">
        <v>2708</v>
      </c>
      <c r="F194" s="42" t="s">
        <v>2708</v>
      </c>
      <c r="G194" s="42" t="s">
        <v>2708</v>
      </c>
      <c r="H194" s="42" t="s">
        <v>2708</v>
      </c>
      <c r="I194" s="42" t="s">
        <v>2708</v>
      </c>
      <c r="J194" s="42" t="s">
        <v>2708</v>
      </c>
      <c r="K194" s="42" t="s">
        <v>2708</v>
      </c>
      <c r="L194" s="42" t="s">
        <v>2708</v>
      </c>
      <c r="M194" s="42" t="s">
        <v>2708</v>
      </c>
      <c r="N194" s="42" t="s">
        <v>2708</v>
      </c>
      <c r="O194" s="42" t="s">
        <v>2708</v>
      </c>
      <c r="P194" s="43" t="s">
        <v>2708</v>
      </c>
      <c r="Q194" s="44" t="s">
        <v>3196</v>
      </c>
      <c r="R194" s="45" t="s">
        <v>2716</v>
      </c>
      <c r="S194" s="45" t="s">
        <v>2716</v>
      </c>
      <c r="T194" s="45" t="s">
        <v>2716</v>
      </c>
      <c r="U194" s="45" t="s">
        <v>2716</v>
      </c>
      <c r="V194" s="45" t="s">
        <v>2716</v>
      </c>
      <c r="W194" s="45" t="s">
        <v>2716</v>
      </c>
      <c r="X194" s="45" t="s">
        <v>2716</v>
      </c>
      <c r="Y194" s="45" t="s">
        <v>2716</v>
      </c>
      <c r="Z194" s="45" t="s">
        <v>2716</v>
      </c>
      <c r="AA194" s="45" t="s">
        <v>2716</v>
      </c>
      <c r="AB194" s="45" t="s">
        <v>2716</v>
      </c>
      <c r="AC194" s="46" t="s">
        <v>2716</v>
      </c>
    </row>
    <row r="195" spans="1:29" s="6" customFormat="1" ht="45" customHeight="1" x14ac:dyDescent="0.2">
      <c r="A195" s="87" t="s">
        <v>2651</v>
      </c>
      <c r="B195" s="88" t="s">
        <v>1355</v>
      </c>
      <c r="C195" s="41" t="s">
        <v>3162</v>
      </c>
      <c r="D195" s="42" t="s">
        <v>3258</v>
      </c>
      <c r="E195" s="42" t="s">
        <v>2708</v>
      </c>
      <c r="F195" s="42" t="s">
        <v>2708</v>
      </c>
      <c r="G195" s="42" t="s">
        <v>2708</v>
      </c>
      <c r="H195" s="42" t="s">
        <v>2708</v>
      </c>
      <c r="I195" s="42" t="s">
        <v>2708</v>
      </c>
      <c r="J195" s="42" t="s">
        <v>2708</v>
      </c>
      <c r="K195" s="42" t="s">
        <v>2708</v>
      </c>
      <c r="L195" s="42" t="s">
        <v>2708</v>
      </c>
      <c r="M195" s="42" t="s">
        <v>2708</v>
      </c>
      <c r="N195" s="42" t="s">
        <v>2708</v>
      </c>
      <c r="O195" s="42" t="s">
        <v>2708</v>
      </c>
      <c r="P195" s="43" t="s">
        <v>2708</v>
      </c>
      <c r="Q195" s="44" t="s">
        <v>3196</v>
      </c>
      <c r="R195" s="45" t="s">
        <v>2716</v>
      </c>
      <c r="S195" s="45" t="s">
        <v>2716</v>
      </c>
      <c r="T195" s="45" t="s">
        <v>2716</v>
      </c>
      <c r="U195" s="45" t="s">
        <v>2716</v>
      </c>
      <c r="V195" s="45" t="s">
        <v>2716</v>
      </c>
      <c r="W195" s="45" t="s">
        <v>2716</v>
      </c>
      <c r="X195" s="45" t="s">
        <v>2716</v>
      </c>
      <c r="Y195" s="45" t="s">
        <v>2716</v>
      </c>
      <c r="Z195" s="45" t="s">
        <v>2716</v>
      </c>
      <c r="AA195" s="45" t="s">
        <v>2716</v>
      </c>
      <c r="AB195" s="45" t="s">
        <v>2716</v>
      </c>
      <c r="AC195" s="46" t="s">
        <v>2716</v>
      </c>
    </row>
    <row r="196" spans="1:29" s="6" customFormat="1" ht="45" customHeight="1" x14ac:dyDescent="0.2">
      <c r="A196" s="87" t="s">
        <v>2651</v>
      </c>
      <c r="B196" s="88" t="s">
        <v>1450</v>
      </c>
      <c r="C196" s="41" t="s">
        <v>3259</v>
      </c>
      <c r="D196" s="42" t="s">
        <v>3260</v>
      </c>
      <c r="E196" s="42" t="s">
        <v>2708</v>
      </c>
      <c r="F196" s="42" t="s">
        <v>2708</v>
      </c>
      <c r="G196" s="42" t="s">
        <v>2708</v>
      </c>
      <c r="H196" s="42" t="s">
        <v>2708</v>
      </c>
      <c r="I196" s="42" t="s">
        <v>2708</v>
      </c>
      <c r="J196" s="42" t="s">
        <v>2708</v>
      </c>
      <c r="K196" s="42" t="s">
        <v>2708</v>
      </c>
      <c r="L196" s="42" t="s">
        <v>2708</v>
      </c>
      <c r="M196" s="42" t="s">
        <v>2708</v>
      </c>
      <c r="N196" s="42" t="s">
        <v>2708</v>
      </c>
      <c r="O196" s="42" t="s">
        <v>2708</v>
      </c>
      <c r="P196" s="43" t="s">
        <v>2708</v>
      </c>
      <c r="Q196" s="44" t="s">
        <v>3196</v>
      </c>
      <c r="R196" s="45" t="s">
        <v>2716</v>
      </c>
      <c r="S196" s="45" t="s">
        <v>2716</v>
      </c>
      <c r="T196" s="45" t="s">
        <v>2716</v>
      </c>
      <c r="U196" s="45" t="s">
        <v>2716</v>
      </c>
      <c r="V196" s="45" t="s">
        <v>2716</v>
      </c>
      <c r="W196" s="45" t="s">
        <v>2716</v>
      </c>
      <c r="X196" s="45" t="s">
        <v>2716</v>
      </c>
      <c r="Y196" s="45" t="s">
        <v>2716</v>
      </c>
      <c r="Z196" s="45" t="s">
        <v>2716</v>
      </c>
      <c r="AA196" s="45" t="s">
        <v>2716</v>
      </c>
      <c r="AB196" s="45" t="s">
        <v>2716</v>
      </c>
      <c r="AC196" s="46" t="s">
        <v>2716</v>
      </c>
    </row>
    <row r="197" spans="1:29" s="6" customFormat="1" ht="45" customHeight="1" x14ac:dyDescent="0.2">
      <c r="A197" s="87" t="s">
        <v>2651</v>
      </c>
      <c r="B197" s="88" t="s">
        <v>1456</v>
      </c>
      <c r="C197" s="41" t="s">
        <v>3164</v>
      </c>
      <c r="D197" s="42" t="s">
        <v>2708</v>
      </c>
      <c r="E197" s="42" t="s">
        <v>2708</v>
      </c>
      <c r="F197" s="42" t="s">
        <v>2708</v>
      </c>
      <c r="G197" s="42" t="s">
        <v>2708</v>
      </c>
      <c r="H197" s="42" t="s">
        <v>2708</v>
      </c>
      <c r="I197" s="42" t="s">
        <v>2708</v>
      </c>
      <c r="J197" s="42" t="s">
        <v>2708</v>
      </c>
      <c r="K197" s="42" t="s">
        <v>2708</v>
      </c>
      <c r="L197" s="42" t="s">
        <v>2708</v>
      </c>
      <c r="M197" s="42" t="s">
        <v>2708</v>
      </c>
      <c r="N197" s="42" t="s">
        <v>2708</v>
      </c>
      <c r="O197" s="42" t="s">
        <v>2708</v>
      </c>
      <c r="P197" s="43" t="s">
        <v>2708</v>
      </c>
      <c r="Q197" s="44" t="s">
        <v>3196</v>
      </c>
      <c r="R197" s="45" t="s">
        <v>2716</v>
      </c>
      <c r="S197" s="45" t="s">
        <v>2716</v>
      </c>
      <c r="T197" s="45" t="s">
        <v>2716</v>
      </c>
      <c r="U197" s="45" t="s">
        <v>2716</v>
      </c>
      <c r="V197" s="45" t="s">
        <v>2716</v>
      </c>
      <c r="W197" s="45" t="s">
        <v>2716</v>
      </c>
      <c r="X197" s="45" t="s">
        <v>2716</v>
      </c>
      <c r="Y197" s="45" t="s">
        <v>2716</v>
      </c>
      <c r="Z197" s="45" t="s">
        <v>2716</v>
      </c>
      <c r="AA197" s="45" t="s">
        <v>2716</v>
      </c>
      <c r="AB197" s="45" t="s">
        <v>2716</v>
      </c>
      <c r="AC197" s="46" t="s">
        <v>2716</v>
      </c>
    </row>
    <row r="198" spans="1:29" s="6" customFormat="1" ht="45" customHeight="1" x14ac:dyDescent="0.2">
      <c r="A198" s="87" t="s">
        <v>2651</v>
      </c>
      <c r="B198" s="88" t="s">
        <v>1462</v>
      </c>
      <c r="C198" s="41" t="s">
        <v>3261</v>
      </c>
      <c r="D198" s="42" t="s">
        <v>2708</v>
      </c>
      <c r="E198" s="42" t="s">
        <v>2708</v>
      </c>
      <c r="F198" s="42" t="s">
        <v>2708</v>
      </c>
      <c r="G198" s="42" t="s">
        <v>2708</v>
      </c>
      <c r="H198" s="42" t="s">
        <v>2708</v>
      </c>
      <c r="I198" s="42" t="s">
        <v>2708</v>
      </c>
      <c r="J198" s="42" t="s">
        <v>2708</v>
      </c>
      <c r="K198" s="42" t="s">
        <v>2708</v>
      </c>
      <c r="L198" s="42" t="s">
        <v>2708</v>
      </c>
      <c r="M198" s="42" t="s">
        <v>2708</v>
      </c>
      <c r="N198" s="42" t="s">
        <v>2708</v>
      </c>
      <c r="O198" s="42" t="s">
        <v>2708</v>
      </c>
      <c r="P198" s="43" t="s">
        <v>2708</v>
      </c>
      <c r="Q198" s="44" t="s">
        <v>3196</v>
      </c>
      <c r="R198" s="45" t="s">
        <v>2716</v>
      </c>
      <c r="S198" s="45" t="s">
        <v>2716</v>
      </c>
      <c r="T198" s="45" t="s">
        <v>2716</v>
      </c>
      <c r="U198" s="45" t="s">
        <v>2716</v>
      </c>
      <c r="V198" s="45" t="s">
        <v>2716</v>
      </c>
      <c r="W198" s="45" t="s">
        <v>2716</v>
      </c>
      <c r="X198" s="45" t="s">
        <v>2716</v>
      </c>
      <c r="Y198" s="45" t="s">
        <v>2716</v>
      </c>
      <c r="Z198" s="45" t="s">
        <v>2716</v>
      </c>
      <c r="AA198" s="45" t="s">
        <v>2716</v>
      </c>
      <c r="AB198" s="45" t="s">
        <v>2716</v>
      </c>
      <c r="AC198" s="46" t="s">
        <v>2716</v>
      </c>
    </row>
    <row r="199" spans="1:29" s="6" customFormat="1" ht="45" customHeight="1" x14ac:dyDescent="0.2">
      <c r="A199" s="87" t="s">
        <v>2651</v>
      </c>
      <c r="B199" s="88" t="s">
        <v>1468</v>
      </c>
      <c r="C199" s="41" t="s">
        <v>3164</v>
      </c>
      <c r="D199" s="42" t="s">
        <v>2708</v>
      </c>
      <c r="E199" s="42" t="s">
        <v>2708</v>
      </c>
      <c r="F199" s="42" t="s">
        <v>2708</v>
      </c>
      <c r="G199" s="42" t="s">
        <v>2708</v>
      </c>
      <c r="H199" s="42" t="s">
        <v>2708</v>
      </c>
      <c r="I199" s="42" t="s">
        <v>2708</v>
      </c>
      <c r="J199" s="42" t="s">
        <v>2708</v>
      </c>
      <c r="K199" s="42" t="s">
        <v>2708</v>
      </c>
      <c r="L199" s="42" t="s">
        <v>2708</v>
      </c>
      <c r="M199" s="42" t="s">
        <v>2708</v>
      </c>
      <c r="N199" s="42" t="s">
        <v>2708</v>
      </c>
      <c r="O199" s="42" t="s">
        <v>2708</v>
      </c>
      <c r="P199" s="43" t="s">
        <v>2708</v>
      </c>
      <c r="Q199" s="44" t="s">
        <v>3196</v>
      </c>
      <c r="R199" s="45" t="s">
        <v>2716</v>
      </c>
      <c r="S199" s="45" t="s">
        <v>2716</v>
      </c>
      <c r="T199" s="45" t="s">
        <v>2716</v>
      </c>
      <c r="U199" s="45" t="s">
        <v>2716</v>
      </c>
      <c r="V199" s="45" t="s">
        <v>2716</v>
      </c>
      <c r="W199" s="45" t="s">
        <v>2716</v>
      </c>
      <c r="X199" s="45" t="s">
        <v>2716</v>
      </c>
      <c r="Y199" s="45" t="s">
        <v>2716</v>
      </c>
      <c r="Z199" s="45" t="s">
        <v>2716</v>
      </c>
      <c r="AA199" s="45" t="s">
        <v>2716</v>
      </c>
      <c r="AB199" s="45" t="s">
        <v>2716</v>
      </c>
      <c r="AC199" s="46" t="s">
        <v>2716</v>
      </c>
    </row>
    <row r="200" spans="1:29" s="6" customFormat="1" ht="45" customHeight="1" x14ac:dyDescent="0.2">
      <c r="A200" s="87" t="s">
        <v>2651</v>
      </c>
      <c r="B200" s="88" t="s">
        <v>1474</v>
      </c>
      <c r="C200" s="41" t="s">
        <v>3262</v>
      </c>
      <c r="D200" s="42" t="s">
        <v>3263</v>
      </c>
      <c r="E200" s="42" t="s">
        <v>2708</v>
      </c>
      <c r="F200" s="42" t="s">
        <v>2708</v>
      </c>
      <c r="G200" s="42" t="s">
        <v>2708</v>
      </c>
      <c r="H200" s="42" t="s">
        <v>2708</v>
      </c>
      <c r="I200" s="42" t="s">
        <v>2708</v>
      </c>
      <c r="J200" s="42" t="s">
        <v>2708</v>
      </c>
      <c r="K200" s="42" t="s">
        <v>2708</v>
      </c>
      <c r="L200" s="42" t="s">
        <v>2708</v>
      </c>
      <c r="M200" s="42" t="s">
        <v>2708</v>
      </c>
      <c r="N200" s="42" t="s">
        <v>2708</v>
      </c>
      <c r="O200" s="42" t="s">
        <v>2708</v>
      </c>
      <c r="P200" s="43" t="s">
        <v>2708</v>
      </c>
      <c r="Q200" s="44" t="s">
        <v>3264</v>
      </c>
      <c r="R200" s="45" t="s">
        <v>2716</v>
      </c>
      <c r="S200" s="45" t="s">
        <v>2716</v>
      </c>
      <c r="T200" s="45" t="s">
        <v>2716</v>
      </c>
      <c r="U200" s="45" t="s">
        <v>2716</v>
      </c>
      <c r="V200" s="45" t="s">
        <v>2716</v>
      </c>
      <c r="W200" s="45" t="s">
        <v>2716</v>
      </c>
      <c r="X200" s="45" t="s">
        <v>2716</v>
      </c>
      <c r="Y200" s="45" t="s">
        <v>2716</v>
      </c>
      <c r="Z200" s="45" t="s">
        <v>2716</v>
      </c>
      <c r="AA200" s="45" t="s">
        <v>2716</v>
      </c>
      <c r="AB200" s="45" t="s">
        <v>2716</v>
      </c>
      <c r="AC200" s="46" t="s">
        <v>2716</v>
      </c>
    </row>
    <row r="201" spans="1:29" s="6" customFormat="1" ht="45" customHeight="1" x14ac:dyDescent="0.2">
      <c r="A201" s="87" t="s">
        <v>2651</v>
      </c>
      <c r="B201" s="88" t="s">
        <v>1479</v>
      </c>
      <c r="C201" s="41" t="s">
        <v>3262</v>
      </c>
      <c r="D201" s="42" t="s">
        <v>3263</v>
      </c>
      <c r="E201" s="42" t="s">
        <v>2708</v>
      </c>
      <c r="F201" s="42" t="s">
        <v>2708</v>
      </c>
      <c r="G201" s="42" t="s">
        <v>2708</v>
      </c>
      <c r="H201" s="42" t="s">
        <v>2708</v>
      </c>
      <c r="I201" s="42" t="s">
        <v>2708</v>
      </c>
      <c r="J201" s="42" t="s">
        <v>2708</v>
      </c>
      <c r="K201" s="42" t="s">
        <v>2708</v>
      </c>
      <c r="L201" s="42" t="s">
        <v>2708</v>
      </c>
      <c r="M201" s="42" t="s">
        <v>2708</v>
      </c>
      <c r="N201" s="42" t="s">
        <v>2708</v>
      </c>
      <c r="O201" s="42" t="s">
        <v>2708</v>
      </c>
      <c r="P201" s="43" t="s">
        <v>2708</v>
      </c>
      <c r="Q201" s="44" t="s">
        <v>3265</v>
      </c>
      <c r="R201" s="45" t="s">
        <v>2716</v>
      </c>
      <c r="S201" s="45" t="s">
        <v>2716</v>
      </c>
      <c r="T201" s="45" t="s">
        <v>2716</v>
      </c>
      <c r="U201" s="45" t="s">
        <v>2716</v>
      </c>
      <c r="V201" s="45" t="s">
        <v>2716</v>
      </c>
      <c r="W201" s="45" t="s">
        <v>2716</v>
      </c>
      <c r="X201" s="45" t="s">
        <v>2716</v>
      </c>
      <c r="Y201" s="45" t="s">
        <v>2716</v>
      </c>
      <c r="Z201" s="45" t="s">
        <v>2716</v>
      </c>
      <c r="AA201" s="45" t="s">
        <v>2716</v>
      </c>
      <c r="AB201" s="45" t="s">
        <v>2716</v>
      </c>
      <c r="AC201" s="46" t="s">
        <v>2716</v>
      </c>
    </row>
    <row r="202" spans="1:29" s="6" customFormat="1" ht="45" customHeight="1" x14ac:dyDescent="0.2">
      <c r="A202" s="87" t="s">
        <v>2651</v>
      </c>
      <c r="B202" s="88" t="s">
        <v>1484</v>
      </c>
      <c r="C202" s="41" t="s">
        <v>2708</v>
      </c>
      <c r="D202" s="42" t="s">
        <v>3195</v>
      </c>
      <c r="E202" s="42" t="s">
        <v>3195</v>
      </c>
      <c r="F202" s="42" t="s">
        <v>2708</v>
      </c>
      <c r="G202" s="42" t="s">
        <v>3195</v>
      </c>
      <c r="H202" s="42" t="s">
        <v>3195</v>
      </c>
      <c r="I202" s="42" t="s">
        <v>3195</v>
      </c>
      <c r="J202" s="42" t="s">
        <v>2708</v>
      </c>
      <c r="K202" s="42" t="s">
        <v>2708</v>
      </c>
      <c r="L202" s="42" t="s">
        <v>2708</v>
      </c>
      <c r="M202" s="42" t="s">
        <v>2708</v>
      </c>
      <c r="N202" s="42" t="s">
        <v>2708</v>
      </c>
      <c r="O202" s="42" t="s">
        <v>2708</v>
      </c>
      <c r="P202" s="43" t="s">
        <v>2708</v>
      </c>
      <c r="Q202" s="44" t="s">
        <v>2716</v>
      </c>
      <c r="R202" s="45" t="s">
        <v>2716</v>
      </c>
      <c r="S202" s="45" t="s">
        <v>2716</v>
      </c>
      <c r="T202" s="45" t="s">
        <v>2716</v>
      </c>
      <c r="U202" s="45" t="s">
        <v>2716</v>
      </c>
      <c r="V202" s="45" t="s">
        <v>2716</v>
      </c>
      <c r="W202" s="45" t="s">
        <v>2716</v>
      </c>
      <c r="X202" s="45" t="s">
        <v>2716</v>
      </c>
      <c r="Y202" s="45" t="s">
        <v>2716</v>
      </c>
      <c r="Z202" s="45" t="s">
        <v>2716</v>
      </c>
      <c r="AA202" s="45" t="s">
        <v>2716</v>
      </c>
      <c r="AB202" s="45" t="s">
        <v>2716</v>
      </c>
      <c r="AC202" s="46" t="s">
        <v>2716</v>
      </c>
    </row>
    <row r="203" spans="1:29" s="6" customFormat="1" ht="45" customHeight="1" x14ac:dyDescent="0.2">
      <c r="A203" s="87" t="s">
        <v>2651</v>
      </c>
      <c r="B203" s="88" t="s">
        <v>1369</v>
      </c>
      <c r="C203" s="41" t="s">
        <v>3195</v>
      </c>
      <c r="D203" s="42" t="s">
        <v>2708</v>
      </c>
      <c r="E203" s="42" t="s">
        <v>2708</v>
      </c>
      <c r="F203" s="42" t="s">
        <v>2708</v>
      </c>
      <c r="G203" s="42" t="s">
        <v>2708</v>
      </c>
      <c r="H203" s="42" t="s">
        <v>2708</v>
      </c>
      <c r="I203" s="42" t="s">
        <v>2708</v>
      </c>
      <c r="J203" s="42" t="s">
        <v>2708</v>
      </c>
      <c r="K203" s="42" t="s">
        <v>2708</v>
      </c>
      <c r="L203" s="42" t="s">
        <v>2708</v>
      </c>
      <c r="M203" s="42" t="s">
        <v>2708</v>
      </c>
      <c r="N203" s="42" t="s">
        <v>2708</v>
      </c>
      <c r="O203" s="42" t="s">
        <v>2708</v>
      </c>
      <c r="P203" s="43" t="s">
        <v>2708</v>
      </c>
      <c r="Q203" s="44" t="s">
        <v>3266</v>
      </c>
      <c r="R203" s="45" t="s">
        <v>3266</v>
      </c>
      <c r="S203" s="45" t="s">
        <v>2716</v>
      </c>
      <c r="T203" s="45" t="s">
        <v>3266</v>
      </c>
      <c r="U203" s="45" t="s">
        <v>3266</v>
      </c>
      <c r="V203" s="45" t="s">
        <v>3266</v>
      </c>
      <c r="W203" s="45" t="s">
        <v>2716</v>
      </c>
      <c r="X203" s="45" t="s">
        <v>2716</v>
      </c>
      <c r="Y203" s="45" t="s">
        <v>2716</v>
      </c>
      <c r="Z203" s="45" t="s">
        <v>2716</v>
      </c>
      <c r="AA203" s="45" t="s">
        <v>2716</v>
      </c>
      <c r="AB203" s="45" t="s">
        <v>2716</v>
      </c>
      <c r="AC203" s="46" t="s">
        <v>2716</v>
      </c>
    </row>
    <row r="204" spans="1:29" s="6" customFormat="1" ht="45" customHeight="1" x14ac:dyDescent="0.2">
      <c r="A204" s="87" t="s">
        <v>2651</v>
      </c>
      <c r="B204" s="88" t="s">
        <v>1493</v>
      </c>
      <c r="C204" s="41" t="s">
        <v>2708</v>
      </c>
      <c r="D204" s="42" t="s">
        <v>2708</v>
      </c>
      <c r="E204" s="42" t="s">
        <v>2708</v>
      </c>
      <c r="F204" s="42" t="s">
        <v>2708</v>
      </c>
      <c r="G204" s="42" t="s">
        <v>2708</v>
      </c>
      <c r="H204" s="42" t="s">
        <v>2708</v>
      </c>
      <c r="I204" s="42" t="s">
        <v>2708</v>
      </c>
      <c r="J204" s="42" t="s">
        <v>2708</v>
      </c>
      <c r="K204" s="42" t="s">
        <v>2708</v>
      </c>
      <c r="L204" s="42" t="s">
        <v>2708</v>
      </c>
      <c r="M204" s="42" t="s">
        <v>2708</v>
      </c>
      <c r="N204" s="42" t="s">
        <v>2708</v>
      </c>
      <c r="O204" s="42" t="s">
        <v>2708</v>
      </c>
      <c r="P204" s="43" t="s">
        <v>2708</v>
      </c>
      <c r="Q204" s="44" t="s">
        <v>3196</v>
      </c>
      <c r="R204" s="45" t="s">
        <v>2716</v>
      </c>
      <c r="S204" s="45" t="s">
        <v>2716</v>
      </c>
      <c r="T204" s="45" t="s">
        <v>2716</v>
      </c>
      <c r="U204" s="45" t="s">
        <v>2716</v>
      </c>
      <c r="V204" s="45" t="s">
        <v>2716</v>
      </c>
      <c r="W204" s="45" t="s">
        <v>2716</v>
      </c>
      <c r="X204" s="45" t="s">
        <v>2716</v>
      </c>
      <c r="Y204" s="45" t="s">
        <v>2716</v>
      </c>
      <c r="Z204" s="45" t="s">
        <v>2716</v>
      </c>
      <c r="AA204" s="45" t="s">
        <v>2716</v>
      </c>
      <c r="AB204" s="45" t="s">
        <v>2716</v>
      </c>
      <c r="AC204" s="46" t="s">
        <v>2716</v>
      </c>
    </row>
    <row r="205" spans="1:29" s="6" customFormat="1" ht="45" customHeight="1" x14ac:dyDescent="0.2">
      <c r="A205" s="87" t="s">
        <v>2651</v>
      </c>
      <c r="B205" s="88" t="s">
        <v>1497</v>
      </c>
      <c r="C205" s="41" t="s">
        <v>2708</v>
      </c>
      <c r="D205" s="42" t="s">
        <v>3267</v>
      </c>
      <c r="E205" s="42" t="s">
        <v>3268</v>
      </c>
      <c r="F205" s="42" t="s">
        <v>2708</v>
      </c>
      <c r="G205" s="42" t="s">
        <v>2708</v>
      </c>
      <c r="H205" s="42" t="s">
        <v>2708</v>
      </c>
      <c r="I205" s="42" t="s">
        <v>2708</v>
      </c>
      <c r="J205" s="42" t="s">
        <v>2708</v>
      </c>
      <c r="K205" s="42" t="s">
        <v>2708</v>
      </c>
      <c r="L205" s="42" t="s">
        <v>2708</v>
      </c>
      <c r="M205" s="42" t="s">
        <v>2708</v>
      </c>
      <c r="N205" s="42" t="s">
        <v>2708</v>
      </c>
      <c r="O205" s="42" t="s">
        <v>2708</v>
      </c>
      <c r="P205" s="43" t="s">
        <v>2708</v>
      </c>
      <c r="Q205" s="44" t="s">
        <v>3196</v>
      </c>
      <c r="R205" s="45" t="s">
        <v>2716</v>
      </c>
      <c r="S205" s="45" t="s">
        <v>2716</v>
      </c>
      <c r="T205" s="45" t="s">
        <v>2716</v>
      </c>
      <c r="U205" s="45" t="s">
        <v>2716</v>
      </c>
      <c r="V205" s="45" t="s">
        <v>2716</v>
      </c>
      <c r="W205" s="45" t="s">
        <v>2716</v>
      </c>
      <c r="X205" s="45" t="s">
        <v>2716</v>
      </c>
      <c r="Y205" s="45" t="s">
        <v>2716</v>
      </c>
      <c r="Z205" s="45" t="s">
        <v>2716</v>
      </c>
      <c r="AA205" s="45" t="s">
        <v>2716</v>
      </c>
      <c r="AB205" s="45" t="s">
        <v>2716</v>
      </c>
      <c r="AC205" s="46" t="s">
        <v>2716</v>
      </c>
    </row>
    <row r="206" spans="1:29" s="6" customFormat="1" ht="45" customHeight="1" x14ac:dyDescent="0.2">
      <c r="A206" s="87" t="s">
        <v>2651</v>
      </c>
      <c r="B206" s="88" t="s">
        <v>1502</v>
      </c>
      <c r="C206" s="41" t="s">
        <v>3269</v>
      </c>
      <c r="D206" s="42" t="s">
        <v>3270</v>
      </c>
      <c r="E206" s="42" t="s">
        <v>2708</v>
      </c>
      <c r="F206" s="42" t="s">
        <v>2708</v>
      </c>
      <c r="G206" s="42" t="s">
        <v>2708</v>
      </c>
      <c r="H206" s="42" t="s">
        <v>2708</v>
      </c>
      <c r="I206" s="42" t="s">
        <v>2708</v>
      </c>
      <c r="J206" s="42" t="s">
        <v>2708</v>
      </c>
      <c r="K206" s="42" t="s">
        <v>2708</v>
      </c>
      <c r="L206" s="42" t="s">
        <v>2708</v>
      </c>
      <c r="M206" s="42" t="s">
        <v>2708</v>
      </c>
      <c r="N206" s="42" t="s">
        <v>2708</v>
      </c>
      <c r="O206" s="42" t="s">
        <v>2708</v>
      </c>
      <c r="P206" s="43" t="s">
        <v>2708</v>
      </c>
      <c r="Q206" s="44" t="s">
        <v>3196</v>
      </c>
      <c r="R206" s="45" t="s">
        <v>2716</v>
      </c>
      <c r="S206" s="45" t="s">
        <v>2716</v>
      </c>
      <c r="T206" s="45" t="s">
        <v>2716</v>
      </c>
      <c r="U206" s="45" t="s">
        <v>2716</v>
      </c>
      <c r="V206" s="45" t="s">
        <v>2716</v>
      </c>
      <c r="W206" s="45" t="s">
        <v>2716</v>
      </c>
      <c r="X206" s="45" t="s">
        <v>2716</v>
      </c>
      <c r="Y206" s="45" t="s">
        <v>2716</v>
      </c>
      <c r="Z206" s="45" t="s">
        <v>2716</v>
      </c>
      <c r="AA206" s="45" t="s">
        <v>2716</v>
      </c>
      <c r="AB206" s="45" t="s">
        <v>2716</v>
      </c>
      <c r="AC206" s="46" t="s">
        <v>2716</v>
      </c>
    </row>
    <row r="207" spans="1:29" s="6" customFormat="1" ht="45" customHeight="1" x14ac:dyDescent="0.2">
      <c r="A207" s="87" t="s">
        <v>2651</v>
      </c>
      <c r="B207" s="88" t="s">
        <v>1357</v>
      </c>
      <c r="C207" s="41" t="s">
        <v>2708</v>
      </c>
      <c r="D207" s="42" t="s">
        <v>2913</v>
      </c>
      <c r="E207" s="42" t="s">
        <v>3271</v>
      </c>
      <c r="F207" s="42" t="s">
        <v>2708</v>
      </c>
      <c r="G207" s="42" t="s">
        <v>2913</v>
      </c>
      <c r="H207" s="42" t="s">
        <v>2913</v>
      </c>
      <c r="I207" s="42" t="s">
        <v>2913</v>
      </c>
      <c r="J207" s="42" t="s">
        <v>2708</v>
      </c>
      <c r="K207" s="42" t="s">
        <v>2708</v>
      </c>
      <c r="L207" s="42" t="s">
        <v>2708</v>
      </c>
      <c r="M207" s="42" t="s">
        <v>2708</v>
      </c>
      <c r="N207" s="42" t="s">
        <v>2708</v>
      </c>
      <c r="O207" s="42" t="s">
        <v>2708</v>
      </c>
      <c r="P207" s="43" t="s">
        <v>2708</v>
      </c>
      <c r="Q207" s="44" t="s">
        <v>3272</v>
      </c>
      <c r="R207" s="45" t="s">
        <v>3273</v>
      </c>
      <c r="S207" s="45" t="s">
        <v>2978</v>
      </c>
      <c r="T207" s="45" t="s">
        <v>2716</v>
      </c>
      <c r="U207" s="45" t="s">
        <v>2978</v>
      </c>
      <c r="V207" s="45" t="s">
        <v>2978</v>
      </c>
      <c r="W207" s="45" t="s">
        <v>2716</v>
      </c>
      <c r="X207" s="45" t="s">
        <v>2716</v>
      </c>
      <c r="Y207" s="45" t="s">
        <v>2716</v>
      </c>
      <c r="Z207" s="45" t="s">
        <v>2716</v>
      </c>
      <c r="AA207" s="45" t="s">
        <v>2716</v>
      </c>
      <c r="AB207" s="45" t="s">
        <v>2716</v>
      </c>
      <c r="AC207" s="46" t="s">
        <v>2716</v>
      </c>
    </row>
    <row r="208" spans="1:29" s="6" customFormat="1" ht="45" customHeight="1" x14ac:dyDescent="0.2">
      <c r="A208" s="87" t="s">
        <v>2651</v>
      </c>
      <c r="B208" s="88" t="s">
        <v>1377</v>
      </c>
      <c r="C208" s="41" t="s">
        <v>3174</v>
      </c>
      <c r="D208" s="42" t="s">
        <v>3175</v>
      </c>
      <c r="E208" s="42" t="s">
        <v>3176</v>
      </c>
      <c r="F208" s="42" t="s">
        <v>2708</v>
      </c>
      <c r="G208" s="42" t="s">
        <v>2708</v>
      </c>
      <c r="H208" s="42" t="s">
        <v>2708</v>
      </c>
      <c r="I208" s="42" t="s">
        <v>2708</v>
      </c>
      <c r="J208" s="42" t="s">
        <v>2708</v>
      </c>
      <c r="K208" s="42" t="s">
        <v>2708</v>
      </c>
      <c r="L208" s="42" t="s">
        <v>2708</v>
      </c>
      <c r="M208" s="42" t="s">
        <v>2708</v>
      </c>
      <c r="N208" s="42" t="s">
        <v>2708</v>
      </c>
      <c r="O208" s="42" t="s">
        <v>2708</v>
      </c>
      <c r="P208" s="43" t="s">
        <v>2708</v>
      </c>
      <c r="Q208" s="44" t="s">
        <v>2716</v>
      </c>
      <c r="R208" s="45" t="s">
        <v>2716</v>
      </c>
      <c r="S208" s="45" t="s">
        <v>2716</v>
      </c>
      <c r="T208" s="45" t="s">
        <v>2716</v>
      </c>
      <c r="U208" s="45" t="s">
        <v>2716</v>
      </c>
      <c r="V208" s="45" t="s">
        <v>2716</v>
      </c>
      <c r="W208" s="45" t="s">
        <v>2716</v>
      </c>
      <c r="X208" s="45" t="s">
        <v>2716</v>
      </c>
      <c r="Y208" s="45" t="s">
        <v>2716</v>
      </c>
      <c r="Z208" s="45" t="s">
        <v>2716</v>
      </c>
      <c r="AA208" s="45" t="s">
        <v>2716</v>
      </c>
      <c r="AB208" s="45" t="s">
        <v>2716</v>
      </c>
      <c r="AC208" s="46" t="s">
        <v>2716</v>
      </c>
    </row>
    <row r="209" spans="1:29" s="6" customFormat="1" ht="45" customHeight="1" x14ac:dyDescent="0.2">
      <c r="A209" s="87" t="s">
        <v>2651</v>
      </c>
      <c r="B209" s="88" t="s">
        <v>1515</v>
      </c>
      <c r="C209" s="41" t="s">
        <v>2708</v>
      </c>
      <c r="D209" s="42" t="s">
        <v>3274</v>
      </c>
      <c r="E209" s="42" t="s">
        <v>2708</v>
      </c>
      <c r="F209" s="42" t="s">
        <v>2708</v>
      </c>
      <c r="G209" s="42" t="s">
        <v>2708</v>
      </c>
      <c r="H209" s="42" t="s">
        <v>2708</v>
      </c>
      <c r="I209" s="42" t="s">
        <v>2708</v>
      </c>
      <c r="J209" s="42" t="s">
        <v>3275</v>
      </c>
      <c r="K209" s="42" t="s">
        <v>2708</v>
      </c>
      <c r="L209" s="42" t="s">
        <v>2708</v>
      </c>
      <c r="M209" s="42" t="s">
        <v>2708</v>
      </c>
      <c r="N209" s="42" t="s">
        <v>2708</v>
      </c>
      <c r="O209" s="42" t="s">
        <v>2708</v>
      </c>
      <c r="P209" s="43" t="s">
        <v>2708</v>
      </c>
      <c r="Q209" s="44" t="s">
        <v>3276</v>
      </c>
      <c r="R209" s="45" t="s">
        <v>3277</v>
      </c>
      <c r="S209" s="45" t="s">
        <v>2716</v>
      </c>
      <c r="T209" s="45" t="s">
        <v>2716</v>
      </c>
      <c r="U209" s="45" t="s">
        <v>2716</v>
      </c>
      <c r="V209" s="45" t="s">
        <v>2716</v>
      </c>
      <c r="W209" s="45" t="s">
        <v>3278</v>
      </c>
      <c r="X209" s="45" t="s">
        <v>2716</v>
      </c>
      <c r="Y209" s="45" t="s">
        <v>2716</v>
      </c>
      <c r="Z209" s="45" t="s">
        <v>2716</v>
      </c>
      <c r="AA209" s="45" t="s">
        <v>2716</v>
      </c>
      <c r="AB209" s="45" t="s">
        <v>2716</v>
      </c>
      <c r="AC209" s="46" t="s">
        <v>2716</v>
      </c>
    </row>
    <row r="210" spans="1:29" s="6" customFormat="1" ht="45" customHeight="1" x14ac:dyDescent="0.2">
      <c r="A210" s="87" t="s">
        <v>2651</v>
      </c>
      <c r="B210" s="88" t="s">
        <v>1519</v>
      </c>
      <c r="C210" s="41" t="s">
        <v>3239</v>
      </c>
      <c r="D210" s="42" t="s">
        <v>3279</v>
      </c>
      <c r="E210" s="42" t="s">
        <v>2708</v>
      </c>
      <c r="F210" s="42" t="s">
        <v>2708</v>
      </c>
      <c r="G210" s="42" t="s">
        <v>2708</v>
      </c>
      <c r="H210" s="42" t="s">
        <v>2708</v>
      </c>
      <c r="I210" s="42" t="s">
        <v>2708</v>
      </c>
      <c r="J210" s="42" t="s">
        <v>2708</v>
      </c>
      <c r="K210" s="42" t="s">
        <v>2708</v>
      </c>
      <c r="L210" s="42" t="s">
        <v>2708</v>
      </c>
      <c r="M210" s="42" t="s">
        <v>2708</v>
      </c>
      <c r="N210" s="42" t="s">
        <v>2708</v>
      </c>
      <c r="O210" s="42" t="s">
        <v>2708</v>
      </c>
      <c r="P210" s="43" t="s">
        <v>2708</v>
      </c>
      <c r="Q210" s="44" t="s">
        <v>3196</v>
      </c>
      <c r="R210" s="45" t="s">
        <v>2716</v>
      </c>
      <c r="S210" s="45" t="s">
        <v>2716</v>
      </c>
      <c r="T210" s="45" t="s">
        <v>2716</v>
      </c>
      <c r="U210" s="45" t="s">
        <v>2716</v>
      </c>
      <c r="V210" s="45" t="s">
        <v>2716</v>
      </c>
      <c r="W210" s="45" t="s">
        <v>2716</v>
      </c>
      <c r="X210" s="45" t="s">
        <v>2716</v>
      </c>
      <c r="Y210" s="45" t="s">
        <v>2716</v>
      </c>
      <c r="Z210" s="45" t="s">
        <v>2716</v>
      </c>
      <c r="AA210" s="45" t="s">
        <v>2716</v>
      </c>
      <c r="AB210" s="45" t="s">
        <v>2716</v>
      </c>
      <c r="AC210" s="46" t="s">
        <v>2716</v>
      </c>
    </row>
    <row r="211" spans="1:29" s="6" customFormat="1" ht="45" customHeight="1" x14ac:dyDescent="0.2">
      <c r="A211" s="139" t="s">
        <v>2651</v>
      </c>
      <c r="B211" s="140" t="s">
        <v>1523</v>
      </c>
      <c r="C211" s="41" t="s">
        <v>2724</v>
      </c>
      <c r="D211" s="42" t="s">
        <v>3280</v>
      </c>
      <c r="E211" s="42" t="s">
        <v>3280</v>
      </c>
      <c r="F211" s="42" t="s">
        <v>2708</v>
      </c>
      <c r="G211" s="42" t="s">
        <v>3280</v>
      </c>
      <c r="H211" s="42" t="s">
        <v>3280</v>
      </c>
      <c r="I211" s="42" t="s">
        <v>3280</v>
      </c>
      <c r="J211" s="42" t="s">
        <v>2708</v>
      </c>
      <c r="K211" s="42" t="s">
        <v>2708</v>
      </c>
      <c r="L211" s="42" t="s">
        <v>2708</v>
      </c>
      <c r="M211" s="42" t="s">
        <v>2708</v>
      </c>
      <c r="N211" s="42" t="s">
        <v>2708</v>
      </c>
      <c r="O211" s="42" t="s">
        <v>2708</v>
      </c>
      <c r="P211" s="43" t="s">
        <v>2708</v>
      </c>
      <c r="Q211" s="45" t="s">
        <v>3281</v>
      </c>
      <c r="R211" s="45" t="s">
        <v>3282</v>
      </c>
      <c r="S211" s="45" t="s">
        <v>2716</v>
      </c>
      <c r="T211" s="45" t="s">
        <v>3282</v>
      </c>
      <c r="U211" s="45" t="s">
        <v>3282</v>
      </c>
      <c r="V211" s="45" t="s">
        <v>3282</v>
      </c>
      <c r="W211" s="45" t="s">
        <v>2716</v>
      </c>
      <c r="X211" s="45" t="s">
        <v>2716</v>
      </c>
      <c r="Y211" s="45" t="s">
        <v>2716</v>
      </c>
      <c r="Z211" s="45" t="s">
        <v>2716</v>
      </c>
      <c r="AA211" s="45" t="s">
        <v>2716</v>
      </c>
      <c r="AB211" s="45" t="s">
        <v>2716</v>
      </c>
      <c r="AC211" s="46" t="s">
        <v>2716</v>
      </c>
    </row>
    <row r="212" spans="1:29" s="6" customFormat="1" ht="45" customHeight="1" x14ac:dyDescent="0.2">
      <c r="A212" s="139" t="s">
        <v>2651</v>
      </c>
      <c r="B212" s="140" t="s">
        <v>1531</v>
      </c>
      <c r="C212" s="41" t="s">
        <v>2926</v>
      </c>
      <c r="D212" s="42" t="s">
        <v>3283</v>
      </c>
      <c r="E212" s="42" t="s">
        <v>2708</v>
      </c>
      <c r="F212" s="42" t="s">
        <v>2708</v>
      </c>
      <c r="G212" s="42" t="s">
        <v>2708</v>
      </c>
      <c r="H212" s="42" t="s">
        <v>2708</v>
      </c>
      <c r="I212" s="42" t="s">
        <v>2708</v>
      </c>
      <c r="J212" s="42" t="s">
        <v>2708</v>
      </c>
      <c r="K212" s="42" t="s">
        <v>2708</v>
      </c>
      <c r="L212" s="42" t="s">
        <v>2708</v>
      </c>
      <c r="M212" s="42" t="s">
        <v>2708</v>
      </c>
      <c r="N212" s="42" t="s">
        <v>2708</v>
      </c>
      <c r="O212" s="42" t="s">
        <v>2708</v>
      </c>
      <c r="P212" s="43" t="s">
        <v>2708</v>
      </c>
      <c r="Q212" s="45" t="s">
        <v>3218</v>
      </c>
      <c r="R212" s="45" t="s">
        <v>2716</v>
      </c>
      <c r="S212" s="45" t="s">
        <v>2716</v>
      </c>
      <c r="T212" s="45" t="s">
        <v>2716</v>
      </c>
      <c r="U212" s="45" t="s">
        <v>2716</v>
      </c>
      <c r="V212" s="45" t="s">
        <v>2716</v>
      </c>
      <c r="W212" s="45" t="s">
        <v>2716</v>
      </c>
      <c r="X212" s="45" t="s">
        <v>2716</v>
      </c>
      <c r="Y212" s="45" t="s">
        <v>2716</v>
      </c>
      <c r="Z212" s="45" t="s">
        <v>2716</v>
      </c>
      <c r="AA212" s="45" t="s">
        <v>2716</v>
      </c>
      <c r="AB212" s="45" t="s">
        <v>2716</v>
      </c>
      <c r="AC212" s="46" t="s">
        <v>2716</v>
      </c>
    </row>
    <row r="213" spans="1:29" s="6" customFormat="1" ht="45" customHeight="1" x14ac:dyDescent="0.2">
      <c r="A213" s="139" t="s">
        <v>2651</v>
      </c>
      <c r="B213" s="140" t="s">
        <v>1527</v>
      </c>
      <c r="C213" s="41" t="s">
        <v>2724</v>
      </c>
      <c r="D213" s="42" t="s">
        <v>3284</v>
      </c>
      <c r="E213" s="42" t="s">
        <v>3284</v>
      </c>
      <c r="F213" s="42" t="s">
        <v>2708</v>
      </c>
      <c r="G213" s="42" t="s">
        <v>3284</v>
      </c>
      <c r="H213" s="42" t="s">
        <v>3284</v>
      </c>
      <c r="I213" s="42" t="s">
        <v>3284</v>
      </c>
      <c r="J213" s="42" t="s">
        <v>2708</v>
      </c>
      <c r="K213" s="42" t="s">
        <v>3284</v>
      </c>
      <c r="L213" s="42" t="s">
        <v>2708</v>
      </c>
      <c r="M213" s="42" t="s">
        <v>2708</v>
      </c>
      <c r="N213" s="42" t="s">
        <v>2708</v>
      </c>
      <c r="O213" s="42" t="s">
        <v>2708</v>
      </c>
      <c r="P213" s="43" t="s">
        <v>2708</v>
      </c>
      <c r="Q213" s="45" t="s">
        <v>3285</v>
      </c>
      <c r="R213" s="45" t="s">
        <v>3285</v>
      </c>
      <c r="S213" s="45" t="s">
        <v>2716</v>
      </c>
      <c r="T213" s="45" t="s">
        <v>3285</v>
      </c>
      <c r="U213" s="45" t="s">
        <v>3285</v>
      </c>
      <c r="V213" s="45" t="s">
        <v>3285</v>
      </c>
      <c r="W213" s="45" t="s">
        <v>2716</v>
      </c>
      <c r="X213" s="45" t="s">
        <v>3285</v>
      </c>
      <c r="Y213" s="45" t="s">
        <v>2716</v>
      </c>
      <c r="Z213" s="45" t="s">
        <v>2716</v>
      </c>
      <c r="AA213" s="45" t="s">
        <v>2716</v>
      </c>
      <c r="AB213" s="45" t="s">
        <v>2716</v>
      </c>
      <c r="AC213" s="46" t="s">
        <v>2716</v>
      </c>
    </row>
    <row r="214" spans="1:29" s="6" customFormat="1" ht="45" customHeight="1" x14ac:dyDescent="0.2">
      <c r="A214" s="87" t="s">
        <v>2651</v>
      </c>
      <c r="B214" s="88" t="s">
        <v>1384</v>
      </c>
      <c r="C214" s="41" t="s">
        <v>3177</v>
      </c>
      <c r="D214" s="42" t="s">
        <v>3286</v>
      </c>
      <c r="E214" s="42" t="s">
        <v>2708</v>
      </c>
      <c r="F214" s="42" t="s">
        <v>2708</v>
      </c>
      <c r="G214" s="42" t="s">
        <v>2708</v>
      </c>
      <c r="H214" s="42" t="s">
        <v>2708</v>
      </c>
      <c r="I214" s="42" t="s">
        <v>2708</v>
      </c>
      <c r="J214" s="42" t="s">
        <v>2708</v>
      </c>
      <c r="K214" s="42" t="s">
        <v>2708</v>
      </c>
      <c r="L214" s="42" t="s">
        <v>2708</v>
      </c>
      <c r="M214" s="42" t="s">
        <v>2708</v>
      </c>
      <c r="N214" s="42" t="s">
        <v>2708</v>
      </c>
      <c r="O214" s="42" t="s">
        <v>2708</v>
      </c>
      <c r="P214" s="43" t="s">
        <v>2708</v>
      </c>
      <c r="Q214" s="44" t="s">
        <v>3287</v>
      </c>
      <c r="R214" s="45" t="s">
        <v>2716</v>
      </c>
      <c r="S214" s="45" t="s">
        <v>2716</v>
      </c>
      <c r="T214" s="45" t="s">
        <v>2716</v>
      </c>
      <c r="U214" s="45" t="s">
        <v>2716</v>
      </c>
      <c r="V214" s="45" t="s">
        <v>2716</v>
      </c>
      <c r="W214" s="45" t="s">
        <v>2716</v>
      </c>
      <c r="X214" s="45" t="s">
        <v>2716</v>
      </c>
      <c r="Y214" s="45" t="s">
        <v>2716</v>
      </c>
      <c r="Z214" s="45" t="s">
        <v>2716</v>
      </c>
      <c r="AA214" s="45" t="s">
        <v>2716</v>
      </c>
      <c r="AB214" s="45" t="s">
        <v>2716</v>
      </c>
      <c r="AC214" s="46" t="s">
        <v>2716</v>
      </c>
    </row>
    <row r="215" spans="1:29" s="6" customFormat="1" ht="45" customHeight="1" x14ac:dyDescent="0.2">
      <c r="A215" s="87" t="s">
        <v>2651</v>
      </c>
      <c r="B215" s="88" t="s">
        <v>1539</v>
      </c>
      <c r="C215" s="41" t="s">
        <v>2708</v>
      </c>
      <c r="D215" s="42" t="s">
        <v>3288</v>
      </c>
      <c r="E215" s="42" t="s">
        <v>2708</v>
      </c>
      <c r="F215" s="42" t="s">
        <v>2708</v>
      </c>
      <c r="G215" s="42" t="s">
        <v>2708</v>
      </c>
      <c r="H215" s="42" t="s">
        <v>2708</v>
      </c>
      <c r="I215" s="42" t="s">
        <v>2708</v>
      </c>
      <c r="J215" s="42" t="s">
        <v>2708</v>
      </c>
      <c r="K215" s="42" t="s">
        <v>2708</v>
      </c>
      <c r="L215" s="42" t="s">
        <v>2708</v>
      </c>
      <c r="M215" s="42" t="s">
        <v>2708</v>
      </c>
      <c r="N215" s="42" t="s">
        <v>2708</v>
      </c>
      <c r="O215" s="42" t="s">
        <v>2708</v>
      </c>
      <c r="P215" s="43" t="s">
        <v>2708</v>
      </c>
      <c r="Q215" s="44" t="s">
        <v>3289</v>
      </c>
      <c r="R215" s="45" t="s">
        <v>2716</v>
      </c>
      <c r="S215" s="45" t="s">
        <v>2716</v>
      </c>
      <c r="T215" s="45" t="s">
        <v>2716</v>
      </c>
      <c r="U215" s="45" t="s">
        <v>2716</v>
      </c>
      <c r="V215" s="45" t="s">
        <v>2716</v>
      </c>
      <c r="W215" s="45" t="s">
        <v>2716</v>
      </c>
      <c r="X215" s="45" t="s">
        <v>2716</v>
      </c>
      <c r="Y215" s="45" t="s">
        <v>2716</v>
      </c>
      <c r="Z215" s="45" t="s">
        <v>2716</v>
      </c>
      <c r="AA215" s="45" t="s">
        <v>2716</v>
      </c>
      <c r="AB215" s="45" t="s">
        <v>2716</v>
      </c>
      <c r="AC215" s="46" t="s">
        <v>2716</v>
      </c>
    </row>
    <row r="216" spans="1:29" s="6" customFormat="1" ht="45" customHeight="1" x14ac:dyDescent="0.2">
      <c r="A216" s="87" t="s">
        <v>2651</v>
      </c>
      <c r="B216" s="88" t="s">
        <v>1436</v>
      </c>
      <c r="C216" s="41" t="s">
        <v>2926</v>
      </c>
      <c r="D216" s="42" t="s">
        <v>3290</v>
      </c>
      <c r="E216" s="42" t="s">
        <v>3291</v>
      </c>
      <c r="F216" s="42" t="s">
        <v>2708</v>
      </c>
      <c r="G216" s="42" t="s">
        <v>2708</v>
      </c>
      <c r="H216" s="42" t="s">
        <v>2708</v>
      </c>
      <c r="I216" s="42" t="s">
        <v>2708</v>
      </c>
      <c r="J216" s="42" t="s">
        <v>2708</v>
      </c>
      <c r="K216" s="42" t="s">
        <v>2708</v>
      </c>
      <c r="L216" s="42" t="s">
        <v>2708</v>
      </c>
      <c r="M216" s="42" t="s">
        <v>2708</v>
      </c>
      <c r="N216" s="42" t="s">
        <v>2708</v>
      </c>
      <c r="O216" s="42" t="s">
        <v>2708</v>
      </c>
      <c r="P216" s="43" t="s">
        <v>2708</v>
      </c>
      <c r="Q216" s="44" t="s">
        <v>3196</v>
      </c>
      <c r="R216" s="45" t="s">
        <v>2716</v>
      </c>
      <c r="S216" s="45" t="s">
        <v>2716</v>
      </c>
      <c r="T216" s="45" t="s">
        <v>2716</v>
      </c>
      <c r="U216" s="45" t="s">
        <v>2716</v>
      </c>
      <c r="V216" s="45" t="s">
        <v>2716</v>
      </c>
      <c r="W216" s="45" t="s">
        <v>2716</v>
      </c>
      <c r="X216" s="45" t="s">
        <v>2716</v>
      </c>
      <c r="Y216" s="45" t="s">
        <v>2716</v>
      </c>
      <c r="Z216" s="45" t="s">
        <v>2716</v>
      </c>
      <c r="AA216" s="45" t="s">
        <v>2716</v>
      </c>
      <c r="AB216" s="45" t="s">
        <v>2716</v>
      </c>
      <c r="AC216" s="46" t="s">
        <v>2716</v>
      </c>
    </row>
    <row r="217" spans="1:29" s="6" customFormat="1" ht="45" customHeight="1" x14ac:dyDescent="0.2">
      <c r="A217" s="87" t="s">
        <v>2651</v>
      </c>
      <c r="B217" s="88" t="s">
        <v>1546</v>
      </c>
      <c r="C217" s="41" t="s">
        <v>3292</v>
      </c>
      <c r="D217" s="42" t="s">
        <v>3293</v>
      </c>
      <c r="E217" s="42" t="s">
        <v>2708</v>
      </c>
      <c r="F217" s="42" t="s">
        <v>2708</v>
      </c>
      <c r="G217" s="42" t="s">
        <v>2708</v>
      </c>
      <c r="H217" s="42" t="s">
        <v>2708</v>
      </c>
      <c r="I217" s="42" t="s">
        <v>2708</v>
      </c>
      <c r="J217" s="42" t="s">
        <v>2708</v>
      </c>
      <c r="K217" s="42" t="s">
        <v>2708</v>
      </c>
      <c r="L217" s="42" t="s">
        <v>2708</v>
      </c>
      <c r="M217" s="42" t="s">
        <v>2708</v>
      </c>
      <c r="N217" s="42" t="s">
        <v>2708</v>
      </c>
      <c r="O217" s="42" t="s">
        <v>2708</v>
      </c>
      <c r="P217" s="43" t="s">
        <v>2708</v>
      </c>
      <c r="Q217" s="44" t="s">
        <v>2716</v>
      </c>
      <c r="R217" s="45" t="s">
        <v>2716</v>
      </c>
      <c r="S217" s="45" t="s">
        <v>2716</v>
      </c>
      <c r="T217" s="45" t="s">
        <v>2716</v>
      </c>
      <c r="U217" s="45" t="s">
        <v>2716</v>
      </c>
      <c r="V217" s="45" t="s">
        <v>2716</v>
      </c>
      <c r="W217" s="45" t="s">
        <v>2716</v>
      </c>
      <c r="X217" s="45" t="s">
        <v>2716</v>
      </c>
      <c r="Y217" s="45" t="s">
        <v>2716</v>
      </c>
      <c r="Z217" s="45" t="s">
        <v>2716</v>
      </c>
      <c r="AA217" s="45" t="s">
        <v>2716</v>
      </c>
      <c r="AB217" s="45" t="s">
        <v>2716</v>
      </c>
      <c r="AC217" s="46" t="s">
        <v>2716</v>
      </c>
    </row>
    <row r="218" spans="1:29" s="6" customFormat="1" ht="45" customHeight="1" x14ac:dyDescent="0.2">
      <c r="A218" s="87" t="s">
        <v>2651</v>
      </c>
      <c r="B218" s="88" t="s">
        <v>1550</v>
      </c>
      <c r="C218" s="41" t="s">
        <v>3164</v>
      </c>
      <c r="D218" s="42" t="s">
        <v>3294</v>
      </c>
      <c r="E218" s="42" t="s">
        <v>2708</v>
      </c>
      <c r="F218" s="42" t="s">
        <v>2708</v>
      </c>
      <c r="G218" s="42" t="s">
        <v>2708</v>
      </c>
      <c r="H218" s="42" t="s">
        <v>2708</v>
      </c>
      <c r="I218" s="42" t="s">
        <v>2708</v>
      </c>
      <c r="J218" s="42" t="s">
        <v>2708</v>
      </c>
      <c r="K218" s="42" t="s">
        <v>2708</v>
      </c>
      <c r="L218" s="42" t="s">
        <v>2708</v>
      </c>
      <c r="M218" s="42" t="s">
        <v>2708</v>
      </c>
      <c r="N218" s="42" t="s">
        <v>2708</v>
      </c>
      <c r="O218" s="42" t="s">
        <v>2708</v>
      </c>
      <c r="P218" s="43" t="s">
        <v>2708</v>
      </c>
      <c r="Q218" s="44" t="s">
        <v>3196</v>
      </c>
      <c r="R218" s="45" t="s">
        <v>2716</v>
      </c>
      <c r="S218" s="45" t="s">
        <v>2716</v>
      </c>
      <c r="T218" s="45" t="s">
        <v>2716</v>
      </c>
      <c r="U218" s="45" t="s">
        <v>2716</v>
      </c>
      <c r="V218" s="45" t="s">
        <v>2716</v>
      </c>
      <c r="W218" s="45" t="s">
        <v>2716</v>
      </c>
      <c r="X218" s="45" t="s">
        <v>2716</v>
      </c>
      <c r="Y218" s="45" t="s">
        <v>2716</v>
      </c>
      <c r="Z218" s="45" t="s">
        <v>2716</v>
      </c>
      <c r="AA218" s="45" t="s">
        <v>2716</v>
      </c>
      <c r="AB218" s="45" t="s">
        <v>2716</v>
      </c>
      <c r="AC218" s="46" t="s">
        <v>2716</v>
      </c>
    </row>
    <row r="219" spans="1:29" s="6" customFormat="1" ht="45" customHeight="1" x14ac:dyDescent="0.2">
      <c r="A219" s="87" t="s">
        <v>2651</v>
      </c>
      <c r="B219" s="88" t="s">
        <v>1554</v>
      </c>
      <c r="C219" s="41" t="s">
        <v>2708</v>
      </c>
      <c r="D219" s="42" t="s">
        <v>3195</v>
      </c>
      <c r="E219" s="42" t="s">
        <v>3195</v>
      </c>
      <c r="F219" s="42" t="s">
        <v>2708</v>
      </c>
      <c r="G219" s="42" t="s">
        <v>3195</v>
      </c>
      <c r="H219" s="42" t="s">
        <v>3195</v>
      </c>
      <c r="I219" s="42" t="s">
        <v>3195</v>
      </c>
      <c r="J219" s="42" t="s">
        <v>2708</v>
      </c>
      <c r="K219" s="42" t="s">
        <v>2708</v>
      </c>
      <c r="L219" s="42" t="s">
        <v>2708</v>
      </c>
      <c r="M219" s="42" t="s">
        <v>2708</v>
      </c>
      <c r="N219" s="42" t="s">
        <v>2708</v>
      </c>
      <c r="O219" s="42" t="s">
        <v>2708</v>
      </c>
      <c r="P219" s="43" t="s">
        <v>2708</v>
      </c>
      <c r="Q219" s="44" t="s">
        <v>2716</v>
      </c>
      <c r="R219" s="45" t="s">
        <v>2716</v>
      </c>
      <c r="S219" s="45" t="s">
        <v>2716</v>
      </c>
      <c r="T219" s="45" t="s">
        <v>2716</v>
      </c>
      <c r="U219" s="45" t="s">
        <v>2716</v>
      </c>
      <c r="V219" s="45" t="s">
        <v>2716</v>
      </c>
      <c r="W219" s="45" t="s">
        <v>2716</v>
      </c>
      <c r="X219" s="45" t="s">
        <v>2716</v>
      </c>
      <c r="Y219" s="45" t="s">
        <v>2716</v>
      </c>
      <c r="Z219" s="45" t="s">
        <v>2716</v>
      </c>
      <c r="AA219" s="45" t="s">
        <v>2716</v>
      </c>
      <c r="AB219" s="45" t="s">
        <v>2716</v>
      </c>
      <c r="AC219" s="46" t="s">
        <v>2716</v>
      </c>
    </row>
    <row r="220" spans="1:29" s="6" customFormat="1" ht="45" customHeight="1" x14ac:dyDescent="0.2">
      <c r="A220" s="87" t="s">
        <v>2651</v>
      </c>
      <c r="B220" s="88" t="s">
        <v>1558</v>
      </c>
      <c r="C220" s="41" t="s">
        <v>2758</v>
      </c>
      <c r="D220" s="42" t="s">
        <v>2708</v>
      </c>
      <c r="E220" s="42" t="s">
        <v>3295</v>
      </c>
      <c r="F220" s="42" t="s">
        <v>2708</v>
      </c>
      <c r="G220" s="42" t="s">
        <v>2708</v>
      </c>
      <c r="H220" s="42" t="s">
        <v>2708</v>
      </c>
      <c r="I220" s="42" t="s">
        <v>2708</v>
      </c>
      <c r="J220" s="42" t="s">
        <v>2708</v>
      </c>
      <c r="K220" s="42" t="s">
        <v>2708</v>
      </c>
      <c r="L220" s="42" t="s">
        <v>2708</v>
      </c>
      <c r="M220" s="42" t="s">
        <v>2708</v>
      </c>
      <c r="N220" s="42" t="s">
        <v>2708</v>
      </c>
      <c r="O220" s="42" t="s">
        <v>3295</v>
      </c>
      <c r="P220" s="43" t="s">
        <v>2708</v>
      </c>
      <c r="Q220" s="44" t="s">
        <v>2716</v>
      </c>
      <c r="R220" s="45" t="s">
        <v>2716</v>
      </c>
      <c r="S220" s="45" t="s">
        <v>2716</v>
      </c>
      <c r="T220" s="45" t="s">
        <v>2716</v>
      </c>
      <c r="U220" s="45" t="s">
        <v>2716</v>
      </c>
      <c r="V220" s="45" t="s">
        <v>2716</v>
      </c>
      <c r="W220" s="45" t="s">
        <v>2716</v>
      </c>
      <c r="X220" s="45" t="s">
        <v>2716</v>
      </c>
      <c r="Y220" s="45" t="s">
        <v>2716</v>
      </c>
      <c r="Z220" s="45" t="s">
        <v>2716</v>
      </c>
      <c r="AA220" s="45" t="s">
        <v>2716</v>
      </c>
      <c r="AB220" s="45" t="s">
        <v>3296</v>
      </c>
      <c r="AC220" s="46" t="s">
        <v>2716</v>
      </c>
    </row>
    <row r="221" spans="1:29" s="6" customFormat="1" ht="45" customHeight="1" x14ac:dyDescent="0.2">
      <c r="A221" s="87" t="s">
        <v>2651</v>
      </c>
      <c r="B221" s="88" t="s">
        <v>1562</v>
      </c>
      <c r="C221" s="41" t="s">
        <v>2708</v>
      </c>
      <c r="D221" s="42" t="s">
        <v>2708</v>
      </c>
      <c r="E221" s="42" t="s">
        <v>2708</v>
      </c>
      <c r="F221" s="42" t="s">
        <v>2708</v>
      </c>
      <c r="G221" s="42" t="s">
        <v>2708</v>
      </c>
      <c r="H221" s="42" t="s">
        <v>2708</v>
      </c>
      <c r="I221" s="42" t="s">
        <v>2708</v>
      </c>
      <c r="J221" s="42" t="s">
        <v>3297</v>
      </c>
      <c r="K221" s="42" t="s">
        <v>2708</v>
      </c>
      <c r="L221" s="42" t="s">
        <v>2708</v>
      </c>
      <c r="M221" s="42" t="s">
        <v>2708</v>
      </c>
      <c r="N221" s="42" t="s">
        <v>2708</v>
      </c>
      <c r="O221" s="42" t="s">
        <v>2708</v>
      </c>
      <c r="P221" s="43" t="s">
        <v>2708</v>
      </c>
      <c r="Q221" s="44" t="s">
        <v>2716</v>
      </c>
      <c r="R221" s="45" t="s">
        <v>2716</v>
      </c>
      <c r="S221" s="45" t="s">
        <v>2716</v>
      </c>
      <c r="T221" s="45" t="s">
        <v>2716</v>
      </c>
      <c r="U221" s="45" t="s">
        <v>2716</v>
      </c>
      <c r="V221" s="45" t="s">
        <v>2716</v>
      </c>
      <c r="W221" s="45" t="s">
        <v>3298</v>
      </c>
      <c r="X221" s="45" t="s">
        <v>2716</v>
      </c>
      <c r="Y221" s="45" t="s">
        <v>2716</v>
      </c>
      <c r="Z221" s="45" t="s">
        <v>2716</v>
      </c>
      <c r="AA221" s="45" t="s">
        <v>2716</v>
      </c>
      <c r="AB221" s="45" t="s">
        <v>2716</v>
      </c>
      <c r="AC221" s="46" t="s">
        <v>2716</v>
      </c>
    </row>
    <row r="222" spans="1:29" s="6" customFormat="1" ht="45" customHeight="1" x14ac:dyDescent="0.2">
      <c r="A222" s="87" t="s">
        <v>2651</v>
      </c>
      <c r="B222" s="88" t="s">
        <v>1389</v>
      </c>
      <c r="C222" s="41" t="s">
        <v>3180</v>
      </c>
      <c r="D222" s="42" t="s">
        <v>3181</v>
      </c>
      <c r="E222" s="42" t="s">
        <v>2708</v>
      </c>
      <c r="F222" s="42" t="s">
        <v>2708</v>
      </c>
      <c r="G222" s="42" t="s">
        <v>2708</v>
      </c>
      <c r="H222" s="42" t="s">
        <v>2708</v>
      </c>
      <c r="I222" s="42" t="s">
        <v>2708</v>
      </c>
      <c r="J222" s="42" t="s">
        <v>2708</v>
      </c>
      <c r="K222" s="42" t="s">
        <v>2708</v>
      </c>
      <c r="L222" s="42" t="s">
        <v>2708</v>
      </c>
      <c r="M222" s="42" t="s">
        <v>2708</v>
      </c>
      <c r="N222" s="42" t="s">
        <v>2708</v>
      </c>
      <c r="O222" s="42" t="s">
        <v>2708</v>
      </c>
      <c r="P222" s="43" t="s">
        <v>2708</v>
      </c>
      <c r="Q222" s="44" t="s">
        <v>2716</v>
      </c>
      <c r="R222" s="45" t="s">
        <v>2716</v>
      </c>
      <c r="S222" s="45" t="s">
        <v>2716</v>
      </c>
      <c r="T222" s="45" t="s">
        <v>2716</v>
      </c>
      <c r="U222" s="45" t="s">
        <v>2716</v>
      </c>
      <c r="V222" s="45" t="s">
        <v>2716</v>
      </c>
      <c r="W222" s="45" t="s">
        <v>2716</v>
      </c>
      <c r="X222" s="45" t="s">
        <v>2716</v>
      </c>
      <c r="Y222" s="45" t="s">
        <v>2716</v>
      </c>
      <c r="Z222" s="45" t="s">
        <v>2716</v>
      </c>
      <c r="AA222" s="45" t="s">
        <v>2716</v>
      </c>
      <c r="AB222" s="45" t="s">
        <v>2716</v>
      </c>
      <c r="AC222" s="46" t="s">
        <v>2716</v>
      </c>
    </row>
    <row r="223" spans="1:29" s="6" customFormat="1" ht="45" customHeight="1" x14ac:dyDescent="0.2">
      <c r="A223" s="87" t="s">
        <v>2651</v>
      </c>
      <c r="B223" s="88" t="s">
        <v>1395</v>
      </c>
      <c r="C223" s="41" t="s">
        <v>3182</v>
      </c>
      <c r="D223" s="42" t="s">
        <v>3299</v>
      </c>
      <c r="E223" s="42" t="s">
        <v>2708</v>
      </c>
      <c r="F223" s="42" t="s">
        <v>2708</v>
      </c>
      <c r="G223" s="42" t="s">
        <v>2708</v>
      </c>
      <c r="H223" s="42" t="s">
        <v>2708</v>
      </c>
      <c r="I223" s="42" t="s">
        <v>2708</v>
      </c>
      <c r="J223" s="42" t="s">
        <v>2708</v>
      </c>
      <c r="K223" s="42" t="s">
        <v>2708</v>
      </c>
      <c r="L223" s="42" t="s">
        <v>2708</v>
      </c>
      <c r="M223" s="42" t="s">
        <v>2708</v>
      </c>
      <c r="N223" s="42" t="s">
        <v>2708</v>
      </c>
      <c r="O223" s="42" t="s">
        <v>2708</v>
      </c>
      <c r="P223" s="43" t="s">
        <v>2708</v>
      </c>
      <c r="Q223" s="44" t="s">
        <v>2716</v>
      </c>
      <c r="R223" s="45" t="s">
        <v>2716</v>
      </c>
      <c r="S223" s="45" t="s">
        <v>2716</v>
      </c>
      <c r="T223" s="45" t="s">
        <v>2716</v>
      </c>
      <c r="U223" s="45" t="s">
        <v>2716</v>
      </c>
      <c r="V223" s="45" t="s">
        <v>2716</v>
      </c>
      <c r="W223" s="45" t="s">
        <v>2716</v>
      </c>
      <c r="X223" s="45" t="s">
        <v>2716</v>
      </c>
      <c r="Y223" s="45" t="s">
        <v>2716</v>
      </c>
      <c r="Z223" s="45" t="s">
        <v>2716</v>
      </c>
      <c r="AA223" s="45" t="s">
        <v>2716</v>
      </c>
      <c r="AB223" s="45" t="s">
        <v>2716</v>
      </c>
      <c r="AC223" s="46" t="s">
        <v>2716</v>
      </c>
    </row>
    <row r="224" spans="1:29" s="6" customFormat="1" ht="45" customHeight="1" x14ac:dyDescent="0.2">
      <c r="A224" s="87" t="s">
        <v>2651</v>
      </c>
      <c r="B224" s="88" t="s">
        <v>1572</v>
      </c>
      <c r="C224" s="41" t="s">
        <v>2708</v>
      </c>
      <c r="D224" s="42" t="s">
        <v>3300</v>
      </c>
      <c r="E224" s="42" t="s">
        <v>2708</v>
      </c>
      <c r="F224" s="42" t="s">
        <v>2708</v>
      </c>
      <c r="G224" s="42" t="s">
        <v>2708</v>
      </c>
      <c r="H224" s="42" t="s">
        <v>2708</v>
      </c>
      <c r="I224" s="42" t="s">
        <v>2708</v>
      </c>
      <c r="J224" s="42" t="s">
        <v>2708</v>
      </c>
      <c r="K224" s="42" t="s">
        <v>2708</v>
      </c>
      <c r="L224" s="42" t="s">
        <v>2708</v>
      </c>
      <c r="M224" s="42" t="s">
        <v>2708</v>
      </c>
      <c r="N224" s="42" t="s">
        <v>2708</v>
      </c>
      <c r="O224" s="42" t="s">
        <v>2708</v>
      </c>
      <c r="P224" s="43" t="s">
        <v>2708</v>
      </c>
      <c r="Q224" s="44" t="s">
        <v>3218</v>
      </c>
      <c r="R224" s="45" t="s">
        <v>2716</v>
      </c>
      <c r="S224" s="45" t="s">
        <v>2716</v>
      </c>
      <c r="T224" s="45" t="s">
        <v>2716</v>
      </c>
      <c r="U224" s="45" t="s">
        <v>2716</v>
      </c>
      <c r="V224" s="45" t="s">
        <v>2716</v>
      </c>
      <c r="W224" s="45" t="s">
        <v>2716</v>
      </c>
      <c r="X224" s="45" t="s">
        <v>2716</v>
      </c>
      <c r="Y224" s="45" t="s">
        <v>2716</v>
      </c>
      <c r="Z224" s="45" t="s">
        <v>2716</v>
      </c>
      <c r="AA224" s="45" t="s">
        <v>2716</v>
      </c>
      <c r="AB224" s="45" t="s">
        <v>2716</v>
      </c>
      <c r="AC224" s="46" t="s">
        <v>2716</v>
      </c>
    </row>
    <row r="225" spans="1:29" s="6" customFormat="1" ht="45" customHeight="1" x14ac:dyDescent="0.2">
      <c r="A225" s="87" t="s">
        <v>2651</v>
      </c>
      <c r="B225" s="88" t="s">
        <v>1575</v>
      </c>
      <c r="C225" s="41" t="s">
        <v>2724</v>
      </c>
      <c r="D225" s="42" t="s">
        <v>2708</v>
      </c>
      <c r="E225" s="42" t="s">
        <v>2708</v>
      </c>
      <c r="F225" s="42" t="s">
        <v>2708</v>
      </c>
      <c r="G225" s="42" t="s">
        <v>2708</v>
      </c>
      <c r="H225" s="42" t="s">
        <v>2708</v>
      </c>
      <c r="I225" s="42" t="s">
        <v>2708</v>
      </c>
      <c r="J225" s="42" t="s">
        <v>2708</v>
      </c>
      <c r="K225" s="42" t="s">
        <v>2708</v>
      </c>
      <c r="L225" s="42" t="s">
        <v>2708</v>
      </c>
      <c r="M225" s="42" t="s">
        <v>2708</v>
      </c>
      <c r="N225" s="42" t="s">
        <v>2708</v>
      </c>
      <c r="O225" s="42" t="s">
        <v>2708</v>
      </c>
      <c r="P225" s="43" t="s">
        <v>2708</v>
      </c>
      <c r="Q225" s="44" t="s">
        <v>3301</v>
      </c>
      <c r="R225" s="45" t="s">
        <v>3302</v>
      </c>
      <c r="S225" s="45" t="s">
        <v>2716</v>
      </c>
      <c r="T225" s="45" t="s">
        <v>3302</v>
      </c>
      <c r="U225" s="45" t="s">
        <v>3302</v>
      </c>
      <c r="V225" s="45" t="s">
        <v>3302</v>
      </c>
      <c r="W225" s="45" t="s">
        <v>2716</v>
      </c>
      <c r="X225" s="45" t="s">
        <v>2716</v>
      </c>
      <c r="Y225" s="45" t="s">
        <v>2716</v>
      </c>
      <c r="Z225" s="45" t="s">
        <v>2716</v>
      </c>
      <c r="AA225" s="45" t="s">
        <v>2716</v>
      </c>
      <c r="AB225" s="45" t="s">
        <v>2716</v>
      </c>
      <c r="AC225" s="46" t="s">
        <v>2716</v>
      </c>
    </row>
    <row r="226" spans="1:29" s="6" customFormat="1" ht="45" customHeight="1" thickBot="1" x14ac:dyDescent="0.25">
      <c r="A226" s="89" t="s">
        <v>2651</v>
      </c>
      <c r="B226" s="90" t="s">
        <v>1578</v>
      </c>
      <c r="C226" s="72" t="s">
        <v>3076</v>
      </c>
      <c r="D226" s="74" t="s">
        <v>3303</v>
      </c>
      <c r="E226" s="74" t="s">
        <v>2708</v>
      </c>
      <c r="F226" s="74" t="s">
        <v>2708</v>
      </c>
      <c r="G226" s="74" t="s">
        <v>2708</v>
      </c>
      <c r="H226" s="74" t="s">
        <v>2708</v>
      </c>
      <c r="I226" s="74" t="s">
        <v>2708</v>
      </c>
      <c r="J226" s="74" t="s">
        <v>2708</v>
      </c>
      <c r="K226" s="74" t="s">
        <v>2708</v>
      </c>
      <c r="L226" s="74" t="s">
        <v>2708</v>
      </c>
      <c r="M226" s="74" t="s">
        <v>2708</v>
      </c>
      <c r="N226" s="74" t="s">
        <v>2708</v>
      </c>
      <c r="O226" s="74" t="s">
        <v>2708</v>
      </c>
      <c r="P226" s="75" t="s">
        <v>2708</v>
      </c>
      <c r="Q226" s="76" t="s">
        <v>3203</v>
      </c>
      <c r="R226" s="77" t="s">
        <v>2716</v>
      </c>
      <c r="S226" s="77" t="s">
        <v>2716</v>
      </c>
      <c r="T226" s="77" t="s">
        <v>2716</v>
      </c>
      <c r="U226" s="77" t="s">
        <v>2716</v>
      </c>
      <c r="V226" s="77" t="s">
        <v>2716</v>
      </c>
      <c r="W226" s="77" t="s">
        <v>2716</v>
      </c>
      <c r="X226" s="77" t="s">
        <v>2716</v>
      </c>
      <c r="Y226" s="77" t="s">
        <v>2716</v>
      </c>
      <c r="Z226" s="77" t="s">
        <v>2716</v>
      </c>
      <c r="AA226" s="77" t="s">
        <v>2716</v>
      </c>
      <c r="AB226" s="77" t="s">
        <v>2716</v>
      </c>
      <c r="AC226" s="78" t="s">
        <v>2716</v>
      </c>
    </row>
  </sheetData>
  <sheetProtection algorithmName="SHA-512" hashValue="TFdAHb0mKsiE2WBR7lFeGk349EUY5AcD3WNxg3YLBUNWXAwdlAiBRldpA42ZulNAl7j+xb68LE4hfOF9avmPaQ==" saltValue="yDJ6Z32H4JhDw/07jS8f4w==" spinCount="100000" sheet="1" objects="1" scenarios="1" formatRows="0" selectLockedCells="1" autoFilter="0" selectUnlockedCells="1"/>
  <autoFilter ref="A2:AC226" xr:uid="{35767300-6B92-4126-A2B8-31D8DD2F6EB9}"/>
  <mergeCells count="2">
    <mergeCell ref="C1:P1"/>
    <mergeCell ref="Q1:AC1"/>
  </mergeCell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&amp;CPage &amp;P&amp;LVersion 6.0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CAF1-0983-441B-84FE-0A1B9085B06D}">
  <sheetPr codeName="Sheet6">
    <tabColor rgb="FFFFDCDC"/>
  </sheetPr>
  <dimension ref="A1:I63"/>
  <sheetViews>
    <sheetView showGridLines="0" zoomScaleNormal="100" workbookViewId="0">
      <selection sqref="A1:H1"/>
    </sheetView>
  </sheetViews>
  <sheetFormatPr defaultColWidth="0" defaultRowHeight="12.75" zeroHeight="1" x14ac:dyDescent="0.2"/>
  <cols>
    <col min="1" max="1" width="14.7109375" style="91" customWidth="1"/>
    <col min="2" max="2" width="16.42578125" style="91" customWidth="1"/>
    <col min="3" max="7" width="14.7109375" style="91" customWidth="1"/>
    <col min="8" max="8" width="45.7109375" style="7" customWidth="1"/>
    <col min="9" max="9" width="2.7109375" style="7" customWidth="1"/>
    <col min="10" max="16384" width="17.42578125" style="7" hidden="1"/>
  </cols>
  <sheetData>
    <row r="1" spans="1:9" ht="6" customHeight="1" thickBot="1" x14ac:dyDescent="0.25">
      <c r="A1" s="1308"/>
      <c r="B1" s="1308"/>
      <c r="C1" s="1308"/>
      <c r="D1" s="1308"/>
      <c r="E1" s="1308"/>
      <c r="F1" s="1308"/>
      <c r="G1" s="1308"/>
      <c r="H1" s="1308"/>
      <c r="I1"/>
    </row>
    <row r="2" spans="1:9" ht="30" customHeight="1" thickBot="1" x14ac:dyDescent="0.25">
      <c r="A2" s="1199" t="s">
        <v>276</v>
      </c>
      <c r="B2" s="1200"/>
      <c r="C2" s="1200"/>
      <c r="D2" s="1200"/>
      <c r="E2" s="1200"/>
      <c r="F2" s="1200"/>
      <c r="G2" s="1200"/>
      <c r="H2" s="430" t="s">
        <v>108</v>
      </c>
      <c r="I2"/>
    </row>
    <row r="3" spans="1:9" ht="90" customHeight="1" thickBot="1" x14ac:dyDescent="0.25">
      <c r="A3" s="1133" t="s">
        <v>277</v>
      </c>
      <c r="B3" s="1134"/>
      <c r="C3" s="1134"/>
      <c r="D3" s="1134"/>
      <c r="E3" s="1134"/>
      <c r="F3" s="1134"/>
      <c r="G3" s="1134"/>
      <c r="H3" s="400" t="s">
        <v>111</v>
      </c>
      <c r="I3"/>
    </row>
    <row r="4" spans="1:9" s="92" customFormat="1" ht="30" customHeight="1" thickBot="1" x14ac:dyDescent="0.25">
      <c r="A4" s="1283" t="s">
        <v>112</v>
      </c>
      <c r="B4" s="1283"/>
      <c r="C4" s="1283"/>
      <c r="D4" s="1283"/>
      <c r="E4" s="1283"/>
      <c r="F4" s="1283"/>
      <c r="G4" s="1283"/>
      <c r="H4" s="399"/>
      <c r="I4"/>
    </row>
    <row r="5" spans="1:9" ht="16.5" customHeight="1" thickBot="1" x14ac:dyDescent="0.25">
      <c r="A5" s="1203" t="s">
        <v>278</v>
      </c>
      <c r="B5" s="1204"/>
      <c r="C5" s="1204"/>
      <c r="D5" s="1204"/>
      <c r="E5" s="1204"/>
      <c r="F5" s="1204"/>
      <c r="G5" s="1204"/>
      <c r="H5" s="227"/>
      <c r="I5"/>
    </row>
    <row r="6" spans="1:9" ht="15" x14ac:dyDescent="0.2">
      <c r="A6" s="1128" t="s">
        <v>279</v>
      </c>
      <c r="B6" s="1129"/>
      <c r="C6" s="1129"/>
      <c r="D6" s="1129"/>
      <c r="E6" s="1129"/>
      <c r="F6" s="1129"/>
      <c r="G6" s="1301"/>
      <c r="H6" s="228"/>
      <c r="I6"/>
    </row>
    <row r="7" spans="1:9" ht="57.75" customHeight="1" x14ac:dyDescent="0.2">
      <c r="A7" s="1160" t="s">
        <v>280</v>
      </c>
      <c r="B7" s="1161"/>
      <c r="C7" s="1161"/>
      <c r="D7" s="1161"/>
      <c r="E7" s="1161"/>
      <c r="F7" s="1161"/>
      <c r="G7" s="418"/>
      <c r="H7" s="228"/>
      <c r="I7"/>
    </row>
    <row r="8" spans="1:9" ht="58.5" customHeight="1" x14ac:dyDescent="0.2">
      <c r="A8" s="1160" t="s">
        <v>281</v>
      </c>
      <c r="B8" s="1122"/>
      <c r="C8" s="1122"/>
      <c r="D8" s="1122"/>
      <c r="E8" s="1122"/>
      <c r="F8" s="1122"/>
      <c r="G8" s="418"/>
      <c r="H8" s="228"/>
      <c r="I8"/>
    </row>
    <row r="9" spans="1:9" ht="60" customHeight="1" x14ac:dyDescent="0.2">
      <c r="A9" s="1160" t="s">
        <v>282</v>
      </c>
      <c r="B9" s="1161"/>
      <c r="C9" s="1161"/>
      <c r="D9" s="1120"/>
      <c r="E9" s="1120"/>
      <c r="F9" s="1120"/>
      <c r="G9" s="1297"/>
      <c r="H9" s="228"/>
      <c r="I9"/>
    </row>
    <row r="10" spans="1:9" ht="14.25" x14ac:dyDescent="0.2">
      <c r="A10" s="1295" t="s">
        <v>283</v>
      </c>
      <c r="B10" s="1296"/>
      <c r="C10" s="1296"/>
      <c r="D10" s="1296"/>
      <c r="E10" s="1296"/>
      <c r="F10" s="1296"/>
      <c r="G10" s="418"/>
      <c r="H10" s="228"/>
      <c r="I10"/>
    </row>
    <row r="11" spans="1:9" ht="15.75" customHeight="1" x14ac:dyDescent="0.2">
      <c r="A11" s="1287" t="s">
        <v>284</v>
      </c>
      <c r="B11" s="1288"/>
      <c r="C11" s="1288"/>
      <c r="D11" s="1288"/>
      <c r="E11" s="1288"/>
      <c r="F11" s="1288"/>
      <c r="G11" s="1289"/>
      <c r="H11" s="228"/>
      <c r="I11"/>
    </row>
    <row r="12" spans="1:9" ht="15.75" customHeight="1" x14ac:dyDescent="0.2">
      <c r="A12" s="1284" t="s">
        <v>285</v>
      </c>
      <c r="B12" s="1285"/>
      <c r="C12" s="1285"/>
      <c r="D12" s="1285"/>
      <c r="E12" s="1285" t="s">
        <v>286</v>
      </c>
      <c r="F12" s="1285"/>
      <c r="G12" s="1286"/>
      <c r="H12" s="228"/>
      <c r="I12"/>
    </row>
    <row r="13" spans="1:9" ht="30" customHeight="1" x14ac:dyDescent="0.2">
      <c r="A13" s="1293"/>
      <c r="B13" s="1294"/>
      <c r="C13" s="1294"/>
      <c r="D13" s="1294"/>
      <c r="E13" s="1294"/>
      <c r="F13" s="1294"/>
      <c r="G13" s="1298"/>
      <c r="H13" s="228"/>
      <c r="I13"/>
    </row>
    <row r="14" spans="1:9" ht="30" customHeight="1" x14ac:dyDescent="0.2">
      <c r="A14" s="1293"/>
      <c r="B14" s="1294"/>
      <c r="C14" s="1294"/>
      <c r="D14" s="1294"/>
      <c r="E14" s="1294"/>
      <c r="F14" s="1294"/>
      <c r="G14" s="1298"/>
      <c r="H14" s="228"/>
      <c r="I14"/>
    </row>
    <row r="15" spans="1:9" ht="30" customHeight="1" x14ac:dyDescent="0.2">
      <c r="A15" s="1293"/>
      <c r="B15" s="1294"/>
      <c r="C15" s="1294"/>
      <c r="D15" s="1294"/>
      <c r="E15" s="1294"/>
      <c r="F15" s="1294"/>
      <c r="G15" s="1298"/>
      <c r="H15" s="228"/>
      <c r="I15"/>
    </row>
    <row r="16" spans="1:9" ht="30" customHeight="1" x14ac:dyDescent="0.2">
      <c r="A16" s="1293"/>
      <c r="B16" s="1294"/>
      <c r="C16" s="1294"/>
      <c r="D16" s="1294"/>
      <c r="E16" s="1294"/>
      <c r="F16" s="1294"/>
      <c r="G16" s="1298"/>
      <c r="H16" s="228"/>
      <c r="I16"/>
    </row>
    <row r="17" spans="1:9" ht="30" customHeight="1" x14ac:dyDescent="0.2">
      <c r="A17" s="1160" t="s">
        <v>287</v>
      </c>
      <c r="B17" s="1122"/>
      <c r="C17" s="1122"/>
      <c r="D17" s="1122"/>
      <c r="E17" s="1122"/>
      <c r="F17" s="1122"/>
      <c r="G17" s="418"/>
      <c r="H17" s="228"/>
      <c r="I17"/>
    </row>
    <row r="18" spans="1:9" ht="30" customHeight="1" thickBot="1" x14ac:dyDescent="0.25">
      <c r="A18" s="1205" t="s">
        <v>288</v>
      </c>
      <c r="B18" s="1206"/>
      <c r="C18" s="1206"/>
      <c r="D18" s="1206"/>
      <c r="E18" s="1206"/>
      <c r="F18" s="1206"/>
      <c r="G18" s="348"/>
      <c r="H18" s="228"/>
      <c r="I18"/>
    </row>
    <row r="19" spans="1:9" ht="45" customHeight="1" x14ac:dyDescent="0.2">
      <c r="A19" s="1156" t="s">
        <v>289</v>
      </c>
      <c r="B19" s="1157"/>
      <c r="C19" s="1157"/>
      <c r="D19" s="1157"/>
      <c r="E19" s="1157"/>
      <c r="F19" s="1157"/>
      <c r="G19" s="1157"/>
      <c r="H19" s="226"/>
      <c r="I19"/>
    </row>
    <row r="20" spans="1:9" ht="15" customHeight="1" x14ac:dyDescent="0.2">
      <c r="A20" s="1290" t="s">
        <v>290</v>
      </c>
      <c r="B20" s="1291"/>
      <c r="C20" s="1291"/>
      <c r="D20" s="1291"/>
      <c r="E20" s="1291"/>
      <c r="F20" s="1292"/>
      <c r="G20" s="401"/>
      <c r="H20" s="226"/>
      <c r="I20"/>
    </row>
    <row r="21" spans="1:9" ht="15" customHeight="1" x14ac:dyDescent="0.2">
      <c r="A21" s="1168" t="s">
        <v>291</v>
      </c>
      <c r="B21" s="1169"/>
      <c r="C21" s="1169"/>
      <c r="D21" s="1169"/>
      <c r="E21" s="1169"/>
      <c r="F21" s="1170"/>
      <c r="G21" s="397"/>
      <c r="H21" s="226"/>
      <c r="I21"/>
    </row>
    <row r="22" spans="1:9" ht="30" customHeight="1" x14ac:dyDescent="0.2">
      <c r="A22" s="1165" t="s">
        <v>292</v>
      </c>
      <c r="B22" s="1166"/>
      <c r="C22" s="1166"/>
      <c r="D22" s="1166"/>
      <c r="E22" s="1166"/>
      <c r="F22" s="1167"/>
      <c r="G22" s="397"/>
      <c r="H22" s="226"/>
      <c r="I22"/>
    </row>
    <row r="23" spans="1:9" ht="30" customHeight="1" x14ac:dyDescent="0.2">
      <c r="A23" s="1165" t="s">
        <v>293</v>
      </c>
      <c r="B23" s="1166"/>
      <c r="C23" s="1166"/>
      <c r="D23" s="1166"/>
      <c r="E23" s="1166"/>
      <c r="F23" s="1167"/>
      <c r="G23" s="397"/>
      <c r="H23" s="226"/>
      <c r="I23"/>
    </row>
    <row r="24" spans="1:9" ht="15" customHeight="1" x14ac:dyDescent="0.2">
      <c r="A24" s="1303" t="s">
        <v>294</v>
      </c>
      <c r="B24" s="1304"/>
      <c r="C24" s="1304"/>
      <c r="D24" s="1304"/>
      <c r="E24" s="1304"/>
      <c r="F24" s="1305"/>
      <c r="G24" s="397"/>
      <c r="H24" s="226"/>
      <c r="I24"/>
    </row>
    <row r="25" spans="1:9" ht="30" customHeight="1" thickBot="1" x14ac:dyDescent="0.25">
      <c r="A25" s="1302" t="s">
        <v>295</v>
      </c>
      <c r="B25" s="1152"/>
      <c r="C25" s="1152"/>
      <c r="D25" s="1152"/>
      <c r="E25" s="1152"/>
      <c r="F25" s="1152"/>
      <c r="G25" s="1152"/>
      <c r="H25" s="226"/>
      <c r="I25"/>
    </row>
    <row r="26" spans="1:9" ht="15" customHeight="1" thickBot="1" x14ac:dyDescent="0.25">
      <c r="A26" s="1299"/>
      <c r="B26" s="1299"/>
      <c r="C26" s="1299"/>
      <c r="D26" s="1299"/>
      <c r="E26" s="1299"/>
      <c r="F26" s="1299"/>
      <c r="G26" s="1300"/>
      <c r="H26" s="228"/>
      <c r="I26"/>
    </row>
    <row r="27" spans="1:9" ht="16.5" customHeight="1" thickBot="1" x14ac:dyDescent="0.25">
      <c r="A27" s="1141" t="s">
        <v>296</v>
      </c>
      <c r="B27" s="1142"/>
      <c r="C27" s="1142"/>
      <c r="D27" s="1142"/>
      <c r="E27" s="1142"/>
      <c r="F27" s="1142"/>
      <c r="G27" s="1307"/>
      <c r="H27" s="226"/>
      <c r="I27"/>
    </row>
    <row r="28" spans="1:9" ht="29.25" customHeight="1" thickBot="1" x14ac:dyDescent="0.25">
      <c r="A28" s="1151" t="s">
        <v>297</v>
      </c>
      <c r="B28" s="1152"/>
      <c r="C28" s="1152"/>
      <c r="D28" s="1152"/>
      <c r="E28" s="1152"/>
      <c r="F28" s="1152"/>
      <c r="G28" s="1152"/>
      <c r="H28" s="226"/>
      <c r="I28"/>
    </row>
    <row r="29" spans="1:9" ht="15" customHeight="1" x14ac:dyDescent="0.2">
      <c r="A29" s="1145" t="s">
        <v>298</v>
      </c>
      <c r="B29" s="1146"/>
      <c r="C29" s="1146"/>
      <c r="D29" s="1146"/>
      <c r="E29" s="1146"/>
      <c r="F29" s="1146"/>
      <c r="G29" s="1146"/>
      <c r="H29" s="226"/>
      <c r="I29"/>
    </row>
    <row r="30" spans="1:9" ht="30" customHeight="1" x14ac:dyDescent="0.2">
      <c r="A30" s="1165" t="s">
        <v>299</v>
      </c>
      <c r="B30" s="1167"/>
      <c r="C30" s="1121"/>
      <c r="D30" s="1164"/>
      <c r="E30" s="1164"/>
      <c r="F30" s="1164"/>
      <c r="G30" s="1164"/>
      <c r="H30" s="226"/>
      <c r="I30"/>
    </row>
    <row r="31" spans="1:9" ht="45.75" customHeight="1" thickBot="1" x14ac:dyDescent="0.25">
      <c r="A31" s="1165" t="s">
        <v>300</v>
      </c>
      <c r="B31" s="1167"/>
      <c r="C31" s="1121"/>
      <c r="D31" s="1164"/>
      <c r="E31" s="1164"/>
      <c r="F31" s="1164"/>
      <c r="G31" s="1164"/>
      <c r="H31" s="226"/>
      <c r="I31"/>
    </row>
    <row r="32" spans="1:9" ht="15" customHeight="1" x14ac:dyDescent="0.2">
      <c r="A32" s="1145" t="s">
        <v>301</v>
      </c>
      <c r="B32" s="1146"/>
      <c r="C32" s="1146"/>
      <c r="D32" s="1146"/>
      <c r="E32" s="1146"/>
      <c r="F32" s="1146"/>
      <c r="G32" s="1146"/>
      <c r="H32" s="226"/>
      <c r="I32"/>
    </row>
    <row r="33" spans="1:9" ht="30" customHeight="1" x14ac:dyDescent="0.2">
      <c r="A33" s="1165" t="s">
        <v>302</v>
      </c>
      <c r="B33" s="1167"/>
      <c r="C33" s="1121"/>
      <c r="D33" s="1164"/>
      <c r="E33" s="1164"/>
      <c r="F33" s="1164"/>
      <c r="G33" s="1164"/>
      <c r="H33" s="226"/>
      <c r="I33"/>
    </row>
    <row r="34" spans="1:9" ht="60" customHeight="1" thickBot="1" x14ac:dyDescent="0.25">
      <c r="A34" s="1165" t="s">
        <v>303</v>
      </c>
      <c r="B34" s="1167"/>
      <c r="C34" s="1121"/>
      <c r="D34" s="1164"/>
      <c r="E34" s="1164"/>
      <c r="F34" s="1164"/>
      <c r="G34" s="1164"/>
      <c r="H34" s="226"/>
      <c r="I34"/>
    </row>
    <row r="35" spans="1:9" ht="15" customHeight="1" x14ac:dyDescent="0.2">
      <c r="A35" s="1145" t="s">
        <v>304</v>
      </c>
      <c r="B35" s="1146"/>
      <c r="C35" s="1146"/>
      <c r="D35" s="1146"/>
      <c r="E35" s="1146"/>
      <c r="F35" s="1146"/>
      <c r="G35" s="1146"/>
      <c r="H35" s="226"/>
      <c r="I35"/>
    </row>
    <row r="36" spans="1:9" ht="30" customHeight="1" x14ac:dyDescent="0.2">
      <c r="A36" s="1165" t="s">
        <v>305</v>
      </c>
      <c r="B36" s="1167"/>
      <c r="C36" s="1121"/>
      <c r="D36" s="1164"/>
      <c r="E36" s="1164"/>
      <c r="F36" s="1164"/>
      <c r="G36" s="1164"/>
      <c r="H36" s="226"/>
      <c r="I36"/>
    </row>
    <row r="37" spans="1:9" ht="58.5" customHeight="1" thickBot="1" x14ac:dyDescent="0.25">
      <c r="A37" s="1126" t="s">
        <v>306</v>
      </c>
      <c r="B37" s="1175"/>
      <c r="C37" s="1173"/>
      <c r="D37" s="1174"/>
      <c r="E37" s="1174"/>
      <c r="F37" s="1174"/>
      <c r="G37" s="1174"/>
      <c r="H37" s="226"/>
      <c r="I37"/>
    </row>
    <row r="38" spans="1:9" ht="15" customHeight="1" thickBot="1" x14ac:dyDescent="0.25">
      <c r="A38" s="1299"/>
      <c r="B38" s="1299"/>
      <c r="C38" s="1299"/>
      <c r="D38" s="1299"/>
      <c r="E38" s="1299"/>
      <c r="F38" s="1299"/>
      <c r="G38" s="1300"/>
      <c r="H38" s="228"/>
      <c r="I38"/>
    </row>
    <row r="39" spans="1:9" ht="16.5" customHeight="1" thickBot="1" x14ac:dyDescent="0.25">
      <c r="A39" s="1141" t="s">
        <v>307</v>
      </c>
      <c r="B39" s="1142"/>
      <c r="C39" s="1142"/>
      <c r="D39" s="1142"/>
      <c r="E39" s="1142"/>
      <c r="F39" s="1142"/>
      <c r="G39" s="1142"/>
      <c r="H39" s="226"/>
      <c r="I39" s="402"/>
    </row>
    <row r="40" spans="1:9" ht="30" customHeight="1" x14ac:dyDescent="0.2">
      <c r="A40" s="1145" t="s">
        <v>308</v>
      </c>
      <c r="B40" s="1146"/>
      <c r="C40" s="1146"/>
      <c r="D40" s="1146"/>
      <c r="E40" s="1146"/>
      <c r="F40" s="1146"/>
      <c r="G40" s="1146"/>
      <c r="H40" s="226"/>
      <c r="I40"/>
    </row>
    <row r="41" spans="1:9" ht="30" customHeight="1" x14ac:dyDescent="0.2">
      <c r="A41" s="1184" t="s">
        <v>309</v>
      </c>
      <c r="B41" s="1185"/>
      <c r="C41" s="1185"/>
      <c r="D41" s="1185"/>
      <c r="E41" s="1185"/>
      <c r="F41" s="1186"/>
      <c r="G41" s="705"/>
      <c r="H41" s="226"/>
      <c r="I41"/>
    </row>
    <row r="42" spans="1:9" ht="45" customHeight="1" x14ac:dyDescent="0.2">
      <c r="A42" s="1165" t="s">
        <v>310</v>
      </c>
      <c r="B42" s="1166"/>
      <c r="C42" s="1166"/>
      <c r="D42" s="1166"/>
      <c r="E42" s="1166"/>
      <c r="F42" s="1167"/>
      <c r="G42" s="397"/>
      <c r="H42" s="226"/>
      <c r="I42"/>
    </row>
    <row r="43" spans="1:9" ht="15" customHeight="1" x14ac:dyDescent="0.2">
      <c r="A43" s="1165" t="s">
        <v>311</v>
      </c>
      <c r="B43" s="1166"/>
      <c r="C43" s="1166"/>
      <c r="D43" s="1166"/>
      <c r="E43" s="1166"/>
      <c r="F43" s="1167"/>
      <c r="G43" s="397"/>
      <c r="H43" s="226"/>
      <c r="I43"/>
    </row>
    <row r="44" spans="1:9" ht="15" customHeight="1" x14ac:dyDescent="0.2">
      <c r="A44" s="1165" t="s">
        <v>312</v>
      </c>
      <c r="B44" s="1166"/>
      <c r="C44" s="1166"/>
      <c r="D44" s="1166"/>
      <c r="E44" s="1166"/>
      <c r="F44" s="1167"/>
      <c r="G44" s="397"/>
      <c r="H44" s="226"/>
      <c r="I44"/>
    </row>
    <row r="45" spans="1:9" ht="15" customHeight="1" x14ac:dyDescent="0.2">
      <c r="A45" s="1148" t="s">
        <v>313</v>
      </c>
      <c r="B45" s="1149"/>
      <c r="C45" s="1149"/>
      <c r="D45" s="1149"/>
      <c r="E45" s="1149"/>
      <c r="F45" s="1150"/>
      <c r="G45" s="401"/>
      <c r="H45" s="226"/>
      <c r="I45"/>
    </row>
    <row r="46" spans="1:9" ht="15" customHeight="1" x14ac:dyDescent="0.2">
      <c r="A46" s="1165" t="s">
        <v>314</v>
      </c>
      <c r="B46" s="1166"/>
      <c r="C46" s="1166"/>
      <c r="D46" s="1166"/>
      <c r="E46" s="1166"/>
      <c r="F46" s="1167"/>
      <c r="G46" s="397"/>
      <c r="H46" s="226"/>
      <c r="I46"/>
    </row>
    <row r="47" spans="1:9" ht="15" customHeight="1" x14ac:dyDescent="0.2">
      <c r="A47" s="1165" t="s">
        <v>315</v>
      </c>
      <c r="B47" s="1166"/>
      <c r="C47" s="1166"/>
      <c r="D47" s="1166"/>
      <c r="E47" s="1166"/>
      <c r="F47" s="1167"/>
      <c r="G47" s="397"/>
      <c r="H47" s="226"/>
      <c r="I47"/>
    </row>
    <row r="48" spans="1:9" ht="15" customHeight="1" x14ac:dyDescent="0.2">
      <c r="A48" s="1165" t="s">
        <v>316</v>
      </c>
      <c r="B48" s="1166"/>
      <c r="C48" s="1166"/>
      <c r="D48" s="1166"/>
      <c r="E48" s="1166"/>
      <c r="F48" s="1167"/>
      <c r="G48" s="397"/>
      <c r="H48" s="226"/>
      <c r="I48"/>
    </row>
    <row r="49" spans="1:9" ht="30" customHeight="1" x14ac:dyDescent="0.2">
      <c r="A49" s="1165" t="s">
        <v>317</v>
      </c>
      <c r="B49" s="1166"/>
      <c r="C49" s="1166"/>
      <c r="D49" s="1166"/>
      <c r="E49" s="1166"/>
      <c r="F49" s="1167"/>
      <c r="G49" s="397"/>
      <c r="H49" s="226"/>
      <c r="I49"/>
    </row>
    <row r="50" spans="1:9" ht="30" customHeight="1" x14ac:dyDescent="0.2">
      <c r="A50" s="1165" t="s">
        <v>318</v>
      </c>
      <c r="B50" s="1166"/>
      <c r="C50" s="1166"/>
      <c r="D50" s="1166"/>
      <c r="E50" s="1166"/>
      <c r="F50" s="1167"/>
      <c r="G50" s="397"/>
      <c r="H50" s="226"/>
      <c r="I50"/>
    </row>
    <row r="51" spans="1:9" ht="30" customHeight="1" x14ac:dyDescent="0.2">
      <c r="A51" s="1165" t="s">
        <v>319</v>
      </c>
      <c r="B51" s="1166"/>
      <c r="C51" s="1166"/>
      <c r="D51" s="1166"/>
      <c r="E51" s="1166"/>
      <c r="F51" s="1167"/>
      <c r="G51" s="397"/>
      <c r="H51" s="226"/>
      <c r="I51"/>
    </row>
    <row r="52" spans="1:9" ht="30" customHeight="1" x14ac:dyDescent="0.2">
      <c r="A52" s="1148" t="s">
        <v>320</v>
      </c>
      <c r="B52" s="1149"/>
      <c r="C52" s="1149"/>
      <c r="D52" s="1149"/>
      <c r="E52" s="1149"/>
      <c r="F52" s="1150"/>
      <c r="G52" s="401"/>
      <c r="H52" s="226"/>
      <c r="I52"/>
    </row>
    <row r="53" spans="1:9" ht="30" customHeight="1" x14ac:dyDescent="0.2">
      <c r="A53" s="1165" t="s">
        <v>321</v>
      </c>
      <c r="B53" s="1166"/>
      <c r="C53" s="1166"/>
      <c r="D53" s="1166"/>
      <c r="E53" s="1166"/>
      <c r="F53" s="1167"/>
      <c r="G53" s="397"/>
      <c r="H53" s="226"/>
      <c r="I53"/>
    </row>
    <row r="54" spans="1:9" ht="30" customHeight="1" x14ac:dyDescent="0.2">
      <c r="A54" s="1113" t="s">
        <v>322</v>
      </c>
      <c r="B54" s="1114"/>
      <c r="C54" s="1114"/>
      <c r="D54" s="1114"/>
      <c r="E54" s="1114"/>
      <c r="F54" s="1306"/>
      <c r="G54" s="538"/>
      <c r="H54" s="226"/>
      <c r="I54"/>
    </row>
    <row r="55" spans="1:9" ht="44.25" customHeight="1" x14ac:dyDescent="0.2">
      <c r="A55" s="1165" t="s">
        <v>323</v>
      </c>
      <c r="B55" s="1166"/>
      <c r="C55" s="1166"/>
      <c r="D55" s="1166"/>
      <c r="E55" s="1166"/>
      <c r="F55" s="1167"/>
      <c r="G55" s="397"/>
      <c r="H55" s="226"/>
      <c r="I55"/>
    </row>
    <row r="56" spans="1:9" ht="75" customHeight="1" thickBot="1" x14ac:dyDescent="0.25">
      <c r="A56" s="1165" t="s">
        <v>324</v>
      </c>
      <c r="B56" s="1166"/>
      <c r="C56" s="1166"/>
      <c r="D56" s="1166"/>
      <c r="E56" s="1166"/>
      <c r="F56" s="1166"/>
      <c r="G56" s="1166"/>
      <c r="H56" s="226"/>
      <c r="I56"/>
    </row>
    <row r="57" spans="1:9" ht="16.5" customHeight="1" x14ac:dyDescent="0.2">
      <c r="A57" s="1145" t="s">
        <v>325</v>
      </c>
      <c r="B57" s="1146"/>
      <c r="C57" s="1146"/>
      <c r="D57" s="1146"/>
      <c r="E57" s="1146"/>
      <c r="F57" s="1146"/>
      <c r="G57" s="1312"/>
      <c r="H57" s="226"/>
      <c r="I57"/>
    </row>
    <row r="58" spans="1:9" ht="45" customHeight="1" x14ac:dyDescent="0.2">
      <c r="A58" s="1148" t="str">
        <f>IF(OR(G41="",G42="",G43="",G44="",G45="",G46="",G47="",G48="",G49="",G50="",G55="",G51="",G52="",G53="",G54=""),"Answer all questions above. If any answers are Yes, Renewal Certification cannot be completed. Be sure to change your response on the General Sheet, Section III if you selected renewal certification. Then continue to the next sheet.",IF(OR(G41="yes",G42="yes",G43="yes",G44="Yes",G45="yes",G46="yes",G47="yes",G48="yes",G49="yes",G50="yes",G55="yes",G51="yes",G52="yes",G53="yes",G54="yes"),"The Renewal Certification option cannot be used. Be sure to change your response on the General Sheet, Section III if you selected renewal certification. Then continue to the next sheet.","This permit is eligible for Renewal Certification. Continue to the next question."))</f>
        <v>Answer all questions above. If any answers are Yes, Renewal Certification cannot be completed. Be sure to change your response on the General Sheet, Section III if you selected renewal certification. Then continue to the next sheet.</v>
      </c>
      <c r="B58" s="1149"/>
      <c r="C58" s="1149"/>
      <c r="D58" s="1149"/>
      <c r="E58" s="1149"/>
      <c r="F58" s="1149"/>
      <c r="G58" s="1149"/>
      <c r="H58" s="226"/>
      <c r="I58"/>
    </row>
    <row r="59" spans="1:9" ht="45" customHeight="1" x14ac:dyDescent="0.2">
      <c r="A59" s="1148" t="s">
        <v>326</v>
      </c>
      <c r="B59" s="1149"/>
      <c r="C59" s="1149"/>
      <c r="D59" s="1149"/>
      <c r="E59" s="1149"/>
      <c r="F59" s="1150"/>
      <c r="G59" s="401"/>
      <c r="H59" s="226"/>
      <c r="I59"/>
    </row>
    <row r="60" spans="1:9" ht="30.75" customHeight="1" x14ac:dyDescent="0.2">
      <c r="A60" s="1118" t="s">
        <v>327</v>
      </c>
      <c r="B60" s="1119"/>
      <c r="C60" s="1119"/>
      <c r="D60" s="1119"/>
      <c r="E60" s="1119"/>
      <c r="F60" s="1119"/>
      <c r="G60" s="1119"/>
      <c r="H60" s="226"/>
      <c r="I60"/>
    </row>
    <row r="61" spans="1:9" ht="30" customHeight="1" thickBot="1" x14ac:dyDescent="0.25">
      <c r="A61" s="1309" t="s">
        <v>328</v>
      </c>
      <c r="B61" s="1310"/>
      <c r="C61" s="1310"/>
      <c r="D61" s="1310"/>
      <c r="E61" s="1310"/>
      <c r="F61" s="1310"/>
      <c r="G61" s="1311"/>
      <c r="H61" s="229"/>
      <c r="I61"/>
    </row>
    <row r="62" spans="1:9" ht="15" customHeight="1" x14ac:dyDescent="0.2">
      <c r="A62" s="1271" t="s">
        <v>329</v>
      </c>
      <c r="B62" s="1271"/>
      <c r="C62" s="1271"/>
      <c r="D62" s="1271"/>
      <c r="E62" s="1271"/>
      <c r="F62" s="1271"/>
      <c r="G62" s="1271"/>
      <c r="H62" s="1271"/>
      <c r="I62"/>
    </row>
    <row r="63" spans="1:9" ht="8.4499999999999993" customHeight="1" x14ac:dyDescent="0.2">
      <c r="A63" s="156" t="s">
        <v>106</v>
      </c>
      <c r="B63" s="156"/>
      <c r="C63" s="156"/>
      <c r="D63" s="156"/>
      <c r="E63" s="156"/>
      <c r="F63" s="156"/>
      <c r="G63" s="156"/>
      <c r="H63" s="156"/>
      <c r="I63"/>
    </row>
  </sheetData>
  <sheetProtection algorithmName="SHA-512" hashValue="ZdawpBxABsNoZMKtuk/Csqv01gulvIpfLwGnHrJewMnb/5n/VcgVTEEkTud4jqy+gujrj00+7eSUBmHJEAFKBg==" saltValue="LbFA1x8Gb11IU+C/4dHHMA==" spinCount="100000" sheet="1" objects="1" scenarios="1" formatRows="0" autoFilter="0"/>
  <mergeCells count="74">
    <mergeCell ref="A1:H1"/>
    <mergeCell ref="A62:H62"/>
    <mergeCell ref="A37:B37"/>
    <mergeCell ref="C37:G37"/>
    <mergeCell ref="A38:G38"/>
    <mergeCell ref="A60:G60"/>
    <mergeCell ref="A61:G61"/>
    <mergeCell ref="A58:G58"/>
    <mergeCell ref="A57:G57"/>
    <mergeCell ref="A40:G40"/>
    <mergeCell ref="A42:F42"/>
    <mergeCell ref="A41:F41"/>
    <mergeCell ref="A48:F48"/>
    <mergeCell ref="A56:G56"/>
    <mergeCell ref="A44:F44"/>
    <mergeCell ref="A45:F45"/>
    <mergeCell ref="A47:F47"/>
    <mergeCell ref="A36:B36"/>
    <mergeCell ref="C36:G36"/>
    <mergeCell ref="A46:F46"/>
    <mergeCell ref="A27:G27"/>
    <mergeCell ref="A28:G28"/>
    <mergeCell ref="A29:G29"/>
    <mergeCell ref="A30:B30"/>
    <mergeCell ref="C30:G30"/>
    <mergeCell ref="A31:B31"/>
    <mergeCell ref="C31:G31"/>
    <mergeCell ref="A32:G32"/>
    <mergeCell ref="A33:B33"/>
    <mergeCell ref="C33:G33"/>
    <mergeCell ref="A43:F43"/>
    <mergeCell ref="A34:B34"/>
    <mergeCell ref="A54:F54"/>
    <mergeCell ref="A59:F59"/>
    <mergeCell ref="A52:F52"/>
    <mergeCell ref="A49:F49"/>
    <mergeCell ref="A50:F50"/>
    <mergeCell ref="A55:F55"/>
    <mergeCell ref="A53:F53"/>
    <mergeCell ref="A51:F51"/>
    <mergeCell ref="A6:G6"/>
    <mergeCell ref="A19:G19"/>
    <mergeCell ref="A7:F7"/>
    <mergeCell ref="A18:F18"/>
    <mergeCell ref="A25:G25"/>
    <mergeCell ref="A16:D16"/>
    <mergeCell ref="E15:G15"/>
    <mergeCell ref="E16:G16"/>
    <mergeCell ref="A22:F22"/>
    <mergeCell ref="A23:F23"/>
    <mergeCell ref="A24:F24"/>
    <mergeCell ref="C34:G34"/>
    <mergeCell ref="A35:G35"/>
    <mergeCell ref="A13:D13"/>
    <mergeCell ref="A14:D14"/>
    <mergeCell ref="E13:G13"/>
    <mergeCell ref="E14:G14"/>
    <mergeCell ref="A26:G26"/>
    <mergeCell ref="A2:G2"/>
    <mergeCell ref="A3:G3"/>
    <mergeCell ref="A4:G4"/>
    <mergeCell ref="A39:G39"/>
    <mergeCell ref="A8:F8"/>
    <mergeCell ref="A12:D12"/>
    <mergeCell ref="E12:G12"/>
    <mergeCell ref="A11:G11"/>
    <mergeCell ref="A17:F17"/>
    <mergeCell ref="A20:F20"/>
    <mergeCell ref="A21:F21"/>
    <mergeCell ref="A15:D15"/>
    <mergeCell ref="A10:F10"/>
    <mergeCell ref="A9:C9"/>
    <mergeCell ref="D9:G9"/>
    <mergeCell ref="A5:G5"/>
  </mergeCells>
  <conditionalFormatting sqref="A57 A59:G61">
    <cfRule type="expression" dxfId="387" priority="3">
      <formula>$G$55="yes"</formula>
    </cfRule>
  </conditionalFormatting>
  <conditionalFormatting sqref="A9:G9">
    <cfRule type="expression" dxfId="386" priority="46">
      <formula>$G$8="Yes"</formula>
    </cfRule>
  </conditionalFormatting>
  <conditionalFormatting sqref="A11:G16">
    <cfRule type="expression" dxfId="385" priority="59">
      <formula>$G$10="No"</formula>
    </cfRule>
  </conditionalFormatting>
  <conditionalFormatting sqref="A31:G31">
    <cfRule type="expression" dxfId="383" priority="28">
      <formula>$C$30="no"</formula>
    </cfRule>
  </conditionalFormatting>
  <conditionalFormatting sqref="A34:G34">
    <cfRule type="expression" dxfId="382" priority="26">
      <formula>$C$33="no"</formula>
    </cfRule>
  </conditionalFormatting>
  <conditionalFormatting sqref="A37:G37">
    <cfRule type="expression" dxfId="381" priority="27">
      <formula>$C$36="no"</formula>
    </cfRule>
  </conditionalFormatting>
  <conditionalFormatting sqref="A42:G57 A59:G61">
    <cfRule type="expression" dxfId="379" priority="18">
      <formula>$G$41="yes"</formula>
    </cfRule>
  </conditionalFormatting>
  <conditionalFormatting sqref="A43:G57 A59:G61">
    <cfRule type="expression" dxfId="378" priority="17">
      <formula>$G$42="yes"</formula>
    </cfRule>
  </conditionalFormatting>
  <conditionalFormatting sqref="A44:G57 A59:G61">
    <cfRule type="expression" dxfId="377" priority="16">
      <formula>$G$43="yes"</formula>
    </cfRule>
  </conditionalFormatting>
  <conditionalFormatting sqref="A45:G57 A59:G61">
    <cfRule type="expression" dxfId="376" priority="15">
      <formula>$G$44="yes"</formula>
    </cfRule>
  </conditionalFormatting>
  <conditionalFormatting sqref="A46:G57 A59:G61">
    <cfRule type="expression" dxfId="375" priority="13">
      <formula>$G$45="Yes"</formula>
    </cfRule>
  </conditionalFormatting>
  <conditionalFormatting sqref="A47:G57 A59:G61">
    <cfRule type="expression" dxfId="374" priority="12">
      <formula>$G$46="yes"</formula>
    </cfRule>
  </conditionalFormatting>
  <conditionalFormatting sqref="A48:G57 A59:G61">
    <cfRule type="expression" dxfId="373" priority="11">
      <formula>$G$47="yes"</formula>
    </cfRule>
  </conditionalFormatting>
  <conditionalFormatting sqref="A49:G57 A59:G61">
    <cfRule type="expression" dxfId="372" priority="10">
      <formula>$G$48="yes"</formula>
    </cfRule>
  </conditionalFormatting>
  <conditionalFormatting sqref="A50:G57 A59:G61">
    <cfRule type="expression" dxfId="371" priority="9">
      <formula>$G$49="yes"</formula>
    </cfRule>
  </conditionalFormatting>
  <conditionalFormatting sqref="A51:G57 A59:G61">
    <cfRule type="expression" dxfId="370" priority="8">
      <formula>$G$50="yes"</formula>
    </cfRule>
  </conditionalFormatting>
  <conditionalFormatting sqref="A52:G57 A59:G61">
    <cfRule type="expression" dxfId="369" priority="7">
      <formula>$G$51="yes"</formula>
    </cfRule>
  </conditionalFormatting>
  <conditionalFormatting sqref="A53:G57 A59:G61">
    <cfRule type="expression" dxfId="368" priority="6">
      <formula>$G$52="yes"</formula>
    </cfRule>
  </conditionalFormatting>
  <conditionalFormatting sqref="A54:G57 A59:G61">
    <cfRule type="expression" dxfId="367" priority="5">
      <formula>$G$53="yes"</formula>
    </cfRule>
  </conditionalFormatting>
  <conditionalFormatting sqref="A55:G57 A59:G61">
    <cfRule type="expression" dxfId="366" priority="4">
      <formula>$G$54="yes"</formula>
    </cfRule>
  </conditionalFormatting>
  <conditionalFormatting sqref="A56:G56">
    <cfRule type="expression" dxfId="365" priority="24">
      <formula>$G$55="no"</formula>
    </cfRule>
  </conditionalFormatting>
  <conditionalFormatting sqref="A59:G61">
    <cfRule type="expression" dxfId="364" priority="29">
      <formula>OR($A$58="The Renewal Certification option cannot be used. Continue to the next page.",$A$58="This type of permit action is not eligible for Renewal Certification.")</formula>
    </cfRule>
  </conditionalFormatting>
  <conditionalFormatting sqref="A60:G61">
    <cfRule type="expression" dxfId="363" priority="19">
      <formula>$G$59="I do not agree."</formula>
    </cfRule>
    <cfRule type="expression" dxfId="362" priority="33">
      <formula>$G$59="I do not agree"</formula>
    </cfRule>
  </conditionalFormatting>
  <conditionalFormatting sqref="G20:G24">
    <cfRule type="expression" dxfId="361" priority="23">
      <formula>G20="yes"</formula>
    </cfRule>
  </conditionalFormatting>
  <dataValidations count="44">
    <dataValidation allowBlank="1" showErrorMessage="1" promptTitle="Federal Operating Permits Only:" prompt="If there are any associated federal operating permit numbers, list them here. Otherwise, leave this field blank." sqref="D19:G19 D6:G6 D25:G25" xr:uid="{184E6755-D6C1-4E83-90BA-F6F53AB25C03}"/>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41 A25 A11:A12 A28" xr:uid="{7990EBF7-64E6-4749-9B3C-DDDE534B4253}">
      <formula1>1</formula1>
    </dataValidation>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6C5560B2-934A-4116-BCF4-19059B0806CC}">
      <formula1>0</formula1>
    </dataValidation>
    <dataValidation type="list" allowBlank="1" showErrorMessage="1" prompt="Is a permit renewal application being submitted in conjunction with this amendment in accordance with 30 TAC § 116.315(c)? Enter or select &quot;Yes&quot; or &quot;No&quot;." sqref="G19 G6 G25" xr:uid="{305BE392-11F8-4B4A-8E28-BBCCFA9B8E3E}">
      <formula1>YesNo</formula1>
    </dataValidation>
    <dataValidation allowBlank="1" showErrorMessage="1" promptTitle="federal operating permit only" prompt="If Yes, list all associated permit number(s). If no associated permit number has been assigned yet, enter &quot;TBD&quot;:" sqref="D19:F19 D8:F8 D10:F10 D17:F17" xr:uid="{D41A1A3C-51B7-4AB9-B0C2-97E47B973884}"/>
    <dataValidation type="list" allowBlank="1" showErrorMessage="1" prompt="Is the facility being operated in accordance with all requirements, limits, and conditions of the current permit, including representations in the initial application and any subsequent alterations, amendments, or other authorizations? Select Yes or No." sqref="G8" xr:uid="{7EBC1AE4-783A-4D38-B00C-C35E384A1F33}">
      <formula1>"Yes,No"</formula1>
    </dataValidation>
    <dataValidation allowBlank="1" showErrorMessage="1" prompt="If not, describe potential or pending authorization(s):" sqref="D9:G9" xr:uid="{6DDC6678-D30C-4E07-957D-56C8E855F5C6}"/>
    <dataValidation type="list" allowBlank="1" showErrorMessage="1" prompt="Are there any permit actions pending before the TCEQ? Enter or select Yes or No." sqref="G10 G19" xr:uid="{D4F20456-EDAD-471E-AAFA-AE8176B1C59B}">
      <formula1>"Yes,No"</formula1>
    </dataValidation>
    <dataValidation type="list" allowBlank="1" showErrorMessage="1" prompt="Has there been construction of a new emission source? Enter or select &quot;Yes&quot; or &quot;No&quot;." sqref="G20" xr:uid="{244F72E4-0A78-4639-8A3E-AD2BD2470D75}">
      <formula1>"Yes,No"</formula1>
    </dataValidation>
    <dataValidation type="list" allowBlank="1" showErrorMessage="1" prompt="Has there been an emission of new chemical species or a change in character of emissions? Enter or select &quot;Yes&quot; or &quot;No&quot;." sqref="G21" xr:uid="{18D40C8D-17F4-4BCE-B5A1-9247E11E813F}">
      <formula1>"Yes,No"</formula1>
    </dataValidation>
    <dataValidation type="list" allowBlank="1" showErrorMessage="1" prompt="Has there been an increase in emission rates on a short term or annual basis? This includes increases of a Criteria pollutant as well as increases of a chemical species. Enter or select &quot;Yes&quot; or &quot;No&quot;." sqref="G22" xr:uid="{7734E35E-8568-40A2-AD08-7E8DC78C5E54}">
      <formula1>"Yes,No"</formula1>
    </dataValidation>
    <dataValidation type="list" allowBlank="1" showErrorMessage="1" prompt="Has there been a change in the method of emission control if the emission control is a source itself, such as a thermal oxidizer or flare? Enter or select &quot;Yes&quot; or &quot;No&quot;." sqref="G23" xr:uid="{C06AF1EC-761C-464B-9CD7-E04F52AF0CFF}">
      <formula1>"Yes,No"</formula1>
    </dataValidation>
    <dataValidation type="list" allowBlank="1" showErrorMessage="1" prompt="Are new pollutants being added in the renewal process, not currently listed in the permit? Enter or select &quot;Yes&quot; or &quot;No&quot;." sqref="G24" xr:uid="{19862ADC-27B9-4C82-9699-B56FEFC7094C}">
      <formula1>"Yes,No"</formula1>
    </dataValidation>
    <dataValidation type="list" allowBlank="1" showErrorMessage="1" prompt="Does the permitted facility emit an air contaminant on the watch list and is the permitted facility located in area on the watch list? Enter or select &quot;Yes&quot; or &quot;No&quot;." sqref="G41" xr:uid="{932D6842-46E2-4B5D-A561-5EFFD2AAE593}">
      <formula1>"Yes,No"</formula1>
    </dataValidation>
    <dataValidation type="list" allowBlank="1" showErrorMessage="1" prompt="Is the permitted facility required to participate in the Houston/Galveston Area (HGA) cap and trade program for highly reactive VOCs? In addition, do the HRVOCs need to be speciated on the maximum allowable emission rates table (MAERT)?" sqref="G42" xr:uid="{16758782-78B0-49A1-93CD-4323A2A596A2}">
      <formula1>"Yes,No"</formula1>
    </dataValidation>
    <dataValidation type="list" allowBlank="1" showErrorMessage="1" prompt="Does the company have an unsatisfactory compliance history? Enter or select &quot;Yes&quot; or &quot;No&quot;." sqref="G43" xr:uid="{59D4321B-E734-42CC-939F-8B9D1A1ADE97}">
      <formula1>"Yes,No"</formula1>
    </dataValidation>
    <dataValidation type="list" allowBlank="1" showErrorMessage="1" prompt="Does this permit require the inclusion of marine loading emissions? Enter or select &quot;Yes&quot; or &quot;No&quot;." sqref="G45" xr:uid="{D9D4C37B-F829-4A2E-A50A-225B7541DBD5}">
      <formula1>"Yes,No"</formula1>
    </dataValidation>
    <dataValidation type="list" allowBlank="1" showErrorMessage="1" prompt="Is there a concurrent amendment application being submitted for this permit? Enter or select &quot;Yes&quot; or &quot;No&quot;." sqref="G46" xr:uid="{0225BAB7-A122-4FC5-ADBE-2212AF4B6130}">
      <formula1>"Yes,No"</formula1>
    </dataValidation>
    <dataValidation type="list" allowBlank="1" showErrorMessage="1" prompt="Is there a permit amendment application currently under review for this permit? Enter or select &quot;Yes&quot; or &quot;No&quot;." sqref="G47" xr:uid="{ED3528F5-3EBD-41E1-AD9F-2F548D77EE70}">
      <formula1>"Yes,No"</formula1>
    </dataValidation>
    <dataValidation type="list" allowBlank="1" showErrorMessage="1" prompt="Is the addition of Compliance Assurance Monitoring conditions required with this renewal? Enter or select &quot;Yes&quot; or &quot;No&quot;." sqref="G48" xr:uid="{2E9F3EF1-4C24-412D-A206-FEE552129144}">
      <formula1>"Yes,No"</formula1>
    </dataValidation>
    <dataValidation type="list" allowBlank="1" showErrorMessage="1" prompt="Are scheduled maintenance startup or shutdown emissions not authorized by PBR or standard permit required to be included in the permit at this time? Enter or select &quot;Yes&quot; or &quot;No&quot;." sqref="G49" xr:uid="{EB72A375-BB1A-4B52-9536-503588DE52A5}">
      <formula1>"Yes,No"</formula1>
    </dataValidation>
    <dataValidation type="list" allowBlank="1" showErrorMessage="1" prompt="Are there any facilities that have been shutdown that are proposed to be removed from the permit at the time of renewal? Enter or select &quot;Yes&quot; or &quot;No&quot;." sqref="G50" xr:uid="{61A9E1DA-9B5E-4315-8B8B-481E7B78E7F2}">
      <formula1>"Yes,No"</formula1>
    </dataValidation>
    <dataValidation type="list" allowBlank="1" showErrorMessage="1" prompt="Are there any Permit by Rule authorizations (30 TAC Chapter 106) that need or are proposed to be incorporated by consolidation into the permit? Enter or select &quot;Yes&quot; or &quot;No&quot;." sqref="G55" xr:uid="{C29C9826-AC06-4B32-A9D6-B81F9825EAEC}">
      <formula1>"Yes,No"</formula1>
    </dataValidation>
    <dataValidation type="list" allowBlank="1" showErrorMessage="1" prompt="Have the emissions factors changed for any source or have the emissions calculation methodology changed for any source? Enter or select &quot;Yes&quot; or &quot;No&quot;." sqref="G51" xr:uid="{E1B7498C-8AA2-4736-8A27-9FE34EC10CB0}">
      <formula1>"Yes,No"</formula1>
    </dataValidation>
    <dataValidation type="list" allowBlank="1" showErrorMessage="1" prompt="Is this permit being consolidated into another permit or are other permits being consolidated into this permit as part of this renewal? Enter or select &quot;Yes&quot; or &quot;No&quot;." sqref="G52" xr:uid="{D5D89681-0318-4FD4-AC4F-44BB0DC49306}">
      <formula1>"Yes,No"</formula1>
    </dataValidation>
    <dataValidation type="list" allowBlank="1" showErrorMessage="1" prompt="Is there inclusion of any sources never before identified but always present and previously represented? Enter or select &quot;Yes&quot; or &quot;No&quot;." sqref="G53" xr:uid="{51931125-223A-4E6F-8F7E-9BEF83F73500}">
      <formula1>"Yes,No"</formula1>
    </dataValidation>
    <dataValidation type="list" allowBlank="1" showErrorMessage="1" prompt="Are there any changes whatsoever to the current permit special conditions or MAERT being proposed? Enter or select &quot;Yes&quot; or &quot;No&quot;." sqref="G54:G56" xr:uid="{FFAFC5FA-F683-4C7D-AFCC-89F1C3913570}">
      <formula1>"Yes,No"</formula1>
    </dataValidation>
    <dataValidation type="list" allowBlank="1" showErrorMessage="1" prompt="I acknowledge that my project is eligible for Renewal Certification and I choose the Renewal Certicifaction Option. Select &quot;I agree.&quot; or &quot;I do not agree.&quot;" sqref="G59" xr:uid="{2D8C9FBA-5223-45D3-91B0-020BC0E4BC8C}">
      <formula1>"I agree, I do not agree"</formula1>
    </dataValidation>
    <dataValidation allowBlank="1" showErrorMessage="1" promptTitle="Disaster Review Only:" prompt="If a disaster review is required, please list the air contaminants that require the review." sqref="A41" xr:uid="{CAD8A197-2FDA-4BC2-8178-7E4951BC208C}"/>
    <dataValidation type="list" allowBlank="1" showErrorMessage="1" prompt="Is the permit a Flexible Permit or an Existing Facilities Flexible Permit? Enter or select &quot;Yes&quot; or &quot;No.&quot;" sqref="G44" xr:uid="{10BE430B-B9B2-4C5F-B39F-0BD7729BA91E}">
      <formula1>"Yes,No"</formula1>
    </dataValidation>
    <dataValidation type="list" allowBlank="1" showErrorMessage="1" prompt="Select Yes or N/A." sqref="G7" xr:uid="{3064257C-416B-4ABE-84ED-264BC882CDAB}">
      <formula1>"Yes,N/A"</formula1>
    </dataValidation>
    <dataValidation type="list" allowBlank="1" showErrorMessage="1" prompt="Is a permit renewal application being submitted in conjunction with this amendment in accordance with 30 TAC § 116.315(c)? Enter or select &quot;Yes&quot; or &quot;No&quot;." sqref="G7" xr:uid="{983DE756-A340-45EC-83DC-58E6F37430BC}">
      <formula1>"Yes,No,Not applicable"</formula1>
    </dataValidation>
    <dataValidation type="list" allowBlank="1" showErrorMessage="1" prompt=" Do MACT subpart(s) apply to a facility in this application? Select Yes or No." sqref="C36:G36" xr:uid="{52772422-7445-4135-8928-AF5437CB3055}">
      <formula1>"Yes,No"</formula1>
    </dataValidation>
    <dataValidation allowBlank="1" showErrorMessage="1" promptTitle="40 CFR Part 63" prompt="If applicable, list applicable MACT subparts (e.g. Subpart VVVV)" sqref="C37:G37" xr:uid="{47E0A355-351C-4E89-80FE-8EDDF54663C5}"/>
    <dataValidation allowBlank="1" showErrorMessage="1" prompt="If applicable, list applicable subparts (e.g. Subpart BB)" sqref="C34:G34" xr:uid="{7C4D1D6F-1494-482F-ADBC-8A2A4A877E47}"/>
    <dataValidation type="list" allowBlank="1" showErrorMessage="1" prompt=" Do NESHAP subpart(s) apply to a facility in this application? Select Yes or No." sqref="C33:G33" xr:uid="{B9F5C5B2-7544-4CBE-A360-8D7E1A009382}">
      <formula1>"Yes,No"</formula1>
    </dataValidation>
    <dataValidation allowBlank="1" showErrorMessage="1" prompt="If applicable, list applicable subparts (e.g. Subpart M)" sqref="C31:G31" xr:uid="{4EC7718B-731E-4269-9B04-2C80658E6E93}"/>
    <dataValidation type="list" allowBlank="1" showErrorMessage="1" prompt=" Do NSPS subpart(s) apply to a facility in this application? Select Yes or No." sqref="C30:G30" xr:uid="{FA6861B7-00E8-4C59-8E1F-8F0DC2E74F47}">
      <formula1>"Yes,No"</formula1>
    </dataValidation>
    <dataValidation allowBlank="1" showErrorMessage="1" promptTitle="Internal Comments" prompt="This cell is intentionally left blank for internal comments. All internal comments must be submitted prior to application submittal." sqref="H5:H8" xr:uid="{F8590BD4-6C38-4C2B-B123-39DBBAB77DF8}"/>
    <dataValidation allowBlank="1" showErrorMessage="1" promptTitle="Internal Comments" prompt="This cell intentionally left blank for internal comments. All internal comments must be submitted prior to application submittal." sqref="H9:H26 H27:H61" xr:uid="{135BA04C-A3DA-4DCB-8302-15409D18E100}"/>
    <dataValidation allowBlank="1" showInputMessage="1" showErrorMessage="1" prompt="Describe potential or pending authorizations." sqref="D9:G9" xr:uid="{BBB89F16-8301-40AB-94C6-C2E28C6B9815}"/>
    <dataValidation allowBlank="1" showErrorMessage="1" prompt="Enter permit action." sqref="A13:D16" xr:uid="{5FD10F5E-D2B4-4C08-A79A-12275C5A39CC}"/>
    <dataValidation allowBlank="1" showErrorMessage="1" prompt="Enter date submitted." sqref="E13:G16" xr:uid="{E940C022-E04F-444D-8C2C-220222F309F8}"/>
    <dataValidation type="list" allowBlank="1" showErrorMessage="1" prompt="Enter or select Yes or No." sqref="G17 G18" xr:uid="{B19F3A2E-D366-448B-8393-BA8F1311DB8C}">
      <formula1>"Yes,No"</formula1>
    </dataValidation>
  </dataValidations>
  <hyperlinks>
    <hyperlink ref="A4:G4" location="Cover!A1" tooltip="Click here to return to Cover Sheet." display="Click here to return to Cover Sheet." xr:uid="{06CC8416-E866-4934-9784-1BFA6187D4AC}"/>
    <hyperlink ref="A62:G62" location="Technical!A1" tooltip="Click to jump to the Technical Sheet." display="Click here to go to the next page." xr:uid="{97678C63-26FE-4EBD-AB7B-C862B446F411}"/>
  </hyperlinks>
  <printOptions horizontalCentered="1"/>
  <pageMargins left="0.25" right="0.25" top="1" bottom="0.5" header="0.3" footer="0.3"/>
  <pageSetup scale="86" fitToHeight="0" orientation="portrait" cellComments="asDisplayed" r:id="rId1"/>
  <headerFooter scaleWithDoc="0">
    <oddHeader>&amp;C&amp;"Arial,Bold"Texas Commission on Environmental Quality
Form PI-1 General Application&amp;11
&amp;10&amp;A&amp;RDate: ____________
Permit #: ____________
Company: ____________</oddHeader>
    <oddFooter>&amp;CPage &amp;P&amp;LVersion 6.0</oddFooter>
  </headerFooter>
  <extLst>
    <ext xmlns:x14="http://schemas.microsoft.com/office/spreadsheetml/2009/9/main" uri="{78C0D931-6437-407d-A8EE-F0AAD7539E65}">
      <x14:conditionalFormattings>
        <x14:conditionalFormatting xmlns:xm="http://schemas.microsoft.com/office/excel/2006/main">
          <x14:cfRule type="expression" priority="31" id="{C9F56707-29F6-4FE7-A40A-AD359E644000}">
            <xm:f>AND(General!$D$54&lt;&gt;"Renewal Certification",General!$D$55&lt;&gt;"Renewal Certification",General!$D$57&lt;&gt;"Renewal Certification",General!$D$54&lt;&gt;"renewal/amendment",General!$D$55&lt;&gt;"renewal/amendment",General!$D$57&lt;&gt;"renewal/amendment",General!$D$61&lt;&gt;"renewal/amendment",General!$D$54&lt;&gt;"renewal",General!$D$55&lt;&gt;"renewal",General!$D$57&lt;&gt;"renewal",General!$D$61&lt;&gt;"renewal",General!$D$54&lt;&gt;"",General!$D$55&lt;&gt;"",General!$D$57&lt;&gt;"",General!$D$61&lt;&gt;"")</xm:f>
            <x14:dxf>
              <numFmt numFmtId="170" formatCode=";;;"/>
              <fill>
                <patternFill>
                  <bgColor theme="0" tint="-0.499984740745262"/>
                </patternFill>
              </fill>
            </x14:dxf>
          </x14:cfRule>
          <xm:sqref>A19:G61 A1 A2:G17 A18 G18 A62</xm:sqref>
        </x14:conditionalFormatting>
        <x14:conditionalFormatting xmlns:xm="http://schemas.microsoft.com/office/excel/2006/main">
          <x14:cfRule type="expression" priority="25" id="{26F4F52D-A717-4EF9-B7B2-AF01E6632F7A}">
            <xm:f>AND(General!$D$54&lt;&gt;"renewal",General!$D$55&lt;&gt;"renewal",General!$D$57&lt;&gt;"renewal",General!$D$61&lt;&gt;"renewal",General!$D$54&lt;&gt;"",General!$D$55&lt;&gt;"",General!$D$57&lt;&gt;"",General!$D$61&lt;&gt;"",General!$D$54&lt;&gt;"Renewal Certification",General!$D$55&lt;&gt;"Renewal Certification",General!$D$57&lt;&gt;"Renewal Certification")</xm:f>
            <x14:dxf>
              <numFmt numFmtId="170" formatCode=";;;"/>
              <fill>
                <patternFill>
                  <bgColor theme="0" tint="-0.499984740745262"/>
                </patternFill>
              </fill>
            </x14:dxf>
          </x14:cfRule>
          <xm:sqref>A39:G61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8C68-0F9C-4A6B-8859-559B19BF8D51}">
  <sheetPr codeName="Sheet7">
    <tabColor rgb="FFFFDCDC"/>
  </sheetPr>
  <dimension ref="A1:K204"/>
  <sheetViews>
    <sheetView showGridLines="0" zoomScaleNormal="100" workbookViewId="0">
      <selection sqref="A1:H1"/>
    </sheetView>
  </sheetViews>
  <sheetFormatPr defaultColWidth="0" defaultRowHeight="14.25" zeroHeight="1" x14ac:dyDescent="0.2"/>
  <cols>
    <col min="1" max="1" width="14.7109375" style="91" customWidth="1"/>
    <col min="2" max="2" width="16.42578125" style="91" customWidth="1"/>
    <col min="3" max="7" width="14.7109375" style="91" customWidth="1"/>
    <col min="8" max="8" width="45.7109375" style="232" customWidth="1"/>
    <col min="9" max="9" width="2.7109375" style="7" customWidth="1"/>
    <col min="10" max="11" width="0" style="7" hidden="1" customWidth="1"/>
    <col min="12" max="16384" width="17.42578125" style="7" hidden="1"/>
  </cols>
  <sheetData>
    <row r="1" spans="1:8" ht="6" customHeight="1" thickBot="1" x14ac:dyDescent="0.25">
      <c r="A1" s="1411"/>
      <c r="B1" s="1411"/>
      <c r="C1" s="1411"/>
      <c r="D1" s="1411"/>
      <c r="E1" s="1411"/>
      <c r="F1" s="1411"/>
      <c r="G1" s="1411"/>
      <c r="H1" s="1411"/>
    </row>
    <row r="2" spans="1:8" ht="30" customHeight="1" thickBot="1" x14ac:dyDescent="0.25">
      <c r="A2" s="1199" t="s">
        <v>330</v>
      </c>
      <c r="B2" s="1200"/>
      <c r="C2" s="1200"/>
      <c r="D2" s="1200"/>
      <c r="E2" s="1200"/>
      <c r="F2" s="1200"/>
      <c r="G2" s="1200"/>
      <c r="H2" s="429" t="s">
        <v>108</v>
      </c>
    </row>
    <row r="3" spans="1:8" ht="111" customHeight="1" thickBot="1" x14ac:dyDescent="0.25">
      <c r="A3" s="1381" t="s">
        <v>331</v>
      </c>
      <c r="B3" s="1382"/>
      <c r="C3" s="1382"/>
      <c r="D3" s="1382"/>
      <c r="E3" s="1382"/>
      <c r="F3" s="1382"/>
      <c r="G3" s="1382"/>
      <c r="H3" s="727" t="s">
        <v>111</v>
      </c>
    </row>
    <row r="4" spans="1:8" s="92" customFormat="1" ht="30" customHeight="1" thickBot="1" x14ac:dyDescent="0.25">
      <c r="A4" s="1217" t="s">
        <v>112</v>
      </c>
      <c r="B4" s="1217"/>
      <c r="C4" s="1217"/>
      <c r="D4" s="1217"/>
      <c r="E4" s="1217"/>
      <c r="F4" s="1217"/>
      <c r="G4" s="1217"/>
      <c r="H4" s="728"/>
    </row>
    <row r="5" spans="1:8" s="92" customFormat="1" ht="16.5" customHeight="1" thickBot="1" x14ac:dyDescent="0.25">
      <c r="A5" s="1141" t="s">
        <v>3325</v>
      </c>
      <c r="B5" s="1142"/>
      <c r="C5" s="1142"/>
      <c r="D5" s="1142"/>
      <c r="E5" s="1142"/>
      <c r="F5" s="1142"/>
      <c r="G5" s="1142"/>
      <c r="H5" s="729"/>
    </row>
    <row r="6" spans="1:8" ht="15" customHeight="1" x14ac:dyDescent="0.2">
      <c r="A6" s="1207" t="s">
        <v>332</v>
      </c>
      <c r="B6" s="1208"/>
      <c r="C6" s="1208"/>
      <c r="D6" s="1208"/>
      <c r="E6" s="1208"/>
      <c r="F6" s="1208"/>
      <c r="G6" s="1209"/>
      <c r="H6" s="570"/>
    </row>
    <row r="7" spans="1:8" ht="43.5" customHeight="1" x14ac:dyDescent="0.2">
      <c r="A7" s="1313" t="s">
        <v>333</v>
      </c>
      <c r="B7" s="1314"/>
      <c r="C7" s="1314"/>
      <c r="D7" s="1314"/>
      <c r="E7" s="1314"/>
      <c r="F7" s="1314"/>
      <c r="G7" s="705"/>
      <c r="H7" s="570"/>
    </row>
    <row r="8" spans="1:8" ht="60" customHeight="1" x14ac:dyDescent="0.2">
      <c r="A8" s="1313" t="s">
        <v>334</v>
      </c>
      <c r="B8" s="1314"/>
      <c r="C8" s="1314"/>
      <c r="D8" s="1314"/>
      <c r="E8" s="1314"/>
      <c r="F8" s="1314"/>
      <c r="G8" s="705"/>
      <c r="H8" s="570"/>
    </row>
    <row r="9" spans="1:8" ht="15" customHeight="1" x14ac:dyDescent="0.2">
      <c r="A9" s="1313" t="s">
        <v>335</v>
      </c>
      <c r="B9" s="1314"/>
      <c r="C9" s="1314"/>
      <c r="D9" s="1314"/>
      <c r="E9" s="1314"/>
      <c r="F9" s="1314"/>
      <c r="G9" s="1315"/>
      <c r="H9" s="570"/>
    </row>
    <row r="10" spans="1:8" ht="60" customHeight="1" x14ac:dyDescent="0.2">
      <c r="A10" s="1313" t="s">
        <v>336</v>
      </c>
      <c r="B10" s="1314"/>
      <c r="C10" s="1314"/>
      <c r="D10" s="1120"/>
      <c r="E10" s="1120"/>
      <c r="F10" s="1120"/>
      <c r="G10" s="1121"/>
      <c r="H10" s="570"/>
    </row>
    <row r="11" spans="1:8" ht="30" customHeight="1" x14ac:dyDescent="0.2">
      <c r="A11" s="1313" t="s">
        <v>337</v>
      </c>
      <c r="B11" s="1314"/>
      <c r="C11" s="1314"/>
      <c r="D11" s="1314"/>
      <c r="E11" s="1314"/>
      <c r="F11" s="1314"/>
      <c r="G11" s="1315"/>
      <c r="H11" s="570"/>
    </row>
    <row r="12" spans="1:8" ht="15" customHeight="1" x14ac:dyDescent="0.2">
      <c r="A12" s="1313" t="s">
        <v>338</v>
      </c>
      <c r="B12" s="1314"/>
      <c r="C12" s="1314"/>
      <c r="D12" s="1314"/>
      <c r="E12" s="1314"/>
      <c r="F12" s="1314"/>
      <c r="G12" s="705"/>
      <c r="H12" s="570"/>
    </row>
    <row r="13" spans="1:8" ht="15" customHeight="1" x14ac:dyDescent="0.2">
      <c r="A13" s="1313" t="s">
        <v>339</v>
      </c>
      <c r="B13" s="1314"/>
      <c r="C13" s="1314"/>
      <c r="D13" s="1314"/>
      <c r="E13" s="1314"/>
      <c r="F13" s="1314"/>
      <c r="G13" s="719"/>
      <c r="H13" s="570"/>
    </row>
    <row r="14" spans="1:8" ht="15" customHeight="1" x14ac:dyDescent="0.2">
      <c r="A14" s="1313" t="s">
        <v>340</v>
      </c>
      <c r="B14" s="1314"/>
      <c r="C14" s="1314"/>
      <c r="D14" s="1314"/>
      <c r="E14" s="1314"/>
      <c r="F14" s="1314"/>
      <c r="G14" s="719"/>
      <c r="H14" s="570"/>
    </row>
    <row r="15" spans="1:8" ht="30.75" customHeight="1" thickBot="1" x14ac:dyDescent="0.25">
      <c r="A15" s="1281" t="s">
        <v>341</v>
      </c>
      <c r="B15" s="1282"/>
      <c r="C15" s="1282"/>
      <c r="D15" s="1282"/>
      <c r="E15" s="1282"/>
      <c r="F15" s="1282"/>
      <c r="G15" s="1377"/>
      <c r="H15" s="570"/>
    </row>
    <row r="16" spans="1:8" ht="15" customHeight="1" x14ac:dyDescent="0.2">
      <c r="A16" s="1207" t="s">
        <v>342</v>
      </c>
      <c r="B16" s="1208"/>
      <c r="C16" s="1208"/>
      <c r="D16" s="1208"/>
      <c r="E16" s="1208"/>
      <c r="F16" s="1208"/>
      <c r="G16" s="1209"/>
      <c r="H16" s="570"/>
    </row>
    <row r="17" spans="1:8" ht="44.25" customHeight="1" x14ac:dyDescent="0.2">
      <c r="A17" s="1165" t="s">
        <v>343</v>
      </c>
      <c r="B17" s="1166"/>
      <c r="C17" s="1166"/>
      <c r="D17" s="1166"/>
      <c r="E17" s="1166"/>
      <c r="F17" s="1166"/>
      <c r="G17" s="1166"/>
      <c r="H17" s="570"/>
    </row>
    <row r="18" spans="1:8" ht="15" customHeight="1" x14ac:dyDescent="0.2">
      <c r="A18" s="1313" t="s">
        <v>344</v>
      </c>
      <c r="B18" s="1314"/>
      <c r="C18" s="1314"/>
      <c r="D18" s="1314"/>
      <c r="E18" s="1314"/>
      <c r="F18" s="1314"/>
      <c r="G18" s="705"/>
      <c r="H18" s="570"/>
    </row>
    <row r="19" spans="1:8" ht="15" customHeight="1" x14ac:dyDescent="0.2">
      <c r="A19" s="1378" t="s">
        <v>345</v>
      </c>
      <c r="B19" s="1379"/>
      <c r="C19" s="1379"/>
      <c r="D19" s="1379"/>
      <c r="E19" s="1379"/>
      <c r="F19" s="1379"/>
      <c r="G19" s="1379"/>
      <c r="H19" s="570"/>
    </row>
    <row r="20" spans="1:8" ht="15" customHeight="1" x14ac:dyDescent="0.2">
      <c r="A20" s="1354" t="s">
        <v>187</v>
      </c>
      <c r="B20" s="1355"/>
      <c r="C20" s="1120"/>
      <c r="D20" s="1120"/>
      <c r="E20" s="1120"/>
      <c r="F20" s="1120"/>
      <c r="G20" s="1121"/>
      <c r="H20" s="570"/>
    </row>
    <row r="21" spans="1:8" ht="15" customHeight="1" x14ac:dyDescent="0.2">
      <c r="A21" s="1354" t="s">
        <v>125</v>
      </c>
      <c r="B21" s="1355"/>
      <c r="C21" s="1120"/>
      <c r="D21" s="1120"/>
      <c r="E21" s="1120"/>
      <c r="F21" s="1120"/>
      <c r="G21" s="1121"/>
      <c r="H21" s="570"/>
    </row>
    <row r="22" spans="1:8" ht="15" customHeight="1" x14ac:dyDescent="0.2">
      <c r="A22" s="1354" t="s">
        <v>126</v>
      </c>
      <c r="B22" s="1355"/>
      <c r="C22" s="1120"/>
      <c r="D22" s="1120"/>
      <c r="E22" s="1120"/>
      <c r="F22" s="1120"/>
      <c r="G22" s="1121"/>
      <c r="H22" s="570"/>
    </row>
    <row r="23" spans="1:8" ht="15" customHeight="1" x14ac:dyDescent="0.2">
      <c r="A23" s="1354" t="s">
        <v>128</v>
      </c>
      <c r="B23" s="1355"/>
      <c r="C23" s="1120"/>
      <c r="D23" s="1120"/>
      <c r="E23" s="1120"/>
      <c r="F23" s="1120"/>
      <c r="G23" s="1121"/>
      <c r="H23" s="570"/>
    </row>
    <row r="24" spans="1:8" ht="15" customHeight="1" x14ac:dyDescent="0.2">
      <c r="A24" s="1354" t="s">
        <v>346</v>
      </c>
      <c r="B24" s="1355"/>
      <c r="C24" s="1121"/>
      <c r="D24" s="1164"/>
      <c r="E24" s="1164"/>
      <c r="F24" s="1164"/>
      <c r="G24" s="1164"/>
      <c r="H24" s="570"/>
    </row>
    <row r="25" spans="1:8" ht="15" customHeight="1" x14ac:dyDescent="0.2">
      <c r="A25" s="1383" t="s">
        <v>347</v>
      </c>
      <c r="B25" s="1384"/>
      <c r="C25" s="1384"/>
      <c r="D25" s="1384"/>
      <c r="E25" s="1384"/>
      <c r="F25" s="1384"/>
      <c r="G25" s="1384"/>
      <c r="H25" s="570"/>
    </row>
    <row r="26" spans="1:8" ht="15" customHeight="1" x14ac:dyDescent="0.2">
      <c r="A26" s="1354" t="s">
        <v>187</v>
      </c>
      <c r="B26" s="1355"/>
      <c r="C26" s="1120"/>
      <c r="D26" s="1120"/>
      <c r="E26" s="1120"/>
      <c r="F26" s="1120"/>
      <c r="G26" s="1121"/>
      <c r="H26" s="570"/>
    </row>
    <row r="27" spans="1:8" ht="15" customHeight="1" x14ac:dyDescent="0.2">
      <c r="A27" s="1354" t="s">
        <v>125</v>
      </c>
      <c r="B27" s="1355"/>
      <c r="C27" s="1120"/>
      <c r="D27" s="1120"/>
      <c r="E27" s="1120"/>
      <c r="F27" s="1120"/>
      <c r="G27" s="1121"/>
      <c r="H27" s="570"/>
    </row>
    <row r="28" spans="1:8" ht="15" customHeight="1" x14ac:dyDescent="0.2">
      <c r="A28" s="1354" t="s">
        <v>126</v>
      </c>
      <c r="B28" s="1355"/>
      <c r="C28" s="1120"/>
      <c r="D28" s="1120"/>
      <c r="E28" s="1120"/>
      <c r="F28" s="1120"/>
      <c r="G28" s="1121"/>
      <c r="H28" s="570"/>
    </row>
    <row r="29" spans="1:8" ht="15" customHeight="1" x14ac:dyDescent="0.2">
      <c r="A29" s="1354" t="s">
        <v>128</v>
      </c>
      <c r="B29" s="1355"/>
      <c r="C29" s="1120"/>
      <c r="D29" s="1120"/>
      <c r="E29" s="1120"/>
      <c r="F29" s="1120"/>
      <c r="G29" s="1121"/>
      <c r="H29" s="570"/>
    </row>
    <row r="30" spans="1:8" ht="15" customHeight="1" x14ac:dyDescent="0.2">
      <c r="A30" s="1354" t="s">
        <v>346</v>
      </c>
      <c r="B30" s="1355"/>
      <c r="C30" s="1121"/>
      <c r="D30" s="1164"/>
      <c r="E30" s="1164"/>
      <c r="F30" s="1164"/>
      <c r="G30" s="1164"/>
      <c r="H30" s="570"/>
    </row>
    <row r="31" spans="1:8" ht="30" customHeight="1" x14ac:dyDescent="0.2">
      <c r="A31" s="1313" t="s">
        <v>348</v>
      </c>
      <c r="B31" s="1314"/>
      <c r="C31" s="1314"/>
      <c r="D31" s="1314"/>
      <c r="E31" s="1314"/>
      <c r="F31" s="1314"/>
      <c r="G31" s="397"/>
      <c r="H31" s="570"/>
    </row>
    <row r="32" spans="1:8" ht="45" customHeight="1" thickBot="1" x14ac:dyDescent="0.25">
      <c r="A32" s="1313" t="s">
        <v>349</v>
      </c>
      <c r="B32" s="1314"/>
      <c r="C32" s="1314"/>
      <c r="D32" s="1314"/>
      <c r="E32" s="1314"/>
      <c r="F32" s="1314"/>
      <c r="G32" s="397"/>
      <c r="H32" s="570"/>
    </row>
    <row r="33" spans="1:8" ht="15" customHeight="1" x14ac:dyDescent="0.2">
      <c r="A33" s="1207" t="s">
        <v>350</v>
      </c>
      <c r="B33" s="1208"/>
      <c r="C33" s="1208"/>
      <c r="D33" s="1208"/>
      <c r="E33" s="1208"/>
      <c r="F33" s="1208"/>
      <c r="G33" s="1209"/>
      <c r="H33" s="570"/>
    </row>
    <row r="34" spans="1:8" ht="15" customHeight="1" x14ac:dyDescent="0.2">
      <c r="A34" s="1313" t="s">
        <v>351</v>
      </c>
      <c r="B34" s="1314"/>
      <c r="C34" s="1314"/>
      <c r="D34" s="1314"/>
      <c r="E34" s="1314"/>
      <c r="F34" s="1314"/>
      <c r="G34" s="397"/>
      <c r="H34" s="570"/>
    </row>
    <row r="35" spans="1:8" ht="15" customHeight="1" x14ac:dyDescent="0.2">
      <c r="A35" s="1313" t="s">
        <v>352</v>
      </c>
      <c r="B35" s="1314"/>
      <c r="C35" s="1314"/>
      <c r="D35" s="1314"/>
      <c r="E35" s="1314"/>
      <c r="F35" s="1314"/>
      <c r="G35" s="397"/>
      <c r="H35" s="570"/>
    </row>
    <row r="36" spans="1:8" ht="15" customHeight="1" x14ac:dyDescent="0.2">
      <c r="A36" s="1313" t="s">
        <v>353</v>
      </c>
      <c r="B36" s="1314"/>
      <c r="C36" s="1314"/>
      <c r="D36" s="1314"/>
      <c r="E36" s="1314"/>
      <c r="F36" s="1314"/>
      <c r="G36" s="397"/>
      <c r="H36" s="570"/>
    </row>
    <row r="37" spans="1:8" ht="30" customHeight="1" x14ac:dyDescent="0.2">
      <c r="A37" s="1313" t="s">
        <v>354</v>
      </c>
      <c r="B37" s="1314"/>
      <c r="C37" s="1314"/>
      <c r="D37" s="1314"/>
      <c r="E37" s="1314"/>
      <c r="F37" s="1314"/>
      <c r="G37" s="1315"/>
      <c r="H37" s="570"/>
    </row>
    <row r="38" spans="1:8" ht="31.5" customHeight="1" x14ac:dyDescent="0.2">
      <c r="A38" s="1313" t="s">
        <v>355</v>
      </c>
      <c r="B38" s="1314"/>
      <c r="C38" s="1314"/>
      <c r="D38" s="1314"/>
      <c r="E38" s="1314"/>
      <c r="F38" s="1314"/>
      <c r="G38" s="397"/>
      <c r="H38" s="570"/>
    </row>
    <row r="39" spans="1:8" ht="75" customHeight="1" x14ac:dyDescent="0.2">
      <c r="A39" s="1359" t="s">
        <v>356</v>
      </c>
      <c r="B39" s="1360"/>
      <c r="C39" s="1360"/>
      <c r="D39" s="1360"/>
      <c r="E39" s="1360"/>
      <c r="F39" s="1360"/>
      <c r="G39" s="1360"/>
      <c r="H39" s="570"/>
    </row>
    <row r="40" spans="1:8" ht="15" customHeight="1" x14ac:dyDescent="0.2">
      <c r="A40" s="1361" t="s">
        <v>357</v>
      </c>
      <c r="B40" s="1362"/>
      <c r="C40" s="1362"/>
      <c r="D40" s="1362"/>
      <c r="E40" s="1362"/>
      <c r="F40" s="1362"/>
      <c r="G40" s="235"/>
      <c r="H40" s="570"/>
    </row>
    <row r="41" spans="1:8" ht="45.75" customHeight="1" thickBot="1" x14ac:dyDescent="0.25">
      <c r="A41" s="1281" t="s">
        <v>358</v>
      </c>
      <c r="B41" s="1282"/>
      <c r="C41" s="1282"/>
      <c r="D41" s="1282"/>
      <c r="E41" s="1282"/>
      <c r="F41" s="1282"/>
      <c r="G41" s="707"/>
      <c r="H41" s="226"/>
    </row>
    <row r="42" spans="1:8" ht="15" customHeight="1" x14ac:dyDescent="0.2">
      <c r="A42" s="1207" t="s">
        <v>359</v>
      </c>
      <c r="B42" s="1208"/>
      <c r="C42" s="1208"/>
      <c r="D42" s="1208"/>
      <c r="E42" s="1208"/>
      <c r="F42" s="1208"/>
      <c r="G42" s="1209"/>
      <c r="H42" s="570"/>
    </row>
    <row r="43" spans="1:8" ht="132" customHeight="1" x14ac:dyDescent="0.2">
      <c r="A43" s="1313" t="s">
        <v>360</v>
      </c>
      <c r="B43" s="1314"/>
      <c r="C43" s="1314"/>
      <c r="D43" s="1314"/>
      <c r="E43" s="1314"/>
      <c r="F43" s="1314"/>
      <c r="G43" s="397"/>
      <c r="H43" s="570"/>
    </row>
    <row r="44" spans="1:8" ht="15" customHeight="1" x14ac:dyDescent="0.2">
      <c r="A44" s="1316" t="s">
        <v>361</v>
      </c>
      <c r="B44" s="1317"/>
      <c r="C44" s="1317"/>
      <c r="D44" s="1317"/>
      <c r="E44" s="1317"/>
      <c r="F44" s="1318"/>
      <c r="G44" s="538"/>
      <c r="H44" s="570"/>
    </row>
    <row r="45" spans="1:8" ht="28.5" customHeight="1" x14ac:dyDescent="0.2">
      <c r="A45" s="1316" t="s">
        <v>362</v>
      </c>
      <c r="B45" s="1317"/>
      <c r="C45" s="1317"/>
      <c r="D45" s="1317"/>
      <c r="E45" s="1317"/>
      <c r="F45" s="1318"/>
      <c r="G45" s="538"/>
      <c r="H45" s="570"/>
    </row>
    <row r="46" spans="1:8" ht="28.5" customHeight="1" x14ac:dyDescent="0.2">
      <c r="A46" s="1316" t="s">
        <v>363</v>
      </c>
      <c r="B46" s="1317"/>
      <c r="C46" s="1317"/>
      <c r="D46" s="1317"/>
      <c r="E46" s="1317"/>
      <c r="F46" s="1318"/>
      <c r="G46" s="538"/>
      <c r="H46" s="570"/>
    </row>
    <row r="47" spans="1:8" ht="15" customHeight="1" x14ac:dyDescent="0.2">
      <c r="A47" s="1367" t="s">
        <v>364</v>
      </c>
      <c r="B47" s="1368"/>
      <c r="C47" s="1368"/>
      <c r="D47" s="1368"/>
      <c r="E47" s="1368"/>
      <c r="F47" s="1368"/>
      <c r="G47" s="538"/>
      <c r="H47" s="570"/>
    </row>
    <row r="48" spans="1:8" ht="15" customHeight="1" thickBot="1" x14ac:dyDescent="0.25">
      <c r="A48" s="1363" t="s">
        <v>365</v>
      </c>
      <c r="B48" s="1364"/>
      <c r="C48" s="1364"/>
      <c r="D48" s="1364"/>
      <c r="E48" s="1364"/>
      <c r="F48" s="1364"/>
      <c r="G48" s="1365"/>
      <c r="H48" s="570"/>
    </row>
    <row r="49" spans="1:10" ht="15" customHeight="1" x14ac:dyDescent="0.2">
      <c r="A49" s="1323" t="s">
        <v>366</v>
      </c>
      <c r="B49" s="1324"/>
      <c r="C49" s="1324"/>
      <c r="D49" s="1324"/>
      <c r="E49" s="1324"/>
      <c r="F49" s="1324"/>
      <c r="G49" s="1325"/>
      <c r="H49" s="570"/>
      <c r="J49" s="7" t="b">
        <f>IF(General!$D$54="relocation/alteration",TRUE,IF('Hidden Calculations'!$CW$5="no",TRUE,IF(OR(General!$K$69,General!$D$54="extension to start of construction",General!$D$56="initial",General!$D$55="alteration"),TRUE,AND(General!$D$54="Not applicable",General!$D$57="Not applicable"))))</f>
        <v>0</v>
      </c>
    </row>
    <row r="50" spans="1:10" ht="30" customHeight="1" thickBot="1" x14ac:dyDescent="0.25">
      <c r="A50" s="1272" t="s">
        <v>367</v>
      </c>
      <c r="B50" s="1273"/>
      <c r="C50" s="1273"/>
      <c r="D50" s="1273"/>
      <c r="E50" s="1273"/>
      <c r="F50" s="1326"/>
      <c r="G50" s="348"/>
      <c r="H50" s="570"/>
    </row>
    <row r="51" spans="1:10" customFormat="1" ht="15" customHeight="1" x14ac:dyDescent="0.2">
      <c r="A51" s="1207" t="s">
        <v>368</v>
      </c>
      <c r="B51" s="1208"/>
      <c r="C51" s="1208"/>
      <c r="D51" s="1208"/>
      <c r="E51" s="1208"/>
      <c r="F51" s="1208"/>
      <c r="G51" s="1390"/>
      <c r="H51" s="226"/>
    </row>
    <row r="52" spans="1:10" customFormat="1" ht="15" customHeight="1" x14ac:dyDescent="0.2">
      <c r="A52" s="1313" t="s">
        <v>369</v>
      </c>
      <c r="B52" s="1314"/>
      <c r="C52" s="1314"/>
      <c r="D52" s="1314"/>
      <c r="E52" s="1120"/>
      <c r="F52" s="1120"/>
      <c r="G52" s="1297"/>
      <c r="H52" s="226"/>
    </row>
    <row r="53" spans="1:10" customFormat="1" ht="45" customHeight="1" x14ac:dyDescent="0.2">
      <c r="A53" s="1160" t="s">
        <v>370</v>
      </c>
      <c r="B53" s="1161"/>
      <c r="C53" s="1161"/>
      <c r="D53" s="1161"/>
      <c r="E53" s="1161"/>
      <c r="F53" s="1161"/>
      <c r="G53" s="1389"/>
      <c r="H53" s="226"/>
    </row>
    <row r="54" spans="1:10" customFormat="1" ht="15" customHeight="1" x14ac:dyDescent="0.2">
      <c r="A54" s="1356" t="s">
        <v>371</v>
      </c>
      <c r="B54" s="1357"/>
      <c r="C54" s="1357"/>
      <c r="D54" s="1357"/>
      <c r="E54" s="1357"/>
      <c r="F54" s="1357"/>
      <c r="G54" s="1358"/>
      <c r="H54" s="226"/>
    </row>
    <row r="55" spans="1:10" customFormat="1" ht="15" customHeight="1" x14ac:dyDescent="0.2">
      <c r="A55" s="1313" t="s">
        <v>372</v>
      </c>
      <c r="B55" s="1314"/>
      <c r="C55" s="1314"/>
      <c r="D55" s="1314"/>
      <c r="E55" s="1314"/>
      <c r="F55" s="1314"/>
      <c r="G55" s="1388"/>
      <c r="H55" s="226"/>
    </row>
    <row r="56" spans="1:10" customFormat="1" ht="15" customHeight="1" x14ac:dyDescent="0.2">
      <c r="A56" s="1354" t="s">
        <v>373</v>
      </c>
      <c r="B56" s="1355"/>
      <c r="C56" s="1120"/>
      <c r="D56" s="1120"/>
      <c r="E56" s="1120"/>
      <c r="F56" s="1120"/>
      <c r="G56" s="1297"/>
      <c r="H56" s="226"/>
    </row>
    <row r="57" spans="1:10" customFormat="1" ht="15" customHeight="1" x14ac:dyDescent="0.2">
      <c r="A57" s="1259" t="s">
        <v>124</v>
      </c>
      <c r="B57" s="1260"/>
      <c r="C57" s="1120"/>
      <c r="D57" s="1120"/>
      <c r="E57" s="1120"/>
      <c r="F57" s="1120"/>
      <c r="G57" s="1297"/>
      <c r="H57" s="226"/>
    </row>
    <row r="58" spans="1:10" customFormat="1" ht="15" customHeight="1" x14ac:dyDescent="0.2">
      <c r="A58" s="1259" t="s">
        <v>125</v>
      </c>
      <c r="B58" s="1260"/>
      <c r="C58" s="1120"/>
      <c r="D58" s="1120"/>
      <c r="E58" s="1120"/>
      <c r="F58" s="1120"/>
      <c r="G58" s="1297"/>
      <c r="H58" s="226"/>
    </row>
    <row r="59" spans="1:10" customFormat="1" ht="15" customHeight="1" x14ac:dyDescent="0.2">
      <c r="A59" s="1259" t="s">
        <v>126</v>
      </c>
      <c r="B59" s="1260"/>
      <c r="C59" s="1120"/>
      <c r="D59" s="1120"/>
      <c r="E59" s="1120"/>
      <c r="F59" s="1120"/>
      <c r="G59" s="1297"/>
      <c r="H59" s="226"/>
    </row>
    <row r="60" spans="1:10" customFormat="1" ht="15" customHeight="1" x14ac:dyDescent="0.2">
      <c r="A60" s="1259" t="s">
        <v>127</v>
      </c>
      <c r="B60" s="1260"/>
      <c r="C60" s="1120"/>
      <c r="D60" s="1120"/>
      <c r="E60" s="1120"/>
      <c r="F60" s="1120"/>
      <c r="G60" s="1297"/>
      <c r="H60" s="226"/>
    </row>
    <row r="61" spans="1:10" customFormat="1" ht="15" customHeight="1" x14ac:dyDescent="0.2">
      <c r="A61" s="1259" t="s">
        <v>128</v>
      </c>
      <c r="B61" s="1260"/>
      <c r="C61" s="1120"/>
      <c r="D61" s="1120"/>
      <c r="E61" s="1120"/>
      <c r="F61" s="1120"/>
      <c r="G61" s="1297"/>
      <c r="H61" s="226"/>
    </row>
    <row r="62" spans="1:10" customFormat="1" ht="30" customHeight="1" x14ac:dyDescent="0.2">
      <c r="A62" s="1313" t="s">
        <v>374</v>
      </c>
      <c r="B62" s="1314"/>
      <c r="C62" s="1314"/>
      <c r="D62" s="1229"/>
      <c r="E62" s="1229"/>
      <c r="F62" s="1229"/>
      <c r="G62" s="1366"/>
      <c r="H62" s="226"/>
    </row>
    <row r="63" spans="1:10" customFormat="1" ht="29.25" customHeight="1" x14ac:dyDescent="0.2">
      <c r="A63" s="1369" t="s">
        <v>375</v>
      </c>
      <c r="B63" s="1370"/>
      <c r="C63" s="1370"/>
      <c r="D63" s="1370"/>
      <c r="E63" s="1370"/>
      <c r="F63" s="1370"/>
      <c r="G63" s="1371"/>
      <c r="H63" s="226"/>
    </row>
    <row r="64" spans="1:10" customFormat="1" ht="15" customHeight="1" x14ac:dyDescent="0.2">
      <c r="A64" s="1259" t="s">
        <v>121</v>
      </c>
      <c r="B64" s="1260"/>
      <c r="C64" s="1120"/>
      <c r="D64" s="1120"/>
      <c r="E64" s="1120"/>
      <c r="F64" s="1120"/>
      <c r="G64" s="1297"/>
      <c r="H64" s="226"/>
    </row>
    <row r="65" spans="1:11" customFormat="1" ht="15" customHeight="1" x14ac:dyDescent="0.2">
      <c r="A65" s="1259" t="s">
        <v>122</v>
      </c>
      <c r="B65" s="1260"/>
      <c r="C65" s="1120"/>
      <c r="D65" s="1120"/>
      <c r="E65" s="1120"/>
      <c r="F65" s="1120"/>
      <c r="G65" s="1297"/>
      <c r="H65" s="226"/>
    </row>
    <row r="66" spans="1:11" customFormat="1" ht="15" customHeight="1" x14ac:dyDescent="0.2">
      <c r="A66" s="1259" t="s">
        <v>123</v>
      </c>
      <c r="B66" s="1260"/>
      <c r="C66" s="1120"/>
      <c r="D66" s="1120"/>
      <c r="E66" s="1120"/>
      <c r="F66" s="1120"/>
      <c r="G66" s="1297"/>
      <c r="H66" s="226"/>
    </row>
    <row r="67" spans="1:11" customFormat="1" ht="15" customHeight="1" x14ac:dyDescent="0.2">
      <c r="A67" s="1259" t="s">
        <v>124</v>
      </c>
      <c r="B67" s="1260"/>
      <c r="C67" s="1120"/>
      <c r="D67" s="1120"/>
      <c r="E67" s="1120"/>
      <c r="F67" s="1120"/>
      <c r="G67" s="1297"/>
      <c r="H67" s="226"/>
    </row>
    <row r="68" spans="1:11" customFormat="1" ht="15" customHeight="1" x14ac:dyDescent="0.2">
      <c r="A68" s="1259" t="s">
        <v>125</v>
      </c>
      <c r="B68" s="1260"/>
      <c r="C68" s="1120"/>
      <c r="D68" s="1120"/>
      <c r="E68" s="1120"/>
      <c r="F68" s="1120"/>
      <c r="G68" s="1297"/>
      <c r="H68" s="226"/>
    </row>
    <row r="69" spans="1:11" customFormat="1" ht="15" customHeight="1" x14ac:dyDescent="0.2">
      <c r="A69" s="1259" t="s">
        <v>126</v>
      </c>
      <c r="B69" s="1260"/>
      <c r="C69" s="1120"/>
      <c r="D69" s="1120"/>
      <c r="E69" s="1120"/>
      <c r="F69" s="1120"/>
      <c r="G69" s="1297"/>
      <c r="H69" s="226"/>
    </row>
    <row r="70" spans="1:11" customFormat="1" ht="15" customHeight="1" x14ac:dyDescent="0.2">
      <c r="A70" s="1259" t="s">
        <v>127</v>
      </c>
      <c r="B70" s="1260"/>
      <c r="C70" s="1120"/>
      <c r="D70" s="1120"/>
      <c r="E70" s="1120"/>
      <c r="F70" s="1120"/>
      <c r="G70" s="1297"/>
      <c r="H70" s="226"/>
    </row>
    <row r="71" spans="1:11" customFormat="1" ht="15" customHeight="1" thickBot="1" x14ac:dyDescent="0.25">
      <c r="A71" s="1385" t="s">
        <v>128</v>
      </c>
      <c r="B71" s="1386"/>
      <c r="C71" s="1233"/>
      <c r="D71" s="1233"/>
      <c r="E71" s="1233"/>
      <c r="F71" s="1233"/>
      <c r="G71" s="1387"/>
      <c r="H71" s="226"/>
    </row>
    <row r="72" spans="1:11" customFormat="1" ht="15" customHeight="1" x14ac:dyDescent="0.2">
      <c r="A72" s="1329" t="s">
        <v>3326</v>
      </c>
      <c r="B72" s="1330"/>
      <c r="C72" s="1330"/>
      <c r="D72" s="1330"/>
      <c r="E72" s="1330"/>
      <c r="F72" s="1330"/>
      <c r="G72" s="1331"/>
      <c r="H72" s="228"/>
    </row>
    <row r="73" spans="1:11" customFormat="1" ht="15" customHeight="1" x14ac:dyDescent="0.2">
      <c r="A73" s="1332" t="s">
        <v>3327</v>
      </c>
      <c r="B73" s="1333"/>
      <c r="C73" s="1333"/>
      <c r="D73" s="1333"/>
      <c r="E73" s="1333"/>
      <c r="F73" s="1334"/>
      <c r="G73" s="1059"/>
      <c r="H73" s="228"/>
    </row>
    <row r="74" spans="1:11" customFormat="1" ht="45" customHeight="1" x14ac:dyDescent="0.2">
      <c r="A74" s="1332" t="s">
        <v>3328</v>
      </c>
      <c r="B74" s="1333"/>
      <c r="C74" s="1333"/>
      <c r="D74" s="1333"/>
      <c r="E74" s="1333"/>
      <c r="F74" s="1334"/>
      <c r="G74" s="1060"/>
      <c r="H74" s="228"/>
      <c r="J74" t="b">
        <f>$G$73="no"</f>
        <v>0</v>
      </c>
      <c r="K74" t="b">
        <f>$G$74="yes"</f>
        <v>0</v>
      </c>
    </row>
    <row r="75" spans="1:11" ht="30" customHeight="1" thickBot="1" x14ac:dyDescent="0.25">
      <c r="A75" s="1135" t="str">
        <f>IF($G$74="yes","Before continuing, determine if you comply with condition (1)(E) of the Permanent Rock and Concrete Crushers Standard Permit or (1U) of the Temporary Rock and Concrete Crushers Standard Permit.",IF($G$74="no","If you comply with condition (1)(E) of the Permanent Rock and Concrete Crushers Standard Permit or (1U) of the Temporary Rock and Concrete Crushers Standard Permit continue with this application.","Answer the previous question."))</f>
        <v>Answer the previous question.</v>
      </c>
      <c r="B75" s="1136"/>
      <c r="C75" s="1136"/>
      <c r="D75" s="1136"/>
      <c r="E75" s="1136"/>
      <c r="F75" s="1136"/>
      <c r="G75" s="1335"/>
      <c r="H75" s="994"/>
      <c r="J75"/>
    </row>
    <row r="76" spans="1:11" ht="15" thickBot="1" x14ac:dyDescent="0.25">
      <c r="A76" s="1336"/>
      <c r="B76" s="1336"/>
      <c r="C76" s="1336"/>
      <c r="D76" s="1336"/>
      <c r="E76" s="1336"/>
      <c r="F76" s="1336"/>
      <c r="G76" s="1337"/>
      <c r="H76" s="570"/>
    </row>
    <row r="77" spans="1:11" ht="16.5" customHeight="1" thickBot="1" x14ac:dyDescent="0.25">
      <c r="A77" s="1141" t="s">
        <v>376</v>
      </c>
      <c r="B77" s="1142"/>
      <c r="C77" s="1142"/>
      <c r="D77" s="1142"/>
      <c r="E77" s="1142"/>
      <c r="F77" s="1142"/>
      <c r="G77" s="1307"/>
      <c r="H77" s="570"/>
    </row>
    <row r="78" spans="1:11" ht="15" customHeight="1" x14ac:dyDescent="0.2">
      <c r="A78" s="1207" t="s">
        <v>377</v>
      </c>
      <c r="B78" s="1208"/>
      <c r="C78" s="1208"/>
      <c r="D78" s="1208"/>
      <c r="E78" s="1208"/>
      <c r="F78" s="1208"/>
      <c r="G78" s="1209"/>
      <c r="H78" s="570"/>
    </row>
    <row r="79" spans="1:11" ht="30" customHeight="1" thickBot="1" x14ac:dyDescent="0.25">
      <c r="A79" s="1281" t="s">
        <v>378</v>
      </c>
      <c r="B79" s="1282"/>
      <c r="C79" s="1282"/>
      <c r="D79" s="1282"/>
      <c r="E79" s="1282"/>
      <c r="F79" s="1282"/>
      <c r="G79" s="696"/>
      <c r="H79" s="570"/>
    </row>
    <row r="80" spans="1:11" ht="15" customHeight="1" thickBot="1" x14ac:dyDescent="0.25">
      <c r="A80" s="1263"/>
      <c r="B80" s="1263"/>
      <c r="C80" s="1263"/>
      <c r="D80" s="1263"/>
      <c r="E80" s="1263"/>
      <c r="F80" s="1263"/>
      <c r="G80" s="1263"/>
      <c r="H80" s="570"/>
    </row>
    <row r="81" spans="1:8" ht="16.5" customHeight="1" thickBot="1" x14ac:dyDescent="0.25">
      <c r="A81" s="1141" t="s">
        <v>379</v>
      </c>
      <c r="B81" s="1142"/>
      <c r="C81" s="1142"/>
      <c r="D81" s="1142"/>
      <c r="E81" s="1142"/>
      <c r="F81" s="1142"/>
      <c r="G81" s="1142"/>
      <c r="H81" s="570"/>
    </row>
    <row r="82" spans="1:8" ht="15" customHeight="1" x14ac:dyDescent="0.2">
      <c r="A82" s="1255" t="s">
        <v>380</v>
      </c>
      <c r="B82" s="1256"/>
      <c r="C82" s="1256"/>
      <c r="D82" s="1256"/>
      <c r="E82" s="1256"/>
      <c r="F82" s="1256"/>
      <c r="G82" s="1257"/>
      <c r="H82" s="570"/>
    </row>
    <row r="83" spans="1:8" ht="147" customHeight="1" x14ac:dyDescent="0.2">
      <c r="A83" s="1316" t="s">
        <v>3313</v>
      </c>
      <c r="B83" s="1344"/>
      <c r="C83" s="1344"/>
      <c r="D83" s="1344"/>
      <c r="E83" s="1344"/>
      <c r="F83" s="1345"/>
      <c r="G83" s="713"/>
      <c r="H83" s="570"/>
    </row>
    <row r="84" spans="1:8" ht="32.25" customHeight="1" x14ac:dyDescent="0.2">
      <c r="A84" s="1316" t="s">
        <v>381</v>
      </c>
      <c r="B84" s="1317"/>
      <c r="C84" s="1317"/>
      <c r="D84" s="1317"/>
      <c r="E84" s="1317"/>
      <c r="F84" s="1317"/>
      <c r="G84" s="1317"/>
      <c r="H84" s="570"/>
    </row>
    <row r="85" spans="1:8" ht="45" customHeight="1" thickBot="1" x14ac:dyDescent="0.25">
      <c r="A85" s="1313" t="s">
        <v>382</v>
      </c>
      <c r="B85" s="1314"/>
      <c r="C85" s="1314"/>
      <c r="D85" s="1314"/>
      <c r="E85" s="1314"/>
      <c r="F85" s="1314"/>
      <c r="G85" s="705"/>
      <c r="H85" s="570"/>
    </row>
    <row r="86" spans="1:8" ht="15" customHeight="1" x14ac:dyDescent="0.2">
      <c r="A86" s="1255" t="s">
        <v>383</v>
      </c>
      <c r="B86" s="1256"/>
      <c r="C86" s="1256"/>
      <c r="D86" s="1256"/>
      <c r="E86" s="1256"/>
      <c r="F86" s="1256"/>
      <c r="G86" s="1257"/>
      <c r="H86" s="570"/>
    </row>
    <row r="87" spans="1:8" ht="45" customHeight="1" x14ac:dyDescent="0.2">
      <c r="A87" s="1313" t="s">
        <v>382</v>
      </c>
      <c r="B87" s="1314"/>
      <c r="C87" s="1314"/>
      <c r="D87" s="1314"/>
      <c r="E87" s="1314"/>
      <c r="F87" s="1314"/>
      <c r="G87" s="705"/>
      <c r="H87" s="570"/>
    </row>
    <row r="88" spans="1:8" ht="15" customHeight="1" x14ac:dyDescent="0.2">
      <c r="A88" s="1354" t="s">
        <v>384</v>
      </c>
      <c r="B88" s="1355"/>
      <c r="C88" s="1355"/>
      <c r="D88" s="1355"/>
      <c r="E88" s="1355"/>
      <c r="F88" s="1355"/>
      <c r="G88" s="397"/>
      <c r="H88" s="570"/>
    </row>
    <row r="89" spans="1:8" ht="129.75" customHeight="1" thickBot="1" x14ac:dyDescent="0.25">
      <c r="A89" s="1281" t="s">
        <v>385</v>
      </c>
      <c r="B89" s="1282"/>
      <c r="C89" s="1282"/>
      <c r="D89" s="1282"/>
      <c r="E89" s="1282"/>
      <c r="F89" s="1282"/>
      <c r="G89" s="1377"/>
      <c r="H89" s="570"/>
    </row>
    <row r="90" spans="1:8" ht="15" customHeight="1" x14ac:dyDescent="0.2">
      <c r="A90" s="1375" t="s">
        <v>386</v>
      </c>
      <c r="B90" s="1376"/>
      <c r="C90" s="1376"/>
      <c r="D90" s="1376"/>
      <c r="E90" s="1376"/>
      <c r="F90" s="1376"/>
      <c r="G90" s="1376"/>
      <c r="H90" s="570"/>
    </row>
    <row r="91" spans="1:8" ht="30" customHeight="1" x14ac:dyDescent="0.2">
      <c r="A91" s="1316" t="s">
        <v>387</v>
      </c>
      <c r="B91" s="1374"/>
      <c r="C91" s="1374"/>
      <c r="D91" s="1374"/>
      <c r="E91" s="1374"/>
      <c r="F91" s="1374"/>
      <c r="G91" s="1374"/>
      <c r="H91" s="570"/>
    </row>
    <row r="92" spans="1:8" ht="15" customHeight="1" x14ac:dyDescent="0.2">
      <c r="A92" s="1354" t="s">
        <v>388</v>
      </c>
      <c r="B92" s="1355"/>
      <c r="C92" s="1355"/>
      <c r="D92" s="1355"/>
      <c r="E92" s="1355"/>
      <c r="F92" s="1355"/>
      <c r="G92" s="397"/>
      <c r="H92" s="570"/>
    </row>
    <row r="93" spans="1:8" ht="15" customHeight="1" x14ac:dyDescent="0.2">
      <c r="A93" s="1354" t="s">
        <v>389</v>
      </c>
      <c r="B93" s="1355"/>
      <c r="C93" s="1355"/>
      <c r="D93" s="1355"/>
      <c r="E93" s="1355"/>
      <c r="F93" s="1355"/>
      <c r="G93" s="397"/>
      <c r="H93" s="570"/>
    </row>
    <row r="94" spans="1:8" ht="15" customHeight="1" x14ac:dyDescent="0.2">
      <c r="A94" s="1354" t="s">
        <v>390</v>
      </c>
      <c r="B94" s="1355"/>
      <c r="C94" s="1355"/>
      <c r="D94" s="1355"/>
      <c r="E94" s="1355"/>
      <c r="F94" s="1355"/>
      <c r="G94" s="397"/>
      <c r="H94" s="570"/>
    </row>
    <row r="95" spans="1:8" ht="15" customHeight="1" thickBot="1" x14ac:dyDescent="0.25">
      <c r="A95" s="1354" t="s">
        <v>391</v>
      </c>
      <c r="B95" s="1355"/>
      <c r="C95" s="1355"/>
      <c r="D95" s="1355"/>
      <c r="E95" s="1355"/>
      <c r="F95" s="1355"/>
      <c r="G95" s="397"/>
      <c r="H95" s="570"/>
    </row>
    <row r="96" spans="1:8" ht="15" customHeight="1" x14ac:dyDescent="0.2">
      <c r="A96" s="1327" t="s">
        <v>392</v>
      </c>
      <c r="B96" s="1328"/>
      <c r="C96" s="1328"/>
      <c r="D96" s="1328"/>
      <c r="E96" s="1328"/>
      <c r="F96" s="1328"/>
      <c r="G96" s="1328"/>
      <c r="H96" s="570"/>
    </row>
    <row r="97" spans="1:8" ht="31.5" customHeight="1" x14ac:dyDescent="0.2">
      <c r="A97" s="1313" t="s">
        <v>393</v>
      </c>
      <c r="B97" s="1314"/>
      <c r="C97" s="1314"/>
      <c r="D97" s="1314"/>
      <c r="E97" s="1314"/>
      <c r="F97" s="1314"/>
      <c r="G97" s="397"/>
      <c r="H97" s="570"/>
    </row>
    <row r="98" spans="1:8" ht="45" customHeight="1" thickBot="1" x14ac:dyDescent="0.25">
      <c r="A98" s="1281" t="s">
        <v>394</v>
      </c>
      <c r="B98" s="1282"/>
      <c r="C98" s="1282"/>
      <c r="D98" s="1282"/>
      <c r="E98" s="1282"/>
      <c r="F98" s="1282"/>
      <c r="G98" s="696"/>
      <c r="H98" s="570"/>
    </row>
    <row r="99" spans="1:8" ht="15" customHeight="1" thickBot="1" x14ac:dyDescent="0.25">
      <c r="A99" s="1243"/>
      <c r="B99" s="1243"/>
      <c r="C99" s="1243"/>
      <c r="D99" s="1243"/>
      <c r="E99" s="1243"/>
      <c r="F99" s="1243"/>
      <c r="G99" s="1243"/>
      <c r="H99" s="570"/>
    </row>
    <row r="100" spans="1:8" ht="16.5" customHeight="1" thickBot="1" x14ac:dyDescent="0.25">
      <c r="A100" s="1203" t="s">
        <v>395</v>
      </c>
      <c r="B100" s="1204"/>
      <c r="C100" s="1204"/>
      <c r="D100" s="1204"/>
      <c r="E100" s="1204"/>
      <c r="F100" s="1204"/>
      <c r="G100" s="1204"/>
      <c r="H100" s="570"/>
    </row>
    <row r="101" spans="1:8" ht="15" customHeight="1" x14ac:dyDescent="0.2">
      <c r="A101" s="1207" t="s">
        <v>396</v>
      </c>
      <c r="B101" s="1208"/>
      <c r="C101" s="1208"/>
      <c r="D101" s="1208"/>
      <c r="E101" s="1208"/>
      <c r="F101" s="1208"/>
      <c r="G101" s="1209"/>
      <c r="H101" s="570"/>
    </row>
    <row r="102" spans="1:8" ht="44.25" customHeight="1" x14ac:dyDescent="0.2">
      <c r="A102" s="1313" t="s">
        <v>397</v>
      </c>
      <c r="B102" s="1314"/>
      <c r="C102" s="1314"/>
      <c r="D102" s="1314"/>
      <c r="E102" s="1314"/>
      <c r="F102" s="1314"/>
      <c r="G102" s="397"/>
      <c r="H102" s="570"/>
    </row>
    <row r="103" spans="1:8" ht="30" customHeight="1" x14ac:dyDescent="0.2">
      <c r="A103" s="1313" t="s">
        <v>398</v>
      </c>
      <c r="B103" s="1314"/>
      <c r="C103" s="1314"/>
      <c r="D103" s="1314"/>
      <c r="E103" s="1314"/>
      <c r="F103" s="1314"/>
      <c r="G103" s="397"/>
      <c r="H103" s="570"/>
    </row>
    <row r="104" spans="1:8" ht="58.5" customHeight="1" x14ac:dyDescent="0.2">
      <c r="A104" s="1316" t="s">
        <v>399</v>
      </c>
      <c r="B104" s="1317"/>
      <c r="C104" s="1317"/>
      <c r="D104" s="1317"/>
      <c r="E104" s="1317"/>
      <c r="F104" s="1318"/>
      <c r="G104" s="397"/>
      <c r="H104" s="570"/>
    </row>
    <row r="105" spans="1:8" ht="31.5" customHeight="1" thickBot="1" x14ac:dyDescent="0.25">
      <c r="A105" s="1378" t="s">
        <v>400</v>
      </c>
      <c r="B105" s="1379"/>
      <c r="C105" s="1379"/>
      <c r="D105" s="1379"/>
      <c r="E105" s="1379"/>
      <c r="F105" s="1380"/>
      <c r="G105" s="538"/>
      <c r="H105" s="570"/>
    </row>
    <row r="106" spans="1:8" ht="15" customHeight="1" x14ac:dyDescent="0.2">
      <c r="A106" s="1207" t="s">
        <v>401</v>
      </c>
      <c r="B106" s="1208"/>
      <c r="C106" s="1208"/>
      <c r="D106" s="1208"/>
      <c r="E106" s="1208"/>
      <c r="F106" s="1208"/>
      <c r="G106" s="1209"/>
      <c r="H106" s="570"/>
    </row>
    <row r="107" spans="1:8" ht="15" customHeight="1" x14ac:dyDescent="0.2">
      <c r="A107" s="1313" t="s">
        <v>402</v>
      </c>
      <c r="B107" s="1314"/>
      <c r="C107" s="1314"/>
      <c r="D107" s="1314"/>
      <c r="E107" s="1314"/>
      <c r="F107" s="1314"/>
      <c r="G107" s="397"/>
      <c r="H107" s="570"/>
    </row>
    <row r="108" spans="1:8" ht="15" customHeight="1" x14ac:dyDescent="0.2">
      <c r="A108" s="1313" t="s">
        <v>403</v>
      </c>
      <c r="B108" s="1314"/>
      <c r="C108" s="1314"/>
      <c r="D108" s="1314"/>
      <c r="E108" s="1314"/>
      <c r="F108" s="1314"/>
      <c r="G108" s="397"/>
      <c r="H108" s="570"/>
    </row>
    <row r="109" spans="1:8" ht="15" customHeight="1" x14ac:dyDescent="0.2">
      <c r="A109" s="1313" t="s">
        <v>404</v>
      </c>
      <c r="B109" s="1314"/>
      <c r="C109" s="1314"/>
      <c r="D109" s="1314"/>
      <c r="E109" s="1314"/>
      <c r="F109" s="1314"/>
      <c r="G109" s="397"/>
      <c r="H109" s="570"/>
    </row>
    <row r="110" spans="1:8" ht="15" customHeight="1" x14ac:dyDescent="0.2">
      <c r="A110" s="1313" t="s">
        <v>405</v>
      </c>
      <c r="B110" s="1314"/>
      <c r="C110" s="1314"/>
      <c r="D110" s="1314"/>
      <c r="E110" s="1314"/>
      <c r="F110" s="1314"/>
      <c r="G110" s="397"/>
      <c r="H110" s="570"/>
    </row>
    <row r="111" spans="1:8" ht="30" customHeight="1" x14ac:dyDescent="0.2">
      <c r="A111" s="1313" t="s">
        <v>406</v>
      </c>
      <c r="B111" s="1314"/>
      <c r="C111" s="1314"/>
      <c r="D111" s="1314"/>
      <c r="E111" s="1314"/>
      <c r="F111" s="1314"/>
      <c r="G111" s="1315"/>
      <c r="H111" s="570"/>
    </row>
    <row r="112" spans="1:8" ht="47.25" customHeight="1" thickBot="1" x14ac:dyDescent="0.25">
      <c r="A112" s="1319" t="s">
        <v>407</v>
      </c>
      <c r="B112" s="1320"/>
      <c r="C112" s="1320"/>
      <c r="D112" s="1320"/>
      <c r="E112" s="1320"/>
      <c r="F112" s="1320"/>
      <c r="G112" s="236"/>
      <c r="H112" s="570"/>
    </row>
    <row r="113" spans="1:8" ht="15" customHeight="1" thickBot="1" x14ac:dyDescent="0.25">
      <c r="A113" s="1343"/>
      <c r="B113" s="1243"/>
      <c r="C113" s="1243"/>
      <c r="D113" s="1243"/>
      <c r="E113" s="1243"/>
      <c r="F113" s="1243"/>
      <c r="G113" s="1243"/>
      <c r="H113" s="570"/>
    </row>
    <row r="114" spans="1:8" ht="16.5" customHeight="1" thickBot="1" x14ac:dyDescent="0.25">
      <c r="A114" s="1203" t="s">
        <v>408</v>
      </c>
      <c r="B114" s="1204"/>
      <c r="C114" s="1204"/>
      <c r="D114" s="1204"/>
      <c r="E114" s="1204"/>
      <c r="F114" s="1204"/>
      <c r="G114" s="1204"/>
      <c r="H114" s="570"/>
    </row>
    <row r="115" spans="1:8" ht="15" customHeight="1" x14ac:dyDescent="0.2">
      <c r="A115" s="1321" t="s">
        <v>409</v>
      </c>
      <c r="B115" s="1322"/>
      <c r="C115" s="1322"/>
      <c r="D115" s="1322"/>
      <c r="E115" s="1322"/>
      <c r="F115" s="1322"/>
      <c r="G115" s="717"/>
      <c r="H115" s="570"/>
    </row>
    <row r="116" spans="1:8" ht="29.25" customHeight="1" x14ac:dyDescent="0.2">
      <c r="A116" s="1313" t="s">
        <v>410</v>
      </c>
      <c r="B116" s="1314"/>
      <c r="C116" s="1314"/>
      <c r="D116" s="1314"/>
      <c r="E116" s="1314"/>
      <c r="F116" s="1314"/>
      <c r="G116" s="397"/>
      <c r="H116" s="570"/>
    </row>
    <row r="117" spans="1:8" ht="59.25" customHeight="1" thickBot="1" x14ac:dyDescent="0.25">
      <c r="A117" s="1281" t="s">
        <v>411</v>
      </c>
      <c r="B117" s="1282"/>
      <c r="C117" s="1282"/>
      <c r="D117" s="1282"/>
      <c r="E117" s="1282"/>
      <c r="F117" s="1282"/>
      <c r="G117" s="696"/>
      <c r="H117" s="570"/>
    </row>
    <row r="118" spans="1:8" ht="15" customHeight="1" thickBot="1" x14ac:dyDescent="0.25">
      <c r="A118" s="1263"/>
      <c r="B118" s="1263"/>
      <c r="C118" s="1263"/>
      <c r="D118" s="1263"/>
      <c r="E118" s="1263"/>
      <c r="F118" s="1263"/>
      <c r="G118" s="1263"/>
      <c r="H118" s="570"/>
    </row>
    <row r="119" spans="1:8" ht="16.5" customHeight="1" thickBot="1" x14ac:dyDescent="0.25">
      <c r="A119" s="1203" t="s">
        <v>412</v>
      </c>
      <c r="B119" s="1204"/>
      <c r="C119" s="1204"/>
      <c r="D119" s="1204"/>
      <c r="E119" s="1204"/>
      <c r="F119" s="1204"/>
      <c r="G119" s="1204"/>
      <c r="H119" s="570"/>
    </row>
    <row r="120" spans="1:8" ht="15" customHeight="1" x14ac:dyDescent="0.2">
      <c r="A120" s="1207" t="s">
        <v>413</v>
      </c>
      <c r="B120" s="1208"/>
      <c r="C120" s="1208"/>
      <c r="D120" s="1208"/>
      <c r="E120" s="1208"/>
      <c r="F120" s="1208"/>
      <c r="G120" s="1209"/>
      <c r="H120" s="570"/>
    </row>
    <row r="121" spans="1:8" ht="29.25" customHeight="1" x14ac:dyDescent="0.2">
      <c r="A121" s="1313" t="s">
        <v>414</v>
      </c>
      <c r="B121" s="1314"/>
      <c r="C121" s="1314"/>
      <c r="D121" s="1314"/>
      <c r="E121" s="1314"/>
      <c r="F121" s="1314"/>
      <c r="G121" s="397"/>
      <c r="H121" s="570"/>
    </row>
    <row r="122" spans="1:8" ht="30" customHeight="1" x14ac:dyDescent="0.2">
      <c r="A122" s="1313" t="s">
        <v>415</v>
      </c>
      <c r="B122" s="1314"/>
      <c r="C122" s="1314"/>
      <c r="D122" s="1314"/>
      <c r="E122" s="1314"/>
      <c r="F122" s="1314"/>
      <c r="G122" s="397"/>
      <c r="H122" s="570"/>
    </row>
    <row r="123" spans="1:8" ht="30" customHeight="1" x14ac:dyDescent="0.2">
      <c r="A123" s="1313" t="s">
        <v>416</v>
      </c>
      <c r="B123" s="1314"/>
      <c r="C123" s="1314"/>
      <c r="D123" s="1314"/>
      <c r="E123" s="1314"/>
      <c r="F123" s="1314"/>
      <c r="G123" s="397"/>
      <c r="H123" s="570"/>
    </row>
    <row r="124" spans="1:8" ht="15" customHeight="1" x14ac:dyDescent="0.2">
      <c r="A124" s="1316" t="s">
        <v>417</v>
      </c>
      <c r="B124" s="1317"/>
      <c r="C124" s="1317"/>
      <c r="D124" s="1317"/>
      <c r="E124" s="1317"/>
      <c r="F124" s="1317"/>
      <c r="G124" s="1317"/>
      <c r="H124" s="570"/>
    </row>
    <row r="125" spans="1:8" ht="45.75" customHeight="1" x14ac:dyDescent="0.2">
      <c r="A125" s="1313" t="s">
        <v>418</v>
      </c>
      <c r="B125" s="1314"/>
      <c r="C125" s="1314"/>
      <c r="D125" s="1314"/>
      <c r="E125" s="1314"/>
      <c r="F125" s="1314"/>
      <c r="G125" s="397"/>
      <c r="H125" s="570"/>
    </row>
    <row r="126" spans="1:8" ht="30.75" customHeight="1" x14ac:dyDescent="0.2">
      <c r="A126" s="1316" t="s">
        <v>419</v>
      </c>
      <c r="B126" s="1317"/>
      <c r="C126" s="1317"/>
      <c r="D126" s="1317"/>
      <c r="E126" s="1317"/>
      <c r="F126" s="1318"/>
      <c r="G126" s="397"/>
      <c r="H126" s="570"/>
    </row>
    <row r="127" spans="1:8" ht="71.25" customHeight="1" x14ac:dyDescent="0.2">
      <c r="A127" s="1313" t="s">
        <v>420</v>
      </c>
      <c r="B127" s="1314"/>
      <c r="C127" s="1314"/>
      <c r="D127" s="1314"/>
      <c r="E127" s="1314"/>
      <c r="F127" s="1314"/>
      <c r="G127" s="397"/>
      <c r="H127" s="570"/>
    </row>
    <row r="128" spans="1:8" ht="45.75" customHeight="1" thickBot="1" x14ac:dyDescent="0.25">
      <c r="A128" s="1281" t="s">
        <v>421</v>
      </c>
      <c r="B128" s="1282"/>
      <c r="C128" s="1282"/>
      <c r="D128" s="1282"/>
      <c r="E128" s="1282"/>
      <c r="F128" s="1282"/>
      <c r="G128" s="696"/>
      <c r="H128" s="570"/>
    </row>
    <row r="129" spans="1:8" ht="15" customHeight="1" x14ac:dyDescent="0.2">
      <c r="A129" s="1128" t="s">
        <v>422</v>
      </c>
      <c r="B129" s="1129"/>
      <c r="C129" s="1129"/>
      <c r="D129" s="1129"/>
      <c r="E129" s="1129"/>
      <c r="F129" s="1129"/>
      <c r="G129" s="1276"/>
      <c r="H129" s="570"/>
    </row>
    <row r="130" spans="1:8" ht="15" customHeight="1" x14ac:dyDescent="0.2">
      <c r="A130" s="1165" t="s">
        <v>423</v>
      </c>
      <c r="B130" s="1166"/>
      <c r="C130" s="1166"/>
      <c r="D130" s="1166"/>
      <c r="E130" s="1166"/>
      <c r="F130" s="1167"/>
      <c r="G130" s="1061"/>
      <c r="H130" s="570"/>
    </row>
    <row r="131" spans="1:8" ht="44.25" customHeight="1" x14ac:dyDescent="0.2">
      <c r="A131" s="1160" t="s">
        <v>418</v>
      </c>
      <c r="B131" s="1161"/>
      <c r="C131" s="1161"/>
      <c r="D131" s="1161"/>
      <c r="E131" s="1161"/>
      <c r="F131" s="1161"/>
      <c r="G131" s="397"/>
      <c r="H131" s="570"/>
    </row>
    <row r="132" spans="1:8" ht="33" customHeight="1" x14ac:dyDescent="0.2">
      <c r="A132" s="1165" t="s">
        <v>419</v>
      </c>
      <c r="B132" s="1166"/>
      <c r="C132" s="1166"/>
      <c r="D132" s="1166"/>
      <c r="E132" s="1166"/>
      <c r="F132" s="1167"/>
      <c r="G132" s="397"/>
      <c r="H132" s="570"/>
    </row>
    <row r="133" spans="1:8" ht="73.5" customHeight="1" x14ac:dyDescent="0.2">
      <c r="A133" s="1160" t="s">
        <v>420</v>
      </c>
      <c r="B133" s="1161"/>
      <c r="C133" s="1161"/>
      <c r="D133" s="1161"/>
      <c r="E133" s="1161"/>
      <c r="F133" s="1161"/>
      <c r="G133" s="397"/>
      <c r="H133" s="570"/>
    </row>
    <row r="134" spans="1:8" ht="46.5" customHeight="1" x14ac:dyDescent="0.2">
      <c r="A134" s="1160" t="s">
        <v>421</v>
      </c>
      <c r="B134" s="1161"/>
      <c r="C134" s="1161"/>
      <c r="D134" s="1161"/>
      <c r="E134" s="1161"/>
      <c r="F134" s="1161"/>
      <c r="G134" s="397"/>
      <c r="H134" s="570"/>
    </row>
    <row r="135" spans="1:8" ht="90.75" customHeight="1" thickBot="1" x14ac:dyDescent="0.25">
      <c r="A135" s="1398" t="s">
        <v>424</v>
      </c>
      <c r="B135" s="1399"/>
      <c r="C135" s="1399"/>
      <c r="D135" s="1399"/>
      <c r="E135" s="1399"/>
      <c r="F135" s="1399"/>
      <c r="G135" s="696"/>
      <c r="H135" s="570"/>
    </row>
    <row r="136" spans="1:8" ht="15" customHeight="1" x14ac:dyDescent="0.2">
      <c r="A136" s="1207" t="s">
        <v>425</v>
      </c>
      <c r="B136" s="1208"/>
      <c r="C136" s="1208"/>
      <c r="D136" s="1208"/>
      <c r="E136" s="1208"/>
      <c r="F136" s="1208"/>
      <c r="G136" s="1209"/>
      <c r="H136" s="570"/>
    </row>
    <row r="137" spans="1:8" ht="30" customHeight="1" thickBot="1" x14ac:dyDescent="0.25">
      <c r="A137" s="1378" t="s">
        <v>426</v>
      </c>
      <c r="B137" s="1379"/>
      <c r="C137" s="1379"/>
      <c r="D137" s="1379"/>
      <c r="E137" s="1379"/>
      <c r="F137" s="1380"/>
      <c r="G137" s="719"/>
      <c r="H137" s="570"/>
    </row>
    <row r="138" spans="1:8" ht="15" customHeight="1" x14ac:dyDescent="0.2">
      <c r="A138" s="1207" t="s">
        <v>427</v>
      </c>
      <c r="B138" s="1208"/>
      <c r="C138" s="1208"/>
      <c r="D138" s="1208"/>
      <c r="E138" s="1208"/>
      <c r="F138" s="1208"/>
      <c r="G138" s="1209"/>
      <c r="H138" s="570"/>
    </row>
    <row r="139" spans="1:8" ht="28.5" customHeight="1" x14ac:dyDescent="0.2">
      <c r="A139" s="1313" t="s">
        <v>428</v>
      </c>
      <c r="B139" s="1314"/>
      <c r="C139" s="1314"/>
      <c r="D139" s="1314"/>
      <c r="E139" s="1314"/>
      <c r="F139" s="1314"/>
      <c r="G139" s="397"/>
      <c r="H139" s="570"/>
    </row>
    <row r="140" spans="1:8" ht="45.75" customHeight="1" x14ac:dyDescent="0.2">
      <c r="A140" s="1313" t="s">
        <v>418</v>
      </c>
      <c r="B140" s="1314"/>
      <c r="C140" s="1314"/>
      <c r="D140" s="1314"/>
      <c r="E140" s="1314"/>
      <c r="F140" s="1314"/>
      <c r="G140" s="397"/>
      <c r="H140" s="570"/>
    </row>
    <row r="141" spans="1:8" ht="29.25" customHeight="1" x14ac:dyDescent="0.2">
      <c r="A141" s="1313" t="s">
        <v>419</v>
      </c>
      <c r="B141" s="1314"/>
      <c r="C141" s="1314"/>
      <c r="D141" s="1314"/>
      <c r="E141" s="1314"/>
      <c r="F141" s="1314"/>
      <c r="G141" s="397"/>
      <c r="H141" s="570"/>
    </row>
    <row r="142" spans="1:8" ht="71.25" customHeight="1" x14ac:dyDescent="0.2">
      <c r="A142" s="1313" t="s">
        <v>420</v>
      </c>
      <c r="B142" s="1314"/>
      <c r="C142" s="1314"/>
      <c r="D142" s="1314"/>
      <c r="E142" s="1314"/>
      <c r="F142" s="1314"/>
      <c r="G142" s="397"/>
      <c r="H142" s="570"/>
    </row>
    <row r="143" spans="1:8" ht="44.25" customHeight="1" x14ac:dyDescent="0.2">
      <c r="A143" s="1313" t="s">
        <v>421</v>
      </c>
      <c r="B143" s="1314"/>
      <c r="C143" s="1314"/>
      <c r="D143" s="1314"/>
      <c r="E143" s="1314"/>
      <c r="F143" s="1314"/>
      <c r="G143" s="397"/>
      <c r="H143" s="570"/>
    </row>
    <row r="144" spans="1:8" ht="29.25" customHeight="1" thickBot="1" x14ac:dyDescent="0.25">
      <c r="A144" s="1281" t="s">
        <v>429</v>
      </c>
      <c r="B144" s="1282"/>
      <c r="C144" s="1282"/>
      <c r="D144" s="1282"/>
      <c r="E144" s="1282"/>
      <c r="F144" s="1282"/>
      <c r="G144" s="696"/>
      <c r="H144" s="570"/>
    </row>
    <row r="145" spans="1:10" ht="15" thickBot="1" x14ac:dyDescent="0.25">
      <c r="A145" s="1391"/>
      <c r="B145" s="1391"/>
      <c r="C145" s="1391"/>
      <c r="D145" s="1391"/>
      <c r="E145" s="1391"/>
      <c r="F145" s="1391"/>
      <c r="G145" s="1391"/>
      <c r="H145" s="570"/>
    </row>
    <row r="146" spans="1:10" ht="16.5" customHeight="1" thickBot="1" x14ac:dyDescent="0.25">
      <c r="A146" s="1392" t="s">
        <v>430</v>
      </c>
      <c r="B146" s="1393"/>
      <c r="C146" s="1393"/>
      <c r="D146" s="1393"/>
      <c r="E146" s="1393"/>
      <c r="F146" s="1393"/>
      <c r="G146" s="1393"/>
      <c r="H146" s="570"/>
    </row>
    <row r="147" spans="1:10" ht="15" x14ac:dyDescent="0.2">
      <c r="A147" s="1207" t="s">
        <v>431</v>
      </c>
      <c r="B147" s="1208"/>
      <c r="C147" s="1208"/>
      <c r="D147" s="1208"/>
      <c r="E147" s="1208"/>
      <c r="F147" s="1208"/>
      <c r="G147" s="1209"/>
      <c r="H147" s="570"/>
    </row>
    <row r="148" spans="1:10" ht="15" x14ac:dyDescent="0.2">
      <c r="A148" s="1378" t="s">
        <v>432</v>
      </c>
      <c r="B148" s="1384"/>
      <c r="C148" s="1384"/>
      <c r="D148" s="1384"/>
      <c r="E148" s="1384"/>
      <c r="F148" s="1396"/>
      <c r="G148" s="690"/>
      <c r="H148" s="570"/>
      <c r="J148" s="7" t="b">
        <f>IF(General!$D$62="voluntary update",$G$148="yes",FALSE)</f>
        <v>0</v>
      </c>
    </row>
    <row r="149" spans="1:10" ht="15" customHeight="1" x14ac:dyDescent="0.2">
      <c r="A149" s="1316" t="s">
        <v>434</v>
      </c>
      <c r="B149" s="1317"/>
      <c r="C149" s="1317"/>
      <c r="D149" s="1317"/>
      <c r="E149" s="1317"/>
      <c r="F149" s="1317"/>
      <c r="G149" s="1397"/>
      <c r="H149" s="570"/>
    </row>
    <row r="150" spans="1:10" ht="29.25" customHeight="1" thickBot="1" x14ac:dyDescent="0.25">
      <c r="A150" s="1281" t="s">
        <v>435</v>
      </c>
      <c r="B150" s="1282"/>
      <c r="C150" s="1282"/>
      <c r="D150" s="1282"/>
      <c r="E150" s="1282"/>
      <c r="F150" s="1282"/>
      <c r="G150" s="696"/>
      <c r="H150" s="570"/>
    </row>
    <row r="151" spans="1:10" ht="15" customHeight="1" thickBot="1" x14ac:dyDescent="0.25">
      <c r="A151" s="1263"/>
      <c r="B151" s="1263"/>
      <c r="C151" s="1263"/>
      <c r="D151" s="1263"/>
      <c r="E151" s="1263"/>
      <c r="F151" s="1263"/>
      <c r="G151" s="1263"/>
      <c r="H151" s="570"/>
    </row>
    <row r="152" spans="1:10" ht="16.5" customHeight="1" thickBot="1" x14ac:dyDescent="0.25">
      <c r="A152" s="1141" t="s">
        <v>436</v>
      </c>
      <c r="B152" s="1142"/>
      <c r="C152" s="1142"/>
      <c r="D152" s="1142"/>
      <c r="E152" s="1142"/>
      <c r="F152" s="1142"/>
      <c r="G152" s="1142"/>
      <c r="H152" s="570"/>
    </row>
    <row r="153" spans="1:10" ht="29.25" customHeight="1" thickBot="1" x14ac:dyDescent="0.25">
      <c r="A153" s="1394" t="s">
        <v>297</v>
      </c>
      <c r="B153" s="1395"/>
      <c r="C153" s="1395"/>
      <c r="D153" s="1395"/>
      <c r="E153" s="1395"/>
      <c r="F153" s="1395"/>
      <c r="G153" s="1395"/>
      <c r="H153" s="570"/>
    </row>
    <row r="154" spans="1:10" ht="15" customHeight="1" x14ac:dyDescent="0.2">
      <c r="A154" s="1323" t="s">
        <v>298</v>
      </c>
      <c r="B154" s="1324"/>
      <c r="C154" s="1324"/>
      <c r="D154" s="1324"/>
      <c r="E154" s="1324"/>
      <c r="F154" s="1324"/>
      <c r="G154" s="1324"/>
      <c r="H154" s="570"/>
    </row>
    <row r="155" spans="1:10" ht="30" customHeight="1" x14ac:dyDescent="0.2">
      <c r="A155" s="1316" t="s">
        <v>299</v>
      </c>
      <c r="B155" s="1318"/>
      <c r="C155" s="1121"/>
      <c r="D155" s="1164"/>
      <c r="E155" s="1164"/>
      <c r="F155" s="1164"/>
      <c r="G155" s="1164"/>
      <c r="H155" s="570"/>
    </row>
    <row r="156" spans="1:10" ht="45.75" customHeight="1" thickBot="1" x14ac:dyDescent="0.25">
      <c r="A156" s="1316" t="s">
        <v>437</v>
      </c>
      <c r="B156" s="1318"/>
      <c r="C156" s="1121"/>
      <c r="D156" s="1164"/>
      <c r="E156" s="1164"/>
      <c r="F156" s="1164"/>
      <c r="G156" s="1164"/>
      <c r="H156" s="570"/>
    </row>
    <row r="157" spans="1:10" ht="15" customHeight="1" x14ac:dyDescent="0.2">
      <c r="A157" s="1323" t="s">
        <v>301</v>
      </c>
      <c r="B157" s="1324"/>
      <c r="C157" s="1324"/>
      <c r="D157" s="1324"/>
      <c r="E157" s="1324"/>
      <c r="F157" s="1324"/>
      <c r="G157" s="1324"/>
      <c r="H157" s="570"/>
    </row>
    <row r="158" spans="1:10" ht="30" customHeight="1" x14ac:dyDescent="0.2">
      <c r="A158" s="1316" t="s">
        <v>302</v>
      </c>
      <c r="B158" s="1318"/>
      <c r="C158" s="1121"/>
      <c r="D158" s="1164"/>
      <c r="E158" s="1164"/>
      <c r="F158" s="1164"/>
      <c r="G158" s="1164"/>
      <c r="H158" s="570"/>
    </row>
    <row r="159" spans="1:10" ht="60" customHeight="1" thickBot="1" x14ac:dyDescent="0.25">
      <c r="A159" s="1316" t="s">
        <v>438</v>
      </c>
      <c r="B159" s="1318"/>
      <c r="C159" s="1121"/>
      <c r="D159" s="1164"/>
      <c r="E159" s="1164"/>
      <c r="F159" s="1164"/>
      <c r="G159" s="1164"/>
      <c r="H159" s="570"/>
    </row>
    <row r="160" spans="1:10" ht="15" customHeight="1" x14ac:dyDescent="0.2">
      <c r="A160" s="1323" t="s">
        <v>304</v>
      </c>
      <c r="B160" s="1324"/>
      <c r="C160" s="1324"/>
      <c r="D160" s="1324"/>
      <c r="E160" s="1324"/>
      <c r="F160" s="1324"/>
      <c r="G160" s="1324"/>
      <c r="H160" s="570"/>
    </row>
    <row r="161" spans="1:11" ht="30" customHeight="1" x14ac:dyDescent="0.2">
      <c r="A161" s="1316" t="s">
        <v>305</v>
      </c>
      <c r="B161" s="1318"/>
      <c r="C161" s="1121"/>
      <c r="D161" s="1164"/>
      <c r="E161" s="1164"/>
      <c r="F161" s="1164"/>
      <c r="G161" s="1164"/>
      <c r="H161" s="570"/>
    </row>
    <row r="162" spans="1:11" ht="58.5" customHeight="1" thickBot="1" x14ac:dyDescent="0.25">
      <c r="A162" s="1272" t="s">
        <v>439</v>
      </c>
      <c r="B162" s="1326"/>
      <c r="C162" s="1173"/>
      <c r="D162" s="1174"/>
      <c r="E162" s="1174"/>
      <c r="F162" s="1174"/>
      <c r="G162" s="1174"/>
      <c r="H162" s="570"/>
    </row>
    <row r="163" spans="1:11" ht="15" customHeight="1" thickBot="1" x14ac:dyDescent="0.25">
      <c r="A163" s="1263"/>
      <c r="B163" s="1263"/>
      <c r="C163" s="1263"/>
      <c r="D163" s="1263"/>
      <c r="E163" s="1263"/>
      <c r="F163" s="1263"/>
      <c r="G163" s="1263"/>
      <c r="H163" s="570"/>
    </row>
    <row r="164" spans="1:11" ht="16.5" customHeight="1" thickBot="1" x14ac:dyDescent="0.25">
      <c r="A164" s="1431" t="s">
        <v>440</v>
      </c>
      <c r="B164" s="1432"/>
      <c r="C164" s="1432"/>
      <c r="D164" s="1432"/>
      <c r="E164" s="1432"/>
      <c r="F164" s="1432"/>
      <c r="G164" s="1432"/>
      <c r="H164" s="570"/>
    </row>
    <row r="165" spans="1:11" ht="15" customHeight="1" x14ac:dyDescent="0.2">
      <c r="A165" s="1403" t="s">
        <v>441</v>
      </c>
      <c r="B165" s="1404"/>
      <c r="C165" s="1404"/>
      <c r="D165" s="1404"/>
      <c r="E165" s="1404"/>
      <c r="F165" s="1404"/>
      <c r="G165" s="1404"/>
      <c r="H165" s="570"/>
    </row>
    <row r="166" spans="1:11" ht="73.5" customHeight="1" x14ac:dyDescent="0.2">
      <c r="A166" s="1433" t="s">
        <v>442</v>
      </c>
      <c r="B166" s="1434"/>
      <c r="C166" s="1434"/>
      <c r="D166" s="1434"/>
      <c r="E166" s="1434"/>
      <c r="F166" s="1434"/>
      <c r="G166" s="1360"/>
      <c r="H166" s="570"/>
    </row>
    <row r="167" spans="1:11" ht="15" customHeight="1" x14ac:dyDescent="0.2">
      <c r="A167" s="1410" t="s">
        <v>443</v>
      </c>
      <c r="B167" s="1410"/>
      <c r="C167" s="1410"/>
      <c r="D167" s="1410"/>
      <c r="E167" s="1410"/>
      <c r="F167" s="1410"/>
      <c r="G167" s="710"/>
      <c r="H167" s="570"/>
    </row>
    <row r="168" spans="1:11" ht="30" customHeight="1" x14ac:dyDescent="0.2">
      <c r="A168" s="1410" t="s">
        <v>444</v>
      </c>
      <c r="B168" s="1410"/>
      <c r="C168" s="1410"/>
      <c r="D168" s="1410"/>
      <c r="E168" s="1410"/>
      <c r="F168" s="1410"/>
      <c r="G168" s="710"/>
      <c r="H168" s="570"/>
    </row>
    <row r="169" spans="1:11" ht="15" customHeight="1" x14ac:dyDescent="0.2">
      <c r="A169" s="1410" t="s">
        <v>445</v>
      </c>
      <c r="B169" s="1410"/>
      <c r="C169" s="1410"/>
      <c r="D169" s="1410"/>
      <c r="E169" s="1410"/>
      <c r="F169" s="1410"/>
      <c r="G169" s="710"/>
      <c r="H169" s="570"/>
    </row>
    <row r="170" spans="1:11" ht="30" customHeight="1" x14ac:dyDescent="0.2">
      <c r="A170" s="1410" t="s">
        <v>446</v>
      </c>
      <c r="B170" s="1410"/>
      <c r="C170" s="1410"/>
      <c r="D170" s="1410"/>
      <c r="E170" s="1410"/>
      <c r="F170" s="1410"/>
      <c r="G170" s="710"/>
      <c r="H170" s="570"/>
    </row>
    <row r="171" spans="1:11" ht="30" customHeight="1" x14ac:dyDescent="0.2">
      <c r="A171" s="1410" t="s">
        <v>447</v>
      </c>
      <c r="B171" s="1410"/>
      <c r="C171" s="1410"/>
      <c r="D171" s="1410"/>
      <c r="E171" s="1410"/>
      <c r="F171" s="1410"/>
      <c r="G171" s="710"/>
      <c r="H171" s="570"/>
      <c r="J171" s="7" t="s">
        <v>448</v>
      </c>
    </row>
    <row r="172" spans="1:11" ht="15" customHeight="1" x14ac:dyDescent="0.2">
      <c r="A172" s="1426" t="s">
        <v>357</v>
      </c>
      <c r="B172" s="1427"/>
      <c r="C172" s="1427"/>
      <c r="D172" s="1427"/>
      <c r="E172" s="1427"/>
      <c r="F172" s="1427"/>
      <c r="G172" s="235"/>
      <c r="H172" s="570"/>
      <c r="J172" s="7" t="str">
        <f>IF(COUNTIF($G$169:$G$171,"yes")&gt;0,"REQUIRED",IF(OR($G$167="NO",$G$167="",$G$168=""),"NOT REQUIRED",IF(AND($G$167="YES",$G$168="NO"),"REQUIRED",IF(AND($G$167="YES",$G$168="YES"),"MAYBE REQUIRED","REQUIRED"))))</f>
        <v>NOT REQUIRED</v>
      </c>
      <c r="K172" s="7" t="str">
        <f>IF(OR($J$172="REQUIRED",$J$172="MAYBE REQUIRED"),"YES","NO")</f>
        <v>NO</v>
      </c>
    </row>
    <row r="173" spans="1:11" ht="30" customHeight="1" x14ac:dyDescent="0.2">
      <c r="A173" s="1420" t="str">
        <f>IF(J172="MAYBE REQUIRED","An impacts analysis may be required depending on the reason allowable emission rates have increased. Contact APD for additional guidance.","")</f>
        <v/>
      </c>
      <c r="B173" s="1421"/>
      <c r="C173" s="1421"/>
      <c r="D173" s="1421"/>
      <c r="E173" s="1421"/>
      <c r="F173" s="1421"/>
      <c r="G173" s="1421"/>
      <c r="H173" s="570"/>
      <c r="J173" s="7" t="b">
        <f>J172&lt;&gt;"MAYBE REQUIRED"</f>
        <v>1</v>
      </c>
    </row>
    <row r="174" spans="1:11" ht="30" customHeight="1" x14ac:dyDescent="0.2">
      <c r="A174" s="1361" t="s">
        <v>449</v>
      </c>
      <c r="B174" s="1362"/>
      <c r="C174" s="1362"/>
      <c r="D174" s="1362"/>
      <c r="E174" s="1362"/>
      <c r="F174" s="1362"/>
      <c r="G174" s="396"/>
      <c r="H174" s="570"/>
    </row>
    <row r="175" spans="1:11" ht="60" customHeight="1" thickBot="1" x14ac:dyDescent="0.25">
      <c r="A175" s="1424" t="s">
        <v>450</v>
      </c>
      <c r="B175" s="1425"/>
      <c r="C175" s="1422"/>
      <c r="D175" s="1423"/>
      <c r="E175" s="1423"/>
      <c r="F175" s="1423"/>
      <c r="G175" s="1423"/>
      <c r="H175" s="570"/>
    </row>
    <row r="176" spans="1:11" ht="15" customHeight="1" x14ac:dyDescent="0.2">
      <c r="A176" s="1403" t="s">
        <v>451</v>
      </c>
      <c r="B176" s="1404"/>
      <c r="C176" s="1404"/>
      <c r="D176" s="1404"/>
      <c r="E176" s="1404"/>
      <c r="F176" s="1404"/>
      <c r="G176" s="1404"/>
      <c r="H176" s="570"/>
    </row>
    <row r="177" spans="1:8" ht="60" customHeight="1" x14ac:dyDescent="0.2">
      <c r="A177" s="1378" t="s">
        <v>452</v>
      </c>
      <c r="B177" s="1379"/>
      <c r="C177" s="1379"/>
      <c r="D177" s="1379"/>
      <c r="E177" s="1379"/>
      <c r="F177" s="1379"/>
      <c r="G177" s="1379"/>
      <c r="H177" s="570"/>
    </row>
    <row r="178" spans="1:8" ht="15" customHeight="1" x14ac:dyDescent="0.2">
      <c r="A178" s="1407" t="s">
        <v>453</v>
      </c>
      <c r="B178" s="1408"/>
      <c r="C178" s="1408"/>
      <c r="D178" s="1408"/>
      <c r="E178" s="1408"/>
      <c r="F178" s="1408"/>
      <c r="G178" s="1408"/>
      <c r="H178" s="570"/>
    </row>
    <row r="179" spans="1:8" ht="15" customHeight="1" x14ac:dyDescent="0.2">
      <c r="A179" s="1313" t="s">
        <v>454</v>
      </c>
      <c r="B179" s="1314"/>
      <c r="C179" s="1314"/>
      <c r="D179" s="1314"/>
      <c r="E179" s="1314"/>
      <c r="F179" s="1314"/>
      <c r="G179" s="397"/>
      <c r="H179" s="570"/>
    </row>
    <row r="180" spans="1:8" ht="30" customHeight="1" thickBot="1" x14ac:dyDescent="0.25">
      <c r="A180" s="1400" t="s">
        <v>455</v>
      </c>
      <c r="B180" s="1401"/>
      <c r="C180" s="1401"/>
      <c r="D180" s="1402"/>
      <c r="E180" s="1173"/>
      <c r="F180" s="1174"/>
      <c r="G180" s="1174"/>
      <c r="H180" s="570"/>
    </row>
    <row r="181" spans="1:8" ht="15" customHeight="1" x14ac:dyDescent="0.2">
      <c r="A181" s="1403" t="s">
        <v>456</v>
      </c>
      <c r="B181" s="1404"/>
      <c r="C181" s="1404"/>
      <c r="D181" s="1404"/>
      <c r="E181" s="1404"/>
      <c r="F181" s="1404"/>
      <c r="G181" s="1404"/>
      <c r="H181" s="570"/>
    </row>
    <row r="182" spans="1:8" ht="60" customHeight="1" x14ac:dyDescent="0.2">
      <c r="A182" s="1405" t="s">
        <v>457</v>
      </c>
      <c r="B182" s="1406"/>
      <c r="C182" s="1406"/>
      <c r="D182" s="1406"/>
      <c r="E182" s="1406"/>
      <c r="F182" s="1406"/>
      <c r="G182" s="1406"/>
      <c r="H182" s="570"/>
    </row>
    <row r="183" spans="1:8" ht="15" customHeight="1" x14ac:dyDescent="0.2">
      <c r="A183" s="1407" t="s">
        <v>458</v>
      </c>
      <c r="B183" s="1408"/>
      <c r="C183" s="1408"/>
      <c r="D183" s="1408"/>
      <c r="E183" s="1408"/>
      <c r="F183" s="1408"/>
      <c r="G183" s="1408"/>
      <c r="H183" s="570"/>
    </row>
    <row r="184" spans="1:8" ht="15" customHeight="1" x14ac:dyDescent="0.2">
      <c r="A184" s="1409" t="s">
        <v>459</v>
      </c>
      <c r="B184" s="1410"/>
      <c r="C184" s="1410"/>
      <c r="D184" s="1410"/>
      <c r="E184" s="1410"/>
      <c r="F184" s="1410"/>
      <c r="G184" s="705"/>
      <c r="H184" s="570"/>
    </row>
    <row r="185" spans="1:8" ht="15" customHeight="1" x14ac:dyDescent="0.2">
      <c r="A185" s="1313" t="s">
        <v>460</v>
      </c>
      <c r="B185" s="1314"/>
      <c r="C185" s="1314"/>
      <c r="D185" s="1314"/>
      <c r="E185" s="1314"/>
      <c r="F185" s="1314"/>
      <c r="G185" s="705"/>
      <c r="H185" s="570"/>
    </row>
    <row r="186" spans="1:8" ht="30" customHeight="1" thickBot="1" x14ac:dyDescent="0.25">
      <c r="A186" s="1400" t="s">
        <v>461</v>
      </c>
      <c r="B186" s="1401"/>
      <c r="C186" s="1401"/>
      <c r="D186" s="1402"/>
      <c r="E186" s="1173"/>
      <c r="F186" s="1174"/>
      <c r="G186" s="1174"/>
      <c r="H186" s="570"/>
    </row>
    <row r="187" spans="1:8" ht="15" customHeight="1" x14ac:dyDescent="0.2">
      <c r="A187" s="1418" t="s">
        <v>462</v>
      </c>
      <c r="B187" s="1419"/>
      <c r="C187" s="1419"/>
      <c r="D187" s="1419"/>
      <c r="E187" s="1419"/>
      <c r="F187" s="1419"/>
      <c r="G187" s="1419"/>
      <c r="H187" s="570"/>
    </row>
    <row r="188" spans="1:8" ht="30" customHeight="1" x14ac:dyDescent="0.2">
      <c r="A188" s="1428" t="s">
        <v>463</v>
      </c>
      <c r="B188" s="1429"/>
      <c r="C188" s="1429"/>
      <c r="D188" s="1429"/>
      <c r="E188" s="1429"/>
      <c r="F188" s="1430"/>
      <c r="G188" s="432" t="str">
        <f>IF(ISBLANK(General!D92),"",IF(ISNUMBER(MATCH(General!D92,'Hidden Calculations'!CA3:CA10,0)),"Yes","No"))</f>
        <v/>
      </c>
      <c r="H188" s="570"/>
    </row>
    <row r="189" spans="1:8" ht="15" customHeight="1" x14ac:dyDescent="0.2">
      <c r="A189" s="1412" t="s">
        <v>464</v>
      </c>
      <c r="B189" s="1413"/>
      <c r="C189" s="1413"/>
      <c r="D189" s="1413"/>
      <c r="E189" s="1413"/>
      <c r="F189" s="1414"/>
      <c r="G189" s="433"/>
      <c r="H189" s="570"/>
    </row>
    <row r="190" spans="1:8" ht="60" customHeight="1" x14ac:dyDescent="0.2">
      <c r="A190" s="1412" t="s">
        <v>465</v>
      </c>
      <c r="B190" s="1413"/>
      <c r="C190" s="1413"/>
      <c r="D190" s="1413"/>
      <c r="E190" s="1413"/>
      <c r="F190" s="1414"/>
      <c r="G190" s="433"/>
      <c r="H190" s="570"/>
    </row>
    <row r="191" spans="1:8" ht="17.100000000000001" customHeight="1" thickBot="1" x14ac:dyDescent="0.25">
      <c r="A191" s="1407" t="s">
        <v>466</v>
      </c>
      <c r="B191" s="1408"/>
      <c r="C191" s="1408"/>
      <c r="D191" s="1408"/>
      <c r="E191" s="1408"/>
      <c r="F191" s="1408"/>
      <c r="G191" s="1408"/>
      <c r="H191" s="570"/>
    </row>
    <row r="192" spans="1:8" ht="15.75" thickBot="1" x14ac:dyDescent="0.25">
      <c r="A192" s="1340"/>
      <c r="B192" s="1341"/>
      <c r="C192" s="1341"/>
      <c r="D192" s="1341"/>
      <c r="E192" s="1341"/>
      <c r="F192" s="1341"/>
      <c r="G192" s="1342"/>
      <c r="H192" s="570"/>
    </row>
    <row r="193" spans="1:8" ht="16.5" customHeight="1" thickBot="1" x14ac:dyDescent="0.25">
      <c r="A193" s="1338" t="s">
        <v>467</v>
      </c>
      <c r="B193" s="1339"/>
      <c r="C193" s="1339"/>
      <c r="D193" s="1339"/>
      <c r="E193" s="1339"/>
      <c r="F193" s="1339"/>
      <c r="G193" s="1339"/>
      <c r="H193" s="570"/>
    </row>
    <row r="194" spans="1:8" customFormat="1" ht="15" customHeight="1" x14ac:dyDescent="0.2">
      <c r="A194" s="1346" t="s">
        <v>468</v>
      </c>
      <c r="B194" s="1347"/>
      <c r="C194" s="1347"/>
      <c r="D194" s="1347"/>
      <c r="E194" s="1347"/>
      <c r="F194" s="1347"/>
      <c r="G194" s="1348"/>
      <c r="H194" s="226"/>
    </row>
    <row r="195" spans="1:8" customFormat="1" ht="15" customHeight="1" x14ac:dyDescent="0.2">
      <c r="A195" s="1415" t="s">
        <v>469</v>
      </c>
      <c r="B195" s="1416"/>
      <c r="C195" s="1417"/>
      <c r="D195" s="1121"/>
      <c r="E195" s="1164"/>
      <c r="F195" s="1164"/>
      <c r="G195" s="1164"/>
      <c r="H195" s="226"/>
    </row>
    <row r="196" spans="1:8" customFormat="1" ht="15" customHeight="1" x14ac:dyDescent="0.2">
      <c r="A196" s="1415" t="s">
        <v>470</v>
      </c>
      <c r="B196" s="1416"/>
      <c r="C196" s="1417"/>
      <c r="D196" s="1121"/>
      <c r="E196" s="1164"/>
      <c r="F196" s="1164"/>
      <c r="G196" s="1164"/>
      <c r="H196" s="226"/>
    </row>
    <row r="197" spans="1:8" customFormat="1" ht="30" customHeight="1" x14ac:dyDescent="0.2">
      <c r="A197" s="1332" t="s">
        <v>471</v>
      </c>
      <c r="B197" s="1333"/>
      <c r="C197" s="1334"/>
      <c r="D197" s="1121"/>
      <c r="E197" s="1164"/>
      <c r="F197" s="1164"/>
      <c r="G197" s="1164"/>
      <c r="H197" s="226"/>
    </row>
    <row r="198" spans="1:8" customFormat="1" ht="30" customHeight="1" x14ac:dyDescent="0.2">
      <c r="A198" s="1332" t="s">
        <v>472</v>
      </c>
      <c r="B198" s="1333"/>
      <c r="C198" s="1334"/>
      <c r="D198" s="1121"/>
      <c r="E198" s="1164"/>
      <c r="F198" s="1164"/>
      <c r="G198" s="1164"/>
      <c r="H198" s="226"/>
    </row>
    <row r="199" spans="1:8" customFormat="1" ht="29.25" customHeight="1" x14ac:dyDescent="0.2">
      <c r="A199" s="1332" t="s">
        <v>473</v>
      </c>
      <c r="B199" s="1333"/>
      <c r="C199" s="1334"/>
      <c r="D199" s="1372"/>
      <c r="E199" s="1373"/>
      <c r="F199" s="1373"/>
      <c r="G199" s="1373"/>
      <c r="H199" s="226"/>
    </row>
    <row r="200" spans="1:8" customFormat="1" ht="30.75" customHeight="1" thickBot="1" x14ac:dyDescent="0.25">
      <c r="A200" s="1332" t="s">
        <v>474</v>
      </c>
      <c r="B200" s="1333"/>
      <c r="C200" s="1334"/>
      <c r="D200" s="1121"/>
      <c r="E200" s="1164"/>
      <c r="F200" s="1164"/>
      <c r="G200" s="1164"/>
      <c r="H200" s="226"/>
    </row>
    <row r="201" spans="1:8" customFormat="1" ht="15" customHeight="1" x14ac:dyDescent="0.2">
      <c r="A201" s="1346" t="s">
        <v>475</v>
      </c>
      <c r="B201" s="1347"/>
      <c r="C201" s="1347"/>
      <c r="D201" s="1347"/>
      <c r="E201" s="1347"/>
      <c r="F201" s="1347"/>
      <c r="G201" s="1348"/>
      <c r="H201" s="226"/>
    </row>
    <row r="202" spans="1:8" customFormat="1" ht="15" customHeight="1" thickBot="1" x14ac:dyDescent="0.25">
      <c r="A202" s="1351" t="s">
        <v>476</v>
      </c>
      <c r="B202" s="1352"/>
      <c r="C202" s="1353"/>
      <c r="D202" s="1349"/>
      <c r="E202" s="1350"/>
      <c r="F202" s="1350"/>
      <c r="G202" s="1350"/>
      <c r="H202" s="229"/>
    </row>
    <row r="203" spans="1:8" ht="17.100000000000001" customHeight="1" x14ac:dyDescent="0.2">
      <c r="A203" s="1217" t="s">
        <v>329</v>
      </c>
      <c r="B203" s="1217"/>
      <c r="C203" s="1217"/>
      <c r="D203" s="1217"/>
      <c r="E203" s="1217"/>
      <c r="F203" s="1217"/>
      <c r="G203" s="1217"/>
      <c r="H203" s="1217"/>
    </row>
    <row r="204" spans="1:8" ht="8.4499999999999993" customHeight="1" x14ac:dyDescent="0.2">
      <c r="A204" s="156" t="s">
        <v>106</v>
      </c>
      <c r="B204" s="156"/>
      <c r="C204" s="156"/>
      <c r="D204" s="156"/>
      <c r="E204" s="156"/>
      <c r="F204" s="156"/>
      <c r="G204" s="156"/>
      <c r="H204" s="156"/>
    </row>
  </sheetData>
  <sheetProtection algorithmName="SHA-512" hashValue="y9ZnuV+c+8oiDeodtdfOjR9cr090z57ZfSOXnHEyJ0eK7OCV2XqJ9vLU1TiayPYWR5+DRoPSL5i/ikHWddS/yA==" saltValue="Ubwqi/zVEk3xEHhyeKizQw==" spinCount="100000" sheet="1" objects="1" scenarios="1" formatRows="0" autoFilter="0"/>
  <mergeCells count="246">
    <mergeCell ref="A1:H1"/>
    <mergeCell ref="A191:G191"/>
    <mergeCell ref="A190:F190"/>
    <mergeCell ref="A195:C195"/>
    <mergeCell ref="A196:C196"/>
    <mergeCell ref="A189:F189"/>
    <mergeCell ref="E186:G186"/>
    <mergeCell ref="A187:G187"/>
    <mergeCell ref="A194:G194"/>
    <mergeCell ref="A173:G173"/>
    <mergeCell ref="C175:G175"/>
    <mergeCell ref="A174:F174"/>
    <mergeCell ref="A175:B175"/>
    <mergeCell ref="A172:F172"/>
    <mergeCell ref="A188:F188"/>
    <mergeCell ref="A163:G163"/>
    <mergeCell ref="A164:G164"/>
    <mergeCell ref="A165:G165"/>
    <mergeCell ref="A166:G166"/>
    <mergeCell ref="A151:G151"/>
    <mergeCell ref="A176:G176"/>
    <mergeCell ref="A177:G177"/>
    <mergeCell ref="A178:G178"/>
    <mergeCell ref="A179:F179"/>
    <mergeCell ref="A180:D180"/>
    <mergeCell ref="E180:G180"/>
    <mergeCell ref="A181:G181"/>
    <mergeCell ref="A182:G182"/>
    <mergeCell ref="A183:G183"/>
    <mergeCell ref="A184:F184"/>
    <mergeCell ref="A185:F185"/>
    <mergeCell ref="A186:D186"/>
    <mergeCell ref="A167:F167"/>
    <mergeCell ref="A168:F168"/>
    <mergeCell ref="A169:F169"/>
    <mergeCell ref="A170:F170"/>
    <mergeCell ref="A171:F171"/>
    <mergeCell ref="A120:G120"/>
    <mergeCell ref="A132:F132"/>
    <mergeCell ref="A133:F133"/>
    <mergeCell ref="A145:G145"/>
    <mergeCell ref="A146:G146"/>
    <mergeCell ref="A147:G147"/>
    <mergeCell ref="A150:F150"/>
    <mergeCell ref="A157:G157"/>
    <mergeCell ref="A153:G153"/>
    <mergeCell ref="A152:G152"/>
    <mergeCell ref="A143:F143"/>
    <mergeCell ref="A141:F141"/>
    <mergeCell ref="A142:F142"/>
    <mergeCell ref="A148:F148"/>
    <mergeCell ref="A149:G149"/>
    <mergeCell ref="A139:F139"/>
    <mergeCell ref="A144:F144"/>
    <mergeCell ref="A137:F137"/>
    <mergeCell ref="A134:F134"/>
    <mergeCell ref="A135:F135"/>
    <mergeCell ref="A140:F140"/>
    <mergeCell ref="A136:G136"/>
    <mergeCell ref="A138:G138"/>
    <mergeCell ref="A130:F130"/>
    <mergeCell ref="A124:G124"/>
    <mergeCell ref="A162:B162"/>
    <mergeCell ref="C162:G162"/>
    <mergeCell ref="A161:B161"/>
    <mergeCell ref="C161:G161"/>
    <mergeCell ref="A154:G154"/>
    <mergeCell ref="A155:B155"/>
    <mergeCell ref="A158:B158"/>
    <mergeCell ref="C158:G158"/>
    <mergeCell ref="A159:B159"/>
    <mergeCell ref="C159:G159"/>
    <mergeCell ref="A160:G160"/>
    <mergeCell ref="C155:G155"/>
    <mergeCell ref="A156:B156"/>
    <mergeCell ref="C156:G156"/>
    <mergeCell ref="A126:F126"/>
    <mergeCell ref="A131:F131"/>
    <mergeCell ref="A34:F34"/>
    <mergeCell ref="A36:F36"/>
    <mergeCell ref="A35:F35"/>
    <mergeCell ref="A33:G33"/>
    <mergeCell ref="A71:B71"/>
    <mergeCell ref="A64:B64"/>
    <mergeCell ref="C70:G70"/>
    <mergeCell ref="A70:B70"/>
    <mergeCell ref="C69:G69"/>
    <mergeCell ref="A57:B57"/>
    <mergeCell ref="A58:B58"/>
    <mergeCell ref="A59:B59"/>
    <mergeCell ref="A60:B60"/>
    <mergeCell ref="A67:B67"/>
    <mergeCell ref="A69:B69"/>
    <mergeCell ref="C56:G56"/>
    <mergeCell ref="C71:G71"/>
    <mergeCell ref="A55:G55"/>
    <mergeCell ref="A53:G53"/>
    <mergeCell ref="A51:G51"/>
    <mergeCell ref="C66:G66"/>
    <mergeCell ref="C67:G67"/>
    <mergeCell ref="C68:G68"/>
    <mergeCell ref="A44:F44"/>
    <mergeCell ref="A29:B29"/>
    <mergeCell ref="C28:G28"/>
    <mergeCell ref="C26:G26"/>
    <mergeCell ref="A27:B27"/>
    <mergeCell ref="C29:G29"/>
    <mergeCell ref="A30:B30"/>
    <mergeCell ref="C30:G30"/>
    <mergeCell ref="A11:G11"/>
    <mergeCell ref="D10:G10"/>
    <mergeCell ref="A10:C10"/>
    <mergeCell ref="A20:B20"/>
    <mergeCell ref="A24:B24"/>
    <mergeCell ref="A23:B23"/>
    <mergeCell ref="A22:B22"/>
    <mergeCell ref="C23:G23"/>
    <mergeCell ref="A13:F13"/>
    <mergeCell ref="A14:F14"/>
    <mergeCell ref="A18:F18"/>
    <mergeCell ref="A32:F32"/>
    <mergeCell ref="A2:G2"/>
    <mergeCell ref="A3:G3"/>
    <mergeCell ref="A4:G4"/>
    <mergeCell ref="A6:G6"/>
    <mergeCell ref="A19:G19"/>
    <mergeCell ref="C20:G20"/>
    <mergeCell ref="C22:G22"/>
    <mergeCell ref="A25:G25"/>
    <mergeCell ref="A21:B21"/>
    <mergeCell ref="A16:G16"/>
    <mergeCell ref="C24:G24"/>
    <mergeCell ref="A17:G17"/>
    <mergeCell ref="C21:G21"/>
    <mergeCell ref="A5:G5"/>
    <mergeCell ref="A7:F7"/>
    <mergeCell ref="A8:F8"/>
    <mergeCell ref="A12:F12"/>
    <mergeCell ref="A9:G9"/>
    <mergeCell ref="A15:G15"/>
    <mergeCell ref="A31:F31"/>
    <mergeCell ref="A26:B26"/>
    <mergeCell ref="C27:G27"/>
    <mergeCell ref="A28:B28"/>
    <mergeCell ref="D197:G197"/>
    <mergeCell ref="A199:C199"/>
    <mergeCell ref="D199:G199"/>
    <mergeCell ref="A198:C198"/>
    <mergeCell ref="D198:G198"/>
    <mergeCell ref="A91:G91"/>
    <mergeCell ref="A78:G78"/>
    <mergeCell ref="A79:F79"/>
    <mergeCell ref="A80:G80"/>
    <mergeCell ref="A88:F88"/>
    <mergeCell ref="A90:G90"/>
    <mergeCell ref="A93:F93"/>
    <mergeCell ref="A94:F94"/>
    <mergeCell ref="A92:F92"/>
    <mergeCell ref="A89:G89"/>
    <mergeCell ref="A103:F103"/>
    <mergeCell ref="A105:F105"/>
    <mergeCell ref="A122:F122"/>
    <mergeCell ref="A123:F123"/>
    <mergeCell ref="A125:F125"/>
    <mergeCell ref="A127:F127"/>
    <mergeCell ref="A128:F128"/>
    <mergeCell ref="A129:G129"/>
    <mergeCell ref="A121:F121"/>
    <mergeCell ref="A37:G37"/>
    <mergeCell ref="A38:F38"/>
    <mergeCell ref="A42:G42"/>
    <mergeCell ref="A43:F43"/>
    <mergeCell ref="A87:F87"/>
    <mergeCell ref="A95:F95"/>
    <mergeCell ref="E52:G52"/>
    <mergeCell ref="A52:D52"/>
    <mergeCell ref="A56:B56"/>
    <mergeCell ref="A54:G54"/>
    <mergeCell ref="A39:G39"/>
    <mergeCell ref="A40:F40"/>
    <mergeCell ref="A48:G48"/>
    <mergeCell ref="A41:F41"/>
    <mergeCell ref="A62:C62"/>
    <mergeCell ref="D62:G62"/>
    <mergeCell ref="A47:F47"/>
    <mergeCell ref="A45:F45"/>
    <mergeCell ref="A46:F46"/>
    <mergeCell ref="C60:G60"/>
    <mergeCell ref="C61:G61"/>
    <mergeCell ref="A63:G63"/>
    <mergeCell ref="A65:B65"/>
    <mergeCell ref="A68:B68"/>
    <mergeCell ref="A203:H203"/>
    <mergeCell ref="A193:G193"/>
    <mergeCell ref="A192:G192"/>
    <mergeCell ref="A77:G77"/>
    <mergeCell ref="A106:G106"/>
    <mergeCell ref="A113:G113"/>
    <mergeCell ref="A100:G100"/>
    <mergeCell ref="A101:G101"/>
    <mergeCell ref="A102:F102"/>
    <mergeCell ref="A82:G82"/>
    <mergeCell ref="A85:F85"/>
    <mergeCell ref="A83:F83"/>
    <mergeCell ref="A84:G84"/>
    <mergeCell ref="A81:G81"/>
    <mergeCell ref="A86:G86"/>
    <mergeCell ref="A99:G99"/>
    <mergeCell ref="A201:G201"/>
    <mergeCell ref="D195:G195"/>
    <mergeCell ref="D196:G196"/>
    <mergeCell ref="D202:G202"/>
    <mergeCell ref="A202:C202"/>
    <mergeCell ref="A200:C200"/>
    <mergeCell ref="D200:G200"/>
    <mergeCell ref="A197:C197"/>
    <mergeCell ref="A49:G49"/>
    <mergeCell ref="A50:F50"/>
    <mergeCell ref="A97:F97"/>
    <mergeCell ref="A96:G96"/>
    <mergeCell ref="A98:F98"/>
    <mergeCell ref="C57:G57"/>
    <mergeCell ref="C58:G58"/>
    <mergeCell ref="C59:G59"/>
    <mergeCell ref="C64:G64"/>
    <mergeCell ref="C65:G65"/>
    <mergeCell ref="A66:B66"/>
    <mergeCell ref="A61:B61"/>
    <mergeCell ref="A72:G72"/>
    <mergeCell ref="A73:F73"/>
    <mergeCell ref="A74:F74"/>
    <mergeCell ref="A75:G75"/>
    <mergeCell ref="A76:G76"/>
    <mergeCell ref="A108:F108"/>
    <mergeCell ref="A109:F109"/>
    <mergeCell ref="A110:F110"/>
    <mergeCell ref="A111:G111"/>
    <mergeCell ref="A104:F104"/>
    <mergeCell ref="A107:F107"/>
    <mergeCell ref="A114:G114"/>
    <mergeCell ref="A118:G118"/>
    <mergeCell ref="A119:G119"/>
    <mergeCell ref="A112:F112"/>
    <mergeCell ref="A115:F115"/>
    <mergeCell ref="A117:F117"/>
    <mergeCell ref="A116:F116"/>
  </mergeCells>
  <conditionalFormatting sqref="A48">
    <cfRule type="expression" dxfId="360" priority="61">
      <formula>AND($G$44&lt;&gt;"no",$G$45&lt;&gt;"no",$G$46&lt;&gt;"no",$G$47&lt;&gt;"no")</formula>
    </cfRule>
  </conditionalFormatting>
  <conditionalFormatting sqref="A196:A200">
    <cfRule type="expression" dxfId="359" priority="20">
      <formula>$D$195="No"</formula>
    </cfRule>
  </conditionalFormatting>
  <conditionalFormatting sqref="A10:G11">
    <cfRule type="expression" dxfId="356" priority="78">
      <formula>$G$8="no"</formula>
    </cfRule>
  </conditionalFormatting>
  <conditionalFormatting sqref="A37:G37">
    <cfRule type="expression" dxfId="353" priority="67">
      <formula>AND($G$34="no",$G$35="no",$G$36="no")</formula>
    </cfRule>
  </conditionalFormatting>
  <conditionalFormatting sqref="A39:G41">
    <cfRule type="expression" dxfId="351" priority="65">
      <formula>OR($G$34="yes",$G$35="yes",$G$36="yes")</formula>
    </cfRule>
  </conditionalFormatting>
  <conditionalFormatting sqref="A45:G46">
    <cfRule type="expression" dxfId="349" priority="73">
      <formula>$G$43="first request"</formula>
    </cfRule>
  </conditionalFormatting>
  <conditionalFormatting sqref="A47:G47">
    <cfRule type="expression" dxfId="348" priority="72">
      <formula>OR($G$43="second request-litigation",$G$43="first request")</formula>
    </cfRule>
  </conditionalFormatting>
  <conditionalFormatting sqref="A49:G50">
    <cfRule type="expression" dxfId="347" priority="1">
      <formula>$J$49</formula>
    </cfRule>
  </conditionalFormatting>
  <conditionalFormatting sqref="A53:G71">
    <cfRule type="expression" dxfId="340" priority="81">
      <formula>$E$52="no"</formula>
    </cfRule>
  </conditionalFormatting>
  <conditionalFormatting sqref="A63:G71">
    <cfRule type="expression" dxfId="339" priority="79">
      <formula>$D$62="no"</formula>
    </cfRule>
  </conditionalFormatting>
  <conditionalFormatting sqref="A74:G75">
    <cfRule type="expression" dxfId="338" priority="4">
      <formula>$J$74</formula>
    </cfRule>
  </conditionalFormatting>
  <conditionalFormatting sqref="A104:G105">
    <cfRule type="expression" dxfId="333" priority="80">
      <formula>$G$103="no"</formula>
    </cfRule>
  </conditionalFormatting>
  <conditionalFormatting sqref="A156:G156">
    <cfRule type="expression" dxfId="323" priority="134">
      <formula>$C$155="no"</formula>
    </cfRule>
  </conditionalFormatting>
  <conditionalFormatting sqref="A159:G159">
    <cfRule type="expression" dxfId="322" priority="332">
      <formula>$C$158="no"</formula>
    </cfRule>
  </conditionalFormatting>
  <conditionalFormatting sqref="A162:G162">
    <cfRule type="expression" dxfId="321" priority="350">
      <formula>$C$161="no"</formula>
    </cfRule>
  </conditionalFormatting>
  <conditionalFormatting sqref="A168:G168">
    <cfRule type="expression" dxfId="319" priority="11">
      <formula>AND($G$167&lt;&gt;"",$G$167&lt;&gt;"YES")</formula>
    </cfRule>
  </conditionalFormatting>
  <conditionalFormatting sqref="A173:G173">
    <cfRule type="expression" dxfId="315" priority="8">
      <formula>$A$173=""</formula>
    </cfRule>
  </conditionalFormatting>
  <conditionalFormatting sqref="A174:G175">
    <cfRule type="expression" dxfId="314" priority="7">
      <formula>$G$172="NO"</formula>
    </cfRule>
  </conditionalFormatting>
  <conditionalFormatting sqref="A175:G175">
    <cfRule type="expression" dxfId="313" priority="5">
      <formula>AND($G$172="YES",$G$174="NO")</formula>
    </cfRule>
  </conditionalFormatting>
  <conditionalFormatting sqref="A180:G180">
    <cfRule type="expression" dxfId="311" priority="366">
      <formula>$G$179="no"</formula>
    </cfRule>
  </conditionalFormatting>
  <conditionalFormatting sqref="A185:G186">
    <cfRule type="expression" dxfId="310" priority="367">
      <formula>$G$184="no"</formula>
    </cfRule>
  </conditionalFormatting>
  <conditionalFormatting sqref="A186:G186">
    <cfRule type="expression" dxfId="309" priority="368">
      <formula>$G$185="no"</formula>
    </cfRule>
  </conditionalFormatting>
  <conditionalFormatting sqref="A189:G190">
    <cfRule type="expression" dxfId="308" priority="373">
      <formula>$G$188="no"</formula>
    </cfRule>
  </conditionalFormatting>
  <conditionalFormatting sqref="A189:G191">
    <cfRule type="expression" dxfId="307" priority="57">
      <formula>$G$188="No"</formula>
    </cfRule>
  </conditionalFormatting>
  <conditionalFormatting sqref="A190:G191">
    <cfRule type="expression" dxfId="306" priority="75">
      <formula>$G$189="no"</formula>
    </cfRule>
  </conditionalFormatting>
  <conditionalFormatting sqref="D196:D200">
    <cfRule type="expression" dxfId="304" priority="376">
      <formula>$D$195="No"</formula>
    </cfRule>
  </conditionalFormatting>
  <conditionalFormatting sqref="G34:G36">
    <cfRule type="expression" dxfId="303" priority="66">
      <formula>G34="yes"</formula>
    </cfRule>
  </conditionalFormatting>
  <conditionalFormatting sqref="G44:G47">
    <cfRule type="expression" dxfId="302" priority="62">
      <formula>$G44="no"</formula>
    </cfRule>
  </conditionalFormatting>
  <conditionalFormatting sqref="G74">
    <cfRule type="expression" dxfId="301" priority="798">
      <formula>$K$74</formula>
    </cfRule>
  </conditionalFormatting>
  <conditionalFormatting sqref="G107:G110">
    <cfRule type="expression" dxfId="300" priority="58">
      <formula>$G107="yes"</formula>
    </cfRule>
  </conditionalFormatting>
  <conditionalFormatting sqref="G172">
    <cfRule type="expression" dxfId="299" priority="9">
      <formula>AND($G$172&lt;&gt;$K$172,$G$172&lt;&gt;"")</formula>
    </cfRule>
  </conditionalFormatting>
  <dataValidations count="84">
    <dataValidation type="list" allowBlank="1" showErrorMessage="1" promptTitle="40 CFR Part 60" prompt=" Do NSPS subpart(s) apply to a facility in this application?" sqref="G111" xr:uid="{7EEC37BE-416F-4869-93B2-30D4135DA44C}">
      <formula1>"Yes,No"</formula1>
    </dataValidation>
    <dataValidation allowBlank="1" showErrorMessage="1" prompt="If applicable, list applicable subparts (e.g. Subpart M)" sqref="C156:G156" xr:uid="{61A78533-FE5F-43EE-AB4C-28F00D8F0E4A}"/>
    <dataValidation type="list" allowBlank="1" showErrorMessage="1" prompt=" Do NESHAP subpart(s) apply to a facility in this application? Select Yes or No." sqref="C158:G158" xr:uid="{AF168053-0B3C-446C-87EE-7D018EED181B}">
      <formula1>"Yes,No"</formula1>
    </dataValidation>
    <dataValidation allowBlank="1" showErrorMessage="1" prompt="If applicable, list applicable subparts (e.g. Subpart BB)" sqref="C159:G159" xr:uid="{A5E8AE98-7212-4527-8B7A-BE7A1BDC7F90}"/>
    <dataValidation allowBlank="1" showErrorMessage="1" promptTitle="40 CFR Part 63" prompt="If applicable, list applicable MACT subparts (e.g. Subpart VVVV)" sqref="E176:F179 G39 G176:G178 G181:G183 C39:F40 E181:F185 C163:G166 C172:F172 C176:D186" xr:uid="{D05657D3-98E7-4110-A05E-2BAD36AA52FC}"/>
    <dataValidation type="list" allowBlank="1" showErrorMessage="1" prompt=" Do MACT subpart(s) apply to a facility in this application? Select Yes or No." sqref="C161:G161" xr:uid="{5C607616-80FF-40EA-BCC8-7D4CC67F2A0B}">
      <formula1>"Yes,No"</formula1>
    </dataValidation>
    <dataValidation type="list" allowBlank="1" showErrorMessage="1" prompt="Does this project require an impacts analysis?" sqref="G172 G40" xr:uid="{590DAF41-DD31-4460-9592-DDB5D7C42B49}">
      <formula1>"Yes,No"</formula1>
    </dataValidation>
    <dataValidation allowBlank="1" showErrorMessage="1" prompt="If this application involves any air contaminants for which a disaster review is required, list all the air contaminants that require a disaster review." sqref="E180:G180" xr:uid="{372F165F-89EF-4BE8-A3C1-A45D11DADFB8}"/>
    <dataValidation allowBlank="1" showErrorMessage="1" prompt="If the application includes a pollutant of concern on the Air Pollutant Watch List (APWL), list the pollutants on the APWL." sqref="E186:G186" xr:uid="{31347976-402C-4C90-B514-A14B4224F924}"/>
    <dataValidation type="list" allowBlank="1" showErrorMessage="1" prompt="Is the proposed facility in a Air Pollutant Watch List (APWL) area? Enter or select &quot;Yes&quot; or &quot;No&quot;." sqref="G184" xr:uid="{DB35DD91-108B-477B-B856-A5B56092B049}">
      <formula1>"Yes,No"</formula1>
    </dataValidation>
    <dataValidation allowBlank="1" showErrorMessage="1" promptTitle="Disaster Review Only:" prompt="If a disaster review is required, please list the air contaminants that require the review." sqref="A181:A184 B182:G183" xr:uid="{380ADB59-B7B9-44BC-9194-DF410DD5A669}"/>
    <dataValidation type="list" allowBlank="1" showErrorMessage="1" prompt="Does this application involve any air contaminants for which a disaster review is required? Enter or select &quot;Yes&quot; or &quot;No&quot;." sqref="G179" xr:uid="{57407C58-65E7-42EE-8609-BD8C2FA4C3A4}">
      <formula1>"Yes,No"</formula1>
    </dataValidation>
    <dataValidation type="list" allowBlank="1" showErrorMessage="1" prompt="If this proposed facility is located in a watch list area, does the application include a pollutant of concern on the Air Pollutant Watch List (APWL)? Enter or select &quot;Yes&quot; or &quot;No&quot;." sqref="G185" xr:uid="{5FEC304D-5AD9-457A-BC8C-CE8D1A80F2E9}">
      <formula1>"Yes,No"</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53 A181:A184 A78:A79 A54:A55 A33:A50 A164:A172 A176:A178" xr:uid="{DB84D7B3-8216-4279-A982-E410912E8DF4}">
      <formula1>1</formula1>
    </dataValidation>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3604BF4B-00FB-4B68-9EFE-81D0494FE8D8}">
      <formula1>0</formula1>
    </dataValidation>
    <dataValidation type="list" allowBlank="1" showErrorMessage="1" prompt="Are there other facilities or sources at the site which emit the same air contaminants? Enter or select &quot;Yes&quot; or &quot;No&quot;." sqref="G88" xr:uid="{65906545-0177-4D7A-8BA3-CD24F5B9EED2}">
      <formula1>"Yes,No"</formula1>
    </dataValidation>
    <dataValidation type="list" allowBlank="1" showErrorMessage="1" prompt="Is the proposed or existing facility located at a site or is it a source designated as major under Title 30 TAC § 116.150 Nonattainment? Enter or select &quot;Yes&quot; or &quot;No&quot;." sqref="G92" xr:uid="{C00CB332-CB36-4759-B803-83518B706B63}">
      <formula1>"Yes,No"</formula1>
    </dataValidation>
    <dataValidation type="list" allowBlank="1" showErrorMessage="1" prompt="Is the proposed or existing facility located at a site or is it a source designated as major under Title 30 TAC § 122.10(13) Federal Operating Permit? Enter or select &quot;Yes&quot; or &quot;No&quot;." sqref="G95" xr:uid="{A6E28162-86FB-44B2-B0C7-753826A1C6AC}">
      <formula1>"Yes,No"</formula1>
    </dataValidation>
    <dataValidation type="list" allowBlank="1" showErrorMessage="1" prompt="Is the proposed or existing facility located at a site or is it a source designated as major under Title 30 TAC § 116.160 Prevention of Significant Deterioration? Enter or select &quot;Yes&quot; or &quot;No&quot;." sqref="G93" xr:uid="{00079132-D486-4985-80CF-533CA179E387}">
      <formula1>"Yes,No"</formula1>
    </dataValidation>
    <dataValidation type="list" allowBlank="1" showErrorMessage="1" prompt="Is the proposed or existing facility located at a site or is it a source designated as major under Title 30 TAC § 116.180 FCAA §112(g) Hazardous Air Pollutants (HAPs)? Enter or select &quot;Yes&quot; or &quot;No&quot;." sqref="G94" xr:uid="{30B5BD0A-B4C4-4497-84A4-370F28BFE749}">
      <formula1>"Yes,No"</formula1>
    </dataValidation>
    <dataValidation type="list" allowBlank="1" showErrorMessage="1" prompt="Is screen modeling attached? Enter or select &quot;Yes&quot; or &quot;No&quot;." sqref="G97" xr:uid="{84E97788-0C32-4B8B-99D9-E02A1976E4BD}">
      <formula1>"Yes,No, Not applicable"</formula1>
    </dataValidation>
    <dataValidation type="list" allowBlank="1" showErrorMessage="1" prompt="Is facility description and emissions information attached?  Enter or select &quot;Yes&quot; or &quot;No&quot;. " sqref="G98" xr:uid="{4B74B2D3-FFB3-4769-9E49-577AB1A9D8AF}">
      <formula1>"Yes,No"</formula1>
    </dataValidation>
    <dataValidation type="list" allowBlank="1" showErrorMessage="1" prompt="Select Yes or No." sqref="D202:G202 G189 D195:G195 G103:G104 G107:G110 G112 G115:G117 G121:G123 G125:G128 G130:G135 G137 G139:G144 G148 G150" xr:uid="{60B66CC8-D73B-4CBD-96F6-01BEFFDAB616}">
      <formula1>"Yes,No"</formula1>
    </dataValidation>
    <dataValidation type="list" allowBlank="1" showErrorMessage="1" prompt="Select the type of extension being requested." sqref="G43" xr:uid="{8FA869BC-73D2-4E83-98E0-2D45DFE47748}">
      <formula1>"First request,Second request-litigation,Second request-spent money, Third request-spent money"</formula1>
    </dataValidation>
    <dataValidation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F6:G6 F16:G17 G33 F19:G19 F25:G25 F31:F33" xr:uid="{71CC5D6B-C565-4732-ADD2-BF5CE0DBA96B}"/>
    <dataValidation allowBlank="1" showErrorMessage="1" promptTitle="For GHG Projects only:" prompt="List the non-GHG applications (pending or being submitted) that are associated with the project. Note that all preconstruction authorizations must be obtained prior to start of construction." sqref="D33:G33" xr:uid="{A551EB75-400F-457E-84BA-0D19D082DF2F}"/>
    <dataValidation type="list" allowBlank="1" showErrorMessage="1" prompt="Is the location where the facility is moving considered to be a major source? Note: Moving a facility to a major source will require special consideration and may involve additional permitting actions." sqref="G32" xr:uid="{5F1233AA-9F7A-4DDB-9A36-D2DF83967FAC}">
      <formula1>"Yes,No"</formula1>
    </dataValidation>
    <dataValidation type="list" allowBlank="1" showErrorMessage="1" prompt="Are all the current technical requirements of the permit special conditions being met? Enter or select &quot;Yes&quot; or &quot;No&quot;. If not, attach detailed information." sqref="G31" xr:uid="{9154282A-6B8B-4095-A83C-298B3327C6A5}">
      <formula1>"Yes,No"</formula1>
    </dataValidation>
    <dataValidation type="list" allowBlank="1" showErrorMessage="1" prompt="Enter or select Yes or N/A." sqref="G41" xr:uid="{8574B12B-FC3E-4810-A350-55DCD37F32F3}">
      <formula1>"Yes,N/A"</formula1>
    </dataValidation>
    <dataValidation type="list" allowBlank="1" showErrorMessage="1" promptTitle="If this is a change of location" prompt="Is the site where the facility is moving considered a major source of criteria pollutants or Hazardous Air Pollutants (HAPs)? Enter or select &quot;Yes&quot; or &quot;No&quot;." sqref="G6" xr:uid="{4DC60B63-182A-4C0A-9A65-60888D273228}">
      <formula1>"Yes, No"</formula1>
    </dataValidation>
    <dataValidation type="list" allowBlank="1" showErrorMessage="1" prompt="Enter or select 1, 2, 3, or 4." sqref="G83" xr:uid="{E46BC3F7-7821-4689-9CB7-9910529406B1}">
      <formula1>"1,2,3,4"</formula1>
    </dataValidation>
    <dataValidation type="list" allowBlank="1" showErrorMessage="1" prompt="Are there any permit actions pending before the TCEQ? Enter or select Yes or No." sqref="G187" xr:uid="{D4F20456-EDAD-471E-AAFA-AE8176B1C59B}">
      <formula1>"Yes,No"</formula1>
    </dataValidation>
    <dataValidation allowBlank="1" showErrorMessage="1" promptTitle="federal operating permit only" prompt="If Yes, list all associated permit number(s). If no associated permit number has been assigned yet, enter &quot;TBD&quot;:" sqref="D187:F187" xr:uid="{D41A1A3C-51B7-4AB9-B0C2-97E47B973884}"/>
    <dataValidation type="list" allowBlank="1" showErrorMessage="1" prompt="Is a permit renewal application being submitted in conjunction with this amendment in accordance with 30 TAC § 116.315(c)? Enter or select &quot;Yes&quot; or &quot;No&quot;." sqref="G187" xr:uid="{305BE392-11F8-4B4A-8E28-BBCCFA9B8E3E}">
      <formula1>YesNo</formula1>
    </dataValidation>
    <dataValidation allowBlank="1" showErrorMessage="1" promptTitle="Federal Operating Permits Only:" prompt="If there are any associated federal operating permit numbers, list them here. Otherwise, leave this field blank." sqref="D187:G187" xr:uid="{184E6755-D6C1-4E83-90BA-F6F53AB25C03}"/>
    <dataValidation type="list" allowBlank="1" showErrorMessage="1" promptTitle="40 CFR Part 63" prompt="If applicable, list applicable MACT subparts (e.g. Subpart VVVV)" sqref="G184:G185 G179 G172" xr:uid="{F43DA8E6-3B18-41C5-ABB8-9461CB3E3525}">
      <formula1>"Yes,No"</formula1>
    </dataValidation>
    <dataValidation type="list" allowBlank="1" showErrorMessage="1" promptTitle="Alterations only:" prompt="What primary portion of the permit is being altered? Select from the following options: EPNs, Emission Rates, Stack Parameters, Changes to Special Conditions Only, Multiple Alterations, or Other." sqref="G41" xr:uid="{5AD540D3-87EE-4656-A26B-B1EFF3BB2243}">
      <formula1>"Yes,No"</formula1>
    </dataValidation>
    <dataValidation type="list" allowBlank="1" showErrorMessage="1" prompt="Is this application for a concrete batch plant? Enter or select &quot;Yes&quot; or &quot;No&quot;." sqref="E52:G52" xr:uid="{2006623A-0C69-4171-8BA6-FA6CE3EE8243}">
      <formula1>"Yes,No"</formula1>
    </dataValidation>
    <dataValidation allowBlank="1" showErrorMessage="1" prompt="If the facility is located in a municipality or extraterritorial jurisdiction of a municipality, enter the ZIP code of the Presiding Officer." sqref="C71:G71" xr:uid="{969DC948-3EBF-4C63-979C-8748B7EC2DFC}"/>
    <dataValidation allowBlank="1" showErrorMessage="1" prompt="If the facility is located in a municipality or extraterritorial jurisdiction of a municipality, enter the state of the Presiding Officer." sqref="C70:G70" xr:uid="{82830B54-5B45-4680-8856-9864E2C99FFD}"/>
    <dataValidation allowBlank="1" showErrorMessage="1" prompt="If the facility is located in a municipality or extraterritorial jurisdiction of a municipality, enter the city of the Presiding Officer." sqref="C69:G69" xr:uid="{CC9C20B4-A495-4191-A01C-637BB01BC1DA}"/>
    <dataValidation allowBlank="1" showErrorMessage="1" prompt="If the facility is located in a municipality or extraterritorial jurisdiction of a municipality, enter the second line of the mailing address of the Presiding Officer." sqref="C68:G68" xr:uid="{FB80D53D-F56B-4200-BC3A-88255B8CA29B}"/>
    <dataValidation allowBlank="1" showErrorMessage="1" prompt="If the facility is located in a municipality or extraterritorial jurisdiction of a municipality, enter the title of the Presiding Officer." sqref="C66:G66" xr:uid="{1825CD4F-28FC-4882-90AE-24B1761A9AE8}"/>
    <dataValidation allowBlank="1" showErrorMessage="1" prompt="If the facility is located in a municipality or extraterritorial jurisdiction of a municipality, enter the last name of the Presiding Officer." sqref="C65:G65" xr:uid="{7B51344A-3D46-492B-83D1-069A48CB140B}"/>
    <dataValidation allowBlank="1" showErrorMessage="1" prompt="If the facility is located in a municipality or extraterritorial jurisdiction of a municipality, enter the first name of the Presiding Officer." sqref="C64:G64" xr:uid="{2E35326B-4687-405E-ACA0-AC0A1CE5CE08}"/>
    <dataValidation allowBlank="1" showErrorMessage="1" prompt="Enter the ZIP code of the County Judge." sqref="C61:G61" xr:uid="{AB6C798C-445F-424E-8516-6F8588E47226}"/>
    <dataValidation allowBlank="1" showErrorMessage="1" prompt="Enter the state of the County Judge." sqref="C60:G60" xr:uid="{B47E86DC-47E3-48B3-8BA3-538DB264CF88}"/>
    <dataValidation allowBlank="1" showErrorMessage="1" prompt="Enter the city of the County Judge." sqref="C59:G59" xr:uid="{82D74000-2AF0-4048-8174-4921FAC0FDC7}"/>
    <dataValidation allowBlank="1" showErrorMessage="1" prompt="Enter the second line of the mailing address of the County Judge." sqref="C58:G58" xr:uid="{2C154DAA-9F8D-4777-A241-4268DB66AA56}"/>
    <dataValidation allowBlank="1" showInputMessage="1" showErrorMessage="1" prompt="Enter the name of the County Judge. The title &quot;The Honorable&quot; has already been added." sqref="C56:G56" xr:uid="{EF493BA3-5A8B-45FF-A142-74E8030F5CD1}"/>
    <dataValidation allowBlank="1" showErrorMessage="1" prompt="Enter the mailing address of the Responsible Person." sqref="A67:A68 A57:A58" xr:uid="{5C4B8813-1D48-410E-961C-691383EE2A51}"/>
    <dataValidation allowBlank="1" showErrorMessage="1" prompt="Enter the title of the Responsible Person." sqref="A66" xr:uid="{5B741FB4-65F2-4E48-86A3-315AC10F8680}"/>
    <dataValidation type="list" allowBlank="1" showErrorMessage="1" prompt="Is the facility located in a municipality or an extraterritorial jurisdiction of a municipality? Enter or select &quot;Yes&quot; or &quot;No&quot;." sqref="D62:G62" xr:uid="{829A8629-F010-4298-A861-427D4F6C6330}">
      <formula1>"Yes,No"</formula1>
    </dataValidation>
    <dataValidation type="list" allowBlank="1" showErrorMessage="1" prompt="Select Yes, No, or N/A." sqref="G102" xr:uid="{DF90E7CD-CEA3-44A7-B18F-D9135465E502}">
      <formula1>"Yes,No,N/A"</formula1>
    </dataValidation>
    <dataValidation type="list"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G31:G32" xr:uid="{22996746-F4E5-43EE-8A75-F766E4A934C4}">
      <formula1>"Yes,No"</formula1>
    </dataValidation>
    <dataValidation allowBlank="1" showErrorMessage="1" promptTitle="Internal comments" prompt="This cell intentionally left blank for internal comments. All internal comments must be submitted prior to application submittal." sqref="H5:H202" xr:uid="{A4577C03-54AD-44EC-8104-9DC8B00EE84E}"/>
    <dataValidation type="list" allowBlank="1" showErrorMessage="1" promptTitle="Concrete Batch Plant only:" prompt="If the facility is located in a municipality or extraterritorial jurisdiction of a municipality, enter the ZIP code of the Presiding Officer." sqref="D196:D200" xr:uid="{8A12CA39-88F0-4F97-AC99-0A60C8A2BA7D}">
      <formula1>bulkfueltypes</formula1>
    </dataValidation>
    <dataValidation type="list" allowBlank="1" showErrorMessage="1" prompt="Is this site subject to 30 TAC Chapter 101, Subchapter H, Division 3 (Mass Emissions Cap and Trade)? Enter or select &quot;Yes&quot; or &quot;No&quot;." sqref="G192:G194 G196:G202" xr:uid="{458572F9-329E-4B31-821B-82AED5EC5EC3}">
      <formula1>"Yes,No"</formula1>
    </dataValidation>
    <dataValidation type="list" allowBlank="1" showErrorMessage="1" prompt="Enter or select Yes or No." sqref="G7 G34:G36 G38 G40 G44:G47 G79 G85 G87 G18" xr:uid="{DA0339D4-0EDC-4F65-92BC-84E6D39E8846}">
      <formula1>"Yes,No"</formula1>
    </dataValidation>
    <dataValidation type="list" allowBlank="1" showErrorMessage="1" prompt="Enter or select Yes or No" sqref="G8" xr:uid="{602E7E98-8F3F-4A2C-AC31-6834B00C7E20}">
      <formula1>"Yes,No"</formula1>
    </dataValidation>
    <dataValidation allowBlank="1" showErrorMessage="1" prompt="Enter the permit or registration number of the portable facility that was located at the proposed site any time during the last two years, and the date the facility was last located there." sqref="D10:G10" xr:uid="{DA8291AD-91A4-43EB-BAC3-C49D5A853517}"/>
    <dataValidation type="list" allowBlank="1" showErrorMessage="1" prompt="Enter or select Yes." sqref="G12:G14" xr:uid="{8E5C7DF8-6788-4AD8-B43C-9D199DDF6F0F}">
      <formula1>"Yes"</formula1>
    </dataValidation>
    <dataValidation allowBlank="1" showErrorMessage="1" prompt="Enter current street address." sqref="C20:G20" xr:uid="{9EFD69DC-8320-4207-BA62-C69D60A19C83}"/>
    <dataValidation allowBlank="1" showErrorMessage="1" prompt="Enter second line of current street address." sqref="C21:G21" xr:uid="{9A621A0C-64D9-40FC-BB08-58C0F500D0D7}"/>
    <dataValidation allowBlank="1" showErrorMessage="1" prompt="Enter current city." sqref="C22:G22" xr:uid="{13BC38E3-8EC0-48E2-AA8B-12F893D1984E}"/>
    <dataValidation allowBlank="1" showErrorMessage="1" prompt="Enter current ZIP code." sqref="C23:G23" xr:uid="{982B9013-5871-466A-9460-58A5FB8A1A5E}"/>
    <dataValidation allowBlank="1" showErrorMessage="1" prompt="Enter current county." sqref="C24:G24" xr:uid="{66BFBF24-B01F-42E5-ABA9-B2D13FBF2556}"/>
    <dataValidation allowBlank="1" showErrorMessage="1" prompt="Enter proposed street address." sqref="C26:G26" xr:uid="{3A37DF27-5442-40F2-B278-F2F0CEFF4C12}"/>
    <dataValidation allowBlank="1" showErrorMessage="1" prompt="Enter second line of proposed street address." sqref="C27:G27" xr:uid="{6E3F6A38-4AAE-41B0-BBFF-43E16E662C94}"/>
    <dataValidation allowBlank="1" showErrorMessage="1" prompt="Enter proposed city." sqref="C28:G28" xr:uid="{DE7782C8-DFC6-4725-B7E1-AEB8CADAE265}"/>
    <dataValidation allowBlank="1" showErrorMessage="1" prompt="Enter proposed ZIP code." sqref="C29:G29" xr:uid="{7252E03A-5A8E-4EB9-B158-E38CA8457539}"/>
    <dataValidation allowBlank="1" showErrorMessage="1" prompt="Enter proposed county." sqref="C30:G30" xr:uid="{34695DA7-9CAA-4792-85A3-DAC45BBD6158}"/>
    <dataValidation allowBlank="1" showErrorMessage="1" prompt="Enter the mailing address of the County Judge." sqref="C57:G57" xr:uid="{ACC72DBD-BB6B-4C1A-AC3D-EAA01CD6BDB0}"/>
    <dataValidation allowBlank="1" showErrorMessage="1" prompt="If the facility is located in a municipality or extraterritorial jurisdiction of a municipality, enter the mailing address of the Presiding Officer." sqref="C67:G67" xr:uid="{E6D9BC3C-D4EA-48E4-91B9-05EC577CB76C}"/>
    <dataValidation type="list" allowBlank="1" showErrorMessage="1" prompt="Select Yes or N/A." sqref="G105" xr:uid="{CEA8AE30-F795-42C5-8F2C-0944BEE72348}">
      <formula1>"Yes,No"</formula1>
    </dataValidation>
    <dataValidation type="list" allowBlank="1" showErrorMessage="1" prompt=" Do NSPS subpart(s) apply to a facility in this application? Select Yes or No." sqref="C155:G155" xr:uid="{0973601C-0B40-4DAC-B1B2-555FE3ED4696}">
      <formula1>"Yes,No"</formula1>
    </dataValidation>
    <dataValidation allowBlank="1" showErrorMessage="1" prompt="If applicable, list applicable MACT subparts (e.g. Subpart VVVV)" sqref="C162:G162" xr:uid="{B829E5B5-6B8F-4F25-AEC3-8953FE64781B}"/>
    <dataValidation allowBlank="1" showErrorMessage="1" prompt="If disaster review is required, list which air contaminants require a disaster review." sqref="E180:G180" xr:uid="{2583CDA4-43A9-4151-96C1-6EC663F933A5}"/>
    <dataValidation allowBlank="1" showErrorMessage="1" prompt="If the proposed facility is located in a watch list area and involves a pollutant of conern, list the pollutant(s) here." sqref="E186:G186" xr:uid="{F851745A-456F-435D-9719-2E04A7C804EC}"/>
    <dataValidation type="list" allowBlank="1" showErrorMessage="1" prompt="select yes or no" sqref="G167:G171 G50" xr:uid="{7408E9DD-48A2-442D-B860-96AA37B3A1F1}">
      <formula1>"Yes,No"</formula1>
    </dataValidation>
    <dataValidation type="list" allowBlank="1" showErrorMessage="1" prompt="select one" sqref="G174" xr:uid="{B620514E-5F1E-4E9B-9DC6-B12CD7B37868}">
      <formula1>"Yes,No"</formula1>
    </dataValidation>
    <dataValidation type="textLength" operator="lessThanOrEqual" allowBlank="1" showErrorMessage="1" prompt="Describe the land use and zoning authority for the area surrounding the site. (Limited to 500 characters.)" sqref="C175:G175" xr:uid="{E93BEFBB-1596-4D9A-8220-091C25A528D9}">
      <formula1>500</formula1>
    </dataValidation>
    <dataValidation type="list" allowBlank="1" showErrorMessage="1" prompt="Select Yes" sqref="G190" xr:uid="{D858D74C-F479-42F0-A93B-9F21F5D2DF75}">
      <formula1>"Yes"</formula1>
    </dataValidation>
    <dataValidation type="list" allowBlank="1" showInputMessage="1" showErrorMessage="1" sqref="G73:G74" xr:uid="{8A76B835-8A5A-47FF-8F2D-A83A1506F3CF}">
      <formula1>"Yes,No"</formula1>
    </dataValidation>
  </dataValidations>
  <hyperlinks>
    <hyperlink ref="A183" r:id="rId1" xr:uid="{AABB8E2E-5DFD-4BB7-91A6-BC3ACA9C3948}"/>
    <hyperlink ref="A183:G183" r:id="rId2" tooltip="Click to link to the Air Pollutant Watch List" display="www.tceq.texas.gov/toxicology/apwl/apwl.html" xr:uid="{ABF57D6B-7341-44D7-B63F-A669A4F7470B}"/>
    <hyperlink ref="A4:G4" location="Cover!A1" tooltip="Click here to return to Cover Sheet." display="Click here to return to Cover Sheet." xr:uid="{F5CEE89F-F735-465C-93AD-580633B62A2D}"/>
    <hyperlink ref="A203:G203" location="'Unit Types - Emission Rates'!A1" tooltip="Click to jump to the Unit Types and Emission Rates Sheet." display="Click here to go to the next page." xr:uid="{D2275C14-2AE5-4C08-8B0B-3D029D265A5E}"/>
    <hyperlink ref="A54" r:id="rId3" xr:uid="{00000000-0004-0000-0700-000002000000}"/>
    <hyperlink ref="A54:G54" r:id="rId4" tooltip="Click to link to the directory of Texas Chief Executives" display="www.txdirectory.com" xr:uid="{00000000-0004-0000-0700-000005000000}"/>
    <hyperlink ref="A178" r:id="rId5" display="https://www.tceq.texas.gov/assets/public/permitting/air/Guidance/NewSourceReview/disrev-factsheet.pdf" xr:uid="{2C65BEBB-A537-4E6B-ACA5-CC9980C32DAF}"/>
    <hyperlink ref="A203:H203" location="Example!A1" tooltip="Click to jump to the Unit Types and Emission Rates Sheet." display="Click here to go to the next page." xr:uid="{AC2BEB9E-2BCC-4E6C-B775-09CF56A06B39}"/>
    <hyperlink ref="A191" r:id="rId6" xr:uid="{018742D2-0630-467D-B104-D9A77E97CEBC}"/>
    <hyperlink ref="A191:G191" r:id="rId7" tooltip="Click to email the TCEQ EBT Programs" display="ebt@tceq.texas.gov" xr:uid="{291D9419-08FE-4F44-90D2-E671D602FC87}"/>
    <hyperlink ref="A178:G178" r:id="rId8" display="https://www.tceq.texas.gov/permitting/air/nav/air_docs_newsource.html" xr:uid="{D5A5A1BB-5159-4731-987E-B8DDF0F042AE}"/>
  </hyperlinks>
  <printOptions horizontalCentered="1"/>
  <pageMargins left="0.25" right="0.25" top="1" bottom="0.5" header="0.3" footer="0.3"/>
  <pageSetup scale="86" fitToHeight="0" orientation="portrait" cellComments="asDisplayed" r:id="rId9"/>
  <headerFooter scaleWithDoc="0">
    <oddHeader>&amp;C&amp;"Arial,Bold"Texas Commission on Environmental Quality
Form PI-1 General Application&amp;11
&amp;10&amp;A&amp;RDate: ____________
Permit #: ____________
Company: ____________</oddHeader>
    <oddFooter>&amp;CPage &amp;P&amp;LVersion 6.0</oddFooter>
  </headerFooter>
  <extLst>
    <ext xmlns:x14="http://schemas.microsoft.com/office/spreadsheetml/2009/9/main" uri="{78C0D931-6437-407d-A8EE-F0AAD7539E65}">
      <x14:conditionalFormattings>
        <x14:conditionalFormatting xmlns:xm="http://schemas.microsoft.com/office/excel/2006/main">
          <x14:cfRule type="expression" priority="106" id="{B2EFBDD9-72AF-4B28-8787-958AB7B92D9A}">
            <xm:f>OR(General!$K$69,General!$G$68="yes")</xm:f>
            <x14:dxf>
              <numFmt numFmtId="170" formatCode=";;;"/>
              <fill>
                <patternFill>
                  <bgColor theme="0" tint="-0.499984740745262"/>
                </patternFill>
              </fill>
            </x14:dxf>
          </x14:cfRule>
          <xm:sqref>A4:G38 A41:G44 G45:G46 A47:G47 A45:A46 A48:A50</xm:sqref>
        </x14:conditionalFormatting>
        <x14:conditionalFormatting xmlns:xm="http://schemas.microsoft.com/office/excel/2006/main">
          <x14:cfRule type="expression" priority="99" id="{87487D48-AAB8-4B9A-AF74-24747F448AA6}">
            <xm:f>AND(General!$D$54&lt;&gt;"",General!$D$54&lt;&gt;"relocation/alteration")</xm:f>
            <x14:dxf>
              <numFmt numFmtId="170" formatCode=";;;"/>
              <fill>
                <patternFill>
                  <bgColor theme="0" tint="-0.499984740745262"/>
                </patternFill>
              </fill>
            </x14:dxf>
          </x14:cfRule>
          <xm:sqref>A6:G9 D10 A10:A11 A12:G15</xm:sqref>
        </x14:conditionalFormatting>
        <x14:conditionalFormatting xmlns:xm="http://schemas.microsoft.com/office/excel/2006/main">
          <x14:cfRule type="expression" priority="101" id="{9CEF28F1-0188-4EC8-84C2-C017970A1DA9}">
            <xm:f>AND(General!$D$54&lt;&gt;"",General!$D$54&lt;&gt;"change of location",General!$D$54&lt;&gt;"change of location/amendment")</xm:f>
            <x14:dxf>
              <numFmt numFmtId="170" formatCode=";;;"/>
              <fill>
                <patternFill>
                  <bgColor theme="0" tint="-0.499984740745262"/>
                </patternFill>
              </fill>
            </x14:dxf>
          </x14:cfRule>
          <xm:sqref>A16:G32</xm:sqref>
        </x14:conditionalFormatting>
        <x14:conditionalFormatting xmlns:xm="http://schemas.microsoft.com/office/excel/2006/main">
          <x14:cfRule type="expression" priority="100" id="{95CFEBF2-BE6A-43C7-B911-978E7D538250}">
            <xm:f>AND(General!$D$54&lt;&gt;"",General!$D$54&lt;&gt;"alteration")</xm:f>
            <x14:dxf>
              <numFmt numFmtId="170" formatCode=";;;"/>
              <fill>
                <patternFill>
                  <bgColor theme="0" tint="-0.499984740745262"/>
                </patternFill>
              </fill>
            </x14:dxf>
          </x14:cfRule>
          <xm:sqref>A33:G41</xm:sqref>
        </x14:conditionalFormatting>
        <x14:conditionalFormatting xmlns:xm="http://schemas.microsoft.com/office/excel/2006/main">
          <x14:cfRule type="expression" priority="63" id="{EFD99E79-A908-4E44-8004-9F911A520660}">
            <xm:f>OR(General!$D$54="extension to start of construction",General!$D$55="extension to start of construction",General!$D$57="extension to start of construction")</xm:f>
            <x14:dxf>
              <numFmt numFmtId="170" formatCode=";;;"/>
              <fill>
                <patternFill>
                  <bgColor theme="0" tint="-0.499984740745262"/>
                </patternFill>
              </fill>
            </x14:dxf>
          </x14:cfRule>
          <xm:sqref>A39:G40</xm:sqref>
        </x14:conditionalFormatting>
        <x14:conditionalFormatting xmlns:xm="http://schemas.microsoft.com/office/excel/2006/main">
          <x14:cfRule type="expression" priority="98" id="{8595C743-FFE3-45D6-B79A-B865C7BA95AD}">
            <xm:f>AND(General!$D$54&lt;&gt;"",General!$D$54&lt;&gt;"extension to start of construction",General!$D$55&lt;&gt;"",General!$D$55&lt;&gt;"extension to start of construction",General!$D$57&lt;&gt;"",General!$D$57&lt;&gt;"extension to start of construction")</xm:f>
            <x14:dxf>
              <numFmt numFmtId="170" formatCode=";;;"/>
              <fill>
                <patternFill>
                  <bgColor theme="0" tint="-0.499984740745262"/>
                </patternFill>
              </fill>
            </x14:dxf>
          </x14:cfRule>
          <xm:sqref>A42:G44 G45:G46 A47:G47 A45:A46</xm:sqref>
        </x14:conditionalFormatting>
        <x14:conditionalFormatting xmlns:xm="http://schemas.microsoft.com/office/excel/2006/main">
          <x14:cfRule type="expression" priority="2" id="{5133730E-B28A-40B5-8789-2113D20E3A89}">
            <xm:f>'Hidden Calculations'!$CW$5="no"</xm:f>
            <x14:dxf>
              <numFmt numFmtId="170" formatCode=";;;"/>
              <fill>
                <patternFill>
                  <bgColor theme="0" tint="-0.499984740745262"/>
                </patternFill>
              </fill>
            </x14:dxf>
          </x14:cfRule>
          <xm:sqref>A49:G50</xm:sqref>
        </x14:conditionalFormatting>
        <x14:conditionalFormatting xmlns:xm="http://schemas.microsoft.com/office/excel/2006/main">
          <x14:cfRule type="expression" priority="74" id="{484C8695-D712-41D4-B5F2-A67C6AB360F0}">
            <xm:f>OR(General!$D$58="initial",General!$D$58="major modification",General!$D$59="initial",General!$D$59="major modification",General!$D$62="initial",General!$D$62="major modification")</xm:f>
            <x14:dxf>
              <numFmt numFmtId="170" formatCode=";;;"/>
              <fill>
                <patternFill>
                  <bgColor theme="0" tint="-0.499984740745262"/>
                </patternFill>
              </fill>
            </x14:dxf>
          </x14:cfRule>
          <x14:cfRule type="expression" priority="71" id="{99F4F869-340A-4534-9DCB-1E63C14A4284}">
            <xm:f>General!$D$56="initial"</xm:f>
            <x14:dxf>
              <numFmt numFmtId="170" formatCode=";;;"/>
              <fill>
                <patternFill>
                  <bgColor theme="0" tint="-0.499984740745262"/>
                </patternFill>
              </fill>
            </x14:dxf>
          </x14:cfRule>
          <x14:cfRule type="expression" priority="70" id="{16AB790E-356C-4808-86FD-087C16EED29E}">
            <xm:f>AND(General!$D$60&lt;&gt;"",General!$D$60&lt;&gt;"not applicable")</xm:f>
            <x14:dxf>
              <numFmt numFmtId="170" formatCode=";;;"/>
              <fill>
                <patternFill>
                  <bgColor theme="0" tint="-0.499984740745262"/>
                </patternFill>
              </fill>
            </x14:dxf>
          </x14:cfRule>
          <x14:cfRule type="expression" priority="69" id="{D76463F0-1417-421B-A155-8B9DD2D2730A}">
            <xm:f>AND(General!$D$61&lt;&gt;"",General!$D$61&lt;&gt;"not applicable")</xm:f>
            <x14:dxf>
              <numFmt numFmtId="170" formatCode=";;;"/>
              <fill>
                <patternFill>
                  <bgColor theme="0" tint="-0.499984740745262"/>
                </patternFill>
              </fill>
            </x14:dxf>
          </x14:cfRule>
          <x14:cfRule type="expression" priority="68" id="{53C1ACC4-D6DD-4F68-A169-232292476D74}">
            <xm:f>AND(General!$D$62&lt;&gt;"",General!$D$62&lt;&gt;"not applicable")</xm:f>
            <x14:dxf>
              <numFmt numFmtId="170" formatCode=";;;"/>
              <fill>
                <patternFill>
                  <bgColor theme="0" tint="-0.499984740745262"/>
                </patternFill>
              </fill>
            </x14:dxf>
          </x14:cfRule>
          <xm:sqref>A51:G71</xm:sqref>
        </x14:conditionalFormatting>
        <x14:conditionalFormatting xmlns:xm="http://schemas.microsoft.com/office/excel/2006/main">
          <x14:cfRule type="expression" priority="97" id="{2E02DC62-84FC-48ED-83AA-94FECC94DC89}">
            <xm:f>AND(General!$D$55&lt;&gt;"",General!$D$55&lt;&gt;"amendment",General!$D$55&lt;&gt;"renewal/amendment")</xm:f>
            <x14:dxf>
              <numFmt numFmtId="170" formatCode=";;;"/>
              <fill>
                <patternFill>
                  <bgColor theme="0" tint="-0.499984740745262"/>
                </patternFill>
              </fill>
            </x14:dxf>
          </x14:cfRule>
          <xm:sqref>A77:G79</xm:sqref>
        </x14:conditionalFormatting>
        <x14:conditionalFormatting xmlns:xm="http://schemas.microsoft.com/office/excel/2006/main">
          <x14:cfRule type="expression" priority="95" id="{E9DF9D1B-12DE-4962-88C7-58C8BD871B24}">
            <xm:f>AND(General!$D$56&lt;&gt;"",General!$D$56&lt;&gt;"INITIAL")</xm:f>
            <x14:dxf>
              <numFmt numFmtId="170" formatCode=";;;"/>
              <fill>
                <patternFill>
                  <bgColor theme="0" tint="-0.499984740745262"/>
                </patternFill>
              </fill>
            </x14:dxf>
          </x14:cfRule>
          <xm:sqref>A81:G99</xm:sqref>
        </x14:conditionalFormatting>
        <x14:conditionalFormatting xmlns:xm="http://schemas.microsoft.com/office/excel/2006/main">
          <x14:cfRule type="expression" priority="94" id="{AF5051C0-49C3-4CD4-A94A-66CDAB7CD2BB}">
            <xm:f>AND(General!$D$57&lt;&gt;"",General!$D$57&lt;&gt;"INITIAL",General!$D$57&lt;&gt;"AMENDMENT",General!$D$57&lt;&gt;"ALTERATION",General!$D$57&lt;&gt;"renewal/amendment")</xm:f>
            <x14:dxf>
              <numFmt numFmtId="170" formatCode=";;;"/>
              <fill>
                <patternFill>
                  <bgColor theme="0" tint="-0.499984740745262"/>
                </patternFill>
              </fill>
            </x14:dxf>
          </x14:cfRule>
          <xm:sqref>A100:G100</xm:sqref>
        </x14:conditionalFormatting>
        <x14:conditionalFormatting xmlns:xm="http://schemas.microsoft.com/office/excel/2006/main">
          <x14:cfRule type="expression" priority="93" id="{F550F1BE-F256-4946-98AD-6B6D3CC56D6D}">
            <xm:f>AND(General!$D$57&lt;&gt;"",General!$D$57&lt;&gt;"initial",General!$D$57&lt;&gt;"amendment",General!$D$57&lt;&gt;"renewal/amendment")</xm:f>
            <x14:dxf>
              <numFmt numFmtId="170" formatCode=";;;"/>
              <fill>
                <patternFill>
                  <bgColor theme="0" tint="-0.499984740745262"/>
                </patternFill>
              </fill>
            </x14:dxf>
          </x14:cfRule>
          <xm:sqref>A101:G105</xm:sqref>
        </x14:conditionalFormatting>
        <x14:conditionalFormatting xmlns:xm="http://schemas.microsoft.com/office/excel/2006/main">
          <x14:cfRule type="expression" priority="92" id="{CD7B7D6B-133B-468A-9478-F329C61FE5E6}">
            <xm:f>AND(General!$D$57&lt;&gt;"",General!$D$57&lt;&gt;"alteration")</xm:f>
            <x14:dxf>
              <numFmt numFmtId="170" formatCode=";;;"/>
              <fill>
                <patternFill>
                  <bgColor theme="0" tint="-0.499984740745262"/>
                </patternFill>
              </fill>
            </x14:dxf>
          </x14:cfRule>
          <xm:sqref>A106:G113</xm:sqref>
        </x14:conditionalFormatting>
        <x14:conditionalFormatting xmlns:xm="http://schemas.microsoft.com/office/excel/2006/main">
          <x14:cfRule type="expression" priority="91" id="{4F5D0C8A-D7D4-4D49-9DA6-2D8D4FD77341}">
            <xm:f>AND(General!$D$59&lt;&gt;"",General!$D$59&lt;&gt;"initial",General!$D$59&lt;&gt;"major modification")</xm:f>
            <x14:dxf>
              <numFmt numFmtId="170" formatCode=";;;"/>
              <fill>
                <patternFill>
                  <bgColor theme="0" tint="-0.499984740745262"/>
                </patternFill>
              </fill>
            </x14:dxf>
          </x14:cfRule>
          <xm:sqref>A114:G117</xm:sqref>
        </x14:conditionalFormatting>
        <x14:conditionalFormatting xmlns:xm="http://schemas.microsoft.com/office/excel/2006/main">
          <x14:cfRule type="expression" priority="89" id="{85B69656-F929-4929-99A5-90DB51710363}">
            <xm:f>AND(General!$D$61&lt;&gt;"",General!$D$61&lt;&gt;"amendment",General!$D$61&lt;&gt;"alteration",General!$D$61&lt;&gt;"renewal/amendment",General!$D$61&lt;&gt;"renewal",General!$D$61&lt;&gt;"initial")</xm:f>
            <x14:dxf>
              <numFmt numFmtId="170" formatCode=";;;"/>
              <fill>
                <patternFill>
                  <bgColor theme="0" tint="-0.499984740745262"/>
                </patternFill>
              </fill>
            </x14:dxf>
          </x14:cfRule>
          <xm:sqref>A119:G119</xm:sqref>
        </x14:conditionalFormatting>
        <x14:conditionalFormatting xmlns:xm="http://schemas.microsoft.com/office/excel/2006/main">
          <x14:cfRule type="expression" priority="90" id="{F2CB163E-DBAD-4951-940C-9A8E41E02038}">
            <xm:f>AND(General!$D$61&lt;&gt;"",General!$D$61&lt;&gt;"initial")</xm:f>
            <x14:dxf>
              <numFmt numFmtId="170" formatCode=";;;"/>
              <fill>
                <patternFill>
                  <bgColor theme="0" tint="-0.499984740745262"/>
                </patternFill>
              </fill>
            </x14:dxf>
          </x14:cfRule>
          <xm:sqref>A120:G128</xm:sqref>
        </x14:conditionalFormatting>
        <x14:conditionalFormatting xmlns:xm="http://schemas.microsoft.com/office/excel/2006/main">
          <x14:cfRule type="expression" priority="88" id="{CB14917F-A967-4F59-88D5-7CE55CC26B89}">
            <xm:f>AND(General!$D$61&lt;&gt;"",General!$D$61&lt;&gt;"amendment",General!$D$61&lt;&gt;"renewal/amendment")</xm:f>
            <x14:dxf>
              <numFmt numFmtId="170" formatCode=";;;"/>
              <fill>
                <patternFill>
                  <bgColor theme="0" tint="-0.499984740745262"/>
                </patternFill>
              </fill>
            </x14:dxf>
          </x14:cfRule>
          <xm:sqref>A129:G135</xm:sqref>
        </x14:conditionalFormatting>
        <x14:conditionalFormatting xmlns:xm="http://schemas.microsoft.com/office/excel/2006/main">
          <x14:cfRule type="expression" priority="82" id="{75E838F4-E9C5-4AD9-B876-84D27B742983}">
            <xm:f>AND(General!$D$61&lt;&gt;"",General!$D$61&lt;&gt;"alteration")</xm:f>
            <x14:dxf>
              <numFmt numFmtId="170" formatCode=";;;"/>
              <fill>
                <patternFill>
                  <bgColor theme="0" tint="-0.499984740745262"/>
                </patternFill>
              </fill>
            </x14:dxf>
          </x14:cfRule>
          <xm:sqref>A136:G137</xm:sqref>
        </x14:conditionalFormatting>
        <x14:conditionalFormatting xmlns:xm="http://schemas.microsoft.com/office/excel/2006/main">
          <x14:cfRule type="expression" priority="54" id="{1C77169A-353F-4BEC-99B0-23816DEFD3CD}">
            <xm:f>AND(General!$D$61&lt;&gt;"",General!$D$61&lt;&gt;"renewal",General!$D$61&lt;&gt;"renewal/amendment")</xm:f>
            <x14:dxf>
              <numFmt numFmtId="170" formatCode=";;;"/>
              <fill>
                <patternFill>
                  <bgColor theme="0" tint="-0.499984740745262"/>
                </patternFill>
              </fill>
            </x14:dxf>
          </x14:cfRule>
          <xm:sqref>A138:G144</xm:sqref>
        </x14:conditionalFormatting>
        <x14:conditionalFormatting xmlns:xm="http://schemas.microsoft.com/office/excel/2006/main">
          <x14:cfRule type="expression" priority="21" id="{6B186BC7-329D-42A8-8155-7644B27615E6}">
            <xm:f>AND(General!$D$62&lt;&gt;"",General!$D$62&lt;&gt;"Voluntary update")</xm:f>
            <x14:dxf>
              <numFmt numFmtId="170" formatCode=";;;"/>
              <fill>
                <patternFill>
                  <bgColor theme="0" tint="-0.499984740745262"/>
                </patternFill>
              </fill>
            </x14:dxf>
          </x14:cfRule>
          <xm:sqref>A146:G147 G148 A148:A149 A150:G150</xm:sqref>
        </x14:conditionalFormatting>
        <x14:conditionalFormatting xmlns:xm="http://schemas.microsoft.com/office/excel/2006/main">
          <x14:cfRule type="expression" priority="104" id="{4721E76C-4F46-4B77-A383-5D6FCABCF8F2}">
            <xm:f>Renewals!$C$30&lt;&gt;""</xm:f>
            <x14:dxf>
              <numFmt numFmtId="170" formatCode=";;;"/>
              <fill>
                <patternFill>
                  <bgColor theme="0" tint="-0.499984740745262"/>
                </patternFill>
              </fill>
            </x14:dxf>
          </x14:cfRule>
          <xm:sqref>A152:G162</xm:sqref>
        </x14:conditionalFormatting>
        <x14:conditionalFormatting xmlns:xm="http://schemas.microsoft.com/office/excel/2006/main">
          <x14:cfRule type="expression" priority="18" id="{B11598DB-F7F8-4FD2-944F-4ED8024C846B}">
            <xm:f>Renewals!$G$59="I agree"</xm:f>
            <x14:dxf>
              <numFmt numFmtId="170" formatCode=";;;"/>
              <fill>
                <patternFill>
                  <bgColor theme="0" tint="-0.499984740745262"/>
                </patternFill>
              </fill>
            </x14:dxf>
          </x14:cfRule>
          <xm:sqref>A164:G202</xm:sqref>
        </x14:conditionalFormatting>
        <x14:conditionalFormatting xmlns:xm="http://schemas.microsoft.com/office/excel/2006/main">
          <x14:cfRule type="expression" priority="126" id="{37F7F8F4-E34A-4E54-8715-F6015F5A52C5}">
            <xm:f>OR(General!$D$54="extension to start of construction",General!$D$55="extension to start of construction",General!$D$57="extension to start of construction")</xm:f>
            <x14:dxf>
              <numFmt numFmtId="170" formatCode=";;;"/>
              <fill>
                <patternFill>
                  <bgColor theme="0" tint="-0.499984740745262"/>
                </patternFill>
              </fill>
            </x14:dxf>
          </x14:cfRule>
          <xm:sqref>A172:G172 A80:G80 A152:G166 A167:A171 G167:G171 A173:A175</xm:sqref>
        </x14:conditionalFormatting>
        <x14:conditionalFormatting xmlns:xm="http://schemas.microsoft.com/office/excel/2006/main">
          <x14:cfRule type="expression" priority="56" id="{1C89E332-4D48-4A7B-9F8D-A6194FB7BC64}">
            <xm:f>AND(General!$D$62="voluntary update",AND(General!$D$54&lt;&gt;"amendment",General!$D$55&lt;&gt;"amendment",General!$D$57&lt;&gt;"amendment"))</xm:f>
            <x14:dxf>
              <numFmt numFmtId="170" formatCode=";;;"/>
              <fill>
                <patternFill>
                  <bgColor theme="0" tint="-0.499984740745262"/>
                </patternFill>
              </fill>
            </x14:dxf>
          </x14:cfRule>
          <xm:sqref>A172:G172 A164:G166 A167:A171 G167:G171 A173:A175 A176:G193</xm:sqref>
        </x14:conditionalFormatting>
        <x14:conditionalFormatting xmlns:xm="http://schemas.microsoft.com/office/excel/2006/main">
          <x14:cfRule type="expression" priority="60" id="{9A4C1317-CCC1-4775-A65C-BDEEECC77188}">
            <xm:f>OR(General!$D$54="alteration",General!$D$55="alteration",General!$D$57="alteration",General!$D$61="alteration")</xm:f>
            <x14:dxf>
              <numFmt numFmtId="170" formatCode=";;;"/>
              <fill>
                <patternFill>
                  <bgColor theme="0" tint="-0.499984740745262"/>
                </patternFill>
              </fill>
            </x14:dxf>
          </x14:cfRule>
          <xm:sqref>A172:G191 A164 A165:G166 A167:A171 G167:G171</xm:sqref>
        </x14:conditionalFormatting>
        <x14:conditionalFormatting xmlns:xm="http://schemas.microsoft.com/office/excel/2006/main">
          <x14:cfRule type="expression" priority="19" id="{D5FBDB70-A4C0-4ADF-9EB0-2AB778116370}">
            <xm:f>OR(General!$D$54="extension to start of construction",General!$D$55="extension to start of construction",General!$D$57="extension to start of construction")</xm:f>
            <x14:dxf>
              <numFmt numFmtId="170" formatCode=";;;"/>
              <fill>
                <patternFill>
                  <bgColor theme="0" tint="-0.499984740745262"/>
                </patternFill>
              </fill>
            </x14:dxf>
          </x14:cfRule>
          <xm:sqref>A176:G202</xm:sqref>
        </x14:conditionalFormatting>
        <x14:conditionalFormatting xmlns:xm="http://schemas.microsoft.com/office/excel/2006/main">
          <x14:cfRule type="expression" priority="12" id="{E29C5DA2-C673-4DAE-B8AF-CE7A1C166C9E}">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A193:G202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rgb="FFDCDCFF"/>
  </sheetPr>
  <dimension ref="A1:Q204"/>
  <sheetViews>
    <sheetView showGridLines="0" zoomScaleNormal="100" workbookViewId="0">
      <selection sqref="A1:P1"/>
    </sheetView>
  </sheetViews>
  <sheetFormatPr defaultColWidth="0" defaultRowHeight="12.75" zeroHeight="1" x14ac:dyDescent="0.2"/>
  <cols>
    <col min="1" max="1" width="22.42578125" style="3" bestFit="1" customWidth="1"/>
    <col min="2" max="2" width="14.85546875" style="3" bestFit="1" customWidth="1"/>
    <col min="3" max="3" width="14.5703125" style="3" bestFit="1" customWidth="1"/>
    <col min="4" max="4" width="16.140625" style="141" bestFit="1" customWidth="1"/>
    <col min="5" max="5" width="21.140625" style="141" bestFit="1" customWidth="1"/>
    <col min="6" max="6" width="12.140625" style="141" customWidth="1"/>
    <col min="7" max="7" width="15.85546875" style="141" bestFit="1" customWidth="1"/>
    <col min="8" max="8" width="15.42578125" style="3" bestFit="1" customWidth="1"/>
    <col min="9" max="10" width="15.42578125" style="3" customWidth="1"/>
    <col min="11" max="11" width="18" style="93" bestFit="1" customWidth="1"/>
    <col min="12" max="12" width="17.5703125" style="93" bestFit="1" customWidth="1"/>
    <col min="13" max="13" width="12.5703125" style="3" bestFit="1" customWidth="1"/>
    <col min="14" max="14" width="12.140625" style="3" bestFit="1" customWidth="1"/>
    <col min="15" max="15" width="28.5703125" customWidth="1"/>
    <col min="16" max="16" width="21" customWidth="1"/>
    <col min="17" max="17" width="2.7109375" customWidth="1"/>
    <col min="18" max="16384" width="9.140625" hidden="1"/>
  </cols>
  <sheetData>
    <row r="1" spans="1:16" ht="6.75" customHeight="1" thickBot="1" x14ac:dyDescent="0.25">
      <c r="A1" s="1435"/>
      <c r="B1" s="1435"/>
      <c r="C1" s="1435"/>
      <c r="D1" s="1435"/>
      <c r="E1" s="1435"/>
      <c r="F1" s="1435"/>
      <c r="G1" s="1435"/>
      <c r="H1" s="1435"/>
      <c r="I1" s="1435"/>
      <c r="J1" s="1435"/>
      <c r="K1" s="1435"/>
      <c r="L1" s="1435"/>
      <c r="M1" s="1435"/>
      <c r="N1" s="1435"/>
      <c r="O1" s="1435"/>
      <c r="P1" s="1435"/>
    </row>
    <row r="2" spans="1:16" ht="30" customHeight="1" thickBot="1" x14ac:dyDescent="0.25">
      <c r="A2" s="1439" t="s">
        <v>477</v>
      </c>
      <c r="B2" s="1440"/>
      <c r="C2" s="1440"/>
      <c r="D2" s="1440"/>
      <c r="E2" s="1440"/>
      <c r="F2" s="1440"/>
      <c r="G2" s="1440"/>
      <c r="H2" s="1440"/>
      <c r="I2" s="1440"/>
      <c r="J2" s="1440"/>
      <c r="K2" s="1440"/>
      <c r="L2" s="1440"/>
      <c r="M2" s="1440"/>
      <c r="N2" s="1440"/>
      <c r="O2" s="1440"/>
      <c r="P2" s="1441"/>
    </row>
    <row r="3" spans="1:16" ht="32.25" customHeight="1" thickBot="1" x14ac:dyDescent="0.25">
      <c r="A3" s="1436" t="s">
        <v>478</v>
      </c>
      <c r="B3" s="1437"/>
      <c r="C3" s="1437"/>
      <c r="D3" s="1437"/>
      <c r="E3" s="1437"/>
      <c r="F3" s="1437"/>
      <c r="G3" s="1437"/>
      <c r="H3" s="1437"/>
      <c r="I3" s="1437"/>
      <c r="J3" s="1437"/>
      <c r="K3" s="1437"/>
      <c r="L3" s="1437"/>
      <c r="M3" s="1437"/>
      <c r="N3" s="1437"/>
      <c r="O3" s="1437"/>
      <c r="P3" s="1438"/>
    </row>
    <row r="4" spans="1:16" ht="30" customHeight="1" thickBot="1" x14ac:dyDescent="0.25">
      <c r="A4" s="1448" t="s">
        <v>112</v>
      </c>
      <c r="B4" s="1448"/>
      <c r="C4" s="1448"/>
      <c r="D4" s="1448"/>
      <c r="E4" s="1448"/>
      <c r="F4" s="1448"/>
      <c r="G4" s="1448"/>
      <c r="H4" s="1448"/>
      <c r="I4" s="1448"/>
      <c r="J4" s="1448"/>
      <c r="K4" s="1448"/>
      <c r="L4" s="1448"/>
      <c r="M4" s="1448"/>
      <c r="N4" s="1448"/>
      <c r="O4" s="1448"/>
      <c r="P4" s="1448"/>
    </row>
    <row r="5" spans="1:16" ht="30" customHeight="1" x14ac:dyDescent="0.2">
      <c r="A5" s="1450" t="s">
        <v>479</v>
      </c>
      <c r="B5" s="1451"/>
      <c r="C5" s="1451"/>
      <c r="D5" s="1451"/>
      <c r="E5" s="1451"/>
      <c r="F5" s="1451"/>
      <c r="G5" s="1451"/>
      <c r="H5" s="1451"/>
      <c r="I5" s="1451"/>
      <c r="J5" s="1451"/>
      <c r="K5" s="1451"/>
      <c r="L5" s="1451"/>
      <c r="M5" s="1451"/>
      <c r="N5" s="1451"/>
      <c r="O5" s="1451"/>
      <c r="P5" s="1452"/>
    </row>
    <row r="6" spans="1:16" ht="48" customHeight="1" x14ac:dyDescent="0.2">
      <c r="A6" s="1356" t="s">
        <v>480</v>
      </c>
      <c r="B6" s="1357"/>
      <c r="C6" s="1357" t="s">
        <v>481</v>
      </c>
      <c r="D6" s="1357"/>
      <c r="E6" s="1357"/>
      <c r="F6" s="1357" t="s">
        <v>482</v>
      </c>
      <c r="G6" s="1357"/>
      <c r="H6" s="1357"/>
      <c r="I6" s="1457" t="s">
        <v>483</v>
      </c>
      <c r="J6" s="1458"/>
      <c r="K6" s="1458"/>
      <c r="L6" s="1466"/>
      <c r="M6" s="1457" t="s">
        <v>484</v>
      </c>
      <c r="N6" s="1458"/>
      <c r="O6" s="1458"/>
      <c r="P6" s="1459"/>
    </row>
    <row r="7" spans="1:16" ht="48" customHeight="1" x14ac:dyDescent="0.2">
      <c r="A7" s="1356" t="s">
        <v>485</v>
      </c>
      <c r="B7" s="1357"/>
      <c r="C7" s="1357" t="s">
        <v>486</v>
      </c>
      <c r="D7" s="1357"/>
      <c r="E7" s="1357"/>
      <c r="F7" s="1357" t="s">
        <v>487</v>
      </c>
      <c r="G7" s="1357"/>
      <c r="H7" s="1357"/>
      <c r="I7" s="1457" t="s">
        <v>488</v>
      </c>
      <c r="J7" s="1458"/>
      <c r="K7" s="1458"/>
      <c r="L7" s="1466"/>
      <c r="M7" s="1457" t="s">
        <v>489</v>
      </c>
      <c r="N7" s="1458"/>
      <c r="O7" s="1458"/>
      <c r="P7" s="1459"/>
    </row>
    <row r="8" spans="1:16" ht="48" customHeight="1" x14ac:dyDescent="0.2">
      <c r="A8" s="1356" t="s">
        <v>490</v>
      </c>
      <c r="B8" s="1357"/>
      <c r="C8" s="1357" t="s">
        <v>491</v>
      </c>
      <c r="D8" s="1357"/>
      <c r="E8" s="1357"/>
      <c r="F8" s="1357" t="s">
        <v>492</v>
      </c>
      <c r="G8" s="1357"/>
      <c r="H8" s="1357"/>
      <c r="I8" s="1457" t="s">
        <v>493</v>
      </c>
      <c r="J8" s="1458"/>
      <c r="K8" s="1458"/>
      <c r="L8" s="1466"/>
      <c r="M8" s="1460" t="s">
        <v>494</v>
      </c>
      <c r="N8" s="1461"/>
      <c r="O8" s="1461"/>
      <c r="P8" s="1462"/>
    </row>
    <row r="9" spans="1:16" ht="48" customHeight="1" thickBot="1" x14ac:dyDescent="0.25">
      <c r="A9" s="1456" t="s">
        <v>495</v>
      </c>
      <c r="B9" s="1453"/>
      <c r="C9" s="1453" t="s">
        <v>496</v>
      </c>
      <c r="D9" s="1453"/>
      <c r="E9" s="1453"/>
      <c r="F9" s="1453" t="s">
        <v>497</v>
      </c>
      <c r="G9" s="1453"/>
      <c r="H9" s="1453"/>
      <c r="I9" s="1467" t="s">
        <v>498</v>
      </c>
      <c r="J9" s="1468"/>
      <c r="K9" s="1468"/>
      <c r="L9" s="1469"/>
      <c r="M9" s="1463" t="s">
        <v>494</v>
      </c>
      <c r="N9" s="1464"/>
      <c r="O9" s="1464"/>
      <c r="P9" s="1465"/>
    </row>
    <row r="10" spans="1:16" s="519" customFormat="1" ht="15" thickBot="1" x14ac:dyDescent="0.25">
      <c r="A10" s="1454" t="s">
        <v>494</v>
      </c>
      <c r="B10" s="1454"/>
      <c r="C10" s="1454"/>
      <c r="D10" s="1454"/>
      <c r="E10" s="1454"/>
      <c r="F10" s="1454"/>
      <c r="G10" s="1454"/>
      <c r="H10" s="1454"/>
      <c r="I10" s="1454"/>
      <c r="J10" s="1454"/>
      <c r="K10" s="1454"/>
      <c r="L10" s="1454"/>
      <c r="M10" s="1454"/>
      <c r="N10" s="1454"/>
      <c r="O10" s="1454"/>
      <c r="P10" s="1454"/>
    </row>
    <row r="11" spans="1:16" ht="18" x14ac:dyDescent="0.2">
      <c r="A11" s="1442" t="s">
        <v>480</v>
      </c>
      <c r="B11" s="1443"/>
      <c r="C11" s="1443"/>
      <c r="D11" s="1443"/>
      <c r="E11" s="1443"/>
      <c r="F11" s="1443"/>
      <c r="G11" s="1443"/>
      <c r="H11" s="1443"/>
      <c r="I11" s="1443"/>
      <c r="J11" s="1443"/>
      <c r="K11" s="1443"/>
      <c r="L11" s="1443"/>
      <c r="M11" s="1443"/>
      <c r="N11" s="1443"/>
      <c r="O11" s="1443"/>
      <c r="P11" s="1444"/>
    </row>
    <row r="12" spans="1:16" ht="50.1" customHeight="1" thickBot="1" x14ac:dyDescent="0.25">
      <c r="A12" s="1151" t="s">
        <v>499</v>
      </c>
      <c r="B12" s="1152"/>
      <c r="C12" s="1152"/>
      <c r="D12" s="1152"/>
      <c r="E12" s="1152"/>
      <c r="F12" s="1152"/>
      <c r="G12" s="1152"/>
      <c r="H12" s="1152"/>
      <c r="I12" s="1152"/>
      <c r="J12" s="1152"/>
      <c r="K12" s="1152"/>
      <c r="L12" s="1152"/>
      <c r="M12" s="1152"/>
      <c r="N12" s="1152"/>
      <c r="O12" s="1152"/>
      <c r="P12" s="1449"/>
    </row>
    <row r="13" spans="1:16" ht="60" x14ac:dyDescent="0.2">
      <c r="A13" s="435" t="s">
        <v>500</v>
      </c>
      <c r="B13" s="436" t="s">
        <v>501</v>
      </c>
      <c r="C13" s="437" t="s">
        <v>502</v>
      </c>
      <c r="D13" s="438" t="s">
        <v>503</v>
      </c>
      <c r="E13" s="436" t="s">
        <v>504</v>
      </c>
      <c r="F13" s="439" t="s">
        <v>505</v>
      </c>
      <c r="G13" s="440" t="s">
        <v>506</v>
      </c>
      <c r="H13" s="441" t="s">
        <v>507</v>
      </c>
      <c r="I13" s="441" t="s">
        <v>508</v>
      </c>
      <c r="J13" s="442" t="s">
        <v>509</v>
      </c>
      <c r="K13" s="440" t="s">
        <v>510</v>
      </c>
      <c r="L13" s="443" t="s">
        <v>511</v>
      </c>
      <c r="M13" s="440" t="s">
        <v>512</v>
      </c>
      <c r="N13" s="443" t="s">
        <v>513</v>
      </c>
      <c r="O13" s="438" t="s">
        <v>514</v>
      </c>
      <c r="P13" s="439" t="s">
        <v>515</v>
      </c>
    </row>
    <row r="14" spans="1:16" ht="28.5" x14ac:dyDescent="0.2">
      <c r="A14" s="732" t="s">
        <v>516</v>
      </c>
      <c r="B14" s="733" t="s">
        <v>433</v>
      </c>
      <c r="C14" s="663" t="s">
        <v>517</v>
      </c>
      <c r="D14" s="734" t="s">
        <v>518</v>
      </c>
      <c r="E14" s="663" t="s">
        <v>519</v>
      </c>
      <c r="F14" s="663" t="s">
        <v>520</v>
      </c>
      <c r="G14" s="735">
        <v>5</v>
      </c>
      <c r="H14" s="736">
        <v>50</v>
      </c>
      <c r="I14" s="737"/>
      <c r="J14" s="738"/>
      <c r="K14" s="739">
        <v>15</v>
      </c>
      <c r="L14" s="740">
        <v>150</v>
      </c>
      <c r="M14" s="741">
        <f t="shared" ref="M14:M25" si="0">K14-G14</f>
        <v>10</v>
      </c>
      <c r="N14" s="742">
        <f t="shared" ref="N14:N25" si="1">L14-H14</f>
        <v>100</v>
      </c>
      <c r="O14" s="732" t="s">
        <v>521</v>
      </c>
      <c r="P14" s="743"/>
    </row>
    <row r="15" spans="1:16" ht="14.25" x14ac:dyDescent="0.2">
      <c r="A15" s="744"/>
      <c r="B15" s="745"/>
      <c r="C15" s="745"/>
      <c r="D15" s="746"/>
      <c r="E15" s="745"/>
      <c r="F15" s="663" t="s">
        <v>522</v>
      </c>
      <c r="G15" s="735">
        <v>5</v>
      </c>
      <c r="H15" s="736">
        <v>50</v>
      </c>
      <c r="I15" s="737"/>
      <c r="J15" s="738"/>
      <c r="K15" s="739">
        <v>15</v>
      </c>
      <c r="L15" s="740">
        <v>50</v>
      </c>
      <c r="M15" s="741">
        <f t="shared" si="0"/>
        <v>10</v>
      </c>
      <c r="N15" s="740">
        <f t="shared" si="1"/>
        <v>0</v>
      </c>
      <c r="O15" s="744"/>
      <c r="P15" s="743"/>
    </row>
    <row r="16" spans="1:16" ht="14.25" x14ac:dyDescent="0.2">
      <c r="A16" s="744"/>
      <c r="B16" s="745"/>
      <c r="C16" s="745"/>
      <c r="D16" s="746"/>
      <c r="E16" s="745"/>
      <c r="F16" s="663" t="s">
        <v>523</v>
      </c>
      <c r="G16" s="735">
        <v>5</v>
      </c>
      <c r="H16" s="736">
        <v>50</v>
      </c>
      <c r="I16" s="737"/>
      <c r="J16" s="738"/>
      <c r="K16" s="739">
        <v>15</v>
      </c>
      <c r="L16" s="740">
        <v>150</v>
      </c>
      <c r="M16" s="741">
        <f t="shared" si="0"/>
        <v>10</v>
      </c>
      <c r="N16" s="742">
        <f t="shared" si="1"/>
        <v>100</v>
      </c>
      <c r="O16" s="744"/>
      <c r="P16" s="743"/>
    </row>
    <row r="17" spans="1:16" ht="14.25" x14ac:dyDescent="0.2">
      <c r="A17" s="744"/>
      <c r="B17" s="745"/>
      <c r="C17" s="745"/>
      <c r="D17" s="746"/>
      <c r="E17" s="745"/>
      <c r="F17" s="663" t="s">
        <v>524</v>
      </c>
      <c r="G17" s="735">
        <v>5</v>
      </c>
      <c r="H17" s="736">
        <v>50</v>
      </c>
      <c r="I17" s="737"/>
      <c r="J17" s="738"/>
      <c r="K17" s="739">
        <v>15</v>
      </c>
      <c r="L17" s="740">
        <v>150</v>
      </c>
      <c r="M17" s="741">
        <f t="shared" si="0"/>
        <v>10</v>
      </c>
      <c r="N17" s="742">
        <f t="shared" si="1"/>
        <v>100</v>
      </c>
      <c r="O17" s="744"/>
      <c r="P17" s="743"/>
    </row>
    <row r="18" spans="1:16" ht="16.5" customHeight="1" x14ac:dyDescent="0.2">
      <c r="A18" s="744"/>
      <c r="B18" s="745"/>
      <c r="C18" s="745"/>
      <c r="D18" s="746"/>
      <c r="E18" s="745"/>
      <c r="F18" s="663" t="s">
        <v>525</v>
      </c>
      <c r="G18" s="735">
        <v>5</v>
      </c>
      <c r="H18" s="736">
        <v>50</v>
      </c>
      <c r="I18" s="737"/>
      <c r="J18" s="738"/>
      <c r="K18" s="739">
        <v>15</v>
      </c>
      <c r="L18" s="740">
        <v>150</v>
      </c>
      <c r="M18" s="741">
        <f t="shared" si="0"/>
        <v>10</v>
      </c>
      <c r="N18" s="742">
        <f t="shared" si="1"/>
        <v>100</v>
      </c>
      <c r="O18" s="744"/>
      <c r="P18" s="743"/>
    </row>
    <row r="19" spans="1:16" ht="28.5" x14ac:dyDescent="0.2">
      <c r="A19" s="732" t="s">
        <v>516</v>
      </c>
      <c r="B19" s="663" t="s">
        <v>433</v>
      </c>
      <c r="C19" s="663" t="s">
        <v>517</v>
      </c>
      <c r="D19" s="734" t="s">
        <v>518</v>
      </c>
      <c r="E19" s="663" t="s">
        <v>526</v>
      </c>
      <c r="F19" s="663" t="s">
        <v>520</v>
      </c>
      <c r="G19" s="735">
        <v>1</v>
      </c>
      <c r="H19" s="736">
        <v>10</v>
      </c>
      <c r="I19" s="737"/>
      <c r="J19" s="738"/>
      <c r="K19" s="739">
        <v>2</v>
      </c>
      <c r="L19" s="740">
        <v>10</v>
      </c>
      <c r="M19" s="741">
        <f t="shared" si="0"/>
        <v>1</v>
      </c>
      <c r="N19" s="740">
        <f t="shared" si="1"/>
        <v>0</v>
      </c>
      <c r="O19" s="732" t="s">
        <v>521</v>
      </c>
      <c r="P19" s="743"/>
    </row>
    <row r="20" spans="1:16" ht="14.25" x14ac:dyDescent="0.2">
      <c r="A20" s="744"/>
      <c r="B20" s="745"/>
      <c r="C20" s="745"/>
      <c r="D20" s="746"/>
      <c r="E20" s="745"/>
      <c r="F20" s="663" t="s">
        <v>522</v>
      </c>
      <c r="G20" s="735">
        <v>1</v>
      </c>
      <c r="H20" s="736">
        <v>10</v>
      </c>
      <c r="I20" s="737"/>
      <c r="J20" s="738"/>
      <c r="K20" s="739">
        <v>2</v>
      </c>
      <c r="L20" s="740">
        <v>10</v>
      </c>
      <c r="M20" s="741">
        <f t="shared" si="0"/>
        <v>1</v>
      </c>
      <c r="N20" s="740">
        <f t="shared" si="1"/>
        <v>0</v>
      </c>
      <c r="O20" s="744"/>
      <c r="P20" s="743"/>
    </row>
    <row r="21" spans="1:16" ht="14.25" x14ac:dyDescent="0.2">
      <c r="A21" s="744"/>
      <c r="B21" s="745"/>
      <c r="C21" s="745"/>
      <c r="D21" s="746"/>
      <c r="E21" s="745"/>
      <c r="F21" s="663" t="s">
        <v>523</v>
      </c>
      <c r="G21" s="735">
        <v>1</v>
      </c>
      <c r="H21" s="736">
        <v>10</v>
      </c>
      <c r="I21" s="737"/>
      <c r="J21" s="738"/>
      <c r="K21" s="739">
        <v>2</v>
      </c>
      <c r="L21" s="740">
        <v>10</v>
      </c>
      <c r="M21" s="741">
        <f t="shared" si="0"/>
        <v>1</v>
      </c>
      <c r="N21" s="740">
        <f t="shared" si="1"/>
        <v>0</v>
      </c>
      <c r="O21" s="744"/>
      <c r="P21" s="743"/>
    </row>
    <row r="22" spans="1:16" ht="14.25" x14ac:dyDescent="0.2">
      <c r="A22" s="744"/>
      <c r="B22" s="745"/>
      <c r="C22" s="745"/>
      <c r="D22" s="746"/>
      <c r="E22" s="745"/>
      <c r="F22" s="663" t="s">
        <v>527</v>
      </c>
      <c r="G22" s="735">
        <v>0.75</v>
      </c>
      <c r="H22" s="736">
        <v>7.5</v>
      </c>
      <c r="I22" s="737"/>
      <c r="J22" s="738"/>
      <c r="K22" s="739">
        <v>1.5</v>
      </c>
      <c r="L22" s="740">
        <v>7.5</v>
      </c>
      <c r="M22" s="741">
        <f t="shared" si="0"/>
        <v>0.75</v>
      </c>
      <c r="N22" s="740">
        <f t="shared" si="1"/>
        <v>0</v>
      </c>
      <c r="O22" s="744"/>
      <c r="P22" s="743"/>
    </row>
    <row r="23" spans="1:16" ht="14.25" x14ac:dyDescent="0.2">
      <c r="A23" s="744"/>
      <c r="B23" s="745"/>
      <c r="C23" s="745"/>
      <c r="D23" s="746"/>
      <c r="E23" s="745"/>
      <c r="F23" s="663" t="s">
        <v>528</v>
      </c>
      <c r="G23" s="735">
        <v>0.5</v>
      </c>
      <c r="H23" s="736">
        <v>5</v>
      </c>
      <c r="I23" s="737"/>
      <c r="J23" s="738"/>
      <c r="K23" s="739">
        <v>1</v>
      </c>
      <c r="L23" s="740">
        <v>5</v>
      </c>
      <c r="M23" s="741">
        <f t="shared" si="0"/>
        <v>0.5</v>
      </c>
      <c r="N23" s="740">
        <f t="shared" si="1"/>
        <v>0</v>
      </c>
      <c r="O23" s="744"/>
      <c r="P23" s="743"/>
    </row>
    <row r="24" spans="1:16" ht="14.25" x14ac:dyDescent="0.2">
      <c r="A24" s="744"/>
      <c r="B24" s="745"/>
      <c r="C24" s="745"/>
      <c r="D24" s="746"/>
      <c r="E24" s="745"/>
      <c r="F24" s="663" t="s">
        <v>524</v>
      </c>
      <c r="G24" s="735">
        <v>500</v>
      </c>
      <c r="H24" s="736">
        <v>5000</v>
      </c>
      <c r="I24" s="737"/>
      <c r="J24" s="738"/>
      <c r="K24" s="739">
        <v>1500</v>
      </c>
      <c r="L24" s="740">
        <v>5000</v>
      </c>
      <c r="M24" s="741">
        <f t="shared" si="0"/>
        <v>1000</v>
      </c>
      <c r="N24" s="740">
        <f t="shared" si="1"/>
        <v>0</v>
      </c>
      <c r="O24" s="744"/>
      <c r="P24" s="743"/>
    </row>
    <row r="25" spans="1:16" ht="15" thickBot="1" x14ac:dyDescent="0.25">
      <c r="A25" s="747"/>
      <c r="B25" s="748"/>
      <c r="C25" s="748"/>
      <c r="D25" s="749"/>
      <c r="E25" s="748"/>
      <c r="F25" s="750" t="s">
        <v>525</v>
      </c>
      <c r="G25" s="751">
        <v>1</v>
      </c>
      <c r="H25" s="752">
        <v>10</v>
      </c>
      <c r="I25" s="753"/>
      <c r="J25" s="754"/>
      <c r="K25" s="755">
        <v>2</v>
      </c>
      <c r="L25" s="756">
        <v>10</v>
      </c>
      <c r="M25" s="757">
        <f t="shared" si="0"/>
        <v>1</v>
      </c>
      <c r="N25" s="756">
        <f t="shared" si="1"/>
        <v>0</v>
      </c>
      <c r="O25" s="747"/>
      <c r="P25" s="758"/>
    </row>
    <row r="26" spans="1:16" ht="18" x14ac:dyDescent="0.2">
      <c r="A26" s="1442" t="s">
        <v>485</v>
      </c>
      <c r="B26" s="1443"/>
      <c r="C26" s="1443"/>
      <c r="D26" s="1443"/>
      <c r="E26" s="1443"/>
      <c r="F26" s="1443"/>
      <c r="G26" s="1443"/>
      <c r="H26" s="1443"/>
      <c r="I26" s="1443"/>
      <c r="J26" s="1443"/>
      <c r="K26" s="1443"/>
      <c r="L26" s="1443"/>
      <c r="M26" s="1443"/>
      <c r="N26" s="1443"/>
      <c r="O26" s="1443"/>
      <c r="P26" s="1444"/>
    </row>
    <row r="27" spans="1:16" ht="50.1" customHeight="1" thickBot="1" x14ac:dyDescent="0.25">
      <c r="A27" s="1151" t="s">
        <v>529</v>
      </c>
      <c r="B27" s="1152"/>
      <c r="C27" s="1152"/>
      <c r="D27" s="1152"/>
      <c r="E27" s="1152"/>
      <c r="F27" s="1152"/>
      <c r="G27" s="1152"/>
      <c r="H27" s="1152"/>
      <c r="I27" s="1152"/>
      <c r="J27" s="1152"/>
      <c r="K27" s="1152"/>
      <c r="L27" s="1152"/>
      <c r="M27" s="1152"/>
      <c r="N27" s="1152"/>
      <c r="O27" s="1152"/>
      <c r="P27" s="1449"/>
    </row>
    <row r="28" spans="1:16" ht="60" x14ac:dyDescent="0.2">
      <c r="A28" s="435" t="s">
        <v>500</v>
      </c>
      <c r="B28" s="436" t="s">
        <v>501</v>
      </c>
      <c r="C28" s="437" t="s">
        <v>502</v>
      </c>
      <c r="D28" s="438" t="s">
        <v>503</v>
      </c>
      <c r="E28" s="436" t="s">
        <v>504</v>
      </c>
      <c r="F28" s="439" t="s">
        <v>505</v>
      </c>
      <c r="G28" s="440" t="s">
        <v>506</v>
      </c>
      <c r="H28" s="441" t="s">
        <v>507</v>
      </c>
      <c r="I28" s="441" t="s">
        <v>508</v>
      </c>
      <c r="J28" s="442" t="s">
        <v>509</v>
      </c>
      <c r="K28" s="440" t="s">
        <v>510</v>
      </c>
      <c r="L28" s="443" t="s">
        <v>511</v>
      </c>
      <c r="M28" s="440" t="s">
        <v>512</v>
      </c>
      <c r="N28" s="443" t="s">
        <v>513</v>
      </c>
      <c r="O28" s="438" t="s">
        <v>514</v>
      </c>
      <c r="P28" s="439" t="s">
        <v>515</v>
      </c>
    </row>
    <row r="29" spans="1:16" ht="28.5" x14ac:dyDescent="0.2">
      <c r="A29" s="732" t="s">
        <v>516</v>
      </c>
      <c r="B29" s="733" t="s">
        <v>530</v>
      </c>
      <c r="C29" s="663" t="s">
        <v>517</v>
      </c>
      <c r="D29" s="734" t="s">
        <v>518</v>
      </c>
      <c r="E29" s="663" t="s">
        <v>519</v>
      </c>
      <c r="F29" s="663" t="s">
        <v>520</v>
      </c>
      <c r="G29" s="735">
        <v>5</v>
      </c>
      <c r="H29" s="736"/>
      <c r="I29" s="737"/>
      <c r="J29" s="759"/>
      <c r="K29" s="739">
        <v>15</v>
      </c>
      <c r="L29" s="740"/>
      <c r="M29" s="741">
        <f t="shared" ref="M29:M39" si="2">K29-G29</f>
        <v>10</v>
      </c>
      <c r="N29" s="740">
        <f t="shared" ref="N29:N39" si="3">L29-H29</f>
        <v>0</v>
      </c>
      <c r="O29" s="732" t="s">
        <v>521</v>
      </c>
      <c r="P29" s="743"/>
    </row>
    <row r="30" spans="1:16" ht="14.25" x14ac:dyDescent="0.2">
      <c r="A30" s="744"/>
      <c r="B30" s="745"/>
      <c r="C30" s="745"/>
      <c r="D30" s="746"/>
      <c r="E30" s="745"/>
      <c r="F30" s="663" t="s">
        <v>522</v>
      </c>
      <c r="G30" s="735">
        <v>5</v>
      </c>
      <c r="H30" s="736"/>
      <c r="I30" s="737"/>
      <c r="J30" s="738"/>
      <c r="K30" s="739">
        <v>15</v>
      </c>
      <c r="L30" s="740"/>
      <c r="M30" s="741">
        <f t="shared" si="2"/>
        <v>10</v>
      </c>
      <c r="N30" s="740">
        <f t="shared" si="3"/>
        <v>0</v>
      </c>
      <c r="O30" s="744"/>
      <c r="P30" s="743"/>
    </row>
    <row r="31" spans="1:16" ht="14.25" x14ac:dyDescent="0.2">
      <c r="A31" s="744"/>
      <c r="B31" s="745"/>
      <c r="C31" s="745"/>
      <c r="D31" s="746"/>
      <c r="E31" s="745"/>
      <c r="F31" s="663" t="s">
        <v>523</v>
      </c>
      <c r="G31" s="735">
        <v>5</v>
      </c>
      <c r="H31" s="736"/>
      <c r="I31" s="737"/>
      <c r="J31" s="738"/>
      <c r="K31" s="739">
        <v>15</v>
      </c>
      <c r="L31" s="740"/>
      <c r="M31" s="741">
        <f t="shared" si="2"/>
        <v>10</v>
      </c>
      <c r="N31" s="740">
        <f t="shared" si="3"/>
        <v>0</v>
      </c>
      <c r="O31" s="744"/>
      <c r="P31" s="743"/>
    </row>
    <row r="32" spans="1:16" ht="14.25" x14ac:dyDescent="0.2">
      <c r="A32" s="744"/>
      <c r="B32" s="745"/>
      <c r="C32" s="745"/>
      <c r="D32" s="746"/>
      <c r="E32" s="745"/>
      <c r="F32" s="663" t="s">
        <v>524</v>
      </c>
      <c r="G32" s="735">
        <v>5</v>
      </c>
      <c r="H32" s="736"/>
      <c r="I32" s="737"/>
      <c r="J32" s="738"/>
      <c r="K32" s="739">
        <v>15</v>
      </c>
      <c r="L32" s="740"/>
      <c r="M32" s="741">
        <f t="shared" si="2"/>
        <v>10</v>
      </c>
      <c r="N32" s="740">
        <f t="shared" si="3"/>
        <v>0</v>
      </c>
      <c r="O32" s="744"/>
      <c r="P32" s="743"/>
    </row>
    <row r="33" spans="1:16" ht="14.25" x14ac:dyDescent="0.2">
      <c r="A33" s="744"/>
      <c r="B33" s="745"/>
      <c r="C33" s="745"/>
      <c r="D33" s="746"/>
      <c r="E33" s="745"/>
      <c r="F33" s="663" t="s">
        <v>525</v>
      </c>
      <c r="G33" s="735">
        <v>5</v>
      </c>
      <c r="H33" s="736"/>
      <c r="I33" s="737"/>
      <c r="J33" s="738"/>
      <c r="K33" s="739">
        <v>15</v>
      </c>
      <c r="L33" s="740"/>
      <c r="M33" s="741">
        <f t="shared" si="2"/>
        <v>10</v>
      </c>
      <c r="N33" s="740">
        <f t="shared" si="3"/>
        <v>0</v>
      </c>
      <c r="O33" s="744"/>
      <c r="P33" s="743"/>
    </row>
    <row r="34" spans="1:16" ht="28.5" x14ac:dyDescent="0.2">
      <c r="A34" s="732" t="s">
        <v>516</v>
      </c>
      <c r="B34" s="663" t="s">
        <v>530</v>
      </c>
      <c r="C34" s="663" t="s">
        <v>517</v>
      </c>
      <c r="D34" s="734" t="s">
        <v>518</v>
      </c>
      <c r="E34" s="663" t="s">
        <v>526</v>
      </c>
      <c r="F34" s="663" t="s">
        <v>520</v>
      </c>
      <c r="G34" s="735">
        <v>1</v>
      </c>
      <c r="H34" s="736"/>
      <c r="I34" s="737"/>
      <c r="J34" s="738"/>
      <c r="K34" s="739">
        <v>2</v>
      </c>
      <c r="L34" s="740"/>
      <c r="M34" s="741">
        <f t="shared" si="2"/>
        <v>1</v>
      </c>
      <c r="N34" s="740">
        <f t="shared" si="3"/>
        <v>0</v>
      </c>
      <c r="O34" s="732" t="s">
        <v>521</v>
      </c>
      <c r="P34" s="743"/>
    </row>
    <row r="35" spans="1:16" ht="14.25" x14ac:dyDescent="0.2">
      <c r="A35" s="744"/>
      <c r="B35" s="745"/>
      <c r="C35" s="745"/>
      <c r="D35" s="746"/>
      <c r="E35" s="745"/>
      <c r="F35" s="663" t="s">
        <v>522</v>
      </c>
      <c r="G35" s="735">
        <v>1</v>
      </c>
      <c r="H35" s="736"/>
      <c r="I35" s="737"/>
      <c r="J35" s="738"/>
      <c r="K35" s="739">
        <v>2</v>
      </c>
      <c r="L35" s="740"/>
      <c r="M35" s="741">
        <f t="shared" si="2"/>
        <v>1</v>
      </c>
      <c r="N35" s="740">
        <f t="shared" si="3"/>
        <v>0</v>
      </c>
      <c r="O35" s="744"/>
      <c r="P35" s="743"/>
    </row>
    <row r="36" spans="1:16" ht="14.25" x14ac:dyDescent="0.2">
      <c r="A36" s="744"/>
      <c r="B36" s="745"/>
      <c r="C36" s="745"/>
      <c r="D36" s="746"/>
      <c r="E36" s="745"/>
      <c r="F36" s="663" t="s">
        <v>523</v>
      </c>
      <c r="G36" s="735">
        <v>1</v>
      </c>
      <c r="H36" s="736"/>
      <c r="I36" s="737"/>
      <c r="J36" s="738"/>
      <c r="K36" s="739">
        <v>2</v>
      </c>
      <c r="L36" s="740"/>
      <c r="M36" s="741">
        <f t="shared" si="2"/>
        <v>1</v>
      </c>
      <c r="N36" s="740">
        <f t="shared" si="3"/>
        <v>0</v>
      </c>
      <c r="O36" s="744"/>
      <c r="P36" s="743"/>
    </row>
    <row r="37" spans="1:16" ht="14.25" x14ac:dyDescent="0.2">
      <c r="A37" s="744"/>
      <c r="B37" s="745"/>
      <c r="C37" s="745"/>
      <c r="D37" s="746"/>
      <c r="E37" s="745"/>
      <c r="F37" s="663" t="s">
        <v>527</v>
      </c>
      <c r="G37" s="735">
        <v>0.75</v>
      </c>
      <c r="H37" s="736"/>
      <c r="I37" s="737"/>
      <c r="J37" s="738"/>
      <c r="K37" s="739">
        <v>1.5</v>
      </c>
      <c r="L37" s="740"/>
      <c r="M37" s="741">
        <f t="shared" si="2"/>
        <v>0.75</v>
      </c>
      <c r="N37" s="740">
        <f t="shared" si="3"/>
        <v>0</v>
      </c>
      <c r="O37" s="744"/>
      <c r="P37" s="743"/>
    </row>
    <row r="38" spans="1:16" ht="14.25" x14ac:dyDescent="0.2">
      <c r="A38" s="744"/>
      <c r="B38" s="745"/>
      <c r="C38" s="745"/>
      <c r="D38" s="746"/>
      <c r="E38" s="745"/>
      <c r="F38" s="663" t="s">
        <v>528</v>
      </c>
      <c r="G38" s="735">
        <v>0.5</v>
      </c>
      <c r="H38" s="736"/>
      <c r="I38" s="737"/>
      <c r="J38" s="738"/>
      <c r="K38" s="739">
        <v>1</v>
      </c>
      <c r="L38" s="740"/>
      <c r="M38" s="741">
        <f t="shared" si="2"/>
        <v>0.5</v>
      </c>
      <c r="N38" s="740">
        <f t="shared" si="3"/>
        <v>0</v>
      </c>
      <c r="O38" s="744"/>
      <c r="P38" s="743"/>
    </row>
    <row r="39" spans="1:16" ht="14.25" x14ac:dyDescent="0.2">
      <c r="A39" s="744"/>
      <c r="B39" s="745"/>
      <c r="C39" s="745"/>
      <c r="D39" s="746"/>
      <c r="E39" s="745"/>
      <c r="F39" s="663" t="s">
        <v>524</v>
      </c>
      <c r="G39" s="735">
        <v>500</v>
      </c>
      <c r="H39" s="736"/>
      <c r="I39" s="737"/>
      <c r="J39" s="738"/>
      <c r="K39" s="739">
        <v>1500</v>
      </c>
      <c r="L39" s="740"/>
      <c r="M39" s="741">
        <f t="shared" si="2"/>
        <v>1000</v>
      </c>
      <c r="N39" s="740">
        <f t="shared" si="3"/>
        <v>0</v>
      </c>
      <c r="O39" s="744"/>
      <c r="P39" s="743"/>
    </row>
    <row r="40" spans="1:16" ht="14.25" x14ac:dyDescent="0.2">
      <c r="A40" s="744"/>
      <c r="B40" s="745"/>
      <c r="C40" s="745"/>
      <c r="D40" s="746"/>
      <c r="E40" s="745"/>
      <c r="F40" s="663" t="s">
        <v>525</v>
      </c>
      <c r="G40" s="735">
        <v>1</v>
      </c>
      <c r="H40" s="736"/>
      <c r="I40" s="737"/>
      <c r="J40" s="738"/>
      <c r="K40" s="739">
        <v>2</v>
      </c>
      <c r="L40" s="740"/>
      <c r="M40" s="741">
        <f t="shared" ref="M40:N45" si="4">K40-G40</f>
        <v>1</v>
      </c>
      <c r="N40" s="740">
        <f t="shared" si="4"/>
        <v>0</v>
      </c>
      <c r="O40" s="744"/>
      <c r="P40" s="743"/>
    </row>
    <row r="41" spans="1:16" ht="28.5" x14ac:dyDescent="0.2">
      <c r="A41" s="732" t="s">
        <v>516</v>
      </c>
      <c r="B41" s="663" t="s">
        <v>433</v>
      </c>
      <c r="C41" s="663" t="s">
        <v>517</v>
      </c>
      <c r="D41" s="734" t="s">
        <v>518</v>
      </c>
      <c r="E41" s="663" t="s">
        <v>531</v>
      </c>
      <c r="F41" s="663" t="s">
        <v>520</v>
      </c>
      <c r="G41" s="735"/>
      <c r="H41" s="736">
        <v>50</v>
      </c>
      <c r="I41" s="737"/>
      <c r="J41" s="738"/>
      <c r="K41" s="739"/>
      <c r="L41" s="740">
        <v>150</v>
      </c>
      <c r="M41" s="735">
        <f t="shared" si="4"/>
        <v>0</v>
      </c>
      <c r="N41" s="742">
        <f t="shared" si="4"/>
        <v>100</v>
      </c>
      <c r="O41" s="732" t="s">
        <v>521</v>
      </c>
      <c r="P41" s="743"/>
    </row>
    <row r="42" spans="1:16" ht="14.25" x14ac:dyDescent="0.2">
      <c r="A42" s="744"/>
      <c r="B42" s="745"/>
      <c r="C42" s="745"/>
      <c r="D42" s="746"/>
      <c r="E42" s="745"/>
      <c r="F42" s="663" t="s">
        <v>522</v>
      </c>
      <c r="G42" s="735"/>
      <c r="H42" s="736">
        <v>50</v>
      </c>
      <c r="I42" s="737"/>
      <c r="J42" s="738"/>
      <c r="K42" s="739"/>
      <c r="L42" s="740">
        <v>50</v>
      </c>
      <c r="M42" s="735">
        <f t="shared" si="4"/>
        <v>0</v>
      </c>
      <c r="N42" s="740">
        <f t="shared" si="4"/>
        <v>0</v>
      </c>
      <c r="O42" s="744"/>
      <c r="P42" s="743"/>
    </row>
    <row r="43" spans="1:16" ht="14.25" x14ac:dyDescent="0.2">
      <c r="A43" s="744"/>
      <c r="B43" s="745"/>
      <c r="C43" s="745"/>
      <c r="D43" s="746"/>
      <c r="E43" s="745"/>
      <c r="F43" s="663" t="s">
        <v>523</v>
      </c>
      <c r="G43" s="735"/>
      <c r="H43" s="736">
        <v>50</v>
      </c>
      <c r="I43" s="737"/>
      <c r="J43" s="738"/>
      <c r="K43" s="739"/>
      <c r="L43" s="740">
        <v>150</v>
      </c>
      <c r="M43" s="735">
        <f t="shared" si="4"/>
        <v>0</v>
      </c>
      <c r="N43" s="742">
        <f t="shared" si="4"/>
        <v>100</v>
      </c>
      <c r="O43" s="744"/>
      <c r="P43" s="743"/>
    </row>
    <row r="44" spans="1:16" ht="14.25" x14ac:dyDescent="0.2">
      <c r="A44" s="744"/>
      <c r="B44" s="745"/>
      <c r="C44" s="745"/>
      <c r="D44" s="746"/>
      <c r="E44" s="745"/>
      <c r="F44" s="663" t="s">
        <v>524</v>
      </c>
      <c r="G44" s="735"/>
      <c r="H44" s="736">
        <v>50</v>
      </c>
      <c r="I44" s="737"/>
      <c r="J44" s="738"/>
      <c r="K44" s="739"/>
      <c r="L44" s="740">
        <v>150</v>
      </c>
      <c r="M44" s="735">
        <f t="shared" si="4"/>
        <v>0</v>
      </c>
      <c r="N44" s="742">
        <f t="shared" si="4"/>
        <v>100</v>
      </c>
      <c r="O44" s="744"/>
      <c r="P44" s="743"/>
    </row>
    <row r="45" spans="1:16" ht="15" thickBot="1" x14ac:dyDescent="0.25">
      <c r="A45" s="747"/>
      <c r="B45" s="748"/>
      <c r="C45" s="748"/>
      <c r="D45" s="749"/>
      <c r="E45" s="748"/>
      <c r="F45" s="750" t="s">
        <v>525</v>
      </c>
      <c r="G45" s="751"/>
      <c r="H45" s="752">
        <v>50</v>
      </c>
      <c r="I45" s="753"/>
      <c r="J45" s="754"/>
      <c r="K45" s="755"/>
      <c r="L45" s="756">
        <v>150</v>
      </c>
      <c r="M45" s="751">
        <f t="shared" si="4"/>
        <v>0</v>
      </c>
      <c r="N45" s="760">
        <f t="shared" si="4"/>
        <v>100</v>
      </c>
      <c r="O45" s="747"/>
      <c r="P45" s="758"/>
    </row>
    <row r="46" spans="1:16" ht="18" x14ac:dyDescent="0.2">
      <c r="A46" s="1445" t="s">
        <v>490</v>
      </c>
      <c r="B46" s="1446"/>
      <c r="C46" s="1446"/>
      <c r="D46" s="1446"/>
      <c r="E46" s="1446"/>
      <c r="F46" s="1446"/>
      <c r="G46" s="1446"/>
      <c r="H46" s="1446"/>
      <c r="I46" s="1446"/>
      <c r="J46" s="1446"/>
      <c r="K46" s="1446"/>
      <c r="L46" s="1446"/>
      <c r="M46" s="1446"/>
      <c r="N46" s="1446"/>
      <c r="O46" s="1446"/>
      <c r="P46" s="1447"/>
    </row>
    <row r="47" spans="1:16" ht="50.1" customHeight="1" thickBot="1" x14ac:dyDescent="0.25">
      <c r="A47" s="1272" t="s">
        <v>532</v>
      </c>
      <c r="B47" s="1273"/>
      <c r="C47" s="1273"/>
      <c r="D47" s="1273"/>
      <c r="E47" s="1273"/>
      <c r="F47" s="1273"/>
      <c r="G47" s="1273"/>
      <c r="H47" s="1273"/>
      <c r="I47" s="1273"/>
      <c r="J47" s="1273"/>
      <c r="K47" s="1273"/>
      <c r="L47" s="1273"/>
      <c r="M47" s="1273"/>
      <c r="N47" s="1273"/>
      <c r="O47" s="1273"/>
      <c r="P47" s="1455"/>
    </row>
    <row r="48" spans="1:16" ht="60" x14ac:dyDescent="0.2">
      <c r="A48" s="435" t="s">
        <v>500</v>
      </c>
      <c r="B48" s="436" t="s">
        <v>501</v>
      </c>
      <c r="C48" s="437" t="s">
        <v>502</v>
      </c>
      <c r="D48" s="438" t="s">
        <v>503</v>
      </c>
      <c r="E48" s="436" t="s">
        <v>504</v>
      </c>
      <c r="F48" s="439" t="s">
        <v>505</v>
      </c>
      <c r="G48" s="440" t="s">
        <v>506</v>
      </c>
      <c r="H48" s="441" t="s">
        <v>507</v>
      </c>
      <c r="I48" s="441" t="s">
        <v>508</v>
      </c>
      <c r="J48" s="442" t="s">
        <v>509</v>
      </c>
      <c r="K48" s="440" t="s">
        <v>510</v>
      </c>
      <c r="L48" s="443" t="s">
        <v>511</v>
      </c>
      <c r="M48" s="440" t="s">
        <v>512</v>
      </c>
      <c r="N48" s="443" t="s">
        <v>513</v>
      </c>
      <c r="O48" s="438" t="s">
        <v>514</v>
      </c>
      <c r="P48" s="439" t="s">
        <v>515</v>
      </c>
    </row>
    <row r="49" spans="1:16" ht="42.75" x14ac:dyDescent="0.2">
      <c r="A49" s="732" t="s">
        <v>516</v>
      </c>
      <c r="B49" s="733" t="s">
        <v>530</v>
      </c>
      <c r="C49" s="663" t="s">
        <v>533</v>
      </c>
      <c r="D49" s="734" t="s">
        <v>534</v>
      </c>
      <c r="E49" s="663" t="s">
        <v>535</v>
      </c>
      <c r="F49" s="663" t="s">
        <v>522</v>
      </c>
      <c r="G49" s="735">
        <v>10</v>
      </c>
      <c r="H49" s="736">
        <v>100</v>
      </c>
      <c r="I49" s="737"/>
      <c r="J49" s="738"/>
      <c r="K49" s="739">
        <v>10.0001</v>
      </c>
      <c r="L49" s="740">
        <v>100</v>
      </c>
      <c r="M49" s="735">
        <v>9.9999999999766942E-5</v>
      </c>
      <c r="N49" s="740">
        <v>0</v>
      </c>
      <c r="O49" s="732" t="s">
        <v>536</v>
      </c>
      <c r="P49" s="743"/>
    </row>
    <row r="50" spans="1:16" ht="42.75" x14ac:dyDescent="0.2">
      <c r="A50" s="732" t="s">
        <v>516</v>
      </c>
      <c r="B50" s="663" t="s">
        <v>530</v>
      </c>
      <c r="C50" s="663" t="s">
        <v>537</v>
      </c>
      <c r="D50" s="734" t="s">
        <v>538</v>
      </c>
      <c r="E50" s="663" t="s">
        <v>535</v>
      </c>
      <c r="F50" s="663" t="s">
        <v>522</v>
      </c>
      <c r="G50" s="735">
        <v>10</v>
      </c>
      <c r="H50" s="736">
        <v>100</v>
      </c>
      <c r="I50" s="737"/>
      <c r="J50" s="738"/>
      <c r="K50" s="739">
        <v>20</v>
      </c>
      <c r="L50" s="740">
        <v>100</v>
      </c>
      <c r="M50" s="741">
        <f t="shared" ref="M50:N53" si="5">K50-G50</f>
        <v>10</v>
      </c>
      <c r="N50" s="740">
        <f t="shared" si="5"/>
        <v>0</v>
      </c>
      <c r="O50" s="732" t="s">
        <v>536</v>
      </c>
      <c r="P50" s="743"/>
    </row>
    <row r="51" spans="1:16" ht="42.75" x14ac:dyDescent="0.2">
      <c r="A51" s="732" t="s">
        <v>516</v>
      </c>
      <c r="B51" s="663" t="s">
        <v>530</v>
      </c>
      <c r="C51" s="663" t="s">
        <v>539</v>
      </c>
      <c r="D51" s="734" t="s">
        <v>540</v>
      </c>
      <c r="E51" s="663" t="s">
        <v>535</v>
      </c>
      <c r="F51" s="663" t="s">
        <v>522</v>
      </c>
      <c r="G51" s="735">
        <v>10</v>
      </c>
      <c r="H51" s="736">
        <v>100</v>
      </c>
      <c r="I51" s="737"/>
      <c r="J51" s="738"/>
      <c r="K51" s="739">
        <v>20</v>
      </c>
      <c r="L51" s="740">
        <v>100</v>
      </c>
      <c r="M51" s="741">
        <f t="shared" si="5"/>
        <v>10</v>
      </c>
      <c r="N51" s="740">
        <f t="shared" si="5"/>
        <v>0</v>
      </c>
      <c r="O51" s="732" t="s">
        <v>536</v>
      </c>
      <c r="P51" s="743"/>
    </row>
    <row r="52" spans="1:16" ht="42.75" x14ac:dyDescent="0.2">
      <c r="A52" s="732" t="s">
        <v>516</v>
      </c>
      <c r="B52" s="663" t="s">
        <v>530</v>
      </c>
      <c r="C52" s="663" t="s">
        <v>541</v>
      </c>
      <c r="D52" s="734" t="s">
        <v>542</v>
      </c>
      <c r="E52" s="663" t="s">
        <v>535</v>
      </c>
      <c r="F52" s="663" t="s">
        <v>522</v>
      </c>
      <c r="G52" s="735">
        <v>10</v>
      </c>
      <c r="H52" s="736">
        <v>100</v>
      </c>
      <c r="I52" s="737"/>
      <c r="J52" s="738"/>
      <c r="K52" s="739">
        <v>20</v>
      </c>
      <c r="L52" s="740">
        <v>100</v>
      </c>
      <c r="M52" s="741">
        <f t="shared" si="5"/>
        <v>10</v>
      </c>
      <c r="N52" s="740">
        <f t="shared" si="5"/>
        <v>0</v>
      </c>
      <c r="O52" s="732" t="s">
        <v>536</v>
      </c>
      <c r="P52" s="743"/>
    </row>
    <row r="53" spans="1:16" ht="15" thickBot="1" x14ac:dyDescent="0.25">
      <c r="A53" s="761" t="s">
        <v>516</v>
      </c>
      <c r="B53" s="750" t="s">
        <v>433</v>
      </c>
      <c r="C53" s="750" t="s">
        <v>543</v>
      </c>
      <c r="D53" s="762" t="s">
        <v>543</v>
      </c>
      <c r="E53" s="750" t="s">
        <v>543</v>
      </c>
      <c r="F53" s="750" t="s">
        <v>522</v>
      </c>
      <c r="G53" s="751">
        <v>25</v>
      </c>
      <c r="H53" s="752">
        <v>250</v>
      </c>
      <c r="I53" s="753"/>
      <c r="J53" s="754"/>
      <c r="K53" s="755">
        <v>50</v>
      </c>
      <c r="L53" s="756">
        <v>300</v>
      </c>
      <c r="M53" s="757">
        <f t="shared" si="5"/>
        <v>25</v>
      </c>
      <c r="N53" s="760">
        <f t="shared" si="5"/>
        <v>50</v>
      </c>
      <c r="O53" s="761" t="s">
        <v>544</v>
      </c>
      <c r="P53" s="763"/>
    </row>
    <row r="54" spans="1:16" ht="18" x14ac:dyDescent="0.2">
      <c r="A54" s="1474" t="s">
        <v>495</v>
      </c>
      <c r="B54" s="1475"/>
      <c r="C54" s="1475"/>
      <c r="D54" s="1475"/>
      <c r="E54" s="1475"/>
      <c r="F54" s="1475"/>
      <c r="G54" s="1475"/>
      <c r="H54" s="1475"/>
      <c r="I54" s="1475"/>
      <c r="J54" s="1475"/>
      <c r="K54" s="1475"/>
      <c r="L54" s="1475"/>
      <c r="M54" s="1475"/>
      <c r="N54" s="1475"/>
      <c r="O54" s="1475"/>
      <c r="P54" s="1476"/>
    </row>
    <row r="55" spans="1:16" ht="50.1" customHeight="1" thickBot="1" x14ac:dyDescent="0.25">
      <c r="A55" s="1272" t="s">
        <v>545</v>
      </c>
      <c r="B55" s="1273"/>
      <c r="C55" s="1273"/>
      <c r="D55" s="1273"/>
      <c r="E55" s="1273"/>
      <c r="F55" s="1273"/>
      <c r="G55" s="1273"/>
      <c r="H55" s="1273"/>
      <c r="I55" s="1273"/>
      <c r="J55" s="1273"/>
      <c r="K55" s="1273"/>
      <c r="L55" s="1273"/>
      <c r="M55" s="1273"/>
      <c r="N55" s="1273"/>
      <c r="O55" s="1273"/>
      <c r="P55" s="1455"/>
    </row>
    <row r="56" spans="1:16" ht="60" x14ac:dyDescent="0.2">
      <c r="A56" s="435" t="s">
        <v>500</v>
      </c>
      <c r="B56" s="436" t="s">
        <v>501</v>
      </c>
      <c r="C56" s="437" t="s">
        <v>502</v>
      </c>
      <c r="D56" s="438" t="s">
        <v>503</v>
      </c>
      <c r="E56" s="436" t="s">
        <v>504</v>
      </c>
      <c r="F56" s="439" t="s">
        <v>505</v>
      </c>
      <c r="G56" s="440" t="s">
        <v>506</v>
      </c>
      <c r="H56" s="441" t="s">
        <v>507</v>
      </c>
      <c r="I56" s="441" t="s">
        <v>508</v>
      </c>
      <c r="J56" s="442" t="s">
        <v>509</v>
      </c>
      <c r="K56" s="440" t="s">
        <v>510</v>
      </c>
      <c r="L56" s="443" t="s">
        <v>511</v>
      </c>
      <c r="M56" s="440" t="s">
        <v>512</v>
      </c>
      <c r="N56" s="443" t="s">
        <v>513</v>
      </c>
      <c r="O56" s="438" t="s">
        <v>514</v>
      </c>
      <c r="P56" s="439" t="s">
        <v>515</v>
      </c>
    </row>
    <row r="57" spans="1:16" ht="16.5" customHeight="1" x14ac:dyDescent="0.2">
      <c r="A57" s="764" t="s">
        <v>516</v>
      </c>
      <c r="B57" s="765" t="s">
        <v>433</v>
      </c>
      <c r="C57" s="766" t="s">
        <v>546</v>
      </c>
      <c r="D57" s="767" t="s">
        <v>547</v>
      </c>
      <c r="E57" s="765" t="s">
        <v>548</v>
      </c>
      <c r="F57" s="766" t="s">
        <v>520</v>
      </c>
      <c r="G57" s="768"/>
      <c r="H57" s="769"/>
      <c r="I57" s="770"/>
      <c r="J57" s="771"/>
      <c r="K57" s="772">
        <v>1</v>
      </c>
      <c r="L57" s="773">
        <v>10</v>
      </c>
      <c r="M57" s="774">
        <v>1</v>
      </c>
      <c r="N57" s="775">
        <v>10</v>
      </c>
      <c r="O57" s="776" t="s">
        <v>549</v>
      </c>
      <c r="P57" s="777" t="s">
        <v>550</v>
      </c>
    </row>
    <row r="58" spans="1:16" ht="16.5" customHeight="1" x14ac:dyDescent="0.2">
      <c r="A58" s="778"/>
      <c r="B58" s="779"/>
      <c r="C58" s="780"/>
      <c r="D58" s="781"/>
      <c r="E58" s="779"/>
      <c r="F58" s="782" t="s">
        <v>524</v>
      </c>
      <c r="G58" s="783"/>
      <c r="H58" s="769"/>
      <c r="I58" s="770"/>
      <c r="J58" s="771"/>
      <c r="K58" s="784">
        <v>2</v>
      </c>
      <c r="L58" s="785">
        <v>20</v>
      </c>
      <c r="M58" s="786">
        <v>2</v>
      </c>
      <c r="N58" s="787">
        <v>20</v>
      </c>
      <c r="O58" s="788"/>
      <c r="P58" s="789"/>
    </row>
    <row r="59" spans="1:16" ht="16.5" customHeight="1" x14ac:dyDescent="0.2">
      <c r="A59" s="778"/>
      <c r="B59" s="779"/>
      <c r="C59" s="780"/>
      <c r="D59" s="781"/>
      <c r="E59" s="779"/>
      <c r="F59" s="782" t="s">
        <v>525</v>
      </c>
      <c r="G59" s="783"/>
      <c r="H59" s="769"/>
      <c r="I59" s="770"/>
      <c r="J59" s="771"/>
      <c r="K59" s="784">
        <v>3</v>
      </c>
      <c r="L59" s="785">
        <v>30</v>
      </c>
      <c r="M59" s="786">
        <v>3</v>
      </c>
      <c r="N59" s="787">
        <v>30</v>
      </c>
      <c r="O59" s="788"/>
      <c r="P59" s="789"/>
    </row>
    <row r="60" spans="1:16" ht="16.5" customHeight="1" x14ac:dyDescent="0.2">
      <c r="A60" s="778"/>
      <c r="B60" s="779"/>
      <c r="C60" s="780"/>
      <c r="D60" s="781"/>
      <c r="E60" s="779"/>
      <c r="F60" s="782" t="s">
        <v>522</v>
      </c>
      <c r="G60" s="783"/>
      <c r="H60" s="769"/>
      <c r="I60" s="770"/>
      <c r="J60" s="771"/>
      <c r="K60" s="784">
        <v>2</v>
      </c>
      <c r="L60" s="785">
        <v>20</v>
      </c>
      <c r="M60" s="786">
        <v>2</v>
      </c>
      <c r="N60" s="787">
        <v>20</v>
      </c>
      <c r="O60" s="788"/>
      <c r="P60" s="789"/>
    </row>
    <row r="61" spans="1:16" ht="16.5" customHeight="1" x14ac:dyDescent="0.2">
      <c r="A61" s="778"/>
      <c r="B61" s="779"/>
      <c r="C61" s="780"/>
      <c r="D61" s="781"/>
      <c r="E61" s="779"/>
      <c r="F61" s="782" t="s">
        <v>523</v>
      </c>
      <c r="G61" s="783"/>
      <c r="H61" s="769"/>
      <c r="I61" s="770"/>
      <c r="J61" s="771"/>
      <c r="K61" s="784">
        <v>1</v>
      </c>
      <c r="L61" s="785">
        <v>10</v>
      </c>
      <c r="M61" s="786">
        <v>1</v>
      </c>
      <c r="N61" s="787">
        <v>10</v>
      </c>
      <c r="O61" s="788"/>
      <c r="P61" s="789"/>
    </row>
    <row r="62" spans="1:16" ht="16.5" customHeight="1" x14ac:dyDescent="0.2">
      <c r="A62" s="790"/>
      <c r="B62" s="791"/>
      <c r="C62" s="745"/>
      <c r="D62" s="792"/>
      <c r="E62" s="791"/>
      <c r="F62" s="663" t="s">
        <v>527</v>
      </c>
      <c r="G62" s="793"/>
      <c r="H62" s="736"/>
      <c r="I62" s="737"/>
      <c r="J62" s="738"/>
      <c r="K62" s="739">
        <v>1</v>
      </c>
      <c r="L62" s="794">
        <v>10</v>
      </c>
      <c r="M62" s="795">
        <v>1</v>
      </c>
      <c r="N62" s="742">
        <v>10</v>
      </c>
      <c r="O62" s="744"/>
      <c r="P62" s="743"/>
    </row>
    <row r="63" spans="1:16" ht="16.5" customHeight="1" thickBot="1" x14ac:dyDescent="0.25">
      <c r="A63" s="796"/>
      <c r="B63" s="797"/>
      <c r="C63" s="748"/>
      <c r="D63" s="798"/>
      <c r="E63" s="797"/>
      <c r="F63" s="750" t="s">
        <v>528</v>
      </c>
      <c r="G63" s="799"/>
      <c r="H63" s="752"/>
      <c r="I63" s="753"/>
      <c r="J63" s="754"/>
      <c r="K63" s="755">
        <v>1</v>
      </c>
      <c r="L63" s="800">
        <v>10</v>
      </c>
      <c r="M63" s="801">
        <v>1</v>
      </c>
      <c r="N63" s="760">
        <v>10</v>
      </c>
      <c r="O63" s="747"/>
      <c r="P63" s="758"/>
    </row>
    <row r="64" spans="1:16" ht="18" x14ac:dyDescent="0.2">
      <c r="A64" s="1474" t="s">
        <v>481</v>
      </c>
      <c r="B64" s="1475"/>
      <c r="C64" s="1475"/>
      <c r="D64" s="1475"/>
      <c r="E64" s="1475"/>
      <c r="F64" s="1475"/>
      <c r="G64" s="1475"/>
      <c r="H64" s="1475"/>
      <c r="I64" s="1475"/>
      <c r="J64" s="1475"/>
      <c r="K64" s="1475"/>
      <c r="L64" s="1475"/>
      <c r="M64" s="1475"/>
      <c r="N64" s="1475"/>
      <c r="O64" s="1475"/>
      <c r="P64" s="1476"/>
    </row>
    <row r="65" spans="1:16" ht="20.100000000000001" customHeight="1" thickBot="1" x14ac:dyDescent="0.25">
      <c r="A65" s="1400" t="s">
        <v>551</v>
      </c>
      <c r="B65" s="1401"/>
      <c r="C65" s="1401"/>
      <c r="D65" s="1401"/>
      <c r="E65" s="1401"/>
      <c r="F65" s="1401"/>
      <c r="G65" s="1401"/>
      <c r="H65" s="1401"/>
      <c r="I65" s="1401"/>
      <c r="J65" s="1401"/>
      <c r="K65" s="1401"/>
      <c r="L65" s="1401"/>
      <c r="M65" s="1401"/>
      <c r="N65" s="1401"/>
      <c r="O65" s="1401"/>
      <c r="P65" s="1479"/>
    </row>
    <row r="66" spans="1:16" ht="60" x14ac:dyDescent="0.2">
      <c r="A66" s="435" t="s">
        <v>500</v>
      </c>
      <c r="B66" s="436" t="s">
        <v>501</v>
      </c>
      <c r="C66" s="437" t="s">
        <v>502</v>
      </c>
      <c r="D66" s="438" t="s">
        <v>503</v>
      </c>
      <c r="E66" s="436" t="s">
        <v>504</v>
      </c>
      <c r="F66" s="439" t="s">
        <v>505</v>
      </c>
      <c r="G66" s="440" t="s">
        <v>506</v>
      </c>
      <c r="H66" s="441" t="s">
        <v>507</v>
      </c>
      <c r="I66" s="441" t="s">
        <v>508</v>
      </c>
      <c r="J66" s="442" t="s">
        <v>509</v>
      </c>
      <c r="K66" s="440" t="s">
        <v>510</v>
      </c>
      <c r="L66" s="443" t="s">
        <v>511</v>
      </c>
      <c r="M66" s="440" t="s">
        <v>512</v>
      </c>
      <c r="N66" s="443" t="s">
        <v>513</v>
      </c>
      <c r="O66" s="438" t="s">
        <v>514</v>
      </c>
      <c r="P66" s="439" t="s">
        <v>515</v>
      </c>
    </row>
    <row r="67" spans="1:16" ht="29.25" thickBot="1" x14ac:dyDescent="0.25">
      <c r="A67" s="761" t="s">
        <v>516</v>
      </c>
      <c r="B67" s="750" t="s">
        <v>433</v>
      </c>
      <c r="C67" s="750" t="s">
        <v>552</v>
      </c>
      <c r="D67" s="762" t="s">
        <v>552</v>
      </c>
      <c r="E67" s="750" t="s">
        <v>553</v>
      </c>
      <c r="F67" s="750" t="s">
        <v>522</v>
      </c>
      <c r="G67" s="751">
        <v>10</v>
      </c>
      <c r="H67" s="752">
        <v>1</v>
      </c>
      <c r="I67" s="753"/>
      <c r="J67" s="802"/>
      <c r="K67" s="803">
        <v>11</v>
      </c>
      <c r="L67" s="756">
        <v>10</v>
      </c>
      <c r="M67" s="757">
        <f>K67-G67</f>
        <v>1</v>
      </c>
      <c r="N67" s="760">
        <f>L67-H67</f>
        <v>9</v>
      </c>
      <c r="O67" s="761" t="s">
        <v>554</v>
      </c>
      <c r="P67" s="758"/>
    </row>
    <row r="68" spans="1:16" ht="18" x14ac:dyDescent="0.2">
      <c r="A68" s="1474" t="s">
        <v>486</v>
      </c>
      <c r="B68" s="1475"/>
      <c r="C68" s="1475"/>
      <c r="D68" s="1475"/>
      <c r="E68" s="1475"/>
      <c r="F68" s="1475"/>
      <c r="G68" s="1475"/>
      <c r="H68" s="1475"/>
      <c r="I68" s="1475"/>
      <c r="J68" s="1475"/>
      <c r="K68" s="1475"/>
      <c r="L68" s="1475"/>
      <c r="M68" s="1475"/>
      <c r="N68" s="1475"/>
      <c r="O68" s="1475"/>
      <c r="P68" s="1476"/>
    </row>
    <row r="69" spans="1:16" ht="50.1" customHeight="1" thickBot="1" x14ac:dyDescent="0.25">
      <c r="A69" s="1272" t="s">
        <v>555</v>
      </c>
      <c r="B69" s="1273"/>
      <c r="C69" s="1273"/>
      <c r="D69" s="1273"/>
      <c r="E69" s="1273"/>
      <c r="F69" s="1273"/>
      <c r="G69" s="1273"/>
      <c r="H69" s="1273"/>
      <c r="I69" s="1273"/>
      <c r="J69" s="1273"/>
      <c r="K69" s="1273"/>
      <c r="L69" s="1273"/>
      <c r="M69" s="1273"/>
      <c r="N69" s="1273"/>
      <c r="O69" s="1273"/>
      <c r="P69" s="1455"/>
    </row>
    <row r="70" spans="1:16" ht="60" x14ac:dyDescent="0.2">
      <c r="A70" s="435" t="s">
        <v>500</v>
      </c>
      <c r="B70" s="436" t="s">
        <v>501</v>
      </c>
      <c r="C70" s="437" t="s">
        <v>502</v>
      </c>
      <c r="D70" s="438" t="s">
        <v>503</v>
      </c>
      <c r="E70" s="436" t="s">
        <v>504</v>
      </c>
      <c r="F70" s="439" t="s">
        <v>505</v>
      </c>
      <c r="G70" s="440" t="s">
        <v>506</v>
      </c>
      <c r="H70" s="441" t="s">
        <v>507</v>
      </c>
      <c r="I70" s="441" t="s">
        <v>508</v>
      </c>
      <c r="J70" s="442" t="s">
        <v>509</v>
      </c>
      <c r="K70" s="440" t="s">
        <v>510</v>
      </c>
      <c r="L70" s="443" t="s">
        <v>511</v>
      </c>
      <c r="M70" s="440" t="s">
        <v>512</v>
      </c>
      <c r="N70" s="443" t="s">
        <v>513</v>
      </c>
      <c r="O70" s="438" t="s">
        <v>514</v>
      </c>
      <c r="P70" s="439" t="s">
        <v>515</v>
      </c>
    </row>
    <row r="71" spans="1:16" ht="42.75" x14ac:dyDescent="0.2">
      <c r="A71" s="732" t="s">
        <v>516</v>
      </c>
      <c r="B71" s="804" t="s">
        <v>433</v>
      </c>
      <c r="C71" s="663" t="s">
        <v>533</v>
      </c>
      <c r="D71" s="734" t="s">
        <v>556</v>
      </c>
      <c r="E71" s="663" t="s">
        <v>557</v>
      </c>
      <c r="F71" s="663" t="s">
        <v>522</v>
      </c>
      <c r="G71" s="735">
        <v>1</v>
      </c>
      <c r="H71" s="736">
        <v>10</v>
      </c>
      <c r="I71" s="737"/>
      <c r="J71" s="738"/>
      <c r="K71" s="739">
        <v>2</v>
      </c>
      <c r="L71" s="740">
        <v>15</v>
      </c>
      <c r="M71" s="741">
        <f t="shared" ref="M71:N73" si="6">K71-G71</f>
        <v>1</v>
      </c>
      <c r="N71" s="742">
        <f t="shared" si="6"/>
        <v>5</v>
      </c>
      <c r="O71" s="732" t="s">
        <v>558</v>
      </c>
      <c r="P71" s="743"/>
    </row>
    <row r="72" spans="1:16" ht="42.75" x14ac:dyDescent="0.2">
      <c r="A72" s="732" t="s">
        <v>516</v>
      </c>
      <c r="B72" s="804" t="s">
        <v>433</v>
      </c>
      <c r="C72" s="663" t="s">
        <v>537</v>
      </c>
      <c r="D72" s="734" t="s">
        <v>556</v>
      </c>
      <c r="E72" s="663" t="s">
        <v>559</v>
      </c>
      <c r="F72" s="663" t="s">
        <v>522</v>
      </c>
      <c r="G72" s="735">
        <v>1</v>
      </c>
      <c r="H72" s="736">
        <v>10</v>
      </c>
      <c r="I72" s="737"/>
      <c r="J72" s="738"/>
      <c r="K72" s="739">
        <v>2</v>
      </c>
      <c r="L72" s="740">
        <v>15</v>
      </c>
      <c r="M72" s="741">
        <f t="shared" si="6"/>
        <v>1</v>
      </c>
      <c r="N72" s="742">
        <f t="shared" si="6"/>
        <v>5</v>
      </c>
      <c r="O72" s="732" t="s">
        <v>558</v>
      </c>
      <c r="P72" s="743"/>
    </row>
    <row r="73" spans="1:16" ht="14.25" x14ac:dyDescent="0.2">
      <c r="A73" s="732" t="s">
        <v>516</v>
      </c>
      <c r="B73" s="804" t="s">
        <v>433</v>
      </c>
      <c r="C73" s="663" t="s">
        <v>560</v>
      </c>
      <c r="D73" s="734" t="s">
        <v>556</v>
      </c>
      <c r="E73" s="663" t="s">
        <v>561</v>
      </c>
      <c r="F73" s="663" t="s">
        <v>522</v>
      </c>
      <c r="G73" s="735">
        <v>1</v>
      </c>
      <c r="H73" s="736">
        <v>10</v>
      </c>
      <c r="I73" s="770"/>
      <c r="J73" s="738"/>
      <c r="K73" s="739">
        <v>2</v>
      </c>
      <c r="L73" s="740">
        <v>15</v>
      </c>
      <c r="M73" s="741">
        <f t="shared" si="6"/>
        <v>1</v>
      </c>
      <c r="N73" s="742">
        <f t="shared" si="6"/>
        <v>5</v>
      </c>
      <c r="O73" s="732" t="s">
        <v>562</v>
      </c>
      <c r="P73" s="743"/>
    </row>
    <row r="74" spans="1:16" ht="14.25" x14ac:dyDescent="0.2">
      <c r="A74" s="732" t="s">
        <v>516</v>
      </c>
      <c r="B74" s="804" t="s">
        <v>433</v>
      </c>
      <c r="C74" s="663" t="s">
        <v>563</v>
      </c>
      <c r="D74" s="734" t="s">
        <v>556</v>
      </c>
      <c r="E74" s="663" t="s">
        <v>564</v>
      </c>
      <c r="F74" s="663" t="s">
        <v>522</v>
      </c>
      <c r="G74" s="735">
        <v>0.11</v>
      </c>
      <c r="H74" s="736">
        <v>0.5</v>
      </c>
      <c r="I74" s="770"/>
      <c r="J74" s="738"/>
      <c r="K74" s="739">
        <v>7</v>
      </c>
      <c r="L74" s="740">
        <v>50</v>
      </c>
      <c r="M74" s="741">
        <f t="shared" ref="M74:N77" si="7">K74-G74</f>
        <v>6.89</v>
      </c>
      <c r="N74" s="742">
        <f t="shared" si="7"/>
        <v>49.5</v>
      </c>
      <c r="O74" s="732" t="s">
        <v>544</v>
      </c>
      <c r="P74" s="743"/>
    </row>
    <row r="75" spans="1:16" ht="14.25" x14ac:dyDescent="0.2">
      <c r="A75" s="744"/>
      <c r="B75" s="745"/>
      <c r="C75" s="745"/>
      <c r="D75" s="746"/>
      <c r="E75" s="745"/>
      <c r="F75" s="663" t="s">
        <v>524</v>
      </c>
      <c r="G75" s="735">
        <v>0.01</v>
      </c>
      <c r="H75" s="736">
        <v>0.01</v>
      </c>
      <c r="I75" s="770"/>
      <c r="J75" s="738"/>
      <c r="K75" s="739">
        <v>1</v>
      </c>
      <c r="L75" s="740">
        <v>10</v>
      </c>
      <c r="M75" s="741">
        <f t="shared" si="7"/>
        <v>0.99</v>
      </c>
      <c r="N75" s="742">
        <f t="shared" si="7"/>
        <v>9.99</v>
      </c>
      <c r="O75" s="744"/>
      <c r="P75" s="743"/>
    </row>
    <row r="76" spans="1:16" ht="14.25" x14ac:dyDescent="0.2">
      <c r="A76" s="744"/>
      <c r="B76" s="745"/>
      <c r="C76" s="745"/>
      <c r="D76" s="746"/>
      <c r="E76" s="745"/>
      <c r="F76" s="663" t="s">
        <v>520</v>
      </c>
      <c r="G76" s="735">
        <v>0.01</v>
      </c>
      <c r="H76" s="736">
        <v>0.06</v>
      </c>
      <c r="I76" s="770"/>
      <c r="J76" s="738"/>
      <c r="K76" s="739">
        <v>2</v>
      </c>
      <c r="L76" s="740">
        <v>20</v>
      </c>
      <c r="M76" s="741">
        <f t="shared" si="7"/>
        <v>1.99</v>
      </c>
      <c r="N76" s="742">
        <f t="shared" si="7"/>
        <v>19.940000000000001</v>
      </c>
      <c r="O76" s="744"/>
      <c r="P76" s="743"/>
    </row>
    <row r="77" spans="1:16" ht="14.25" x14ac:dyDescent="0.2">
      <c r="A77" s="788"/>
      <c r="B77" s="780"/>
      <c r="C77" s="780"/>
      <c r="D77" s="805"/>
      <c r="E77" s="780"/>
      <c r="F77" s="782" t="s">
        <v>525</v>
      </c>
      <c r="G77" s="806">
        <v>0.03</v>
      </c>
      <c r="H77" s="769">
        <v>0.12</v>
      </c>
      <c r="I77" s="770"/>
      <c r="J77" s="771"/>
      <c r="K77" s="784">
        <v>3</v>
      </c>
      <c r="L77" s="807">
        <v>30</v>
      </c>
      <c r="M77" s="808">
        <f t="shared" si="7"/>
        <v>2.97</v>
      </c>
      <c r="N77" s="787">
        <f t="shared" si="7"/>
        <v>29.88</v>
      </c>
      <c r="O77" s="788"/>
      <c r="P77" s="789"/>
    </row>
    <row r="78" spans="1:16" ht="35.25" customHeight="1" x14ac:dyDescent="0.2">
      <c r="A78" s="809" t="s">
        <v>516</v>
      </c>
      <c r="B78" s="765" t="s">
        <v>433</v>
      </c>
      <c r="C78" s="733"/>
      <c r="D78" s="810" t="s">
        <v>556</v>
      </c>
      <c r="E78" s="733" t="s">
        <v>565</v>
      </c>
      <c r="F78" s="733" t="s">
        <v>520</v>
      </c>
      <c r="G78" s="811">
        <v>0.1</v>
      </c>
      <c r="H78" s="812">
        <v>0.6</v>
      </c>
      <c r="I78" s="813"/>
      <c r="J78" s="759"/>
      <c r="K78" s="814">
        <v>2.5</v>
      </c>
      <c r="L78" s="815">
        <v>25</v>
      </c>
      <c r="M78" s="816">
        <f>K78-G78</f>
        <v>2.4</v>
      </c>
      <c r="N78" s="817">
        <f>L78-H78</f>
        <v>24.4</v>
      </c>
      <c r="O78" s="809" t="s">
        <v>544</v>
      </c>
      <c r="P78" s="818"/>
    </row>
    <row r="79" spans="1:16" ht="15" thickBot="1" x14ac:dyDescent="0.25">
      <c r="A79" s="747"/>
      <c r="B79" s="748"/>
      <c r="C79" s="748"/>
      <c r="D79" s="749"/>
      <c r="E79" s="748"/>
      <c r="F79" s="750" t="s">
        <v>525</v>
      </c>
      <c r="G79" s="751">
        <v>0.3</v>
      </c>
      <c r="H79" s="752">
        <v>1.2</v>
      </c>
      <c r="I79" s="753"/>
      <c r="J79" s="754"/>
      <c r="K79" s="755">
        <v>3.5</v>
      </c>
      <c r="L79" s="756">
        <v>35</v>
      </c>
      <c r="M79" s="757">
        <f>K79-G79</f>
        <v>3.2</v>
      </c>
      <c r="N79" s="760">
        <f>L79-H79</f>
        <v>33.799999999999997</v>
      </c>
      <c r="O79" s="747"/>
      <c r="P79" s="758"/>
    </row>
    <row r="80" spans="1:16" ht="18" x14ac:dyDescent="0.2">
      <c r="A80" s="1474" t="s">
        <v>491</v>
      </c>
      <c r="B80" s="1475"/>
      <c r="C80" s="1475"/>
      <c r="D80" s="1475"/>
      <c r="E80" s="1475"/>
      <c r="F80" s="1475"/>
      <c r="G80" s="1475"/>
      <c r="H80" s="1475"/>
      <c r="I80" s="1475"/>
      <c r="J80" s="1475"/>
      <c r="K80" s="1475"/>
      <c r="L80" s="1475"/>
      <c r="M80" s="1475"/>
      <c r="N80" s="1475"/>
      <c r="O80" s="1475"/>
      <c r="P80" s="1476"/>
    </row>
    <row r="81" spans="1:16" ht="65.099999999999994" customHeight="1" thickBot="1" x14ac:dyDescent="0.25">
      <c r="A81" s="1394" t="s">
        <v>566</v>
      </c>
      <c r="B81" s="1395"/>
      <c r="C81" s="1395"/>
      <c r="D81" s="1395"/>
      <c r="E81" s="1395"/>
      <c r="F81" s="1395"/>
      <c r="G81" s="1395"/>
      <c r="H81" s="1395"/>
      <c r="I81" s="1395"/>
      <c r="J81" s="1395"/>
      <c r="K81" s="1395"/>
      <c r="L81" s="1395"/>
      <c r="M81" s="1395"/>
      <c r="N81" s="1395"/>
      <c r="O81" s="1395"/>
      <c r="P81" s="1473"/>
    </row>
    <row r="82" spans="1:16" ht="60" x14ac:dyDescent="0.2">
      <c r="A82" s="435" t="s">
        <v>500</v>
      </c>
      <c r="B82" s="436" t="s">
        <v>501</v>
      </c>
      <c r="C82" s="437" t="s">
        <v>502</v>
      </c>
      <c r="D82" s="438" t="s">
        <v>503</v>
      </c>
      <c r="E82" s="436" t="s">
        <v>504</v>
      </c>
      <c r="F82" s="439" t="s">
        <v>505</v>
      </c>
      <c r="G82" s="440" t="s">
        <v>506</v>
      </c>
      <c r="H82" s="441" t="s">
        <v>507</v>
      </c>
      <c r="I82" s="441" t="s">
        <v>508</v>
      </c>
      <c r="J82" s="442" t="s">
        <v>509</v>
      </c>
      <c r="K82" s="440" t="s">
        <v>510</v>
      </c>
      <c r="L82" s="443" t="s">
        <v>511</v>
      </c>
      <c r="M82" s="440" t="s">
        <v>512</v>
      </c>
      <c r="N82" s="443" t="s">
        <v>513</v>
      </c>
      <c r="O82" s="438" t="s">
        <v>514</v>
      </c>
      <c r="P82" s="439" t="s">
        <v>515</v>
      </c>
    </row>
    <row r="83" spans="1:16" ht="28.5" x14ac:dyDescent="0.2">
      <c r="A83" s="732" t="s">
        <v>567</v>
      </c>
      <c r="B83" s="733" t="s">
        <v>530</v>
      </c>
      <c r="C83" s="663" t="s">
        <v>517</v>
      </c>
      <c r="D83" s="734" t="s">
        <v>518</v>
      </c>
      <c r="E83" s="663" t="s">
        <v>568</v>
      </c>
      <c r="F83" s="663" t="s">
        <v>520</v>
      </c>
      <c r="G83" s="735">
        <v>10</v>
      </c>
      <c r="H83" s="736">
        <v>45</v>
      </c>
      <c r="I83" s="737"/>
      <c r="J83" s="738"/>
      <c r="K83" s="739">
        <v>10</v>
      </c>
      <c r="L83" s="740">
        <v>45</v>
      </c>
      <c r="M83" s="735">
        <f t="shared" ref="M83:M89" si="8">K83-G83</f>
        <v>0</v>
      </c>
      <c r="N83" s="740">
        <f t="shared" ref="N83:N89" si="9">L83-H83</f>
        <v>0</v>
      </c>
      <c r="O83" s="732" t="s">
        <v>521</v>
      </c>
      <c r="P83" s="743"/>
    </row>
    <row r="84" spans="1:16" ht="14.25" x14ac:dyDescent="0.2">
      <c r="A84" s="744"/>
      <c r="B84" s="745"/>
      <c r="C84" s="745"/>
      <c r="D84" s="746"/>
      <c r="E84" s="745"/>
      <c r="F84" s="663" t="s">
        <v>522</v>
      </c>
      <c r="G84" s="735">
        <v>10</v>
      </c>
      <c r="H84" s="736">
        <v>45</v>
      </c>
      <c r="I84" s="737"/>
      <c r="J84" s="738"/>
      <c r="K84" s="739">
        <v>10</v>
      </c>
      <c r="L84" s="740">
        <v>45</v>
      </c>
      <c r="M84" s="735">
        <f t="shared" si="8"/>
        <v>0</v>
      </c>
      <c r="N84" s="740">
        <f t="shared" si="9"/>
        <v>0</v>
      </c>
      <c r="O84" s="744"/>
      <c r="P84" s="743"/>
    </row>
    <row r="85" spans="1:16" ht="14.25" x14ac:dyDescent="0.2">
      <c r="A85" s="744"/>
      <c r="B85" s="745"/>
      <c r="C85" s="745"/>
      <c r="D85" s="746"/>
      <c r="E85" s="745"/>
      <c r="F85" s="663" t="s">
        <v>523</v>
      </c>
      <c r="G85" s="735">
        <v>10</v>
      </c>
      <c r="H85" s="736">
        <v>45</v>
      </c>
      <c r="I85" s="737"/>
      <c r="J85" s="738"/>
      <c r="K85" s="739">
        <v>10</v>
      </c>
      <c r="L85" s="740">
        <v>45</v>
      </c>
      <c r="M85" s="735">
        <f t="shared" si="8"/>
        <v>0</v>
      </c>
      <c r="N85" s="740">
        <f t="shared" si="9"/>
        <v>0</v>
      </c>
      <c r="O85" s="744"/>
      <c r="P85" s="743"/>
    </row>
    <row r="86" spans="1:16" ht="14.25" x14ac:dyDescent="0.2">
      <c r="A86" s="744"/>
      <c r="B86" s="745"/>
      <c r="C86" s="745"/>
      <c r="D86" s="746"/>
      <c r="E86" s="745"/>
      <c r="F86" s="663" t="s">
        <v>527</v>
      </c>
      <c r="G86" s="735">
        <v>10</v>
      </c>
      <c r="H86" s="736">
        <v>45</v>
      </c>
      <c r="I86" s="737"/>
      <c r="J86" s="738"/>
      <c r="K86" s="739">
        <v>10</v>
      </c>
      <c r="L86" s="740">
        <v>45</v>
      </c>
      <c r="M86" s="735">
        <f t="shared" si="8"/>
        <v>0</v>
      </c>
      <c r="N86" s="740">
        <f t="shared" si="9"/>
        <v>0</v>
      </c>
      <c r="O86" s="744"/>
      <c r="P86" s="743"/>
    </row>
    <row r="87" spans="1:16" ht="14.25" x14ac:dyDescent="0.2">
      <c r="A87" s="744"/>
      <c r="B87" s="745"/>
      <c r="C87" s="745"/>
      <c r="D87" s="746"/>
      <c r="E87" s="745"/>
      <c r="F87" s="663" t="s">
        <v>528</v>
      </c>
      <c r="G87" s="735">
        <v>10</v>
      </c>
      <c r="H87" s="736">
        <v>45</v>
      </c>
      <c r="I87" s="737"/>
      <c r="J87" s="738"/>
      <c r="K87" s="739">
        <v>10</v>
      </c>
      <c r="L87" s="740">
        <v>45</v>
      </c>
      <c r="M87" s="735">
        <f t="shared" si="8"/>
        <v>0</v>
      </c>
      <c r="N87" s="740">
        <f t="shared" si="9"/>
        <v>0</v>
      </c>
      <c r="O87" s="744"/>
      <c r="P87" s="743"/>
    </row>
    <row r="88" spans="1:16" ht="14.25" x14ac:dyDescent="0.2">
      <c r="A88" s="744"/>
      <c r="B88" s="745"/>
      <c r="C88" s="745"/>
      <c r="D88" s="746"/>
      <c r="E88" s="745"/>
      <c r="F88" s="663" t="s">
        <v>524</v>
      </c>
      <c r="G88" s="735">
        <v>10</v>
      </c>
      <c r="H88" s="736">
        <v>45</v>
      </c>
      <c r="I88" s="737"/>
      <c r="J88" s="738"/>
      <c r="K88" s="739">
        <v>20</v>
      </c>
      <c r="L88" s="740">
        <v>90</v>
      </c>
      <c r="M88" s="741">
        <f t="shared" si="8"/>
        <v>10</v>
      </c>
      <c r="N88" s="742">
        <f t="shared" si="9"/>
        <v>45</v>
      </c>
      <c r="O88" s="744"/>
      <c r="P88" s="743"/>
    </row>
    <row r="89" spans="1:16" ht="15" thickBot="1" x14ac:dyDescent="0.25">
      <c r="A89" s="747"/>
      <c r="B89" s="748"/>
      <c r="C89" s="748"/>
      <c r="D89" s="749"/>
      <c r="E89" s="748"/>
      <c r="F89" s="750" t="s">
        <v>525</v>
      </c>
      <c r="G89" s="751">
        <v>10</v>
      </c>
      <c r="H89" s="752">
        <v>45</v>
      </c>
      <c r="I89" s="753"/>
      <c r="J89" s="754"/>
      <c r="K89" s="755">
        <v>10</v>
      </c>
      <c r="L89" s="756">
        <v>45</v>
      </c>
      <c r="M89" s="751">
        <f t="shared" si="8"/>
        <v>0</v>
      </c>
      <c r="N89" s="756">
        <f t="shared" si="9"/>
        <v>0</v>
      </c>
      <c r="O89" s="747"/>
      <c r="P89" s="758"/>
    </row>
    <row r="90" spans="1:16" ht="18" x14ac:dyDescent="0.2">
      <c r="A90" s="1474" t="s">
        <v>496</v>
      </c>
      <c r="B90" s="1475"/>
      <c r="C90" s="1475"/>
      <c r="D90" s="1475"/>
      <c r="E90" s="1475"/>
      <c r="F90" s="1475"/>
      <c r="G90" s="1475"/>
      <c r="H90" s="1475"/>
      <c r="I90" s="1475"/>
      <c r="J90" s="1475"/>
      <c r="K90" s="1475"/>
      <c r="L90" s="1475"/>
      <c r="M90" s="1475"/>
      <c r="N90" s="1475"/>
      <c r="O90" s="1475"/>
      <c r="P90" s="1476"/>
    </row>
    <row r="91" spans="1:16" ht="50.1" customHeight="1" thickBot="1" x14ac:dyDescent="0.25">
      <c r="A91" s="1394" t="s">
        <v>569</v>
      </c>
      <c r="B91" s="1395"/>
      <c r="C91" s="1395"/>
      <c r="D91" s="1395"/>
      <c r="E91" s="1395"/>
      <c r="F91" s="1395"/>
      <c r="G91" s="1395"/>
      <c r="H91" s="1395"/>
      <c r="I91" s="1395"/>
      <c r="J91" s="1395"/>
      <c r="K91" s="1395"/>
      <c r="L91" s="1395"/>
      <c r="M91" s="1395"/>
      <c r="N91" s="1395"/>
      <c r="O91" s="1395"/>
      <c r="P91" s="1473"/>
    </row>
    <row r="92" spans="1:16" ht="60" x14ac:dyDescent="0.2">
      <c r="A92" s="435" t="s">
        <v>500</v>
      </c>
      <c r="B92" s="436" t="s">
        <v>501</v>
      </c>
      <c r="C92" s="437" t="s">
        <v>502</v>
      </c>
      <c r="D92" s="438" t="s">
        <v>503</v>
      </c>
      <c r="E92" s="436" t="s">
        <v>504</v>
      </c>
      <c r="F92" s="439" t="s">
        <v>505</v>
      </c>
      <c r="G92" s="440" t="s">
        <v>506</v>
      </c>
      <c r="H92" s="441" t="s">
        <v>507</v>
      </c>
      <c r="I92" s="441" t="s">
        <v>508</v>
      </c>
      <c r="J92" s="442" t="s">
        <v>509</v>
      </c>
      <c r="K92" s="440" t="s">
        <v>510</v>
      </c>
      <c r="L92" s="443" t="s">
        <v>511</v>
      </c>
      <c r="M92" s="440" t="s">
        <v>512</v>
      </c>
      <c r="N92" s="443" t="s">
        <v>513</v>
      </c>
      <c r="O92" s="438" t="s">
        <v>514</v>
      </c>
      <c r="P92" s="439" t="s">
        <v>515</v>
      </c>
    </row>
    <row r="93" spans="1:16" ht="28.5" x14ac:dyDescent="0.2">
      <c r="A93" s="732" t="s">
        <v>516</v>
      </c>
      <c r="B93" s="733" t="s">
        <v>433</v>
      </c>
      <c r="C93" s="663" t="s">
        <v>517</v>
      </c>
      <c r="D93" s="734" t="s">
        <v>518</v>
      </c>
      <c r="E93" s="663" t="s">
        <v>568</v>
      </c>
      <c r="F93" s="663" t="s">
        <v>520</v>
      </c>
      <c r="G93" s="735">
        <v>10</v>
      </c>
      <c r="H93" s="736">
        <v>45</v>
      </c>
      <c r="I93" s="737"/>
      <c r="J93" s="738"/>
      <c r="K93" s="739">
        <v>10</v>
      </c>
      <c r="L93" s="740">
        <v>45</v>
      </c>
      <c r="M93" s="735">
        <f t="shared" ref="M93:M99" si="10">K93-G93</f>
        <v>0</v>
      </c>
      <c r="N93" s="740">
        <f t="shared" ref="N93:N99" si="11">L93-H93</f>
        <v>0</v>
      </c>
      <c r="O93" s="732" t="s">
        <v>521</v>
      </c>
      <c r="P93" s="743"/>
    </row>
    <row r="94" spans="1:16" ht="14.25" x14ac:dyDescent="0.2">
      <c r="A94" s="744"/>
      <c r="B94" s="745"/>
      <c r="C94" s="745"/>
      <c r="D94" s="746"/>
      <c r="E94" s="745"/>
      <c r="F94" s="663" t="s">
        <v>522</v>
      </c>
      <c r="G94" s="735">
        <v>10</v>
      </c>
      <c r="H94" s="736">
        <v>45</v>
      </c>
      <c r="I94" s="737"/>
      <c r="J94" s="738"/>
      <c r="K94" s="739">
        <v>10</v>
      </c>
      <c r="L94" s="740">
        <v>45</v>
      </c>
      <c r="M94" s="735">
        <f t="shared" si="10"/>
        <v>0</v>
      </c>
      <c r="N94" s="740">
        <f t="shared" si="11"/>
        <v>0</v>
      </c>
      <c r="O94" s="744"/>
      <c r="P94" s="743"/>
    </row>
    <row r="95" spans="1:16" ht="14.25" x14ac:dyDescent="0.2">
      <c r="A95" s="744"/>
      <c r="B95" s="745"/>
      <c r="C95" s="745"/>
      <c r="D95" s="746"/>
      <c r="E95" s="745"/>
      <c r="F95" s="663" t="s">
        <v>523</v>
      </c>
      <c r="G95" s="735">
        <v>10</v>
      </c>
      <c r="H95" s="736">
        <v>45</v>
      </c>
      <c r="I95" s="737"/>
      <c r="J95" s="738"/>
      <c r="K95" s="739">
        <v>10</v>
      </c>
      <c r="L95" s="740">
        <v>45</v>
      </c>
      <c r="M95" s="735">
        <f t="shared" si="10"/>
        <v>0</v>
      </c>
      <c r="N95" s="740">
        <f t="shared" si="11"/>
        <v>0</v>
      </c>
      <c r="O95" s="744"/>
      <c r="P95" s="743"/>
    </row>
    <row r="96" spans="1:16" ht="14.25" x14ac:dyDescent="0.2">
      <c r="A96" s="744"/>
      <c r="B96" s="745"/>
      <c r="C96" s="745"/>
      <c r="D96" s="746"/>
      <c r="E96" s="745"/>
      <c r="F96" s="663" t="s">
        <v>527</v>
      </c>
      <c r="G96" s="735">
        <v>10</v>
      </c>
      <c r="H96" s="736">
        <v>45</v>
      </c>
      <c r="I96" s="737"/>
      <c r="J96" s="738"/>
      <c r="K96" s="739">
        <v>10</v>
      </c>
      <c r="L96" s="740">
        <v>45</v>
      </c>
      <c r="M96" s="735">
        <f t="shared" si="10"/>
        <v>0</v>
      </c>
      <c r="N96" s="740">
        <f t="shared" si="11"/>
        <v>0</v>
      </c>
      <c r="O96" s="744"/>
      <c r="P96" s="743"/>
    </row>
    <row r="97" spans="1:16" ht="14.25" x14ac:dyDescent="0.2">
      <c r="A97" s="744"/>
      <c r="B97" s="745"/>
      <c r="C97" s="745"/>
      <c r="D97" s="746"/>
      <c r="E97" s="745"/>
      <c r="F97" s="663" t="s">
        <v>528</v>
      </c>
      <c r="G97" s="735">
        <v>10</v>
      </c>
      <c r="H97" s="736">
        <v>45</v>
      </c>
      <c r="I97" s="737"/>
      <c r="J97" s="738"/>
      <c r="K97" s="739">
        <v>10</v>
      </c>
      <c r="L97" s="740">
        <v>45</v>
      </c>
      <c r="M97" s="735">
        <f t="shared" si="10"/>
        <v>0</v>
      </c>
      <c r="N97" s="740">
        <f t="shared" si="11"/>
        <v>0</v>
      </c>
      <c r="O97" s="744"/>
      <c r="P97" s="743"/>
    </row>
    <row r="98" spans="1:16" ht="14.25" x14ac:dyDescent="0.2">
      <c r="A98" s="744"/>
      <c r="B98" s="745"/>
      <c r="C98" s="745"/>
      <c r="D98" s="746"/>
      <c r="E98" s="745"/>
      <c r="F98" s="663" t="s">
        <v>524</v>
      </c>
      <c r="G98" s="735">
        <v>10</v>
      </c>
      <c r="H98" s="736">
        <v>45</v>
      </c>
      <c r="I98" s="737"/>
      <c r="J98" s="738"/>
      <c r="K98" s="739">
        <v>20</v>
      </c>
      <c r="L98" s="740">
        <v>90</v>
      </c>
      <c r="M98" s="741">
        <f t="shared" si="10"/>
        <v>10</v>
      </c>
      <c r="N98" s="742">
        <f t="shared" si="11"/>
        <v>45</v>
      </c>
      <c r="O98" s="744"/>
      <c r="P98" s="743"/>
    </row>
    <row r="99" spans="1:16" ht="15" thickBot="1" x14ac:dyDescent="0.25">
      <c r="A99" s="747"/>
      <c r="B99" s="748"/>
      <c r="C99" s="748"/>
      <c r="D99" s="749"/>
      <c r="E99" s="748"/>
      <c r="F99" s="750" t="s">
        <v>525</v>
      </c>
      <c r="G99" s="751">
        <v>10</v>
      </c>
      <c r="H99" s="752">
        <v>45</v>
      </c>
      <c r="I99" s="753"/>
      <c r="J99" s="754"/>
      <c r="K99" s="755">
        <v>10</v>
      </c>
      <c r="L99" s="756">
        <v>45</v>
      </c>
      <c r="M99" s="751">
        <f t="shared" si="10"/>
        <v>0</v>
      </c>
      <c r="N99" s="756">
        <f t="shared" si="11"/>
        <v>0</v>
      </c>
      <c r="O99" s="747"/>
      <c r="P99" s="758"/>
    </row>
    <row r="100" spans="1:16" ht="18" x14ac:dyDescent="0.2">
      <c r="A100" s="1474" t="s">
        <v>482</v>
      </c>
      <c r="B100" s="1475"/>
      <c r="C100" s="1475"/>
      <c r="D100" s="1475"/>
      <c r="E100" s="1475"/>
      <c r="F100" s="1475"/>
      <c r="G100" s="1475"/>
      <c r="H100" s="1475"/>
      <c r="I100" s="1475"/>
      <c r="J100" s="1475"/>
      <c r="K100" s="1475"/>
      <c r="L100" s="1475"/>
      <c r="M100" s="1475"/>
      <c r="N100" s="1475"/>
      <c r="O100" s="1475"/>
      <c r="P100" s="1476"/>
    </row>
    <row r="101" spans="1:16" ht="65.099999999999994" customHeight="1" thickBot="1" x14ac:dyDescent="0.25">
      <c r="A101" s="1394" t="s">
        <v>570</v>
      </c>
      <c r="B101" s="1395"/>
      <c r="C101" s="1395"/>
      <c r="D101" s="1395"/>
      <c r="E101" s="1395"/>
      <c r="F101" s="1395"/>
      <c r="G101" s="1395"/>
      <c r="H101" s="1395"/>
      <c r="I101" s="1395"/>
      <c r="J101" s="1395"/>
      <c r="K101" s="1395"/>
      <c r="L101" s="1395"/>
      <c r="M101" s="1395"/>
      <c r="N101" s="1395"/>
      <c r="O101" s="1395"/>
      <c r="P101" s="1473"/>
    </row>
    <row r="102" spans="1:16" ht="60" x14ac:dyDescent="0.2">
      <c r="A102" s="435" t="s">
        <v>500</v>
      </c>
      <c r="B102" s="436" t="s">
        <v>501</v>
      </c>
      <c r="C102" s="437" t="s">
        <v>502</v>
      </c>
      <c r="D102" s="438" t="s">
        <v>503</v>
      </c>
      <c r="E102" s="436" t="s">
        <v>504</v>
      </c>
      <c r="F102" s="439" t="s">
        <v>505</v>
      </c>
      <c r="G102" s="440" t="s">
        <v>506</v>
      </c>
      <c r="H102" s="441" t="s">
        <v>507</v>
      </c>
      <c r="I102" s="441" t="s">
        <v>508</v>
      </c>
      <c r="J102" s="442" t="s">
        <v>509</v>
      </c>
      <c r="K102" s="440" t="s">
        <v>510</v>
      </c>
      <c r="L102" s="443" t="s">
        <v>511</v>
      </c>
      <c r="M102" s="440" t="s">
        <v>512</v>
      </c>
      <c r="N102" s="443" t="s">
        <v>513</v>
      </c>
      <c r="O102" s="438" t="s">
        <v>514</v>
      </c>
      <c r="P102" s="439" t="s">
        <v>515</v>
      </c>
    </row>
    <row r="103" spans="1:16" ht="28.5" x14ac:dyDescent="0.2">
      <c r="A103" s="732" t="s">
        <v>516</v>
      </c>
      <c r="B103" s="733" t="s">
        <v>433</v>
      </c>
      <c r="C103" s="663" t="s">
        <v>517</v>
      </c>
      <c r="D103" s="734" t="s">
        <v>518</v>
      </c>
      <c r="E103" s="663" t="s">
        <v>568</v>
      </c>
      <c r="F103" s="663" t="s">
        <v>520</v>
      </c>
      <c r="G103" s="735">
        <v>10</v>
      </c>
      <c r="H103" s="736">
        <v>45</v>
      </c>
      <c r="I103" s="737"/>
      <c r="J103" s="738"/>
      <c r="K103" s="739">
        <v>30</v>
      </c>
      <c r="L103" s="740">
        <v>100</v>
      </c>
      <c r="M103" s="741">
        <f t="shared" ref="M103:M109" si="12">K103-G103</f>
        <v>20</v>
      </c>
      <c r="N103" s="742">
        <f t="shared" ref="N103:N109" si="13">L103-H103</f>
        <v>55</v>
      </c>
      <c r="O103" s="732" t="s">
        <v>521</v>
      </c>
      <c r="P103" s="743"/>
    </row>
    <row r="104" spans="1:16" ht="14.25" x14ac:dyDescent="0.2">
      <c r="A104" s="744"/>
      <c r="B104" s="745"/>
      <c r="C104" s="745"/>
      <c r="D104" s="746"/>
      <c r="E104" s="745"/>
      <c r="F104" s="663" t="s">
        <v>522</v>
      </c>
      <c r="G104" s="735">
        <v>10</v>
      </c>
      <c r="H104" s="736">
        <v>45</v>
      </c>
      <c r="I104" s="737"/>
      <c r="J104" s="738"/>
      <c r="K104" s="739">
        <v>10</v>
      </c>
      <c r="L104" s="740">
        <v>45</v>
      </c>
      <c r="M104" s="735">
        <f t="shared" si="12"/>
        <v>0</v>
      </c>
      <c r="N104" s="740">
        <f t="shared" si="13"/>
        <v>0</v>
      </c>
      <c r="O104" s="744"/>
      <c r="P104" s="743"/>
    </row>
    <row r="105" spans="1:16" ht="14.25" x14ac:dyDescent="0.2">
      <c r="A105" s="744"/>
      <c r="B105" s="745"/>
      <c r="C105" s="745"/>
      <c r="D105" s="746"/>
      <c r="E105" s="745"/>
      <c r="F105" s="663" t="s">
        <v>523</v>
      </c>
      <c r="G105" s="735"/>
      <c r="H105" s="736"/>
      <c r="I105" s="737"/>
      <c r="J105" s="738"/>
      <c r="K105" s="739">
        <v>10</v>
      </c>
      <c r="L105" s="740">
        <v>45</v>
      </c>
      <c r="M105" s="741">
        <f t="shared" si="12"/>
        <v>10</v>
      </c>
      <c r="N105" s="742">
        <f t="shared" si="13"/>
        <v>45</v>
      </c>
      <c r="O105" s="744"/>
      <c r="P105" s="743"/>
    </row>
    <row r="106" spans="1:16" ht="14.25" x14ac:dyDescent="0.2">
      <c r="A106" s="744"/>
      <c r="B106" s="745"/>
      <c r="C106" s="745"/>
      <c r="D106" s="746"/>
      <c r="E106" s="745"/>
      <c r="F106" s="663" t="s">
        <v>527</v>
      </c>
      <c r="G106" s="735">
        <v>10</v>
      </c>
      <c r="H106" s="736">
        <v>45</v>
      </c>
      <c r="I106" s="737"/>
      <c r="J106" s="738"/>
      <c r="K106" s="739">
        <v>10</v>
      </c>
      <c r="L106" s="740">
        <v>45</v>
      </c>
      <c r="M106" s="735">
        <f t="shared" si="12"/>
        <v>0</v>
      </c>
      <c r="N106" s="740">
        <f t="shared" si="13"/>
        <v>0</v>
      </c>
      <c r="O106" s="744"/>
      <c r="P106" s="743"/>
    </row>
    <row r="107" spans="1:16" ht="14.25" x14ac:dyDescent="0.2">
      <c r="A107" s="744"/>
      <c r="B107" s="745"/>
      <c r="C107" s="745"/>
      <c r="D107" s="746"/>
      <c r="E107" s="745"/>
      <c r="F107" s="663" t="s">
        <v>528</v>
      </c>
      <c r="G107" s="735"/>
      <c r="H107" s="736"/>
      <c r="I107" s="737"/>
      <c r="J107" s="738"/>
      <c r="K107" s="739">
        <v>10</v>
      </c>
      <c r="L107" s="740">
        <v>45</v>
      </c>
      <c r="M107" s="741">
        <f t="shared" si="12"/>
        <v>10</v>
      </c>
      <c r="N107" s="742">
        <f t="shared" si="13"/>
        <v>45</v>
      </c>
      <c r="O107" s="744"/>
      <c r="P107" s="743"/>
    </row>
    <row r="108" spans="1:16" ht="14.25" x14ac:dyDescent="0.2">
      <c r="A108" s="744"/>
      <c r="B108" s="745"/>
      <c r="C108" s="745"/>
      <c r="D108" s="746"/>
      <c r="E108" s="745"/>
      <c r="F108" s="663" t="s">
        <v>524</v>
      </c>
      <c r="G108" s="735">
        <v>10</v>
      </c>
      <c r="H108" s="736">
        <v>45</v>
      </c>
      <c r="I108" s="737"/>
      <c r="J108" s="738"/>
      <c r="K108" s="739">
        <v>10</v>
      </c>
      <c r="L108" s="740">
        <v>45</v>
      </c>
      <c r="M108" s="735">
        <f t="shared" si="12"/>
        <v>0</v>
      </c>
      <c r="N108" s="740">
        <f t="shared" si="13"/>
        <v>0</v>
      </c>
      <c r="O108" s="744"/>
      <c r="P108" s="743"/>
    </row>
    <row r="109" spans="1:16" ht="15" thickBot="1" x14ac:dyDescent="0.25">
      <c r="A109" s="747"/>
      <c r="B109" s="748"/>
      <c r="C109" s="748"/>
      <c r="D109" s="749"/>
      <c r="E109" s="748"/>
      <c r="F109" s="750" t="s">
        <v>525</v>
      </c>
      <c r="G109" s="751">
        <v>10</v>
      </c>
      <c r="H109" s="752">
        <v>45</v>
      </c>
      <c r="I109" s="753"/>
      <c r="J109" s="754"/>
      <c r="K109" s="755">
        <v>10</v>
      </c>
      <c r="L109" s="756">
        <v>45</v>
      </c>
      <c r="M109" s="751">
        <f t="shared" si="12"/>
        <v>0</v>
      </c>
      <c r="N109" s="756">
        <f t="shared" si="13"/>
        <v>0</v>
      </c>
      <c r="O109" s="747"/>
      <c r="P109" s="758"/>
    </row>
    <row r="110" spans="1:16" ht="18" x14ac:dyDescent="0.2">
      <c r="A110" s="1474" t="s">
        <v>487</v>
      </c>
      <c r="B110" s="1475"/>
      <c r="C110" s="1475"/>
      <c r="D110" s="1475"/>
      <c r="E110" s="1475"/>
      <c r="F110" s="1475"/>
      <c r="G110" s="1475"/>
      <c r="H110" s="1475"/>
      <c r="I110" s="1475"/>
      <c r="J110" s="1475"/>
      <c r="K110" s="1475"/>
      <c r="L110" s="1475"/>
      <c r="M110" s="1475"/>
      <c r="N110" s="1475"/>
      <c r="O110" s="1475"/>
      <c r="P110" s="1476"/>
    </row>
    <row r="111" spans="1:16" ht="65.099999999999994" customHeight="1" thickBot="1" x14ac:dyDescent="0.25">
      <c r="A111" s="1272" t="s">
        <v>571</v>
      </c>
      <c r="B111" s="1273"/>
      <c r="C111" s="1273"/>
      <c r="D111" s="1273"/>
      <c r="E111" s="1273"/>
      <c r="F111" s="1273"/>
      <c r="G111" s="1273"/>
      <c r="H111" s="1273"/>
      <c r="I111" s="1273"/>
      <c r="J111" s="1273"/>
      <c r="K111" s="1273"/>
      <c r="L111" s="1273"/>
      <c r="M111" s="1273"/>
      <c r="N111" s="1273"/>
      <c r="O111" s="1273"/>
      <c r="P111" s="1455"/>
    </row>
    <row r="112" spans="1:16" ht="60" x14ac:dyDescent="0.2">
      <c r="A112" s="435" t="s">
        <v>500</v>
      </c>
      <c r="B112" s="436" t="s">
        <v>501</v>
      </c>
      <c r="C112" s="437" t="s">
        <v>502</v>
      </c>
      <c r="D112" s="438" t="s">
        <v>503</v>
      </c>
      <c r="E112" s="436" t="s">
        <v>504</v>
      </c>
      <c r="F112" s="439" t="s">
        <v>505</v>
      </c>
      <c r="G112" s="440" t="s">
        <v>506</v>
      </c>
      <c r="H112" s="441" t="s">
        <v>507</v>
      </c>
      <c r="I112" s="441" t="s">
        <v>508</v>
      </c>
      <c r="J112" s="442" t="s">
        <v>509</v>
      </c>
      <c r="K112" s="440" t="s">
        <v>510</v>
      </c>
      <c r="L112" s="443" t="s">
        <v>511</v>
      </c>
      <c r="M112" s="440" t="s">
        <v>512</v>
      </c>
      <c r="N112" s="443" t="s">
        <v>513</v>
      </c>
      <c r="O112" s="438" t="s">
        <v>514</v>
      </c>
      <c r="P112" s="439" t="s">
        <v>515</v>
      </c>
    </row>
    <row r="113" spans="1:16" ht="43.5" thickBot="1" x14ac:dyDescent="0.25">
      <c r="A113" s="761" t="s">
        <v>572</v>
      </c>
      <c r="B113" s="819" t="s">
        <v>433</v>
      </c>
      <c r="C113" s="750" t="s">
        <v>573</v>
      </c>
      <c r="D113" s="762" t="s">
        <v>573</v>
      </c>
      <c r="E113" s="750" t="s">
        <v>574</v>
      </c>
      <c r="F113" s="750" t="s">
        <v>522</v>
      </c>
      <c r="G113" s="751"/>
      <c r="H113" s="756"/>
      <c r="I113" s="752">
        <v>1</v>
      </c>
      <c r="J113" s="754">
        <v>5</v>
      </c>
      <c r="K113" s="755">
        <v>1</v>
      </c>
      <c r="L113" s="756">
        <v>5</v>
      </c>
      <c r="M113" s="751">
        <v>0</v>
      </c>
      <c r="N113" s="756">
        <v>0</v>
      </c>
      <c r="O113" s="761" t="s">
        <v>558</v>
      </c>
      <c r="P113" s="758"/>
    </row>
    <row r="114" spans="1:16" ht="18" x14ac:dyDescent="0.2">
      <c r="A114" s="1474" t="s">
        <v>492</v>
      </c>
      <c r="B114" s="1475"/>
      <c r="C114" s="1475"/>
      <c r="D114" s="1475"/>
      <c r="E114" s="1475"/>
      <c r="F114" s="1475"/>
      <c r="G114" s="1475"/>
      <c r="H114" s="1475"/>
      <c r="I114" s="1475"/>
      <c r="J114" s="1475"/>
      <c r="K114" s="1475"/>
      <c r="L114" s="1475"/>
      <c r="M114" s="1475"/>
      <c r="N114" s="1475"/>
      <c r="O114" s="1475"/>
      <c r="P114" s="1476"/>
    </row>
    <row r="115" spans="1:16" ht="50.1" customHeight="1" thickBot="1" x14ac:dyDescent="0.25">
      <c r="A115" s="1272" t="s">
        <v>575</v>
      </c>
      <c r="B115" s="1273"/>
      <c r="C115" s="1273"/>
      <c r="D115" s="1273"/>
      <c r="E115" s="1273"/>
      <c r="F115" s="1273"/>
      <c r="G115" s="1273"/>
      <c r="H115" s="1273"/>
      <c r="I115" s="1273"/>
      <c r="J115" s="1273"/>
      <c r="K115" s="1273"/>
      <c r="L115" s="1273"/>
      <c r="M115" s="1273"/>
      <c r="N115" s="1273"/>
      <c r="O115" s="1273"/>
      <c r="P115" s="1455"/>
    </row>
    <row r="116" spans="1:16" ht="60" x14ac:dyDescent="0.2">
      <c r="A116" s="435" t="s">
        <v>500</v>
      </c>
      <c r="B116" s="436" t="s">
        <v>501</v>
      </c>
      <c r="C116" s="437" t="s">
        <v>502</v>
      </c>
      <c r="D116" s="438" t="s">
        <v>503</v>
      </c>
      <c r="E116" s="436" t="s">
        <v>504</v>
      </c>
      <c r="F116" s="439" t="s">
        <v>505</v>
      </c>
      <c r="G116" s="440" t="s">
        <v>506</v>
      </c>
      <c r="H116" s="441" t="s">
        <v>507</v>
      </c>
      <c r="I116" s="441" t="s">
        <v>508</v>
      </c>
      <c r="J116" s="442" t="s">
        <v>509</v>
      </c>
      <c r="K116" s="440" t="s">
        <v>510</v>
      </c>
      <c r="L116" s="443" t="s">
        <v>511</v>
      </c>
      <c r="M116" s="440" t="s">
        <v>512</v>
      </c>
      <c r="N116" s="443" t="s">
        <v>513</v>
      </c>
      <c r="O116" s="438" t="s">
        <v>514</v>
      </c>
      <c r="P116" s="439" t="s">
        <v>515</v>
      </c>
    </row>
    <row r="117" spans="1:16" ht="43.5" thickBot="1" x14ac:dyDescent="0.25">
      <c r="A117" s="761" t="s">
        <v>576</v>
      </c>
      <c r="B117" s="819" t="s">
        <v>433</v>
      </c>
      <c r="C117" s="750" t="s">
        <v>574</v>
      </c>
      <c r="D117" s="762" t="s">
        <v>574</v>
      </c>
      <c r="E117" s="750" t="s">
        <v>574</v>
      </c>
      <c r="F117" s="750" t="s">
        <v>522</v>
      </c>
      <c r="G117" s="751">
        <v>5</v>
      </c>
      <c r="H117" s="756">
        <v>10</v>
      </c>
      <c r="I117" s="752">
        <v>1</v>
      </c>
      <c r="J117" s="802">
        <v>2</v>
      </c>
      <c r="K117" s="803">
        <v>6</v>
      </c>
      <c r="L117" s="756">
        <v>12</v>
      </c>
      <c r="M117" s="751">
        <v>0</v>
      </c>
      <c r="N117" s="756">
        <v>0</v>
      </c>
      <c r="O117" s="761" t="s">
        <v>558</v>
      </c>
      <c r="P117" s="758"/>
    </row>
    <row r="118" spans="1:16" ht="18" x14ac:dyDescent="0.2">
      <c r="A118" s="1474" t="s">
        <v>497</v>
      </c>
      <c r="B118" s="1475"/>
      <c r="C118" s="1475"/>
      <c r="D118" s="1475"/>
      <c r="E118" s="1475"/>
      <c r="F118" s="1475"/>
      <c r="G118" s="1475"/>
      <c r="H118" s="1475"/>
      <c r="I118" s="1475"/>
      <c r="J118" s="1475"/>
      <c r="K118" s="1475"/>
      <c r="L118" s="1475"/>
      <c r="M118" s="1475"/>
      <c r="N118" s="1475"/>
      <c r="O118" s="1475"/>
      <c r="P118" s="1476"/>
    </row>
    <row r="119" spans="1:16" ht="65.099999999999994" customHeight="1" thickBot="1" x14ac:dyDescent="0.25">
      <c r="A119" s="1272" t="s">
        <v>577</v>
      </c>
      <c r="B119" s="1273"/>
      <c r="C119" s="1273"/>
      <c r="D119" s="1273"/>
      <c r="E119" s="1273"/>
      <c r="F119" s="1273"/>
      <c r="G119" s="1273"/>
      <c r="H119" s="1273"/>
      <c r="I119" s="1273"/>
      <c r="J119" s="1273"/>
      <c r="K119" s="1273"/>
      <c r="L119" s="1273"/>
      <c r="M119" s="1273"/>
      <c r="N119" s="1273"/>
      <c r="O119" s="1273"/>
      <c r="P119" s="1455"/>
    </row>
    <row r="120" spans="1:16" ht="60" x14ac:dyDescent="0.2">
      <c r="A120" s="435" t="s">
        <v>500</v>
      </c>
      <c r="B120" s="436" t="s">
        <v>501</v>
      </c>
      <c r="C120" s="437" t="s">
        <v>502</v>
      </c>
      <c r="D120" s="438" t="s">
        <v>503</v>
      </c>
      <c r="E120" s="436" t="s">
        <v>504</v>
      </c>
      <c r="F120" s="439" t="s">
        <v>505</v>
      </c>
      <c r="G120" s="440" t="s">
        <v>506</v>
      </c>
      <c r="H120" s="441" t="s">
        <v>507</v>
      </c>
      <c r="I120" s="441" t="s">
        <v>508</v>
      </c>
      <c r="J120" s="442" t="s">
        <v>509</v>
      </c>
      <c r="K120" s="440" t="s">
        <v>510</v>
      </c>
      <c r="L120" s="443" t="s">
        <v>511</v>
      </c>
      <c r="M120" s="440" t="s">
        <v>512</v>
      </c>
      <c r="N120" s="443" t="s">
        <v>513</v>
      </c>
      <c r="O120" s="438" t="s">
        <v>514</v>
      </c>
      <c r="P120" s="439" t="s">
        <v>515</v>
      </c>
    </row>
    <row r="121" spans="1:16" ht="43.5" thickBot="1" x14ac:dyDescent="0.25">
      <c r="A121" s="761" t="s">
        <v>516</v>
      </c>
      <c r="B121" s="819" t="s">
        <v>433</v>
      </c>
      <c r="C121" s="750" t="s">
        <v>574</v>
      </c>
      <c r="D121" s="762" t="s">
        <v>574</v>
      </c>
      <c r="E121" s="750" t="s">
        <v>574</v>
      </c>
      <c r="F121" s="750" t="s">
        <v>522</v>
      </c>
      <c r="G121" s="751">
        <v>5</v>
      </c>
      <c r="H121" s="756">
        <v>10</v>
      </c>
      <c r="I121" s="752">
        <v>1</v>
      </c>
      <c r="J121" s="802">
        <v>2</v>
      </c>
      <c r="K121" s="803">
        <v>10</v>
      </c>
      <c r="L121" s="756">
        <v>15</v>
      </c>
      <c r="M121" s="757">
        <v>4</v>
      </c>
      <c r="N121" s="760">
        <v>3</v>
      </c>
      <c r="O121" s="761" t="s">
        <v>558</v>
      </c>
      <c r="P121" s="758"/>
    </row>
    <row r="122" spans="1:16" ht="18" x14ac:dyDescent="0.2">
      <c r="A122" s="1470" t="s">
        <v>483</v>
      </c>
      <c r="B122" s="1471"/>
      <c r="C122" s="1471"/>
      <c r="D122" s="1471"/>
      <c r="E122" s="1471"/>
      <c r="F122" s="1471"/>
      <c r="G122" s="1471"/>
      <c r="H122" s="1471"/>
      <c r="I122" s="1471"/>
      <c r="J122" s="1471"/>
      <c r="K122" s="1471"/>
      <c r="L122" s="1471"/>
      <c r="M122" s="1471"/>
      <c r="N122" s="1471"/>
      <c r="O122" s="1471"/>
      <c r="P122" s="1472"/>
    </row>
    <row r="123" spans="1:16" ht="80.099999999999994" customHeight="1" thickBot="1" x14ac:dyDescent="0.25">
      <c r="A123" s="1165" t="s">
        <v>578</v>
      </c>
      <c r="B123" s="1166"/>
      <c r="C123" s="1166"/>
      <c r="D123" s="1166"/>
      <c r="E123" s="1166"/>
      <c r="F123" s="1166"/>
      <c r="G123" s="1166"/>
      <c r="H123" s="1166"/>
      <c r="I123" s="1166"/>
      <c r="J123" s="1166"/>
      <c r="K123" s="1166"/>
      <c r="L123" s="1166"/>
      <c r="M123" s="1166"/>
      <c r="N123" s="1166"/>
      <c r="O123" s="1166"/>
      <c r="P123" s="1477"/>
    </row>
    <row r="124" spans="1:16" ht="60" x14ac:dyDescent="0.2">
      <c r="A124" s="435" t="s">
        <v>500</v>
      </c>
      <c r="B124" s="436" t="s">
        <v>501</v>
      </c>
      <c r="C124" s="437" t="s">
        <v>502</v>
      </c>
      <c r="D124" s="438" t="s">
        <v>503</v>
      </c>
      <c r="E124" s="436" t="s">
        <v>504</v>
      </c>
      <c r="F124" s="439" t="s">
        <v>505</v>
      </c>
      <c r="G124" s="440" t="s">
        <v>506</v>
      </c>
      <c r="H124" s="441" t="s">
        <v>507</v>
      </c>
      <c r="I124" s="441" t="s">
        <v>508</v>
      </c>
      <c r="J124" s="442" t="s">
        <v>509</v>
      </c>
      <c r="K124" s="440" t="s">
        <v>510</v>
      </c>
      <c r="L124" s="443" t="s">
        <v>511</v>
      </c>
      <c r="M124" s="440" t="s">
        <v>512</v>
      </c>
      <c r="N124" s="443" t="s">
        <v>513</v>
      </c>
      <c r="O124" s="438" t="s">
        <v>514</v>
      </c>
      <c r="P124" s="439" t="s">
        <v>515</v>
      </c>
    </row>
    <row r="125" spans="1:16" ht="28.5" x14ac:dyDescent="0.2">
      <c r="A125" s="820" t="s">
        <v>516</v>
      </c>
      <c r="B125" s="804" t="s">
        <v>433</v>
      </c>
      <c r="C125" s="821" t="s">
        <v>579</v>
      </c>
      <c r="D125" s="822" t="s">
        <v>579</v>
      </c>
      <c r="E125" s="804" t="s">
        <v>580</v>
      </c>
      <c r="F125" s="823" t="s">
        <v>581</v>
      </c>
      <c r="G125" s="783"/>
      <c r="H125" s="769"/>
      <c r="I125" s="770"/>
      <c r="J125" s="771"/>
      <c r="K125" s="770">
        <v>50</v>
      </c>
      <c r="L125" s="807">
        <v>100</v>
      </c>
      <c r="M125" s="824">
        <v>50</v>
      </c>
      <c r="N125" s="825">
        <v>100</v>
      </c>
      <c r="O125" s="822" t="s">
        <v>582</v>
      </c>
      <c r="P125" s="789"/>
    </row>
    <row r="126" spans="1:16" ht="14.25" x14ac:dyDescent="0.2">
      <c r="A126" s="778"/>
      <c r="B126" s="779"/>
      <c r="C126" s="826"/>
      <c r="D126" s="827"/>
      <c r="E126" s="779"/>
      <c r="F126" s="823" t="s">
        <v>525</v>
      </c>
      <c r="G126" s="783"/>
      <c r="H126" s="769"/>
      <c r="I126" s="770"/>
      <c r="J126" s="771"/>
      <c r="K126" s="770">
        <v>50</v>
      </c>
      <c r="L126" s="807">
        <v>100</v>
      </c>
      <c r="M126" s="824">
        <v>50</v>
      </c>
      <c r="N126" s="825">
        <v>100</v>
      </c>
      <c r="O126" s="827"/>
      <c r="P126" s="789"/>
    </row>
    <row r="127" spans="1:16" ht="14.25" x14ac:dyDescent="0.2">
      <c r="A127" s="778"/>
      <c r="B127" s="779"/>
      <c r="C127" s="826"/>
      <c r="D127" s="827"/>
      <c r="E127" s="779"/>
      <c r="F127" s="823" t="s">
        <v>522</v>
      </c>
      <c r="G127" s="783"/>
      <c r="H127" s="769"/>
      <c r="I127" s="770"/>
      <c r="J127" s="771"/>
      <c r="K127" s="770">
        <v>50</v>
      </c>
      <c r="L127" s="807">
        <v>100</v>
      </c>
      <c r="M127" s="824">
        <v>50</v>
      </c>
      <c r="N127" s="825">
        <v>100</v>
      </c>
      <c r="O127" s="827"/>
      <c r="P127" s="789"/>
    </row>
    <row r="128" spans="1:16" ht="14.25" x14ac:dyDescent="0.2">
      <c r="A128" s="778"/>
      <c r="B128" s="779"/>
      <c r="C128" s="826"/>
      <c r="D128" s="827"/>
      <c r="E128" s="779"/>
      <c r="F128" s="823" t="s">
        <v>524</v>
      </c>
      <c r="G128" s="783"/>
      <c r="H128" s="769"/>
      <c r="I128" s="770"/>
      <c r="J128" s="771"/>
      <c r="K128" s="770">
        <v>50</v>
      </c>
      <c r="L128" s="807">
        <v>100</v>
      </c>
      <c r="M128" s="824">
        <v>50</v>
      </c>
      <c r="N128" s="825">
        <v>100</v>
      </c>
      <c r="O128" s="827"/>
      <c r="P128" s="789"/>
    </row>
    <row r="129" spans="1:16" ht="14.25" x14ac:dyDescent="0.2">
      <c r="A129" s="778"/>
      <c r="B129" s="779"/>
      <c r="C129" s="826"/>
      <c r="D129" s="827"/>
      <c r="E129" s="779"/>
      <c r="F129" s="823" t="s">
        <v>523</v>
      </c>
      <c r="G129" s="783"/>
      <c r="H129" s="769"/>
      <c r="I129" s="770"/>
      <c r="J129" s="771"/>
      <c r="K129" s="770">
        <v>50</v>
      </c>
      <c r="L129" s="807">
        <v>100</v>
      </c>
      <c r="M129" s="824">
        <v>50</v>
      </c>
      <c r="N129" s="825">
        <v>100</v>
      </c>
      <c r="O129" s="827"/>
      <c r="P129" s="789"/>
    </row>
    <row r="130" spans="1:16" ht="14.25" x14ac:dyDescent="0.2">
      <c r="A130" s="778"/>
      <c r="B130" s="779"/>
      <c r="C130" s="826"/>
      <c r="D130" s="827"/>
      <c r="E130" s="779"/>
      <c r="F130" s="823" t="s">
        <v>527</v>
      </c>
      <c r="G130" s="783"/>
      <c r="H130" s="769"/>
      <c r="I130" s="770"/>
      <c r="J130" s="771"/>
      <c r="K130" s="770">
        <v>50</v>
      </c>
      <c r="L130" s="807">
        <v>100</v>
      </c>
      <c r="M130" s="824">
        <v>50</v>
      </c>
      <c r="N130" s="825">
        <v>100</v>
      </c>
      <c r="O130" s="827"/>
      <c r="P130" s="789"/>
    </row>
    <row r="131" spans="1:16" ht="14.25" x14ac:dyDescent="0.2">
      <c r="A131" s="778"/>
      <c r="B131" s="779"/>
      <c r="C131" s="826"/>
      <c r="D131" s="827"/>
      <c r="E131" s="779"/>
      <c r="F131" s="823" t="s">
        <v>528</v>
      </c>
      <c r="G131" s="783"/>
      <c r="H131" s="769"/>
      <c r="I131" s="770"/>
      <c r="J131" s="771"/>
      <c r="K131" s="770">
        <v>50</v>
      </c>
      <c r="L131" s="807">
        <v>100</v>
      </c>
      <c r="M131" s="824">
        <v>50</v>
      </c>
      <c r="N131" s="825">
        <v>100</v>
      </c>
      <c r="O131" s="827"/>
      <c r="P131" s="789"/>
    </row>
    <row r="132" spans="1:16" ht="28.5" x14ac:dyDescent="0.2">
      <c r="A132" s="820" t="s">
        <v>516</v>
      </c>
      <c r="B132" s="804" t="s">
        <v>530</v>
      </c>
      <c r="C132" s="821" t="s">
        <v>579</v>
      </c>
      <c r="D132" s="822" t="s">
        <v>579</v>
      </c>
      <c r="E132" s="804" t="s">
        <v>583</v>
      </c>
      <c r="F132" s="823" t="s">
        <v>520</v>
      </c>
      <c r="G132" s="783"/>
      <c r="H132" s="769"/>
      <c r="I132" s="770"/>
      <c r="J132" s="771"/>
      <c r="K132" s="770">
        <v>300</v>
      </c>
      <c r="L132" s="807"/>
      <c r="M132" s="824">
        <v>300</v>
      </c>
      <c r="N132" s="785">
        <v>0</v>
      </c>
      <c r="O132" s="822" t="s">
        <v>582</v>
      </c>
      <c r="P132" s="789"/>
    </row>
    <row r="133" spans="1:16" ht="15" thickBot="1" x14ac:dyDescent="0.25">
      <c r="A133" s="796"/>
      <c r="B133" s="797"/>
      <c r="C133" s="828"/>
      <c r="D133" s="829"/>
      <c r="E133" s="797"/>
      <c r="F133" s="763" t="s">
        <v>525</v>
      </c>
      <c r="G133" s="799"/>
      <c r="H133" s="752"/>
      <c r="I133" s="753"/>
      <c r="J133" s="754"/>
      <c r="K133" s="753">
        <v>300</v>
      </c>
      <c r="L133" s="756"/>
      <c r="M133" s="830">
        <v>300</v>
      </c>
      <c r="N133" s="800">
        <v>0</v>
      </c>
      <c r="O133" s="829"/>
      <c r="P133" s="758"/>
    </row>
    <row r="134" spans="1:16" ht="18" x14ac:dyDescent="0.2">
      <c r="A134" s="1470" t="s">
        <v>488</v>
      </c>
      <c r="B134" s="1471"/>
      <c r="C134" s="1471"/>
      <c r="D134" s="1471"/>
      <c r="E134" s="1471"/>
      <c r="F134" s="1471"/>
      <c r="G134" s="1471"/>
      <c r="H134" s="1471"/>
      <c r="I134" s="1471"/>
      <c r="J134" s="1471"/>
      <c r="K134" s="1471"/>
      <c r="L134" s="1471"/>
      <c r="M134" s="1471"/>
      <c r="N134" s="1471"/>
      <c r="O134" s="1471"/>
      <c r="P134" s="1472"/>
    </row>
    <row r="135" spans="1:16" ht="65.099999999999994" customHeight="1" thickBot="1" x14ac:dyDescent="0.25">
      <c r="A135" s="1126" t="s">
        <v>584</v>
      </c>
      <c r="B135" s="1127"/>
      <c r="C135" s="1127"/>
      <c r="D135" s="1127"/>
      <c r="E135" s="1127"/>
      <c r="F135" s="1127"/>
      <c r="G135" s="1127"/>
      <c r="H135" s="1127"/>
      <c r="I135" s="1127"/>
      <c r="J135" s="1127"/>
      <c r="K135" s="1127"/>
      <c r="L135" s="1127"/>
      <c r="M135" s="1127"/>
      <c r="N135" s="1127"/>
      <c r="O135" s="1127"/>
      <c r="P135" s="1478"/>
    </row>
    <row r="136" spans="1:16" ht="60" x14ac:dyDescent="0.2">
      <c r="A136" s="435" t="s">
        <v>500</v>
      </c>
      <c r="B136" s="436" t="s">
        <v>501</v>
      </c>
      <c r="C136" s="437" t="s">
        <v>502</v>
      </c>
      <c r="D136" s="438" t="s">
        <v>503</v>
      </c>
      <c r="E136" s="436" t="s">
        <v>504</v>
      </c>
      <c r="F136" s="439" t="s">
        <v>505</v>
      </c>
      <c r="G136" s="440" t="s">
        <v>506</v>
      </c>
      <c r="H136" s="441" t="s">
        <v>507</v>
      </c>
      <c r="I136" s="441" t="s">
        <v>508</v>
      </c>
      <c r="J136" s="442" t="s">
        <v>509</v>
      </c>
      <c r="K136" s="440" t="s">
        <v>510</v>
      </c>
      <c r="L136" s="443" t="s">
        <v>511</v>
      </c>
      <c r="M136" s="440" t="s">
        <v>512</v>
      </c>
      <c r="N136" s="443" t="s">
        <v>513</v>
      </c>
      <c r="O136" s="438" t="s">
        <v>514</v>
      </c>
      <c r="P136" s="439" t="s">
        <v>515</v>
      </c>
    </row>
    <row r="137" spans="1:16" ht="28.5" x14ac:dyDescent="0.2">
      <c r="A137" s="444" t="s">
        <v>516</v>
      </c>
      <c r="B137" s="445" t="s">
        <v>433</v>
      </c>
      <c r="C137" s="446" t="s">
        <v>585</v>
      </c>
      <c r="D137" s="447" t="s">
        <v>585</v>
      </c>
      <c r="E137" s="445" t="s">
        <v>586</v>
      </c>
      <c r="F137" s="448" t="s">
        <v>522</v>
      </c>
      <c r="G137" s="449">
        <v>1</v>
      </c>
      <c r="H137" s="450">
        <v>10</v>
      </c>
      <c r="I137" s="450"/>
      <c r="J137" s="451"/>
      <c r="K137" s="450">
        <v>2</v>
      </c>
      <c r="L137" s="452">
        <v>11</v>
      </c>
      <c r="M137" s="453">
        <v>1</v>
      </c>
      <c r="N137" s="454">
        <v>1</v>
      </c>
      <c r="O137" s="447" t="s">
        <v>587</v>
      </c>
      <c r="P137" s="455"/>
    </row>
    <row r="138" spans="1:16" ht="14.25" x14ac:dyDescent="0.2">
      <c r="A138" s="456"/>
      <c r="B138" s="457"/>
      <c r="C138" s="458"/>
      <c r="D138" s="459"/>
      <c r="E138" s="457"/>
      <c r="F138" s="448" t="s">
        <v>523</v>
      </c>
      <c r="G138" s="449">
        <v>1</v>
      </c>
      <c r="H138" s="450">
        <v>10</v>
      </c>
      <c r="I138" s="450"/>
      <c r="J138" s="451"/>
      <c r="K138" s="450">
        <v>2</v>
      </c>
      <c r="L138" s="452">
        <v>11</v>
      </c>
      <c r="M138" s="453">
        <v>1</v>
      </c>
      <c r="N138" s="454">
        <v>1</v>
      </c>
      <c r="O138" s="459"/>
      <c r="P138" s="455"/>
    </row>
    <row r="139" spans="1:16" ht="14.25" x14ac:dyDescent="0.2">
      <c r="A139" s="456"/>
      <c r="B139" s="457"/>
      <c r="C139" s="458"/>
      <c r="D139" s="459"/>
      <c r="E139" s="457"/>
      <c r="F139" s="448" t="s">
        <v>527</v>
      </c>
      <c r="G139" s="449">
        <v>1</v>
      </c>
      <c r="H139" s="450">
        <v>10</v>
      </c>
      <c r="I139" s="450"/>
      <c r="J139" s="451"/>
      <c r="K139" s="450">
        <v>2</v>
      </c>
      <c r="L139" s="452">
        <v>11</v>
      </c>
      <c r="M139" s="453">
        <v>1</v>
      </c>
      <c r="N139" s="454">
        <v>1</v>
      </c>
      <c r="O139" s="459"/>
      <c r="P139" s="455"/>
    </row>
    <row r="140" spans="1:16" ht="14.25" x14ac:dyDescent="0.2">
      <c r="A140" s="456"/>
      <c r="B140" s="457"/>
      <c r="C140" s="458"/>
      <c r="D140" s="459"/>
      <c r="E140" s="457"/>
      <c r="F140" s="448" t="s">
        <v>528</v>
      </c>
      <c r="G140" s="449">
        <v>1</v>
      </c>
      <c r="H140" s="450">
        <v>10</v>
      </c>
      <c r="I140" s="450"/>
      <c r="J140" s="451"/>
      <c r="K140" s="450">
        <v>2</v>
      </c>
      <c r="L140" s="452">
        <v>11</v>
      </c>
      <c r="M140" s="453">
        <v>1</v>
      </c>
      <c r="N140" s="454">
        <v>1</v>
      </c>
      <c r="O140" s="459"/>
      <c r="P140" s="455"/>
    </row>
    <row r="141" spans="1:16" ht="28.5" x14ac:dyDescent="0.2">
      <c r="A141" s="444" t="s">
        <v>588</v>
      </c>
      <c r="B141" s="445" t="s">
        <v>433</v>
      </c>
      <c r="C141" s="446" t="s">
        <v>589</v>
      </c>
      <c r="D141" s="447" t="s">
        <v>589</v>
      </c>
      <c r="E141" s="445" t="s">
        <v>590</v>
      </c>
      <c r="F141" s="448" t="s">
        <v>522</v>
      </c>
      <c r="G141" s="449">
        <v>1</v>
      </c>
      <c r="H141" s="450">
        <v>10</v>
      </c>
      <c r="I141" s="450"/>
      <c r="J141" s="451"/>
      <c r="K141" s="450">
        <v>1</v>
      </c>
      <c r="L141" s="452">
        <v>10</v>
      </c>
      <c r="M141" s="449">
        <v>0</v>
      </c>
      <c r="N141" s="452">
        <v>0</v>
      </c>
      <c r="O141" s="447" t="s">
        <v>587</v>
      </c>
      <c r="P141" s="455"/>
    </row>
    <row r="142" spans="1:16" ht="14.25" x14ac:dyDescent="0.2">
      <c r="A142" s="456"/>
      <c r="B142" s="457"/>
      <c r="C142" s="458"/>
      <c r="D142" s="459"/>
      <c r="E142" s="457"/>
      <c r="F142" s="448" t="s">
        <v>523</v>
      </c>
      <c r="G142" s="449">
        <v>1</v>
      </c>
      <c r="H142" s="450">
        <v>10</v>
      </c>
      <c r="I142" s="450"/>
      <c r="J142" s="451"/>
      <c r="K142" s="450">
        <v>1</v>
      </c>
      <c r="L142" s="452">
        <v>10</v>
      </c>
      <c r="M142" s="449">
        <v>0</v>
      </c>
      <c r="N142" s="452">
        <v>0</v>
      </c>
      <c r="O142" s="459"/>
      <c r="P142" s="455"/>
    </row>
    <row r="143" spans="1:16" ht="14.25" x14ac:dyDescent="0.2">
      <c r="A143" s="456"/>
      <c r="B143" s="457"/>
      <c r="C143" s="458"/>
      <c r="D143" s="459"/>
      <c r="E143" s="457"/>
      <c r="F143" s="448" t="s">
        <v>527</v>
      </c>
      <c r="G143" s="449">
        <v>1</v>
      </c>
      <c r="H143" s="450">
        <v>10</v>
      </c>
      <c r="I143" s="450"/>
      <c r="J143" s="451"/>
      <c r="K143" s="450">
        <v>1</v>
      </c>
      <c r="L143" s="452">
        <v>10</v>
      </c>
      <c r="M143" s="449">
        <v>0</v>
      </c>
      <c r="N143" s="452">
        <v>0</v>
      </c>
      <c r="O143" s="459"/>
      <c r="P143" s="455"/>
    </row>
    <row r="144" spans="1:16" ht="15" thickBot="1" x14ac:dyDescent="0.25">
      <c r="A144" s="460"/>
      <c r="B144" s="461"/>
      <c r="C144" s="462"/>
      <c r="D144" s="463"/>
      <c r="E144" s="461"/>
      <c r="F144" s="464" t="s">
        <v>528</v>
      </c>
      <c r="G144" s="465">
        <v>1</v>
      </c>
      <c r="H144" s="466">
        <v>10</v>
      </c>
      <c r="I144" s="466"/>
      <c r="J144" s="467"/>
      <c r="K144" s="466">
        <v>1</v>
      </c>
      <c r="L144" s="468">
        <v>10</v>
      </c>
      <c r="M144" s="465">
        <v>0</v>
      </c>
      <c r="N144" s="468">
        <v>0</v>
      </c>
      <c r="O144" s="463"/>
      <c r="P144" s="469"/>
    </row>
    <row r="145" spans="1:16" ht="18" x14ac:dyDescent="0.2">
      <c r="A145" s="1470" t="s">
        <v>493</v>
      </c>
      <c r="B145" s="1471"/>
      <c r="C145" s="1471"/>
      <c r="D145" s="1471"/>
      <c r="E145" s="1471"/>
      <c r="F145" s="1471"/>
      <c r="G145" s="1471"/>
      <c r="H145" s="1471"/>
      <c r="I145" s="1471"/>
      <c r="J145" s="1471"/>
      <c r="K145" s="1471"/>
      <c r="L145" s="1471"/>
      <c r="M145" s="1471"/>
      <c r="N145" s="1471"/>
      <c r="O145" s="1471"/>
      <c r="P145" s="1472"/>
    </row>
    <row r="146" spans="1:16" ht="80.099999999999994" customHeight="1" thickBot="1" x14ac:dyDescent="0.25">
      <c r="A146" s="1126" t="s">
        <v>591</v>
      </c>
      <c r="B146" s="1127"/>
      <c r="C146" s="1127"/>
      <c r="D146" s="1127"/>
      <c r="E146" s="1127"/>
      <c r="F146" s="1127"/>
      <c r="G146" s="1127"/>
      <c r="H146" s="1127"/>
      <c r="I146" s="1127"/>
      <c r="J146" s="1127"/>
      <c r="K146" s="1127"/>
      <c r="L146" s="1127"/>
      <c r="M146" s="1127"/>
      <c r="N146" s="1127"/>
      <c r="O146" s="1127"/>
      <c r="P146" s="1478"/>
    </row>
    <row r="147" spans="1:16" ht="60" x14ac:dyDescent="0.2">
      <c r="A147" s="435" t="s">
        <v>500</v>
      </c>
      <c r="B147" s="436" t="s">
        <v>501</v>
      </c>
      <c r="C147" s="437" t="s">
        <v>502</v>
      </c>
      <c r="D147" s="438" t="s">
        <v>503</v>
      </c>
      <c r="E147" s="436" t="s">
        <v>504</v>
      </c>
      <c r="F147" s="439" t="s">
        <v>505</v>
      </c>
      <c r="G147" s="440" t="s">
        <v>506</v>
      </c>
      <c r="H147" s="441" t="s">
        <v>507</v>
      </c>
      <c r="I147" s="441" t="s">
        <v>508</v>
      </c>
      <c r="J147" s="442" t="s">
        <v>509</v>
      </c>
      <c r="K147" s="440" t="s">
        <v>510</v>
      </c>
      <c r="L147" s="443" t="s">
        <v>511</v>
      </c>
      <c r="M147" s="440" t="s">
        <v>512</v>
      </c>
      <c r="N147" s="443" t="s">
        <v>513</v>
      </c>
      <c r="O147" s="438" t="s">
        <v>514</v>
      </c>
      <c r="P147" s="439" t="s">
        <v>515</v>
      </c>
    </row>
    <row r="148" spans="1:16" ht="28.5" x14ac:dyDescent="0.2">
      <c r="A148" s="444" t="s">
        <v>576</v>
      </c>
      <c r="B148" s="445" t="s">
        <v>433</v>
      </c>
      <c r="C148" s="446" t="s">
        <v>518</v>
      </c>
      <c r="D148" s="447" t="s">
        <v>518</v>
      </c>
      <c r="E148" s="445" t="s">
        <v>568</v>
      </c>
      <c r="F148" s="448" t="s">
        <v>581</v>
      </c>
      <c r="G148" s="449"/>
      <c r="H148" s="470"/>
      <c r="I148" s="450">
        <v>5</v>
      </c>
      <c r="J148" s="451">
        <v>20</v>
      </c>
      <c r="K148" s="450">
        <v>5</v>
      </c>
      <c r="L148" s="452">
        <v>20</v>
      </c>
      <c r="M148" s="450">
        <v>0</v>
      </c>
      <c r="N148" s="452">
        <v>0</v>
      </c>
      <c r="O148" s="447" t="s">
        <v>521</v>
      </c>
      <c r="P148" s="455"/>
    </row>
    <row r="149" spans="1:16" ht="14.25" x14ac:dyDescent="0.2">
      <c r="A149" s="456"/>
      <c r="B149" s="457"/>
      <c r="C149" s="458"/>
      <c r="D149" s="459"/>
      <c r="E149" s="457"/>
      <c r="F149" s="448" t="s">
        <v>522</v>
      </c>
      <c r="G149" s="449">
        <v>10</v>
      </c>
      <c r="H149" s="470">
        <v>25</v>
      </c>
      <c r="I149" s="450"/>
      <c r="J149" s="451"/>
      <c r="K149" s="471">
        <v>10</v>
      </c>
      <c r="L149" s="452">
        <v>25</v>
      </c>
      <c r="M149" s="450">
        <v>0</v>
      </c>
      <c r="N149" s="452">
        <v>0</v>
      </c>
      <c r="O149" s="459"/>
      <c r="P149" s="455"/>
    </row>
    <row r="150" spans="1:16" ht="14.25" x14ac:dyDescent="0.2">
      <c r="A150" s="456"/>
      <c r="B150" s="457"/>
      <c r="C150" s="458"/>
      <c r="D150" s="459"/>
      <c r="E150" s="457"/>
      <c r="F150" s="448" t="s">
        <v>523</v>
      </c>
      <c r="G150" s="449">
        <v>10</v>
      </c>
      <c r="H150" s="470">
        <v>25</v>
      </c>
      <c r="I150" s="450"/>
      <c r="J150" s="451"/>
      <c r="K150" s="471">
        <v>10</v>
      </c>
      <c r="L150" s="452">
        <v>25</v>
      </c>
      <c r="M150" s="450">
        <v>0</v>
      </c>
      <c r="N150" s="452">
        <v>0</v>
      </c>
      <c r="O150" s="459"/>
      <c r="P150" s="455"/>
    </row>
    <row r="151" spans="1:16" ht="14.25" x14ac:dyDescent="0.2">
      <c r="A151" s="456"/>
      <c r="B151" s="457"/>
      <c r="C151" s="458"/>
      <c r="D151" s="459"/>
      <c r="E151" s="457"/>
      <c r="F151" s="448" t="s">
        <v>527</v>
      </c>
      <c r="G151" s="449">
        <v>10</v>
      </c>
      <c r="H151" s="470">
        <v>25</v>
      </c>
      <c r="I151" s="450"/>
      <c r="J151" s="451"/>
      <c r="K151" s="471">
        <v>10</v>
      </c>
      <c r="L151" s="452">
        <v>25</v>
      </c>
      <c r="M151" s="450">
        <v>0</v>
      </c>
      <c r="N151" s="452">
        <v>0</v>
      </c>
      <c r="O151" s="459"/>
      <c r="P151" s="455"/>
    </row>
    <row r="152" spans="1:16" ht="14.25" x14ac:dyDescent="0.2">
      <c r="A152" s="456"/>
      <c r="B152" s="457"/>
      <c r="C152" s="458"/>
      <c r="D152" s="459"/>
      <c r="E152" s="457"/>
      <c r="F152" s="448" t="s">
        <v>528</v>
      </c>
      <c r="G152" s="449">
        <v>10</v>
      </c>
      <c r="H152" s="470">
        <v>25</v>
      </c>
      <c r="I152" s="450"/>
      <c r="J152" s="451"/>
      <c r="K152" s="471">
        <v>10</v>
      </c>
      <c r="L152" s="452">
        <v>25</v>
      </c>
      <c r="M152" s="450">
        <v>0</v>
      </c>
      <c r="N152" s="452">
        <v>0</v>
      </c>
      <c r="O152" s="459"/>
      <c r="P152" s="455"/>
    </row>
    <row r="153" spans="1:16" ht="14.25" x14ac:dyDescent="0.2">
      <c r="A153" s="456"/>
      <c r="B153" s="457"/>
      <c r="C153" s="458"/>
      <c r="D153" s="459"/>
      <c r="E153" s="457"/>
      <c r="F153" s="448" t="s">
        <v>524</v>
      </c>
      <c r="G153" s="449">
        <v>10</v>
      </c>
      <c r="H153" s="470">
        <v>25</v>
      </c>
      <c r="I153" s="470"/>
      <c r="J153" s="451"/>
      <c r="K153" s="471">
        <v>10</v>
      </c>
      <c r="L153" s="452">
        <v>25</v>
      </c>
      <c r="M153" s="450">
        <v>0</v>
      </c>
      <c r="N153" s="452">
        <v>0</v>
      </c>
      <c r="O153" s="459"/>
      <c r="P153" s="455"/>
    </row>
    <row r="154" spans="1:16" ht="15" thickBot="1" x14ac:dyDescent="0.25">
      <c r="A154" s="460"/>
      <c r="B154" s="461"/>
      <c r="C154" s="462"/>
      <c r="D154" s="463"/>
      <c r="E154" s="461"/>
      <c r="F154" s="464" t="s">
        <v>525</v>
      </c>
      <c r="G154" s="465">
        <v>10</v>
      </c>
      <c r="H154" s="472">
        <v>25</v>
      </c>
      <c r="I154" s="473"/>
      <c r="J154" s="467"/>
      <c r="K154" s="472">
        <v>10</v>
      </c>
      <c r="L154" s="468">
        <v>25</v>
      </c>
      <c r="M154" s="466">
        <v>0</v>
      </c>
      <c r="N154" s="468">
        <v>0</v>
      </c>
      <c r="O154" s="463"/>
      <c r="P154" s="469"/>
    </row>
    <row r="155" spans="1:16" ht="18" x14ac:dyDescent="0.2">
      <c r="A155" s="1470" t="s">
        <v>498</v>
      </c>
      <c r="B155" s="1471"/>
      <c r="C155" s="1471"/>
      <c r="D155" s="1471"/>
      <c r="E155" s="1471"/>
      <c r="F155" s="1471"/>
      <c r="G155" s="1471"/>
      <c r="H155" s="1471"/>
      <c r="I155" s="1471"/>
      <c r="J155" s="1471"/>
      <c r="K155" s="1471"/>
      <c r="L155" s="1471"/>
      <c r="M155" s="1471"/>
      <c r="N155" s="1471"/>
      <c r="O155" s="1471"/>
      <c r="P155" s="1472"/>
    </row>
    <row r="156" spans="1:16" ht="90" customHeight="1" thickBot="1" x14ac:dyDescent="0.25">
      <c r="A156" s="1126" t="s">
        <v>592</v>
      </c>
      <c r="B156" s="1127"/>
      <c r="C156" s="1127"/>
      <c r="D156" s="1127"/>
      <c r="E156" s="1127"/>
      <c r="F156" s="1127"/>
      <c r="G156" s="1127"/>
      <c r="H156" s="1127"/>
      <c r="I156" s="1127"/>
      <c r="J156" s="1127"/>
      <c r="K156" s="1127"/>
      <c r="L156" s="1127"/>
      <c r="M156" s="1127"/>
      <c r="N156" s="1127"/>
      <c r="O156" s="1127"/>
      <c r="P156" s="1478"/>
    </row>
    <row r="157" spans="1:16" ht="60.75" thickBot="1" x14ac:dyDescent="0.25">
      <c r="A157" s="474" t="s">
        <v>500</v>
      </c>
      <c r="B157" s="475" t="s">
        <v>501</v>
      </c>
      <c r="C157" s="476" t="s">
        <v>502</v>
      </c>
      <c r="D157" s="477" t="s">
        <v>503</v>
      </c>
      <c r="E157" s="475" t="s">
        <v>504</v>
      </c>
      <c r="F157" s="478" t="s">
        <v>505</v>
      </c>
      <c r="G157" s="479" t="s">
        <v>506</v>
      </c>
      <c r="H157" s="480" t="s">
        <v>507</v>
      </c>
      <c r="I157" s="481" t="s">
        <v>508</v>
      </c>
      <c r="J157" s="482" t="s">
        <v>509</v>
      </c>
      <c r="K157" s="480" t="s">
        <v>510</v>
      </c>
      <c r="L157" s="483" t="s">
        <v>511</v>
      </c>
      <c r="M157" s="480" t="s">
        <v>512</v>
      </c>
      <c r="N157" s="483" t="s">
        <v>513</v>
      </c>
      <c r="O157" s="477" t="s">
        <v>514</v>
      </c>
      <c r="P157" s="478" t="s">
        <v>515</v>
      </c>
    </row>
    <row r="158" spans="1:16" ht="28.5" x14ac:dyDescent="0.2">
      <c r="A158" s="484" t="s">
        <v>516</v>
      </c>
      <c r="B158" s="485" t="s">
        <v>433</v>
      </c>
      <c r="C158" s="486" t="s">
        <v>518</v>
      </c>
      <c r="D158" s="487" t="s">
        <v>518</v>
      </c>
      <c r="E158" s="485" t="s">
        <v>568</v>
      </c>
      <c r="F158" s="488" t="s">
        <v>581</v>
      </c>
      <c r="G158" s="489"/>
      <c r="H158" s="490"/>
      <c r="I158" s="491">
        <v>2</v>
      </c>
      <c r="J158" s="492">
        <v>5</v>
      </c>
      <c r="K158" s="491">
        <v>10</v>
      </c>
      <c r="L158" s="493">
        <v>25</v>
      </c>
      <c r="M158" s="494">
        <v>8</v>
      </c>
      <c r="N158" s="495">
        <v>20</v>
      </c>
      <c r="O158" s="487" t="s">
        <v>521</v>
      </c>
      <c r="P158" s="496"/>
    </row>
    <row r="159" spans="1:16" ht="14.25" x14ac:dyDescent="0.2">
      <c r="A159" s="456"/>
      <c r="B159" s="457"/>
      <c r="C159" s="458"/>
      <c r="D159" s="459"/>
      <c r="E159" s="457"/>
      <c r="F159" s="448" t="s">
        <v>522</v>
      </c>
      <c r="G159" s="449">
        <v>5</v>
      </c>
      <c r="H159" s="450">
        <v>10</v>
      </c>
      <c r="I159" s="450"/>
      <c r="J159" s="451"/>
      <c r="K159" s="471">
        <v>15</v>
      </c>
      <c r="L159" s="452">
        <v>30</v>
      </c>
      <c r="M159" s="497">
        <v>10</v>
      </c>
      <c r="N159" s="454">
        <v>20</v>
      </c>
      <c r="O159" s="459"/>
      <c r="P159" s="455"/>
    </row>
    <row r="160" spans="1:16" ht="14.25" x14ac:dyDescent="0.2">
      <c r="A160" s="456"/>
      <c r="B160" s="457"/>
      <c r="C160" s="458"/>
      <c r="D160" s="459"/>
      <c r="E160" s="457"/>
      <c r="F160" s="448" t="s">
        <v>523</v>
      </c>
      <c r="G160" s="449">
        <v>5</v>
      </c>
      <c r="H160" s="450">
        <v>10</v>
      </c>
      <c r="I160" s="450"/>
      <c r="J160" s="451"/>
      <c r="K160" s="471">
        <v>15</v>
      </c>
      <c r="L160" s="452">
        <v>30</v>
      </c>
      <c r="M160" s="497">
        <v>10</v>
      </c>
      <c r="N160" s="454">
        <v>20</v>
      </c>
      <c r="O160" s="459"/>
      <c r="P160" s="455"/>
    </row>
    <row r="161" spans="1:16" ht="14.25" x14ac:dyDescent="0.2">
      <c r="A161" s="456"/>
      <c r="B161" s="457"/>
      <c r="C161" s="458"/>
      <c r="D161" s="459"/>
      <c r="E161" s="457"/>
      <c r="F161" s="448" t="s">
        <v>527</v>
      </c>
      <c r="G161" s="449">
        <v>5</v>
      </c>
      <c r="H161" s="450">
        <v>10</v>
      </c>
      <c r="I161" s="450"/>
      <c r="J161" s="451"/>
      <c r="K161" s="471">
        <v>15</v>
      </c>
      <c r="L161" s="452">
        <v>30</v>
      </c>
      <c r="M161" s="497">
        <v>10</v>
      </c>
      <c r="N161" s="454">
        <v>20</v>
      </c>
      <c r="O161" s="459"/>
      <c r="P161" s="455"/>
    </row>
    <row r="162" spans="1:16" ht="14.25" x14ac:dyDescent="0.2">
      <c r="A162" s="456"/>
      <c r="B162" s="457"/>
      <c r="C162" s="458"/>
      <c r="D162" s="459"/>
      <c r="E162" s="457"/>
      <c r="F162" s="448" t="s">
        <v>528</v>
      </c>
      <c r="G162" s="449">
        <v>5</v>
      </c>
      <c r="H162" s="450">
        <v>10</v>
      </c>
      <c r="I162" s="450"/>
      <c r="J162" s="451"/>
      <c r="K162" s="471">
        <v>15</v>
      </c>
      <c r="L162" s="452">
        <v>30</v>
      </c>
      <c r="M162" s="497">
        <v>10</v>
      </c>
      <c r="N162" s="454">
        <v>20</v>
      </c>
      <c r="O162" s="459"/>
      <c r="P162" s="455"/>
    </row>
    <row r="163" spans="1:16" ht="14.25" x14ac:dyDescent="0.2">
      <c r="A163" s="456"/>
      <c r="B163" s="457"/>
      <c r="C163" s="458"/>
      <c r="D163" s="459"/>
      <c r="E163" s="457"/>
      <c r="F163" s="448" t="s">
        <v>524</v>
      </c>
      <c r="G163" s="449">
        <v>5</v>
      </c>
      <c r="H163" s="450">
        <v>10</v>
      </c>
      <c r="I163" s="450"/>
      <c r="J163" s="451"/>
      <c r="K163" s="471">
        <v>15</v>
      </c>
      <c r="L163" s="452">
        <v>30</v>
      </c>
      <c r="M163" s="497">
        <v>10</v>
      </c>
      <c r="N163" s="454">
        <v>20</v>
      </c>
      <c r="O163" s="459"/>
      <c r="P163" s="455"/>
    </row>
    <row r="164" spans="1:16" ht="15" thickBot="1" x14ac:dyDescent="0.25">
      <c r="A164" s="460"/>
      <c r="B164" s="461"/>
      <c r="C164" s="462"/>
      <c r="D164" s="463"/>
      <c r="E164" s="461"/>
      <c r="F164" s="464" t="s">
        <v>525</v>
      </c>
      <c r="G164" s="465">
        <v>5</v>
      </c>
      <c r="H164" s="466">
        <v>10</v>
      </c>
      <c r="I164" s="466"/>
      <c r="J164" s="467"/>
      <c r="K164" s="472">
        <v>15</v>
      </c>
      <c r="L164" s="468">
        <v>30</v>
      </c>
      <c r="M164" s="498">
        <v>10</v>
      </c>
      <c r="N164" s="499">
        <v>20</v>
      </c>
      <c r="O164" s="463"/>
      <c r="P164" s="469"/>
    </row>
    <row r="165" spans="1:16" ht="18" customHeight="1" x14ac:dyDescent="0.2">
      <c r="A165" s="1470" t="s">
        <v>593</v>
      </c>
      <c r="B165" s="1471"/>
      <c r="C165" s="1471"/>
      <c r="D165" s="1471"/>
      <c r="E165" s="1471"/>
      <c r="F165" s="1471"/>
      <c r="G165" s="1471"/>
      <c r="H165" s="1471"/>
      <c r="I165" s="1471"/>
      <c r="J165" s="1471"/>
      <c r="K165" s="1471"/>
      <c r="L165" s="1471"/>
      <c r="M165" s="1471"/>
      <c r="N165" s="1471"/>
      <c r="O165" s="1471"/>
      <c r="P165" s="1472"/>
    </row>
    <row r="166" spans="1:16" ht="65.099999999999994" customHeight="1" thickBot="1" x14ac:dyDescent="0.25">
      <c r="A166" s="1126" t="s">
        <v>594</v>
      </c>
      <c r="B166" s="1127"/>
      <c r="C166" s="1127"/>
      <c r="D166" s="1127"/>
      <c r="E166" s="1127"/>
      <c r="F166" s="1127"/>
      <c r="G166" s="1127"/>
      <c r="H166" s="1127"/>
      <c r="I166" s="1127"/>
      <c r="J166" s="1127"/>
      <c r="K166" s="1127"/>
      <c r="L166" s="1127"/>
      <c r="M166" s="1127"/>
      <c r="N166" s="1127"/>
      <c r="O166" s="1127"/>
      <c r="P166" s="1478"/>
    </row>
    <row r="167" spans="1:16" ht="60.75" thickBot="1" x14ac:dyDescent="0.25">
      <c r="A167" s="474" t="s">
        <v>500</v>
      </c>
      <c r="B167" s="475" t="s">
        <v>501</v>
      </c>
      <c r="C167" s="476" t="s">
        <v>502</v>
      </c>
      <c r="D167" s="477" t="s">
        <v>503</v>
      </c>
      <c r="E167" s="475" t="s">
        <v>504</v>
      </c>
      <c r="F167" s="478" t="s">
        <v>505</v>
      </c>
      <c r="G167" s="480" t="s">
        <v>506</v>
      </c>
      <c r="H167" s="481" t="s">
        <v>507</v>
      </c>
      <c r="I167" s="481" t="s">
        <v>508</v>
      </c>
      <c r="J167" s="482" t="s">
        <v>509</v>
      </c>
      <c r="K167" s="480" t="s">
        <v>510</v>
      </c>
      <c r="L167" s="483" t="s">
        <v>511</v>
      </c>
      <c r="M167" s="480" t="s">
        <v>512</v>
      </c>
      <c r="N167" s="483" t="s">
        <v>513</v>
      </c>
      <c r="O167" s="474" t="s">
        <v>514</v>
      </c>
      <c r="P167" s="478" t="s">
        <v>515</v>
      </c>
    </row>
    <row r="168" spans="1:16" ht="14.25" x14ac:dyDescent="0.2">
      <c r="A168" s="484" t="s">
        <v>567</v>
      </c>
      <c r="B168" s="485" t="s">
        <v>433</v>
      </c>
      <c r="C168" s="486" t="s">
        <v>595</v>
      </c>
      <c r="D168" s="487" t="s">
        <v>595</v>
      </c>
      <c r="E168" s="485" t="s">
        <v>596</v>
      </c>
      <c r="F168" s="500" t="s">
        <v>581</v>
      </c>
      <c r="G168" s="491"/>
      <c r="H168" s="501"/>
      <c r="I168" s="502"/>
      <c r="J168" s="503"/>
      <c r="K168" s="491"/>
      <c r="L168" s="493"/>
      <c r="M168" s="504"/>
      <c r="N168" s="505"/>
      <c r="O168" s="484" t="s">
        <v>597</v>
      </c>
      <c r="P168" s="506"/>
    </row>
    <row r="169" spans="1:16" ht="14.25" x14ac:dyDescent="0.2">
      <c r="A169" s="456"/>
      <c r="B169" s="457"/>
      <c r="C169" s="458"/>
      <c r="D169" s="459"/>
      <c r="E169" s="457"/>
      <c r="F169" s="507" t="s">
        <v>522</v>
      </c>
      <c r="G169" s="450">
        <v>5</v>
      </c>
      <c r="H169" s="470">
        <v>10</v>
      </c>
      <c r="I169" s="450"/>
      <c r="J169" s="451"/>
      <c r="K169" s="450">
        <v>5</v>
      </c>
      <c r="L169" s="452">
        <v>10</v>
      </c>
      <c r="M169" s="508">
        <v>0</v>
      </c>
      <c r="N169" s="509">
        <v>0</v>
      </c>
      <c r="O169" s="456"/>
      <c r="P169" s="510"/>
    </row>
    <row r="170" spans="1:16" ht="14.25" x14ac:dyDescent="0.2">
      <c r="A170" s="456"/>
      <c r="B170" s="457"/>
      <c r="C170" s="458"/>
      <c r="D170" s="459"/>
      <c r="E170" s="457"/>
      <c r="F170" s="507" t="s">
        <v>523</v>
      </c>
      <c r="G170" s="450">
        <v>5</v>
      </c>
      <c r="H170" s="470">
        <v>10</v>
      </c>
      <c r="I170" s="450"/>
      <c r="J170" s="451"/>
      <c r="K170" s="450">
        <v>5</v>
      </c>
      <c r="L170" s="452">
        <v>10</v>
      </c>
      <c r="M170" s="508">
        <v>0</v>
      </c>
      <c r="N170" s="509">
        <v>0</v>
      </c>
      <c r="O170" s="456"/>
      <c r="P170" s="510"/>
    </row>
    <row r="171" spans="1:16" ht="14.25" x14ac:dyDescent="0.2">
      <c r="A171" s="456"/>
      <c r="B171" s="457"/>
      <c r="C171" s="458"/>
      <c r="D171" s="459"/>
      <c r="E171" s="457"/>
      <c r="F171" s="507" t="s">
        <v>527</v>
      </c>
      <c r="G171" s="450">
        <v>5</v>
      </c>
      <c r="H171" s="470">
        <v>10</v>
      </c>
      <c r="I171" s="450"/>
      <c r="J171" s="451"/>
      <c r="K171" s="450">
        <v>5</v>
      </c>
      <c r="L171" s="452">
        <v>10</v>
      </c>
      <c r="M171" s="508">
        <v>0</v>
      </c>
      <c r="N171" s="509">
        <v>0</v>
      </c>
      <c r="O171" s="456"/>
      <c r="P171" s="510"/>
    </row>
    <row r="172" spans="1:16" ht="14.25" x14ac:dyDescent="0.2">
      <c r="A172" s="456"/>
      <c r="B172" s="457"/>
      <c r="C172" s="458"/>
      <c r="D172" s="459"/>
      <c r="E172" s="457"/>
      <c r="F172" s="507" t="s">
        <v>528</v>
      </c>
      <c r="G172" s="450">
        <v>5</v>
      </c>
      <c r="H172" s="470">
        <v>10</v>
      </c>
      <c r="I172" s="450"/>
      <c r="J172" s="451"/>
      <c r="K172" s="450">
        <v>5</v>
      </c>
      <c r="L172" s="452">
        <v>10</v>
      </c>
      <c r="M172" s="508">
        <v>0</v>
      </c>
      <c r="N172" s="509">
        <v>0</v>
      </c>
      <c r="O172" s="456"/>
      <c r="P172" s="510"/>
    </row>
    <row r="173" spans="1:16" ht="14.25" x14ac:dyDescent="0.2">
      <c r="A173" s="456"/>
      <c r="B173" s="457"/>
      <c r="C173" s="458"/>
      <c r="D173" s="459"/>
      <c r="E173" s="457"/>
      <c r="F173" s="507" t="s">
        <v>524</v>
      </c>
      <c r="G173" s="450">
        <v>5</v>
      </c>
      <c r="H173" s="470">
        <v>10</v>
      </c>
      <c r="I173" s="450"/>
      <c r="J173" s="451"/>
      <c r="K173" s="450">
        <v>5</v>
      </c>
      <c r="L173" s="452">
        <v>10</v>
      </c>
      <c r="M173" s="508">
        <v>0</v>
      </c>
      <c r="N173" s="509">
        <v>0</v>
      </c>
      <c r="O173" s="456"/>
      <c r="P173" s="510"/>
    </row>
    <row r="174" spans="1:16" ht="14.25" x14ac:dyDescent="0.2">
      <c r="A174" s="456"/>
      <c r="B174" s="457"/>
      <c r="C174" s="458"/>
      <c r="D174" s="459"/>
      <c r="E174" s="457"/>
      <c r="F174" s="507" t="s">
        <v>525</v>
      </c>
      <c r="G174" s="450">
        <v>5</v>
      </c>
      <c r="H174" s="470">
        <v>10</v>
      </c>
      <c r="I174" s="450"/>
      <c r="J174" s="451"/>
      <c r="K174" s="450">
        <v>5</v>
      </c>
      <c r="L174" s="452">
        <v>10</v>
      </c>
      <c r="M174" s="508">
        <v>0</v>
      </c>
      <c r="N174" s="509">
        <v>0</v>
      </c>
      <c r="O174" s="456"/>
      <c r="P174" s="510"/>
    </row>
    <row r="175" spans="1:16" ht="14.25" x14ac:dyDescent="0.2">
      <c r="A175" s="444" t="s">
        <v>516</v>
      </c>
      <c r="B175" s="445" t="s">
        <v>433</v>
      </c>
      <c r="C175" s="446" t="s">
        <v>598</v>
      </c>
      <c r="D175" s="447" t="s">
        <v>598</v>
      </c>
      <c r="E175" s="445" t="s">
        <v>599</v>
      </c>
      <c r="F175" s="507" t="s">
        <v>581</v>
      </c>
      <c r="G175" s="450"/>
      <c r="H175" s="470"/>
      <c r="I175" s="450"/>
      <c r="J175" s="451"/>
      <c r="K175" s="450"/>
      <c r="L175" s="452"/>
      <c r="M175" s="508"/>
      <c r="N175" s="509"/>
      <c r="O175" s="444" t="s">
        <v>597</v>
      </c>
      <c r="P175" s="510"/>
    </row>
    <row r="176" spans="1:16" ht="14.25" x14ac:dyDescent="0.2">
      <c r="A176" s="456"/>
      <c r="B176" s="457"/>
      <c r="C176" s="458"/>
      <c r="D176" s="459"/>
      <c r="E176" s="457"/>
      <c r="F176" s="507" t="s">
        <v>522</v>
      </c>
      <c r="G176" s="450">
        <v>5</v>
      </c>
      <c r="H176" s="470">
        <v>10</v>
      </c>
      <c r="I176" s="450"/>
      <c r="J176" s="451"/>
      <c r="K176" s="450">
        <v>15</v>
      </c>
      <c r="L176" s="452">
        <v>30</v>
      </c>
      <c r="M176" s="497">
        <v>10</v>
      </c>
      <c r="N176" s="511">
        <v>20</v>
      </c>
      <c r="O176" s="456"/>
      <c r="P176" s="510"/>
    </row>
    <row r="177" spans="1:16" ht="14.25" x14ac:dyDescent="0.2">
      <c r="A177" s="456"/>
      <c r="B177" s="457"/>
      <c r="C177" s="458"/>
      <c r="D177" s="459"/>
      <c r="E177" s="457"/>
      <c r="F177" s="507" t="s">
        <v>523</v>
      </c>
      <c r="G177" s="450">
        <v>5</v>
      </c>
      <c r="H177" s="470">
        <v>10</v>
      </c>
      <c r="I177" s="450"/>
      <c r="J177" s="451"/>
      <c r="K177" s="450">
        <v>15</v>
      </c>
      <c r="L177" s="452">
        <v>30</v>
      </c>
      <c r="M177" s="497">
        <v>10</v>
      </c>
      <c r="N177" s="511">
        <v>20</v>
      </c>
      <c r="O177" s="456"/>
      <c r="P177" s="510"/>
    </row>
    <row r="178" spans="1:16" ht="14.25" x14ac:dyDescent="0.2">
      <c r="A178" s="456"/>
      <c r="B178" s="457"/>
      <c r="C178" s="458"/>
      <c r="D178" s="459"/>
      <c r="E178" s="457"/>
      <c r="F178" s="507" t="s">
        <v>527</v>
      </c>
      <c r="G178" s="450">
        <v>5</v>
      </c>
      <c r="H178" s="470">
        <v>10</v>
      </c>
      <c r="I178" s="450"/>
      <c r="J178" s="451"/>
      <c r="K178" s="450">
        <v>15</v>
      </c>
      <c r="L178" s="452">
        <v>30</v>
      </c>
      <c r="M178" s="497">
        <v>10</v>
      </c>
      <c r="N178" s="511">
        <v>20</v>
      </c>
      <c r="O178" s="456"/>
      <c r="P178" s="510"/>
    </row>
    <row r="179" spans="1:16" ht="14.25" x14ac:dyDescent="0.2">
      <c r="A179" s="456"/>
      <c r="B179" s="457"/>
      <c r="C179" s="458"/>
      <c r="D179" s="459"/>
      <c r="E179" s="457"/>
      <c r="F179" s="507" t="s">
        <v>528</v>
      </c>
      <c r="G179" s="450">
        <v>5</v>
      </c>
      <c r="H179" s="470">
        <v>10</v>
      </c>
      <c r="I179" s="450"/>
      <c r="J179" s="451"/>
      <c r="K179" s="450">
        <v>15</v>
      </c>
      <c r="L179" s="452">
        <v>30</v>
      </c>
      <c r="M179" s="497">
        <v>10</v>
      </c>
      <c r="N179" s="511">
        <v>20</v>
      </c>
      <c r="O179" s="456"/>
      <c r="P179" s="510"/>
    </row>
    <row r="180" spans="1:16" ht="14.25" x14ac:dyDescent="0.2">
      <c r="A180" s="456"/>
      <c r="B180" s="457"/>
      <c r="C180" s="458"/>
      <c r="D180" s="459"/>
      <c r="E180" s="457"/>
      <c r="F180" s="507" t="s">
        <v>524</v>
      </c>
      <c r="G180" s="450">
        <v>5</v>
      </c>
      <c r="H180" s="470">
        <v>10</v>
      </c>
      <c r="I180" s="450"/>
      <c r="J180" s="451"/>
      <c r="K180" s="450">
        <v>15</v>
      </c>
      <c r="L180" s="452">
        <v>30</v>
      </c>
      <c r="M180" s="497">
        <v>10</v>
      </c>
      <c r="N180" s="511">
        <v>20</v>
      </c>
      <c r="O180" s="456"/>
      <c r="P180" s="510"/>
    </row>
    <row r="181" spans="1:16" ht="14.25" x14ac:dyDescent="0.2">
      <c r="A181" s="456"/>
      <c r="B181" s="457"/>
      <c r="C181" s="458"/>
      <c r="D181" s="459"/>
      <c r="E181" s="457"/>
      <c r="F181" s="507" t="s">
        <v>525</v>
      </c>
      <c r="G181" s="450">
        <v>5</v>
      </c>
      <c r="H181" s="470">
        <v>10</v>
      </c>
      <c r="I181" s="450"/>
      <c r="J181" s="451"/>
      <c r="K181" s="450">
        <v>15</v>
      </c>
      <c r="L181" s="452">
        <v>30</v>
      </c>
      <c r="M181" s="497">
        <v>10</v>
      </c>
      <c r="N181" s="511">
        <v>20</v>
      </c>
      <c r="O181" s="456"/>
      <c r="P181" s="510"/>
    </row>
    <row r="182" spans="1:16" ht="14.25" x14ac:dyDescent="0.2">
      <c r="A182" s="444" t="s">
        <v>567</v>
      </c>
      <c r="B182" s="445" t="s">
        <v>433</v>
      </c>
      <c r="C182" s="446" t="s">
        <v>600</v>
      </c>
      <c r="D182" s="447" t="s">
        <v>600</v>
      </c>
      <c r="E182" s="445" t="s">
        <v>601</v>
      </c>
      <c r="F182" s="507" t="s">
        <v>581</v>
      </c>
      <c r="G182" s="450">
        <v>5</v>
      </c>
      <c r="H182" s="470">
        <v>10</v>
      </c>
      <c r="I182" s="450"/>
      <c r="J182" s="451"/>
      <c r="K182" s="450">
        <v>5</v>
      </c>
      <c r="L182" s="452">
        <v>10</v>
      </c>
      <c r="M182" s="508">
        <v>0</v>
      </c>
      <c r="N182" s="509">
        <v>0</v>
      </c>
      <c r="O182" s="444" t="s">
        <v>597</v>
      </c>
      <c r="P182" s="510"/>
    </row>
    <row r="183" spans="1:16" ht="14.25" x14ac:dyDescent="0.2">
      <c r="A183" s="456"/>
      <c r="B183" s="457"/>
      <c r="C183" s="458"/>
      <c r="D183" s="459"/>
      <c r="E183" s="457"/>
      <c r="F183" s="507" t="s">
        <v>522</v>
      </c>
      <c r="G183" s="450">
        <v>5</v>
      </c>
      <c r="H183" s="470">
        <v>10</v>
      </c>
      <c r="I183" s="450"/>
      <c r="J183" s="451"/>
      <c r="K183" s="450">
        <v>5</v>
      </c>
      <c r="L183" s="452">
        <v>10</v>
      </c>
      <c r="M183" s="508">
        <v>0</v>
      </c>
      <c r="N183" s="509">
        <v>0</v>
      </c>
      <c r="O183" s="456"/>
      <c r="P183" s="510"/>
    </row>
    <row r="184" spans="1:16" ht="14.25" x14ac:dyDescent="0.2">
      <c r="A184" s="456"/>
      <c r="B184" s="457"/>
      <c r="C184" s="458"/>
      <c r="D184" s="459"/>
      <c r="E184" s="457"/>
      <c r="F184" s="507" t="s">
        <v>523</v>
      </c>
      <c r="G184" s="450">
        <v>5</v>
      </c>
      <c r="H184" s="470">
        <v>10</v>
      </c>
      <c r="I184" s="450"/>
      <c r="J184" s="451"/>
      <c r="K184" s="450">
        <v>5</v>
      </c>
      <c r="L184" s="452">
        <v>10</v>
      </c>
      <c r="M184" s="508">
        <v>0</v>
      </c>
      <c r="N184" s="509">
        <v>0</v>
      </c>
      <c r="O184" s="456"/>
      <c r="P184" s="510"/>
    </row>
    <row r="185" spans="1:16" ht="14.25" x14ac:dyDescent="0.2">
      <c r="A185" s="456"/>
      <c r="B185" s="457"/>
      <c r="C185" s="458"/>
      <c r="D185" s="459"/>
      <c r="E185" s="457"/>
      <c r="F185" s="507" t="s">
        <v>527</v>
      </c>
      <c r="G185" s="450">
        <v>5</v>
      </c>
      <c r="H185" s="470">
        <v>10</v>
      </c>
      <c r="I185" s="450"/>
      <c r="J185" s="451"/>
      <c r="K185" s="450">
        <v>5</v>
      </c>
      <c r="L185" s="452">
        <v>10</v>
      </c>
      <c r="M185" s="508">
        <v>0</v>
      </c>
      <c r="N185" s="509">
        <v>0</v>
      </c>
      <c r="O185" s="456"/>
      <c r="P185" s="510"/>
    </row>
    <row r="186" spans="1:16" ht="14.25" x14ac:dyDescent="0.2">
      <c r="A186" s="456"/>
      <c r="B186" s="457"/>
      <c r="C186" s="458"/>
      <c r="D186" s="459"/>
      <c r="E186" s="457"/>
      <c r="F186" s="507" t="s">
        <v>528</v>
      </c>
      <c r="G186" s="450">
        <v>5</v>
      </c>
      <c r="H186" s="470">
        <v>10</v>
      </c>
      <c r="I186" s="450"/>
      <c r="J186" s="451"/>
      <c r="K186" s="450">
        <v>5</v>
      </c>
      <c r="L186" s="452">
        <v>10</v>
      </c>
      <c r="M186" s="508">
        <v>0</v>
      </c>
      <c r="N186" s="512">
        <v>0</v>
      </c>
      <c r="O186" s="513"/>
      <c r="P186" s="510"/>
    </row>
    <row r="187" spans="1:16" ht="14.25" x14ac:dyDescent="0.2">
      <c r="A187" s="456"/>
      <c r="B187" s="457"/>
      <c r="C187" s="458"/>
      <c r="D187" s="459"/>
      <c r="E187" s="457"/>
      <c r="F187" s="507" t="s">
        <v>524</v>
      </c>
      <c r="G187" s="450">
        <v>5</v>
      </c>
      <c r="H187" s="470">
        <v>10</v>
      </c>
      <c r="I187" s="450"/>
      <c r="J187" s="451"/>
      <c r="K187" s="450">
        <v>5</v>
      </c>
      <c r="L187" s="452">
        <v>10</v>
      </c>
      <c r="M187" s="508">
        <v>0</v>
      </c>
      <c r="N187" s="512">
        <v>0</v>
      </c>
      <c r="O187" s="456"/>
      <c r="P187" s="510"/>
    </row>
    <row r="188" spans="1:16" ht="14.25" x14ac:dyDescent="0.2">
      <c r="A188" s="456"/>
      <c r="B188" s="457"/>
      <c r="C188" s="458"/>
      <c r="D188" s="459"/>
      <c r="E188" s="457"/>
      <c r="F188" s="507" t="s">
        <v>525</v>
      </c>
      <c r="G188" s="450">
        <v>5</v>
      </c>
      <c r="H188" s="470">
        <v>10</v>
      </c>
      <c r="I188" s="450"/>
      <c r="J188" s="451"/>
      <c r="K188" s="450">
        <v>5</v>
      </c>
      <c r="L188" s="452">
        <v>10</v>
      </c>
      <c r="M188" s="508">
        <v>0</v>
      </c>
      <c r="N188" s="512">
        <v>0</v>
      </c>
      <c r="O188" s="456"/>
      <c r="P188" s="510"/>
    </row>
    <row r="189" spans="1:16" ht="15" thickBot="1" x14ac:dyDescent="0.25">
      <c r="A189" s="514" t="s">
        <v>516</v>
      </c>
      <c r="B189" s="515" t="s">
        <v>433</v>
      </c>
      <c r="C189" s="516" t="s">
        <v>602</v>
      </c>
      <c r="D189" s="517" t="s">
        <v>602</v>
      </c>
      <c r="E189" s="515" t="s">
        <v>603</v>
      </c>
      <c r="F189" s="518" t="s">
        <v>581</v>
      </c>
      <c r="G189" s="466">
        <v>10</v>
      </c>
      <c r="H189" s="473">
        <v>20</v>
      </c>
      <c r="I189" s="466"/>
      <c r="J189" s="467"/>
      <c r="K189" s="466">
        <v>20</v>
      </c>
      <c r="L189" s="468">
        <v>40</v>
      </c>
      <c r="M189" s="498">
        <v>10</v>
      </c>
      <c r="N189" s="499">
        <v>20</v>
      </c>
      <c r="O189" s="517" t="s">
        <v>597</v>
      </c>
      <c r="P189" s="469"/>
    </row>
    <row r="190" spans="1:16" ht="18" customHeight="1" x14ac:dyDescent="0.2">
      <c r="A190" s="1470" t="s">
        <v>489</v>
      </c>
      <c r="B190" s="1471"/>
      <c r="C190" s="1471"/>
      <c r="D190" s="1471"/>
      <c r="E190" s="1471"/>
      <c r="F190" s="1471"/>
      <c r="G190" s="1471"/>
      <c r="H190" s="1471"/>
      <c r="I190" s="1471"/>
      <c r="J190" s="1471"/>
      <c r="K190" s="1471"/>
      <c r="L190" s="1471"/>
      <c r="M190" s="1471"/>
      <c r="N190" s="1471"/>
      <c r="O190" s="1471"/>
      <c r="P190" s="1472"/>
    </row>
    <row r="191" spans="1:16" ht="35.1" customHeight="1" thickBot="1" x14ac:dyDescent="0.25">
      <c r="A191" s="1113" t="s">
        <v>604</v>
      </c>
      <c r="B191" s="1114"/>
      <c r="C191" s="1114"/>
      <c r="D191" s="1114"/>
      <c r="E191" s="1114"/>
      <c r="F191" s="1114"/>
      <c r="G191" s="1114"/>
      <c r="H191" s="1114"/>
      <c r="I191" s="1114"/>
      <c r="J191" s="1114"/>
      <c r="K191" s="1114"/>
      <c r="L191" s="1114"/>
      <c r="M191" s="1114"/>
      <c r="N191" s="1114"/>
      <c r="O191" s="1114"/>
      <c r="P191" s="1480"/>
    </row>
    <row r="192" spans="1:16" ht="60.75" thickBot="1" x14ac:dyDescent="0.25">
      <c r="A192" s="474" t="s">
        <v>500</v>
      </c>
      <c r="B192" s="475" t="s">
        <v>501</v>
      </c>
      <c r="C192" s="476" t="s">
        <v>502</v>
      </c>
      <c r="D192" s="477" t="s">
        <v>503</v>
      </c>
      <c r="E192" s="475" t="s">
        <v>504</v>
      </c>
      <c r="F192" s="478" t="s">
        <v>505</v>
      </c>
      <c r="G192" s="480" t="s">
        <v>506</v>
      </c>
      <c r="H192" s="481" t="s">
        <v>507</v>
      </c>
      <c r="I192" s="481" t="s">
        <v>508</v>
      </c>
      <c r="J192" s="482" t="s">
        <v>509</v>
      </c>
      <c r="K192" s="480" t="s">
        <v>510</v>
      </c>
      <c r="L192" s="483" t="s">
        <v>511</v>
      </c>
      <c r="M192" s="480" t="s">
        <v>512</v>
      </c>
      <c r="N192" s="483" t="s">
        <v>513</v>
      </c>
      <c r="O192" s="477" t="s">
        <v>514</v>
      </c>
      <c r="P192" s="478" t="s">
        <v>515</v>
      </c>
    </row>
    <row r="193" spans="1:16" ht="28.5" x14ac:dyDescent="0.2">
      <c r="A193" s="484" t="s">
        <v>516</v>
      </c>
      <c r="B193" s="485" t="s">
        <v>433</v>
      </c>
      <c r="C193" s="486" t="s">
        <v>605</v>
      </c>
      <c r="D193" s="487" t="s">
        <v>606</v>
      </c>
      <c r="E193" s="485" t="s">
        <v>607</v>
      </c>
      <c r="F193" s="500" t="s">
        <v>520</v>
      </c>
      <c r="G193" s="491">
        <v>50</v>
      </c>
      <c r="H193" s="502">
        <v>100</v>
      </c>
      <c r="I193" s="502"/>
      <c r="J193" s="503"/>
      <c r="K193" s="491">
        <v>100</v>
      </c>
      <c r="L193" s="493">
        <v>350</v>
      </c>
      <c r="M193" s="494">
        <v>50</v>
      </c>
      <c r="N193" s="495">
        <v>250</v>
      </c>
      <c r="O193" s="487" t="s">
        <v>582</v>
      </c>
      <c r="P193" s="496"/>
    </row>
    <row r="194" spans="1:16" ht="14.25" x14ac:dyDescent="0.2">
      <c r="A194" s="456"/>
      <c r="B194" s="457"/>
      <c r="C194" s="458"/>
      <c r="D194" s="459"/>
      <c r="E194" s="457"/>
      <c r="F194" s="507" t="s">
        <v>522</v>
      </c>
      <c r="G194" s="450">
        <v>50</v>
      </c>
      <c r="H194" s="470">
        <v>100</v>
      </c>
      <c r="I194" s="470"/>
      <c r="J194" s="451"/>
      <c r="K194" s="450">
        <v>100</v>
      </c>
      <c r="L194" s="452">
        <v>100</v>
      </c>
      <c r="M194" s="497">
        <v>50</v>
      </c>
      <c r="N194" s="452">
        <v>0</v>
      </c>
      <c r="O194" s="459"/>
      <c r="P194" s="455"/>
    </row>
    <row r="195" spans="1:16" ht="14.25" x14ac:dyDescent="0.2">
      <c r="A195" s="456"/>
      <c r="B195" s="457"/>
      <c r="C195" s="458"/>
      <c r="D195" s="459"/>
      <c r="E195" s="457"/>
      <c r="F195" s="507" t="s">
        <v>523</v>
      </c>
      <c r="G195" s="450">
        <v>50</v>
      </c>
      <c r="H195" s="470">
        <v>100</v>
      </c>
      <c r="I195" s="470"/>
      <c r="J195" s="451"/>
      <c r="K195" s="450">
        <v>100</v>
      </c>
      <c r="L195" s="452">
        <v>350</v>
      </c>
      <c r="M195" s="497">
        <v>50</v>
      </c>
      <c r="N195" s="454">
        <v>250</v>
      </c>
      <c r="O195" s="459"/>
      <c r="P195" s="455"/>
    </row>
    <row r="196" spans="1:16" ht="14.25" x14ac:dyDescent="0.2">
      <c r="A196" s="456"/>
      <c r="B196" s="457"/>
      <c r="C196" s="458"/>
      <c r="D196" s="459"/>
      <c r="E196" s="457"/>
      <c r="F196" s="507" t="s">
        <v>527</v>
      </c>
      <c r="G196" s="450">
        <v>50</v>
      </c>
      <c r="H196" s="470">
        <v>100</v>
      </c>
      <c r="I196" s="470"/>
      <c r="J196" s="451"/>
      <c r="K196" s="450">
        <v>100</v>
      </c>
      <c r="L196" s="452">
        <v>350</v>
      </c>
      <c r="M196" s="497">
        <v>50</v>
      </c>
      <c r="N196" s="454">
        <v>250</v>
      </c>
      <c r="O196" s="459"/>
      <c r="P196" s="455"/>
    </row>
    <row r="197" spans="1:16" ht="14.25" x14ac:dyDescent="0.2">
      <c r="A197" s="456"/>
      <c r="B197" s="457"/>
      <c r="C197" s="458"/>
      <c r="D197" s="459"/>
      <c r="E197" s="457"/>
      <c r="F197" s="507" t="s">
        <v>528</v>
      </c>
      <c r="G197" s="450">
        <v>50</v>
      </c>
      <c r="H197" s="470">
        <v>100</v>
      </c>
      <c r="I197" s="470"/>
      <c r="J197" s="451"/>
      <c r="K197" s="450">
        <v>100</v>
      </c>
      <c r="L197" s="452">
        <v>350</v>
      </c>
      <c r="M197" s="497">
        <v>50</v>
      </c>
      <c r="N197" s="454">
        <v>250</v>
      </c>
      <c r="O197" s="459"/>
      <c r="P197" s="455"/>
    </row>
    <row r="198" spans="1:16" ht="14.25" x14ac:dyDescent="0.2">
      <c r="A198" s="456"/>
      <c r="B198" s="457"/>
      <c r="C198" s="458"/>
      <c r="D198" s="459"/>
      <c r="E198" s="457"/>
      <c r="F198" s="507" t="s">
        <v>608</v>
      </c>
      <c r="G198" s="450">
        <v>50</v>
      </c>
      <c r="H198" s="470">
        <v>100</v>
      </c>
      <c r="I198" s="470"/>
      <c r="J198" s="451"/>
      <c r="K198" s="450">
        <v>100</v>
      </c>
      <c r="L198" s="452">
        <v>350</v>
      </c>
      <c r="M198" s="497">
        <v>50</v>
      </c>
      <c r="N198" s="454">
        <v>250</v>
      </c>
      <c r="O198" s="459"/>
      <c r="P198" s="455"/>
    </row>
    <row r="199" spans="1:16" ht="14.25" x14ac:dyDescent="0.2">
      <c r="A199" s="456"/>
      <c r="B199" s="457"/>
      <c r="C199" s="458"/>
      <c r="D199" s="459"/>
      <c r="E199" s="457"/>
      <c r="F199" s="507" t="s">
        <v>609</v>
      </c>
      <c r="G199" s="450">
        <v>50</v>
      </c>
      <c r="H199" s="470">
        <v>100</v>
      </c>
      <c r="I199" s="470"/>
      <c r="J199" s="451"/>
      <c r="K199" s="450">
        <v>100</v>
      </c>
      <c r="L199" s="452">
        <v>350</v>
      </c>
      <c r="M199" s="497">
        <v>50</v>
      </c>
      <c r="N199" s="454">
        <v>250</v>
      </c>
      <c r="O199" s="459"/>
      <c r="P199" s="455"/>
    </row>
    <row r="200" spans="1:16" ht="14.25" x14ac:dyDescent="0.2">
      <c r="A200" s="456"/>
      <c r="B200" s="457"/>
      <c r="C200" s="458"/>
      <c r="D200" s="459"/>
      <c r="E200" s="457"/>
      <c r="F200" s="507" t="s">
        <v>524</v>
      </c>
      <c r="G200" s="450">
        <v>50</v>
      </c>
      <c r="H200" s="470">
        <v>100</v>
      </c>
      <c r="I200" s="470"/>
      <c r="J200" s="451"/>
      <c r="K200" s="450">
        <v>100</v>
      </c>
      <c r="L200" s="452">
        <v>350</v>
      </c>
      <c r="M200" s="497">
        <v>50</v>
      </c>
      <c r="N200" s="454">
        <v>250</v>
      </c>
      <c r="O200" s="459"/>
      <c r="P200" s="455"/>
    </row>
    <row r="201" spans="1:16" ht="14.25" x14ac:dyDescent="0.2">
      <c r="A201" s="456"/>
      <c r="B201" s="457"/>
      <c r="C201" s="458"/>
      <c r="D201" s="459"/>
      <c r="E201" s="457"/>
      <c r="F201" s="507" t="s">
        <v>525</v>
      </c>
      <c r="G201" s="450">
        <v>50</v>
      </c>
      <c r="H201" s="470">
        <v>100</v>
      </c>
      <c r="I201" s="470"/>
      <c r="J201" s="451"/>
      <c r="K201" s="450">
        <v>100</v>
      </c>
      <c r="L201" s="452">
        <v>350</v>
      </c>
      <c r="M201" s="497">
        <v>50</v>
      </c>
      <c r="N201" s="454">
        <v>250</v>
      </c>
      <c r="O201" s="459"/>
      <c r="P201" s="455"/>
    </row>
    <row r="202" spans="1:16" ht="15" thickBot="1" x14ac:dyDescent="0.25">
      <c r="A202" s="460"/>
      <c r="B202" s="461"/>
      <c r="C202" s="462"/>
      <c r="D202" s="463"/>
      <c r="E202" s="461"/>
      <c r="F202" s="518" t="s">
        <v>610</v>
      </c>
      <c r="G202" s="466"/>
      <c r="H202" s="473"/>
      <c r="I202" s="473"/>
      <c r="J202" s="467"/>
      <c r="K202" s="466"/>
      <c r="L202" s="468">
        <v>286847</v>
      </c>
      <c r="M202" s="466">
        <v>0</v>
      </c>
      <c r="N202" s="499">
        <v>286847</v>
      </c>
      <c r="O202" s="463"/>
      <c r="P202" s="469"/>
    </row>
    <row r="203" spans="1:16" ht="17.100000000000001" customHeight="1" x14ac:dyDescent="0.2">
      <c r="A203" s="1217" t="s">
        <v>329</v>
      </c>
      <c r="B203" s="1217"/>
      <c r="C203" s="1217"/>
      <c r="D203" s="1217"/>
      <c r="E203" s="1217"/>
      <c r="F203" s="1217"/>
      <c r="G203" s="1217"/>
      <c r="H203" s="1217"/>
      <c r="I203" s="1217"/>
      <c r="J203" s="1217"/>
      <c r="K203" s="1217"/>
      <c r="L203" s="1217"/>
      <c r="M203" s="1217"/>
      <c r="N203" s="1217"/>
      <c r="O203" s="1217"/>
      <c r="P203" s="1217"/>
    </row>
    <row r="204" spans="1:16" ht="8.4499999999999993" customHeight="1" x14ac:dyDescent="0.2">
      <c r="A204" s="156" t="s">
        <v>106</v>
      </c>
      <c r="B204"/>
      <c r="C204"/>
      <c r="D204"/>
      <c r="E204"/>
      <c r="F204"/>
      <c r="G204"/>
      <c r="H204"/>
      <c r="I204"/>
      <c r="J204"/>
      <c r="K204"/>
      <c r="L204"/>
      <c r="M204"/>
      <c r="N204"/>
    </row>
  </sheetData>
  <sheetProtection algorithmName="SHA-512" hashValue="XA8nRiL+o4mpeAElzXbYfkttZoEiDGZTJyEci2B6dwVwdlVBT6IJY8y6ERJxOdX1NhNUHNjg9jmQNfc5ctn3XQ==" saltValue="8UxNYgm2fAwaTOLw/jy9kQ==" spinCount="100000" sheet="1" objects="1" scenarios="1" formatRows="0" autoFilter="0"/>
  <dataConsolidate function="count">
    <dataRefs count="1">
      <dataRef ref="A10:A55" sheet="Unit Types - Emission Rates"/>
    </dataRefs>
  </dataConsolidate>
  <mergeCells count="63">
    <mergeCell ref="A203:P203"/>
    <mergeCell ref="A146:P146"/>
    <mergeCell ref="A155:P155"/>
    <mergeCell ref="A156:P156"/>
    <mergeCell ref="A165:P165"/>
    <mergeCell ref="A166:P166"/>
    <mergeCell ref="A190:P190"/>
    <mergeCell ref="A191:P191"/>
    <mergeCell ref="A54:P54"/>
    <mergeCell ref="A64:P64"/>
    <mergeCell ref="A68:P68"/>
    <mergeCell ref="A80:P80"/>
    <mergeCell ref="A81:P81"/>
    <mergeCell ref="A55:P55"/>
    <mergeCell ref="A65:P65"/>
    <mergeCell ref="A69:P69"/>
    <mergeCell ref="A145:P145"/>
    <mergeCell ref="A101:P101"/>
    <mergeCell ref="A90:P90"/>
    <mergeCell ref="A91:P91"/>
    <mergeCell ref="A122:P122"/>
    <mergeCell ref="A100:P100"/>
    <mergeCell ref="A123:P123"/>
    <mergeCell ref="A134:P134"/>
    <mergeCell ref="A135:P135"/>
    <mergeCell ref="A119:P119"/>
    <mergeCell ref="A110:P110"/>
    <mergeCell ref="A111:P111"/>
    <mergeCell ref="A114:P114"/>
    <mergeCell ref="A115:P115"/>
    <mergeCell ref="A118:P118"/>
    <mergeCell ref="A47:P47"/>
    <mergeCell ref="A9:B9"/>
    <mergeCell ref="C6:E6"/>
    <mergeCell ref="C7:E7"/>
    <mergeCell ref="C8:E8"/>
    <mergeCell ref="C9:E9"/>
    <mergeCell ref="M6:P6"/>
    <mergeCell ref="M7:P7"/>
    <mergeCell ref="M8:P8"/>
    <mergeCell ref="M9:P9"/>
    <mergeCell ref="I6:L6"/>
    <mergeCell ref="I7:L7"/>
    <mergeCell ref="I8:L8"/>
    <mergeCell ref="I9:L9"/>
    <mergeCell ref="F6:H6"/>
    <mergeCell ref="F7:H7"/>
    <mergeCell ref="A1:P1"/>
    <mergeCell ref="A3:P3"/>
    <mergeCell ref="A2:P2"/>
    <mergeCell ref="A11:P11"/>
    <mergeCell ref="A46:P46"/>
    <mergeCell ref="A4:P4"/>
    <mergeCell ref="A12:P12"/>
    <mergeCell ref="A26:P26"/>
    <mergeCell ref="A27:P27"/>
    <mergeCell ref="A5:P5"/>
    <mergeCell ref="F8:H8"/>
    <mergeCell ref="F9:H9"/>
    <mergeCell ref="A6:B6"/>
    <mergeCell ref="A7:B7"/>
    <mergeCell ref="A8:B8"/>
    <mergeCell ref="A10:P10"/>
  </mergeCells>
  <hyperlinks>
    <hyperlink ref="A4:G4" location="Cover!A10" tooltip="Click to jump back to the Cover Sheet." display="Click here to return to Cover Sheet." xr:uid="{2E6AD5FB-90ED-45F1-AC1B-6AA7C6A954B9}"/>
    <hyperlink ref="A4:P4" location="Cover!A70" tooltip="Click here to return to Cover Sheet." display="Click here to return to Cover Sheet." xr:uid="{2897F342-D636-46C3-B9F7-F4E20CF4AE5B}"/>
    <hyperlink ref="A6:B6" location="Example!A11" display="Example!A11" xr:uid="{41650818-0798-4A81-AAD9-39215D2233E4}"/>
    <hyperlink ref="A7:B7" location="Example!A26" display="Example!A26" xr:uid="{FC7833A1-3167-40E5-A094-0A5FC8E07C56}"/>
    <hyperlink ref="A8:B8" location="Example!A46" display="Example!A46" xr:uid="{07D3DA06-2281-4B27-A287-0D9533FE0087}"/>
    <hyperlink ref="A9:B9" location="Example!A54" display="Example!A54" xr:uid="{44668F59-8898-4C95-8B3D-C3B835DA093F}"/>
    <hyperlink ref="C6:E6" location="Example!A64" display="Example!A64" xr:uid="{528C11B8-6A6F-4ADF-9F81-DCD34B745C78}"/>
    <hyperlink ref="C7:E7" location="Example!A68" display="Example!A68" xr:uid="{86C68D66-1DD3-4A87-A1DB-3A1982F6FA45}"/>
    <hyperlink ref="C8:E8" location="Example!A80" display="Example!A80" xr:uid="{3BC2829B-7EAF-46BC-B9B2-BEBEF6F9BE9F}"/>
    <hyperlink ref="C9:E9" location="Example!A90" display="Example!A90" xr:uid="{6CD6C5B2-81C5-4BAC-8FE9-CB55DAD5A5F8}"/>
    <hyperlink ref="F6:H6" location="Example!A100" display="Example!A100" xr:uid="{3C7B3C7B-E0D4-4023-97EF-E61278F4146D}"/>
    <hyperlink ref="F7:H7" location="Example!A110" display="Example!A110" xr:uid="{B7FDCFC4-6504-4D53-B09A-C288795B254B}"/>
    <hyperlink ref="F8:H8" location="Example!A114" display="Example!A114" xr:uid="{95391191-894D-4F3E-9D5E-3D7962336DD3}"/>
    <hyperlink ref="F9:H9" location="Example!A118" display="Example!A118" xr:uid="{20ACFA00-03E7-42D3-91F8-35C8C1963962}"/>
    <hyperlink ref="I6:L6" location="Example!A122" display="Example 13: MSS operating scenario" xr:uid="{BF7150E0-7F66-4966-B7C3-530E7DA6CE4A}"/>
    <hyperlink ref="I7:L7" location="Example!A134" display="Example 14: Renewal/amendment with some modified sources and some sources being renewed only" xr:uid="{502B2FF9-A9C4-40DA-848E-2AED86F4DEFC}"/>
    <hyperlink ref="I8:L8" location="Example!A145" display="Example 15: Consolidating emissions authorized by a PCP for a source already included in the permit" xr:uid="{16A99160-7E32-482D-ADCF-1ACAE4C33C66}"/>
    <hyperlink ref="I9:L9" location="Example!A155" display="Example 16: Consolidating emissions authorized by a PCP for a source already included in the permit and increasing the emission rates" xr:uid="{D9C7083D-4DB8-48BE-AA43-24421A9778EC}"/>
    <hyperlink ref="A203:P203" location="'Unit Types - Emission Rates'!A1" display="Click here to go to the next page." xr:uid="{ECA9A098-4890-415C-A58F-96DDC5579E8E}"/>
    <hyperlink ref="M6:P6" location="Example!A165" display="Example 17: Flexible Permit" xr:uid="{7856ACD6-BC0E-49A9-9CDB-523BF5BC392B}"/>
    <hyperlink ref="M7:P7" location="Example!A190" display="Example 18: GHG Emissions" xr:uid="{D95C3257-7391-4ECE-B8CD-A1E542917E99}"/>
  </hyperlinks>
  <printOptions horizontalCentered="1"/>
  <pageMargins left="0.25" right="0.25" top="1" bottom="0.5" header="0.3" footer="0.3"/>
  <pageSetup scale="86" fitToHeight="0" orientation="landscape" cellComments="asDisplayed" r:id="rId1"/>
  <headerFooter scaleWithDoc="0">
    <oddHeader>&amp;C&amp;"Arial,Bold"Texas Commission on Environmental Quality
Form PI-1 General Application&amp;11
&amp;10&amp;A&amp;RDate: ____________
Permit #: ____________
Company: ____________</oddHeader>
    <oddFooter>&amp;CPage &amp;P&amp;LVersion 6.0</oddFooter>
  </headerFooter>
  <rowBreaks count="3" manualBreakCount="3">
    <brk id="53" max="15" man="1"/>
    <brk id="89" max="15" man="1"/>
    <brk id="12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DCDC"/>
  </sheetPr>
  <dimension ref="A1:R338"/>
  <sheetViews>
    <sheetView showGridLines="0" zoomScaleNormal="100" workbookViewId="0">
      <selection sqref="A1:Q1"/>
    </sheetView>
  </sheetViews>
  <sheetFormatPr defaultColWidth="0" defaultRowHeight="12.75" zeroHeight="1" x14ac:dyDescent="0.2"/>
  <cols>
    <col min="1" max="1" width="23" style="3" customWidth="1"/>
    <col min="2" max="2" width="14.85546875" style="3" bestFit="1" customWidth="1"/>
    <col min="3" max="3" width="17.85546875" style="3" customWidth="1"/>
    <col min="4" max="4" width="22.28515625" style="141" customWidth="1"/>
    <col min="5" max="5" width="21.28515625" style="141" bestFit="1" customWidth="1"/>
    <col min="6" max="6" width="15.7109375" style="141" bestFit="1" customWidth="1"/>
    <col min="7" max="7" width="15.7109375" style="141" customWidth="1"/>
    <col min="8" max="8" width="15.7109375" style="3" customWidth="1"/>
    <col min="9" max="10" width="15.7109375" style="93" customWidth="1"/>
    <col min="11" max="12" width="15.7109375" style="3" customWidth="1"/>
    <col min="13" max="14" width="15.7109375" customWidth="1"/>
    <col min="15" max="15" width="45.28515625" customWidth="1"/>
    <col min="16" max="16" width="26.5703125" customWidth="1"/>
    <col min="17" max="17" width="45.7109375" style="147" customWidth="1"/>
    <col min="18" max="18" width="2.7109375" customWidth="1"/>
    <col min="19" max="16384" width="9.140625" hidden="1"/>
  </cols>
  <sheetData>
    <row r="1" spans="1:17" ht="6.75" customHeight="1" thickBot="1" x14ac:dyDescent="0.25">
      <c r="A1" s="1308"/>
      <c r="B1" s="1308"/>
      <c r="C1" s="1308"/>
      <c r="D1" s="1308"/>
      <c r="E1" s="1308"/>
      <c r="F1" s="1308"/>
      <c r="G1" s="1308"/>
      <c r="H1" s="1308"/>
      <c r="I1" s="1308"/>
      <c r="J1" s="1308"/>
      <c r="K1" s="1308"/>
      <c r="L1" s="1308"/>
      <c r="M1" s="1308"/>
      <c r="N1" s="1308"/>
      <c r="O1" s="1308"/>
      <c r="P1" s="1308"/>
      <c r="Q1" s="1308"/>
    </row>
    <row r="2" spans="1:17" ht="30" customHeight="1" thickBot="1" x14ac:dyDescent="0.25">
      <c r="A2" s="1481" t="s">
        <v>611</v>
      </c>
      <c r="B2" s="1482"/>
      <c r="C2" s="1482"/>
      <c r="D2" s="1482"/>
      <c r="E2" s="1482"/>
      <c r="F2" s="1482"/>
      <c r="G2" s="1482"/>
      <c r="H2" s="1482"/>
      <c r="I2" s="1482"/>
      <c r="J2" s="1482"/>
      <c r="K2" s="1482"/>
      <c r="L2" s="1482"/>
      <c r="M2" s="1482"/>
      <c r="N2" s="1482"/>
      <c r="O2" s="1482"/>
      <c r="P2" s="1482"/>
      <c r="Q2" s="429" t="s">
        <v>108</v>
      </c>
    </row>
    <row r="3" spans="1:17" ht="29.25" thickBot="1" x14ac:dyDescent="0.25">
      <c r="A3" s="1485" t="s">
        <v>612</v>
      </c>
      <c r="B3" s="1486"/>
      <c r="C3" s="1486"/>
      <c r="D3" s="1486"/>
      <c r="E3" s="1486"/>
      <c r="F3" s="1486"/>
      <c r="G3" s="1486"/>
      <c r="H3" s="1486"/>
      <c r="I3" s="1486"/>
      <c r="J3" s="1486"/>
      <c r="K3" s="1486"/>
      <c r="L3" s="1486"/>
      <c r="M3" s="1486"/>
      <c r="N3" s="1486"/>
      <c r="O3" s="1486"/>
      <c r="P3" s="1486"/>
      <c r="Q3" s="831" t="s">
        <v>111</v>
      </c>
    </row>
    <row r="4" spans="1:17" ht="314.25" customHeight="1" x14ac:dyDescent="0.2">
      <c r="A4" s="1483" t="s">
        <v>613</v>
      </c>
      <c r="B4" s="1484"/>
      <c r="C4" s="1484"/>
      <c r="D4" s="1484"/>
      <c r="E4" s="1484"/>
      <c r="F4" s="1484"/>
      <c r="G4" s="1484"/>
      <c r="H4" s="1483" t="s">
        <v>614</v>
      </c>
      <c r="I4" s="1484"/>
      <c r="J4" s="1484"/>
      <c r="K4" s="1484"/>
      <c r="L4" s="1484"/>
      <c r="M4" s="1484"/>
      <c r="N4" s="1484"/>
      <c r="O4" s="1484"/>
      <c r="P4" s="1484"/>
      <c r="Q4" s="567" t="s">
        <v>111</v>
      </c>
    </row>
    <row r="5" spans="1:17" ht="120" customHeight="1" thickBot="1" x14ac:dyDescent="0.25">
      <c r="A5" s="1487" t="s">
        <v>615</v>
      </c>
      <c r="B5" s="1488"/>
      <c r="C5" s="1488"/>
      <c r="D5" s="1488"/>
      <c r="E5" s="1488"/>
      <c r="F5" s="1488"/>
      <c r="G5" s="1489"/>
      <c r="H5" s="1487" t="s">
        <v>616</v>
      </c>
      <c r="I5" s="1488"/>
      <c r="J5" s="1488"/>
      <c r="K5" s="1488"/>
      <c r="L5" s="1488"/>
      <c r="M5" s="1488"/>
      <c r="N5" s="1488"/>
      <c r="O5" s="1488"/>
      <c r="P5" s="1489"/>
      <c r="Q5" s="566" t="s">
        <v>111</v>
      </c>
    </row>
    <row r="6" spans="1:17" s="92" customFormat="1" ht="17.100000000000001" customHeight="1" x14ac:dyDescent="0.2">
      <c r="A6" s="1271" t="s">
        <v>112</v>
      </c>
      <c r="B6" s="1271"/>
      <c r="C6" s="1271"/>
      <c r="D6" s="1271"/>
      <c r="E6" s="1271"/>
      <c r="F6" s="1271"/>
      <c r="G6" s="1271"/>
      <c r="H6" s="1271"/>
      <c r="I6" s="1271"/>
      <c r="J6" s="1271"/>
      <c r="K6" s="1271"/>
      <c r="L6" s="1271"/>
      <c r="M6" s="1271"/>
      <c r="N6" s="1271"/>
      <c r="O6" s="1271"/>
      <c r="P6" s="1271"/>
      <c r="Q6" s="146"/>
    </row>
    <row r="7" spans="1:17" s="92" customFormat="1" ht="30" customHeight="1" thickBot="1" x14ac:dyDescent="0.25">
      <c r="A7" s="1217" t="s">
        <v>617</v>
      </c>
      <c r="B7" s="1217"/>
      <c r="C7" s="1217"/>
      <c r="D7" s="1217"/>
      <c r="E7" s="1217"/>
      <c r="F7" s="1217"/>
      <c r="G7" s="1217"/>
      <c r="H7" s="1217"/>
      <c r="I7" s="1217"/>
      <c r="J7" s="1217"/>
      <c r="K7" s="1217"/>
      <c r="L7" s="1217"/>
      <c r="M7" s="1217"/>
      <c r="N7" s="1217"/>
      <c r="O7" s="1217"/>
      <c r="P7" s="1217"/>
      <c r="Q7" s="146"/>
    </row>
    <row r="8" spans="1:17" ht="16.5" customHeight="1" thickBot="1" x14ac:dyDescent="0.25">
      <c r="A8" s="1495" t="s">
        <v>618</v>
      </c>
      <c r="B8" s="1496"/>
      <c r="C8" s="1496"/>
      <c r="D8" s="1496"/>
      <c r="E8" s="1496"/>
      <c r="F8" s="1496"/>
      <c r="G8" s="1497"/>
      <c r="H8" s="1492" t="s">
        <v>3342</v>
      </c>
      <c r="I8" s="1493"/>
      <c r="J8" s="1494"/>
      <c r="K8" s="1490" t="s">
        <v>619</v>
      </c>
      <c r="L8" s="1490"/>
      <c r="M8" s="1490"/>
      <c r="N8" s="1490"/>
      <c r="O8" s="1490"/>
      <c r="P8" s="1490"/>
      <c r="Q8" s="146"/>
    </row>
    <row r="9" spans="1:17" ht="15" customHeight="1" thickBot="1" x14ac:dyDescent="0.25">
      <c r="A9" s="1491"/>
      <c r="B9" s="1491"/>
      <c r="C9" s="1491"/>
      <c r="D9" s="1491"/>
      <c r="E9" s="1491"/>
      <c r="F9" s="1491"/>
      <c r="G9" s="1491"/>
      <c r="H9" s="1491"/>
      <c r="I9" s="1491"/>
      <c r="J9" s="1491"/>
      <c r="K9" s="1491"/>
      <c r="L9" s="1491"/>
      <c r="M9" s="1491"/>
      <c r="N9" s="1491"/>
      <c r="O9" s="1491"/>
      <c r="P9" s="1491"/>
      <c r="Q9" s="422"/>
    </row>
    <row r="10" spans="1:17" s="144" customFormat="1" ht="66.75" customHeight="1" thickBot="1" x14ac:dyDescent="0.25">
      <c r="A10" s="520" t="s">
        <v>500</v>
      </c>
      <c r="B10" s="521" t="s">
        <v>501</v>
      </c>
      <c r="C10" s="522" t="s">
        <v>502</v>
      </c>
      <c r="D10" s="523" t="s">
        <v>503</v>
      </c>
      <c r="E10" s="521" t="s">
        <v>504</v>
      </c>
      <c r="F10" s="524" t="s">
        <v>505</v>
      </c>
      <c r="G10" s="525" t="s">
        <v>506</v>
      </c>
      <c r="H10" s="526" t="s">
        <v>507</v>
      </c>
      <c r="I10" s="527" t="s">
        <v>508</v>
      </c>
      <c r="J10" s="526" t="s">
        <v>509</v>
      </c>
      <c r="K10" s="528" t="s">
        <v>510</v>
      </c>
      <c r="L10" s="526" t="s">
        <v>511</v>
      </c>
      <c r="M10" s="529" t="s">
        <v>512</v>
      </c>
      <c r="N10" s="530" t="s">
        <v>513</v>
      </c>
      <c r="O10" s="531" t="s">
        <v>514</v>
      </c>
      <c r="P10" s="532" t="s">
        <v>515</v>
      </c>
      <c r="Q10" s="226"/>
    </row>
    <row r="11" spans="1:17" ht="14.25" x14ac:dyDescent="0.2">
      <c r="A11" s="533"/>
      <c r="B11" s="401"/>
      <c r="C11" s="534"/>
      <c r="D11" s="535"/>
      <c r="E11" s="536"/>
      <c r="F11" s="401"/>
      <c r="G11" s="832"/>
      <c r="H11" s="537"/>
      <c r="I11" s="833"/>
      <c r="J11" s="537"/>
      <c r="K11" s="834"/>
      <c r="L11" s="537"/>
      <c r="M11" s="694">
        <f>CEILING('Hidden Calculations'!BE3-'Hidden Calculations'!BA3-'Hidden Calculations'!BC3,0.0001)</f>
        <v>0</v>
      </c>
      <c r="N11" s="700">
        <f>CEILING('Hidden Calculations'!BF3-'Hidden Calculations'!BB3-'Hidden Calculations'!BD3,0.0001)</f>
        <v>0</v>
      </c>
      <c r="O11" s="533"/>
      <c r="P11" s="690"/>
      <c r="Q11" s="226"/>
    </row>
    <row r="12" spans="1:17" ht="14.25" x14ac:dyDescent="0.2">
      <c r="A12" s="708"/>
      <c r="B12" s="538"/>
      <c r="C12" s="539"/>
      <c r="D12" s="540"/>
      <c r="E12" s="541"/>
      <c r="F12" s="401"/>
      <c r="G12" s="835"/>
      <c r="H12" s="538"/>
      <c r="I12" s="652"/>
      <c r="J12" s="538"/>
      <c r="K12" s="836"/>
      <c r="L12" s="538"/>
      <c r="M12" s="695">
        <f>CEILING('Hidden Calculations'!BE4-'Hidden Calculations'!BA4-'Hidden Calculations'!BC4,0.0001)</f>
        <v>0</v>
      </c>
      <c r="N12" s="331">
        <f>CEILING('Hidden Calculations'!BF4-'Hidden Calculations'!BB4-'Hidden Calculations'!BD4,0.0001)</f>
        <v>0</v>
      </c>
      <c r="O12" s="708"/>
      <c r="P12" s="538"/>
      <c r="Q12" s="226"/>
    </row>
    <row r="13" spans="1:17" ht="14.25" x14ac:dyDescent="0.2">
      <c r="A13" s="708"/>
      <c r="B13" s="538"/>
      <c r="C13" s="539"/>
      <c r="D13" s="837"/>
      <c r="E13" s="541"/>
      <c r="F13" s="401"/>
      <c r="G13" s="835"/>
      <c r="H13" s="538"/>
      <c r="I13" s="652"/>
      <c r="J13" s="538"/>
      <c r="K13" s="836"/>
      <c r="L13" s="538"/>
      <c r="M13" s="695">
        <f>CEILING('Hidden Calculations'!BE5-'Hidden Calculations'!BA5-'Hidden Calculations'!BC5,0.0001)</f>
        <v>0</v>
      </c>
      <c r="N13" s="331">
        <f>CEILING('Hidden Calculations'!BF5-'Hidden Calculations'!BB5-'Hidden Calculations'!BD5,0.0001)</f>
        <v>0</v>
      </c>
      <c r="O13" s="708"/>
      <c r="P13" s="538"/>
      <c r="Q13" s="226"/>
    </row>
    <row r="14" spans="1:17" ht="14.25" x14ac:dyDescent="0.2">
      <c r="A14" s="708"/>
      <c r="B14" s="538"/>
      <c r="C14" s="539"/>
      <c r="D14" s="540"/>
      <c r="E14" s="541"/>
      <c r="F14" s="401"/>
      <c r="G14" s="838"/>
      <c r="H14" s="538"/>
      <c r="I14" s="652"/>
      <c r="J14" s="538"/>
      <c r="K14" s="836"/>
      <c r="L14" s="538"/>
      <c r="M14" s="695">
        <f>CEILING('Hidden Calculations'!BE6-'Hidden Calculations'!BA6-'Hidden Calculations'!BC6,0.0001)</f>
        <v>0</v>
      </c>
      <c r="N14" s="331">
        <f>CEILING('Hidden Calculations'!BF6-'Hidden Calculations'!BB6-'Hidden Calculations'!BD6,0.0001)</f>
        <v>0</v>
      </c>
      <c r="O14" s="708"/>
      <c r="P14" s="538"/>
      <c r="Q14" s="226"/>
    </row>
    <row r="15" spans="1:17" ht="14.25" x14ac:dyDescent="0.2">
      <c r="A15" s="708"/>
      <c r="B15" s="538"/>
      <c r="C15" s="539"/>
      <c r="D15" s="540"/>
      <c r="E15" s="541"/>
      <c r="F15" s="401"/>
      <c r="G15" s="835"/>
      <c r="H15" s="538"/>
      <c r="I15" s="652"/>
      <c r="J15" s="538"/>
      <c r="K15" s="836"/>
      <c r="L15" s="538"/>
      <c r="M15" s="695">
        <f>CEILING('Hidden Calculations'!BE7-'Hidden Calculations'!BA7-'Hidden Calculations'!BC7,0.0001)</f>
        <v>0</v>
      </c>
      <c r="N15" s="331">
        <f>CEILING('Hidden Calculations'!BF7-'Hidden Calculations'!BB7-'Hidden Calculations'!BD7,0.0001)</f>
        <v>0</v>
      </c>
      <c r="O15" s="708"/>
      <c r="P15" s="538"/>
      <c r="Q15" s="226"/>
    </row>
    <row r="16" spans="1:17" ht="14.25" x14ac:dyDescent="0.2">
      <c r="A16" s="839"/>
      <c r="B16" s="538"/>
      <c r="C16" s="539"/>
      <c r="D16" s="540"/>
      <c r="E16" s="541"/>
      <c r="F16" s="401"/>
      <c r="G16" s="835"/>
      <c r="H16" s="538"/>
      <c r="I16" s="652"/>
      <c r="J16" s="538"/>
      <c r="K16" s="836"/>
      <c r="L16" s="538"/>
      <c r="M16" s="695">
        <f>CEILING('Hidden Calculations'!BE8-'Hidden Calculations'!BA8-'Hidden Calculations'!BC8,0.0001)</f>
        <v>0</v>
      </c>
      <c r="N16" s="331">
        <f>CEILING('Hidden Calculations'!BF8-'Hidden Calculations'!BB8-'Hidden Calculations'!BD8,0.0001)</f>
        <v>0</v>
      </c>
      <c r="O16" s="708"/>
      <c r="P16" s="538"/>
      <c r="Q16" s="226"/>
    </row>
    <row r="17" spans="1:17" ht="14.25" x14ac:dyDescent="0.2">
      <c r="A17" s="533"/>
      <c r="B17" s="538"/>
      <c r="C17" s="539"/>
      <c r="D17" s="540"/>
      <c r="E17" s="541"/>
      <c r="F17" s="401"/>
      <c r="G17" s="835"/>
      <c r="H17" s="538"/>
      <c r="I17" s="652"/>
      <c r="J17" s="538"/>
      <c r="K17" s="836"/>
      <c r="L17" s="538"/>
      <c r="M17" s="695">
        <f>CEILING('Hidden Calculations'!BE9-'Hidden Calculations'!BA9-'Hidden Calculations'!BC9,0.0001)</f>
        <v>0</v>
      </c>
      <c r="N17" s="331">
        <f>CEILING('Hidden Calculations'!BF9-'Hidden Calculations'!BB9-'Hidden Calculations'!BD9,0.0001)</f>
        <v>0</v>
      </c>
      <c r="O17" s="708"/>
      <c r="P17" s="538"/>
      <c r="Q17" s="226"/>
    </row>
    <row r="18" spans="1:17" ht="14.25" x14ac:dyDescent="0.2">
      <c r="A18" s="708"/>
      <c r="B18" s="538"/>
      <c r="C18" s="539"/>
      <c r="D18" s="540"/>
      <c r="E18" s="541"/>
      <c r="F18" s="401"/>
      <c r="G18" s="835"/>
      <c r="H18" s="538"/>
      <c r="I18" s="652"/>
      <c r="J18" s="538"/>
      <c r="K18" s="836"/>
      <c r="L18" s="538"/>
      <c r="M18" s="695">
        <f>CEILING('Hidden Calculations'!BE10-'Hidden Calculations'!BA10-'Hidden Calculations'!BC10,0.0001)</f>
        <v>0</v>
      </c>
      <c r="N18" s="331">
        <f>CEILING('Hidden Calculations'!BF10-'Hidden Calculations'!BB10-'Hidden Calculations'!BD10,0.0001)</f>
        <v>0</v>
      </c>
      <c r="O18" s="708"/>
      <c r="P18" s="538"/>
      <c r="Q18" s="226"/>
    </row>
    <row r="19" spans="1:17" ht="14.25" x14ac:dyDescent="0.2">
      <c r="A19" s="708"/>
      <c r="B19" s="538"/>
      <c r="C19" s="539"/>
      <c r="D19" s="540"/>
      <c r="E19" s="541"/>
      <c r="F19" s="401"/>
      <c r="G19" s="835"/>
      <c r="H19" s="538"/>
      <c r="I19" s="652"/>
      <c r="J19" s="538"/>
      <c r="K19" s="836"/>
      <c r="L19" s="538"/>
      <c r="M19" s="695">
        <f>CEILING('Hidden Calculations'!BE11-'Hidden Calculations'!BA11-'Hidden Calculations'!BC11,0.0001)</f>
        <v>0</v>
      </c>
      <c r="N19" s="331">
        <f>CEILING('Hidden Calculations'!BF11-'Hidden Calculations'!BB11-'Hidden Calculations'!BD11,0.0001)</f>
        <v>0</v>
      </c>
      <c r="O19" s="708"/>
      <c r="P19" s="538"/>
      <c r="Q19" s="226"/>
    </row>
    <row r="20" spans="1:17" ht="14.25" x14ac:dyDescent="0.2">
      <c r="A20" s="708"/>
      <c r="B20" s="538"/>
      <c r="C20" s="539"/>
      <c r="D20" s="540"/>
      <c r="E20" s="541"/>
      <c r="F20" s="401"/>
      <c r="G20" s="835"/>
      <c r="H20" s="538"/>
      <c r="I20" s="652"/>
      <c r="J20" s="538"/>
      <c r="K20" s="836"/>
      <c r="L20" s="538"/>
      <c r="M20" s="695">
        <f>CEILING('Hidden Calculations'!BE12-'Hidden Calculations'!BA12-'Hidden Calculations'!BC12,0.0001)</f>
        <v>0</v>
      </c>
      <c r="N20" s="331">
        <f>CEILING('Hidden Calculations'!BF12-'Hidden Calculations'!BB12-'Hidden Calculations'!BD12,0.0001)</f>
        <v>0</v>
      </c>
      <c r="O20" s="708"/>
      <c r="P20" s="538"/>
      <c r="Q20" s="226"/>
    </row>
    <row r="21" spans="1:17" ht="14.25" x14ac:dyDescent="0.2">
      <c r="A21" s="708"/>
      <c r="B21" s="538"/>
      <c r="C21" s="539"/>
      <c r="D21" s="540"/>
      <c r="E21" s="541"/>
      <c r="F21" s="401"/>
      <c r="G21" s="835"/>
      <c r="H21" s="538"/>
      <c r="I21" s="652"/>
      <c r="J21" s="538"/>
      <c r="K21" s="836"/>
      <c r="L21" s="538"/>
      <c r="M21" s="695">
        <f>CEILING('Hidden Calculations'!BE13-'Hidden Calculations'!BA13-'Hidden Calculations'!BC13,0.0001)</f>
        <v>0</v>
      </c>
      <c r="N21" s="331">
        <f>CEILING('Hidden Calculations'!BF13-'Hidden Calculations'!BB13-'Hidden Calculations'!BD13,0.0001)</f>
        <v>0</v>
      </c>
      <c r="O21" s="708"/>
      <c r="P21" s="538"/>
      <c r="Q21" s="226"/>
    </row>
    <row r="22" spans="1:17" ht="14.25" x14ac:dyDescent="0.2">
      <c r="A22" s="839"/>
      <c r="B22" s="538"/>
      <c r="C22" s="539"/>
      <c r="D22" s="540"/>
      <c r="E22" s="541"/>
      <c r="F22" s="401"/>
      <c r="G22" s="835"/>
      <c r="H22" s="538"/>
      <c r="I22" s="652"/>
      <c r="J22" s="538"/>
      <c r="K22" s="836"/>
      <c r="L22" s="538"/>
      <c r="M22" s="695">
        <f>CEILING('Hidden Calculations'!BE14-'Hidden Calculations'!BA14-'Hidden Calculations'!BC14,0.0001)</f>
        <v>0</v>
      </c>
      <c r="N22" s="331">
        <f>CEILING('Hidden Calculations'!BF14-'Hidden Calculations'!BB14-'Hidden Calculations'!BD14,0.0001)</f>
        <v>0</v>
      </c>
      <c r="O22" s="708"/>
      <c r="P22" s="538"/>
      <c r="Q22" s="226"/>
    </row>
    <row r="23" spans="1:17" ht="14.25" x14ac:dyDescent="0.2">
      <c r="A23" s="533"/>
      <c r="B23" s="538"/>
      <c r="C23" s="539"/>
      <c r="D23" s="540"/>
      <c r="E23" s="541"/>
      <c r="F23" s="401"/>
      <c r="G23" s="835"/>
      <c r="H23" s="538"/>
      <c r="I23" s="652"/>
      <c r="J23" s="538"/>
      <c r="K23" s="836"/>
      <c r="L23" s="538"/>
      <c r="M23" s="695">
        <f>CEILING('Hidden Calculations'!BE15-'Hidden Calculations'!BA15-'Hidden Calculations'!BC15,0.0001)</f>
        <v>0</v>
      </c>
      <c r="N23" s="331">
        <f>CEILING('Hidden Calculations'!BF15-'Hidden Calculations'!BB15-'Hidden Calculations'!BD15,0.0001)</f>
        <v>0</v>
      </c>
      <c r="O23" s="708"/>
      <c r="P23" s="538"/>
      <c r="Q23" s="226"/>
    </row>
    <row r="24" spans="1:17" ht="14.25" x14ac:dyDescent="0.2">
      <c r="A24" s="708"/>
      <c r="B24" s="538"/>
      <c r="C24" s="539"/>
      <c r="D24" s="540"/>
      <c r="E24" s="541"/>
      <c r="F24" s="401"/>
      <c r="G24" s="835"/>
      <c r="H24" s="538"/>
      <c r="I24" s="652"/>
      <c r="J24" s="538"/>
      <c r="K24" s="836"/>
      <c r="L24" s="538"/>
      <c r="M24" s="695">
        <f>CEILING('Hidden Calculations'!BE16-'Hidden Calculations'!BA16-'Hidden Calculations'!BC16,0.0001)</f>
        <v>0</v>
      </c>
      <c r="N24" s="331">
        <f>CEILING('Hidden Calculations'!BF16-'Hidden Calculations'!BB16-'Hidden Calculations'!BD16,0.0001)</f>
        <v>0</v>
      </c>
      <c r="O24" s="708"/>
      <c r="P24" s="538"/>
      <c r="Q24" s="226"/>
    </row>
    <row r="25" spans="1:17" ht="14.25" x14ac:dyDescent="0.2">
      <c r="A25" s="708"/>
      <c r="B25" s="538"/>
      <c r="C25" s="539"/>
      <c r="D25" s="540"/>
      <c r="E25" s="541"/>
      <c r="F25" s="401"/>
      <c r="G25" s="835"/>
      <c r="H25" s="538"/>
      <c r="I25" s="652"/>
      <c r="J25" s="538"/>
      <c r="K25" s="836"/>
      <c r="L25" s="538"/>
      <c r="M25" s="695">
        <f>CEILING('Hidden Calculations'!BE17-'Hidden Calculations'!BA17-'Hidden Calculations'!BC17,0.0001)</f>
        <v>0</v>
      </c>
      <c r="N25" s="331">
        <f>CEILING('Hidden Calculations'!BF17-'Hidden Calculations'!BB17-'Hidden Calculations'!BD17,0.0001)</f>
        <v>0</v>
      </c>
      <c r="O25" s="708"/>
      <c r="P25" s="538"/>
      <c r="Q25" s="226"/>
    </row>
    <row r="26" spans="1:17" ht="14.25" x14ac:dyDescent="0.2">
      <c r="A26" s="708"/>
      <c r="B26" s="538"/>
      <c r="C26" s="539"/>
      <c r="D26" s="540"/>
      <c r="E26" s="541"/>
      <c r="F26" s="401"/>
      <c r="G26" s="835"/>
      <c r="H26" s="538"/>
      <c r="I26" s="652"/>
      <c r="J26" s="538"/>
      <c r="K26" s="836"/>
      <c r="L26" s="538"/>
      <c r="M26" s="695">
        <f>CEILING('Hidden Calculations'!BE18-'Hidden Calculations'!BA18-'Hidden Calculations'!BC18,0.0001)</f>
        <v>0</v>
      </c>
      <c r="N26" s="331">
        <f>CEILING('Hidden Calculations'!BF18-'Hidden Calculations'!BB18-'Hidden Calculations'!BD18,0.0001)</f>
        <v>0</v>
      </c>
      <c r="O26" s="708"/>
      <c r="P26" s="538"/>
      <c r="Q26" s="226"/>
    </row>
    <row r="27" spans="1:17" ht="14.25" x14ac:dyDescent="0.2">
      <c r="A27" s="708"/>
      <c r="B27" s="538"/>
      <c r="C27" s="539"/>
      <c r="D27" s="540"/>
      <c r="E27" s="541"/>
      <c r="F27" s="401"/>
      <c r="G27" s="835"/>
      <c r="H27" s="538"/>
      <c r="I27" s="652"/>
      <c r="J27" s="538"/>
      <c r="K27" s="836"/>
      <c r="L27" s="538"/>
      <c r="M27" s="695">
        <f>CEILING('Hidden Calculations'!BE19-'Hidden Calculations'!BA19-'Hidden Calculations'!BC19,0.0001)</f>
        <v>0</v>
      </c>
      <c r="N27" s="331">
        <f>CEILING('Hidden Calculations'!BF19-'Hidden Calculations'!BB19-'Hidden Calculations'!BD19,0.0001)</f>
        <v>0</v>
      </c>
      <c r="O27" s="708"/>
      <c r="P27" s="538"/>
      <c r="Q27" s="226"/>
    </row>
    <row r="28" spans="1:17" ht="14.25" x14ac:dyDescent="0.2">
      <c r="A28" s="708"/>
      <c r="B28" s="538"/>
      <c r="C28" s="539"/>
      <c r="D28" s="540"/>
      <c r="E28" s="541"/>
      <c r="F28" s="401"/>
      <c r="G28" s="835"/>
      <c r="H28" s="538"/>
      <c r="I28" s="652"/>
      <c r="J28" s="538"/>
      <c r="K28" s="836"/>
      <c r="L28" s="538"/>
      <c r="M28" s="695">
        <f>CEILING('Hidden Calculations'!BE20-'Hidden Calculations'!BA20-'Hidden Calculations'!BC20,0.0001)</f>
        <v>0</v>
      </c>
      <c r="N28" s="331">
        <f>CEILING('Hidden Calculations'!BF20-'Hidden Calculations'!BB20-'Hidden Calculations'!BD20,0.0001)</f>
        <v>0</v>
      </c>
      <c r="O28" s="708"/>
      <c r="P28" s="538"/>
      <c r="Q28" s="226"/>
    </row>
    <row r="29" spans="1:17" ht="14.25" x14ac:dyDescent="0.2">
      <c r="A29" s="708"/>
      <c r="B29" s="538"/>
      <c r="C29" s="539"/>
      <c r="D29" s="540"/>
      <c r="E29" s="541"/>
      <c r="F29" s="401"/>
      <c r="G29" s="835"/>
      <c r="H29" s="538"/>
      <c r="I29" s="652"/>
      <c r="J29" s="538"/>
      <c r="K29" s="836"/>
      <c r="L29" s="538"/>
      <c r="M29" s="695">
        <f>CEILING('Hidden Calculations'!BE21-'Hidden Calculations'!BA21-'Hidden Calculations'!BC21,0.0001)</f>
        <v>0</v>
      </c>
      <c r="N29" s="331">
        <f>CEILING('Hidden Calculations'!BF21-'Hidden Calculations'!BB21-'Hidden Calculations'!BD21,0.0001)</f>
        <v>0</v>
      </c>
      <c r="O29" s="708"/>
      <c r="P29" s="538"/>
      <c r="Q29" s="226"/>
    </row>
    <row r="30" spans="1:17" ht="14.25" x14ac:dyDescent="0.2">
      <c r="A30" s="708"/>
      <c r="B30" s="538"/>
      <c r="C30" s="539"/>
      <c r="D30" s="540"/>
      <c r="E30" s="541"/>
      <c r="F30" s="401"/>
      <c r="G30" s="835"/>
      <c r="H30" s="538"/>
      <c r="I30" s="652"/>
      <c r="J30" s="538"/>
      <c r="K30" s="836"/>
      <c r="L30" s="538"/>
      <c r="M30" s="695">
        <f>CEILING('Hidden Calculations'!BE22-'Hidden Calculations'!BA22-'Hidden Calculations'!BC22,0.0001)</f>
        <v>0</v>
      </c>
      <c r="N30" s="331">
        <f>CEILING('Hidden Calculations'!BF22-'Hidden Calculations'!BB22-'Hidden Calculations'!BD22,0.0001)</f>
        <v>0</v>
      </c>
      <c r="O30" s="708"/>
      <c r="P30" s="538"/>
      <c r="Q30" s="226"/>
    </row>
    <row r="31" spans="1:17" ht="14.25" x14ac:dyDescent="0.2">
      <c r="A31" s="708"/>
      <c r="B31" s="538"/>
      <c r="C31" s="539"/>
      <c r="D31" s="540"/>
      <c r="E31" s="541"/>
      <c r="F31" s="401"/>
      <c r="G31" s="835"/>
      <c r="H31" s="538"/>
      <c r="I31" s="652"/>
      <c r="J31" s="538"/>
      <c r="K31" s="836"/>
      <c r="L31" s="538"/>
      <c r="M31" s="695">
        <f>CEILING('Hidden Calculations'!BE23-'Hidden Calculations'!BA23-'Hidden Calculations'!BC23,0.0001)</f>
        <v>0</v>
      </c>
      <c r="N31" s="331">
        <f>CEILING('Hidden Calculations'!BF23-'Hidden Calculations'!BB23-'Hidden Calculations'!BD23,0.0001)</f>
        <v>0</v>
      </c>
      <c r="O31" s="708"/>
      <c r="P31" s="538"/>
      <c r="Q31" s="226"/>
    </row>
    <row r="32" spans="1:17" ht="14.25" x14ac:dyDescent="0.2">
      <c r="A32" s="708"/>
      <c r="B32" s="538"/>
      <c r="C32" s="539"/>
      <c r="D32" s="540"/>
      <c r="E32" s="541"/>
      <c r="F32" s="401"/>
      <c r="G32" s="835"/>
      <c r="H32" s="538"/>
      <c r="I32" s="652"/>
      <c r="J32" s="538"/>
      <c r="K32" s="836"/>
      <c r="L32" s="538"/>
      <c r="M32" s="695">
        <f>CEILING('Hidden Calculations'!BE24-'Hidden Calculations'!BA24-'Hidden Calculations'!BC24,0.0001)</f>
        <v>0</v>
      </c>
      <c r="N32" s="331">
        <f>CEILING('Hidden Calculations'!BF24-'Hidden Calculations'!BB24-'Hidden Calculations'!BD24,0.0001)</f>
        <v>0</v>
      </c>
      <c r="O32" s="708"/>
      <c r="P32" s="538"/>
      <c r="Q32" s="226"/>
    </row>
    <row r="33" spans="1:17" ht="14.25" x14ac:dyDescent="0.2">
      <c r="A33" s="708"/>
      <c r="B33" s="538"/>
      <c r="C33" s="539"/>
      <c r="D33" s="540"/>
      <c r="E33" s="541"/>
      <c r="F33" s="401"/>
      <c r="G33" s="835"/>
      <c r="H33" s="538"/>
      <c r="I33" s="652"/>
      <c r="J33" s="538"/>
      <c r="K33" s="836"/>
      <c r="L33" s="538"/>
      <c r="M33" s="695">
        <f>CEILING('Hidden Calculations'!BE25-'Hidden Calculations'!BA25-'Hidden Calculations'!BC25,0.0001)</f>
        <v>0</v>
      </c>
      <c r="N33" s="331">
        <f>CEILING('Hidden Calculations'!BF25-'Hidden Calculations'!BB25-'Hidden Calculations'!BD25,0.0001)</f>
        <v>0</v>
      </c>
      <c r="O33" s="708"/>
      <c r="P33" s="538"/>
      <c r="Q33" s="226"/>
    </row>
    <row r="34" spans="1:17" ht="14.25" x14ac:dyDescent="0.2">
      <c r="A34" s="708"/>
      <c r="B34" s="538"/>
      <c r="C34" s="539"/>
      <c r="D34" s="540"/>
      <c r="E34" s="541"/>
      <c r="F34" s="401"/>
      <c r="G34" s="835"/>
      <c r="H34" s="538"/>
      <c r="I34" s="652"/>
      <c r="J34" s="538"/>
      <c r="K34" s="836"/>
      <c r="L34" s="538"/>
      <c r="M34" s="695">
        <f>CEILING('Hidden Calculations'!BE26-'Hidden Calculations'!BA26-'Hidden Calculations'!BC26,0.0001)</f>
        <v>0</v>
      </c>
      <c r="N34" s="331">
        <f>CEILING('Hidden Calculations'!BF26-'Hidden Calculations'!BB26-'Hidden Calculations'!BD26,0.0001)</f>
        <v>0</v>
      </c>
      <c r="O34" s="708"/>
      <c r="P34" s="538"/>
      <c r="Q34" s="226"/>
    </row>
    <row r="35" spans="1:17" ht="14.25" x14ac:dyDescent="0.2">
      <c r="A35" s="708"/>
      <c r="B35" s="538"/>
      <c r="C35" s="539"/>
      <c r="D35" s="540"/>
      <c r="E35" s="541"/>
      <c r="F35" s="401"/>
      <c r="G35" s="835"/>
      <c r="H35" s="538"/>
      <c r="I35" s="652"/>
      <c r="J35" s="538"/>
      <c r="K35" s="836"/>
      <c r="L35" s="538"/>
      <c r="M35" s="695">
        <f>CEILING('Hidden Calculations'!BE27-'Hidden Calculations'!BA27-'Hidden Calculations'!BC27,0.0001)</f>
        <v>0</v>
      </c>
      <c r="N35" s="331">
        <f>CEILING('Hidden Calculations'!BF27-'Hidden Calculations'!BB27-'Hidden Calculations'!BD27,0.0001)</f>
        <v>0</v>
      </c>
      <c r="O35" s="708"/>
      <c r="P35" s="538"/>
      <c r="Q35" s="226"/>
    </row>
    <row r="36" spans="1:17" ht="14.25" x14ac:dyDescent="0.2">
      <c r="A36" s="708"/>
      <c r="B36" s="538"/>
      <c r="C36" s="539"/>
      <c r="D36" s="540"/>
      <c r="E36" s="541"/>
      <c r="F36" s="401"/>
      <c r="G36" s="835"/>
      <c r="H36" s="538"/>
      <c r="I36" s="652"/>
      <c r="J36" s="538"/>
      <c r="K36" s="836"/>
      <c r="L36" s="538"/>
      <c r="M36" s="695">
        <f>CEILING('Hidden Calculations'!BE28-'Hidden Calculations'!BA28-'Hidden Calculations'!BC28,0.0001)</f>
        <v>0</v>
      </c>
      <c r="N36" s="331">
        <f>CEILING('Hidden Calculations'!BF28-'Hidden Calculations'!BB28-'Hidden Calculations'!BD28,0.0001)</f>
        <v>0</v>
      </c>
      <c r="O36" s="708"/>
      <c r="P36" s="538"/>
      <c r="Q36" s="226"/>
    </row>
    <row r="37" spans="1:17" ht="14.25" x14ac:dyDescent="0.2">
      <c r="A37" s="708"/>
      <c r="B37" s="538"/>
      <c r="C37" s="539"/>
      <c r="D37" s="540"/>
      <c r="E37" s="541"/>
      <c r="F37" s="401"/>
      <c r="G37" s="835"/>
      <c r="H37" s="538"/>
      <c r="I37" s="652"/>
      <c r="J37" s="538"/>
      <c r="K37" s="836"/>
      <c r="L37" s="538"/>
      <c r="M37" s="695">
        <f>CEILING('Hidden Calculations'!BE29-'Hidden Calculations'!BA29-'Hidden Calculations'!BC29,0.0001)</f>
        <v>0</v>
      </c>
      <c r="N37" s="331">
        <f>CEILING('Hidden Calculations'!BF29-'Hidden Calculations'!BB29-'Hidden Calculations'!BD29,0.0001)</f>
        <v>0</v>
      </c>
      <c r="O37" s="708"/>
      <c r="P37" s="538"/>
      <c r="Q37" s="226"/>
    </row>
    <row r="38" spans="1:17" ht="14.25" x14ac:dyDescent="0.2">
      <c r="A38" s="708"/>
      <c r="B38" s="538"/>
      <c r="C38" s="539"/>
      <c r="D38" s="540"/>
      <c r="E38" s="541"/>
      <c r="F38" s="401"/>
      <c r="G38" s="835"/>
      <c r="H38" s="538"/>
      <c r="I38" s="652"/>
      <c r="J38" s="538"/>
      <c r="K38" s="836"/>
      <c r="L38" s="538"/>
      <c r="M38" s="695">
        <f>CEILING('Hidden Calculations'!BE30-'Hidden Calculations'!BA30-'Hidden Calculations'!BC30,0.0001)</f>
        <v>0</v>
      </c>
      <c r="N38" s="331">
        <f>CEILING('Hidden Calculations'!BF30-'Hidden Calculations'!BB30-'Hidden Calculations'!BD30,0.0001)</f>
        <v>0</v>
      </c>
      <c r="O38" s="708"/>
      <c r="P38" s="538"/>
      <c r="Q38" s="226"/>
    </row>
    <row r="39" spans="1:17" ht="14.25" x14ac:dyDescent="0.2">
      <c r="A39" s="708"/>
      <c r="B39" s="538"/>
      <c r="C39" s="539"/>
      <c r="D39" s="540"/>
      <c r="E39" s="541"/>
      <c r="F39" s="401"/>
      <c r="G39" s="835"/>
      <c r="H39" s="538"/>
      <c r="I39" s="652"/>
      <c r="J39" s="538"/>
      <c r="K39" s="836"/>
      <c r="L39" s="538"/>
      <c r="M39" s="695">
        <f>CEILING('Hidden Calculations'!BE31-'Hidden Calculations'!BA31-'Hidden Calculations'!BC31,0.0001)</f>
        <v>0</v>
      </c>
      <c r="N39" s="331">
        <f>CEILING('Hidden Calculations'!BF31-'Hidden Calculations'!BB31-'Hidden Calculations'!BD31,0.0001)</f>
        <v>0</v>
      </c>
      <c r="O39" s="708"/>
      <c r="P39" s="538"/>
      <c r="Q39" s="226"/>
    </row>
    <row r="40" spans="1:17" ht="14.25" x14ac:dyDescent="0.2">
      <c r="A40" s="708"/>
      <c r="B40" s="538"/>
      <c r="C40" s="539"/>
      <c r="D40" s="540"/>
      <c r="E40" s="541"/>
      <c r="F40" s="401"/>
      <c r="G40" s="835"/>
      <c r="H40" s="538"/>
      <c r="I40" s="652"/>
      <c r="J40" s="538"/>
      <c r="K40" s="836"/>
      <c r="L40" s="538"/>
      <c r="M40" s="695">
        <f>CEILING('Hidden Calculations'!BE32-'Hidden Calculations'!BA32-'Hidden Calculations'!BC32,0.0001)</f>
        <v>0</v>
      </c>
      <c r="N40" s="331">
        <f>CEILING('Hidden Calculations'!BF32-'Hidden Calculations'!BB32-'Hidden Calculations'!BD32,0.0001)</f>
        <v>0</v>
      </c>
      <c r="O40" s="708"/>
      <c r="P40" s="538"/>
      <c r="Q40" s="226"/>
    </row>
    <row r="41" spans="1:17" ht="14.25" x14ac:dyDescent="0.2">
      <c r="A41" s="708"/>
      <c r="B41" s="538"/>
      <c r="C41" s="539"/>
      <c r="D41" s="540"/>
      <c r="E41" s="541"/>
      <c r="F41" s="401"/>
      <c r="G41" s="835"/>
      <c r="H41" s="538"/>
      <c r="I41" s="652"/>
      <c r="J41" s="538"/>
      <c r="K41" s="836"/>
      <c r="L41" s="538"/>
      <c r="M41" s="695">
        <f>CEILING('Hidden Calculations'!BE33-'Hidden Calculations'!BA33-'Hidden Calculations'!BC33,0.0001)</f>
        <v>0</v>
      </c>
      <c r="N41" s="331">
        <f>CEILING('Hidden Calculations'!BF33-'Hidden Calculations'!BB33-'Hidden Calculations'!BD33,0.0001)</f>
        <v>0</v>
      </c>
      <c r="O41" s="708"/>
      <c r="P41" s="538"/>
      <c r="Q41" s="226"/>
    </row>
    <row r="42" spans="1:17" ht="14.25" x14ac:dyDescent="0.2">
      <c r="A42" s="708"/>
      <c r="B42" s="538"/>
      <c r="C42" s="539"/>
      <c r="D42" s="540"/>
      <c r="E42" s="541"/>
      <c r="F42" s="401"/>
      <c r="G42" s="835"/>
      <c r="H42" s="538"/>
      <c r="I42" s="652"/>
      <c r="J42" s="538"/>
      <c r="K42" s="836"/>
      <c r="L42" s="538"/>
      <c r="M42" s="695">
        <f>CEILING('Hidden Calculations'!BE34-'Hidden Calculations'!BA34-'Hidden Calculations'!BC34,0.0001)</f>
        <v>0</v>
      </c>
      <c r="N42" s="331">
        <f>CEILING('Hidden Calculations'!BF34-'Hidden Calculations'!BB34-'Hidden Calculations'!BD34,0.0001)</f>
        <v>0</v>
      </c>
      <c r="O42" s="708"/>
      <c r="P42" s="538"/>
      <c r="Q42" s="226"/>
    </row>
    <row r="43" spans="1:17" ht="14.25" x14ac:dyDescent="0.2">
      <c r="A43" s="708"/>
      <c r="B43" s="538"/>
      <c r="C43" s="539"/>
      <c r="D43" s="540"/>
      <c r="E43" s="541"/>
      <c r="F43" s="401"/>
      <c r="G43" s="835"/>
      <c r="H43" s="538"/>
      <c r="I43" s="652"/>
      <c r="J43" s="538"/>
      <c r="K43" s="836"/>
      <c r="L43" s="538"/>
      <c r="M43" s="695">
        <f>CEILING('Hidden Calculations'!BE35-'Hidden Calculations'!BA35-'Hidden Calculations'!BC35,0.0001)</f>
        <v>0</v>
      </c>
      <c r="N43" s="331">
        <f>CEILING('Hidden Calculations'!BF35-'Hidden Calculations'!BB35-'Hidden Calculations'!BD35,0.0001)</f>
        <v>0</v>
      </c>
      <c r="O43" s="708"/>
      <c r="P43" s="538"/>
      <c r="Q43" s="226"/>
    </row>
    <row r="44" spans="1:17" ht="14.25" x14ac:dyDescent="0.2">
      <c r="A44" s="708"/>
      <c r="B44" s="538"/>
      <c r="C44" s="539"/>
      <c r="D44" s="540"/>
      <c r="E44" s="541"/>
      <c r="F44" s="401"/>
      <c r="G44" s="835"/>
      <c r="H44" s="538"/>
      <c r="I44" s="652"/>
      <c r="J44" s="538"/>
      <c r="K44" s="836"/>
      <c r="L44" s="538"/>
      <c r="M44" s="695">
        <f>CEILING('Hidden Calculations'!BE36-'Hidden Calculations'!BA36-'Hidden Calculations'!BC36,0.0001)</f>
        <v>0</v>
      </c>
      <c r="N44" s="331">
        <f>CEILING('Hidden Calculations'!BF36-'Hidden Calculations'!BB36-'Hidden Calculations'!BD36,0.0001)</f>
        <v>0</v>
      </c>
      <c r="O44" s="708"/>
      <c r="P44" s="538"/>
      <c r="Q44" s="226"/>
    </row>
    <row r="45" spans="1:17" ht="14.25" x14ac:dyDescent="0.2">
      <c r="A45" s="708"/>
      <c r="B45" s="538"/>
      <c r="C45" s="539"/>
      <c r="D45" s="540"/>
      <c r="E45" s="541"/>
      <c r="F45" s="401"/>
      <c r="G45" s="835"/>
      <c r="H45" s="538"/>
      <c r="I45" s="652"/>
      <c r="J45" s="538"/>
      <c r="K45" s="836"/>
      <c r="L45" s="538"/>
      <c r="M45" s="695">
        <f>CEILING('Hidden Calculations'!BE37-'Hidden Calculations'!BA37-'Hidden Calculations'!BC37,0.0001)</f>
        <v>0</v>
      </c>
      <c r="N45" s="331">
        <f>CEILING('Hidden Calculations'!BF37-'Hidden Calculations'!BB37-'Hidden Calculations'!BD37,0.0001)</f>
        <v>0</v>
      </c>
      <c r="O45" s="708"/>
      <c r="P45" s="538"/>
      <c r="Q45" s="226"/>
    </row>
    <row r="46" spans="1:17" ht="14.25" x14ac:dyDescent="0.2">
      <c r="A46" s="708"/>
      <c r="B46" s="538"/>
      <c r="C46" s="539"/>
      <c r="D46" s="540"/>
      <c r="E46" s="541"/>
      <c r="F46" s="401"/>
      <c r="G46" s="835"/>
      <c r="H46" s="538"/>
      <c r="I46" s="652"/>
      <c r="J46" s="538"/>
      <c r="K46" s="836"/>
      <c r="L46" s="538"/>
      <c r="M46" s="695">
        <f>CEILING('Hidden Calculations'!BE38-'Hidden Calculations'!BA38-'Hidden Calculations'!BC38,0.0001)</f>
        <v>0</v>
      </c>
      <c r="N46" s="331">
        <f>CEILING('Hidden Calculations'!BF38-'Hidden Calculations'!BB38-'Hidden Calculations'!BD38,0.0001)</f>
        <v>0</v>
      </c>
      <c r="O46" s="708"/>
      <c r="P46" s="538"/>
      <c r="Q46" s="226"/>
    </row>
    <row r="47" spans="1:17" ht="14.25" x14ac:dyDescent="0.2">
      <c r="A47" s="708"/>
      <c r="B47" s="538"/>
      <c r="C47" s="539"/>
      <c r="D47" s="540"/>
      <c r="E47" s="541"/>
      <c r="F47" s="401"/>
      <c r="G47" s="835"/>
      <c r="H47" s="538"/>
      <c r="I47" s="652"/>
      <c r="J47" s="538"/>
      <c r="K47" s="836"/>
      <c r="L47" s="538"/>
      <c r="M47" s="695">
        <f>CEILING('Hidden Calculations'!BE39-'Hidden Calculations'!BA39-'Hidden Calculations'!BC39,0.0001)</f>
        <v>0</v>
      </c>
      <c r="N47" s="331">
        <f>CEILING('Hidden Calculations'!BF39-'Hidden Calculations'!BB39-'Hidden Calculations'!BD39,0.0001)</f>
        <v>0</v>
      </c>
      <c r="O47" s="708"/>
      <c r="P47" s="538"/>
      <c r="Q47" s="226"/>
    </row>
    <row r="48" spans="1:17" ht="14.25" x14ac:dyDescent="0.2">
      <c r="A48" s="708"/>
      <c r="B48" s="538"/>
      <c r="C48" s="539"/>
      <c r="D48" s="540"/>
      <c r="E48" s="541"/>
      <c r="F48" s="401"/>
      <c r="G48" s="835"/>
      <c r="H48" s="538"/>
      <c r="I48" s="652"/>
      <c r="J48" s="538"/>
      <c r="K48" s="836"/>
      <c r="L48" s="538"/>
      <c r="M48" s="695">
        <f>CEILING('Hidden Calculations'!BE40-'Hidden Calculations'!BA40-'Hidden Calculations'!BC40,0.0001)</f>
        <v>0</v>
      </c>
      <c r="N48" s="331">
        <f>CEILING('Hidden Calculations'!BF40-'Hidden Calculations'!BB40-'Hidden Calculations'!BD40,0.0001)</f>
        <v>0</v>
      </c>
      <c r="O48" s="708"/>
      <c r="P48" s="538"/>
      <c r="Q48" s="226"/>
    </row>
    <row r="49" spans="1:17" ht="14.25" x14ac:dyDescent="0.2">
      <c r="A49" s="708"/>
      <c r="B49" s="538"/>
      <c r="C49" s="539"/>
      <c r="D49" s="540"/>
      <c r="E49" s="541"/>
      <c r="F49" s="401"/>
      <c r="G49" s="835"/>
      <c r="H49" s="538"/>
      <c r="I49" s="652"/>
      <c r="J49" s="538"/>
      <c r="K49" s="836"/>
      <c r="L49" s="538"/>
      <c r="M49" s="695">
        <f>CEILING('Hidden Calculations'!BE41-'Hidden Calculations'!BA41-'Hidden Calculations'!BC41,0.0001)</f>
        <v>0</v>
      </c>
      <c r="N49" s="331">
        <f>CEILING('Hidden Calculations'!BF41-'Hidden Calculations'!BB41-'Hidden Calculations'!BD41,0.0001)</f>
        <v>0</v>
      </c>
      <c r="O49" s="708"/>
      <c r="P49" s="538"/>
      <c r="Q49" s="226"/>
    </row>
    <row r="50" spans="1:17" ht="14.25" x14ac:dyDescent="0.2">
      <c r="A50" s="708"/>
      <c r="B50" s="538"/>
      <c r="C50" s="539"/>
      <c r="D50" s="540"/>
      <c r="E50" s="541"/>
      <c r="F50" s="401"/>
      <c r="G50" s="835"/>
      <c r="H50" s="538"/>
      <c r="I50" s="652"/>
      <c r="J50" s="538"/>
      <c r="K50" s="836"/>
      <c r="L50" s="538"/>
      <c r="M50" s="695">
        <f>CEILING('Hidden Calculations'!BE42-'Hidden Calculations'!BA42-'Hidden Calculations'!BC42,0.0001)</f>
        <v>0</v>
      </c>
      <c r="N50" s="331">
        <f>CEILING('Hidden Calculations'!BF42-'Hidden Calculations'!BB42-'Hidden Calculations'!BD42,0.0001)</f>
        <v>0</v>
      </c>
      <c r="O50" s="708"/>
      <c r="P50" s="538"/>
      <c r="Q50" s="226"/>
    </row>
    <row r="51" spans="1:17" ht="14.25" x14ac:dyDescent="0.2">
      <c r="A51" s="708"/>
      <c r="B51" s="538"/>
      <c r="C51" s="539"/>
      <c r="D51" s="540"/>
      <c r="E51" s="541"/>
      <c r="F51" s="401"/>
      <c r="G51" s="835"/>
      <c r="H51" s="538"/>
      <c r="I51" s="652"/>
      <c r="J51" s="538"/>
      <c r="K51" s="836"/>
      <c r="L51" s="538"/>
      <c r="M51" s="695">
        <f>CEILING('Hidden Calculations'!BE43-'Hidden Calculations'!BA43-'Hidden Calculations'!BC43,0.0001)</f>
        <v>0</v>
      </c>
      <c r="N51" s="331">
        <f>CEILING('Hidden Calculations'!BF43-'Hidden Calculations'!BB43-'Hidden Calculations'!BD43,0.0001)</f>
        <v>0</v>
      </c>
      <c r="O51" s="708"/>
      <c r="P51" s="538"/>
      <c r="Q51" s="226"/>
    </row>
    <row r="52" spans="1:17" ht="14.25" x14ac:dyDescent="0.2">
      <c r="A52" s="708"/>
      <c r="B52" s="538"/>
      <c r="C52" s="539"/>
      <c r="D52" s="540"/>
      <c r="E52" s="541"/>
      <c r="F52" s="401"/>
      <c r="G52" s="835"/>
      <c r="H52" s="538"/>
      <c r="I52" s="652"/>
      <c r="J52" s="538"/>
      <c r="K52" s="836"/>
      <c r="L52" s="538"/>
      <c r="M52" s="695">
        <f>CEILING('Hidden Calculations'!BE44-'Hidden Calculations'!BA44-'Hidden Calculations'!BC44,0.0001)</f>
        <v>0</v>
      </c>
      <c r="N52" s="331">
        <f>CEILING('Hidden Calculations'!BF44-'Hidden Calculations'!BB44-'Hidden Calculations'!BD44,0.0001)</f>
        <v>0</v>
      </c>
      <c r="O52" s="708"/>
      <c r="P52" s="538"/>
      <c r="Q52" s="226"/>
    </row>
    <row r="53" spans="1:17" ht="14.25" x14ac:dyDescent="0.2">
      <c r="A53" s="708"/>
      <c r="B53" s="538"/>
      <c r="C53" s="539"/>
      <c r="D53" s="540"/>
      <c r="E53" s="541"/>
      <c r="F53" s="401"/>
      <c r="G53" s="835"/>
      <c r="H53" s="538"/>
      <c r="I53" s="652"/>
      <c r="J53" s="538"/>
      <c r="K53" s="836"/>
      <c r="L53" s="538"/>
      <c r="M53" s="695">
        <f>CEILING('Hidden Calculations'!BE45-'Hidden Calculations'!BA45-'Hidden Calculations'!BC45,0.0001)</f>
        <v>0</v>
      </c>
      <c r="N53" s="331">
        <f>CEILING('Hidden Calculations'!BF45-'Hidden Calculations'!BB45-'Hidden Calculations'!BD45,0.0001)</f>
        <v>0</v>
      </c>
      <c r="O53" s="708"/>
      <c r="P53" s="538"/>
      <c r="Q53" s="226"/>
    </row>
    <row r="54" spans="1:17" ht="14.25" x14ac:dyDescent="0.2">
      <c r="A54" s="708"/>
      <c r="B54" s="538"/>
      <c r="C54" s="539"/>
      <c r="D54" s="540"/>
      <c r="E54" s="541"/>
      <c r="F54" s="401"/>
      <c r="G54" s="835"/>
      <c r="H54" s="538"/>
      <c r="I54" s="652"/>
      <c r="J54" s="538"/>
      <c r="K54" s="836"/>
      <c r="L54" s="538"/>
      <c r="M54" s="695">
        <f>CEILING('Hidden Calculations'!BE46-'Hidden Calculations'!BA46-'Hidden Calculations'!BC46,0.0001)</f>
        <v>0</v>
      </c>
      <c r="N54" s="331">
        <f>CEILING('Hidden Calculations'!BF46-'Hidden Calculations'!BB46-'Hidden Calculations'!BD46,0.0001)</f>
        <v>0</v>
      </c>
      <c r="O54" s="708"/>
      <c r="P54" s="538"/>
      <c r="Q54" s="226"/>
    </row>
    <row r="55" spans="1:17" ht="14.25" x14ac:dyDescent="0.2">
      <c r="A55" s="708"/>
      <c r="B55" s="538"/>
      <c r="C55" s="539"/>
      <c r="D55" s="540"/>
      <c r="E55" s="541"/>
      <c r="F55" s="401"/>
      <c r="G55" s="835"/>
      <c r="H55" s="538"/>
      <c r="I55" s="652"/>
      <c r="J55" s="538"/>
      <c r="K55" s="836"/>
      <c r="L55" s="538"/>
      <c r="M55" s="695">
        <f>CEILING('Hidden Calculations'!BE47-'Hidden Calculations'!BA47-'Hidden Calculations'!BC47,0.0001)</f>
        <v>0</v>
      </c>
      <c r="N55" s="331">
        <f>CEILING('Hidden Calculations'!BF47-'Hidden Calculations'!BB47-'Hidden Calculations'!BD47,0.0001)</f>
        <v>0</v>
      </c>
      <c r="O55" s="708"/>
      <c r="P55" s="538"/>
      <c r="Q55" s="226"/>
    </row>
    <row r="56" spans="1:17" ht="14.25" x14ac:dyDescent="0.2">
      <c r="A56" s="708"/>
      <c r="B56" s="538"/>
      <c r="C56" s="539"/>
      <c r="D56" s="540"/>
      <c r="E56" s="541"/>
      <c r="F56" s="401"/>
      <c r="G56" s="835"/>
      <c r="H56" s="538"/>
      <c r="I56" s="652"/>
      <c r="J56" s="538"/>
      <c r="K56" s="836"/>
      <c r="L56" s="538"/>
      <c r="M56" s="695">
        <f>CEILING('Hidden Calculations'!BE48-'Hidden Calculations'!BA48-'Hidden Calculations'!BC48,0.0001)</f>
        <v>0</v>
      </c>
      <c r="N56" s="331">
        <f>CEILING('Hidden Calculations'!BF48-'Hidden Calculations'!BB48-'Hidden Calculations'!BD48,0.0001)</f>
        <v>0</v>
      </c>
      <c r="O56" s="708"/>
      <c r="P56" s="538"/>
      <c r="Q56" s="226"/>
    </row>
    <row r="57" spans="1:17" ht="14.25" x14ac:dyDescent="0.2">
      <c r="A57" s="708"/>
      <c r="B57" s="538"/>
      <c r="C57" s="539"/>
      <c r="D57" s="540"/>
      <c r="E57" s="541"/>
      <c r="F57" s="401"/>
      <c r="G57" s="835"/>
      <c r="H57" s="538"/>
      <c r="I57" s="652"/>
      <c r="J57" s="538"/>
      <c r="K57" s="836"/>
      <c r="L57" s="538"/>
      <c r="M57" s="695">
        <f>CEILING('Hidden Calculations'!BE49-'Hidden Calculations'!BA49-'Hidden Calculations'!BC49,0.0001)</f>
        <v>0</v>
      </c>
      <c r="N57" s="331">
        <f>CEILING('Hidden Calculations'!BF49-'Hidden Calculations'!BB49-'Hidden Calculations'!BD49,0.0001)</f>
        <v>0</v>
      </c>
      <c r="O57" s="708"/>
      <c r="P57" s="538"/>
      <c r="Q57" s="226"/>
    </row>
    <row r="58" spans="1:17" ht="14.25" x14ac:dyDescent="0.2">
      <c r="A58" s="708"/>
      <c r="B58" s="538"/>
      <c r="C58" s="539"/>
      <c r="D58" s="540"/>
      <c r="E58" s="541"/>
      <c r="F58" s="401"/>
      <c r="G58" s="835"/>
      <c r="H58" s="538"/>
      <c r="I58" s="652"/>
      <c r="J58" s="538"/>
      <c r="K58" s="836"/>
      <c r="L58" s="538"/>
      <c r="M58" s="695">
        <f>CEILING('Hidden Calculations'!BE50-'Hidden Calculations'!BA50-'Hidden Calculations'!BC50,0.0001)</f>
        <v>0</v>
      </c>
      <c r="N58" s="331">
        <f>CEILING('Hidden Calculations'!BF50-'Hidden Calculations'!BB50-'Hidden Calculations'!BD50,0.0001)</f>
        <v>0</v>
      </c>
      <c r="O58" s="708"/>
      <c r="P58" s="538"/>
      <c r="Q58" s="226"/>
    </row>
    <row r="59" spans="1:17" ht="14.25" x14ac:dyDescent="0.2">
      <c r="A59" s="708"/>
      <c r="B59" s="538"/>
      <c r="C59" s="539"/>
      <c r="D59" s="540"/>
      <c r="E59" s="541"/>
      <c r="F59" s="401"/>
      <c r="G59" s="835"/>
      <c r="H59" s="538"/>
      <c r="I59" s="652"/>
      <c r="J59" s="538"/>
      <c r="K59" s="836"/>
      <c r="L59" s="538"/>
      <c r="M59" s="695">
        <f>CEILING('Hidden Calculations'!BE51-'Hidden Calculations'!BA51-'Hidden Calculations'!BC51,0.0001)</f>
        <v>0</v>
      </c>
      <c r="N59" s="331">
        <f>CEILING('Hidden Calculations'!BF51-'Hidden Calculations'!BB51-'Hidden Calculations'!BD51,0.0001)</f>
        <v>0</v>
      </c>
      <c r="O59" s="708"/>
      <c r="P59" s="538"/>
      <c r="Q59" s="226"/>
    </row>
    <row r="60" spans="1:17" ht="14.25" x14ac:dyDescent="0.2">
      <c r="A60" s="708"/>
      <c r="B60" s="538"/>
      <c r="C60" s="539"/>
      <c r="D60" s="540"/>
      <c r="E60" s="541"/>
      <c r="F60" s="401"/>
      <c r="G60" s="835"/>
      <c r="H60" s="538"/>
      <c r="I60" s="652"/>
      <c r="J60" s="538"/>
      <c r="K60" s="836"/>
      <c r="L60" s="538"/>
      <c r="M60" s="695">
        <f>CEILING('Hidden Calculations'!BE52-'Hidden Calculations'!BA52-'Hidden Calculations'!BC52,0.0001)</f>
        <v>0</v>
      </c>
      <c r="N60" s="331">
        <f>CEILING('Hidden Calculations'!BF52-'Hidden Calculations'!BB52-'Hidden Calculations'!BD52,0.0001)</f>
        <v>0</v>
      </c>
      <c r="O60" s="708"/>
      <c r="P60" s="538"/>
      <c r="Q60" s="226"/>
    </row>
    <row r="61" spans="1:17" ht="14.25" x14ac:dyDescent="0.2">
      <c r="A61" s="708"/>
      <c r="B61" s="538"/>
      <c r="C61" s="539"/>
      <c r="D61" s="540"/>
      <c r="E61" s="541"/>
      <c r="F61" s="401"/>
      <c r="G61" s="835"/>
      <c r="H61" s="538"/>
      <c r="I61" s="652"/>
      <c r="J61" s="538"/>
      <c r="K61" s="836"/>
      <c r="L61" s="538"/>
      <c r="M61" s="695">
        <f>CEILING('Hidden Calculations'!BE53-'Hidden Calculations'!BA53-'Hidden Calculations'!BC53,0.0001)</f>
        <v>0</v>
      </c>
      <c r="N61" s="331">
        <f>CEILING('Hidden Calculations'!BF53-'Hidden Calculations'!BB53-'Hidden Calculations'!BD53,0.0001)</f>
        <v>0</v>
      </c>
      <c r="O61" s="708"/>
      <c r="P61" s="538"/>
      <c r="Q61" s="226"/>
    </row>
    <row r="62" spans="1:17" ht="14.25" x14ac:dyDescent="0.2">
      <c r="A62" s="708"/>
      <c r="B62" s="538"/>
      <c r="C62" s="539"/>
      <c r="D62" s="540"/>
      <c r="E62" s="541"/>
      <c r="F62" s="401"/>
      <c r="G62" s="835"/>
      <c r="H62" s="538"/>
      <c r="I62" s="652"/>
      <c r="J62" s="538"/>
      <c r="K62" s="836"/>
      <c r="L62" s="538"/>
      <c r="M62" s="695">
        <f>CEILING('Hidden Calculations'!BE54-'Hidden Calculations'!BA54-'Hidden Calculations'!BC54,0.0001)</f>
        <v>0</v>
      </c>
      <c r="N62" s="331">
        <f>CEILING('Hidden Calculations'!BF54-'Hidden Calculations'!BB54-'Hidden Calculations'!BD54,0.0001)</f>
        <v>0</v>
      </c>
      <c r="O62" s="708"/>
      <c r="P62" s="538"/>
      <c r="Q62" s="226"/>
    </row>
    <row r="63" spans="1:17" ht="14.25" x14ac:dyDescent="0.2">
      <c r="A63" s="708"/>
      <c r="B63" s="538"/>
      <c r="C63" s="539"/>
      <c r="D63" s="540"/>
      <c r="E63" s="541"/>
      <c r="F63" s="401"/>
      <c r="G63" s="835"/>
      <c r="H63" s="538"/>
      <c r="I63" s="652"/>
      <c r="J63" s="538"/>
      <c r="K63" s="836"/>
      <c r="L63" s="538"/>
      <c r="M63" s="695">
        <f>CEILING('Hidden Calculations'!BE55-'Hidden Calculations'!BA55-'Hidden Calculations'!BC55,0.0001)</f>
        <v>0</v>
      </c>
      <c r="N63" s="331">
        <f>CEILING('Hidden Calculations'!BF55-'Hidden Calculations'!BB55-'Hidden Calculations'!BD55,0.0001)</f>
        <v>0</v>
      </c>
      <c r="O63" s="708"/>
      <c r="P63" s="538"/>
      <c r="Q63" s="226"/>
    </row>
    <row r="64" spans="1:17" ht="14.25" x14ac:dyDescent="0.2">
      <c r="A64" s="708"/>
      <c r="B64" s="538"/>
      <c r="C64" s="539"/>
      <c r="D64" s="540"/>
      <c r="E64" s="541"/>
      <c r="F64" s="401"/>
      <c r="G64" s="835"/>
      <c r="H64" s="538"/>
      <c r="I64" s="652"/>
      <c r="J64" s="538"/>
      <c r="K64" s="836"/>
      <c r="L64" s="538"/>
      <c r="M64" s="695">
        <f>CEILING('Hidden Calculations'!BE56-'Hidden Calculations'!BA56-'Hidden Calculations'!BC56,0.0001)</f>
        <v>0</v>
      </c>
      <c r="N64" s="331">
        <f>CEILING('Hidden Calculations'!BF56-'Hidden Calculations'!BB56-'Hidden Calculations'!BD56,0.0001)</f>
        <v>0</v>
      </c>
      <c r="O64" s="708"/>
      <c r="P64" s="538"/>
      <c r="Q64" s="226"/>
    </row>
    <row r="65" spans="1:17" ht="14.25" x14ac:dyDescent="0.2">
      <c r="A65" s="708"/>
      <c r="B65" s="538"/>
      <c r="C65" s="539"/>
      <c r="D65" s="540"/>
      <c r="E65" s="541"/>
      <c r="F65" s="401"/>
      <c r="G65" s="835"/>
      <c r="H65" s="538"/>
      <c r="I65" s="652"/>
      <c r="J65" s="538"/>
      <c r="K65" s="836"/>
      <c r="L65" s="538"/>
      <c r="M65" s="695">
        <f>CEILING('Hidden Calculations'!BE57-'Hidden Calculations'!BA57-'Hidden Calculations'!BC57,0.0001)</f>
        <v>0</v>
      </c>
      <c r="N65" s="331">
        <f>CEILING('Hidden Calculations'!BF57-'Hidden Calculations'!BB57-'Hidden Calculations'!BD57,0.0001)</f>
        <v>0</v>
      </c>
      <c r="O65" s="708"/>
      <c r="P65" s="538"/>
      <c r="Q65" s="226"/>
    </row>
    <row r="66" spans="1:17" ht="14.25" x14ac:dyDescent="0.2">
      <c r="A66" s="708"/>
      <c r="B66" s="538"/>
      <c r="C66" s="539"/>
      <c r="D66" s="540"/>
      <c r="E66" s="541"/>
      <c r="F66" s="401"/>
      <c r="G66" s="835"/>
      <c r="H66" s="538"/>
      <c r="I66" s="652"/>
      <c r="J66" s="538"/>
      <c r="K66" s="836"/>
      <c r="L66" s="538"/>
      <c r="M66" s="695">
        <f>CEILING('Hidden Calculations'!BE58-'Hidden Calculations'!BA58-'Hidden Calculations'!BC58,0.0001)</f>
        <v>0</v>
      </c>
      <c r="N66" s="331">
        <f>CEILING('Hidden Calculations'!BF58-'Hidden Calculations'!BB58-'Hidden Calculations'!BD58,0.0001)</f>
        <v>0</v>
      </c>
      <c r="O66" s="708"/>
      <c r="P66" s="538"/>
      <c r="Q66" s="226"/>
    </row>
    <row r="67" spans="1:17" ht="14.25" x14ac:dyDescent="0.2">
      <c r="A67" s="708"/>
      <c r="B67" s="538"/>
      <c r="C67" s="539"/>
      <c r="D67" s="540"/>
      <c r="E67" s="541"/>
      <c r="F67" s="401"/>
      <c r="G67" s="835"/>
      <c r="H67" s="538"/>
      <c r="I67" s="652"/>
      <c r="J67" s="538"/>
      <c r="K67" s="836"/>
      <c r="L67" s="538"/>
      <c r="M67" s="695">
        <f>CEILING('Hidden Calculations'!BE59-'Hidden Calculations'!BA59-'Hidden Calculations'!BC59,0.0001)</f>
        <v>0</v>
      </c>
      <c r="N67" s="331">
        <f>CEILING('Hidden Calculations'!BF59-'Hidden Calculations'!BB59-'Hidden Calculations'!BD59,0.0001)</f>
        <v>0</v>
      </c>
      <c r="O67" s="708"/>
      <c r="P67" s="538"/>
      <c r="Q67" s="226"/>
    </row>
    <row r="68" spans="1:17" ht="14.25" x14ac:dyDescent="0.2">
      <c r="A68" s="708"/>
      <c r="B68" s="538"/>
      <c r="C68" s="539"/>
      <c r="D68" s="540"/>
      <c r="E68" s="541"/>
      <c r="F68" s="401"/>
      <c r="G68" s="835"/>
      <c r="H68" s="538"/>
      <c r="I68" s="652"/>
      <c r="J68" s="538"/>
      <c r="K68" s="836"/>
      <c r="L68" s="538"/>
      <c r="M68" s="695">
        <f>CEILING('Hidden Calculations'!BE60-'Hidden Calculations'!BA60-'Hidden Calculations'!BC60,0.0001)</f>
        <v>0</v>
      </c>
      <c r="N68" s="331">
        <f>CEILING('Hidden Calculations'!BF60-'Hidden Calculations'!BB60-'Hidden Calculations'!BD60,0.0001)</f>
        <v>0</v>
      </c>
      <c r="O68" s="708"/>
      <c r="P68" s="538"/>
      <c r="Q68" s="226"/>
    </row>
    <row r="69" spans="1:17" ht="14.25" x14ac:dyDescent="0.2">
      <c r="A69" s="708"/>
      <c r="B69" s="538"/>
      <c r="C69" s="539"/>
      <c r="D69" s="540"/>
      <c r="E69" s="541"/>
      <c r="F69" s="401"/>
      <c r="G69" s="835"/>
      <c r="H69" s="538"/>
      <c r="I69" s="652"/>
      <c r="J69" s="538"/>
      <c r="K69" s="836"/>
      <c r="L69" s="538"/>
      <c r="M69" s="695">
        <f>CEILING('Hidden Calculations'!BE61-'Hidden Calculations'!BA61-'Hidden Calculations'!BC61,0.0001)</f>
        <v>0</v>
      </c>
      <c r="N69" s="331">
        <f>CEILING('Hidden Calculations'!BF61-'Hidden Calculations'!BB61-'Hidden Calculations'!BD61,0.0001)</f>
        <v>0</v>
      </c>
      <c r="O69" s="708"/>
      <c r="P69" s="538"/>
      <c r="Q69" s="226"/>
    </row>
    <row r="70" spans="1:17" ht="14.25" x14ac:dyDescent="0.2">
      <c r="A70" s="708"/>
      <c r="B70" s="538"/>
      <c r="C70" s="539"/>
      <c r="D70" s="540"/>
      <c r="E70" s="541"/>
      <c r="F70" s="401"/>
      <c r="G70" s="835"/>
      <c r="H70" s="538"/>
      <c r="I70" s="652"/>
      <c r="J70" s="538"/>
      <c r="K70" s="836"/>
      <c r="L70" s="538"/>
      <c r="M70" s="695">
        <f>CEILING('Hidden Calculations'!BE62-'Hidden Calculations'!BA62-'Hidden Calculations'!BC62,0.0001)</f>
        <v>0</v>
      </c>
      <c r="N70" s="331">
        <f>CEILING('Hidden Calculations'!BF62-'Hidden Calculations'!BB62-'Hidden Calculations'!BD62,0.0001)</f>
        <v>0</v>
      </c>
      <c r="O70" s="708"/>
      <c r="P70" s="538"/>
      <c r="Q70" s="226"/>
    </row>
    <row r="71" spans="1:17" ht="14.25" x14ac:dyDescent="0.2">
      <c r="A71" s="708"/>
      <c r="B71" s="538"/>
      <c r="C71" s="539"/>
      <c r="D71" s="540"/>
      <c r="E71" s="541"/>
      <c r="F71" s="401"/>
      <c r="G71" s="835"/>
      <c r="H71" s="538"/>
      <c r="I71" s="652"/>
      <c r="J71" s="538"/>
      <c r="K71" s="836"/>
      <c r="L71" s="538"/>
      <c r="M71" s="695">
        <f>CEILING('Hidden Calculations'!BE63-'Hidden Calculations'!BA63-'Hidden Calculations'!BC63,0.0001)</f>
        <v>0</v>
      </c>
      <c r="N71" s="331">
        <f>CEILING('Hidden Calculations'!BF63-'Hidden Calculations'!BB63-'Hidden Calculations'!BD63,0.0001)</f>
        <v>0</v>
      </c>
      <c r="O71" s="708"/>
      <c r="P71" s="538"/>
      <c r="Q71" s="226"/>
    </row>
    <row r="72" spans="1:17" ht="14.25" x14ac:dyDescent="0.2">
      <c r="A72" s="708"/>
      <c r="B72" s="538"/>
      <c r="C72" s="539"/>
      <c r="D72" s="540"/>
      <c r="E72" s="541"/>
      <c r="F72" s="401"/>
      <c r="G72" s="835"/>
      <c r="H72" s="538"/>
      <c r="I72" s="652"/>
      <c r="J72" s="538"/>
      <c r="K72" s="836"/>
      <c r="L72" s="538"/>
      <c r="M72" s="695">
        <f>CEILING('Hidden Calculations'!BE64-'Hidden Calculations'!BA64-'Hidden Calculations'!BC64,0.0001)</f>
        <v>0</v>
      </c>
      <c r="N72" s="331">
        <f>CEILING('Hidden Calculations'!BF64-'Hidden Calculations'!BB64-'Hidden Calculations'!BD64,0.0001)</f>
        <v>0</v>
      </c>
      <c r="O72" s="708"/>
      <c r="P72" s="538"/>
      <c r="Q72" s="226"/>
    </row>
    <row r="73" spans="1:17" ht="14.25" x14ac:dyDescent="0.2">
      <c r="A73" s="708"/>
      <c r="B73" s="538"/>
      <c r="C73" s="539"/>
      <c r="D73" s="540"/>
      <c r="E73" s="541"/>
      <c r="F73" s="401"/>
      <c r="G73" s="835"/>
      <c r="H73" s="538"/>
      <c r="I73" s="652"/>
      <c r="J73" s="538"/>
      <c r="K73" s="836"/>
      <c r="L73" s="538"/>
      <c r="M73" s="695">
        <f>CEILING('Hidden Calculations'!BE65-'Hidden Calculations'!BA65-'Hidden Calculations'!BC65,0.0001)</f>
        <v>0</v>
      </c>
      <c r="N73" s="331">
        <f>CEILING('Hidden Calculations'!BF65-'Hidden Calculations'!BB65-'Hidden Calculations'!BD65,0.0001)</f>
        <v>0</v>
      </c>
      <c r="O73" s="708"/>
      <c r="P73" s="538"/>
      <c r="Q73" s="226"/>
    </row>
    <row r="74" spans="1:17" ht="14.25" x14ac:dyDescent="0.2">
      <c r="A74" s="708"/>
      <c r="B74" s="538"/>
      <c r="C74" s="539"/>
      <c r="D74" s="540"/>
      <c r="E74" s="541"/>
      <c r="F74" s="401"/>
      <c r="G74" s="835"/>
      <c r="H74" s="538"/>
      <c r="I74" s="652"/>
      <c r="J74" s="538"/>
      <c r="K74" s="836"/>
      <c r="L74" s="538"/>
      <c r="M74" s="695">
        <f>CEILING('Hidden Calculations'!BE66-'Hidden Calculations'!BA66-'Hidden Calculations'!BC66,0.0001)</f>
        <v>0</v>
      </c>
      <c r="N74" s="331">
        <f>CEILING('Hidden Calculations'!BF66-'Hidden Calculations'!BB66-'Hidden Calculations'!BD66,0.0001)</f>
        <v>0</v>
      </c>
      <c r="O74" s="708"/>
      <c r="P74" s="538"/>
      <c r="Q74" s="226"/>
    </row>
    <row r="75" spans="1:17" ht="14.25" x14ac:dyDescent="0.2">
      <c r="A75" s="708"/>
      <c r="B75" s="538"/>
      <c r="C75" s="539"/>
      <c r="D75" s="540"/>
      <c r="E75" s="541"/>
      <c r="F75" s="401"/>
      <c r="G75" s="835"/>
      <c r="H75" s="538"/>
      <c r="I75" s="652"/>
      <c r="J75" s="538"/>
      <c r="K75" s="836"/>
      <c r="L75" s="538"/>
      <c r="M75" s="695">
        <f>CEILING('Hidden Calculations'!BE67-'Hidden Calculations'!BA67-'Hidden Calculations'!BC67,0.0001)</f>
        <v>0</v>
      </c>
      <c r="N75" s="331">
        <f>CEILING('Hidden Calculations'!BF67-'Hidden Calculations'!BB67-'Hidden Calculations'!BD67,0.0001)</f>
        <v>0</v>
      </c>
      <c r="O75" s="708"/>
      <c r="P75" s="538"/>
      <c r="Q75" s="226"/>
    </row>
    <row r="76" spans="1:17" ht="14.25" x14ac:dyDescent="0.2">
      <c r="A76" s="708"/>
      <c r="B76" s="538"/>
      <c r="C76" s="539"/>
      <c r="D76" s="540"/>
      <c r="E76" s="541"/>
      <c r="F76" s="401"/>
      <c r="G76" s="835"/>
      <c r="H76" s="538"/>
      <c r="I76" s="652"/>
      <c r="J76" s="538"/>
      <c r="K76" s="836"/>
      <c r="L76" s="538"/>
      <c r="M76" s="695">
        <f>CEILING('Hidden Calculations'!BE68-'Hidden Calculations'!BA68-'Hidden Calculations'!BC68,0.0001)</f>
        <v>0</v>
      </c>
      <c r="N76" s="331">
        <f>CEILING('Hidden Calculations'!BF68-'Hidden Calculations'!BB68-'Hidden Calculations'!BD68,0.0001)</f>
        <v>0</v>
      </c>
      <c r="O76" s="708"/>
      <c r="P76" s="538"/>
      <c r="Q76" s="226"/>
    </row>
    <row r="77" spans="1:17" ht="14.25" x14ac:dyDescent="0.2">
      <c r="A77" s="708"/>
      <c r="B77" s="538"/>
      <c r="C77" s="539"/>
      <c r="D77" s="540"/>
      <c r="E77" s="541"/>
      <c r="F77" s="401"/>
      <c r="G77" s="835"/>
      <c r="H77" s="538"/>
      <c r="I77" s="652"/>
      <c r="J77" s="538"/>
      <c r="K77" s="836"/>
      <c r="L77" s="538"/>
      <c r="M77" s="695">
        <f>CEILING('Hidden Calculations'!BE69-'Hidden Calculations'!BA69-'Hidden Calculations'!BC69,0.0001)</f>
        <v>0</v>
      </c>
      <c r="N77" s="331">
        <f>CEILING('Hidden Calculations'!BF69-'Hidden Calculations'!BB69-'Hidden Calculations'!BD69,0.0001)</f>
        <v>0</v>
      </c>
      <c r="O77" s="708"/>
      <c r="P77" s="538"/>
      <c r="Q77" s="226"/>
    </row>
    <row r="78" spans="1:17" ht="14.25" x14ac:dyDescent="0.2">
      <c r="A78" s="708"/>
      <c r="B78" s="538"/>
      <c r="C78" s="539"/>
      <c r="D78" s="540"/>
      <c r="E78" s="541"/>
      <c r="F78" s="401"/>
      <c r="G78" s="835"/>
      <c r="H78" s="538"/>
      <c r="I78" s="652"/>
      <c r="J78" s="538"/>
      <c r="K78" s="836"/>
      <c r="L78" s="538"/>
      <c r="M78" s="695">
        <f>CEILING('Hidden Calculations'!BE70-'Hidden Calculations'!BA70-'Hidden Calculations'!BC70,0.0001)</f>
        <v>0</v>
      </c>
      <c r="N78" s="331">
        <f>CEILING('Hidden Calculations'!BF70-'Hidden Calculations'!BB70-'Hidden Calculations'!BD70,0.0001)</f>
        <v>0</v>
      </c>
      <c r="O78" s="708"/>
      <c r="P78" s="538"/>
      <c r="Q78" s="226"/>
    </row>
    <row r="79" spans="1:17" ht="14.25" x14ac:dyDescent="0.2">
      <c r="A79" s="708"/>
      <c r="B79" s="538"/>
      <c r="C79" s="539"/>
      <c r="D79" s="540"/>
      <c r="E79" s="541"/>
      <c r="F79" s="401"/>
      <c r="G79" s="835"/>
      <c r="H79" s="538"/>
      <c r="I79" s="652"/>
      <c r="J79" s="538"/>
      <c r="K79" s="836"/>
      <c r="L79" s="538"/>
      <c r="M79" s="695">
        <f>CEILING('Hidden Calculations'!BE71-'Hidden Calculations'!BA71-'Hidden Calculations'!BC71,0.0001)</f>
        <v>0</v>
      </c>
      <c r="N79" s="331">
        <f>CEILING('Hidden Calculations'!BF71-'Hidden Calculations'!BB71-'Hidden Calculations'!BD71,0.0001)</f>
        <v>0</v>
      </c>
      <c r="O79" s="708"/>
      <c r="P79" s="538"/>
      <c r="Q79" s="226"/>
    </row>
    <row r="80" spans="1:17" ht="14.25" x14ac:dyDescent="0.2">
      <c r="A80" s="708"/>
      <c r="B80" s="538"/>
      <c r="C80" s="539"/>
      <c r="D80" s="540"/>
      <c r="E80" s="541"/>
      <c r="F80" s="401"/>
      <c r="G80" s="835"/>
      <c r="H80" s="538"/>
      <c r="I80" s="652"/>
      <c r="J80" s="538"/>
      <c r="K80" s="836"/>
      <c r="L80" s="538"/>
      <c r="M80" s="695">
        <f>CEILING('Hidden Calculations'!BE72-'Hidden Calculations'!BA72-'Hidden Calculations'!BC72,0.0001)</f>
        <v>0</v>
      </c>
      <c r="N80" s="331">
        <f>CEILING('Hidden Calculations'!BF72-'Hidden Calculations'!BB72-'Hidden Calculations'!BD72,0.0001)</f>
        <v>0</v>
      </c>
      <c r="O80" s="708"/>
      <c r="P80" s="538"/>
      <c r="Q80" s="226"/>
    </row>
    <row r="81" spans="1:17" ht="14.25" x14ac:dyDescent="0.2">
      <c r="A81" s="708"/>
      <c r="B81" s="538"/>
      <c r="C81" s="539"/>
      <c r="D81" s="540"/>
      <c r="E81" s="541"/>
      <c r="F81" s="401"/>
      <c r="G81" s="835"/>
      <c r="H81" s="538"/>
      <c r="I81" s="652"/>
      <c r="J81" s="538"/>
      <c r="K81" s="836"/>
      <c r="L81" s="538"/>
      <c r="M81" s="695">
        <f>CEILING('Hidden Calculations'!BE73-'Hidden Calculations'!BA73-'Hidden Calculations'!BC73,0.0001)</f>
        <v>0</v>
      </c>
      <c r="N81" s="331">
        <f>CEILING('Hidden Calculations'!BF73-'Hidden Calculations'!BB73-'Hidden Calculations'!BD73,0.0001)</f>
        <v>0</v>
      </c>
      <c r="O81" s="708"/>
      <c r="P81" s="538"/>
      <c r="Q81" s="226"/>
    </row>
    <row r="82" spans="1:17" ht="14.25" x14ac:dyDescent="0.2">
      <c r="A82" s="708"/>
      <c r="B82" s="538"/>
      <c r="C82" s="539"/>
      <c r="D82" s="540"/>
      <c r="E82" s="541"/>
      <c r="F82" s="401"/>
      <c r="G82" s="835"/>
      <c r="H82" s="538"/>
      <c r="I82" s="652"/>
      <c r="J82" s="538"/>
      <c r="K82" s="836"/>
      <c r="L82" s="538"/>
      <c r="M82" s="695">
        <f>CEILING('Hidden Calculations'!BE74-'Hidden Calculations'!BA74-'Hidden Calculations'!BC74,0.0001)</f>
        <v>0</v>
      </c>
      <c r="N82" s="331">
        <f>CEILING('Hidden Calculations'!BF74-'Hidden Calculations'!BB74-'Hidden Calculations'!BD74,0.0001)</f>
        <v>0</v>
      </c>
      <c r="O82" s="708"/>
      <c r="P82" s="538"/>
      <c r="Q82" s="226"/>
    </row>
    <row r="83" spans="1:17" ht="14.25" x14ac:dyDescent="0.2">
      <c r="A83" s="708"/>
      <c r="B83" s="538"/>
      <c r="C83" s="539"/>
      <c r="D83" s="540"/>
      <c r="E83" s="541"/>
      <c r="F83" s="401"/>
      <c r="G83" s="835"/>
      <c r="H83" s="538"/>
      <c r="I83" s="652"/>
      <c r="J83" s="538"/>
      <c r="K83" s="836"/>
      <c r="L83" s="538"/>
      <c r="M83" s="695">
        <f>CEILING('Hidden Calculations'!BE75-'Hidden Calculations'!BA75-'Hidden Calculations'!BC75,0.0001)</f>
        <v>0</v>
      </c>
      <c r="N83" s="331">
        <f>CEILING('Hidden Calculations'!BF75-'Hidden Calculations'!BB75-'Hidden Calculations'!BD75,0.0001)</f>
        <v>0</v>
      </c>
      <c r="O83" s="708"/>
      <c r="P83" s="538"/>
      <c r="Q83" s="226"/>
    </row>
    <row r="84" spans="1:17" ht="14.25" x14ac:dyDescent="0.2">
      <c r="A84" s="708"/>
      <c r="B84" s="538"/>
      <c r="C84" s="539"/>
      <c r="D84" s="540"/>
      <c r="E84" s="541"/>
      <c r="F84" s="401"/>
      <c r="G84" s="835"/>
      <c r="H84" s="538"/>
      <c r="I84" s="652"/>
      <c r="J84" s="538"/>
      <c r="K84" s="836"/>
      <c r="L84" s="538"/>
      <c r="M84" s="695">
        <f>CEILING('Hidden Calculations'!BE76-'Hidden Calculations'!BA76-'Hidden Calculations'!BC76,0.0001)</f>
        <v>0</v>
      </c>
      <c r="N84" s="331">
        <f>CEILING('Hidden Calculations'!BF76-'Hidden Calculations'!BB76-'Hidden Calculations'!BD76,0.0001)</f>
        <v>0</v>
      </c>
      <c r="O84" s="708"/>
      <c r="P84" s="538"/>
      <c r="Q84" s="226"/>
    </row>
    <row r="85" spans="1:17" ht="14.25" x14ac:dyDescent="0.2">
      <c r="A85" s="708"/>
      <c r="B85" s="538"/>
      <c r="C85" s="539"/>
      <c r="D85" s="540"/>
      <c r="E85" s="541"/>
      <c r="F85" s="401"/>
      <c r="G85" s="835"/>
      <c r="H85" s="538"/>
      <c r="I85" s="652"/>
      <c r="J85" s="538"/>
      <c r="K85" s="836"/>
      <c r="L85" s="538"/>
      <c r="M85" s="695">
        <f>CEILING('Hidden Calculations'!BE77-'Hidden Calculations'!BA77-'Hidden Calculations'!BC77,0.0001)</f>
        <v>0</v>
      </c>
      <c r="N85" s="331">
        <f>CEILING('Hidden Calculations'!BF77-'Hidden Calculations'!BB77-'Hidden Calculations'!BD77,0.0001)</f>
        <v>0</v>
      </c>
      <c r="O85" s="708"/>
      <c r="P85" s="538"/>
      <c r="Q85" s="226"/>
    </row>
    <row r="86" spans="1:17" ht="14.25" x14ac:dyDescent="0.2">
      <c r="A86" s="708"/>
      <c r="B86" s="538"/>
      <c r="C86" s="539"/>
      <c r="D86" s="540"/>
      <c r="E86" s="541"/>
      <c r="F86" s="401"/>
      <c r="G86" s="835"/>
      <c r="H86" s="538"/>
      <c r="I86" s="652"/>
      <c r="J86" s="538"/>
      <c r="K86" s="836"/>
      <c r="L86" s="538"/>
      <c r="M86" s="695">
        <f>CEILING('Hidden Calculations'!BE78-'Hidden Calculations'!BA78-'Hidden Calculations'!BC78,0.0001)</f>
        <v>0</v>
      </c>
      <c r="N86" s="331">
        <f>CEILING('Hidden Calculations'!BF78-'Hidden Calculations'!BB78-'Hidden Calculations'!BD78,0.0001)</f>
        <v>0</v>
      </c>
      <c r="O86" s="708"/>
      <c r="P86" s="538"/>
      <c r="Q86" s="226"/>
    </row>
    <row r="87" spans="1:17" ht="14.25" x14ac:dyDescent="0.2">
      <c r="A87" s="708"/>
      <c r="B87" s="538"/>
      <c r="C87" s="539"/>
      <c r="D87" s="540"/>
      <c r="E87" s="541"/>
      <c r="F87" s="401"/>
      <c r="G87" s="835"/>
      <c r="H87" s="538"/>
      <c r="I87" s="652"/>
      <c r="J87" s="538"/>
      <c r="K87" s="836"/>
      <c r="L87" s="538"/>
      <c r="M87" s="695">
        <f>CEILING('Hidden Calculations'!BE79-'Hidden Calculations'!BA79-'Hidden Calculations'!BC79,0.0001)</f>
        <v>0</v>
      </c>
      <c r="N87" s="331">
        <f>CEILING('Hidden Calculations'!BF79-'Hidden Calculations'!BB79-'Hidden Calculations'!BD79,0.0001)</f>
        <v>0</v>
      </c>
      <c r="O87" s="708"/>
      <c r="P87" s="538"/>
      <c r="Q87" s="226"/>
    </row>
    <row r="88" spans="1:17" ht="14.25" x14ac:dyDescent="0.2">
      <c r="A88" s="708"/>
      <c r="B88" s="538"/>
      <c r="C88" s="539"/>
      <c r="D88" s="540"/>
      <c r="E88" s="541"/>
      <c r="F88" s="401"/>
      <c r="G88" s="835"/>
      <c r="H88" s="538"/>
      <c r="I88" s="652"/>
      <c r="J88" s="538"/>
      <c r="K88" s="836"/>
      <c r="L88" s="538"/>
      <c r="M88" s="695">
        <f>CEILING('Hidden Calculations'!BE80-'Hidden Calculations'!BA80-'Hidden Calculations'!BC80,0.0001)</f>
        <v>0</v>
      </c>
      <c r="N88" s="331">
        <f>CEILING('Hidden Calculations'!BF80-'Hidden Calculations'!BB80-'Hidden Calculations'!BD80,0.0001)</f>
        <v>0</v>
      </c>
      <c r="O88" s="708"/>
      <c r="P88" s="538"/>
      <c r="Q88" s="226"/>
    </row>
    <row r="89" spans="1:17" ht="14.25" x14ac:dyDescent="0.2">
      <c r="A89" s="708"/>
      <c r="B89" s="538"/>
      <c r="C89" s="539"/>
      <c r="D89" s="540"/>
      <c r="E89" s="541"/>
      <c r="F89" s="401"/>
      <c r="G89" s="835"/>
      <c r="H89" s="538"/>
      <c r="I89" s="652"/>
      <c r="J89" s="538"/>
      <c r="K89" s="836"/>
      <c r="L89" s="538"/>
      <c r="M89" s="695">
        <f>CEILING('Hidden Calculations'!BE81-'Hidden Calculations'!BA81-'Hidden Calculations'!BC81,0.0001)</f>
        <v>0</v>
      </c>
      <c r="N89" s="331">
        <f>CEILING('Hidden Calculations'!BF81-'Hidden Calculations'!BB81-'Hidden Calculations'!BD81,0.0001)</f>
        <v>0</v>
      </c>
      <c r="O89" s="708"/>
      <c r="P89" s="538"/>
      <c r="Q89" s="226"/>
    </row>
    <row r="90" spans="1:17" ht="14.25" x14ac:dyDescent="0.2">
      <c r="A90" s="708"/>
      <c r="B90" s="538"/>
      <c r="C90" s="539"/>
      <c r="D90" s="540"/>
      <c r="E90" s="541"/>
      <c r="F90" s="401"/>
      <c r="G90" s="835"/>
      <c r="H90" s="538"/>
      <c r="I90" s="652"/>
      <c r="J90" s="538"/>
      <c r="K90" s="836"/>
      <c r="L90" s="538"/>
      <c r="M90" s="695">
        <f>CEILING('Hidden Calculations'!BE82-'Hidden Calculations'!BA82-'Hidden Calculations'!BC82,0.0001)</f>
        <v>0</v>
      </c>
      <c r="N90" s="331">
        <f>CEILING('Hidden Calculations'!BF82-'Hidden Calculations'!BB82-'Hidden Calculations'!BD82,0.0001)</f>
        <v>0</v>
      </c>
      <c r="O90" s="708"/>
      <c r="P90" s="538"/>
      <c r="Q90" s="226"/>
    </row>
    <row r="91" spans="1:17" ht="14.25" x14ac:dyDescent="0.2">
      <c r="A91" s="708"/>
      <c r="B91" s="538"/>
      <c r="C91" s="539"/>
      <c r="D91" s="540"/>
      <c r="E91" s="541"/>
      <c r="F91" s="401"/>
      <c r="G91" s="835"/>
      <c r="H91" s="538"/>
      <c r="I91" s="652"/>
      <c r="J91" s="538"/>
      <c r="K91" s="836"/>
      <c r="L91" s="538"/>
      <c r="M91" s="695">
        <f>CEILING('Hidden Calculations'!BE83-'Hidden Calculations'!BA83-'Hidden Calculations'!BC83,0.0001)</f>
        <v>0</v>
      </c>
      <c r="N91" s="331">
        <f>CEILING('Hidden Calculations'!BF83-'Hidden Calculations'!BB83-'Hidden Calculations'!BD83,0.0001)</f>
        <v>0</v>
      </c>
      <c r="O91" s="708"/>
      <c r="P91" s="538"/>
      <c r="Q91" s="226"/>
    </row>
    <row r="92" spans="1:17" ht="14.25" x14ac:dyDescent="0.2">
      <c r="A92" s="708"/>
      <c r="B92" s="538"/>
      <c r="C92" s="539"/>
      <c r="D92" s="540"/>
      <c r="E92" s="541"/>
      <c r="F92" s="401"/>
      <c r="G92" s="835"/>
      <c r="H92" s="538"/>
      <c r="I92" s="652"/>
      <c r="J92" s="538"/>
      <c r="K92" s="836"/>
      <c r="L92" s="538"/>
      <c r="M92" s="695">
        <f>CEILING('Hidden Calculations'!BE84-'Hidden Calculations'!BA84-'Hidden Calculations'!BC84,0.0001)</f>
        <v>0</v>
      </c>
      <c r="N92" s="331">
        <f>CEILING('Hidden Calculations'!BF84-'Hidden Calculations'!BB84-'Hidden Calculations'!BD84,0.0001)</f>
        <v>0</v>
      </c>
      <c r="O92" s="708"/>
      <c r="P92" s="538"/>
      <c r="Q92" s="226"/>
    </row>
    <row r="93" spans="1:17" ht="14.25" x14ac:dyDescent="0.2">
      <c r="A93" s="708"/>
      <c r="B93" s="538"/>
      <c r="C93" s="539"/>
      <c r="D93" s="540"/>
      <c r="E93" s="541"/>
      <c r="F93" s="401"/>
      <c r="G93" s="835"/>
      <c r="H93" s="538"/>
      <c r="I93" s="652"/>
      <c r="J93" s="538"/>
      <c r="K93" s="836"/>
      <c r="L93" s="538"/>
      <c r="M93" s="695">
        <f>CEILING('Hidden Calculations'!BE85-'Hidden Calculations'!BA85-'Hidden Calculations'!BC85,0.0001)</f>
        <v>0</v>
      </c>
      <c r="N93" s="331">
        <f>CEILING('Hidden Calculations'!BF85-'Hidden Calculations'!BB85-'Hidden Calculations'!BD85,0.0001)</f>
        <v>0</v>
      </c>
      <c r="O93" s="708"/>
      <c r="P93" s="538"/>
      <c r="Q93" s="226"/>
    </row>
    <row r="94" spans="1:17" ht="14.25" x14ac:dyDescent="0.2">
      <c r="A94" s="708"/>
      <c r="B94" s="538"/>
      <c r="C94" s="539"/>
      <c r="D94" s="540"/>
      <c r="E94" s="541"/>
      <c r="F94" s="401"/>
      <c r="G94" s="835"/>
      <c r="H94" s="538"/>
      <c r="I94" s="652"/>
      <c r="J94" s="538"/>
      <c r="K94" s="836"/>
      <c r="L94" s="538"/>
      <c r="M94" s="695">
        <f>CEILING('Hidden Calculations'!BE86-'Hidden Calculations'!BA86-'Hidden Calculations'!BC86,0.0001)</f>
        <v>0</v>
      </c>
      <c r="N94" s="331">
        <f>CEILING('Hidden Calculations'!BF86-'Hidden Calculations'!BB86-'Hidden Calculations'!BD86,0.0001)</f>
        <v>0</v>
      </c>
      <c r="O94" s="708"/>
      <c r="P94" s="538"/>
      <c r="Q94" s="226"/>
    </row>
    <row r="95" spans="1:17" ht="14.25" x14ac:dyDescent="0.2">
      <c r="A95" s="708"/>
      <c r="B95" s="538"/>
      <c r="C95" s="539"/>
      <c r="D95" s="540"/>
      <c r="E95" s="541"/>
      <c r="F95" s="401"/>
      <c r="G95" s="835"/>
      <c r="H95" s="538"/>
      <c r="I95" s="652"/>
      <c r="J95" s="538"/>
      <c r="K95" s="836"/>
      <c r="L95" s="538"/>
      <c r="M95" s="695">
        <f>CEILING('Hidden Calculations'!BE87-'Hidden Calculations'!BA87-'Hidden Calculations'!BC87,0.0001)</f>
        <v>0</v>
      </c>
      <c r="N95" s="331">
        <f>CEILING('Hidden Calculations'!BF87-'Hidden Calculations'!BB87-'Hidden Calculations'!BD87,0.0001)</f>
        <v>0</v>
      </c>
      <c r="O95" s="708"/>
      <c r="P95" s="538"/>
      <c r="Q95" s="226"/>
    </row>
    <row r="96" spans="1:17" ht="14.25" x14ac:dyDescent="0.2">
      <c r="A96" s="708"/>
      <c r="B96" s="538"/>
      <c r="C96" s="539"/>
      <c r="D96" s="540"/>
      <c r="E96" s="541"/>
      <c r="F96" s="401"/>
      <c r="G96" s="835"/>
      <c r="H96" s="538"/>
      <c r="I96" s="652"/>
      <c r="J96" s="538"/>
      <c r="K96" s="836"/>
      <c r="L96" s="538"/>
      <c r="M96" s="695">
        <f>CEILING('Hidden Calculations'!BE88-'Hidden Calculations'!BA88-'Hidden Calculations'!BC88,0.0001)</f>
        <v>0</v>
      </c>
      <c r="N96" s="331">
        <f>CEILING('Hidden Calculations'!BF88-'Hidden Calculations'!BB88-'Hidden Calculations'!BD88,0.0001)</f>
        <v>0</v>
      </c>
      <c r="O96" s="708"/>
      <c r="P96" s="538"/>
      <c r="Q96" s="226"/>
    </row>
    <row r="97" spans="1:17" ht="14.25" x14ac:dyDescent="0.2">
      <c r="A97" s="708"/>
      <c r="B97" s="538"/>
      <c r="C97" s="539"/>
      <c r="D97" s="540"/>
      <c r="E97" s="541"/>
      <c r="F97" s="401"/>
      <c r="G97" s="835"/>
      <c r="H97" s="538"/>
      <c r="I97" s="652"/>
      <c r="J97" s="538"/>
      <c r="K97" s="836"/>
      <c r="L97" s="538"/>
      <c r="M97" s="695">
        <f>CEILING('Hidden Calculations'!BE89-'Hidden Calculations'!BA89-'Hidden Calculations'!BC89,0.0001)</f>
        <v>0</v>
      </c>
      <c r="N97" s="331">
        <f>CEILING('Hidden Calculations'!BF89-'Hidden Calculations'!BB89-'Hidden Calculations'!BD89,0.0001)</f>
        <v>0</v>
      </c>
      <c r="O97" s="708"/>
      <c r="P97" s="538"/>
      <c r="Q97" s="226"/>
    </row>
    <row r="98" spans="1:17" ht="14.25" x14ac:dyDescent="0.2">
      <c r="A98" s="708"/>
      <c r="B98" s="538"/>
      <c r="C98" s="539"/>
      <c r="D98" s="540"/>
      <c r="E98" s="541"/>
      <c r="F98" s="401"/>
      <c r="G98" s="835"/>
      <c r="H98" s="538"/>
      <c r="I98" s="652"/>
      <c r="J98" s="538"/>
      <c r="K98" s="836"/>
      <c r="L98" s="538"/>
      <c r="M98" s="695">
        <f>CEILING('Hidden Calculations'!BE90-'Hidden Calculations'!BA90-'Hidden Calculations'!BC90,0.0001)</f>
        <v>0</v>
      </c>
      <c r="N98" s="331">
        <f>CEILING('Hidden Calculations'!BF90-'Hidden Calculations'!BB90-'Hidden Calculations'!BD90,0.0001)</f>
        <v>0</v>
      </c>
      <c r="O98" s="708"/>
      <c r="P98" s="538"/>
      <c r="Q98" s="226"/>
    </row>
    <row r="99" spans="1:17" ht="14.25" x14ac:dyDescent="0.2">
      <c r="A99" s="708"/>
      <c r="B99" s="538"/>
      <c r="C99" s="539"/>
      <c r="D99" s="540"/>
      <c r="E99" s="541"/>
      <c r="F99" s="401"/>
      <c r="G99" s="835"/>
      <c r="H99" s="538"/>
      <c r="I99" s="652"/>
      <c r="J99" s="538"/>
      <c r="K99" s="836"/>
      <c r="L99" s="538"/>
      <c r="M99" s="695">
        <f>CEILING('Hidden Calculations'!BE91-'Hidden Calculations'!BA91-'Hidden Calculations'!BC91,0.0001)</f>
        <v>0</v>
      </c>
      <c r="N99" s="331">
        <f>CEILING('Hidden Calculations'!BF91-'Hidden Calculations'!BB91-'Hidden Calculations'!BD91,0.0001)</f>
        <v>0</v>
      </c>
      <c r="O99" s="708"/>
      <c r="P99" s="538"/>
      <c r="Q99" s="226"/>
    </row>
    <row r="100" spans="1:17" ht="14.25" x14ac:dyDescent="0.2">
      <c r="A100" s="708"/>
      <c r="B100" s="538"/>
      <c r="C100" s="539"/>
      <c r="D100" s="540"/>
      <c r="E100" s="541"/>
      <c r="F100" s="401"/>
      <c r="G100" s="835"/>
      <c r="H100" s="538"/>
      <c r="I100" s="652"/>
      <c r="J100" s="538"/>
      <c r="K100" s="836"/>
      <c r="L100" s="538"/>
      <c r="M100" s="695">
        <f>CEILING('Hidden Calculations'!BE92-'Hidden Calculations'!BA92-'Hidden Calculations'!BC92,0.0001)</f>
        <v>0</v>
      </c>
      <c r="N100" s="331">
        <f>CEILING('Hidden Calculations'!BF92-'Hidden Calculations'!BB92-'Hidden Calculations'!BD92,0.0001)</f>
        <v>0</v>
      </c>
      <c r="O100" s="708"/>
      <c r="P100" s="538"/>
      <c r="Q100" s="226"/>
    </row>
    <row r="101" spans="1:17" ht="14.25" x14ac:dyDescent="0.2">
      <c r="A101" s="708"/>
      <c r="B101" s="538"/>
      <c r="C101" s="539"/>
      <c r="D101" s="540"/>
      <c r="E101" s="541"/>
      <c r="F101" s="401"/>
      <c r="G101" s="835"/>
      <c r="H101" s="538"/>
      <c r="I101" s="652"/>
      <c r="J101" s="538"/>
      <c r="K101" s="836"/>
      <c r="L101" s="538"/>
      <c r="M101" s="695">
        <f>CEILING('Hidden Calculations'!BE93-'Hidden Calculations'!BA93-'Hidden Calculations'!BC93,0.0001)</f>
        <v>0</v>
      </c>
      <c r="N101" s="331">
        <f>CEILING('Hidden Calculations'!BF93-'Hidden Calculations'!BB93-'Hidden Calculations'!BD93,0.0001)</f>
        <v>0</v>
      </c>
      <c r="O101" s="708"/>
      <c r="P101" s="538"/>
      <c r="Q101" s="226"/>
    </row>
    <row r="102" spans="1:17" ht="14.25" x14ac:dyDescent="0.2">
      <c r="A102" s="708"/>
      <c r="B102" s="538"/>
      <c r="C102" s="539"/>
      <c r="D102" s="540"/>
      <c r="E102" s="541"/>
      <c r="F102" s="401"/>
      <c r="G102" s="835"/>
      <c r="H102" s="538"/>
      <c r="I102" s="652"/>
      <c r="J102" s="538"/>
      <c r="K102" s="836"/>
      <c r="L102" s="538"/>
      <c r="M102" s="695">
        <f>CEILING('Hidden Calculations'!BE94-'Hidden Calculations'!BA94-'Hidden Calculations'!BC94,0.0001)</f>
        <v>0</v>
      </c>
      <c r="N102" s="331">
        <f>CEILING('Hidden Calculations'!BF94-'Hidden Calculations'!BB94-'Hidden Calculations'!BD94,0.0001)</f>
        <v>0</v>
      </c>
      <c r="O102" s="708"/>
      <c r="P102" s="538"/>
      <c r="Q102" s="226"/>
    </row>
    <row r="103" spans="1:17" ht="14.25" x14ac:dyDescent="0.2">
      <c r="A103" s="708"/>
      <c r="B103" s="538"/>
      <c r="C103" s="539"/>
      <c r="D103" s="540"/>
      <c r="E103" s="541"/>
      <c r="F103" s="401"/>
      <c r="G103" s="835"/>
      <c r="H103" s="538"/>
      <c r="I103" s="652"/>
      <c r="J103" s="538"/>
      <c r="K103" s="836"/>
      <c r="L103" s="538"/>
      <c r="M103" s="695">
        <f>CEILING('Hidden Calculations'!BE95-'Hidden Calculations'!BA95-'Hidden Calculations'!BC95,0.0001)</f>
        <v>0</v>
      </c>
      <c r="N103" s="331">
        <f>CEILING('Hidden Calculations'!BF95-'Hidden Calculations'!BB95-'Hidden Calculations'!BD95,0.0001)</f>
        <v>0</v>
      </c>
      <c r="O103" s="708"/>
      <c r="P103" s="538"/>
      <c r="Q103" s="226"/>
    </row>
    <row r="104" spans="1:17" ht="14.25" x14ac:dyDescent="0.2">
      <c r="A104" s="708"/>
      <c r="B104" s="538"/>
      <c r="C104" s="539"/>
      <c r="D104" s="540"/>
      <c r="E104" s="541"/>
      <c r="F104" s="401"/>
      <c r="G104" s="835"/>
      <c r="H104" s="538"/>
      <c r="I104" s="652"/>
      <c r="J104" s="538"/>
      <c r="K104" s="836"/>
      <c r="L104" s="538"/>
      <c r="M104" s="695">
        <f>CEILING('Hidden Calculations'!BE96-'Hidden Calculations'!BA96-'Hidden Calculations'!BC96,0.0001)</f>
        <v>0</v>
      </c>
      <c r="N104" s="331">
        <f>CEILING('Hidden Calculations'!BF96-'Hidden Calculations'!BB96-'Hidden Calculations'!BD96,0.0001)</f>
        <v>0</v>
      </c>
      <c r="O104" s="708"/>
      <c r="P104" s="538"/>
      <c r="Q104" s="226"/>
    </row>
    <row r="105" spans="1:17" ht="14.25" x14ac:dyDescent="0.2">
      <c r="A105" s="708"/>
      <c r="B105" s="538"/>
      <c r="C105" s="539"/>
      <c r="D105" s="540"/>
      <c r="E105" s="541"/>
      <c r="F105" s="401"/>
      <c r="G105" s="835"/>
      <c r="H105" s="538"/>
      <c r="I105" s="652"/>
      <c r="J105" s="538"/>
      <c r="K105" s="836"/>
      <c r="L105" s="538"/>
      <c r="M105" s="695">
        <f>CEILING('Hidden Calculations'!BE97-'Hidden Calculations'!BA97-'Hidden Calculations'!BC97,0.0001)</f>
        <v>0</v>
      </c>
      <c r="N105" s="331">
        <f>CEILING('Hidden Calculations'!BF97-'Hidden Calculations'!BB97-'Hidden Calculations'!BD97,0.0001)</f>
        <v>0</v>
      </c>
      <c r="O105" s="708"/>
      <c r="P105" s="538"/>
      <c r="Q105" s="226"/>
    </row>
    <row r="106" spans="1:17" ht="14.25" x14ac:dyDescent="0.2">
      <c r="A106" s="708"/>
      <c r="B106" s="538"/>
      <c r="C106" s="539"/>
      <c r="D106" s="540"/>
      <c r="E106" s="541"/>
      <c r="F106" s="401"/>
      <c r="G106" s="835"/>
      <c r="H106" s="538"/>
      <c r="I106" s="652"/>
      <c r="J106" s="538"/>
      <c r="K106" s="836"/>
      <c r="L106" s="538"/>
      <c r="M106" s="695">
        <f>CEILING('Hidden Calculations'!BE98-'Hidden Calculations'!BA98-'Hidden Calculations'!BC98,0.0001)</f>
        <v>0</v>
      </c>
      <c r="N106" s="331">
        <f>CEILING('Hidden Calculations'!BF98-'Hidden Calculations'!BB98-'Hidden Calculations'!BD98,0.0001)</f>
        <v>0</v>
      </c>
      <c r="O106" s="708"/>
      <c r="P106" s="538"/>
      <c r="Q106" s="226"/>
    </row>
    <row r="107" spans="1:17" ht="14.25" x14ac:dyDescent="0.2">
      <c r="A107" s="708"/>
      <c r="B107" s="538"/>
      <c r="C107" s="539"/>
      <c r="D107" s="540"/>
      <c r="E107" s="541"/>
      <c r="F107" s="401"/>
      <c r="G107" s="835"/>
      <c r="H107" s="538"/>
      <c r="I107" s="652"/>
      <c r="J107" s="538"/>
      <c r="K107" s="836"/>
      <c r="L107" s="538"/>
      <c r="M107" s="695">
        <f>CEILING('Hidden Calculations'!BE99-'Hidden Calculations'!BA99-'Hidden Calculations'!BC99,0.0001)</f>
        <v>0</v>
      </c>
      <c r="N107" s="331">
        <f>CEILING('Hidden Calculations'!BF99-'Hidden Calculations'!BB99-'Hidden Calculations'!BD99,0.0001)</f>
        <v>0</v>
      </c>
      <c r="O107" s="708"/>
      <c r="P107" s="538"/>
      <c r="Q107" s="226"/>
    </row>
    <row r="108" spans="1:17" ht="14.25" x14ac:dyDescent="0.2">
      <c r="A108" s="708"/>
      <c r="B108" s="538"/>
      <c r="C108" s="539"/>
      <c r="D108" s="540"/>
      <c r="E108" s="541"/>
      <c r="F108" s="401"/>
      <c r="G108" s="835"/>
      <c r="H108" s="538"/>
      <c r="I108" s="652"/>
      <c r="J108" s="538"/>
      <c r="K108" s="836"/>
      <c r="L108" s="538"/>
      <c r="M108" s="695">
        <f>CEILING('Hidden Calculations'!BE100-'Hidden Calculations'!BA100-'Hidden Calculations'!BC100,0.0001)</f>
        <v>0</v>
      </c>
      <c r="N108" s="331">
        <f>CEILING('Hidden Calculations'!BF100-'Hidden Calculations'!BB100-'Hidden Calculations'!BD100,0.0001)</f>
        <v>0</v>
      </c>
      <c r="O108" s="708"/>
      <c r="P108" s="538"/>
      <c r="Q108" s="226"/>
    </row>
    <row r="109" spans="1:17" ht="14.25" x14ac:dyDescent="0.2">
      <c r="A109" s="708"/>
      <c r="B109" s="538"/>
      <c r="C109" s="539"/>
      <c r="D109" s="540"/>
      <c r="E109" s="541"/>
      <c r="F109" s="401"/>
      <c r="G109" s="835"/>
      <c r="H109" s="538"/>
      <c r="I109" s="652"/>
      <c r="J109" s="538"/>
      <c r="K109" s="836"/>
      <c r="L109" s="538"/>
      <c r="M109" s="695">
        <f>CEILING('Hidden Calculations'!BE101-'Hidden Calculations'!BA101-'Hidden Calculations'!BC101,0.0001)</f>
        <v>0</v>
      </c>
      <c r="N109" s="331">
        <f>CEILING('Hidden Calculations'!BF101-'Hidden Calculations'!BB101-'Hidden Calculations'!BD101,0.0001)</f>
        <v>0</v>
      </c>
      <c r="O109" s="708"/>
      <c r="P109" s="538"/>
      <c r="Q109" s="226"/>
    </row>
    <row r="110" spans="1:17" ht="14.25" x14ac:dyDescent="0.2">
      <c r="A110" s="708"/>
      <c r="B110" s="538"/>
      <c r="C110" s="539"/>
      <c r="D110" s="540"/>
      <c r="E110" s="541"/>
      <c r="F110" s="401"/>
      <c r="G110" s="835"/>
      <c r="H110" s="538"/>
      <c r="I110" s="652"/>
      <c r="J110" s="538"/>
      <c r="K110" s="836"/>
      <c r="L110" s="538"/>
      <c r="M110" s="695">
        <f>CEILING('Hidden Calculations'!BE102-'Hidden Calculations'!BA102-'Hidden Calculations'!BC102,0.0001)</f>
        <v>0</v>
      </c>
      <c r="N110" s="331">
        <f>CEILING('Hidden Calculations'!BF102-'Hidden Calculations'!BB102-'Hidden Calculations'!BD102,0.0001)</f>
        <v>0</v>
      </c>
      <c r="O110" s="708"/>
      <c r="P110" s="538"/>
      <c r="Q110" s="226"/>
    </row>
    <row r="111" spans="1:17" ht="14.25" x14ac:dyDescent="0.2">
      <c r="A111" s="708"/>
      <c r="B111" s="538"/>
      <c r="C111" s="539"/>
      <c r="D111" s="540"/>
      <c r="E111" s="541"/>
      <c r="F111" s="401"/>
      <c r="G111" s="835"/>
      <c r="H111" s="538"/>
      <c r="I111" s="652"/>
      <c r="J111" s="538"/>
      <c r="K111" s="836"/>
      <c r="L111" s="538"/>
      <c r="M111" s="695">
        <f>CEILING('Hidden Calculations'!BE103-'Hidden Calculations'!BA103-'Hidden Calculations'!BC103,0.0001)</f>
        <v>0</v>
      </c>
      <c r="N111" s="331">
        <f>CEILING('Hidden Calculations'!BF103-'Hidden Calculations'!BB103-'Hidden Calculations'!BD103,0.0001)</f>
        <v>0</v>
      </c>
      <c r="O111" s="708"/>
      <c r="P111" s="538"/>
      <c r="Q111" s="226"/>
    </row>
    <row r="112" spans="1:17" ht="14.25" x14ac:dyDescent="0.2">
      <c r="A112" s="708"/>
      <c r="B112" s="538"/>
      <c r="C112" s="539"/>
      <c r="D112" s="540"/>
      <c r="E112" s="541"/>
      <c r="F112" s="401"/>
      <c r="G112" s="835"/>
      <c r="H112" s="538"/>
      <c r="I112" s="652"/>
      <c r="J112" s="538"/>
      <c r="K112" s="836"/>
      <c r="L112" s="538"/>
      <c r="M112" s="695">
        <f>CEILING('Hidden Calculations'!BE104-'Hidden Calculations'!BA104-'Hidden Calculations'!BC104,0.0001)</f>
        <v>0</v>
      </c>
      <c r="N112" s="331">
        <f>CEILING('Hidden Calculations'!BF104-'Hidden Calculations'!BB104-'Hidden Calculations'!BD104,0.0001)</f>
        <v>0</v>
      </c>
      <c r="O112" s="708"/>
      <c r="P112" s="538"/>
      <c r="Q112" s="226"/>
    </row>
    <row r="113" spans="1:17" ht="14.25" x14ac:dyDescent="0.2">
      <c r="A113" s="708"/>
      <c r="B113" s="538"/>
      <c r="C113" s="539"/>
      <c r="D113" s="540"/>
      <c r="E113" s="541"/>
      <c r="F113" s="401"/>
      <c r="G113" s="835"/>
      <c r="H113" s="538"/>
      <c r="I113" s="652"/>
      <c r="J113" s="538"/>
      <c r="K113" s="836"/>
      <c r="L113" s="538"/>
      <c r="M113" s="695">
        <f>CEILING('Hidden Calculations'!BE105-'Hidden Calculations'!BA105-'Hidden Calculations'!BC105,0.0001)</f>
        <v>0</v>
      </c>
      <c r="N113" s="331">
        <f>CEILING('Hidden Calculations'!BF105-'Hidden Calculations'!BB105-'Hidden Calculations'!BD105,0.0001)</f>
        <v>0</v>
      </c>
      <c r="O113" s="708"/>
      <c r="P113" s="538"/>
      <c r="Q113" s="226"/>
    </row>
    <row r="114" spans="1:17" ht="14.25" x14ac:dyDescent="0.2">
      <c r="A114" s="708"/>
      <c r="B114" s="538"/>
      <c r="C114" s="539"/>
      <c r="D114" s="540"/>
      <c r="E114" s="541"/>
      <c r="F114" s="401"/>
      <c r="G114" s="835"/>
      <c r="H114" s="538"/>
      <c r="I114" s="652"/>
      <c r="J114" s="538"/>
      <c r="K114" s="836"/>
      <c r="L114" s="538"/>
      <c r="M114" s="695">
        <f>CEILING('Hidden Calculations'!BE106-'Hidden Calculations'!BA106-'Hidden Calculations'!BC106,0.0001)</f>
        <v>0</v>
      </c>
      <c r="N114" s="331">
        <f>CEILING('Hidden Calculations'!BF106-'Hidden Calculations'!BB106-'Hidden Calculations'!BD106,0.0001)</f>
        <v>0</v>
      </c>
      <c r="O114" s="708"/>
      <c r="P114" s="538"/>
      <c r="Q114" s="226"/>
    </row>
    <row r="115" spans="1:17" ht="14.25" x14ac:dyDescent="0.2">
      <c r="A115" s="708"/>
      <c r="B115" s="538"/>
      <c r="C115" s="539"/>
      <c r="D115" s="540"/>
      <c r="E115" s="541"/>
      <c r="F115" s="401"/>
      <c r="G115" s="835"/>
      <c r="H115" s="538"/>
      <c r="I115" s="652"/>
      <c r="J115" s="538"/>
      <c r="K115" s="836"/>
      <c r="L115" s="538"/>
      <c r="M115" s="695">
        <f>CEILING('Hidden Calculations'!BE107-'Hidden Calculations'!BA107-'Hidden Calculations'!BC107,0.0001)</f>
        <v>0</v>
      </c>
      <c r="N115" s="331">
        <f>CEILING('Hidden Calculations'!BF107-'Hidden Calculations'!BB107-'Hidden Calculations'!BD107,0.0001)</f>
        <v>0</v>
      </c>
      <c r="O115" s="708"/>
      <c r="P115" s="538"/>
      <c r="Q115" s="226"/>
    </row>
    <row r="116" spans="1:17" ht="14.25" x14ac:dyDescent="0.2">
      <c r="A116" s="708"/>
      <c r="B116" s="538"/>
      <c r="C116" s="539"/>
      <c r="D116" s="540"/>
      <c r="E116" s="541"/>
      <c r="F116" s="401"/>
      <c r="G116" s="835"/>
      <c r="H116" s="538"/>
      <c r="I116" s="652"/>
      <c r="J116" s="538"/>
      <c r="K116" s="836"/>
      <c r="L116" s="538"/>
      <c r="M116" s="695">
        <f>CEILING('Hidden Calculations'!BE108-'Hidden Calculations'!BA108-'Hidden Calculations'!BC108,0.0001)</f>
        <v>0</v>
      </c>
      <c r="N116" s="331">
        <f>CEILING('Hidden Calculations'!BF108-'Hidden Calculations'!BB108-'Hidden Calculations'!BD108,0.0001)</f>
        <v>0</v>
      </c>
      <c r="O116" s="708"/>
      <c r="P116" s="538"/>
      <c r="Q116" s="226"/>
    </row>
    <row r="117" spans="1:17" ht="14.25" x14ac:dyDescent="0.2">
      <c r="A117" s="708"/>
      <c r="B117" s="538"/>
      <c r="C117" s="539"/>
      <c r="D117" s="540"/>
      <c r="E117" s="541"/>
      <c r="F117" s="401"/>
      <c r="G117" s="835"/>
      <c r="H117" s="538"/>
      <c r="I117" s="652"/>
      <c r="J117" s="538"/>
      <c r="K117" s="836"/>
      <c r="L117" s="538"/>
      <c r="M117" s="695">
        <f>CEILING('Hidden Calculations'!BE109-'Hidden Calculations'!BA109-'Hidden Calculations'!BC109,0.0001)</f>
        <v>0</v>
      </c>
      <c r="N117" s="331">
        <f>CEILING('Hidden Calculations'!BF109-'Hidden Calculations'!BB109-'Hidden Calculations'!BD109,0.0001)</f>
        <v>0</v>
      </c>
      <c r="O117" s="708"/>
      <c r="P117" s="538"/>
      <c r="Q117" s="226"/>
    </row>
    <row r="118" spans="1:17" ht="14.25" x14ac:dyDescent="0.2">
      <c r="A118" s="708"/>
      <c r="B118" s="538"/>
      <c r="C118" s="539"/>
      <c r="D118" s="540"/>
      <c r="E118" s="541"/>
      <c r="F118" s="401"/>
      <c r="G118" s="835"/>
      <c r="H118" s="538"/>
      <c r="I118" s="652"/>
      <c r="J118" s="538"/>
      <c r="K118" s="836"/>
      <c r="L118" s="538"/>
      <c r="M118" s="695">
        <f>CEILING('Hidden Calculations'!BE110-'Hidden Calculations'!BA110-'Hidden Calculations'!BC110,0.0001)</f>
        <v>0</v>
      </c>
      <c r="N118" s="331">
        <f>CEILING('Hidden Calculations'!BF110-'Hidden Calculations'!BB110-'Hidden Calculations'!BD110,0.0001)</f>
        <v>0</v>
      </c>
      <c r="O118" s="708"/>
      <c r="P118" s="538"/>
      <c r="Q118" s="226"/>
    </row>
    <row r="119" spans="1:17" ht="14.25" x14ac:dyDescent="0.2">
      <c r="A119" s="708"/>
      <c r="B119" s="538"/>
      <c r="C119" s="539"/>
      <c r="D119" s="540"/>
      <c r="E119" s="541"/>
      <c r="F119" s="401"/>
      <c r="G119" s="835"/>
      <c r="H119" s="538"/>
      <c r="I119" s="652"/>
      <c r="J119" s="538"/>
      <c r="K119" s="836"/>
      <c r="L119" s="538"/>
      <c r="M119" s="695">
        <f>CEILING('Hidden Calculations'!BE111-'Hidden Calculations'!BA111-'Hidden Calculations'!BC111,0.0001)</f>
        <v>0</v>
      </c>
      <c r="N119" s="331">
        <f>CEILING('Hidden Calculations'!BF111-'Hidden Calculations'!BB111-'Hidden Calculations'!BD111,0.0001)</f>
        <v>0</v>
      </c>
      <c r="O119" s="708"/>
      <c r="P119" s="538"/>
      <c r="Q119" s="226"/>
    </row>
    <row r="120" spans="1:17" ht="14.25" x14ac:dyDescent="0.2">
      <c r="A120" s="708"/>
      <c r="B120" s="538"/>
      <c r="C120" s="539"/>
      <c r="D120" s="540"/>
      <c r="E120" s="541"/>
      <c r="F120" s="401"/>
      <c r="G120" s="835"/>
      <c r="H120" s="538"/>
      <c r="I120" s="652"/>
      <c r="J120" s="538"/>
      <c r="K120" s="836"/>
      <c r="L120" s="538"/>
      <c r="M120" s="695">
        <f>CEILING('Hidden Calculations'!BE112-'Hidden Calculations'!BA112-'Hidden Calculations'!BC112,0.0001)</f>
        <v>0</v>
      </c>
      <c r="N120" s="331">
        <f>CEILING('Hidden Calculations'!BF112-'Hidden Calculations'!BB112-'Hidden Calculations'!BD112,0.0001)</f>
        <v>0</v>
      </c>
      <c r="O120" s="708"/>
      <c r="P120" s="538"/>
      <c r="Q120" s="226"/>
    </row>
    <row r="121" spans="1:17" ht="14.25" x14ac:dyDescent="0.2">
      <c r="A121" s="708"/>
      <c r="B121" s="538"/>
      <c r="C121" s="539"/>
      <c r="D121" s="540"/>
      <c r="E121" s="541"/>
      <c r="F121" s="401"/>
      <c r="G121" s="835"/>
      <c r="H121" s="538"/>
      <c r="I121" s="652"/>
      <c r="J121" s="538"/>
      <c r="K121" s="836"/>
      <c r="L121" s="538"/>
      <c r="M121" s="695">
        <f>CEILING('Hidden Calculations'!BE113-'Hidden Calculations'!BA113-'Hidden Calculations'!BC113,0.0001)</f>
        <v>0</v>
      </c>
      <c r="N121" s="331">
        <f>CEILING('Hidden Calculations'!BF113-'Hidden Calculations'!BB113-'Hidden Calculations'!BD113,0.0001)</f>
        <v>0</v>
      </c>
      <c r="O121" s="708"/>
      <c r="P121" s="538"/>
      <c r="Q121" s="226"/>
    </row>
    <row r="122" spans="1:17" ht="14.25" x14ac:dyDescent="0.2">
      <c r="A122" s="708"/>
      <c r="B122" s="538"/>
      <c r="C122" s="539"/>
      <c r="D122" s="540"/>
      <c r="E122" s="541"/>
      <c r="F122" s="401"/>
      <c r="G122" s="835"/>
      <c r="H122" s="538"/>
      <c r="I122" s="652"/>
      <c r="J122" s="538"/>
      <c r="K122" s="836"/>
      <c r="L122" s="538"/>
      <c r="M122" s="695">
        <f>CEILING('Hidden Calculations'!BE114-'Hidden Calculations'!BA114-'Hidden Calculations'!BC114,0.0001)</f>
        <v>0</v>
      </c>
      <c r="N122" s="331">
        <f>CEILING('Hidden Calculations'!BF114-'Hidden Calculations'!BB114-'Hidden Calculations'!BD114,0.0001)</f>
        <v>0</v>
      </c>
      <c r="O122" s="708"/>
      <c r="P122" s="538"/>
      <c r="Q122" s="226"/>
    </row>
    <row r="123" spans="1:17" ht="14.25" x14ac:dyDescent="0.2">
      <c r="A123" s="708"/>
      <c r="B123" s="538"/>
      <c r="C123" s="539"/>
      <c r="D123" s="540"/>
      <c r="E123" s="541"/>
      <c r="F123" s="401"/>
      <c r="G123" s="835"/>
      <c r="H123" s="538"/>
      <c r="I123" s="652"/>
      <c r="J123" s="538"/>
      <c r="K123" s="836"/>
      <c r="L123" s="538"/>
      <c r="M123" s="695">
        <f>CEILING('Hidden Calculations'!BE115-'Hidden Calculations'!BA115-'Hidden Calculations'!BC115,0.0001)</f>
        <v>0</v>
      </c>
      <c r="N123" s="331">
        <f>CEILING('Hidden Calculations'!BF115-'Hidden Calculations'!BB115-'Hidden Calculations'!BD115,0.0001)</f>
        <v>0</v>
      </c>
      <c r="O123" s="708"/>
      <c r="P123" s="538"/>
      <c r="Q123" s="226"/>
    </row>
    <row r="124" spans="1:17" ht="14.25" x14ac:dyDescent="0.2">
      <c r="A124" s="708"/>
      <c r="B124" s="538"/>
      <c r="C124" s="539"/>
      <c r="D124" s="540"/>
      <c r="E124" s="541"/>
      <c r="F124" s="401"/>
      <c r="G124" s="835"/>
      <c r="H124" s="538"/>
      <c r="I124" s="652"/>
      <c r="J124" s="538"/>
      <c r="K124" s="836"/>
      <c r="L124" s="538"/>
      <c r="M124" s="695">
        <f>CEILING('Hidden Calculations'!BE116-'Hidden Calculations'!BA116-'Hidden Calculations'!BC116,0.0001)</f>
        <v>0</v>
      </c>
      <c r="N124" s="331">
        <f>CEILING('Hidden Calculations'!BF116-'Hidden Calculations'!BB116-'Hidden Calculations'!BD116,0.0001)</f>
        <v>0</v>
      </c>
      <c r="O124" s="708"/>
      <c r="P124" s="538"/>
      <c r="Q124" s="226"/>
    </row>
    <row r="125" spans="1:17" ht="14.25" x14ac:dyDescent="0.2">
      <c r="A125" s="708"/>
      <c r="B125" s="538"/>
      <c r="C125" s="539"/>
      <c r="D125" s="540"/>
      <c r="E125" s="541"/>
      <c r="F125" s="401"/>
      <c r="G125" s="835"/>
      <c r="H125" s="538"/>
      <c r="I125" s="652"/>
      <c r="J125" s="538"/>
      <c r="K125" s="836"/>
      <c r="L125" s="538"/>
      <c r="M125" s="695">
        <f>CEILING('Hidden Calculations'!BE117-'Hidden Calculations'!BA117-'Hidden Calculations'!BC117,0.0001)</f>
        <v>0</v>
      </c>
      <c r="N125" s="331">
        <f>CEILING('Hidden Calculations'!BF117-'Hidden Calculations'!BB117-'Hidden Calculations'!BD117,0.0001)</f>
        <v>0</v>
      </c>
      <c r="O125" s="708"/>
      <c r="P125" s="538"/>
      <c r="Q125" s="226"/>
    </row>
    <row r="126" spans="1:17" ht="14.25" x14ac:dyDescent="0.2">
      <c r="A126" s="708"/>
      <c r="B126" s="538"/>
      <c r="C126" s="539"/>
      <c r="D126" s="540"/>
      <c r="E126" s="541"/>
      <c r="F126" s="401"/>
      <c r="G126" s="835"/>
      <c r="H126" s="538"/>
      <c r="I126" s="652"/>
      <c r="J126" s="538"/>
      <c r="K126" s="836"/>
      <c r="L126" s="538"/>
      <c r="M126" s="695">
        <f>CEILING('Hidden Calculations'!BE118-'Hidden Calculations'!BA118-'Hidden Calculations'!BC118,0.0001)</f>
        <v>0</v>
      </c>
      <c r="N126" s="331">
        <f>CEILING('Hidden Calculations'!BF118-'Hidden Calculations'!BB118-'Hidden Calculations'!BD118,0.0001)</f>
        <v>0</v>
      </c>
      <c r="O126" s="708"/>
      <c r="P126" s="538"/>
      <c r="Q126" s="226"/>
    </row>
    <row r="127" spans="1:17" ht="14.25" x14ac:dyDescent="0.2">
      <c r="A127" s="708"/>
      <c r="B127" s="538"/>
      <c r="C127" s="539"/>
      <c r="D127" s="540"/>
      <c r="E127" s="541"/>
      <c r="F127" s="401"/>
      <c r="G127" s="835"/>
      <c r="H127" s="538"/>
      <c r="I127" s="652"/>
      <c r="J127" s="538"/>
      <c r="K127" s="836"/>
      <c r="L127" s="538"/>
      <c r="M127" s="695">
        <f>CEILING('Hidden Calculations'!BE119-'Hidden Calculations'!BA119-'Hidden Calculations'!BC119,0.0001)</f>
        <v>0</v>
      </c>
      <c r="N127" s="331">
        <f>CEILING('Hidden Calculations'!BF119-'Hidden Calculations'!BB119-'Hidden Calculations'!BD119,0.0001)</f>
        <v>0</v>
      </c>
      <c r="O127" s="708"/>
      <c r="P127" s="538"/>
      <c r="Q127" s="226"/>
    </row>
    <row r="128" spans="1:17" ht="14.25" x14ac:dyDescent="0.2">
      <c r="A128" s="708"/>
      <c r="B128" s="538"/>
      <c r="C128" s="539"/>
      <c r="D128" s="540"/>
      <c r="E128" s="541"/>
      <c r="F128" s="401"/>
      <c r="G128" s="835"/>
      <c r="H128" s="538"/>
      <c r="I128" s="652"/>
      <c r="J128" s="538"/>
      <c r="K128" s="836"/>
      <c r="L128" s="538"/>
      <c r="M128" s="695">
        <f>CEILING('Hidden Calculations'!BE120-'Hidden Calculations'!BA120-'Hidden Calculations'!BC120,0.0001)</f>
        <v>0</v>
      </c>
      <c r="N128" s="331">
        <f>CEILING('Hidden Calculations'!BF120-'Hidden Calculations'!BB120-'Hidden Calculations'!BD120,0.0001)</f>
        <v>0</v>
      </c>
      <c r="O128" s="708"/>
      <c r="P128" s="538"/>
      <c r="Q128" s="226"/>
    </row>
    <row r="129" spans="1:17" ht="14.25" x14ac:dyDescent="0.2">
      <c r="A129" s="708"/>
      <c r="B129" s="538"/>
      <c r="C129" s="539"/>
      <c r="D129" s="540"/>
      <c r="E129" s="541"/>
      <c r="F129" s="401"/>
      <c r="G129" s="835"/>
      <c r="H129" s="538"/>
      <c r="I129" s="652"/>
      <c r="J129" s="538"/>
      <c r="K129" s="836"/>
      <c r="L129" s="538"/>
      <c r="M129" s="695">
        <f>CEILING('Hidden Calculations'!BE121-'Hidden Calculations'!BA121-'Hidden Calculations'!BC121,0.0001)</f>
        <v>0</v>
      </c>
      <c r="N129" s="331">
        <f>CEILING('Hidden Calculations'!BF121-'Hidden Calculations'!BB121-'Hidden Calculations'!BD121,0.0001)</f>
        <v>0</v>
      </c>
      <c r="O129" s="708"/>
      <c r="P129" s="538"/>
      <c r="Q129" s="226"/>
    </row>
    <row r="130" spans="1:17" ht="14.25" x14ac:dyDescent="0.2">
      <c r="A130" s="708"/>
      <c r="B130" s="538"/>
      <c r="C130" s="539"/>
      <c r="D130" s="540"/>
      <c r="E130" s="541"/>
      <c r="F130" s="401"/>
      <c r="G130" s="835"/>
      <c r="H130" s="538"/>
      <c r="I130" s="652"/>
      <c r="J130" s="538"/>
      <c r="K130" s="836"/>
      <c r="L130" s="538"/>
      <c r="M130" s="695">
        <f>CEILING('Hidden Calculations'!BE122-'Hidden Calculations'!BA122-'Hidden Calculations'!BC122,0.0001)</f>
        <v>0</v>
      </c>
      <c r="N130" s="331">
        <f>CEILING('Hidden Calculations'!BF122-'Hidden Calculations'!BB122-'Hidden Calculations'!BD122,0.0001)</f>
        <v>0</v>
      </c>
      <c r="O130" s="708"/>
      <c r="P130" s="538"/>
      <c r="Q130" s="226"/>
    </row>
    <row r="131" spans="1:17" ht="14.25" x14ac:dyDescent="0.2">
      <c r="A131" s="708"/>
      <c r="B131" s="538"/>
      <c r="C131" s="539"/>
      <c r="D131" s="540"/>
      <c r="E131" s="541"/>
      <c r="F131" s="401"/>
      <c r="G131" s="835"/>
      <c r="H131" s="538"/>
      <c r="I131" s="652"/>
      <c r="J131" s="538"/>
      <c r="K131" s="836"/>
      <c r="L131" s="538"/>
      <c r="M131" s="695">
        <f>CEILING('Hidden Calculations'!BE123-'Hidden Calculations'!BA123-'Hidden Calculations'!BC123,0.0001)</f>
        <v>0</v>
      </c>
      <c r="N131" s="331">
        <f>CEILING('Hidden Calculations'!BF123-'Hidden Calculations'!BB123-'Hidden Calculations'!BD123,0.0001)</f>
        <v>0</v>
      </c>
      <c r="O131" s="708"/>
      <c r="P131" s="538"/>
      <c r="Q131" s="226"/>
    </row>
    <row r="132" spans="1:17" ht="14.25" x14ac:dyDescent="0.2">
      <c r="A132" s="708"/>
      <c r="B132" s="538"/>
      <c r="C132" s="539"/>
      <c r="D132" s="540"/>
      <c r="E132" s="541"/>
      <c r="F132" s="401"/>
      <c r="G132" s="835"/>
      <c r="H132" s="538"/>
      <c r="I132" s="652"/>
      <c r="J132" s="538"/>
      <c r="K132" s="836"/>
      <c r="L132" s="538"/>
      <c r="M132" s="695">
        <f>CEILING('Hidden Calculations'!BE124-'Hidden Calculations'!BA124-'Hidden Calculations'!BC124,0.0001)</f>
        <v>0</v>
      </c>
      <c r="N132" s="331">
        <f>CEILING('Hidden Calculations'!BF124-'Hidden Calculations'!BB124-'Hidden Calculations'!BD124,0.0001)</f>
        <v>0</v>
      </c>
      <c r="O132" s="708"/>
      <c r="P132" s="538"/>
      <c r="Q132" s="226"/>
    </row>
    <row r="133" spans="1:17" ht="14.25" x14ac:dyDescent="0.2">
      <c r="A133" s="708"/>
      <c r="B133" s="538"/>
      <c r="C133" s="539"/>
      <c r="D133" s="540"/>
      <c r="E133" s="541"/>
      <c r="F133" s="401"/>
      <c r="G133" s="835"/>
      <c r="H133" s="538"/>
      <c r="I133" s="652"/>
      <c r="J133" s="538"/>
      <c r="K133" s="836"/>
      <c r="L133" s="538"/>
      <c r="M133" s="695">
        <f>CEILING('Hidden Calculations'!BE125-'Hidden Calculations'!BA125-'Hidden Calculations'!BC125,0.0001)</f>
        <v>0</v>
      </c>
      <c r="N133" s="331">
        <f>CEILING('Hidden Calculations'!BF125-'Hidden Calculations'!BB125-'Hidden Calculations'!BD125,0.0001)</f>
        <v>0</v>
      </c>
      <c r="O133" s="708"/>
      <c r="P133" s="538"/>
      <c r="Q133" s="226"/>
    </row>
    <row r="134" spans="1:17" ht="14.25" x14ac:dyDescent="0.2">
      <c r="A134" s="708"/>
      <c r="B134" s="538"/>
      <c r="C134" s="539"/>
      <c r="D134" s="540"/>
      <c r="E134" s="541"/>
      <c r="F134" s="401"/>
      <c r="G134" s="835"/>
      <c r="H134" s="538"/>
      <c r="I134" s="652"/>
      <c r="J134" s="538"/>
      <c r="K134" s="836"/>
      <c r="L134" s="538"/>
      <c r="M134" s="695">
        <f>CEILING('Hidden Calculations'!BE126-'Hidden Calculations'!BA126-'Hidden Calculations'!BC126,0.0001)</f>
        <v>0</v>
      </c>
      <c r="N134" s="331">
        <f>CEILING('Hidden Calculations'!BF126-'Hidden Calculations'!BB126-'Hidden Calculations'!BD126,0.0001)</f>
        <v>0</v>
      </c>
      <c r="O134" s="708"/>
      <c r="P134" s="538"/>
      <c r="Q134" s="226"/>
    </row>
    <row r="135" spans="1:17" ht="14.25" x14ac:dyDescent="0.2">
      <c r="A135" s="708"/>
      <c r="B135" s="538"/>
      <c r="C135" s="539"/>
      <c r="D135" s="540"/>
      <c r="E135" s="541"/>
      <c r="F135" s="401"/>
      <c r="G135" s="835"/>
      <c r="H135" s="538"/>
      <c r="I135" s="652"/>
      <c r="J135" s="538"/>
      <c r="K135" s="836"/>
      <c r="L135" s="538"/>
      <c r="M135" s="695">
        <f>CEILING('Hidden Calculations'!BE127-'Hidden Calculations'!BA127-'Hidden Calculations'!BC127,0.0001)</f>
        <v>0</v>
      </c>
      <c r="N135" s="331">
        <f>CEILING('Hidden Calculations'!BF127-'Hidden Calculations'!BB127-'Hidden Calculations'!BD127,0.0001)</f>
        <v>0</v>
      </c>
      <c r="O135" s="708"/>
      <c r="P135" s="538"/>
      <c r="Q135" s="226"/>
    </row>
    <row r="136" spans="1:17" ht="14.25" x14ac:dyDescent="0.2">
      <c r="A136" s="708"/>
      <c r="B136" s="538"/>
      <c r="C136" s="539"/>
      <c r="D136" s="540"/>
      <c r="E136" s="541"/>
      <c r="F136" s="401"/>
      <c r="G136" s="835"/>
      <c r="H136" s="538"/>
      <c r="I136" s="652"/>
      <c r="J136" s="538"/>
      <c r="K136" s="836"/>
      <c r="L136" s="538"/>
      <c r="M136" s="695">
        <f>CEILING('Hidden Calculations'!BE128-'Hidden Calculations'!BA128-'Hidden Calculations'!BC128,0.0001)</f>
        <v>0</v>
      </c>
      <c r="N136" s="331">
        <f>CEILING('Hidden Calculations'!BF128-'Hidden Calculations'!BB128-'Hidden Calculations'!BD128,0.0001)</f>
        <v>0</v>
      </c>
      <c r="O136" s="708"/>
      <c r="P136" s="538"/>
      <c r="Q136" s="226"/>
    </row>
    <row r="137" spans="1:17" ht="14.25" x14ac:dyDescent="0.2">
      <c r="A137" s="708"/>
      <c r="B137" s="538"/>
      <c r="C137" s="539"/>
      <c r="D137" s="540"/>
      <c r="E137" s="541"/>
      <c r="F137" s="401"/>
      <c r="G137" s="835"/>
      <c r="H137" s="538"/>
      <c r="I137" s="652"/>
      <c r="J137" s="538"/>
      <c r="K137" s="836"/>
      <c r="L137" s="538"/>
      <c r="M137" s="695">
        <f>CEILING('Hidden Calculations'!BE129-'Hidden Calculations'!BA129-'Hidden Calculations'!BC129,0.0001)</f>
        <v>0</v>
      </c>
      <c r="N137" s="331">
        <f>CEILING('Hidden Calculations'!BF129-'Hidden Calculations'!BB129-'Hidden Calculations'!BD129,0.0001)</f>
        <v>0</v>
      </c>
      <c r="O137" s="708"/>
      <c r="P137" s="538"/>
      <c r="Q137" s="226"/>
    </row>
    <row r="138" spans="1:17" ht="14.25" x14ac:dyDescent="0.2">
      <c r="A138" s="708"/>
      <c r="B138" s="538"/>
      <c r="C138" s="539"/>
      <c r="D138" s="540"/>
      <c r="E138" s="541"/>
      <c r="F138" s="401"/>
      <c r="G138" s="835"/>
      <c r="H138" s="538"/>
      <c r="I138" s="652"/>
      <c r="J138" s="538"/>
      <c r="K138" s="836"/>
      <c r="L138" s="538"/>
      <c r="M138" s="695">
        <f>CEILING('Hidden Calculations'!BE130-'Hidden Calculations'!BA130-'Hidden Calculations'!BC130,0.0001)</f>
        <v>0</v>
      </c>
      <c r="N138" s="331">
        <f>CEILING('Hidden Calculations'!BF130-'Hidden Calculations'!BB130-'Hidden Calculations'!BD130,0.0001)</f>
        <v>0</v>
      </c>
      <c r="O138" s="708"/>
      <c r="P138" s="538"/>
      <c r="Q138" s="226"/>
    </row>
    <row r="139" spans="1:17" ht="14.25" x14ac:dyDescent="0.2">
      <c r="A139" s="708"/>
      <c r="B139" s="538"/>
      <c r="C139" s="539"/>
      <c r="D139" s="540"/>
      <c r="E139" s="541"/>
      <c r="F139" s="401"/>
      <c r="G139" s="835"/>
      <c r="H139" s="538"/>
      <c r="I139" s="652"/>
      <c r="J139" s="538"/>
      <c r="K139" s="836"/>
      <c r="L139" s="538"/>
      <c r="M139" s="695">
        <f>CEILING('Hidden Calculations'!BE131-'Hidden Calculations'!BA131-'Hidden Calculations'!BC131,0.0001)</f>
        <v>0</v>
      </c>
      <c r="N139" s="331">
        <f>CEILING('Hidden Calculations'!BF131-'Hidden Calculations'!BB131-'Hidden Calculations'!BD131,0.0001)</f>
        <v>0</v>
      </c>
      <c r="O139" s="708"/>
      <c r="P139" s="538"/>
      <c r="Q139" s="226"/>
    </row>
    <row r="140" spans="1:17" ht="14.25" x14ac:dyDescent="0.2">
      <c r="A140" s="708"/>
      <c r="B140" s="538"/>
      <c r="C140" s="539"/>
      <c r="D140" s="540"/>
      <c r="E140" s="541"/>
      <c r="F140" s="401"/>
      <c r="G140" s="835"/>
      <c r="H140" s="538"/>
      <c r="I140" s="652"/>
      <c r="J140" s="538"/>
      <c r="K140" s="836"/>
      <c r="L140" s="538"/>
      <c r="M140" s="695">
        <f>CEILING('Hidden Calculations'!BE132-'Hidden Calculations'!BA132-'Hidden Calculations'!BC132,0.0001)</f>
        <v>0</v>
      </c>
      <c r="N140" s="331">
        <f>CEILING('Hidden Calculations'!BF132-'Hidden Calculations'!BB132-'Hidden Calculations'!BD132,0.0001)</f>
        <v>0</v>
      </c>
      <c r="O140" s="708"/>
      <c r="P140" s="538"/>
      <c r="Q140" s="226"/>
    </row>
    <row r="141" spans="1:17" ht="14.25" x14ac:dyDescent="0.2">
      <c r="A141" s="708"/>
      <c r="B141" s="538"/>
      <c r="C141" s="539"/>
      <c r="D141" s="540"/>
      <c r="E141" s="541"/>
      <c r="F141" s="401"/>
      <c r="G141" s="835"/>
      <c r="H141" s="538"/>
      <c r="I141" s="652"/>
      <c r="J141" s="538"/>
      <c r="K141" s="836"/>
      <c r="L141" s="538"/>
      <c r="M141" s="695">
        <f>CEILING('Hidden Calculations'!BE133-'Hidden Calculations'!BA133-'Hidden Calculations'!BC133,0.0001)</f>
        <v>0</v>
      </c>
      <c r="N141" s="331">
        <f>CEILING('Hidden Calculations'!BF133-'Hidden Calculations'!BB133-'Hidden Calculations'!BD133,0.0001)</f>
        <v>0</v>
      </c>
      <c r="O141" s="708"/>
      <c r="P141" s="538"/>
      <c r="Q141" s="226"/>
    </row>
    <row r="142" spans="1:17" ht="14.25" x14ac:dyDescent="0.2">
      <c r="A142" s="708"/>
      <c r="B142" s="538"/>
      <c r="C142" s="539"/>
      <c r="D142" s="540"/>
      <c r="E142" s="541"/>
      <c r="F142" s="401"/>
      <c r="G142" s="835"/>
      <c r="H142" s="538"/>
      <c r="I142" s="652"/>
      <c r="J142" s="538"/>
      <c r="K142" s="836"/>
      <c r="L142" s="538"/>
      <c r="M142" s="695">
        <f>CEILING('Hidden Calculations'!BE134-'Hidden Calculations'!BA134-'Hidden Calculations'!BC134,0.0001)</f>
        <v>0</v>
      </c>
      <c r="N142" s="331">
        <f>CEILING('Hidden Calculations'!BF134-'Hidden Calculations'!BB134-'Hidden Calculations'!BD134,0.0001)</f>
        <v>0</v>
      </c>
      <c r="O142" s="708"/>
      <c r="P142" s="538"/>
      <c r="Q142" s="226"/>
    </row>
    <row r="143" spans="1:17" ht="14.25" x14ac:dyDescent="0.2">
      <c r="A143" s="708"/>
      <c r="B143" s="538"/>
      <c r="C143" s="539"/>
      <c r="D143" s="540"/>
      <c r="E143" s="541"/>
      <c r="F143" s="401"/>
      <c r="G143" s="835"/>
      <c r="H143" s="538"/>
      <c r="I143" s="652"/>
      <c r="J143" s="538"/>
      <c r="K143" s="836"/>
      <c r="L143" s="538"/>
      <c r="M143" s="695">
        <f>CEILING('Hidden Calculations'!BE135-'Hidden Calculations'!BA135-'Hidden Calculations'!BC135,0.0001)</f>
        <v>0</v>
      </c>
      <c r="N143" s="331">
        <f>CEILING('Hidden Calculations'!BF135-'Hidden Calculations'!BB135-'Hidden Calculations'!BD135,0.0001)</f>
        <v>0</v>
      </c>
      <c r="O143" s="708"/>
      <c r="P143" s="538"/>
      <c r="Q143" s="226"/>
    </row>
    <row r="144" spans="1:17" ht="14.25" x14ac:dyDescent="0.2">
      <c r="A144" s="708"/>
      <c r="B144" s="538"/>
      <c r="C144" s="539"/>
      <c r="D144" s="540"/>
      <c r="E144" s="541"/>
      <c r="F144" s="401"/>
      <c r="G144" s="835"/>
      <c r="H144" s="538"/>
      <c r="I144" s="652"/>
      <c r="J144" s="538"/>
      <c r="K144" s="836"/>
      <c r="L144" s="538"/>
      <c r="M144" s="695">
        <f>CEILING('Hidden Calculations'!BE136-'Hidden Calculations'!BA136-'Hidden Calculations'!BC136,0.0001)</f>
        <v>0</v>
      </c>
      <c r="N144" s="331">
        <f>CEILING('Hidden Calculations'!BF136-'Hidden Calculations'!BB136-'Hidden Calculations'!BD136,0.0001)</f>
        <v>0</v>
      </c>
      <c r="O144" s="708"/>
      <c r="P144" s="538"/>
      <c r="Q144" s="226"/>
    </row>
    <row r="145" spans="1:17" ht="14.25" x14ac:dyDescent="0.2">
      <c r="A145" s="708"/>
      <c r="B145" s="538"/>
      <c r="C145" s="539"/>
      <c r="D145" s="540"/>
      <c r="E145" s="541"/>
      <c r="F145" s="401"/>
      <c r="G145" s="835"/>
      <c r="H145" s="538"/>
      <c r="I145" s="652"/>
      <c r="J145" s="538"/>
      <c r="K145" s="836"/>
      <c r="L145" s="538"/>
      <c r="M145" s="695">
        <f>CEILING('Hidden Calculations'!BE137-'Hidden Calculations'!BA137-'Hidden Calculations'!BC137,0.0001)</f>
        <v>0</v>
      </c>
      <c r="N145" s="331">
        <f>CEILING('Hidden Calculations'!BF137-'Hidden Calculations'!BB137-'Hidden Calculations'!BD137,0.0001)</f>
        <v>0</v>
      </c>
      <c r="O145" s="708"/>
      <c r="P145" s="538"/>
      <c r="Q145" s="226"/>
    </row>
    <row r="146" spans="1:17" ht="14.25" x14ac:dyDescent="0.2">
      <c r="A146" s="708"/>
      <c r="B146" s="538"/>
      <c r="C146" s="539"/>
      <c r="D146" s="540"/>
      <c r="E146" s="541"/>
      <c r="F146" s="401"/>
      <c r="G146" s="835"/>
      <c r="H146" s="538"/>
      <c r="I146" s="652"/>
      <c r="J146" s="538"/>
      <c r="K146" s="836"/>
      <c r="L146" s="538"/>
      <c r="M146" s="695">
        <f>CEILING('Hidden Calculations'!BE138-'Hidden Calculations'!BA138-'Hidden Calculations'!BC138,0.0001)</f>
        <v>0</v>
      </c>
      <c r="N146" s="331">
        <f>CEILING('Hidden Calculations'!BF138-'Hidden Calculations'!BB138-'Hidden Calculations'!BD138,0.0001)</f>
        <v>0</v>
      </c>
      <c r="O146" s="708"/>
      <c r="P146" s="538"/>
      <c r="Q146" s="226"/>
    </row>
    <row r="147" spans="1:17" ht="14.25" x14ac:dyDescent="0.2">
      <c r="A147" s="708"/>
      <c r="B147" s="538"/>
      <c r="C147" s="539"/>
      <c r="D147" s="540"/>
      <c r="E147" s="541"/>
      <c r="F147" s="401"/>
      <c r="G147" s="835"/>
      <c r="H147" s="538"/>
      <c r="I147" s="652"/>
      <c r="J147" s="538"/>
      <c r="K147" s="836"/>
      <c r="L147" s="538"/>
      <c r="M147" s="695">
        <f>CEILING('Hidden Calculations'!BE139-'Hidden Calculations'!BA139-'Hidden Calculations'!BC139,0.0001)</f>
        <v>0</v>
      </c>
      <c r="N147" s="331">
        <f>CEILING('Hidden Calculations'!BF139-'Hidden Calculations'!BB139-'Hidden Calculations'!BD139,0.0001)</f>
        <v>0</v>
      </c>
      <c r="O147" s="708"/>
      <c r="P147" s="538"/>
      <c r="Q147" s="226"/>
    </row>
    <row r="148" spans="1:17" ht="14.25" x14ac:dyDescent="0.2">
      <c r="A148" s="708"/>
      <c r="B148" s="538"/>
      <c r="C148" s="539"/>
      <c r="D148" s="540"/>
      <c r="E148" s="541"/>
      <c r="F148" s="401"/>
      <c r="G148" s="835"/>
      <c r="H148" s="538"/>
      <c r="I148" s="652"/>
      <c r="J148" s="538"/>
      <c r="K148" s="836"/>
      <c r="L148" s="538"/>
      <c r="M148" s="695">
        <f>CEILING('Hidden Calculations'!BE140-'Hidden Calculations'!BA140-'Hidden Calculations'!BC140,0.0001)</f>
        <v>0</v>
      </c>
      <c r="N148" s="331">
        <f>CEILING('Hidden Calculations'!BF140-'Hidden Calculations'!BB140-'Hidden Calculations'!BD140,0.0001)</f>
        <v>0</v>
      </c>
      <c r="O148" s="708"/>
      <c r="P148" s="538"/>
      <c r="Q148" s="226"/>
    </row>
    <row r="149" spans="1:17" ht="14.25" x14ac:dyDescent="0.2">
      <c r="A149" s="708"/>
      <c r="B149" s="538"/>
      <c r="C149" s="539"/>
      <c r="D149" s="540"/>
      <c r="E149" s="541"/>
      <c r="F149" s="401"/>
      <c r="G149" s="835"/>
      <c r="H149" s="538"/>
      <c r="I149" s="652"/>
      <c r="J149" s="538"/>
      <c r="K149" s="836"/>
      <c r="L149" s="538"/>
      <c r="M149" s="695">
        <f>CEILING('Hidden Calculations'!BE141-'Hidden Calculations'!BA141-'Hidden Calculations'!BC141,0.0001)</f>
        <v>0</v>
      </c>
      <c r="N149" s="331">
        <f>CEILING('Hidden Calculations'!BF141-'Hidden Calculations'!BB141-'Hidden Calculations'!BD141,0.0001)</f>
        <v>0</v>
      </c>
      <c r="O149" s="708"/>
      <c r="P149" s="538"/>
      <c r="Q149" s="226"/>
    </row>
    <row r="150" spans="1:17" ht="14.25" x14ac:dyDescent="0.2">
      <c r="A150" s="708"/>
      <c r="B150" s="538"/>
      <c r="C150" s="539"/>
      <c r="D150" s="540"/>
      <c r="E150" s="541"/>
      <c r="F150" s="401"/>
      <c r="G150" s="835"/>
      <c r="H150" s="538"/>
      <c r="I150" s="652"/>
      <c r="J150" s="538"/>
      <c r="K150" s="836"/>
      <c r="L150" s="538"/>
      <c r="M150" s="695">
        <f>CEILING('Hidden Calculations'!BE142-'Hidden Calculations'!BA142-'Hidden Calculations'!BC142,0.0001)</f>
        <v>0</v>
      </c>
      <c r="N150" s="331">
        <f>CEILING('Hidden Calculations'!BF142-'Hidden Calculations'!BB142-'Hidden Calculations'!BD142,0.0001)</f>
        <v>0</v>
      </c>
      <c r="O150" s="708"/>
      <c r="P150" s="538"/>
      <c r="Q150" s="226"/>
    </row>
    <row r="151" spans="1:17" ht="14.25" x14ac:dyDescent="0.2">
      <c r="A151" s="708"/>
      <c r="B151" s="538"/>
      <c r="C151" s="539"/>
      <c r="D151" s="540"/>
      <c r="E151" s="541"/>
      <c r="F151" s="401"/>
      <c r="G151" s="835"/>
      <c r="H151" s="538"/>
      <c r="I151" s="652"/>
      <c r="J151" s="538"/>
      <c r="K151" s="836"/>
      <c r="L151" s="538"/>
      <c r="M151" s="695">
        <f>CEILING('Hidden Calculations'!BE143-'Hidden Calculations'!BA143-'Hidden Calculations'!BC143,0.0001)</f>
        <v>0</v>
      </c>
      <c r="N151" s="331">
        <f>CEILING('Hidden Calculations'!BF143-'Hidden Calculations'!BB143-'Hidden Calculations'!BD143,0.0001)</f>
        <v>0</v>
      </c>
      <c r="O151" s="708"/>
      <c r="P151" s="538"/>
      <c r="Q151" s="226"/>
    </row>
    <row r="152" spans="1:17" ht="14.25" x14ac:dyDescent="0.2">
      <c r="A152" s="708"/>
      <c r="B152" s="538"/>
      <c r="C152" s="539"/>
      <c r="D152" s="540"/>
      <c r="E152" s="541"/>
      <c r="F152" s="401"/>
      <c r="G152" s="835"/>
      <c r="H152" s="538"/>
      <c r="I152" s="652"/>
      <c r="J152" s="538"/>
      <c r="K152" s="836"/>
      <c r="L152" s="538"/>
      <c r="M152" s="695">
        <f>CEILING('Hidden Calculations'!BE144-'Hidden Calculations'!BA144-'Hidden Calculations'!BC144,0.0001)</f>
        <v>0</v>
      </c>
      <c r="N152" s="331">
        <f>CEILING('Hidden Calculations'!BF144-'Hidden Calculations'!BB144-'Hidden Calculations'!BD144,0.0001)</f>
        <v>0</v>
      </c>
      <c r="O152" s="708"/>
      <c r="P152" s="538"/>
      <c r="Q152" s="226"/>
    </row>
    <row r="153" spans="1:17" ht="14.25" x14ac:dyDescent="0.2">
      <c r="A153" s="708"/>
      <c r="B153" s="538"/>
      <c r="C153" s="539"/>
      <c r="D153" s="540"/>
      <c r="E153" s="541"/>
      <c r="F153" s="401"/>
      <c r="G153" s="835"/>
      <c r="H153" s="538"/>
      <c r="I153" s="652"/>
      <c r="J153" s="538"/>
      <c r="K153" s="836"/>
      <c r="L153" s="538"/>
      <c r="M153" s="695">
        <f>CEILING('Hidden Calculations'!BE145-'Hidden Calculations'!BA145-'Hidden Calculations'!BC145,0.0001)</f>
        <v>0</v>
      </c>
      <c r="N153" s="331">
        <f>CEILING('Hidden Calculations'!BF145-'Hidden Calculations'!BB145-'Hidden Calculations'!BD145,0.0001)</f>
        <v>0</v>
      </c>
      <c r="O153" s="708"/>
      <c r="P153" s="538"/>
      <c r="Q153" s="226"/>
    </row>
    <row r="154" spans="1:17" ht="14.25" x14ac:dyDescent="0.2">
      <c r="A154" s="708"/>
      <c r="B154" s="538"/>
      <c r="C154" s="539"/>
      <c r="D154" s="540"/>
      <c r="E154" s="541"/>
      <c r="F154" s="401"/>
      <c r="G154" s="835"/>
      <c r="H154" s="538"/>
      <c r="I154" s="652"/>
      <c r="J154" s="538"/>
      <c r="K154" s="836"/>
      <c r="L154" s="538"/>
      <c r="M154" s="695">
        <f>CEILING('Hidden Calculations'!BE146-'Hidden Calculations'!BA146-'Hidden Calculations'!BC146,0.0001)</f>
        <v>0</v>
      </c>
      <c r="N154" s="331">
        <f>CEILING('Hidden Calculations'!BF146-'Hidden Calculations'!BB146-'Hidden Calculations'!BD146,0.0001)</f>
        <v>0</v>
      </c>
      <c r="O154" s="708"/>
      <c r="P154" s="538"/>
      <c r="Q154" s="226"/>
    </row>
    <row r="155" spans="1:17" ht="14.25" x14ac:dyDescent="0.2">
      <c r="A155" s="708"/>
      <c r="B155" s="538"/>
      <c r="C155" s="539"/>
      <c r="D155" s="540"/>
      <c r="E155" s="541"/>
      <c r="F155" s="401"/>
      <c r="G155" s="835"/>
      <c r="H155" s="538"/>
      <c r="I155" s="652"/>
      <c r="J155" s="538"/>
      <c r="K155" s="836"/>
      <c r="L155" s="538"/>
      <c r="M155" s="695">
        <f>CEILING('Hidden Calculations'!BE147-'Hidden Calculations'!BA147-'Hidden Calculations'!BC147,0.0001)</f>
        <v>0</v>
      </c>
      <c r="N155" s="331">
        <f>CEILING('Hidden Calculations'!BF147-'Hidden Calculations'!BB147-'Hidden Calculations'!BD147,0.0001)</f>
        <v>0</v>
      </c>
      <c r="O155" s="708"/>
      <c r="P155" s="538"/>
      <c r="Q155" s="226"/>
    </row>
    <row r="156" spans="1:17" ht="14.25" x14ac:dyDescent="0.2">
      <c r="A156" s="708"/>
      <c r="B156" s="538"/>
      <c r="C156" s="539"/>
      <c r="D156" s="540"/>
      <c r="E156" s="541"/>
      <c r="F156" s="401"/>
      <c r="G156" s="835"/>
      <c r="H156" s="538"/>
      <c r="I156" s="652"/>
      <c r="J156" s="538"/>
      <c r="K156" s="836"/>
      <c r="L156" s="538"/>
      <c r="M156" s="695">
        <f>CEILING('Hidden Calculations'!BE148-'Hidden Calculations'!BA148-'Hidden Calculations'!BC148,0.0001)</f>
        <v>0</v>
      </c>
      <c r="N156" s="331">
        <f>CEILING('Hidden Calculations'!BF148-'Hidden Calculations'!BB148-'Hidden Calculations'!BD148,0.0001)</f>
        <v>0</v>
      </c>
      <c r="O156" s="708"/>
      <c r="P156" s="538"/>
      <c r="Q156" s="226"/>
    </row>
    <row r="157" spans="1:17" ht="14.25" x14ac:dyDescent="0.2">
      <c r="A157" s="708"/>
      <c r="B157" s="538"/>
      <c r="C157" s="539"/>
      <c r="D157" s="540"/>
      <c r="E157" s="541"/>
      <c r="F157" s="401"/>
      <c r="G157" s="835"/>
      <c r="H157" s="538"/>
      <c r="I157" s="652"/>
      <c r="J157" s="538"/>
      <c r="K157" s="836"/>
      <c r="L157" s="538"/>
      <c r="M157" s="695">
        <f>CEILING('Hidden Calculations'!BE149-'Hidden Calculations'!BA149-'Hidden Calculations'!BC149,0.0001)</f>
        <v>0</v>
      </c>
      <c r="N157" s="331">
        <f>CEILING('Hidden Calculations'!BF149-'Hidden Calculations'!BB149-'Hidden Calculations'!BD149,0.0001)</f>
        <v>0</v>
      </c>
      <c r="O157" s="708"/>
      <c r="P157" s="538"/>
      <c r="Q157" s="226"/>
    </row>
    <row r="158" spans="1:17" ht="14.25" x14ac:dyDescent="0.2">
      <c r="A158" s="708"/>
      <c r="B158" s="538"/>
      <c r="C158" s="539"/>
      <c r="D158" s="540"/>
      <c r="E158" s="541"/>
      <c r="F158" s="401"/>
      <c r="G158" s="835"/>
      <c r="H158" s="538"/>
      <c r="I158" s="652"/>
      <c r="J158" s="538"/>
      <c r="K158" s="836"/>
      <c r="L158" s="538"/>
      <c r="M158" s="695">
        <f>CEILING('Hidden Calculations'!BE150-'Hidden Calculations'!BA150-'Hidden Calculations'!BC150,0.0001)</f>
        <v>0</v>
      </c>
      <c r="N158" s="331">
        <f>CEILING('Hidden Calculations'!BF150-'Hidden Calculations'!BB150-'Hidden Calculations'!BD150,0.0001)</f>
        <v>0</v>
      </c>
      <c r="O158" s="708"/>
      <c r="P158" s="538"/>
      <c r="Q158" s="226"/>
    </row>
    <row r="159" spans="1:17" ht="14.25" x14ac:dyDescent="0.2">
      <c r="A159" s="708"/>
      <c r="B159" s="538"/>
      <c r="C159" s="539"/>
      <c r="D159" s="540"/>
      <c r="E159" s="541"/>
      <c r="F159" s="401"/>
      <c r="G159" s="835"/>
      <c r="H159" s="538"/>
      <c r="I159" s="652"/>
      <c r="J159" s="538"/>
      <c r="K159" s="836"/>
      <c r="L159" s="538"/>
      <c r="M159" s="695">
        <f>CEILING('Hidden Calculations'!BE151-'Hidden Calculations'!BA151-'Hidden Calculations'!BC151,0.0001)</f>
        <v>0</v>
      </c>
      <c r="N159" s="331">
        <f>CEILING('Hidden Calculations'!BF151-'Hidden Calculations'!BB151-'Hidden Calculations'!BD151,0.0001)</f>
        <v>0</v>
      </c>
      <c r="O159" s="708"/>
      <c r="P159" s="538"/>
      <c r="Q159" s="226"/>
    </row>
    <row r="160" spans="1:17" ht="14.25" x14ac:dyDescent="0.2">
      <c r="A160" s="708"/>
      <c r="B160" s="538"/>
      <c r="C160" s="539"/>
      <c r="D160" s="540"/>
      <c r="E160" s="541"/>
      <c r="F160" s="401"/>
      <c r="G160" s="835"/>
      <c r="H160" s="538"/>
      <c r="I160" s="652"/>
      <c r="J160" s="538"/>
      <c r="K160" s="836"/>
      <c r="L160" s="538"/>
      <c r="M160" s="695">
        <f>CEILING('Hidden Calculations'!BE152-'Hidden Calculations'!BA152-'Hidden Calculations'!BC152,0.0001)</f>
        <v>0</v>
      </c>
      <c r="N160" s="331">
        <f>CEILING('Hidden Calculations'!BF152-'Hidden Calculations'!BB152-'Hidden Calculations'!BD152,0.0001)</f>
        <v>0</v>
      </c>
      <c r="O160" s="708"/>
      <c r="P160" s="538"/>
      <c r="Q160" s="226"/>
    </row>
    <row r="161" spans="1:17" ht="14.25" x14ac:dyDescent="0.2">
      <c r="A161" s="708"/>
      <c r="B161" s="538"/>
      <c r="C161" s="539"/>
      <c r="D161" s="540"/>
      <c r="E161" s="541"/>
      <c r="F161" s="401"/>
      <c r="G161" s="835"/>
      <c r="H161" s="538"/>
      <c r="I161" s="652"/>
      <c r="J161" s="538"/>
      <c r="K161" s="836"/>
      <c r="L161" s="538"/>
      <c r="M161" s="695">
        <f>CEILING('Hidden Calculations'!BE153-'Hidden Calculations'!BA153-'Hidden Calculations'!BC153,0.0001)</f>
        <v>0</v>
      </c>
      <c r="N161" s="331">
        <f>CEILING('Hidden Calculations'!BF153-'Hidden Calculations'!BB153-'Hidden Calculations'!BD153,0.0001)</f>
        <v>0</v>
      </c>
      <c r="O161" s="708"/>
      <c r="P161" s="538"/>
      <c r="Q161" s="226"/>
    </row>
    <row r="162" spans="1:17" ht="14.25" x14ac:dyDescent="0.2">
      <c r="A162" s="708"/>
      <c r="B162" s="538"/>
      <c r="C162" s="539"/>
      <c r="D162" s="540"/>
      <c r="E162" s="541"/>
      <c r="F162" s="401"/>
      <c r="G162" s="835"/>
      <c r="H162" s="538"/>
      <c r="I162" s="652"/>
      <c r="J162" s="538"/>
      <c r="K162" s="836"/>
      <c r="L162" s="538"/>
      <c r="M162" s="695">
        <f>CEILING('Hidden Calculations'!BE154-'Hidden Calculations'!BA154-'Hidden Calculations'!BC154,0.0001)</f>
        <v>0</v>
      </c>
      <c r="N162" s="331">
        <f>CEILING('Hidden Calculations'!BF154-'Hidden Calculations'!BB154-'Hidden Calculations'!BD154,0.0001)</f>
        <v>0</v>
      </c>
      <c r="O162" s="708"/>
      <c r="P162" s="538"/>
      <c r="Q162" s="226"/>
    </row>
    <row r="163" spans="1:17" ht="14.25" x14ac:dyDescent="0.2">
      <c r="A163" s="708"/>
      <c r="B163" s="538"/>
      <c r="C163" s="539"/>
      <c r="D163" s="540"/>
      <c r="E163" s="541"/>
      <c r="F163" s="401"/>
      <c r="G163" s="835"/>
      <c r="H163" s="538"/>
      <c r="I163" s="652"/>
      <c r="J163" s="538"/>
      <c r="K163" s="836"/>
      <c r="L163" s="538"/>
      <c r="M163" s="695">
        <f>CEILING('Hidden Calculations'!BE155-'Hidden Calculations'!BA155-'Hidden Calculations'!BC155,0.0001)</f>
        <v>0</v>
      </c>
      <c r="N163" s="331">
        <f>CEILING('Hidden Calculations'!BF155-'Hidden Calculations'!BB155-'Hidden Calculations'!BD155,0.0001)</f>
        <v>0</v>
      </c>
      <c r="O163" s="708"/>
      <c r="P163" s="538"/>
      <c r="Q163" s="226"/>
    </row>
    <row r="164" spans="1:17" ht="14.25" x14ac:dyDescent="0.2">
      <c r="A164" s="708"/>
      <c r="B164" s="538"/>
      <c r="C164" s="539"/>
      <c r="D164" s="540"/>
      <c r="E164" s="541"/>
      <c r="F164" s="401"/>
      <c r="G164" s="835"/>
      <c r="H164" s="538"/>
      <c r="I164" s="652"/>
      <c r="J164" s="538"/>
      <c r="K164" s="836"/>
      <c r="L164" s="538"/>
      <c r="M164" s="695">
        <f>CEILING('Hidden Calculations'!BE156-'Hidden Calculations'!BA156-'Hidden Calculations'!BC156,0.0001)</f>
        <v>0</v>
      </c>
      <c r="N164" s="331">
        <f>CEILING('Hidden Calculations'!BF156-'Hidden Calculations'!BB156-'Hidden Calculations'!BD156,0.0001)</f>
        <v>0</v>
      </c>
      <c r="O164" s="708"/>
      <c r="P164" s="538"/>
      <c r="Q164" s="226"/>
    </row>
    <row r="165" spans="1:17" ht="14.25" x14ac:dyDescent="0.2">
      <c r="A165" s="708"/>
      <c r="B165" s="538"/>
      <c r="C165" s="539"/>
      <c r="D165" s="540"/>
      <c r="E165" s="541"/>
      <c r="F165" s="401"/>
      <c r="G165" s="835"/>
      <c r="H165" s="538"/>
      <c r="I165" s="652"/>
      <c r="J165" s="538"/>
      <c r="K165" s="836"/>
      <c r="L165" s="538"/>
      <c r="M165" s="695">
        <f>CEILING('Hidden Calculations'!BE157-'Hidden Calculations'!BA157-'Hidden Calculations'!BC157,0.0001)</f>
        <v>0</v>
      </c>
      <c r="N165" s="331">
        <f>CEILING('Hidden Calculations'!BF157-'Hidden Calculations'!BB157-'Hidden Calculations'!BD157,0.0001)</f>
        <v>0</v>
      </c>
      <c r="O165" s="708"/>
      <c r="P165" s="538"/>
      <c r="Q165" s="226"/>
    </row>
    <row r="166" spans="1:17" ht="14.25" x14ac:dyDescent="0.2">
      <c r="A166" s="708"/>
      <c r="B166" s="538"/>
      <c r="C166" s="539"/>
      <c r="D166" s="540"/>
      <c r="E166" s="541"/>
      <c r="F166" s="401"/>
      <c r="G166" s="835"/>
      <c r="H166" s="538"/>
      <c r="I166" s="652"/>
      <c r="J166" s="538"/>
      <c r="K166" s="836"/>
      <c r="L166" s="538"/>
      <c r="M166" s="695">
        <f>CEILING('Hidden Calculations'!BE158-'Hidden Calculations'!BA158-'Hidden Calculations'!BC158,0.0001)</f>
        <v>0</v>
      </c>
      <c r="N166" s="331">
        <f>CEILING('Hidden Calculations'!BF158-'Hidden Calculations'!BB158-'Hidden Calculations'!BD158,0.0001)</f>
        <v>0</v>
      </c>
      <c r="O166" s="708"/>
      <c r="P166" s="538"/>
      <c r="Q166" s="226"/>
    </row>
    <row r="167" spans="1:17" ht="14.25" x14ac:dyDescent="0.2">
      <c r="A167" s="708"/>
      <c r="B167" s="538"/>
      <c r="C167" s="539"/>
      <c r="D167" s="540"/>
      <c r="E167" s="541"/>
      <c r="F167" s="401"/>
      <c r="G167" s="835"/>
      <c r="H167" s="538"/>
      <c r="I167" s="652"/>
      <c r="J167" s="538"/>
      <c r="K167" s="836"/>
      <c r="L167" s="538"/>
      <c r="M167" s="695">
        <f>CEILING('Hidden Calculations'!BE159-'Hidden Calculations'!BA159-'Hidden Calculations'!BC159,0.0001)</f>
        <v>0</v>
      </c>
      <c r="N167" s="331">
        <f>CEILING('Hidden Calculations'!BF159-'Hidden Calculations'!BB159-'Hidden Calculations'!BD159,0.0001)</f>
        <v>0</v>
      </c>
      <c r="O167" s="708"/>
      <c r="P167" s="538"/>
      <c r="Q167" s="226"/>
    </row>
    <row r="168" spans="1:17" ht="14.25" x14ac:dyDescent="0.2">
      <c r="A168" s="708"/>
      <c r="B168" s="538"/>
      <c r="C168" s="539"/>
      <c r="D168" s="540"/>
      <c r="E168" s="541"/>
      <c r="F168" s="401"/>
      <c r="G168" s="835"/>
      <c r="H168" s="538"/>
      <c r="I168" s="652"/>
      <c r="J168" s="538"/>
      <c r="K168" s="836"/>
      <c r="L168" s="538"/>
      <c r="M168" s="695">
        <f>CEILING('Hidden Calculations'!BE160-'Hidden Calculations'!BA160-'Hidden Calculations'!BC160,0.0001)</f>
        <v>0</v>
      </c>
      <c r="N168" s="331">
        <f>CEILING('Hidden Calculations'!BF160-'Hidden Calculations'!BB160-'Hidden Calculations'!BD160,0.0001)</f>
        <v>0</v>
      </c>
      <c r="O168" s="708"/>
      <c r="P168" s="538"/>
      <c r="Q168" s="226"/>
    </row>
    <row r="169" spans="1:17" ht="14.25" x14ac:dyDescent="0.2">
      <c r="A169" s="708"/>
      <c r="B169" s="538"/>
      <c r="C169" s="539"/>
      <c r="D169" s="540"/>
      <c r="E169" s="541"/>
      <c r="F169" s="401"/>
      <c r="G169" s="835"/>
      <c r="H169" s="538"/>
      <c r="I169" s="652"/>
      <c r="J169" s="538"/>
      <c r="K169" s="836"/>
      <c r="L169" s="538"/>
      <c r="M169" s="695">
        <f>CEILING('Hidden Calculations'!BE161-'Hidden Calculations'!BA161-'Hidden Calculations'!BC161,0.0001)</f>
        <v>0</v>
      </c>
      <c r="N169" s="331">
        <f>CEILING('Hidden Calculations'!BF161-'Hidden Calculations'!BB161-'Hidden Calculations'!BD161,0.0001)</f>
        <v>0</v>
      </c>
      <c r="O169" s="708"/>
      <c r="P169" s="538"/>
      <c r="Q169" s="226"/>
    </row>
    <row r="170" spans="1:17" ht="14.25" x14ac:dyDescent="0.2">
      <c r="A170" s="708"/>
      <c r="B170" s="538"/>
      <c r="C170" s="539"/>
      <c r="D170" s="540"/>
      <c r="E170" s="541"/>
      <c r="F170" s="401"/>
      <c r="G170" s="835"/>
      <c r="H170" s="538"/>
      <c r="I170" s="652"/>
      <c r="J170" s="538"/>
      <c r="K170" s="836"/>
      <c r="L170" s="538"/>
      <c r="M170" s="695">
        <f>CEILING('Hidden Calculations'!BE162-'Hidden Calculations'!BA162-'Hidden Calculations'!BC162,0.0001)</f>
        <v>0</v>
      </c>
      <c r="N170" s="331">
        <f>CEILING('Hidden Calculations'!BF162-'Hidden Calculations'!BB162-'Hidden Calculations'!BD162,0.0001)</f>
        <v>0</v>
      </c>
      <c r="O170" s="708"/>
      <c r="P170" s="538"/>
      <c r="Q170" s="226"/>
    </row>
    <row r="171" spans="1:17" ht="14.25" x14ac:dyDescent="0.2">
      <c r="A171" s="708"/>
      <c r="B171" s="538"/>
      <c r="C171" s="539"/>
      <c r="D171" s="540"/>
      <c r="E171" s="541"/>
      <c r="F171" s="401"/>
      <c r="G171" s="835"/>
      <c r="H171" s="538"/>
      <c r="I171" s="652"/>
      <c r="J171" s="538"/>
      <c r="K171" s="836"/>
      <c r="L171" s="538"/>
      <c r="M171" s="695">
        <f>CEILING('Hidden Calculations'!BE163-'Hidden Calculations'!BA163-'Hidden Calculations'!BC163,0.0001)</f>
        <v>0</v>
      </c>
      <c r="N171" s="331">
        <f>CEILING('Hidden Calculations'!BF163-'Hidden Calculations'!BB163-'Hidden Calculations'!BD163,0.0001)</f>
        <v>0</v>
      </c>
      <c r="O171" s="708"/>
      <c r="P171" s="538"/>
      <c r="Q171" s="226"/>
    </row>
    <row r="172" spans="1:17" ht="14.25" x14ac:dyDescent="0.2">
      <c r="A172" s="708"/>
      <c r="B172" s="538"/>
      <c r="C172" s="539"/>
      <c r="D172" s="540"/>
      <c r="E172" s="541"/>
      <c r="F172" s="401"/>
      <c r="G172" s="835"/>
      <c r="H172" s="538"/>
      <c r="I172" s="652"/>
      <c r="J172" s="538"/>
      <c r="K172" s="836"/>
      <c r="L172" s="538"/>
      <c r="M172" s="695">
        <f>CEILING('Hidden Calculations'!BE164-'Hidden Calculations'!BA164-'Hidden Calculations'!BC164,0.0001)</f>
        <v>0</v>
      </c>
      <c r="N172" s="331">
        <f>CEILING('Hidden Calculations'!BF164-'Hidden Calculations'!BB164-'Hidden Calculations'!BD164,0.0001)</f>
        <v>0</v>
      </c>
      <c r="O172" s="708"/>
      <c r="P172" s="538"/>
      <c r="Q172" s="226"/>
    </row>
    <row r="173" spans="1:17" ht="14.25" x14ac:dyDescent="0.2">
      <c r="A173" s="708"/>
      <c r="B173" s="538"/>
      <c r="C173" s="539"/>
      <c r="D173" s="540"/>
      <c r="E173" s="541"/>
      <c r="F173" s="401"/>
      <c r="G173" s="835"/>
      <c r="H173" s="538"/>
      <c r="I173" s="652"/>
      <c r="J173" s="538"/>
      <c r="K173" s="836"/>
      <c r="L173" s="538"/>
      <c r="M173" s="695">
        <f>CEILING('Hidden Calculations'!BE165-'Hidden Calculations'!BA165-'Hidden Calculations'!BC165,0.0001)</f>
        <v>0</v>
      </c>
      <c r="N173" s="331">
        <f>CEILING('Hidden Calculations'!BF165-'Hidden Calculations'!BB165-'Hidden Calculations'!BD165,0.0001)</f>
        <v>0</v>
      </c>
      <c r="O173" s="708"/>
      <c r="P173" s="538"/>
      <c r="Q173" s="226"/>
    </row>
    <row r="174" spans="1:17" ht="14.25" x14ac:dyDescent="0.2">
      <c r="A174" s="708"/>
      <c r="B174" s="538"/>
      <c r="C174" s="539"/>
      <c r="D174" s="540"/>
      <c r="E174" s="541"/>
      <c r="F174" s="401"/>
      <c r="G174" s="835"/>
      <c r="H174" s="538"/>
      <c r="I174" s="652"/>
      <c r="J174" s="538"/>
      <c r="K174" s="836"/>
      <c r="L174" s="538"/>
      <c r="M174" s="695">
        <f>CEILING('Hidden Calculations'!BE166-'Hidden Calculations'!BA166-'Hidden Calculations'!BC166,0.0001)</f>
        <v>0</v>
      </c>
      <c r="N174" s="331">
        <f>CEILING('Hidden Calculations'!BF166-'Hidden Calculations'!BB166-'Hidden Calculations'!BD166,0.0001)</f>
        <v>0</v>
      </c>
      <c r="O174" s="708"/>
      <c r="P174" s="538"/>
      <c r="Q174" s="226"/>
    </row>
    <row r="175" spans="1:17" ht="14.25" x14ac:dyDescent="0.2">
      <c r="A175" s="708"/>
      <c r="B175" s="538"/>
      <c r="C175" s="539"/>
      <c r="D175" s="540"/>
      <c r="E175" s="541"/>
      <c r="F175" s="401"/>
      <c r="G175" s="835"/>
      <c r="H175" s="538"/>
      <c r="I175" s="652"/>
      <c r="J175" s="538"/>
      <c r="K175" s="836"/>
      <c r="L175" s="538"/>
      <c r="M175" s="695">
        <f>CEILING('Hidden Calculations'!BE167-'Hidden Calculations'!BA167-'Hidden Calculations'!BC167,0.0001)</f>
        <v>0</v>
      </c>
      <c r="N175" s="331">
        <f>CEILING('Hidden Calculations'!BF167-'Hidden Calculations'!BB167-'Hidden Calculations'!BD167,0.0001)</f>
        <v>0</v>
      </c>
      <c r="O175" s="708"/>
      <c r="P175" s="538"/>
      <c r="Q175" s="226"/>
    </row>
    <row r="176" spans="1:17" ht="14.25" x14ac:dyDescent="0.2">
      <c r="A176" s="708"/>
      <c r="B176" s="538"/>
      <c r="C176" s="539"/>
      <c r="D176" s="540"/>
      <c r="E176" s="541"/>
      <c r="F176" s="401"/>
      <c r="G176" s="835"/>
      <c r="H176" s="538"/>
      <c r="I176" s="652"/>
      <c r="J176" s="538"/>
      <c r="K176" s="836"/>
      <c r="L176" s="538"/>
      <c r="M176" s="695">
        <f>CEILING('Hidden Calculations'!BE168-'Hidden Calculations'!BA168-'Hidden Calculations'!BC168,0.0001)</f>
        <v>0</v>
      </c>
      <c r="N176" s="331">
        <f>CEILING('Hidden Calculations'!BF168-'Hidden Calculations'!BB168-'Hidden Calculations'!BD168,0.0001)</f>
        <v>0</v>
      </c>
      <c r="O176" s="708"/>
      <c r="P176" s="538"/>
      <c r="Q176" s="226"/>
    </row>
    <row r="177" spans="1:17" ht="14.25" x14ac:dyDescent="0.2">
      <c r="A177" s="708"/>
      <c r="B177" s="538"/>
      <c r="C177" s="539"/>
      <c r="D177" s="540"/>
      <c r="E177" s="541"/>
      <c r="F177" s="401"/>
      <c r="G177" s="835"/>
      <c r="H177" s="538"/>
      <c r="I177" s="652"/>
      <c r="J177" s="538"/>
      <c r="K177" s="836"/>
      <c r="L177" s="538"/>
      <c r="M177" s="695">
        <f>CEILING('Hidden Calculations'!BE169-'Hidden Calculations'!BA169-'Hidden Calculations'!BC169,0.0001)</f>
        <v>0</v>
      </c>
      <c r="N177" s="331">
        <f>CEILING('Hidden Calculations'!BF169-'Hidden Calculations'!BB169-'Hidden Calculations'!BD169,0.0001)</f>
        <v>0</v>
      </c>
      <c r="O177" s="708"/>
      <c r="P177" s="538"/>
      <c r="Q177" s="226"/>
    </row>
    <row r="178" spans="1:17" ht="14.25" x14ac:dyDescent="0.2">
      <c r="A178" s="708"/>
      <c r="B178" s="538"/>
      <c r="C178" s="539"/>
      <c r="D178" s="540"/>
      <c r="E178" s="541"/>
      <c r="F178" s="401"/>
      <c r="G178" s="835"/>
      <c r="H178" s="538"/>
      <c r="I178" s="652"/>
      <c r="J178" s="538"/>
      <c r="K178" s="836"/>
      <c r="L178" s="538"/>
      <c r="M178" s="695">
        <f>CEILING('Hidden Calculations'!BE170-'Hidden Calculations'!BA170-'Hidden Calculations'!BC170,0.0001)</f>
        <v>0</v>
      </c>
      <c r="N178" s="331">
        <f>CEILING('Hidden Calculations'!BF170-'Hidden Calculations'!BB170-'Hidden Calculations'!BD170,0.0001)</f>
        <v>0</v>
      </c>
      <c r="O178" s="708"/>
      <c r="P178" s="538"/>
      <c r="Q178" s="226"/>
    </row>
    <row r="179" spans="1:17" ht="14.25" x14ac:dyDescent="0.2">
      <c r="A179" s="708"/>
      <c r="B179" s="538"/>
      <c r="C179" s="539"/>
      <c r="D179" s="540"/>
      <c r="E179" s="541"/>
      <c r="F179" s="401"/>
      <c r="G179" s="835"/>
      <c r="H179" s="538"/>
      <c r="I179" s="652"/>
      <c r="J179" s="538"/>
      <c r="K179" s="836"/>
      <c r="L179" s="538"/>
      <c r="M179" s="695">
        <f>CEILING('Hidden Calculations'!BE171-'Hidden Calculations'!BA171-'Hidden Calculations'!BC171,0.0001)</f>
        <v>0</v>
      </c>
      <c r="N179" s="331">
        <f>CEILING('Hidden Calculations'!BF171-'Hidden Calculations'!BB171-'Hidden Calculations'!BD171,0.0001)</f>
        <v>0</v>
      </c>
      <c r="O179" s="708"/>
      <c r="P179" s="538"/>
      <c r="Q179" s="226"/>
    </row>
    <row r="180" spans="1:17" ht="14.25" x14ac:dyDescent="0.2">
      <c r="A180" s="708"/>
      <c r="B180" s="538"/>
      <c r="C180" s="539"/>
      <c r="D180" s="540"/>
      <c r="E180" s="541"/>
      <c r="F180" s="401"/>
      <c r="G180" s="835"/>
      <c r="H180" s="538"/>
      <c r="I180" s="652"/>
      <c r="J180" s="538"/>
      <c r="K180" s="836"/>
      <c r="L180" s="538"/>
      <c r="M180" s="695">
        <f>CEILING('Hidden Calculations'!BE172-'Hidden Calculations'!BA172-'Hidden Calculations'!BC172,0.0001)</f>
        <v>0</v>
      </c>
      <c r="N180" s="331">
        <f>CEILING('Hidden Calculations'!BF172-'Hidden Calculations'!BB172-'Hidden Calculations'!BD172,0.0001)</f>
        <v>0</v>
      </c>
      <c r="O180" s="708"/>
      <c r="P180" s="538"/>
      <c r="Q180" s="226"/>
    </row>
    <row r="181" spans="1:17" ht="14.25" x14ac:dyDescent="0.2">
      <c r="A181" s="708"/>
      <c r="B181" s="538"/>
      <c r="C181" s="539"/>
      <c r="D181" s="540"/>
      <c r="E181" s="541"/>
      <c r="F181" s="401"/>
      <c r="G181" s="835"/>
      <c r="H181" s="538"/>
      <c r="I181" s="652"/>
      <c r="J181" s="538"/>
      <c r="K181" s="836"/>
      <c r="L181" s="538"/>
      <c r="M181" s="695">
        <f>CEILING('Hidden Calculations'!BE173-'Hidden Calculations'!BA173-'Hidden Calculations'!BC173,0.0001)</f>
        <v>0</v>
      </c>
      <c r="N181" s="331">
        <f>CEILING('Hidden Calculations'!BF173-'Hidden Calculations'!BB173-'Hidden Calculations'!BD173,0.0001)</f>
        <v>0</v>
      </c>
      <c r="O181" s="708"/>
      <c r="P181" s="538"/>
      <c r="Q181" s="226"/>
    </row>
    <row r="182" spans="1:17" ht="14.25" x14ac:dyDescent="0.2">
      <c r="A182" s="708"/>
      <c r="B182" s="538"/>
      <c r="C182" s="539"/>
      <c r="D182" s="540"/>
      <c r="E182" s="541"/>
      <c r="F182" s="401"/>
      <c r="G182" s="835"/>
      <c r="H182" s="538"/>
      <c r="I182" s="652"/>
      <c r="J182" s="538"/>
      <c r="K182" s="836"/>
      <c r="L182" s="538"/>
      <c r="M182" s="695">
        <f>CEILING('Hidden Calculations'!BE174-'Hidden Calculations'!BA174-'Hidden Calculations'!BC174,0.0001)</f>
        <v>0</v>
      </c>
      <c r="N182" s="331">
        <f>CEILING('Hidden Calculations'!BF174-'Hidden Calculations'!BB174-'Hidden Calculations'!BD174,0.0001)</f>
        <v>0</v>
      </c>
      <c r="O182" s="708"/>
      <c r="P182" s="538"/>
      <c r="Q182" s="226"/>
    </row>
    <row r="183" spans="1:17" ht="14.25" x14ac:dyDescent="0.2">
      <c r="A183" s="708"/>
      <c r="B183" s="538"/>
      <c r="C183" s="539"/>
      <c r="D183" s="540"/>
      <c r="E183" s="541"/>
      <c r="F183" s="401"/>
      <c r="G183" s="835"/>
      <c r="H183" s="538"/>
      <c r="I183" s="652"/>
      <c r="J183" s="538"/>
      <c r="K183" s="836"/>
      <c r="L183" s="538"/>
      <c r="M183" s="695">
        <f>CEILING('Hidden Calculations'!BE175-'Hidden Calculations'!BA175-'Hidden Calculations'!BC175,0.0001)</f>
        <v>0</v>
      </c>
      <c r="N183" s="331">
        <f>CEILING('Hidden Calculations'!BF175-'Hidden Calculations'!BB175-'Hidden Calculations'!BD175,0.0001)</f>
        <v>0</v>
      </c>
      <c r="O183" s="708"/>
      <c r="P183" s="538"/>
      <c r="Q183" s="226"/>
    </row>
    <row r="184" spans="1:17" ht="14.25" x14ac:dyDescent="0.2">
      <c r="A184" s="708"/>
      <c r="B184" s="538"/>
      <c r="C184" s="539"/>
      <c r="D184" s="540"/>
      <c r="E184" s="541"/>
      <c r="F184" s="401"/>
      <c r="G184" s="835"/>
      <c r="H184" s="538"/>
      <c r="I184" s="652"/>
      <c r="J184" s="538"/>
      <c r="K184" s="836"/>
      <c r="L184" s="538"/>
      <c r="M184" s="695">
        <f>CEILING('Hidden Calculations'!BE176-'Hidden Calculations'!BA176-'Hidden Calculations'!BC176,0.0001)</f>
        <v>0</v>
      </c>
      <c r="N184" s="331">
        <f>CEILING('Hidden Calculations'!BF176-'Hidden Calculations'!BB176-'Hidden Calculations'!BD176,0.0001)</f>
        <v>0</v>
      </c>
      <c r="O184" s="708"/>
      <c r="P184" s="538"/>
      <c r="Q184" s="226"/>
    </row>
    <row r="185" spans="1:17" ht="14.25" x14ac:dyDescent="0.2">
      <c r="A185" s="708"/>
      <c r="B185" s="538"/>
      <c r="C185" s="539"/>
      <c r="D185" s="540"/>
      <c r="E185" s="541"/>
      <c r="F185" s="401"/>
      <c r="G185" s="835"/>
      <c r="H185" s="538"/>
      <c r="I185" s="652"/>
      <c r="J185" s="538"/>
      <c r="K185" s="836"/>
      <c r="L185" s="538"/>
      <c r="M185" s="695">
        <f>CEILING('Hidden Calculations'!BE177-'Hidden Calculations'!BA177-'Hidden Calculations'!BC177,0.0001)</f>
        <v>0</v>
      </c>
      <c r="N185" s="331">
        <f>CEILING('Hidden Calculations'!BF177-'Hidden Calculations'!BB177-'Hidden Calculations'!BD177,0.0001)</f>
        <v>0</v>
      </c>
      <c r="O185" s="708"/>
      <c r="P185" s="538"/>
      <c r="Q185" s="226"/>
    </row>
    <row r="186" spans="1:17" ht="14.25" x14ac:dyDescent="0.2">
      <c r="A186" s="708"/>
      <c r="B186" s="538"/>
      <c r="C186" s="539"/>
      <c r="D186" s="540"/>
      <c r="E186" s="541"/>
      <c r="F186" s="401"/>
      <c r="G186" s="835"/>
      <c r="H186" s="538"/>
      <c r="I186" s="652"/>
      <c r="J186" s="538"/>
      <c r="K186" s="836"/>
      <c r="L186" s="538"/>
      <c r="M186" s="695">
        <f>CEILING('Hidden Calculations'!BE178-'Hidden Calculations'!BA178-'Hidden Calculations'!BC178,0.0001)</f>
        <v>0</v>
      </c>
      <c r="N186" s="331">
        <f>CEILING('Hidden Calculations'!BF178-'Hidden Calculations'!BB178-'Hidden Calculations'!BD178,0.0001)</f>
        <v>0</v>
      </c>
      <c r="O186" s="708"/>
      <c r="P186" s="538"/>
      <c r="Q186" s="226"/>
    </row>
    <row r="187" spans="1:17" ht="14.25" x14ac:dyDescent="0.2">
      <c r="A187" s="708"/>
      <c r="B187" s="538"/>
      <c r="C187" s="539"/>
      <c r="D187" s="540"/>
      <c r="E187" s="541"/>
      <c r="F187" s="401"/>
      <c r="G187" s="835"/>
      <c r="H187" s="538"/>
      <c r="I187" s="652"/>
      <c r="J187" s="538"/>
      <c r="K187" s="836"/>
      <c r="L187" s="538"/>
      <c r="M187" s="695">
        <f>CEILING('Hidden Calculations'!BE179-'Hidden Calculations'!BA179-'Hidden Calculations'!BC179,0.0001)</f>
        <v>0</v>
      </c>
      <c r="N187" s="331">
        <f>CEILING('Hidden Calculations'!BF179-'Hidden Calculations'!BB179-'Hidden Calculations'!BD179,0.0001)</f>
        <v>0</v>
      </c>
      <c r="O187" s="708"/>
      <c r="P187" s="538"/>
      <c r="Q187" s="226"/>
    </row>
    <row r="188" spans="1:17" ht="14.25" x14ac:dyDescent="0.2">
      <c r="A188" s="708"/>
      <c r="B188" s="538"/>
      <c r="C188" s="539"/>
      <c r="D188" s="540"/>
      <c r="E188" s="541"/>
      <c r="F188" s="401"/>
      <c r="G188" s="835"/>
      <c r="H188" s="538"/>
      <c r="I188" s="652"/>
      <c r="J188" s="538"/>
      <c r="K188" s="836"/>
      <c r="L188" s="538"/>
      <c r="M188" s="695">
        <f>CEILING('Hidden Calculations'!BE180-'Hidden Calculations'!BA180-'Hidden Calculations'!BC180,0.0001)</f>
        <v>0</v>
      </c>
      <c r="N188" s="331">
        <f>CEILING('Hidden Calculations'!BF180-'Hidden Calculations'!BB180-'Hidden Calculations'!BD180,0.0001)</f>
        <v>0</v>
      </c>
      <c r="O188" s="708"/>
      <c r="P188" s="538"/>
      <c r="Q188" s="226"/>
    </row>
    <row r="189" spans="1:17" ht="14.25" x14ac:dyDescent="0.2">
      <c r="A189" s="708"/>
      <c r="B189" s="538"/>
      <c r="C189" s="539"/>
      <c r="D189" s="540"/>
      <c r="E189" s="541"/>
      <c r="F189" s="401"/>
      <c r="G189" s="835"/>
      <c r="H189" s="538"/>
      <c r="I189" s="652"/>
      <c r="J189" s="538"/>
      <c r="K189" s="836"/>
      <c r="L189" s="538"/>
      <c r="M189" s="695">
        <f>CEILING('Hidden Calculations'!BE181-'Hidden Calculations'!BA181-'Hidden Calculations'!BC181,0.0001)</f>
        <v>0</v>
      </c>
      <c r="N189" s="331">
        <f>CEILING('Hidden Calculations'!BF181-'Hidden Calculations'!BB181-'Hidden Calculations'!BD181,0.0001)</f>
        <v>0</v>
      </c>
      <c r="O189" s="708"/>
      <c r="P189" s="538"/>
      <c r="Q189" s="226"/>
    </row>
    <row r="190" spans="1:17" ht="14.25" x14ac:dyDescent="0.2">
      <c r="A190" s="708"/>
      <c r="B190" s="538"/>
      <c r="C190" s="539"/>
      <c r="D190" s="540"/>
      <c r="E190" s="541"/>
      <c r="F190" s="401"/>
      <c r="G190" s="835"/>
      <c r="H190" s="538"/>
      <c r="I190" s="652"/>
      <c r="J190" s="538"/>
      <c r="K190" s="836"/>
      <c r="L190" s="538"/>
      <c r="M190" s="695">
        <f>CEILING('Hidden Calculations'!BE182-'Hidden Calculations'!BA182-'Hidden Calculations'!BC182,0.0001)</f>
        <v>0</v>
      </c>
      <c r="N190" s="331">
        <f>CEILING('Hidden Calculations'!BF182-'Hidden Calculations'!BB182-'Hidden Calculations'!BD182,0.0001)</f>
        <v>0</v>
      </c>
      <c r="O190" s="708"/>
      <c r="P190" s="538"/>
      <c r="Q190" s="226"/>
    </row>
    <row r="191" spans="1:17" ht="14.25" x14ac:dyDescent="0.2">
      <c r="A191" s="708"/>
      <c r="B191" s="538"/>
      <c r="C191" s="539"/>
      <c r="D191" s="540"/>
      <c r="E191" s="541"/>
      <c r="F191" s="401"/>
      <c r="G191" s="835"/>
      <c r="H191" s="538"/>
      <c r="I191" s="652"/>
      <c r="J191" s="538"/>
      <c r="K191" s="836"/>
      <c r="L191" s="538"/>
      <c r="M191" s="695">
        <f>CEILING('Hidden Calculations'!BE183-'Hidden Calculations'!BA183-'Hidden Calculations'!BC183,0.0001)</f>
        <v>0</v>
      </c>
      <c r="N191" s="331">
        <f>CEILING('Hidden Calculations'!BF183-'Hidden Calculations'!BB183-'Hidden Calculations'!BD183,0.0001)</f>
        <v>0</v>
      </c>
      <c r="O191" s="708"/>
      <c r="P191" s="538"/>
      <c r="Q191" s="226"/>
    </row>
    <row r="192" spans="1:17" ht="14.25" x14ac:dyDescent="0.2">
      <c r="A192" s="708"/>
      <c r="B192" s="538"/>
      <c r="C192" s="539"/>
      <c r="D192" s="540"/>
      <c r="E192" s="541"/>
      <c r="F192" s="401"/>
      <c r="G192" s="835"/>
      <c r="H192" s="538"/>
      <c r="I192" s="652"/>
      <c r="J192" s="538"/>
      <c r="K192" s="836"/>
      <c r="L192" s="538"/>
      <c r="M192" s="695">
        <f>CEILING('Hidden Calculations'!BE184-'Hidden Calculations'!BA184-'Hidden Calculations'!BC184,0.0001)</f>
        <v>0</v>
      </c>
      <c r="N192" s="331">
        <f>CEILING('Hidden Calculations'!BF184-'Hidden Calculations'!BB184-'Hidden Calculations'!BD184,0.0001)</f>
        <v>0</v>
      </c>
      <c r="O192" s="708"/>
      <c r="P192" s="538"/>
      <c r="Q192" s="226"/>
    </row>
    <row r="193" spans="1:17" ht="14.25" x14ac:dyDescent="0.2">
      <c r="A193" s="708"/>
      <c r="B193" s="538"/>
      <c r="C193" s="539"/>
      <c r="D193" s="540"/>
      <c r="E193" s="541"/>
      <c r="F193" s="401"/>
      <c r="G193" s="835"/>
      <c r="H193" s="538"/>
      <c r="I193" s="652"/>
      <c r="J193" s="538"/>
      <c r="K193" s="836"/>
      <c r="L193" s="538"/>
      <c r="M193" s="695">
        <f>CEILING('Hidden Calculations'!BE185-'Hidden Calculations'!BA185-'Hidden Calculations'!BC185,0.0001)</f>
        <v>0</v>
      </c>
      <c r="N193" s="331">
        <f>CEILING('Hidden Calculations'!BF185-'Hidden Calculations'!BB185-'Hidden Calculations'!BD185,0.0001)</f>
        <v>0</v>
      </c>
      <c r="O193" s="708"/>
      <c r="P193" s="538"/>
      <c r="Q193" s="226"/>
    </row>
    <row r="194" spans="1:17" ht="14.25" x14ac:dyDescent="0.2">
      <c r="A194" s="708"/>
      <c r="B194" s="538"/>
      <c r="C194" s="539"/>
      <c r="D194" s="540"/>
      <c r="E194" s="541"/>
      <c r="F194" s="401"/>
      <c r="G194" s="835"/>
      <c r="H194" s="538"/>
      <c r="I194" s="652"/>
      <c r="J194" s="538"/>
      <c r="K194" s="836"/>
      <c r="L194" s="538"/>
      <c r="M194" s="695">
        <f>CEILING('Hidden Calculations'!BE186-'Hidden Calculations'!BA186-'Hidden Calculations'!BC186,0.0001)</f>
        <v>0</v>
      </c>
      <c r="N194" s="331">
        <f>CEILING('Hidden Calculations'!BF186-'Hidden Calculations'!BB186-'Hidden Calculations'!BD186,0.0001)</f>
        <v>0</v>
      </c>
      <c r="O194" s="708"/>
      <c r="P194" s="538"/>
      <c r="Q194" s="226"/>
    </row>
    <row r="195" spans="1:17" ht="14.25" x14ac:dyDescent="0.2">
      <c r="A195" s="708"/>
      <c r="B195" s="538"/>
      <c r="C195" s="539"/>
      <c r="D195" s="540"/>
      <c r="E195" s="541"/>
      <c r="F195" s="401"/>
      <c r="G195" s="835"/>
      <c r="H195" s="538"/>
      <c r="I195" s="652"/>
      <c r="J195" s="538"/>
      <c r="K195" s="836"/>
      <c r="L195" s="538"/>
      <c r="M195" s="695">
        <f>CEILING('Hidden Calculations'!BE187-'Hidden Calculations'!BA187-'Hidden Calculations'!BC187,0.0001)</f>
        <v>0</v>
      </c>
      <c r="N195" s="331">
        <f>CEILING('Hidden Calculations'!BF187-'Hidden Calculations'!BB187-'Hidden Calculations'!BD187,0.0001)</f>
        <v>0</v>
      </c>
      <c r="O195" s="708"/>
      <c r="P195" s="538"/>
      <c r="Q195" s="226"/>
    </row>
    <row r="196" spans="1:17" ht="14.25" x14ac:dyDescent="0.2">
      <c r="A196" s="708"/>
      <c r="B196" s="538"/>
      <c r="C196" s="539"/>
      <c r="D196" s="540"/>
      <c r="E196" s="541"/>
      <c r="F196" s="401"/>
      <c r="G196" s="835"/>
      <c r="H196" s="538"/>
      <c r="I196" s="652"/>
      <c r="J196" s="538"/>
      <c r="K196" s="836"/>
      <c r="L196" s="538"/>
      <c r="M196" s="695">
        <f>CEILING('Hidden Calculations'!BE188-'Hidden Calculations'!BA188-'Hidden Calculations'!BC188,0.0001)</f>
        <v>0</v>
      </c>
      <c r="N196" s="331">
        <f>CEILING('Hidden Calculations'!BF188-'Hidden Calculations'!BB188-'Hidden Calculations'!BD188,0.0001)</f>
        <v>0</v>
      </c>
      <c r="O196" s="708"/>
      <c r="P196" s="538"/>
      <c r="Q196" s="226"/>
    </row>
    <row r="197" spans="1:17" ht="14.25" x14ac:dyDescent="0.2">
      <c r="A197" s="708"/>
      <c r="B197" s="538"/>
      <c r="C197" s="539"/>
      <c r="D197" s="540"/>
      <c r="E197" s="541"/>
      <c r="F197" s="401"/>
      <c r="G197" s="835"/>
      <c r="H197" s="538"/>
      <c r="I197" s="652"/>
      <c r="J197" s="538"/>
      <c r="K197" s="836"/>
      <c r="L197" s="538"/>
      <c r="M197" s="695">
        <f>CEILING('Hidden Calculations'!BE189-'Hidden Calculations'!BA189-'Hidden Calculations'!BC189,0.0001)</f>
        <v>0</v>
      </c>
      <c r="N197" s="331">
        <f>CEILING('Hidden Calculations'!BF189-'Hidden Calculations'!BB189-'Hidden Calculations'!BD189,0.0001)</f>
        <v>0</v>
      </c>
      <c r="O197" s="708"/>
      <c r="P197" s="538"/>
      <c r="Q197" s="226"/>
    </row>
    <row r="198" spans="1:17" ht="14.25" x14ac:dyDescent="0.2">
      <c r="A198" s="708"/>
      <c r="B198" s="538"/>
      <c r="C198" s="539"/>
      <c r="D198" s="540"/>
      <c r="E198" s="541"/>
      <c r="F198" s="401"/>
      <c r="G198" s="835"/>
      <c r="H198" s="538"/>
      <c r="I198" s="652"/>
      <c r="J198" s="538"/>
      <c r="K198" s="836"/>
      <c r="L198" s="538"/>
      <c r="M198" s="695">
        <f>CEILING('Hidden Calculations'!BE190-'Hidden Calculations'!BA190-'Hidden Calculations'!BC190,0.0001)</f>
        <v>0</v>
      </c>
      <c r="N198" s="331">
        <f>CEILING('Hidden Calculations'!BF190-'Hidden Calculations'!BB190-'Hidden Calculations'!BD190,0.0001)</f>
        <v>0</v>
      </c>
      <c r="O198" s="708"/>
      <c r="P198" s="538"/>
      <c r="Q198" s="226"/>
    </row>
    <row r="199" spans="1:17" ht="14.25" x14ac:dyDescent="0.2">
      <c r="A199" s="708"/>
      <c r="B199" s="538"/>
      <c r="C199" s="539"/>
      <c r="D199" s="540"/>
      <c r="E199" s="541"/>
      <c r="F199" s="401"/>
      <c r="G199" s="835"/>
      <c r="H199" s="538"/>
      <c r="I199" s="652"/>
      <c r="J199" s="538"/>
      <c r="K199" s="836"/>
      <c r="L199" s="538"/>
      <c r="M199" s="695">
        <f>CEILING('Hidden Calculations'!BE191-'Hidden Calculations'!BA191-'Hidden Calculations'!BC191,0.0001)</f>
        <v>0</v>
      </c>
      <c r="N199" s="331">
        <f>CEILING('Hidden Calculations'!BF191-'Hidden Calculations'!BB191-'Hidden Calculations'!BD191,0.0001)</f>
        <v>0</v>
      </c>
      <c r="O199" s="708"/>
      <c r="P199" s="538"/>
      <c r="Q199" s="226"/>
    </row>
    <row r="200" spans="1:17" ht="14.25" x14ac:dyDescent="0.2">
      <c r="A200" s="708"/>
      <c r="B200" s="538"/>
      <c r="C200" s="539"/>
      <c r="D200" s="540"/>
      <c r="E200" s="541"/>
      <c r="F200" s="401"/>
      <c r="G200" s="835"/>
      <c r="H200" s="538"/>
      <c r="I200" s="652"/>
      <c r="J200" s="538"/>
      <c r="K200" s="836"/>
      <c r="L200" s="538"/>
      <c r="M200" s="695">
        <f>CEILING('Hidden Calculations'!BE192-'Hidden Calculations'!BA192-'Hidden Calculations'!BC192,0.0001)</f>
        <v>0</v>
      </c>
      <c r="N200" s="331">
        <f>CEILING('Hidden Calculations'!BF192-'Hidden Calculations'!BB192-'Hidden Calculations'!BD192,0.0001)</f>
        <v>0</v>
      </c>
      <c r="O200" s="708"/>
      <c r="P200" s="538"/>
      <c r="Q200" s="226"/>
    </row>
    <row r="201" spans="1:17" ht="14.25" x14ac:dyDescent="0.2">
      <c r="A201" s="708"/>
      <c r="B201" s="538"/>
      <c r="C201" s="539"/>
      <c r="D201" s="540"/>
      <c r="E201" s="541"/>
      <c r="F201" s="401"/>
      <c r="G201" s="835"/>
      <c r="H201" s="538"/>
      <c r="I201" s="652"/>
      <c r="J201" s="538"/>
      <c r="K201" s="836"/>
      <c r="L201" s="538"/>
      <c r="M201" s="695">
        <f>CEILING('Hidden Calculations'!BE193-'Hidden Calculations'!BA193-'Hidden Calculations'!BC193,0.0001)</f>
        <v>0</v>
      </c>
      <c r="N201" s="331">
        <f>CEILING('Hidden Calculations'!BF193-'Hidden Calculations'!BB193-'Hidden Calculations'!BD193,0.0001)</f>
        <v>0</v>
      </c>
      <c r="O201" s="708"/>
      <c r="P201" s="538"/>
      <c r="Q201" s="226"/>
    </row>
    <row r="202" spans="1:17" ht="14.25" x14ac:dyDescent="0.2">
      <c r="A202" s="708"/>
      <c r="B202" s="538"/>
      <c r="C202" s="539"/>
      <c r="D202" s="540"/>
      <c r="E202" s="541"/>
      <c r="F202" s="401"/>
      <c r="G202" s="835"/>
      <c r="H202" s="538"/>
      <c r="I202" s="652"/>
      <c r="J202" s="538"/>
      <c r="K202" s="836"/>
      <c r="L202" s="538"/>
      <c r="M202" s="695">
        <f>CEILING('Hidden Calculations'!BE194-'Hidden Calculations'!BA194-'Hidden Calculations'!BC194,0.0001)</f>
        <v>0</v>
      </c>
      <c r="N202" s="331">
        <f>CEILING('Hidden Calculations'!BF194-'Hidden Calculations'!BB194-'Hidden Calculations'!BD194,0.0001)</f>
        <v>0</v>
      </c>
      <c r="O202" s="708"/>
      <c r="P202" s="538"/>
      <c r="Q202" s="226"/>
    </row>
    <row r="203" spans="1:17" ht="14.25" x14ac:dyDescent="0.2">
      <c r="A203" s="708"/>
      <c r="B203" s="538"/>
      <c r="C203" s="539"/>
      <c r="D203" s="540"/>
      <c r="E203" s="541"/>
      <c r="F203" s="401"/>
      <c r="G203" s="835"/>
      <c r="H203" s="538"/>
      <c r="I203" s="652"/>
      <c r="J203" s="538"/>
      <c r="K203" s="836"/>
      <c r="L203" s="538"/>
      <c r="M203" s="695">
        <f>CEILING('Hidden Calculations'!BE195-'Hidden Calculations'!BA195-'Hidden Calculations'!BC195,0.0001)</f>
        <v>0</v>
      </c>
      <c r="N203" s="331">
        <f>CEILING('Hidden Calculations'!BF195-'Hidden Calculations'!BB195-'Hidden Calculations'!BD195,0.0001)</f>
        <v>0</v>
      </c>
      <c r="O203" s="708"/>
      <c r="P203" s="538"/>
      <c r="Q203" s="226"/>
    </row>
    <row r="204" spans="1:17" ht="14.25" x14ac:dyDescent="0.2">
      <c r="A204" s="708"/>
      <c r="B204" s="538"/>
      <c r="C204" s="539"/>
      <c r="D204" s="540"/>
      <c r="E204" s="541"/>
      <c r="F204" s="401"/>
      <c r="G204" s="835"/>
      <c r="H204" s="538"/>
      <c r="I204" s="652"/>
      <c r="J204" s="538"/>
      <c r="K204" s="836"/>
      <c r="L204" s="538"/>
      <c r="M204" s="695">
        <f>CEILING('Hidden Calculations'!BE196-'Hidden Calculations'!BA196-'Hidden Calculations'!BC196,0.0001)</f>
        <v>0</v>
      </c>
      <c r="N204" s="331">
        <f>CEILING('Hidden Calculations'!BF196-'Hidden Calculations'!BB196-'Hidden Calculations'!BD196,0.0001)</f>
        <v>0</v>
      </c>
      <c r="O204" s="708"/>
      <c r="P204" s="538"/>
      <c r="Q204" s="226"/>
    </row>
    <row r="205" spans="1:17" ht="14.25" x14ac:dyDescent="0.2">
      <c r="A205" s="708"/>
      <c r="B205" s="538"/>
      <c r="C205" s="539"/>
      <c r="D205" s="540"/>
      <c r="E205" s="541"/>
      <c r="F205" s="401"/>
      <c r="G205" s="835"/>
      <c r="H205" s="538"/>
      <c r="I205" s="652"/>
      <c r="J205" s="538"/>
      <c r="K205" s="836"/>
      <c r="L205" s="538"/>
      <c r="M205" s="695">
        <f>CEILING('Hidden Calculations'!BE197-'Hidden Calculations'!BA197-'Hidden Calculations'!BC197,0.0001)</f>
        <v>0</v>
      </c>
      <c r="N205" s="331">
        <f>CEILING('Hidden Calculations'!BF197-'Hidden Calculations'!BB197-'Hidden Calculations'!BD197,0.0001)</f>
        <v>0</v>
      </c>
      <c r="O205" s="708"/>
      <c r="P205" s="538"/>
      <c r="Q205" s="226"/>
    </row>
    <row r="206" spans="1:17" ht="14.25" x14ac:dyDescent="0.2">
      <c r="A206" s="708"/>
      <c r="B206" s="538"/>
      <c r="C206" s="539"/>
      <c r="D206" s="540"/>
      <c r="E206" s="541"/>
      <c r="F206" s="401"/>
      <c r="G206" s="835"/>
      <c r="H206" s="538"/>
      <c r="I206" s="652"/>
      <c r="J206" s="538"/>
      <c r="K206" s="836"/>
      <c r="L206" s="538"/>
      <c r="M206" s="695">
        <f>CEILING('Hidden Calculations'!BE198-'Hidden Calculations'!BA198-'Hidden Calculations'!BC198,0.0001)</f>
        <v>0</v>
      </c>
      <c r="N206" s="331">
        <f>CEILING('Hidden Calculations'!BF198-'Hidden Calculations'!BB198-'Hidden Calculations'!BD198,0.0001)</f>
        <v>0</v>
      </c>
      <c r="O206" s="708"/>
      <c r="P206" s="538"/>
      <c r="Q206" s="226"/>
    </row>
    <row r="207" spans="1:17" ht="14.25" x14ac:dyDescent="0.2">
      <c r="A207" s="708"/>
      <c r="B207" s="538"/>
      <c r="C207" s="539"/>
      <c r="D207" s="540"/>
      <c r="E207" s="541"/>
      <c r="F207" s="401"/>
      <c r="G207" s="835"/>
      <c r="H207" s="538"/>
      <c r="I207" s="652"/>
      <c r="J207" s="538"/>
      <c r="K207" s="836"/>
      <c r="L207" s="538"/>
      <c r="M207" s="695">
        <f>CEILING('Hidden Calculations'!BE199-'Hidden Calculations'!BA199-'Hidden Calculations'!BC199,0.0001)</f>
        <v>0</v>
      </c>
      <c r="N207" s="331">
        <f>CEILING('Hidden Calculations'!BF199-'Hidden Calculations'!BB199-'Hidden Calculations'!BD199,0.0001)</f>
        <v>0</v>
      </c>
      <c r="O207" s="708"/>
      <c r="P207" s="538"/>
      <c r="Q207" s="226"/>
    </row>
    <row r="208" spans="1:17" ht="14.25" x14ac:dyDescent="0.2">
      <c r="A208" s="708"/>
      <c r="B208" s="538"/>
      <c r="C208" s="539"/>
      <c r="D208" s="540"/>
      <c r="E208" s="541"/>
      <c r="F208" s="401"/>
      <c r="G208" s="835"/>
      <c r="H208" s="538"/>
      <c r="I208" s="652"/>
      <c r="J208" s="538"/>
      <c r="K208" s="836"/>
      <c r="L208" s="538"/>
      <c r="M208" s="695">
        <f>CEILING('Hidden Calculations'!BE200-'Hidden Calculations'!BA200-'Hidden Calculations'!BC200,0.0001)</f>
        <v>0</v>
      </c>
      <c r="N208" s="331">
        <f>CEILING('Hidden Calculations'!BF200-'Hidden Calculations'!BB200-'Hidden Calculations'!BD200,0.0001)</f>
        <v>0</v>
      </c>
      <c r="O208" s="708"/>
      <c r="P208" s="538"/>
      <c r="Q208" s="226"/>
    </row>
    <row r="209" spans="1:17" ht="14.25" x14ac:dyDescent="0.2">
      <c r="A209" s="708"/>
      <c r="B209" s="538"/>
      <c r="C209" s="539"/>
      <c r="D209" s="540"/>
      <c r="E209" s="541"/>
      <c r="F209" s="401"/>
      <c r="G209" s="835"/>
      <c r="H209" s="538"/>
      <c r="I209" s="652"/>
      <c r="J209" s="538"/>
      <c r="K209" s="836"/>
      <c r="L209" s="538"/>
      <c r="M209" s="695">
        <f>CEILING('Hidden Calculations'!BE201-'Hidden Calculations'!BA201-'Hidden Calculations'!BC201,0.0001)</f>
        <v>0</v>
      </c>
      <c r="N209" s="331">
        <f>CEILING('Hidden Calculations'!BF201-'Hidden Calculations'!BB201-'Hidden Calculations'!BD201,0.0001)</f>
        <v>0</v>
      </c>
      <c r="O209" s="708"/>
      <c r="P209" s="538"/>
      <c r="Q209" s="226"/>
    </row>
    <row r="210" spans="1:17" ht="14.25" x14ac:dyDescent="0.2">
      <c r="A210" s="708"/>
      <c r="B210" s="538"/>
      <c r="C210" s="539"/>
      <c r="D210" s="540"/>
      <c r="E210" s="541"/>
      <c r="F210" s="401"/>
      <c r="G210" s="835"/>
      <c r="H210" s="538"/>
      <c r="I210" s="652"/>
      <c r="J210" s="538"/>
      <c r="K210" s="836"/>
      <c r="L210" s="538"/>
      <c r="M210" s="695">
        <f>CEILING('Hidden Calculations'!BE202-'Hidden Calculations'!BA202-'Hidden Calculations'!BC202,0.0001)</f>
        <v>0</v>
      </c>
      <c r="N210" s="331">
        <f>CEILING('Hidden Calculations'!BF202-'Hidden Calculations'!BB202-'Hidden Calculations'!BD202,0.0001)</f>
        <v>0</v>
      </c>
      <c r="O210" s="708"/>
      <c r="P210" s="538"/>
      <c r="Q210" s="226"/>
    </row>
    <row r="211" spans="1:17" ht="14.25" x14ac:dyDescent="0.2">
      <c r="A211" s="708"/>
      <c r="B211" s="538"/>
      <c r="C211" s="539"/>
      <c r="D211" s="540"/>
      <c r="E211" s="541"/>
      <c r="F211" s="401"/>
      <c r="G211" s="835"/>
      <c r="H211" s="538"/>
      <c r="I211" s="652"/>
      <c r="J211" s="538"/>
      <c r="K211" s="836"/>
      <c r="L211" s="538"/>
      <c r="M211" s="695">
        <f>CEILING('Hidden Calculations'!BE203-'Hidden Calculations'!BA203-'Hidden Calculations'!BC203,0.0001)</f>
        <v>0</v>
      </c>
      <c r="N211" s="331">
        <f>CEILING('Hidden Calculations'!BF203-'Hidden Calculations'!BB203-'Hidden Calculations'!BD203,0.0001)</f>
        <v>0</v>
      </c>
      <c r="O211" s="708"/>
      <c r="P211" s="538"/>
      <c r="Q211" s="226"/>
    </row>
    <row r="212" spans="1:17" ht="14.25" x14ac:dyDescent="0.2">
      <c r="A212" s="708"/>
      <c r="B212" s="538"/>
      <c r="C212" s="539"/>
      <c r="D212" s="540"/>
      <c r="E212" s="541"/>
      <c r="F212" s="401"/>
      <c r="G212" s="835"/>
      <c r="H212" s="538"/>
      <c r="I212" s="652"/>
      <c r="J212" s="538"/>
      <c r="K212" s="836"/>
      <c r="L212" s="538"/>
      <c r="M212" s="695">
        <f>CEILING('Hidden Calculations'!BE204-'Hidden Calculations'!BA204-'Hidden Calculations'!BC204,0.0001)</f>
        <v>0</v>
      </c>
      <c r="N212" s="331">
        <f>CEILING('Hidden Calculations'!BF204-'Hidden Calculations'!BB204-'Hidden Calculations'!BD204,0.0001)</f>
        <v>0</v>
      </c>
      <c r="O212" s="708"/>
      <c r="P212" s="538"/>
      <c r="Q212" s="226"/>
    </row>
    <row r="213" spans="1:17" ht="14.25" x14ac:dyDescent="0.2">
      <c r="A213" s="708"/>
      <c r="B213" s="538"/>
      <c r="C213" s="539"/>
      <c r="D213" s="540"/>
      <c r="E213" s="541"/>
      <c r="F213" s="401"/>
      <c r="G213" s="835"/>
      <c r="H213" s="538"/>
      <c r="I213" s="652"/>
      <c r="J213" s="538"/>
      <c r="K213" s="836"/>
      <c r="L213" s="538"/>
      <c r="M213" s="695">
        <f>CEILING('Hidden Calculations'!BE205-'Hidden Calculations'!BA205-'Hidden Calculations'!BC205,0.0001)</f>
        <v>0</v>
      </c>
      <c r="N213" s="331">
        <f>CEILING('Hidden Calculations'!BF205-'Hidden Calculations'!BB205-'Hidden Calculations'!BD205,0.0001)</f>
        <v>0</v>
      </c>
      <c r="O213" s="708"/>
      <c r="P213" s="538"/>
      <c r="Q213" s="226"/>
    </row>
    <row r="214" spans="1:17" ht="14.25" x14ac:dyDescent="0.2">
      <c r="A214" s="708"/>
      <c r="B214" s="538"/>
      <c r="C214" s="539"/>
      <c r="D214" s="540"/>
      <c r="E214" s="541"/>
      <c r="F214" s="401"/>
      <c r="G214" s="835"/>
      <c r="H214" s="538"/>
      <c r="I214" s="652"/>
      <c r="J214" s="538"/>
      <c r="K214" s="836"/>
      <c r="L214" s="538"/>
      <c r="M214" s="695">
        <f>CEILING('Hidden Calculations'!BE206-'Hidden Calculations'!BA206-'Hidden Calculations'!BC206,0.0001)</f>
        <v>0</v>
      </c>
      <c r="N214" s="331">
        <f>CEILING('Hidden Calculations'!BF206-'Hidden Calculations'!BB206-'Hidden Calculations'!BD206,0.0001)</f>
        <v>0</v>
      </c>
      <c r="O214" s="708"/>
      <c r="P214" s="538"/>
      <c r="Q214" s="226"/>
    </row>
    <row r="215" spans="1:17" ht="14.25" x14ac:dyDescent="0.2">
      <c r="A215" s="708"/>
      <c r="B215" s="538"/>
      <c r="C215" s="539"/>
      <c r="D215" s="540"/>
      <c r="E215" s="541"/>
      <c r="F215" s="401"/>
      <c r="G215" s="835"/>
      <c r="H215" s="538"/>
      <c r="I215" s="652"/>
      <c r="J215" s="538"/>
      <c r="K215" s="836"/>
      <c r="L215" s="538"/>
      <c r="M215" s="695">
        <f>CEILING('Hidden Calculations'!BE207-'Hidden Calculations'!BA207-'Hidden Calculations'!BC207,0.0001)</f>
        <v>0</v>
      </c>
      <c r="N215" s="331">
        <f>CEILING('Hidden Calculations'!BF207-'Hidden Calculations'!BB207-'Hidden Calculations'!BD207,0.0001)</f>
        <v>0</v>
      </c>
      <c r="O215" s="708"/>
      <c r="P215" s="538"/>
      <c r="Q215" s="226"/>
    </row>
    <row r="216" spans="1:17" ht="14.25" x14ac:dyDescent="0.2">
      <c r="A216" s="708"/>
      <c r="B216" s="538"/>
      <c r="C216" s="539"/>
      <c r="D216" s="540"/>
      <c r="E216" s="541"/>
      <c r="F216" s="401"/>
      <c r="G216" s="835"/>
      <c r="H216" s="538"/>
      <c r="I216" s="652"/>
      <c r="J216" s="538"/>
      <c r="K216" s="836"/>
      <c r="L216" s="538"/>
      <c r="M216" s="695">
        <f>CEILING('Hidden Calculations'!BE208-'Hidden Calculations'!BA208-'Hidden Calculations'!BC208,0.0001)</f>
        <v>0</v>
      </c>
      <c r="N216" s="331">
        <f>CEILING('Hidden Calculations'!BF208-'Hidden Calculations'!BB208-'Hidden Calculations'!BD208,0.0001)</f>
        <v>0</v>
      </c>
      <c r="O216" s="708"/>
      <c r="P216" s="538"/>
      <c r="Q216" s="226"/>
    </row>
    <row r="217" spans="1:17" ht="14.25" x14ac:dyDescent="0.2">
      <c r="A217" s="708"/>
      <c r="B217" s="538"/>
      <c r="C217" s="539"/>
      <c r="D217" s="540"/>
      <c r="E217" s="541"/>
      <c r="F217" s="401"/>
      <c r="G217" s="835"/>
      <c r="H217" s="538"/>
      <c r="I217" s="652"/>
      <c r="J217" s="538"/>
      <c r="K217" s="836"/>
      <c r="L217" s="538"/>
      <c r="M217" s="695">
        <f>CEILING('Hidden Calculations'!BE209-'Hidden Calculations'!BA209-'Hidden Calculations'!BC209,0.0001)</f>
        <v>0</v>
      </c>
      <c r="N217" s="331">
        <f>CEILING('Hidden Calculations'!BF209-'Hidden Calculations'!BB209-'Hidden Calculations'!BD209,0.0001)</f>
        <v>0</v>
      </c>
      <c r="O217" s="708"/>
      <c r="P217" s="538"/>
      <c r="Q217" s="226"/>
    </row>
    <row r="218" spans="1:17" ht="14.25" x14ac:dyDescent="0.2">
      <c r="A218" s="708"/>
      <c r="B218" s="538"/>
      <c r="C218" s="539"/>
      <c r="D218" s="540"/>
      <c r="E218" s="541"/>
      <c r="F218" s="401"/>
      <c r="G218" s="835"/>
      <c r="H218" s="538"/>
      <c r="I218" s="652"/>
      <c r="J218" s="538"/>
      <c r="K218" s="836"/>
      <c r="L218" s="538"/>
      <c r="M218" s="695">
        <f>CEILING('Hidden Calculations'!BE210-'Hidden Calculations'!BA210-'Hidden Calculations'!BC210,0.0001)</f>
        <v>0</v>
      </c>
      <c r="N218" s="331">
        <f>CEILING('Hidden Calculations'!BF210-'Hidden Calculations'!BB210-'Hidden Calculations'!BD210,0.0001)</f>
        <v>0</v>
      </c>
      <c r="O218" s="708"/>
      <c r="P218" s="538"/>
      <c r="Q218" s="226"/>
    </row>
    <row r="219" spans="1:17" ht="14.25" x14ac:dyDescent="0.2">
      <c r="A219" s="708"/>
      <c r="B219" s="538"/>
      <c r="C219" s="539"/>
      <c r="D219" s="540"/>
      <c r="E219" s="541"/>
      <c r="F219" s="401"/>
      <c r="G219" s="835"/>
      <c r="H219" s="538"/>
      <c r="I219" s="652"/>
      <c r="J219" s="538"/>
      <c r="K219" s="836"/>
      <c r="L219" s="538"/>
      <c r="M219" s="695">
        <f>CEILING('Hidden Calculations'!BE211-'Hidden Calculations'!BA211-'Hidden Calculations'!BC211,0.0001)</f>
        <v>0</v>
      </c>
      <c r="N219" s="331">
        <f>CEILING('Hidden Calculations'!BF211-'Hidden Calculations'!BB211-'Hidden Calculations'!BD211,0.0001)</f>
        <v>0</v>
      </c>
      <c r="O219" s="708"/>
      <c r="P219" s="538"/>
      <c r="Q219" s="226"/>
    </row>
    <row r="220" spans="1:17" ht="14.25" x14ac:dyDescent="0.2">
      <c r="A220" s="708"/>
      <c r="B220" s="538"/>
      <c r="C220" s="539"/>
      <c r="D220" s="540"/>
      <c r="E220" s="541"/>
      <c r="F220" s="401"/>
      <c r="G220" s="835"/>
      <c r="H220" s="538"/>
      <c r="I220" s="652"/>
      <c r="J220" s="538"/>
      <c r="K220" s="836"/>
      <c r="L220" s="538"/>
      <c r="M220" s="695">
        <f>CEILING('Hidden Calculations'!BE212-'Hidden Calculations'!BA212-'Hidden Calculations'!BC212,0.0001)</f>
        <v>0</v>
      </c>
      <c r="N220" s="331">
        <f>CEILING('Hidden Calculations'!BF212-'Hidden Calculations'!BB212-'Hidden Calculations'!BD212,0.0001)</f>
        <v>0</v>
      </c>
      <c r="O220" s="708"/>
      <c r="P220" s="538"/>
      <c r="Q220" s="226"/>
    </row>
    <row r="221" spans="1:17" ht="14.25" x14ac:dyDescent="0.2">
      <c r="A221" s="708"/>
      <c r="B221" s="538"/>
      <c r="C221" s="539"/>
      <c r="D221" s="540"/>
      <c r="E221" s="541"/>
      <c r="F221" s="401"/>
      <c r="G221" s="835"/>
      <c r="H221" s="538"/>
      <c r="I221" s="652"/>
      <c r="J221" s="538"/>
      <c r="K221" s="836"/>
      <c r="L221" s="538"/>
      <c r="M221" s="695">
        <f>CEILING('Hidden Calculations'!BE213-'Hidden Calculations'!BA213-'Hidden Calculations'!BC213,0.0001)</f>
        <v>0</v>
      </c>
      <c r="N221" s="331">
        <f>CEILING('Hidden Calculations'!BF213-'Hidden Calculations'!BB213-'Hidden Calculations'!BD213,0.0001)</f>
        <v>0</v>
      </c>
      <c r="O221" s="708"/>
      <c r="P221" s="538"/>
      <c r="Q221" s="226"/>
    </row>
    <row r="222" spans="1:17" ht="14.25" x14ac:dyDescent="0.2">
      <c r="A222" s="708"/>
      <c r="B222" s="538"/>
      <c r="C222" s="539"/>
      <c r="D222" s="540"/>
      <c r="E222" s="541"/>
      <c r="F222" s="401"/>
      <c r="G222" s="835"/>
      <c r="H222" s="538"/>
      <c r="I222" s="652"/>
      <c r="J222" s="538"/>
      <c r="K222" s="836"/>
      <c r="L222" s="538"/>
      <c r="M222" s="695">
        <f>CEILING('Hidden Calculations'!BE214-'Hidden Calculations'!BA214-'Hidden Calculations'!BC214,0.0001)</f>
        <v>0</v>
      </c>
      <c r="N222" s="331">
        <f>CEILING('Hidden Calculations'!BF214-'Hidden Calculations'!BB214-'Hidden Calculations'!BD214,0.0001)</f>
        <v>0</v>
      </c>
      <c r="O222" s="708"/>
      <c r="P222" s="538"/>
      <c r="Q222" s="226"/>
    </row>
    <row r="223" spans="1:17" ht="14.25" x14ac:dyDescent="0.2">
      <c r="A223" s="708"/>
      <c r="B223" s="538"/>
      <c r="C223" s="539"/>
      <c r="D223" s="540"/>
      <c r="E223" s="541"/>
      <c r="F223" s="401"/>
      <c r="G223" s="835"/>
      <c r="H223" s="538"/>
      <c r="I223" s="652"/>
      <c r="J223" s="538"/>
      <c r="K223" s="836"/>
      <c r="L223" s="538"/>
      <c r="M223" s="695">
        <f>CEILING('Hidden Calculations'!BE215-'Hidden Calculations'!BA215-'Hidden Calculations'!BC215,0.0001)</f>
        <v>0</v>
      </c>
      <c r="N223" s="331">
        <f>CEILING('Hidden Calculations'!BF215-'Hidden Calculations'!BB215-'Hidden Calculations'!BD215,0.0001)</f>
        <v>0</v>
      </c>
      <c r="O223" s="708"/>
      <c r="P223" s="538"/>
      <c r="Q223" s="226"/>
    </row>
    <row r="224" spans="1:17" ht="14.25" x14ac:dyDescent="0.2">
      <c r="A224" s="708"/>
      <c r="B224" s="538"/>
      <c r="C224" s="539"/>
      <c r="D224" s="540"/>
      <c r="E224" s="541"/>
      <c r="F224" s="401"/>
      <c r="G224" s="835"/>
      <c r="H224" s="538"/>
      <c r="I224" s="652"/>
      <c r="J224" s="538"/>
      <c r="K224" s="836"/>
      <c r="L224" s="538"/>
      <c r="M224" s="695">
        <f>CEILING('Hidden Calculations'!BE216-'Hidden Calculations'!BA216-'Hidden Calculations'!BC216,0.0001)</f>
        <v>0</v>
      </c>
      <c r="N224" s="331">
        <f>CEILING('Hidden Calculations'!BF216-'Hidden Calculations'!BB216-'Hidden Calculations'!BD216,0.0001)</f>
        <v>0</v>
      </c>
      <c r="O224" s="708"/>
      <c r="P224" s="538"/>
      <c r="Q224" s="226"/>
    </row>
    <row r="225" spans="1:17" ht="14.25" x14ac:dyDescent="0.2">
      <c r="A225" s="708"/>
      <c r="B225" s="538"/>
      <c r="C225" s="539"/>
      <c r="D225" s="540"/>
      <c r="E225" s="541"/>
      <c r="F225" s="401"/>
      <c r="G225" s="835"/>
      <c r="H225" s="538"/>
      <c r="I225" s="652"/>
      <c r="J225" s="538"/>
      <c r="K225" s="836"/>
      <c r="L225" s="538"/>
      <c r="M225" s="695">
        <f>CEILING('Hidden Calculations'!BE217-'Hidden Calculations'!BA217-'Hidden Calculations'!BC217,0.0001)</f>
        <v>0</v>
      </c>
      <c r="N225" s="331">
        <f>CEILING('Hidden Calculations'!BF217-'Hidden Calculations'!BB217-'Hidden Calculations'!BD217,0.0001)</f>
        <v>0</v>
      </c>
      <c r="O225" s="708"/>
      <c r="P225" s="538"/>
      <c r="Q225" s="226"/>
    </row>
    <row r="226" spans="1:17" ht="14.25" x14ac:dyDescent="0.2">
      <c r="A226" s="708"/>
      <c r="B226" s="538"/>
      <c r="C226" s="539"/>
      <c r="D226" s="540"/>
      <c r="E226" s="541"/>
      <c r="F226" s="401"/>
      <c r="G226" s="835"/>
      <c r="H226" s="538"/>
      <c r="I226" s="652"/>
      <c r="J226" s="538"/>
      <c r="K226" s="836"/>
      <c r="L226" s="538"/>
      <c r="M226" s="695">
        <f>CEILING('Hidden Calculations'!BE218-'Hidden Calculations'!BA218-'Hidden Calculations'!BC218,0.0001)</f>
        <v>0</v>
      </c>
      <c r="N226" s="331">
        <f>CEILING('Hidden Calculations'!BF218-'Hidden Calculations'!BB218-'Hidden Calculations'!BD218,0.0001)</f>
        <v>0</v>
      </c>
      <c r="O226" s="708"/>
      <c r="P226" s="538"/>
      <c r="Q226" s="226"/>
    </row>
    <row r="227" spans="1:17" ht="14.25" x14ac:dyDescent="0.2">
      <c r="A227" s="708"/>
      <c r="B227" s="538"/>
      <c r="C227" s="539"/>
      <c r="D227" s="540"/>
      <c r="E227" s="541"/>
      <c r="F227" s="401"/>
      <c r="G227" s="835"/>
      <c r="H227" s="538"/>
      <c r="I227" s="652"/>
      <c r="J227" s="538"/>
      <c r="K227" s="836"/>
      <c r="L227" s="538"/>
      <c r="M227" s="695">
        <f>CEILING('Hidden Calculations'!BE219-'Hidden Calculations'!BA219-'Hidden Calculations'!BC219,0.0001)</f>
        <v>0</v>
      </c>
      <c r="N227" s="331">
        <f>CEILING('Hidden Calculations'!BF219-'Hidden Calculations'!BB219-'Hidden Calculations'!BD219,0.0001)</f>
        <v>0</v>
      </c>
      <c r="O227" s="708"/>
      <c r="P227" s="538"/>
      <c r="Q227" s="226"/>
    </row>
    <row r="228" spans="1:17" ht="14.25" x14ac:dyDescent="0.2">
      <c r="A228" s="708"/>
      <c r="B228" s="538"/>
      <c r="C228" s="539"/>
      <c r="D228" s="540"/>
      <c r="E228" s="541"/>
      <c r="F228" s="401"/>
      <c r="G228" s="835"/>
      <c r="H228" s="538"/>
      <c r="I228" s="652"/>
      <c r="J228" s="538"/>
      <c r="K228" s="836"/>
      <c r="L228" s="538"/>
      <c r="M228" s="695">
        <f>CEILING('Hidden Calculations'!BE220-'Hidden Calculations'!BA220-'Hidden Calculations'!BC220,0.0001)</f>
        <v>0</v>
      </c>
      <c r="N228" s="331">
        <f>CEILING('Hidden Calculations'!BF220-'Hidden Calculations'!BB220-'Hidden Calculations'!BD220,0.0001)</f>
        <v>0</v>
      </c>
      <c r="O228" s="708"/>
      <c r="P228" s="538"/>
      <c r="Q228" s="226"/>
    </row>
    <row r="229" spans="1:17" ht="14.25" x14ac:dyDescent="0.2">
      <c r="A229" s="708"/>
      <c r="B229" s="538"/>
      <c r="C229" s="539"/>
      <c r="D229" s="540"/>
      <c r="E229" s="541"/>
      <c r="F229" s="401"/>
      <c r="G229" s="835"/>
      <c r="H229" s="538"/>
      <c r="I229" s="652"/>
      <c r="J229" s="538"/>
      <c r="K229" s="836"/>
      <c r="L229" s="538"/>
      <c r="M229" s="695">
        <f>CEILING('Hidden Calculations'!BE221-'Hidden Calculations'!BA221-'Hidden Calculations'!BC221,0.0001)</f>
        <v>0</v>
      </c>
      <c r="N229" s="331">
        <f>CEILING('Hidden Calculations'!BF221-'Hidden Calculations'!BB221-'Hidden Calculations'!BD221,0.0001)</f>
        <v>0</v>
      </c>
      <c r="O229" s="708"/>
      <c r="P229" s="538"/>
      <c r="Q229" s="226"/>
    </row>
    <row r="230" spans="1:17" ht="14.25" x14ac:dyDescent="0.2">
      <c r="A230" s="708"/>
      <c r="B230" s="538"/>
      <c r="C230" s="539"/>
      <c r="D230" s="540"/>
      <c r="E230" s="541"/>
      <c r="F230" s="401"/>
      <c r="G230" s="835"/>
      <c r="H230" s="538"/>
      <c r="I230" s="652"/>
      <c r="J230" s="538"/>
      <c r="K230" s="836"/>
      <c r="L230" s="538"/>
      <c r="M230" s="695">
        <f>CEILING('Hidden Calculations'!BE222-'Hidden Calculations'!BA222-'Hidden Calculations'!BC222,0.0001)</f>
        <v>0</v>
      </c>
      <c r="N230" s="331">
        <f>CEILING('Hidden Calculations'!BF222-'Hidden Calculations'!BB222-'Hidden Calculations'!BD222,0.0001)</f>
        <v>0</v>
      </c>
      <c r="O230" s="708"/>
      <c r="P230" s="538"/>
      <c r="Q230" s="226"/>
    </row>
    <row r="231" spans="1:17" ht="14.25" x14ac:dyDescent="0.2">
      <c r="A231" s="708"/>
      <c r="B231" s="538"/>
      <c r="C231" s="539"/>
      <c r="D231" s="540"/>
      <c r="E231" s="541"/>
      <c r="F231" s="401"/>
      <c r="G231" s="835"/>
      <c r="H231" s="538"/>
      <c r="I231" s="652"/>
      <c r="J231" s="538"/>
      <c r="K231" s="836"/>
      <c r="L231" s="538"/>
      <c r="M231" s="695">
        <f>CEILING('Hidden Calculations'!BE223-'Hidden Calculations'!BA223-'Hidden Calculations'!BC223,0.0001)</f>
        <v>0</v>
      </c>
      <c r="N231" s="331">
        <f>CEILING('Hidden Calculations'!BF223-'Hidden Calculations'!BB223-'Hidden Calculations'!BD223,0.0001)</f>
        <v>0</v>
      </c>
      <c r="O231" s="708"/>
      <c r="P231" s="538"/>
      <c r="Q231" s="226"/>
    </row>
    <row r="232" spans="1:17" ht="14.25" x14ac:dyDescent="0.2">
      <c r="A232" s="708"/>
      <c r="B232" s="538"/>
      <c r="C232" s="539"/>
      <c r="D232" s="540"/>
      <c r="E232" s="541"/>
      <c r="F232" s="401"/>
      <c r="G232" s="835"/>
      <c r="H232" s="538"/>
      <c r="I232" s="652"/>
      <c r="J232" s="538"/>
      <c r="K232" s="836"/>
      <c r="L232" s="538"/>
      <c r="M232" s="695">
        <f>CEILING('Hidden Calculations'!BE224-'Hidden Calculations'!BA224-'Hidden Calculations'!BC224,0.0001)</f>
        <v>0</v>
      </c>
      <c r="N232" s="331">
        <f>CEILING('Hidden Calculations'!BF224-'Hidden Calculations'!BB224-'Hidden Calculations'!BD224,0.0001)</f>
        <v>0</v>
      </c>
      <c r="O232" s="708"/>
      <c r="P232" s="538"/>
      <c r="Q232" s="226"/>
    </row>
    <row r="233" spans="1:17" ht="14.25" x14ac:dyDescent="0.2">
      <c r="A233" s="708"/>
      <c r="B233" s="538"/>
      <c r="C233" s="539"/>
      <c r="D233" s="540"/>
      <c r="E233" s="541"/>
      <c r="F233" s="401"/>
      <c r="G233" s="835"/>
      <c r="H233" s="538"/>
      <c r="I233" s="652"/>
      <c r="J233" s="538"/>
      <c r="K233" s="836"/>
      <c r="L233" s="538"/>
      <c r="M233" s="695">
        <f>CEILING('Hidden Calculations'!BE225-'Hidden Calculations'!BA225-'Hidden Calculations'!BC225,0.0001)</f>
        <v>0</v>
      </c>
      <c r="N233" s="331">
        <f>CEILING('Hidden Calculations'!BF225-'Hidden Calculations'!BB225-'Hidden Calculations'!BD225,0.0001)</f>
        <v>0</v>
      </c>
      <c r="O233" s="708"/>
      <c r="P233" s="538"/>
      <c r="Q233" s="226"/>
    </row>
    <row r="234" spans="1:17" ht="14.25" x14ac:dyDescent="0.2">
      <c r="A234" s="708"/>
      <c r="B234" s="538"/>
      <c r="C234" s="539"/>
      <c r="D234" s="540"/>
      <c r="E234" s="541"/>
      <c r="F234" s="401"/>
      <c r="G234" s="835"/>
      <c r="H234" s="538"/>
      <c r="I234" s="652"/>
      <c r="J234" s="538"/>
      <c r="K234" s="836"/>
      <c r="L234" s="538"/>
      <c r="M234" s="695">
        <f>CEILING('Hidden Calculations'!BE226-'Hidden Calculations'!BA226-'Hidden Calculations'!BC226,0.0001)</f>
        <v>0</v>
      </c>
      <c r="N234" s="331">
        <f>CEILING('Hidden Calculations'!BF226-'Hidden Calculations'!BB226-'Hidden Calculations'!BD226,0.0001)</f>
        <v>0</v>
      </c>
      <c r="O234" s="708"/>
      <c r="P234" s="538"/>
      <c r="Q234" s="226"/>
    </row>
    <row r="235" spans="1:17" ht="14.25" x14ac:dyDescent="0.2">
      <c r="A235" s="708"/>
      <c r="B235" s="538"/>
      <c r="C235" s="539"/>
      <c r="D235" s="540"/>
      <c r="E235" s="541"/>
      <c r="F235" s="401"/>
      <c r="G235" s="835"/>
      <c r="H235" s="538"/>
      <c r="I235" s="652"/>
      <c r="J235" s="538"/>
      <c r="K235" s="836"/>
      <c r="L235" s="538"/>
      <c r="M235" s="695">
        <f>CEILING('Hidden Calculations'!BE227-'Hidden Calculations'!BA227-'Hidden Calculations'!BC227,0.0001)</f>
        <v>0</v>
      </c>
      <c r="N235" s="331">
        <f>CEILING('Hidden Calculations'!BF227-'Hidden Calculations'!BB227-'Hidden Calculations'!BD227,0.0001)</f>
        <v>0</v>
      </c>
      <c r="O235" s="708"/>
      <c r="P235" s="538"/>
      <c r="Q235" s="226"/>
    </row>
    <row r="236" spans="1:17" ht="14.25" x14ac:dyDescent="0.2">
      <c r="A236" s="708"/>
      <c r="B236" s="538"/>
      <c r="C236" s="539"/>
      <c r="D236" s="540"/>
      <c r="E236" s="541"/>
      <c r="F236" s="401"/>
      <c r="G236" s="835"/>
      <c r="H236" s="538"/>
      <c r="I236" s="652"/>
      <c r="J236" s="538"/>
      <c r="K236" s="836"/>
      <c r="L236" s="538"/>
      <c r="M236" s="695">
        <f>CEILING('Hidden Calculations'!BE228-'Hidden Calculations'!BA228-'Hidden Calculations'!BC228,0.0001)</f>
        <v>0</v>
      </c>
      <c r="N236" s="331">
        <f>CEILING('Hidden Calculations'!BF228-'Hidden Calculations'!BB228-'Hidden Calculations'!BD228,0.0001)</f>
        <v>0</v>
      </c>
      <c r="O236" s="708"/>
      <c r="P236" s="538"/>
      <c r="Q236" s="226"/>
    </row>
    <row r="237" spans="1:17" ht="14.25" x14ac:dyDescent="0.2">
      <c r="A237" s="708"/>
      <c r="B237" s="538"/>
      <c r="C237" s="539"/>
      <c r="D237" s="540"/>
      <c r="E237" s="541"/>
      <c r="F237" s="401"/>
      <c r="G237" s="835"/>
      <c r="H237" s="538"/>
      <c r="I237" s="652"/>
      <c r="J237" s="538"/>
      <c r="K237" s="836"/>
      <c r="L237" s="538"/>
      <c r="M237" s="695">
        <f>CEILING('Hidden Calculations'!BE229-'Hidden Calculations'!BA229-'Hidden Calculations'!BC229,0.0001)</f>
        <v>0</v>
      </c>
      <c r="N237" s="331">
        <f>CEILING('Hidden Calculations'!BF229-'Hidden Calculations'!BB229-'Hidden Calculations'!BD229,0.0001)</f>
        <v>0</v>
      </c>
      <c r="O237" s="708"/>
      <c r="P237" s="538"/>
      <c r="Q237" s="226"/>
    </row>
    <row r="238" spans="1:17" ht="14.25" x14ac:dyDescent="0.2">
      <c r="A238" s="708"/>
      <c r="B238" s="538"/>
      <c r="C238" s="539"/>
      <c r="D238" s="540"/>
      <c r="E238" s="541"/>
      <c r="F238" s="401"/>
      <c r="G238" s="835"/>
      <c r="H238" s="538"/>
      <c r="I238" s="652"/>
      <c r="J238" s="538"/>
      <c r="K238" s="836"/>
      <c r="L238" s="538"/>
      <c r="M238" s="695">
        <f>CEILING('Hidden Calculations'!BE230-'Hidden Calculations'!BA230-'Hidden Calculations'!BC230,0.0001)</f>
        <v>0</v>
      </c>
      <c r="N238" s="331">
        <f>CEILING('Hidden Calculations'!BF230-'Hidden Calculations'!BB230-'Hidden Calculations'!BD230,0.0001)</f>
        <v>0</v>
      </c>
      <c r="O238" s="708"/>
      <c r="P238" s="538"/>
      <c r="Q238" s="226"/>
    </row>
    <row r="239" spans="1:17" ht="14.25" x14ac:dyDescent="0.2">
      <c r="A239" s="708"/>
      <c r="B239" s="538"/>
      <c r="C239" s="539"/>
      <c r="D239" s="540"/>
      <c r="E239" s="541"/>
      <c r="F239" s="401"/>
      <c r="G239" s="835"/>
      <c r="H239" s="538"/>
      <c r="I239" s="652"/>
      <c r="J239" s="538"/>
      <c r="K239" s="836"/>
      <c r="L239" s="538"/>
      <c r="M239" s="695">
        <f>CEILING('Hidden Calculations'!BE231-'Hidden Calculations'!BA231-'Hidden Calculations'!BC231,0.0001)</f>
        <v>0</v>
      </c>
      <c r="N239" s="331">
        <f>CEILING('Hidden Calculations'!BF231-'Hidden Calculations'!BB231-'Hidden Calculations'!BD231,0.0001)</f>
        <v>0</v>
      </c>
      <c r="O239" s="708"/>
      <c r="P239" s="538"/>
      <c r="Q239" s="226"/>
    </row>
    <row r="240" spans="1:17" ht="14.25" x14ac:dyDescent="0.2">
      <c r="A240" s="708"/>
      <c r="B240" s="538"/>
      <c r="C240" s="539"/>
      <c r="D240" s="540"/>
      <c r="E240" s="541"/>
      <c r="F240" s="401"/>
      <c r="G240" s="835"/>
      <c r="H240" s="538"/>
      <c r="I240" s="652"/>
      <c r="J240" s="538"/>
      <c r="K240" s="836"/>
      <c r="L240" s="538"/>
      <c r="M240" s="695">
        <f>CEILING('Hidden Calculations'!BE232-'Hidden Calculations'!BA232-'Hidden Calculations'!BC232,0.0001)</f>
        <v>0</v>
      </c>
      <c r="N240" s="331">
        <f>CEILING('Hidden Calculations'!BF232-'Hidden Calculations'!BB232-'Hidden Calculations'!BD232,0.0001)</f>
        <v>0</v>
      </c>
      <c r="O240" s="708"/>
      <c r="P240" s="538"/>
      <c r="Q240" s="226"/>
    </row>
    <row r="241" spans="1:17" ht="14.25" x14ac:dyDescent="0.2">
      <c r="A241" s="708"/>
      <c r="B241" s="538"/>
      <c r="C241" s="539"/>
      <c r="D241" s="540"/>
      <c r="E241" s="541"/>
      <c r="F241" s="401"/>
      <c r="G241" s="835"/>
      <c r="H241" s="538"/>
      <c r="I241" s="652"/>
      <c r="J241" s="538"/>
      <c r="K241" s="836"/>
      <c r="L241" s="538"/>
      <c r="M241" s="695">
        <f>CEILING('Hidden Calculations'!BE233-'Hidden Calculations'!BA233-'Hidden Calculations'!BC233,0.0001)</f>
        <v>0</v>
      </c>
      <c r="N241" s="331">
        <f>CEILING('Hidden Calculations'!BF233-'Hidden Calculations'!BB233-'Hidden Calculations'!BD233,0.0001)</f>
        <v>0</v>
      </c>
      <c r="O241" s="708"/>
      <c r="P241" s="538"/>
      <c r="Q241" s="226"/>
    </row>
    <row r="242" spans="1:17" ht="14.25" x14ac:dyDescent="0.2">
      <c r="A242" s="708"/>
      <c r="B242" s="538"/>
      <c r="C242" s="539"/>
      <c r="D242" s="540"/>
      <c r="E242" s="541"/>
      <c r="F242" s="401"/>
      <c r="G242" s="835"/>
      <c r="H242" s="538"/>
      <c r="I242" s="652"/>
      <c r="J242" s="538"/>
      <c r="K242" s="836"/>
      <c r="L242" s="538"/>
      <c r="M242" s="695">
        <f>CEILING('Hidden Calculations'!BE234-'Hidden Calculations'!BA234-'Hidden Calculations'!BC234,0.0001)</f>
        <v>0</v>
      </c>
      <c r="N242" s="331">
        <f>CEILING('Hidden Calculations'!BF234-'Hidden Calculations'!BB234-'Hidden Calculations'!BD234,0.0001)</f>
        <v>0</v>
      </c>
      <c r="O242" s="708"/>
      <c r="P242" s="538"/>
      <c r="Q242" s="226"/>
    </row>
    <row r="243" spans="1:17" ht="14.25" x14ac:dyDescent="0.2">
      <c r="A243" s="708"/>
      <c r="B243" s="538"/>
      <c r="C243" s="539"/>
      <c r="D243" s="540"/>
      <c r="E243" s="541"/>
      <c r="F243" s="401"/>
      <c r="G243" s="835"/>
      <c r="H243" s="538"/>
      <c r="I243" s="652"/>
      <c r="J243" s="538"/>
      <c r="K243" s="836"/>
      <c r="L243" s="538"/>
      <c r="M243" s="695">
        <f>CEILING('Hidden Calculations'!BE235-'Hidden Calculations'!BA235-'Hidden Calculations'!BC235,0.0001)</f>
        <v>0</v>
      </c>
      <c r="N243" s="331">
        <f>CEILING('Hidden Calculations'!BF235-'Hidden Calculations'!BB235-'Hidden Calculations'!BD235,0.0001)</f>
        <v>0</v>
      </c>
      <c r="O243" s="708"/>
      <c r="P243" s="538"/>
      <c r="Q243" s="226"/>
    </row>
    <row r="244" spans="1:17" ht="14.25" x14ac:dyDescent="0.2">
      <c r="A244" s="708"/>
      <c r="B244" s="538"/>
      <c r="C244" s="539"/>
      <c r="D244" s="540"/>
      <c r="E244" s="541"/>
      <c r="F244" s="401"/>
      <c r="G244" s="835"/>
      <c r="H244" s="538"/>
      <c r="I244" s="652"/>
      <c r="J244" s="538"/>
      <c r="K244" s="836"/>
      <c r="L244" s="538"/>
      <c r="M244" s="695">
        <f>CEILING('Hidden Calculations'!BE236-'Hidden Calculations'!BA236-'Hidden Calculations'!BC236,0.0001)</f>
        <v>0</v>
      </c>
      <c r="N244" s="331">
        <f>CEILING('Hidden Calculations'!BF236-'Hidden Calculations'!BB236-'Hidden Calculations'!BD236,0.0001)</f>
        <v>0</v>
      </c>
      <c r="O244" s="708"/>
      <c r="P244" s="538"/>
      <c r="Q244" s="226"/>
    </row>
    <row r="245" spans="1:17" ht="14.25" x14ac:dyDescent="0.2">
      <c r="A245" s="708"/>
      <c r="B245" s="538"/>
      <c r="C245" s="539"/>
      <c r="D245" s="540"/>
      <c r="E245" s="541"/>
      <c r="F245" s="401"/>
      <c r="G245" s="835"/>
      <c r="H245" s="538"/>
      <c r="I245" s="652"/>
      <c r="J245" s="538"/>
      <c r="K245" s="836"/>
      <c r="L245" s="538"/>
      <c r="M245" s="695">
        <f>CEILING('Hidden Calculations'!BE237-'Hidden Calculations'!BA237-'Hidden Calculations'!BC237,0.0001)</f>
        <v>0</v>
      </c>
      <c r="N245" s="331">
        <f>CEILING('Hidden Calculations'!BF237-'Hidden Calculations'!BB237-'Hidden Calculations'!BD237,0.0001)</f>
        <v>0</v>
      </c>
      <c r="O245" s="708"/>
      <c r="P245" s="538"/>
      <c r="Q245" s="226"/>
    </row>
    <row r="246" spans="1:17" ht="14.25" x14ac:dyDescent="0.2">
      <c r="A246" s="708"/>
      <c r="B246" s="538"/>
      <c r="C246" s="539"/>
      <c r="D246" s="540"/>
      <c r="E246" s="541"/>
      <c r="F246" s="401"/>
      <c r="G246" s="835"/>
      <c r="H246" s="538"/>
      <c r="I246" s="652"/>
      <c r="J246" s="538"/>
      <c r="K246" s="836"/>
      <c r="L246" s="538"/>
      <c r="M246" s="695">
        <f>CEILING('Hidden Calculations'!BE238-'Hidden Calculations'!BA238-'Hidden Calculations'!BC238,0.0001)</f>
        <v>0</v>
      </c>
      <c r="N246" s="331">
        <f>CEILING('Hidden Calculations'!BF238-'Hidden Calculations'!BB238-'Hidden Calculations'!BD238,0.0001)</f>
        <v>0</v>
      </c>
      <c r="O246" s="708"/>
      <c r="P246" s="538"/>
      <c r="Q246" s="226"/>
    </row>
    <row r="247" spans="1:17" ht="14.25" x14ac:dyDescent="0.2">
      <c r="A247" s="708"/>
      <c r="B247" s="538"/>
      <c r="C247" s="539"/>
      <c r="D247" s="540"/>
      <c r="E247" s="541"/>
      <c r="F247" s="401"/>
      <c r="G247" s="835"/>
      <c r="H247" s="538"/>
      <c r="I247" s="652"/>
      <c r="J247" s="538"/>
      <c r="K247" s="836"/>
      <c r="L247" s="538"/>
      <c r="M247" s="695">
        <f>CEILING('Hidden Calculations'!BE239-'Hidden Calculations'!BA239-'Hidden Calculations'!BC239,0.0001)</f>
        <v>0</v>
      </c>
      <c r="N247" s="331">
        <f>CEILING('Hidden Calculations'!BF239-'Hidden Calculations'!BB239-'Hidden Calculations'!BD239,0.0001)</f>
        <v>0</v>
      </c>
      <c r="O247" s="708"/>
      <c r="P247" s="538"/>
      <c r="Q247" s="226"/>
    </row>
    <row r="248" spans="1:17" ht="14.25" x14ac:dyDescent="0.2">
      <c r="A248" s="708"/>
      <c r="B248" s="538"/>
      <c r="C248" s="539"/>
      <c r="D248" s="540"/>
      <c r="E248" s="541"/>
      <c r="F248" s="401"/>
      <c r="G248" s="835"/>
      <c r="H248" s="538"/>
      <c r="I248" s="652"/>
      <c r="J248" s="538"/>
      <c r="K248" s="836"/>
      <c r="L248" s="538"/>
      <c r="M248" s="695">
        <f>CEILING('Hidden Calculations'!BE240-'Hidden Calculations'!BA240-'Hidden Calculations'!BC240,0.0001)</f>
        <v>0</v>
      </c>
      <c r="N248" s="331">
        <f>CEILING('Hidden Calculations'!BF240-'Hidden Calculations'!BB240-'Hidden Calculations'!BD240,0.0001)</f>
        <v>0</v>
      </c>
      <c r="O248" s="708"/>
      <c r="P248" s="538"/>
      <c r="Q248" s="226"/>
    </row>
    <row r="249" spans="1:17" ht="14.25" x14ac:dyDescent="0.2">
      <c r="A249" s="708"/>
      <c r="B249" s="538"/>
      <c r="C249" s="539"/>
      <c r="D249" s="540"/>
      <c r="E249" s="541"/>
      <c r="F249" s="401"/>
      <c r="G249" s="835"/>
      <c r="H249" s="538"/>
      <c r="I249" s="652"/>
      <c r="J249" s="538"/>
      <c r="K249" s="836"/>
      <c r="L249" s="538"/>
      <c r="M249" s="695">
        <f>CEILING('Hidden Calculations'!BE241-'Hidden Calculations'!BA241-'Hidden Calculations'!BC241,0.0001)</f>
        <v>0</v>
      </c>
      <c r="N249" s="331">
        <f>CEILING('Hidden Calculations'!BF241-'Hidden Calculations'!BB241-'Hidden Calculations'!BD241,0.0001)</f>
        <v>0</v>
      </c>
      <c r="O249" s="708"/>
      <c r="P249" s="538"/>
      <c r="Q249" s="226"/>
    </row>
    <row r="250" spans="1:17" ht="14.25" x14ac:dyDescent="0.2">
      <c r="A250" s="708"/>
      <c r="B250" s="538"/>
      <c r="C250" s="539"/>
      <c r="D250" s="540"/>
      <c r="E250" s="541"/>
      <c r="F250" s="401"/>
      <c r="G250" s="835"/>
      <c r="H250" s="538"/>
      <c r="I250" s="652"/>
      <c r="J250" s="538"/>
      <c r="K250" s="836"/>
      <c r="L250" s="538"/>
      <c r="M250" s="695">
        <f>CEILING('Hidden Calculations'!BE242-'Hidden Calculations'!BA242-'Hidden Calculations'!BC242,0.0001)</f>
        <v>0</v>
      </c>
      <c r="N250" s="331">
        <f>CEILING('Hidden Calculations'!BF242-'Hidden Calculations'!BB242-'Hidden Calculations'!BD242,0.0001)</f>
        <v>0</v>
      </c>
      <c r="O250" s="708"/>
      <c r="P250" s="538"/>
      <c r="Q250" s="226"/>
    </row>
    <row r="251" spans="1:17" ht="14.25" x14ac:dyDescent="0.2">
      <c r="A251" s="708"/>
      <c r="B251" s="538"/>
      <c r="C251" s="539"/>
      <c r="D251" s="540"/>
      <c r="E251" s="541"/>
      <c r="F251" s="401"/>
      <c r="G251" s="835"/>
      <c r="H251" s="538"/>
      <c r="I251" s="652"/>
      <c r="J251" s="538"/>
      <c r="K251" s="836"/>
      <c r="L251" s="538"/>
      <c r="M251" s="695">
        <f>CEILING('Hidden Calculations'!BE243-'Hidden Calculations'!BA243-'Hidden Calculations'!BC243,0.0001)</f>
        <v>0</v>
      </c>
      <c r="N251" s="331">
        <f>CEILING('Hidden Calculations'!BF243-'Hidden Calculations'!BB243-'Hidden Calculations'!BD243,0.0001)</f>
        <v>0</v>
      </c>
      <c r="O251" s="708"/>
      <c r="P251" s="538"/>
      <c r="Q251" s="226"/>
    </row>
    <row r="252" spans="1:17" ht="14.25" x14ac:dyDescent="0.2">
      <c r="A252" s="708"/>
      <c r="B252" s="538"/>
      <c r="C252" s="539"/>
      <c r="D252" s="540"/>
      <c r="E252" s="541"/>
      <c r="F252" s="401"/>
      <c r="G252" s="835"/>
      <c r="H252" s="538"/>
      <c r="I252" s="652"/>
      <c r="J252" s="538"/>
      <c r="K252" s="836"/>
      <c r="L252" s="538"/>
      <c r="M252" s="695">
        <f>CEILING('Hidden Calculations'!BE244-'Hidden Calculations'!BA244-'Hidden Calculations'!BC244,0.0001)</f>
        <v>0</v>
      </c>
      <c r="N252" s="331">
        <f>CEILING('Hidden Calculations'!BF244-'Hidden Calculations'!BB244-'Hidden Calculations'!BD244,0.0001)</f>
        <v>0</v>
      </c>
      <c r="O252" s="708"/>
      <c r="P252" s="538"/>
      <c r="Q252" s="226"/>
    </row>
    <row r="253" spans="1:17" ht="14.25" x14ac:dyDescent="0.2">
      <c r="A253" s="708"/>
      <c r="B253" s="538"/>
      <c r="C253" s="539"/>
      <c r="D253" s="540"/>
      <c r="E253" s="541"/>
      <c r="F253" s="401"/>
      <c r="G253" s="835"/>
      <c r="H253" s="538"/>
      <c r="I253" s="652"/>
      <c r="J253" s="538"/>
      <c r="K253" s="836"/>
      <c r="L253" s="538"/>
      <c r="M253" s="695">
        <f>CEILING('Hidden Calculations'!BE245-'Hidden Calculations'!BA245-'Hidden Calculations'!BC245,0.0001)</f>
        <v>0</v>
      </c>
      <c r="N253" s="331">
        <f>CEILING('Hidden Calculations'!BF245-'Hidden Calculations'!BB245-'Hidden Calculations'!BD245,0.0001)</f>
        <v>0</v>
      </c>
      <c r="O253" s="708"/>
      <c r="P253" s="538"/>
      <c r="Q253" s="226"/>
    </row>
    <row r="254" spans="1:17" ht="14.25" x14ac:dyDescent="0.2">
      <c r="A254" s="708"/>
      <c r="B254" s="538"/>
      <c r="C254" s="539"/>
      <c r="D254" s="540"/>
      <c r="E254" s="541"/>
      <c r="F254" s="401"/>
      <c r="G254" s="835"/>
      <c r="H254" s="538"/>
      <c r="I254" s="652"/>
      <c r="J254" s="538"/>
      <c r="K254" s="836"/>
      <c r="L254" s="538"/>
      <c r="M254" s="695">
        <f>CEILING('Hidden Calculations'!BE246-'Hidden Calculations'!BA246-'Hidden Calculations'!BC246,0.0001)</f>
        <v>0</v>
      </c>
      <c r="N254" s="331">
        <f>CEILING('Hidden Calculations'!BF246-'Hidden Calculations'!BB246-'Hidden Calculations'!BD246,0.0001)</f>
        <v>0</v>
      </c>
      <c r="O254" s="708"/>
      <c r="P254" s="538"/>
      <c r="Q254" s="226"/>
    </row>
    <row r="255" spans="1:17" ht="14.25" x14ac:dyDescent="0.2">
      <c r="A255" s="708"/>
      <c r="B255" s="538"/>
      <c r="C255" s="539"/>
      <c r="D255" s="540"/>
      <c r="E255" s="541"/>
      <c r="F255" s="401"/>
      <c r="G255" s="835"/>
      <c r="H255" s="538"/>
      <c r="I255" s="652"/>
      <c r="J255" s="538"/>
      <c r="K255" s="836"/>
      <c r="L255" s="538"/>
      <c r="M255" s="695">
        <f>CEILING('Hidden Calculations'!BE247-'Hidden Calculations'!BA247-'Hidden Calculations'!BC247,0.0001)</f>
        <v>0</v>
      </c>
      <c r="N255" s="331">
        <f>CEILING('Hidden Calculations'!BF247-'Hidden Calculations'!BB247-'Hidden Calculations'!BD247,0.0001)</f>
        <v>0</v>
      </c>
      <c r="O255" s="708"/>
      <c r="P255" s="538"/>
      <c r="Q255" s="226"/>
    </row>
    <row r="256" spans="1:17" ht="14.25" x14ac:dyDescent="0.2">
      <c r="A256" s="708"/>
      <c r="B256" s="538"/>
      <c r="C256" s="539"/>
      <c r="D256" s="540"/>
      <c r="E256" s="541"/>
      <c r="F256" s="401"/>
      <c r="G256" s="835"/>
      <c r="H256" s="538"/>
      <c r="I256" s="652"/>
      <c r="J256" s="538"/>
      <c r="K256" s="836"/>
      <c r="L256" s="538"/>
      <c r="M256" s="695">
        <f>CEILING('Hidden Calculations'!BE248-'Hidden Calculations'!BA248-'Hidden Calculations'!BC248,0.0001)</f>
        <v>0</v>
      </c>
      <c r="N256" s="331">
        <f>CEILING('Hidden Calculations'!BF248-'Hidden Calculations'!BB248-'Hidden Calculations'!BD248,0.0001)</f>
        <v>0</v>
      </c>
      <c r="O256" s="708"/>
      <c r="P256" s="538"/>
      <c r="Q256" s="226"/>
    </row>
    <row r="257" spans="1:17" ht="14.25" x14ac:dyDescent="0.2">
      <c r="A257" s="708"/>
      <c r="B257" s="538"/>
      <c r="C257" s="539"/>
      <c r="D257" s="540"/>
      <c r="E257" s="541"/>
      <c r="F257" s="401"/>
      <c r="G257" s="835"/>
      <c r="H257" s="538"/>
      <c r="I257" s="652"/>
      <c r="J257" s="538"/>
      <c r="K257" s="836"/>
      <c r="L257" s="538"/>
      <c r="M257" s="695">
        <f>CEILING('Hidden Calculations'!BE249-'Hidden Calculations'!BA249-'Hidden Calculations'!BC249,0.0001)</f>
        <v>0</v>
      </c>
      <c r="N257" s="331">
        <f>CEILING('Hidden Calculations'!BF249-'Hidden Calculations'!BB249-'Hidden Calculations'!BD249,0.0001)</f>
        <v>0</v>
      </c>
      <c r="O257" s="708"/>
      <c r="P257" s="538"/>
      <c r="Q257" s="226"/>
    </row>
    <row r="258" spans="1:17" ht="14.25" x14ac:dyDescent="0.2">
      <c r="A258" s="708"/>
      <c r="B258" s="538"/>
      <c r="C258" s="539"/>
      <c r="D258" s="540"/>
      <c r="E258" s="541"/>
      <c r="F258" s="401"/>
      <c r="G258" s="835"/>
      <c r="H258" s="538"/>
      <c r="I258" s="652"/>
      <c r="J258" s="538"/>
      <c r="K258" s="836"/>
      <c r="L258" s="538"/>
      <c r="M258" s="695">
        <f>CEILING('Hidden Calculations'!BE250-'Hidden Calculations'!BA250-'Hidden Calculations'!BC250,0.0001)</f>
        <v>0</v>
      </c>
      <c r="N258" s="331">
        <f>CEILING('Hidden Calculations'!BF250-'Hidden Calculations'!BB250-'Hidden Calculations'!BD250,0.0001)</f>
        <v>0</v>
      </c>
      <c r="O258" s="708"/>
      <c r="P258" s="538"/>
      <c r="Q258" s="226"/>
    </row>
    <row r="259" spans="1:17" ht="14.25" x14ac:dyDescent="0.2">
      <c r="A259" s="708"/>
      <c r="B259" s="538"/>
      <c r="C259" s="539"/>
      <c r="D259" s="540"/>
      <c r="E259" s="541"/>
      <c r="F259" s="401"/>
      <c r="G259" s="835"/>
      <c r="H259" s="538"/>
      <c r="I259" s="652"/>
      <c r="J259" s="538"/>
      <c r="K259" s="836"/>
      <c r="L259" s="538"/>
      <c r="M259" s="695">
        <f>CEILING('Hidden Calculations'!BE251-'Hidden Calculations'!BA251-'Hidden Calculations'!BC251,0.0001)</f>
        <v>0</v>
      </c>
      <c r="N259" s="331">
        <f>CEILING('Hidden Calculations'!BF251-'Hidden Calculations'!BB251-'Hidden Calculations'!BD251,0.0001)</f>
        <v>0</v>
      </c>
      <c r="O259" s="708"/>
      <c r="P259" s="538"/>
      <c r="Q259" s="226"/>
    </row>
    <row r="260" spans="1:17" ht="14.25" x14ac:dyDescent="0.2">
      <c r="A260" s="708"/>
      <c r="B260" s="538"/>
      <c r="C260" s="539"/>
      <c r="D260" s="540"/>
      <c r="E260" s="541"/>
      <c r="F260" s="401"/>
      <c r="G260" s="835"/>
      <c r="H260" s="538"/>
      <c r="I260" s="652"/>
      <c r="J260" s="538"/>
      <c r="K260" s="836"/>
      <c r="L260" s="538"/>
      <c r="M260" s="695">
        <f>CEILING('Hidden Calculations'!BE252-'Hidden Calculations'!BA252-'Hidden Calculations'!BC252,0.0001)</f>
        <v>0</v>
      </c>
      <c r="N260" s="331">
        <f>CEILING('Hidden Calculations'!BF252-'Hidden Calculations'!BB252-'Hidden Calculations'!BD252,0.0001)</f>
        <v>0</v>
      </c>
      <c r="O260" s="708"/>
      <c r="P260" s="538"/>
      <c r="Q260" s="226"/>
    </row>
    <row r="261" spans="1:17" ht="14.25" x14ac:dyDescent="0.2">
      <c r="A261" s="708"/>
      <c r="B261" s="538"/>
      <c r="C261" s="539"/>
      <c r="D261" s="540"/>
      <c r="E261" s="541"/>
      <c r="F261" s="401"/>
      <c r="G261" s="835"/>
      <c r="H261" s="538"/>
      <c r="I261" s="652"/>
      <c r="J261" s="538"/>
      <c r="K261" s="836"/>
      <c r="L261" s="538"/>
      <c r="M261" s="695">
        <f>CEILING('Hidden Calculations'!BE253-'Hidden Calculations'!BA253-'Hidden Calculations'!BC253,0.0001)</f>
        <v>0</v>
      </c>
      <c r="N261" s="331">
        <f>CEILING('Hidden Calculations'!BF253-'Hidden Calculations'!BB253-'Hidden Calculations'!BD253,0.0001)</f>
        <v>0</v>
      </c>
      <c r="O261" s="708"/>
      <c r="P261" s="538"/>
      <c r="Q261" s="226"/>
    </row>
    <row r="262" spans="1:17" ht="14.25" x14ac:dyDescent="0.2">
      <c r="A262" s="708"/>
      <c r="B262" s="538"/>
      <c r="C262" s="539"/>
      <c r="D262" s="540"/>
      <c r="E262" s="541"/>
      <c r="F262" s="401"/>
      <c r="G262" s="835"/>
      <c r="H262" s="538"/>
      <c r="I262" s="652"/>
      <c r="J262" s="538"/>
      <c r="K262" s="836"/>
      <c r="L262" s="538"/>
      <c r="M262" s="695">
        <f>CEILING('Hidden Calculations'!BE254-'Hidden Calculations'!BA254-'Hidden Calculations'!BC254,0.0001)</f>
        <v>0</v>
      </c>
      <c r="N262" s="331">
        <f>CEILING('Hidden Calculations'!BF254-'Hidden Calculations'!BB254-'Hidden Calculations'!BD254,0.0001)</f>
        <v>0</v>
      </c>
      <c r="O262" s="708"/>
      <c r="P262" s="538"/>
      <c r="Q262" s="226"/>
    </row>
    <row r="263" spans="1:17" ht="14.25" x14ac:dyDescent="0.2">
      <c r="A263" s="708"/>
      <c r="B263" s="538"/>
      <c r="C263" s="539"/>
      <c r="D263" s="540"/>
      <c r="E263" s="541"/>
      <c r="F263" s="401"/>
      <c r="G263" s="835"/>
      <c r="H263" s="538"/>
      <c r="I263" s="652"/>
      <c r="J263" s="538"/>
      <c r="K263" s="836"/>
      <c r="L263" s="538"/>
      <c r="M263" s="695">
        <f>CEILING('Hidden Calculations'!BE255-'Hidden Calculations'!BA255-'Hidden Calculations'!BC255,0.0001)</f>
        <v>0</v>
      </c>
      <c r="N263" s="331">
        <f>CEILING('Hidden Calculations'!BF255-'Hidden Calculations'!BB255-'Hidden Calculations'!BD255,0.0001)</f>
        <v>0</v>
      </c>
      <c r="O263" s="708"/>
      <c r="P263" s="538"/>
      <c r="Q263" s="226"/>
    </row>
    <row r="264" spans="1:17" ht="14.25" x14ac:dyDescent="0.2">
      <c r="A264" s="708"/>
      <c r="B264" s="538"/>
      <c r="C264" s="539"/>
      <c r="D264" s="540"/>
      <c r="E264" s="541"/>
      <c r="F264" s="401"/>
      <c r="G264" s="835"/>
      <c r="H264" s="538"/>
      <c r="I264" s="652"/>
      <c r="J264" s="538"/>
      <c r="K264" s="836"/>
      <c r="L264" s="538"/>
      <c r="M264" s="695">
        <f>CEILING('Hidden Calculations'!BE256-'Hidden Calculations'!BA256-'Hidden Calculations'!BC256,0.0001)</f>
        <v>0</v>
      </c>
      <c r="N264" s="331">
        <f>CEILING('Hidden Calculations'!BF256-'Hidden Calculations'!BB256-'Hidden Calculations'!BD256,0.0001)</f>
        <v>0</v>
      </c>
      <c r="O264" s="708"/>
      <c r="P264" s="538"/>
      <c r="Q264" s="226"/>
    </row>
    <row r="265" spans="1:17" ht="14.25" x14ac:dyDescent="0.2">
      <c r="A265" s="708"/>
      <c r="B265" s="538"/>
      <c r="C265" s="539"/>
      <c r="D265" s="540"/>
      <c r="E265" s="541"/>
      <c r="F265" s="401"/>
      <c r="G265" s="835"/>
      <c r="H265" s="538"/>
      <c r="I265" s="652"/>
      <c r="J265" s="538"/>
      <c r="K265" s="836"/>
      <c r="L265" s="538"/>
      <c r="M265" s="695">
        <f>CEILING('Hidden Calculations'!BE257-'Hidden Calculations'!BA257-'Hidden Calculations'!BC257,0.0001)</f>
        <v>0</v>
      </c>
      <c r="N265" s="331">
        <f>CEILING('Hidden Calculations'!BF257-'Hidden Calculations'!BB257-'Hidden Calculations'!BD257,0.0001)</f>
        <v>0</v>
      </c>
      <c r="O265" s="708"/>
      <c r="P265" s="538"/>
      <c r="Q265" s="226"/>
    </row>
    <row r="266" spans="1:17" ht="14.25" x14ac:dyDescent="0.2">
      <c r="A266" s="708"/>
      <c r="B266" s="538"/>
      <c r="C266" s="539"/>
      <c r="D266" s="540"/>
      <c r="E266" s="541"/>
      <c r="F266" s="401"/>
      <c r="G266" s="835"/>
      <c r="H266" s="538"/>
      <c r="I266" s="652"/>
      <c r="J266" s="538"/>
      <c r="K266" s="836"/>
      <c r="L266" s="538"/>
      <c r="M266" s="695">
        <f>CEILING('Hidden Calculations'!BE258-'Hidden Calculations'!BA258-'Hidden Calculations'!BC258,0.0001)</f>
        <v>0</v>
      </c>
      <c r="N266" s="331">
        <f>CEILING('Hidden Calculations'!BF258-'Hidden Calculations'!BB258-'Hidden Calculations'!BD258,0.0001)</f>
        <v>0</v>
      </c>
      <c r="O266" s="708"/>
      <c r="P266" s="538"/>
      <c r="Q266" s="226"/>
    </row>
    <row r="267" spans="1:17" ht="14.25" x14ac:dyDescent="0.2">
      <c r="A267" s="708"/>
      <c r="B267" s="538"/>
      <c r="C267" s="539"/>
      <c r="D267" s="540"/>
      <c r="E267" s="541"/>
      <c r="F267" s="401"/>
      <c r="G267" s="835"/>
      <c r="H267" s="538"/>
      <c r="I267" s="652"/>
      <c r="J267" s="538"/>
      <c r="K267" s="836"/>
      <c r="L267" s="538"/>
      <c r="M267" s="695">
        <f>CEILING('Hidden Calculations'!BE259-'Hidden Calculations'!BA259-'Hidden Calculations'!BC259,0.0001)</f>
        <v>0</v>
      </c>
      <c r="N267" s="331">
        <f>CEILING('Hidden Calculations'!BF259-'Hidden Calculations'!BB259-'Hidden Calculations'!BD259,0.0001)</f>
        <v>0</v>
      </c>
      <c r="O267" s="708"/>
      <c r="P267" s="538"/>
      <c r="Q267" s="226"/>
    </row>
    <row r="268" spans="1:17" ht="14.25" x14ac:dyDescent="0.2">
      <c r="A268" s="708"/>
      <c r="B268" s="538"/>
      <c r="C268" s="539"/>
      <c r="D268" s="540"/>
      <c r="E268" s="541"/>
      <c r="F268" s="401"/>
      <c r="G268" s="835"/>
      <c r="H268" s="538"/>
      <c r="I268" s="652"/>
      <c r="J268" s="538"/>
      <c r="K268" s="836"/>
      <c r="L268" s="538"/>
      <c r="M268" s="695">
        <f>CEILING('Hidden Calculations'!BE260-'Hidden Calculations'!BA260-'Hidden Calculations'!BC260,0.0001)</f>
        <v>0</v>
      </c>
      <c r="N268" s="331">
        <f>CEILING('Hidden Calculations'!BF260-'Hidden Calculations'!BB260-'Hidden Calculations'!BD260,0.0001)</f>
        <v>0</v>
      </c>
      <c r="O268" s="708"/>
      <c r="P268" s="538"/>
      <c r="Q268" s="226"/>
    </row>
    <row r="269" spans="1:17" ht="14.25" x14ac:dyDescent="0.2">
      <c r="A269" s="708"/>
      <c r="B269" s="538"/>
      <c r="C269" s="539"/>
      <c r="D269" s="540"/>
      <c r="E269" s="541"/>
      <c r="F269" s="401"/>
      <c r="G269" s="835"/>
      <c r="H269" s="538"/>
      <c r="I269" s="652"/>
      <c r="J269" s="538"/>
      <c r="K269" s="836"/>
      <c r="L269" s="538"/>
      <c r="M269" s="695">
        <f>CEILING('Hidden Calculations'!BE261-'Hidden Calculations'!BA261-'Hidden Calculations'!BC261,0.0001)</f>
        <v>0</v>
      </c>
      <c r="N269" s="331">
        <f>CEILING('Hidden Calculations'!BF261-'Hidden Calculations'!BB261-'Hidden Calculations'!BD261,0.0001)</f>
        <v>0</v>
      </c>
      <c r="O269" s="708"/>
      <c r="P269" s="538"/>
      <c r="Q269" s="226"/>
    </row>
    <row r="270" spans="1:17" ht="14.25" x14ac:dyDescent="0.2">
      <c r="A270" s="708"/>
      <c r="B270" s="538"/>
      <c r="C270" s="539"/>
      <c r="D270" s="540"/>
      <c r="E270" s="541"/>
      <c r="F270" s="401"/>
      <c r="G270" s="835"/>
      <c r="H270" s="538"/>
      <c r="I270" s="652"/>
      <c r="J270" s="538"/>
      <c r="K270" s="836"/>
      <c r="L270" s="538"/>
      <c r="M270" s="695">
        <f>CEILING('Hidden Calculations'!BE262-'Hidden Calculations'!BA262-'Hidden Calculations'!BC262,0.0001)</f>
        <v>0</v>
      </c>
      <c r="N270" s="331">
        <f>CEILING('Hidden Calculations'!BF262-'Hidden Calculations'!BB262-'Hidden Calculations'!BD262,0.0001)</f>
        <v>0</v>
      </c>
      <c r="O270" s="708"/>
      <c r="P270" s="538"/>
      <c r="Q270" s="226"/>
    </row>
    <row r="271" spans="1:17" ht="14.25" x14ac:dyDescent="0.2">
      <c r="A271" s="708"/>
      <c r="B271" s="538"/>
      <c r="C271" s="539"/>
      <c r="D271" s="540"/>
      <c r="E271" s="541"/>
      <c r="F271" s="401"/>
      <c r="G271" s="835"/>
      <c r="H271" s="538"/>
      <c r="I271" s="652"/>
      <c r="J271" s="538"/>
      <c r="K271" s="836"/>
      <c r="L271" s="538"/>
      <c r="M271" s="695">
        <f>CEILING('Hidden Calculations'!BE263-'Hidden Calculations'!BA263-'Hidden Calculations'!BC263,0.0001)</f>
        <v>0</v>
      </c>
      <c r="N271" s="331">
        <f>CEILING('Hidden Calculations'!BF263-'Hidden Calculations'!BB263-'Hidden Calculations'!BD263,0.0001)</f>
        <v>0</v>
      </c>
      <c r="O271" s="708"/>
      <c r="P271" s="538"/>
      <c r="Q271" s="226"/>
    </row>
    <row r="272" spans="1:17" ht="14.25" x14ac:dyDescent="0.2">
      <c r="A272" s="708"/>
      <c r="B272" s="538"/>
      <c r="C272" s="539"/>
      <c r="D272" s="540"/>
      <c r="E272" s="541"/>
      <c r="F272" s="401"/>
      <c r="G272" s="835"/>
      <c r="H272" s="538"/>
      <c r="I272" s="652"/>
      <c r="J272" s="538"/>
      <c r="K272" s="836"/>
      <c r="L272" s="538"/>
      <c r="M272" s="695">
        <f>CEILING('Hidden Calculations'!BE264-'Hidden Calculations'!BA264-'Hidden Calculations'!BC264,0.0001)</f>
        <v>0</v>
      </c>
      <c r="N272" s="331">
        <f>CEILING('Hidden Calculations'!BF264-'Hidden Calculations'!BB264-'Hidden Calculations'!BD264,0.0001)</f>
        <v>0</v>
      </c>
      <c r="O272" s="708"/>
      <c r="P272" s="538"/>
      <c r="Q272" s="226"/>
    </row>
    <row r="273" spans="1:17" ht="14.25" x14ac:dyDescent="0.2">
      <c r="A273" s="708"/>
      <c r="B273" s="538"/>
      <c r="C273" s="539"/>
      <c r="D273" s="540"/>
      <c r="E273" s="541"/>
      <c r="F273" s="401"/>
      <c r="G273" s="835"/>
      <c r="H273" s="538"/>
      <c r="I273" s="652"/>
      <c r="J273" s="538"/>
      <c r="K273" s="836"/>
      <c r="L273" s="538"/>
      <c r="M273" s="695">
        <f>CEILING('Hidden Calculations'!BE265-'Hidden Calculations'!BA265-'Hidden Calculations'!BC265,0.0001)</f>
        <v>0</v>
      </c>
      <c r="N273" s="331">
        <f>CEILING('Hidden Calculations'!BF265-'Hidden Calculations'!BB265-'Hidden Calculations'!BD265,0.0001)</f>
        <v>0</v>
      </c>
      <c r="O273" s="708"/>
      <c r="P273" s="538"/>
      <c r="Q273" s="226"/>
    </row>
    <row r="274" spans="1:17" ht="14.25" x14ac:dyDescent="0.2">
      <c r="A274" s="708"/>
      <c r="B274" s="538"/>
      <c r="C274" s="539"/>
      <c r="D274" s="540"/>
      <c r="E274" s="541"/>
      <c r="F274" s="401"/>
      <c r="G274" s="835"/>
      <c r="H274" s="538"/>
      <c r="I274" s="652"/>
      <c r="J274" s="538"/>
      <c r="K274" s="836"/>
      <c r="L274" s="538"/>
      <c r="M274" s="695">
        <f>CEILING('Hidden Calculations'!BE266-'Hidden Calculations'!BA266-'Hidden Calculations'!BC266,0.0001)</f>
        <v>0</v>
      </c>
      <c r="N274" s="331">
        <f>CEILING('Hidden Calculations'!BF266-'Hidden Calculations'!BB266-'Hidden Calculations'!BD266,0.0001)</f>
        <v>0</v>
      </c>
      <c r="O274" s="708"/>
      <c r="P274" s="538"/>
      <c r="Q274" s="226"/>
    </row>
    <row r="275" spans="1:17" ht="14.25" x14ac:dyDescent="0.2">
      <c r="A275" s="708"/>
      <c r="B275" s="538"/>
      <c r="C275" s="539"/>
      <c r="D275" s="540"/>
      <c r="E275" s="541"/>
      <c r="F275" s="401"/>
      <c r="G275" s="835"/>
      <c r="H275" s="538"/>
      <c r="I275" s="652"/>
      <c r="J275" s="538"/>
      <c r="K275" s="836"/>
      <c r="L275" s="538"/>
      <c r="M275" s="695">
        <f>CEILING('Hidden Calculations'!BE267-'Hidden Calculations'!BA267-'Hidden Calculations'!BC267,0.0001)</f>
        <v>0</v>
      </c>
      <c r="N275" s="331">
        <f>CEILING('Hidden Calculations'!BF267-'Hidden Calculations'!BB267-'Hidden Calculations'!BD267,0.0001)</f>
        <v>0</v>
      </c>
      <c r="O275" s="708"/>
      <c r="P275" s="538"/>
      <c r="Q275" s="226"/>
    </row>
    <row r="276" spans="1:17" ht="14.25" x14ac:dyDescent="0.2">
      <c r="A276" s="708"/>
      <c r="B276" s="538"/>
      <c r="C276" s="539"/>
      <c r="D276" s="540"/>
      <c r="E276" s="541"/>
      <c r="F276" s="401"/>
      <c r="G276" s="835"/>
      <c r="H276" s="538"/>
      <c r="I276" s="652"/>
      <c r="J276" s="538"/>
      <c r="K276" s="836"/>
      <c r="L276" s="538"/>
      <c r="M276" s="695">
        <f>CEILING('Hidden Calculations'!BE268-'Hidden Calculations'!BA268-'Hidden Calculations'!BC268,0.0001)</f>
        <v>0</v>
      </c>
      <c r="N276" s="331">
        <f>CEILING('Hidden Calculations'!BF268-'Hidden Calculations'!BB268-'Hidden Calculations'!BD268,0.0001)</f>
        <v>0</v>
      </c>
      <c r="O276" s="708"/>
      <c r="P276" s="538"/>
      <c r="Q276" s="226"/>
    </row>
    <row r="277" spans="1:17" ht="14.25" x14ac:dyDescent="0.2">
      <c r="A277" s="708"/>
      <c r="B277" s="538"/>
      <c r="C277" s="539"/>
      <c r="D277" s="540"/>
      <c r="E277" s="541"/>
      <c r="F277" s="401"/>
      <c r="G277" s="835"/>
      <c r="H277" s="538"/>
      <c r="I277" s="652"/>
      <c r="J277" s="538"/>
      <c r="K277" s="836"/>
      <c r="L277" s="538"/>
      <c r="M277" s="695">
        <f>CEILING('Hidden Calculations'!BE269-'Hidden Calculations'!BA269-'Hidden Calculations'!BC269,0.0001)</f>
        <v>0</v>
      </c>
      <c r="N277" s="331">
        <f>CEILING('Hidden Calculations'!BF269-'Hidden Calculations'!BB269-'Hidden Calculations'!BD269,0.0001)</f>
        <v>0</v>
      </c>
      <c r="O277" s="708"/>
      <c r="P277" s="538"/>
      <c r="Q277" s="226"/>
    </row>
    <row r="278" spans="1:17" ht="14.25" x14ac:dyDescent="0.2">
      <c r="A278" s="708"/>
      <c r="B278" s="538"/>
      <c r="C278" s="539"/>
      <c r="D278" s="540"/>
      <c r="E278" s="541"/>
      <c r="F278" s="401"/>
      <c r="G278" s="835"/>
      <c r="H278" s="538"/>
      <c r="I278" s="652"/>
      <c r="J278" s="538"/>
      <c r="K278" s="836"/>
      <c r="L278" s="538"/>
      <c r="M278" s="695">
        <f>CEILING('Hidden Calculations'!BE270-'Hidden Calculations'!BA270-'Hidden Calculations'!BC270,0.0001)</f>
        <v>0</v>
      </c>
      <c r="N278" s="331">
        <f>CEILING('Hidden Calculations'!BF270-'Hidden Calculations'!BB270-'Hidden Calculations'!BD270,0.0001)</f>
        <v>0</v>
      </c>
      <c r="O278" s="708"/>
      <c r="P278" s="538"/>
      <c r="Q278" s="226"/>
    </row>
    <row r="279" spans="1:17" ht="14.25" x14ac:dyDescent="0.2">
      <c r="A279" s="708"/>
      <c r="B279" s="538"/>
      <c r="C279" s="539"/>
      <c r="D279" s="540"/>
      <c r="E279" s="541"/>
      <c r="F279" s="401"/>
      <c r="G279" s="835"/>
      <c r="H279" s="538"/>
      <c r="I279" s="652"/>
      <c r="J279" s="538"/>
      <c r="K279" s="836"/>
      <c r="L279" s="538"/>
      <c r="M279" s="695">
        <f>CEILING('Hidden Calculations'!BE271-'Hidden Calculations'!BA271-'Hidden Calculations'!BC271,0.0001)</f>
        <v>0</v>
      </c>
      <c r="N279" s="331">
        <f>CEILING('Hidden Calculations'!BF271-'Hidden Calculations'!BB271-'Hidden Calculations'!BD271,0.0001)</f>
        <v>0</v>
      </c>
      <c r="O279" s="708"/>
      <c r="P279" s="538"/>
      <c r="Q279" s="226"/>
    </row>
    <row r="280" spans="1:17" ht="14.25" x14ac:dyDescent="0.2">
      <c r="A280" s="708"/>
      <c r="B280" s="538"/>
      <c r="C280" s="539"/>
      <c r="D280" s="540"/>
      <c r="E280" s="541"/>
      <c r="F280" s="401"/>
      <c r="G280" s="835"/>
      <c r="H280" s="538"/>
      <c r="I280" s="652"/>
      <c r="J280" s="538"/>
      <c r="K280" s="836"/>
      <c r="L280" s="538"/>
      <c r="M280" s="695">
        <f>CEILING('Hidden Calculations'!BE272-'Hidden Calculations'!BA272-'Hidden Calculations'!BC272,0.0001)</f>
        <v>0</v>
      </c>
      <c r="N280" s="331">
        <f>CEILING('Hidden Calculations'!BF272-'Hidden Calculations'!BB272-'Hidden Calculations'!BD272,0.0001)</f>
        <v>0</v>
      </c>
      <c r="O280" s="708"/>
      <c r="P280" s="538"/>
      <c r="Q280" s="226"/>
    </row>
    <row r="281" spans="1:17" ht="14.25" x14ac:dyDescent="0.2">
      <c r="A281" s="708"/>
      <c r="B281" s="538"/>
      <c r="C281" s="539"/>
      <c r="D281" s="540"/>
      <c r="E281" s="541"/>
      <c r="F281" s="401"/>
      <c r="G281" s="835"/>
      <c r="H281" s="538"/>
      <c r="I281" s="652"/>
      <c r="J281" s="538"/>
      <c r="K281" s="836"/>
      <c r="L281" s="538"/>
      <c r="M281" s="695">
        <f>CEILING('Hidden Calculations'!BE273-'Hidden Calculations'!BA273-'Hidden Calculations'!BC273,0.0001)</f>
        <v>0</v>
      </c>
      <c r="N281" s="331">
        <f>CEILING('Hidden Calculations'!BF273-'Hidden Calculations'!BB273-'Hidden Calculations'!BD273,0.0001)</f>
        <v>0</v>
      </c>
      <c r="O281" s="708"/>
      <c r="P281" s="538"/>
      <c r="Q281" s="226"/>
    </row>
    <row r="282" spans="1:17" ht="14.25" x14ac:dyDescent="0.2">
      <c r="A282" s="708"/>
      <c r="B282" s="538"/>
      <c r="C282" s="539"/>
      <c r="D282" s="540"/>
      <c r="E282" s="541"/>
      <c r="F282" s="401"/>
      <c r="G282" s="835"/>
      <c r="H282" s="538"/>
      <c r="I282" s="652"/>
      <c r="J282" s="538"/>
      <c r="K282" s="836"/>
      <c r="L282" s="538"/>
      <c r="M282" s="695">
        <f>CEILING('Hidden Calculations'!BE274-'Hidden Calculations'!BA274-'Hidden Calculations'!BC274,0.0001)</f>
        <v>0</v>
      </c>
      <c r="N282" s="331">
        <f>CEILING('Hidden Calculations'!BF274-'Hidden Calculations'!BB274-'Hidden Calculations'!BD274,0.0001)</f>
        <v>0</v>
      </c>
      <c r="O282" s="708"/>
      <c r="P282" s="538"/>
      <c r="Q282" s="226"/>
    </row>
    <row r="283" spans="1:17" ht="14.25" x14ac:dyDescent="0.2">
      <c r="A283" s="708"/>
      <c r="B283" s="538"/>
      <c r="C283" s="539"/>
      <c r="D283" s="540"/>
      <c r="E283" s="541"/>
      <c r="F283" s="401"/>
      <c r="G283" s="835"/>
      <c r="H283" s="538"/>
      <c r="I283" s="652"/>
      <c r="J283" s="538"/>
      <c r="K283" s="836"/>
      <c r="L283" s="538"/>
      <c r="M283" s="695">
        <f>CEILING('Hidden Calculations'!BE275-'Hidden Calculations'!BA275-'Hidden Calculations'!BC275,0.0001)</f>
        <v>0</v>
      </c>
      <c r="N283" s="331">
        <f>CEILING('Hidden Calculations'!BF275-'Hidden Calculations'!BB275-'Hidden Calculations'!BD275,0.0001)</f>
        <v>0</v>
      </c>
      <c r="O283" s="708"/>
      <c r="P283" s="538"/>
      <c r="Q283" s="226"/>
    </row>
    <row r="284" spans="1:17" ht="14.25" x14ac:dyDescent="0.2">
      <c r="A284" s="708"/>
      <c r="B284" s="538"/>
      <c r="C284" s="539"/>
      <c r="D284" s="540"/>
      <c r="E284" s="541"/>
      <c r="F284" s="401"/>
      <c r="G284" s="835"/>
      <c r="H284" s="538"/>
      <c r="I284" s="652"/>
      <c r="J284" s="538"/>
      <c r="K284" s="836"/>
      <c r="L284" s="538"/>
      <c r="M284" s="695">
        <f>CEILING('Hidden Calculations'!BE276-'Hidden Calculations'!BA276-'Hidden Calculations'!BC276,0.0001)</f>
        <v>0</v>
      </c>
      <c r="N284" s="331">
        <f>CEILING('Hidden Calculations'!BF276-'Hidden Calculations'!BB276-'Hidden Calculations'!BD276,0.0001)</f>
        <v>0</v>
      </c>
      <c r="O284" s="708"/>
      <c r="P284" s="538"/>
      <c r="Q284" s="226"/>
    </row>
    <row r="285" spans="1:17" ht="14.25" x14ac:dyDescent="0.2">
      <c r="A285" s="708"/>
      <c r="B285" s="538"/>
      <c r="C285" s="539"/>
      <c r="D285" s="540"/>
      <c r="E285" s="541"/>
      <c r="F285" s="401"/>
      <c r="G285" s="835"/>
      <c r="H285" s="538"/>
      <c r="I285" s="652"/>
      <c r="J285" s="538"/>
      <c r="K285" s="836"/>
      <c r="L285" s="538"/>
      <c r="M285" s="695">
        <f>CEILING('Hidden Calculations'!BE277-'Hidden Calculations'!BA277-'Hidden Calculations'!BC277,0.0001)</f>
        <v>0</v>
      </c>
      <c r="N285" s="331">
        <f>CEILING('Hidden Calculations'!BF277-'Hidden Calculations'!BB277-'Hidden Calculations'!BD277,0.0001)</f>
        <v>0</v>
      </c>
      <c r="O285" s="708"/>
      <c r="P285" s="538"/>
      <c r="Q285" s="226"/>
    </row>
    <row r="286" spans="1:17" ht="14.25" x14ac:dyDescent="0.2">
      <c r="A286" s="708"/>
      <c r="B286" s="538"/>
      <c r="C286" s="539"/>
      <c r="D286" s="540"/>
      <c r="E286" s="541"/>
      <c r="F286" s="401"/>
      <c r="G286" s="835"/>
      <c r="H286" s="538"/>
      <c r="I286" s="652"/>
      <c r="J286" s="538"/>
      <c r="K286" s="836"/>
      <c r="L286" s="538"/>
      <c r="M286" s="695">
        <f>CEILING('Hidden Calculations'!BE278-'Hidden Calculations'!BA278-'Hidden Calculations'!BC278,0.0001)</f>
        <v>0</v>
      </c>
      <c r="N286" s="331">
        <f>CEILING('Hidden Calculations'!BF278-'Hidden Calculations'!BB278-'Hidden Calculations'!BD278,0.0001)</f>
        <v>0</v>
      </c>
      <c r="O286" s="708"/>
      <c r="P286" s="538"/>
      <c r="Q286" s="226"/>
    </row>
    <row r="287" spans="1:17" ht="14.25" x14ac:dyDescent="0.2">
      <c r="A287" s="708"/>
      <c r="B287" s="538"/>
      <c r="C287" s="539"/>
      <c r="D287" s="540"/>
      <c r="E287" s="541"/>
      <c r="F287" s="401"/>
      <c r="G287" s="835"/>
      <c r="H287" s="538"/>
      <c r="I287" s="652"/>
      <c r="J287" s="538"/>
      <c r="K287" s="836"/>
      <c r="L287" s="538"/>
      <c r="M287" s="695">
        <f>CEILING('Hidden Calculations'!BE279-'Hidden Calculations'!BA279-'Hidden Calculations'!BC279,0.0001)</f>
        <v>0</v>
      </c>
      <c r="N287" s="331">
        <f>CEILING('Hidden Calculations'!BF279-'Hidden Calculations'!BB279-'Hidden Calculations'!BD279,0.0001)</f>
        <v>0</v>
      </c>
      <c r="O287" s="708"/>
      <c r="P287" s="538"/>
      <c r="Q287" s="226"/>
    </row>
    <row r="288" spans="1:17" ht="14.25" x14ac:dyDescent="0.2">
      <c r="A288" s="708"/>
      <c r="B288" s="538"/>
      <c r="C288" s="539"/>
      <c r="D288" s="540"/>
      <c r="E288" s="541"/>
      <c r="F288" s="401"/>
      <c r="G288" s="835"/>
      <c r="H288" s="538"/>
      <c r="I288" s="652"/>
      <c r="J288" s="538"/>
      <c r="K288" s="836"/>
      <c r="L288" s="538"/>
      <c r="M288" s="695">
        <f>CEILING('Hidden Calculations'!BE280-'Hidden Calculations'!BA280-'Hidden Calculations'!BC280,0.0001)</f>
        <v>0</v>
      </c>
      <c r="N288" s="331">
        <f>CEILING('Hidden Calculations'!BF280-'Hidden Calculations'!BB280-'Hidden Calculations'!BD280,0.0001)</f>
        <v>0</v>
      </c>
      <c r="O288" s="708"/>
      <c r="P288" s="538"/>
      <c r="Q288" s="226"/>
    </row>
    <row r="289" spans="1:17" ht="14.25" x14ac:dyDescent="0.2">
      <c r="A289" s="708"/>
      <c r="B289" s="538"/>
      <c r="C289" s="539"/>
      <c r="D289" s="540"/>
      <c r="E289" s="541"/>
      <c r="F289" s="401"/>
      <c r="G289" s="835"/>
      <c r="H289" s="538"/>
      <c r="I289" s="652"/>
      <c r="J289" s="538"/>
      <c r="K289" s="836"/>
      <c r="L289" s="538"/>
      <c r="M289" s="695">
        <f>CEILING('Hidden Calculations'!BE281-'Hidden Calculations'!BA281-'Hidden Calculations'!BC281,0.0001)</f>
        <v>0</v>
      </c>
      <c r="N289" s="331">
        <f>CEILING('Hidden Calculations'!BF281-'Hidden Calculations'!BB281-'Hidden Calculations'!BD281,0.0001)</f>
        <v>0</v>
      </c>
      <c r="O289" s="708"/>
      <c r="P289" s="538"/>
      <c r="Q289" s="226"/>
    </row>
    <row r="290" spans="1:17" ht="14.25" x14ac:dyDescent="0.2">
      <c r="A290" s="708"/>
      <c r="B290" s="538"/>
      <c r="C290" s="539"/>
      <c r="D290" s="540"/>
      <c r="E290" s="541"/>
      <c r="F290" s="401"/>
      <c r="G290" s="835"/>
      <c r="H290" s="538"/>
      <c r="I290" s="652"/>
      <c r="J290" s="538"/>
      <c r="K290" s="836"/>
      <c r="L290" s="538"/>
      <c r="M290" s="695">
        <f>CEILING('Hidden Calculations'!BE282-'Hidden Calculations'!BA282-'Hidden Calculations'!BC282,0.0001)</f>
        <v>0</v>
      </c>
      <c r="N290" s="331">
        <f>CEILING('Hidden Calculations'!BF282-'Hidden Calculations'!BB282-'Hidden Calculations'!BD282,0.0001)</f>
        <v>0</v>
      </c>
      <c r="O290" s="708"/>
      <c r="P290" s="538"/>
      <c r="Q290" s="226"/>
    </row>
    <row r="291" spans="1:17" ht="14.25" x14ac:dyDescent="0.2">
      <c r="A291" s="708"/>
      <c r="B291" s="538"/>
      <c r="C291" s="539"/>
      <c r="D291" s="540"/>
      <c r="E291" s="541"/>
      <c r="F291" s="401"/>
      <c r="G291" s="835"/>
      <c r="H291" s="538"/>
      <c r="I291" s="652"/>
      <c r="J291" s="538"/>
      <c r="K291" s="836"/>
      <c r="L291" s="538"/>
      <c r="M291" s="695">
        <f>CEILING('Hidden Calculations'!BE283-'Hidden Calculations'!BA283-'Hidden Calculations'!BC283,0.0001)</f>
        <v>0</v>
      </c>
      <c r="N291" s="331">
        <f>CEILING('Hidden Calculations'!BF283-'Hidden Calculations'!BB283-'Hidden Calculations'!BD283,0.0001)</f>
        <v>0</v>
      </c>
      <c r="O291" s="708"/>
      <c r="P291" s="538"/>
      <c r="Q291" s="226"/>
    </row>
    <row r="292" spans="1:17" ht="14.25" x14ac:dyDescent="0.2">
      <c r="A292" s="708"/>
      <c r="B292" s="538"/>
      <c r="C292" s="539"/>
      <c r="D292" s="540"/>
      <c r="E292" s="541"/>
      <c r="F292" s="401"/>
      <c r="G292" s="835"/>
      <c r="H292" s="538"/>
      <c r="I292" s="652"/>
      <c r="J292" s="538"/>
      <c r="K292" s="836"/>
      <c r="L292" s="538"/>
      <c r="M292" s="695">
        <f>CEILING('Hidden Calculations'!BE284-'Hidden Calculations'!BA284-'Hidden Calculations'!BC284,0.0001)</f>
        <v>0</v>
      </c>
      <c r="N292" s="331">
        <f>CEILING('Hidden Calculations'!BF284-'Hidden Calculations'!BB284-'Hidden Calculations'!BD284,0.0001)</f>
        <v>0</v>
      </c>
      <c r="O292" s="708"/>
      <c r="P292" s="538"/>
      <c r="Q292" s="226"/>
    </row>
    <row r="293" spans="1:17" ht="14.25" x14ac:dyDescent="0.2">
      <c r="A293" s="708"/>
      <c r="B293" s="538"/>
      <c r="C293" s="539"/>
      <c r="D293" s="540"/>
      <c r="E293" s="541"/>
      <c r="F293" s="401"/>
      <c r="G293" s="835"/>
      <c r="H293" s="538"/>
      <c r="I293" s="652"/>
      <c r="J293" s="538"/>
      <c r="K293" s="836"/>
      <c r="L293" s="538"/>
      <c r="M293" s="695">
        <f>CEILING('Hidden Calculations'!BE285-'Hidden Calculations'!BA285-'Hidden Calculations'!BC285,0.0001)</f>
        <v>0</v>
      </c>
      <c r="N293" s="331">
        <f>CEILING('Hidden Calculations'!BF285-'Hidden Calculations'!BB285-'Hidden Calculations'!BD285,0.0001)</f>
        <v>0</v>
      </c>
      <c r="O293" s="708"/>
      <c r="P293" s="538"/>
      <c r="Q293" s="226"/>
    </row>
    <row r="294" spans="1:17" ht="14.25" x14ac:dyDescent="0.2">
      <c r="A294" s="708"/>
      <c r="B294" s="538"/>
      <c r="C294" s="539"/>
      <c r="D294" s="540"/>
      <c r="E294" s="541"/>
      <c r="F294" s="401"/>
      <c r="G294" s="835"/>
      <c r="H294" s="538"/>
      <c r="I294" s="652"/>
      <c r="J294" s="538"/>
      <c r="K294" s="836"/>
      <c r="L294" s="538"/>
      <c r="M294" s="695">
        <f>CEILING('Hidden Calculations'!BE286-'Hidden Calculations'!BA286-'Hidden Calculations'!BC286,0.0001)</f>
        <v>0</v>
      </c>
      <c r="N294" s="331">
        <f>CEILING('Hidden Calculations'!BF286-'Hidden Calculations'!BB286-'Hidden Calculations'!BD286,0.0001)</f>
        <v>0</v>
      </c>
      <c r="O294" s="708"/>
      <c r="P294" s="538"/>
      <c r="Q294" s="226"/>
    </row>
    <row r="295" spans="1:17" ht="14.25" x14ac:dyDescent="0.2">
      <c r="A295" s="708"/>
      <c r="B295" s="538"/>
      <c r="C295" s="539"/>
      <c r="D295" s="540"/>
      <c r="E295" s="541"/>
      <c r="F295" s="401"/>
      <c r="G295" s="835"/>
      <c r="H295" s="538"/>
      <c r="I295" s="652"/>
      <c r="J295" s="538"/>
      <c r="K295" s="836"/>
      <c r="L295" s="538"/>
      <c r="M295" s="695">
        <f>CEILING('Hidden Calculations'!BE287-'Hidden Calculations'!BA287-'Hidden Calculations'!BC287,0.0001)</f>
        <v>0</v>
      </c>
      <c r="N295" s="331">
        <f>CEILING('Hidden Calculations'!BF287-'Hidden Calculations'!BB287-'Hidden Calculations'!BD287,0.0001)</f>
        <v>0</v>
      </c>
      <c r="O295" s="708"/>
      <c r="P295" s="538"/>
      <c r="Q295" s="226"/>
    </row>
    <row r="296" spans="1:17" ht="14.25" x14ac:dyDescent="0.2">
      <c r="A296" s="708"/>
      <c r="B296" s="538"/>
      <c r="C296" s="539"/>
      <c r="D296" s="540"/>
      <c r="E296" s="541"/>
      <c r="F296" s="401"/>
      <c r="G296" s="835"/>
      <c r="H296" s="538"/>
      <c r="I296" s="652"/>
      <c r="J296" s="538"/>
      <c r="K296" s="836"/>
      <c r="L296" s="538"/>
      <c r="M296" s="695">
        <f>CEILING('Hidden Calculations'!BE288-'Hidden Calculations'!BA288-'Hidden Calculations'!BC288,0.0001)</f>
        <v>0</v>
      </c>
      <c r="N296" s="331">
        <f>CEILING('Hidden Calculations'!BF288-'Hidden Calculations'!BB288-'Hidden Calculations'!BD288,0.0001)</f>
        <v>0</v>
      </c>
      <c r="O296" s="708"/>
      <c r="P296" s="538"/>
      <c r="Q296" s="226"/>
    </row>
    <row r="297" spans="1:17" ht="14.25" x14ac:dyDescent="0.2">
      <c r="A297" s="708"/>
      <c r="B297" s="538"/>
      <c r="C297" s="539"/>
      <c r="D297" s="540"/>
      <c r="E297" s="541"/>
      <c r="F297" s="401"/>
      <c r="G297" s="835"/>
      <c r="H297" s="538"/>
      <c r="I297" s="652"/>
      <c r="J297" s="538"/>
      <c r="K297" s="836"/>
      <c r="L297" s="538"/>
      <c r="M297" s="695">
        <f>CEILING('Hidden Calculations'!BE289-'Hidden Calculations'!BA289-'Hidden Calculations'!BC289,0.0001)</f>
        <v>0</v>
      </c>
      <c r="N297" s="331">
        <f>CEILING('Hidden Calculations'!BF289-'Hidden Calculations'!BB289-'Hidden Calculations'!BD289,0.0001)</f>
        <v>0</v>
      </c>
      <c r="O297" s="708"/>
      <c r="P297" s="538"/>
      <c r="Q297" s="226"/>
    </row>
    <row r="298" spans="1:17" ht="14.25" x14ac:dyDescent="0.2">
      <c r="A298" s="708"/>
      <c r="B298" s="538"/>
      <c r="C298" s="539"/>
      <c r="D298" s="540"/>
      <c r="E298" s="541"/>
      <c r="F298" s="401"/>
      <c r="G298" s="835"/>
      <c r="H298" s="538"/>
      <c r="I298" s="652"/>
      <c r="J298" s="538"/>
      <c r="K298" s="836"/>
      <c r="L298" s="538"/>
      <c r="M298" s="695">
        <f>CEILING('Hidden Calculations'!BE290-'Hidden Calculations'!BA290-'Hidden Calculations'!BC290,0.0001)</f>
        <v>0</v>
      </c>
      <c r="N298" s="331">
        <f>CEILING('Hidden Calculations'!BF290-'Hidden Calculations'!BB290-'Hidden Calculations'!BD290,0.0001)</f>
        <v>0</v>
      </c>
      <c r="O298" s="708"/>
      <c r="P298" s="538"/>
      <c r="Q298" s="226"/>
    </row>
    <row r="299" spans="1:17" ht="14.25" x14ac:dyDescent="0.2">
      <c r="A299" s="708"/>
      <c r="B299" s="538"/>
      <c r="C299" s="539"/>
      <c r="D299" s="540"/>
      <c r="E299" s="541"/>
      <c r="F299" s="401"/>
      <c r="G299" s="835"/>
      <c r="H299" s="538"/>
      <c r="I299" s="652"/>
      <c r="J299" s="538"/>
      <c r="K299" s="836"/>
      <c r="L299" s="538"/>
      <c r="M299" s="695">
        <f>CEILING('Hidden Calculations'!BE291-'Hidden Calculations'!BA291-'Hidden Calculations'!BC291,0.0001)</f>
        <v>0</v>
      </c>
      <c r="N299" s="331">
        <f>CEILING('Hidden Calculations'!BF291-'Hidden Calculations'!BB291-'Hidden Calculations'!BD291,0.0001)</f>
        <v>0</v>
      </c>
      <c r="O299" s="708"/>
      <c r="P299" s="538"/>
      <c r="Q299" s="226"/>
    </row>
    <row r="300" spans="1:17" ht="14.25" x14ac:dyDescent="0.2">
      <c r="A300" s="708"/>
      <c r="B300" s="538"/>
      <c r="C300" s="539"/>
      <c r="D300" s="540"/>
      <c r="E300" s="541"/>
      <c r="F300" s="401"/>
      <c r="G300" s="835"/>
      <c r="H300" s="538"/>
      <c r="I300" s="652"/>
      <c r="J300" s="538"/>
      <c r="K300" s="836"/>
      <c r="L300" s="538"/>
      <c r="M300" s="695">
        <f>CEILING('Hidden Calculations'!BE292-'Hidden Calculations'!BA292-'Hidden Calculations'!BC292,0.0001)</f>
        <v>0</v>
      </c>
      <c r="N300" s="331">
        <f>CEILING('Hidden Calculations'!BF292-'Hidden Calculations'!BB292-'Hidden Calculations'!BD292,0.0001)</f>
        <v>0</v>
      </c>
      <c r="O300" s="708"/>
      <c r="P300" s="538"/>
      <c r="Q300" s="226"/>
    </row>
    <row r="301" spans="1:17" ht="14.25" x14ac:dyDescent="0.2">
      <c r="A301" s="708"/>
      <c r="B301" s="538"/>
      <c r="C301" s="539"/>
      <c r="D301" s="540"/>
      <c r="E301" s="541"/>
      <c r="F301" s="401"/>
      <c r="G301" s="835"/>
      <c r="H301" s="538"/>
      <c r="I301" s="652"/>
      <c r="J301" s="538"/>
      <c r="K301" s="836"/>
      <c r="L301" s="538"/>
      <c r="M301" s="695">
        <f>CEILING('Hidden Calculations'!BE293-'Hidden Calculations'!BA293-'Hidden Calculations'!BC293,0.0001)</f>
        <v>0</v>
      </c>
      <c r="N301" s="331">
        <f>CEILING('Hidden Calculations'!BF293-'Hidden Calculations'!BB293-'Hidden Calculations'!BD293,0.0001)</f>
        <v>0</v>
      </c>
      <c r="O301" s="708"/>
      <c r="P301" s="538"/>
      <c r="Q301" s="226"/>
    </row>
    <row r="302" spans="1:17" ht="14.25" x14ac:dyDescent="0.2">
      <c r="A302" s="708"/>
      <c r="B302" s="538"/>
      <c r="C302" s="539"/>
      <c r="D302" s="540"/>
      <c r="E302" s="541"/>
      <c r="F302" s="401"/>
      <c r="G302" s="835"/>
      <c r="H302" s="538"/>
      <c r="I302" s="652"/>
      <c r="J302" s="538"/>
      <c r="K302" s="836"/>
      <c r="L302" s="538"/>
      <c r="M302" s="695">
        <f>CEILING('Hidden Calculations'!BE294-'Hidden Calculations'!BA294-'Hidden Calculations'!BC294,0.0001)</f>
        <v>0</v>
      </c>
      <c r="N302" s="331">
        <f>CEILING('Hidden Calculations'!BF294-'Hidden Calculations'!BB294-'Hidden Calculations'!BD294,0.0001)</f>
        <v>0</v>
      </c>
      <c r="O302" s="708"/>
      <c r="P302" s="538"/>
      <c r="Q302" s="226"/>
    </row>
    <row r="303" spans="1:17" ht="14.25" x14ac:dyDescent="0.2">
      <c r="A303" s="708"/>
      <c r="B303" s="538"/>
      <c r="C303" s="539"/>
      <c r="D303" s="540"/>
      <c r="E303" s="541"/>
      <c r="F303" s="401"/>
      <c r="G303" s="835"/>
      <c r="H303" s="538"/>
      <c r="I303" s="652"/>
      <c r="J303" s="538"/>
      <c r="K303" s="836"/>
      <c r="L303" s="538"/>
      <c r="M303" s="695">
        <f>CEILING('Hidden Calculations'!BE295-'Hidden Calculations'!BA295-'Hidden Calculations'!BC295,0.0001)</f>
        <v>0</v>
      </c>
      <c r="N303" s="331">
        <f>CEILING('Hidden Calculations'!BF295-'Hidden Calculations'!BB295-'Hidden Calculations'!BD295,0.0001)</f>
        <v>0</v>
      </c>
      <c r="O303" s="708"/>
      <c r="P303" s="538"/>
      <c r="Q303" s="226"/>
    </row>
    <row r="304" spans="1:17" ht="14.25" x14ac:dyDescent="0.2">
      <c r="A304" s="708"/>
      <c r="B304" s="538"/>
      <c r="C304" s="539"/>
      <c r="D304" s="540"/>
      <c r="E304" s="541"/>
      <c r="F304" s="401"/>
      <c r="G304" s="835"/>
      <c r="H304" s="538"/>
      <c r="I304" s="652"/>
      <c r="J304" s="538"/>
      <c r="K304" s="836"/>
      <c r="L304" s="538"/>
      <c r="M304" s="695">
        <f>CEILING('Hidden Calculations'!BE296-'Hidden Calculations'!BA296-'Hidden Calculations'!BC296,0.0001)</f>
        <v>0</v>
      </c>
      <c r="N304" s="331">
        <f>CEILING('Hidden Calculations'!BF296-'Hidden Calculations'!BB296-'Hidden Calculations'!BD296,0.0001)</f>
        <v>0</v>
      </c>
      <c r="O304" s="708"/>
      <c r="P304" s="538"/>
      <c r="Q304" s="226"/>
    </row>
    <row r="305" spans="1:17" ht="14.25" x14ac:dyDescent="0.2">
      <c r="A305" s="708"/>
      <c r="B305" s="538"/>
      <c r="C305" s="539"/>
      <c r="D305" s="540"/>
      <c r="E305" s="541"/>
      <c r="F305" s="401"/>
      <c r="G305" s="835"/>
      <c r="H305" s="538"/>
      <c r="I305" s="652"/>
      <c r="J305" s="538"/>
      <c r="K305" s="836"/>
      <c r="L305" s="538"/>
      <c r="M305" s="695">
        <f>CEILING('Hidden Calculations'!BE297-'Hidden Calculations'!BA297-'Hidden Calculations'!BC297,0.0001)</f>
        <v>0</v>
      </c>
      <c r="N305" s="331">
        <f>CEILING('Hidden Calculations'!BF297-'Hidden Calculations'!BB297-'Hidden Calculations'!BD297,0.0001)</f>
        <v>0</v>
      </c>
      <c r="O305" s="708"/>
      <c r="P305" s="538"/>
      <c r="Q305" s="226"/>
    </row>
    <row r="306" spans="1:17" ht="14.25" x14ac:dyDescent="0.2">
      <c r="A306" s="708"/>
      <c r="B306" s="538"/>
      <c r="C306" s="539"/>
      <c r="D306" s="540"/>
      <c r="E306" s="541"/>
      <c r="F306" s="401"/>
      <c r="G306" s="835"/>
      <c r="H306" s="538"/>
      <c r="I306" s="652"/>
      <c r="J306" s="538"/>
      <c r="K306" s="836"/>
      <c r="L306" s="538"/>
      <c r="M306" s="695">
        <f>CEILING('Hidden Calculations'!BE298-'Hidden Calculations'!BA298-'Hidden Calculations'!BC298,0.0001)</f>
        <v>0</v>
      </c>
      <c r="N306" s="331">
        <f>CEILING('Hidden Calculations'!BF298-'Hidden Calculations'!BB298-'Hidden Calculations'!BD298,0.0001)</f>
        <v>0</v>
      </c>
      <c r="O306" s="708"/>
      <c r="P306" s="538"/>
      <c r="Q306" s="226"/>
    </row>
    <row r="307" spans="1:17" ht="14.25" x14ac:dyDescent="0.2">
      <c r="A307" s="708"/>
      <c r="B307" s="538"/>
      <c r="C307" s="539"/>
      <c r="D307" s="540"/>
      <c r="E307" s="541"/>
      <c r="F307" s="401"/>
      <c r="G307" s="835"/>
      <c r="H307" s="538"/>
      <c r="I307" s="652"/>
      <c r="J307" s="538"/>
      <c r="K307" s="836"/>
      <c r="L307" s="538"/>
      <c r="M307" s="695">
        <f>CEILING('Hidden Calculations'!BE299-'Hidden Calculations'!BA299-'Hidden Calculations'!BC299,0.0001)</f>
        <v>0</v>
      </c>
      <c r="N307" s="331">
        <f>CEILING('Hidden Calculations'!BF299-'Hidden Calculations'!BB299-'Hidden Calculations'!BD299,0.0001)</f>
        <v>0</v>
      </c>
      <c r="O307" s="708"/>
      <c r="P307" s="538"/>
      <c r="Q307" s="226"/>
    </row>
    <row r="308" spans="1:17" ht="14.25" x14ac:dyDescent="0.2">
      <c r="A308" s="708"/>
      <c r="B308" s="538"/>
      <c r="C308" s="539"/>
      <c r="D308" s="540"/>
      <c r="E308" s="541"/>
      <c r="F308" s="401"/>
      <c r="G308" s="835"/>
      <c r="H308" s="538"/>
      <c r="I308" s="652"/>
      <c r="J308" s="538"/>
      <c r="K308" s="836"/>
      <c r="L308" s="538"/>
      <c r="M308" s="695">
        <f>CEILING('Hidden Calculations'!BE300-'Hidden Calculations'!BA300-'Hidden Calculations'!BC300,0.0001)</f>
        <v>0</v>
      </c>
      <c r="N308" s="331">
        <f>CEILING('Hidden Calculations'!BF300-'Hidden Calculations'!BB300-'Hidden Calculations'!BD300,0.0001)</f>
        <v>0</v>
      </c>
      <c r="O308" s="708"/>
      <c r="P308" s="538"/>
      <c r="Q308" s="226"/>
    </row>
    <row r="309" spans="1:17" ht="14.25" x14ac:dyDescent="0.2">
      <c r="A309" s="708"/>
      <c r="B309" s="538"/>
      <c r="C309" s="539"/>
      <c r="D309" s="540"/>
      <c r="E309" s="541"/>
      <c r="F309" s="401"/>
      <c r="G309" s="835"/>
      <c r="H309" s="538"/>
      <c r="I309" s="652"/>
      <c r="J309" s="538"/>
      <c r="K309" s="836"/>
      <c r="L309" s="538"/>
      <c r="M309" s="695">
        <f>CEILING('Hidden Calculations'!BE301-'Hidden Calculations'!BA301-'Hidden Calculations'!BC301,0.0001)</f>
        <v>0</v>
      </c>
      <c r="N309" s="331">
        <f>CEILING('Hidden Calculations'!BF301-'Hidden Calculations'!BB301-'Hidden Calculations'!BD301,0.0001)</f>
        <v>0</v>
      </c>
      <c r="O309" s="708"/>
      <c r="P309" s="538"/>
      <c r="Q309" s="226"/>
    </row>
    <row r="310" spans="1:17" ht="14.25" x14ac:dyDescent="0.2">
      <c r="A310" s="708"/>
      <c r="B310" s="538"/>
      <c r="C310" s="539"/>
      <c r="D310" s="540"/>
      <c r="E310" s="541"/>
      <c r="F310" s="401"/>
      <c r="G310" s="835"/>
      <c r="H310" s="538"/>
      <c r="I310" s="652"/>
      <c r="J310" s="538"/>
      <c r="K310" s="836"/>
      <c r="L310" s="538"/>
      <c r="M310" s="695">
        <f>CEILING('Hidden Calculations'!BE302-'Hidden Calculations'!BA302-'Hidden Calculations'!BC302,0.0001)</f>
        <v>0</v>
      </c>
      <c r="N310" s="331">
        <f>CEILING('Hidden Calculations'!BF302-'Hidden Calculations'!BB302-'Hidden Calculations'!BD302,0.0001)</f>
        <v>0</v>
      </c>
      <c r="O310" s="708"/>
      <c r="P310" s="538"/>
      <c r="Q310" s="226"/>
    </row>
    <row r="311" spans="1:17" ht="14.25" x14ac:dyDescent="0.2">
      <c r="A311" s="708"/>
      <c r="B311" s="538"/>
      <c r="C311" s="539"/>
      <c r="D311" s="540"/>
      <c r="E311" s="541"/>
      <c r="F311" s="401"/>
      <c r="G311" s="835"/>
      <c r="H311" s="538"/>
      <c r="I311" s="652"/>
      <c r="J311" s="538"/>
      <c r="K311" s="836"/>
      <c r="L311" s="538"/>
      <c r="M311" s="695">
        <f>CEILING('Hidden Calculations'!BE303-'Hidden Calculations'!BA303-'Hidden Calculations'!BC303,0.0001)</f>
        <v>0</v>
      </c>
      <c r="N311" s="331">
        <f>CEILING('Hidden Calculations'!BF303-'Hidden Calculations'!BB303-'Hidden Calculations'!BD303,0.0001)</f>
        <v>0</v>
      </c>
      <c r="O311" s="708"/>
      <c r="P311" s="538"/>
      <c r="Q311" s="226"/>
    </row>
    <row r="312" spans="1:17" ht="14.25" x14ac:dyDescent="0.2">
      <c r="A312" s="708"/>
      <c r="B312" s="538"/>
      <c r="C312" s="539"/>
      <c r="D312" s="540"/>
      <c r="E312" s="541"/>
      <c r="F312" s="401"/>
      <c r="G312" s="835"/>
      <c r="H312" s="538"/>
      <c r="I312" s="652"/>
      <c r="J312" s="538"/>
      <c r="K312" s="836"/>
      <c r="L312" s="538"/>
      <c r="M312" s="695">
        <f>CEILING('Hidden Calculations'!BE304-'Hidden Calculations'!BA304-'Hidden Calculations'!BC304,0.0001)</f>
        <v>0</v>
      </c>
      <c r="N312" s="331">
        <f>CEILING('Hidden Calculations'!BF304-'Hidden Calculations'!BB304-'Hidden Calculations'!BD304,0.0001)</f>
        <v>0</v>
      </c>
      <c r="O312" s="708"/>
      <c r="P312" s="538"/>
      <c r="Q312" s="226"/>
    </row>
    <row r="313" spans="1:17" ht="14.25" x14ac:dyDescent="0.2">
      <c r="A313" s="708"/>
      <c r="B313" s="538"/>
      <c r="C313" s="539"/>
      <c r="D313" s="540"/>
      <c r="E313" s="541"/>
      <c r="F313" s="401"/>
      <c r="G313" s="835"/>
      <c r="H313" s="538"/>
      <c r="I313" s="652"/>
      <c r="J313" s="538"/>
      <c r="K313" s="836"/>
      <c r="L313" s="538"/>
      <c r="M313" s="695">
        <f>CEILING('Hidden Calculations'!BE305-'Hidden Calculations'!BA305-'Hidden Calculations'!BC305,0.0001)</f>
        <v>0</v>
      </c>
      <c r="N313" s="331">
        <f>CEILING('Hidden Calculations'!BF305-'Hidden Calculations'!BB305-'Hidden Calculations'!BD305,0.0001)</f>
        <v>0</v>
      </c>
      <c r="O313" s="708"/>
      <c r="P313" s="538"/>
      <c r="Q313" s="226"/>
    </row>
    <row r="314" spans="1:17" ht="14.25" x14ac:dyDescent="0.2">
      <c r="A314" s="708"/>
      <c r="B314" s="538"/>
      <c r="C314" s="539"/>
      <c r="D314" s="540"/>
      <c r="E314" s="541"/>
      <c r="F314" s="401"/>
      <c r="G314" s="835"/>
      <c r="H314" s="538"/>
      <c r="I314" s="652"/>
      <c r="J314" s="538"/>
      <c r="K314" s="836"/>
      <c r="L314" s="538"/>
      <c r="M314" s="695">
        <f>CEILING('Hidden Calculations'!BE306-'Hidden Calculations'!BA306-'Hidden Calculations'!BC306,0.0001)</f>
        <v>0</v>
      </c>
      <c r="N314" s="331">
        <f>CEILING('Hidden Calculations'!BF306-'Hidden Calculations'!BB306-'Hidden Calculations'!BD306,0.0001)</f>
        <v>0</v>
      </c>
      <c r="O314" s="708"/>
      <c r="P314" s="538"/>
      <c r="Q314" s="226"/>
    </row>
    <row r="315" spans="1:17" ht="14.25" x14ac:dyDescent="0.2">
      <c r="A315" s="708"/>
      <c r="B315" s="538"/>
      <c r="C315" s="539"/>
      <c r="D315" s="540"/>
      <c r="E315" s="541"/>
      <c r="F315" s="401"/>
      <c r="G315" s="835"/>
      <c r="H315" s="538"/>
      <c r="I315" s="652"/>
      <c r="J315" s="538"/>
      <c r="K315" s="836"/>
      <c r="L315" s="538"/>
      <c r="M315" s="695">
        <f>CEILING('Hidden Calculations'!BE307-'Hidden Calculations'!BA307-'Hidden Calculations'!BC307,0.0001)</f>
        <v>0</v>
      </c>
      <c r="N315" s="331">
        <f>CEILING('Hidden Calculations'!BF307-'Hidden Calculations'!BB307-'Hidden Calculations'!BD307,0.0001)</f>
        <v>0</v>
      </c>
      <c r="O315" s="708"/>
      <c r="P315" s="538"/>
      <c r="Q315" s="226"/>
    </row>
    <row r="316" spans="1:17" ht="14.25" x14ac:dyDescent="0.2">
      <c r="A316" s="708"/>
      <c r="B316" s="538"/>
      <c r="C316" s="539"/>
      <c r="D316" s="540"/>
      <c r="E316" s="541"/>
      <c r="F316" s="401"/>
      <c r="G316" s="835"/>
      <c r="H316" s="538"/>
      <c r="I316" s="652"/>
      <c r="J316" s="538"/>
      <c r="K316" s="836"/>
      <c r="L316" s="538"/>
      <c r="M316" s="695">
        <f>CEILING('Hidden Calculations'!BE308-'Hidden Calculations'!BA308-'Hidden Calculations'!BC308,0.0001)</f>
        <v>0</v>
      </c>
      <c r="N316" s="331">
        <f>CEILING('Hidden Calculations'!BF308-'Hidden Calculations'!BB308-'Hidden Calculations'!BD308,0.0001)</f>
        <v>0</v>
      </c>
      <c r="O316" s="708"/>
      <c r="P316" s="538"/>
      <c r="Q316" s="226"/>
    </row>
    <row r="317" spans="1:17" ht="14.25" x14ac:dyDescent="0.2">
      <c r="A317" s="708"/>
      <c r="B317" s="538"/>
      <c r="C317" s="539"/>
      <c r="D317" s="540"/>
      <c r="E317" s="541"/>
      <c r="F317" s="401"/>
      <c r="G317" s="835"/>
      <c r="H317" s="538"/>
      <c r="I317" s="652"/>
      <c r="J317" s="538"/>
      <c r="K317" s="836"/>
      <c r="L317" s="538"/>
      <c r="M317" s="695">
        <f>CEILING('Hidden Calculations'!BE309-'Hidden Calculations'!BA309-'Hidden Calculations'!BC309,0.0001)</f>
        <v>0</v>
      </c>
      <c r="N317" s="331">
        <f>CEILING('Hidden Calculations'!BF309-'Hidden Calculations'!BB309-'Hidden Calculations'!BD309,0.0001)</f>
        <v>0</v>
      </c>
      <c r="O317" s="708"/>
      <c r="P317" s="538"/>
      <c r="Q317" s="226"/>
    </row>
    <row r="318" spans="1:17" ht="14.25" x14ac:dyDescent="0.2">
      <c r="A318" s="708"/>
      <c r="B318" s="538"/>
      <c r="C318" s="539"/>
      <c r="D318" s="540"/>
      <c r="E318" s="541"/>
      <c r="F318" s="401"/>
      <c r="G318" s="835"/>
      <c r="H318" s="538"/>
      <c r="I318" s="652"/>
      <c r="J318" s="538"/>
      <c r="K318" s="836"/>
      <c r="L318" s="538"/>
      <c r="M318" s="695">
        <f>CEILING('Hidden Calculations'!BE310-'Hidden Calculations'!BA310-'Hidden Calculations'!BC310,0.0001)</f>
        <v>0</v>
      </c>
      <c r="N318" s="331">
        <f>CEILING('Hidden Calculations'!BF310-'Hidden Calculations'!BB310-'Hidden Calculations'!BD310,0.0001)</f>
        <v>0</v>
      </c>
      <c r="O318" s="708"/>
      <c r="P318" s="538"/>
      <c r="Q318" s="226"/>
    </row>
    <row r="319" spans="1:17" ht="14.25" x14ac:dyDescent="0.2">
      <c r="A319" s="708"/>
      <c r="B319" s="538"/>
      <c r="C319" s="539"/>
      <c r="D319" s="540"/>
      <c r="E319" s="541"/>
      <c r="F319" s="401"/>
      <c r="G319" s="835"/>
      <c r="H319" s="538"/>
      <c r="I319" s="652"/>
      <c r="J319" s="538"/>
      <c r="K319" s="836"/>
      <c r="L319" s="538"/>
      <c r="M319" s="695">
        <f>CEILING('Hidden Calculations'!BE311-'Hidden Calculations'!BA311-'Hidden Calculations'!BC311,0.0001)</f>
        <v>0</v>
      </c>
      <c r="N319" s="331">
        <f>CEILING('Hidden Calculations'!BF311-'Hidden Calculations'!BB311-'Hidden Calculations'!BD311,0.0001)</f>
        <v>0</v>
      </c>
      <c r="O319" s="708"/>
      <c r="P319" s="538"/>
      <c r="Q319" s="226"/>
    </row>
    <row r="320" spans="1:17" ht="14.25" x14ac:dyDescent="0.2">
      <c r="A320" s="708"/>
      <c r="B320" s="538"/>
      <c r="C320" s="539"/>
      <c r="D320" s="540"/>
      <c r="E320" s="541"/>
      <c r="F320" s="401"/>
      <c r="G320" s="835"/>
      <c r="H320" s="538"/>
      <c r="I320" s="652"/>
      <c r="J320" s="538"/>
      <c r="K320" s="836"/>
      <c r="L320" s="538"/>
      <c r="M320" s="695">
        <f>CEILING('Hidden Calculations'!BE312-'Hidden Calculations'!BA312-'Hidden Calculations'!BC312,0.0001)</f>
        <v>0</v>
      </c>
      <c r="N320" s="331">
        <f>CEILING('Hidden Calculations'!BF312-'Hidden Calculations'!BB312-'Hidden Calculations'!BD312,0.0001)</f>
        <v>0</v>
      </c>
      <c r="O320" s="708"/>
      <c r="P320" s="538"/>
      <c r="Q320" s="226"/>
    </row>
    <row r="321" spans="1:17" ht="14.25" x14ac:dyDescent="0.2">
      <c r="A321" s="708"/>
      <c r="B321" s="538"/>
      <c r="C321" s="539"/>
      <c r="D321" s="540"/>
      <c r="E321" s="541"/>
      <c r="F321" s="401"/>
      <c r="G321" s="835"/>
      <c r="H321" s="538"/>
      <c r="I321" s="652"/>
      <c r="J321" s="538"/>
      <c r="K321" s="836"/>
      <c r="L321" s="538"/>
      <c r="M321" s="695">
        <f>CEILING('Hidden Calculations'!BE313-'Hidden Calculations'!BA313-'Hidden Calculations'!BC313,0.0001)</f>
        <v>0</v>
      </c>
      <c r="N321" s="331">
        <f>CEILING('Hidden Calculations'!BF313-'Hidden Calculations'!BB313-'Hidden Calculations'!BD313,0.0001)</f>
        <v>0</v>
      </c>
      <c r="O321" s="708"/>
      <c r="P321" s="538"/>
      <c r="Q321" s="226"/>
    </row>
    <row r="322" spans="1:17" ht="14.25" x14ac:dyDescent="0.2">
      <c r="A322" s="708"/>
      <c r="B322" s="538"/>
      <c r="C322" s="539"/>
      <c r="D322" s="540"/>
      <c r="E322" s="541"/>
      <c r="F322" s="401"/>
      <c r="G322" s="835"/>
      <c r="H322" s="538"/>
      <c r="I322" s="652"/>
      <c r="J322" s="538"/>
      <c r="K322" s="836"/>
      <c r="L322" s="538"/>
      <c r="M322" s="695">
        <f>CEILING('Hidden Calculations'!BE314-'Hidden Calculations'!BA314-'Hidden Calculations'!BC314,0.0001)</f>
        <v>0</v>
      </c>
      <c r="N322" s="331">
        <f>CEILING('Hidden Calculations'!BF314-'Hidden Calculations'!BB314-'Hidden Calculations'!BD314,0.0001)</f>
        <v>0</v>
      </c>
      <c r="O322" s="708"/>
      <c r="P322" s="538"/>
      <c r="Q322" s="226"/>
    </row>
    <row r="323" spans="1:17" ht="14.25" x14ac:dyDescent="0.2">
      <c r="A323" s="708"/>
      <c r="B323" s="538"/>
      <c r="C323" s="539"/>
      <c r="D323" s="540"/>
      <c r="E323" s="541"/>
      <c r="F323" s="401"/>
      <c r="G323" s="835"/>
      <c r="H323" s="538"/>
      <c r="I323" s="652"/>
      <c r="J323" s="538"/>
      <c r="K323" s="836"/>
      <c r="L323" s="538"/>
      <c r="M323" s="695">
        <f>CEILING('Hidden Calculations'!BE315-'Hidden Calculations'!BA315-'Hidden Calculations'!BC315,0.0001)</f>
        <v>0</v>
      </c>
      <c r="N323" s="331">
        <f>CEILING('Hidden Calculations'!BF315-'Hidden Calculations'!BB315-'Hidden Calculations'!BD315,0.0001)</f>
        <v>0</v>
      </c>
      <c r="O323" s="708"/>
      <c r="P323" s="538"/>
      <c r="Q323" s="226"/>
    </row>
    <row r="324" spans="1:17" ht="14.25" x14ac:dyDescent="0.2">
      <c r="A324" s="708"/>
      <c r="B324" s="538"/>
      <c r="C324" s="539"/>
      <c r="D324" s="540"/>
      <c r="E324" s="541"/>
      <c r="F324" s="401"/>
      <c r="G324" s="835"/>
      <c r="H324" s="538"/>
      <c r="I324" s="652"/>
      <c r="J324" s="538"/>
      <c r="K324" s="836"/>
      <c r="L324" s="538"/>
      <c r="M324" s="695">
        <f>CEILING('Hidden Calculations'!BE316-'Hidden Calculations'!BA316-'Hidden Calculations'!BC316,0.0001)</f>
        <v>0</v>
      </c>
      <c r="N324" s="331">
        <f>CEILING('Hidden Calculations'!BF316-'Hidden Calculations'!BB316-'Hidden Calculations'!BD316,0.0001)</f>
        <v>0</v>
      </c>
      <c r="O324" s="708"/>
      <c r="P324" s="538"/>
      <c r="Q324" s="226"/>
    </row>
    <row r="325" spans="1:17" ht="14.25" x14ac:dyDescent="0.2">
      <c r="A325" s="708"/>
      <c r="B325" s="538"/>
      <c r="C325" s="539"/>
      <c r="D325" s="540"/>
      <c r="E325" s="541"/>
      <c r="F325" s="401"/>
      <c r="G325" s="835"/>
      <c r="H325" s="538"/>
      <c r="I325" s="652"/>
      <c r="J325" s="538"/>
      <c r="K325" s="836"/>
      <c r="L325" s="538"/>
      <c r="M325" s="695">
        <f>CEILING('Hidden Calculations'!BE317-'Hidden Calculations'!BA317-'Hidden Calculations'!BC317,0.0001)</f>
        <v>0</v>
      </c>
      <c r="N325" s="331">
        <f>CEILING('Hidden Calculations'!BF317-'Hidden Calculations'!BB317-'Hidden Calculations'!BD317,0.0001)</f>
        <v>0</v>
      </c>
      <c r="O325" s="708"/>
      <c r="P325" s="538"/>
      <c r="Q325" s="226"/>
    </row>
    <row r="326" spans="1:17" ht="14.25" x14ac:dyDescent="0.2">
      <c r="A326" s="708"/>
      <c r="B326" s="538"/>
      <c r="C326" s="539"/>
      <c r="D326" s="540"/>
      <c r="E326" s="541"/>
      <c r="F326" s="401"/>
      <c r="G326" s="835"/>
      <c r="H326" s="538"/>
      <c r="I326" s="652"/>
      <c r="J326" s="538"/>
      <c r="K326" s="836"/>
      <c r="L326" s="538"/>
      <c r="M326" s="695">
        <f>CEILING('Hidden Calculations'!BE318-'Hidden Calculations'!BA318-'Hidden Calculations'!BC318,0.0001)</f>
        <v>0</v>
      </c>
      <c r="N326" s="331">
        <f>CEILING('Hidden Calculations'!BF318-'Hidden Calculations'!BB318-'Hidden Calculations'!BD318,0.0001)</f>
        <v>0</v>
      </c>
      <c r="O326" s="708"/>
      <c r="P326" s="538"/>
      <c r="Q326" s="226"/>
    </row>
    <row r="327" spans="1:17" ht="14.25" x14ac:dyDescent="0.2">
      <c r="A327" s="708"/>
      <c r="B327" s="538"/>
      <c r="C327" s="539"/>
      <c r="D327" s="540"/>
      <c r="E327" s="541"/>
      <c r="F327" s="401"/>
      <c r="G327" s="835"/>
      <c r="H327" s="538"/>
      <c r="I327" s="652"/>
      <c r="J327" s="538"/>
      <c r="K327" s="836"/>
      <c r="L327" s="538"/>
      <c r="M327" s="695">
        <f>CEILING('Hidden Calculations'!BE319-'Hidden Calculations'!BA319-'Hidden Calculations'!BC319,0.0001)</f>
        <v>0</v>
      </c>
      <c r="N327" s="331">
        <f>CEILING('Hidden Calculations'!BF319-'Hidden Calculations'!BB319-'Hidden Calculations'!BD319,0.0001)</f>
        <v>0</v>
      </c>
      <c r="O327" s="708"/>
      <c r="P327" s="538"/>
      <c r="Q327" s="226"/>
    </row>
    <row r="328" spans="1:17" ht="14.25" x14ac:dyDescent="0.2">
      <c r="A328" s="708"/>
      <c r="B328" s="538"/>
      <c r="C328" s="539"/>
      <c r="D328" s="540"/>
      <c r="E328" s="541"/>
      <c r="F328" s="401"/>
      <c r="G328" s="835"/>
      <c r="H328" s="538"/>
      <c r="I328" s="652"/>
      <c r="J328" s="538"/>
      <c r="K328" s="836"/>
      <c r="L328" s="538"/>
      <c r="M328" s="695">
        <f>CEILING('Hidden Calculations'!BE320-'Hidden Calculations'!BA320-'Hidden Calculations'!BC320,0.0001)</f>
        <v>0</v>
      </c>
      <c r="N328" s="331">
        <f>CEILING('Hidden Calculations'!BF320-'Hidden Calculations'!BB320-'Hidden Calculations'!BD320,0.0001)</f>
        <v>0</v>
      </c>
      <c r="O328" s="708"/>
      <c r="P328" s="538"/>
      <c r="Q328" s="226"/>
    </row>
    <row r="329" spans="1:17" ht="14.25" x14ac:dyDescent="0.2">
      <c r="A329" s="708"/>
      <c r="B329" s="538"/>
      <c r="C329" s="539"/>
      <c r="D329" s="540"/>
      <c r="E329" s="541"/>
      <c r="F329" s="401"/>
      <c r="G329" s="835"/>
      <c r="H329" s="538"/>
      <c r="I329" s="652"/>
      <c r="J329" s="538"/>
      <c r="K329" s="836"/>
      <c r="L329" s="538"/>
      <c r="M329" s="695">
        <f>CEILING('Hidden Calculations'!BE321-'Hidden Calculations'!BA321-'Hidden Calculations'!BC321,0.0001)</f>
        <v>0</v>
      </c>
      <c r="N329" s="331">
        <f>CEILING('Hidden Calculations'!BF321-'Hidden Calculations'!BB321-'Hidden Calculations'!BD321,0.0001)</f>
        <v>0</v>
      </c>
      <c r="O329" s="708"/>
      <c r="P329" s="538"/>
      <c r="Q329" s="226"/>
    </row>
    <row r="330" spans="1:17" ht="14.25" x14ac:dyDescent="0.2">
      <c r="A330" s="708"/>
      <c r="B330" s="538"/>
      <c r="C330" s="539"/>
      <c r="D330" s="540"/>
      <c r="E330" s="541"/>
      <c r="F330" s="401"/>
      <c r="G330" s="835"/>
      <c r="H330" s="538"/>
      <c r="I330" s="652"/>
      <c r="J330" s="538"/>
      <c r="K330" s="836"/>
      <c r="L330" s="538"/>
      <c r="M330" s="695">
        <f>CEILING('Hidden Calculations'!BE322-'Hidden Calculations'!BA322-'Hidden Calculations'!BC322,0.0001)</f>
        <v>0</v>
      </c>
      <c r="N330" s="331">
        <f>CEILING('Hidden Calculations'!BF322-'Hidden Calculations'!BB322-'Hidden Calculations'!BD322,0.0001)</f>
        <v>0</v>
      </c>
      <c r="O330" s="708"/>
      <c r="P330" s="538"/>
      <c r="Q330" s="226"/>
    </row>
    <row r="331" spans="1:17" ht="14.25" x14ac:dyDescent="0.2">
      <c r="A331" s="708"/>
      <c r="B331" s="538"/>
      <c r="C331" s="539"/>
      <c r="D331" s="540"/>
      <c r="E331" s="541"/>
      <c r="F331" s="401"/>
      <c r="G331" s="835"/>
      <c r="H331" s="538"/>
      <c r="I331" s="652"/>
      <c r="J331" s="538"/>
      <c r="K331" s="836"/>
      <c r="L331" s="538"/>
      <c r="M331" s="695">
        <f>CEILING('Hidden Calculations'!BE323-'Hidden Calculations'!BA323-'Hidden Calculations'!BC323,0.0001)</f>
        <v>0</v>
      </c>
      <c r="N331" s="331">
        <f>CEILING('Hidden Calculations'!BF323-'Hidden Calculations'!BB323-'Hidden Calculations'!BD323,0.0001)</f>
        <v>0</v>
      </c>
      <c r="O331" s="708"/>
      <c r="P331" s="538"/>
      <c r="Q331" s="226"/>
    </row>
    <row r="332" spans="1:17" ht="14.25" x14ac:dyDescent="0.2">
      <c r="A332" s="708"/>
      <c r="B332" s="538"/>
      <c r="C332" s="539"/>
      <c r="D332" s="540"/>
      <c r="E332" s="541"/>
      <c r="F332" s="401"/>
      <c r="G332" s="835"/>
      <c r="H332" s="538"/>
      <c r="I332" s="652"/>
      <c r="J332" s="538"/>
      <c r="K332" s="836"/>
      <c r="L332" s="538"/>
      <c r="M332" s="695">
        <f>CEILING('Hidden Calculations'!BE324-'Hidden Calculations'!BA324-'Hidden Calculations'!BC324,0.0001)</f>
        <v>0</v>
      </c>
      <c r="N332" s="331">
        <f>CEILING('Hidden Calculations'!BF324-'Hidden Calculations'!BB324-'Hidden Calculations'!BD324,0.0001)</f>
        <v>0</v>
      </c>
      <c r="O332" s="708"/>
      <c r="P332" s="538"/>
      <c r="Q332" s="226"/>
    </row>
    <row r="333" spans="1:17" ht="14.25" x14ac:dyDescent="0.2">
      <c r="A333" s="708"/>
      <c r="B333" s="538"/>
      <c r="C333" s="539"/>
      <c r="D333" s="540"/>
      <c r="E333" s="541"/>
      <c r="F333" s="401"/>
      <c r="G333" s="835"/>
      <c r="H333" s="538"/>
      <c r="I333" s="652"/>
      <c r="J333" s="538"/>
      <c r="K333" s="836"/>
      <c r="L333" s="538"/>
      <c r="M333" s="695">
        <f>CEILING('Hidden Calculations'!BE325-'Hidden Calculations'!BA325-'Hidden Calculations'!BC325,0.0001)</f>
        <v>0</v>
      </c>
      <c r="N333" s="331">
        <f>CEILING('Hidden Calculations'!BF325-'Hidden Calculations'!BB325-'Hidden Calculations'!BD325,0.0001)</f>
        <v>0</v>
      </c>
      <c r="O333" s="708"/>
      <c r="P333" s="538"/>
      <c r="Q333" s="226"/>
    </row>
    <row r="334" spans="1:17" ht="14.25" x14ac:dyDescent="0.2">
      <c r="A334" s="708"/>
      <c r="B334" s="538"/>
      <c r="C334" s="539"/>
      <c r="D334" s="540"/>
      <c r="E334" s="541"/>
      <c r="F334" s="401"/>
      <c r="G334" s="835"/>
      <c r="H334" s="538"/>
      <c r="I334" s="652"/>
      <c r="J334" s="538"/>
      <c r="K334" s="836"/>
      <c r="L334" s="538"/>
      <c r="M334" s="695">
        <f>CEILING('Hidden Calculations'!BE326-'Hidden Calculations'!BA326-'Hidden Calculations'!BC326,0.0001)</f>
        <v>0</v>
      </c>
      <c r="N334" s="331">
        <f>CEILING('Hidden Calculations'!BF326-'Hidden Calculations'!BB326-'Hidden Calculations'!BD326,0.0001)</f>
        <v>0</v>
      </c>
      <c r="O334" s="708"/>
      <c r="P334" s="538"/>
      <c r="Q334" s="226"/>
    </row>
    <row r="335" spans="1:17" ht="14.25" x14ac:dyDescent="0.2">
      <c r="A335" s="708"/>
      <c r="B335" s="538"/>
      <c r="C335" s="539"/>
      <c r="D335" s="540"/>
      <c r="E335" s="541"/>
      <c r="F335" s="401"/>
      <c r="G335" s="835"/>
      <c r="H335" s="538"/>
      <c r="I335" s="652"/>
      <c r="J335" s="538"/>
      <c r="K335" s="836"/>
      <c r="L335" s="538"/>
      <c r="M335" s="695">
        <f>CEILING('Hidden Calculations'!BE327-'Hidden Calculations'!BA327-'Hidden Calculations'!BC327,0.0001)</f>
        <v>0</v>
      </c>
      <c r="N335" s="331">
        <f>CEILING('Hidden Calculations'!BF327-'Hidden Calculations'!BB327-'Hidden Calculations'!BD327,0.0001)</f>
        <v>0</v>
      </c>
      <c r="O335" s="708"/>
      <c r="P335" s="538"/>
      <c r="Q335" s="226"/>
    </row>
    <row r="336" spans="1:17" s="7" customFormat="1" ht="17.100000000000001" customHeight="1" x14ac:dyDescent="0.2">
      <c r="A336" s="1217" t="s">
        <v>621</v>
      </c>
      <c r="B336" s="1217"/>
      <c r="C336" s="1217"/>
      <c r="D336" s="1217"/>
      <c r="E336" s="1217"/>
      <c r="F336" s="1217"/>
      <c r="G336" s="1217"/>
      <c r="H336" s="1217"/>
      <c r="I336" s="1217"/>
      <c r="J336" s="1217"/>
      <c r="K336" s="1217"/>
      <c r="L336" s="1217"/>
      <c r="M336" s="1217"/>
      <c r="N336" s="1217"/>
      <c r="O336" s="1217"/>
      <c r="P336" s="1217"/>
      <c r="Q336" s="1217"/>
    </row>
    <row r="337" spans="1:17" ht="17.100000000000001" customHeight="1" x14ac:dyDescent="0.2">
      <c r="A337" s="1217" t="s">
        <v>622</v>
      </c>
      <c r="B337" s="1217"/>
      <c r="C337" s="1217"/>
      <c r="D337" s="1217"/>
      <c r="E337" s="1217"/>
      <c r="F337" s="1217"/>
      <c r="G337" s="1217"/>
      <c r="H337" s="1217"/>
      <c r="I337" s="1217"/>
      <c r="J337" s="1217"/>
      <c r="K337" s="1217"/>
      <c r="L337" s="1217"/>
      <c r="M337" s="1217"/>
      <c r="N337" s="1217"/>
      <c r="O337" s="1217"/>
      <c r="P337" s="1217"/>
      <c r="Q337" s="1217"/>
    </row>
    <row r="338" spans="1:17" ht="8.4499999999999993" customHeight="1" x14ac:dyDescent="0.2">
      <c r="A338" s="156" t="s">
        <v>106</v>
      </c>
      <c r="B338" s="7"/>
      <c r="C338" s="7"/>
      <c r="D338" s="7"/>
      <c r="E338" s="7"/>
      <c r="F338" s="7"/>
      <c r="G338" s="7"/>
      <c r="H338" s="7"/>
      <c r="I338" s="7"/>
      <c r="J338" s="7"/>
      <c r="K338" s="7"/>
      <c r="L338" s="7"/>
      <c r="M338" s="7"/>
      <c r="N338" s="7"/>
      <c r="O338" s="7"/>
      <c r="P338" s="7"/>
      <c r="Q338" s="7"/>
    </row>
  </sheetData>
  <sheetProtection algorithmName="SHA-512" hashValue="4UjKDmJ5yAtdBQK8zMGuDUt+mnNMpKGhhTMMLPhosK0DrOYof2lFix0FaOAo9CT40js5CgpLr+Yx/YQwMgFWuw==" saltValue="mHOx1LFo+Sm+FjjGPFPJSw==" spinCount="100000" sheet="1" objects="1" scenarios="1" formatRows="0" autoFilter="0"/>
  <dataConsolidate function="count">
    <dataRefs count="1">
      <dataRef ref="A10:A55" sheet="Unit Types - Emission Rates"/>
    </dataRefs>
  </dataConsolidate>
  <mergeCells count="15">
    <mergeCell ref="K8:P8"/>
    <mergeCell ref="A9:P9"/>
    <mergeCell ref="H8:J8"/>
    <mergeCell ref="A8:G8"/>
    <mergeCell ref="A337:Q337"/>
    <mergeCell ref="A336:Q336"/>
    <mergeCell ref="A1:Q1"/>
    <mergeCell ref="A7:P7"/>
    <mergeCell ref="A2:P2"/>
    <mergeCell ref="A6:P6"/>
    <mergeCell ref="A4:G4"/>
    <mergeCell ref="H4:P4"/>
    <mergeCell ref="A3:P3"/>
    <mergeCell ref="A5:G5"/>
    <mergeCell ref="H5:P5"/>
  </mergeCells>
  <conditionalFormatting sqref="A11:E335">
    <cfRule type="expression" dxfId="295" priority="8">
      <formula>AND(ISBLANK(A11),ISBLANK($D11),ISBLANK($E11),NOT(ISBLANK($F11)))</formula>
    </cfRule>
  </conditionalFormatting>
  <conditionalFormatting sqref="M11:N335">
    <cfRule type="cellIs" dxfId="293" priority="19" operator="greaterThan">
      <formula>0</formula>
    </cfRule>
    <cfRule type="cellIs" dxfId="292" priority="20" operator="lessThan">
      <formula>0</formula>
    </cfRule>
  </conditionalFormatting>
  <conditionalFormatting sqref="O11:P335">
    <cfRule type="expression" dxfId="291" priority="6">
      <formula>$A11="remove"</formula>
    </cfRule>
    <cfRule type="expression" dxfId="290" priority="21">
      <formula>AND(ISBLANK($C11),ISBLANK($D11),ISBLANK($E11))</formula>
    </cfRule>
  </conditionalFormatting>
  <conditionalFormatting sqref="P11:P335">
    <cfRule type="expression" dxfId="289" priority="38">
      <formula>NOT(O11="Other")</formula>
    </cfRule>
  </conditionalFormatting>
  <dataValidations count="14">
    <dataValidation type="textLength" errorStyle="information" operator="lessThanOrEqual" allowBlank="1" showErrorMessage="1" errorTitle="Source Name Too Long" error="The Source Name must have 50 characters or fewer." promptTitle="Source Name" prompt="Give a very brief description on the source. Examples of emission point names are; “heater,” “vent,” ‘boiler,” “tank,” “reactor,” “separator,” “baghouse,” or “fugitive.”" sqref="E11:E335" xr:uid="{C54C74B8-FB44-44C4-8948-ACE81B88805F}">
      <formula1>50</formula1>
    </dataValidation>
    <dataValidation type="list" allowBlank="1" promptTitle="Include in Summary" prompt="Do these emissions need to be included in the summary? Examples of reasons to not include an emission include caps and Alternate Operating Scenarios." sqref="B11:B335" xr:uid="{2F8A2116-3C2B-4327-86DB-24E505D1810A}">
      <formula1>"Yes,No"</formula1>
    </dataValidation>
    <dataValidation type="list" allowBlank="1" showErrorMessage="1" promptTitle="Primary Industry" prompt="Choose this facility's primary industry from the following options: Chemical / Energy, Coatings, Combustion, and Mechanical / Agricultural / Construction." sqref="H8:J8" xr:uid="{B09C5C27-6331-49D4-8CC0-83DB18A15D5A}">
      <formula1>"(Select One),Chemical / Energy,Coatings,Combustion,Mechanical / Agricultural / Construction"</formula1>
    </dataValidation>
    <dataValidation allowBlank="1" showErrorMessage="1" promptTitle="Unit Type Notes" prompt="If you selected &quot;Other&quot; or need to clarify your unit type, use this column to briefly explain the unit type. Note that this is not meant to be a justifications column." sqref="P11:P335" xr:uid="{67D18A9B-9153-4B68-9690-1431AA277103}"/>
    <dataValidation type="textLength" errorStyle="information" operator="lessThanOrEqual" allowBlank="1" showErrorMessage="1" errorTitle="EPN Too Long" error="The Emission Point Number (EPN) must be 10 characters or fewer in length." promptTitle="Emission Point Number (EPN)" prompt="Identify each emission point with a unique number for this plant site. The emission point numbers (EPN) must be consistent with the emission point identification used on the plot plan and any previous permits." sqref="D11:D335" xr:uid="{7E5404A8-F925-4447-860B-A710D50F38C9}">
      <formula1>10</formula1>
    </dataValidation>
    <dataValidation type="textLength" errorStyle="information" operator="lessThanOrEqual" allowBlank="1" showErrorMessage="1" errorTitle="FIN Too Long" error="The Facility ID Number (FIN) can only be 10 alphanumeric characters or fewer in length." promptTitle="Facility Identification Number" prompt="Associate the EPN to the appropriate facility with a facility identification number (FIN). These numbers can be alphanumeric and maximum of 10 characters. If appropriate, a FIN can be the same as the EPN. Abbreviations are acceptable." sqref="C11:C335" xr:uid="{7100357D-26F9-4CC7-9086-C1ECA3BB54B6}">
      <formula1>10</formula1>
    </dataValidation>
    <dataValidation type="custom" allowBlank="1" showErrorMessage="1" error="This emission rate cannot be less than or equal to zero. If the value is zero, leave this field blank (delete key). If the value is nearly zero, you may write &quot;&lt;0.01&quot; as your entry." promptTitle="Current Short-Term" prompt="If this facility already has a short-term emission rate, enter it here, in pounds per hour." sqref="G11:G335" xr:uid="{2902C40E-4253-47F9-B99A-1292E2ED45E6}">
      <formula1>G11&gt;=0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Current Long-Term" prompt="If this facility already has a long-term emission rate, enter it here, in tons per year." sqref="H11:H335" xr:uid="{7F155CB6-5705-48F9-8EDA-000E2686C8B2}">
      <formula1>H11&gt;=0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Proposed Short-Term" prompt="Enter the proposed short-term emission rate, in pounds per hour." sqref="K11:K335" xr:uid="{DA0F412F-BA5F-4D72-9BD3-FBE3253FC91A}">
      <formula1>K11&gt;=0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Proposed Long-Term" prompt="Enter the proposed long-term emission rate, in tons per year." sqref="L11:L335" xr:uid="{9EA3F71B-C24E-43D2-B050-9E80E1FA4CDA}">
      <formula1>L11&gt;=0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Consolidated Long-Term" prompt="Enter the long-term emissions to be consolidated, in tons per year." sqref="J11:J335" xr:uid="{B5B1A9FB-3D53-4428-AB85-018478B8E2FA}">
      <formula1>J11&gt;=0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Consolidated Short-Term" prompt="Enter the short-term emissions to be consolidated, in pounds per hour." sqref="I11:I335" xr:uid="{1B7AC60D-6FC0-40E0-81D2-83C58EFE67D7}">
      <formula1>I11&gt;=0</formula1>
    </dataValidation>
    <dataValidation allowBlank="1" showErrorMessage="1" promptTitle="Internal Comments" prompt="This cell intentionally left blank for internal comments. All internal comments must be submitted prior to application submittal." sqref="Q10:Q335" xr:uid="{215EA799-842E-4A5E-8FED-419E72328881}"/>
    <dataValidation type="list" allowBlank="1" prompt="select pollutant" sqref="F11:F335" xr:uid="{5B3479EA-91CD-4800-9B67-7EC18F4FCD99}">
      <formula1>"VOC, PM, PM10, PM2.5, NOx, CO, SO2, Pb, Exempt Solvents, Halogenated Compounds, H2S, H2SO4, CO2,  CO2 Equivalent, N2O, CH4, NH3, Cl2, HCl, HAPs"</formula1>
    </dataValidation>
  </dataValidations>
  <hyperlinks>
    <hyperlink ref="A6:G6" location="Cover!A10" tooltip="Click to jump back to the Cover Sheet." display="Click here to return to Cover Sheet." xr:uid="{3909EF41-1253-4226-9E5C-71A22E672F63}"/>
    <hyperlink ref="A336:C336" location="'Stack Parameters'!A1" tooltip="Click here to link to the Stack Parameters page." display="Click here to go to the next page." xr:uid="{188C2631-31A4-49C6-8D5A-9B4BA275D225}"/>
    <hyperlink ref="A6:J6" location="Cover!A12" tooltip="Click here to return to Cover Sheet." display="Click here to return to Cover Sheet." xr:uid="{B3BD69EE-E7AB-4F20-AF22-8D605854D074}"/>
    <hyperlink ref="A6:P6" location="Cover!A1" tooltip="Click here to return to Cover Sheet." display="Click here to return to Cover Sheet." xr:uid="{9FF89B8C-B473-4086-81D3-BF2DBC11A406}"/>
    <hyperlink ref="A7:P7" location="Example!A1" tooltip="Click here to see examples of how to complete this sheet." display="Click here to see examples of how to complete this sheet." xr:uid="{D8E8A90C-DB98-4431-A1A3-44147C13645C}"/>
    <hyperlink ref="A336:Q336" location="'Flex Permits'!A1" tooltip="Click here to link to the Stack Parameters page." display="Click here to go to the Flex Permits sheet." xr:uid="{3D71C208-A8ED-45BB-A452-2E3548E27A00}"/>
    <hyperlink ref="A337:Q337" location="'Stack Parameters'!A1" display="Click here to go to the Stack Parameters sheet." xr:uid="{86F614D0-7050-498C-9B2B-8AC19ED0C8E3}"/>
  </hyperlinks>
  <printOptions horizontalCentered="1"/>
  <pageMargins left="0.25" right="0.25" top="1" bottom="0.5" header="0.3" footer="0.3"/>
  <pageSetup scale="86" fitToHeight="0" orientation="landscape" cellComments="asDisplayed" r:id="rId1"/>
  <headerFooter scaleWithDoc="0">
    <oddHeader>&amp;C&amp;"Arial,Bold"Texas Commission on Environmental Quality
Form PI-1 General Application&amp;11
&amp;10&amp;A&amp;RDate: ____________
Permit #: ____________
Company: ____________</oddHeader>
    <oddFooter>&amp;CPage &amp;P&amp;LVersion 6.0</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 id="{12F493B9-D06F-4B28-816D-0B7DD1C48E93}">
            <xm:f>Renewals!$G$59="I agree"</xm:f>
            <x14:dxf>
              <numFmt numFmtId="170" formatCode=";;;"/>
              <fill>
                <patternFill>
                  <bgColor theme="0" tint="-0.499984740745262"/>
                </patternFill>
              </fill>
            </x14:dxf>
          </x14:cfRule>
          <xm:sqref>A1 A2:Q4 A5 H5 Q5 A6:Q335</xm:sqref>
        </x14:conditionalFormatting>
        <x14:conditionalFormatting xmlns:xm="http://schemas.microsoft.com/office/excel/2006/main">
          <x14:cfRule type="expression" priority="1" id="{94776DA7-7AA6-40EC-A600-3C7433C7ABE8}">
            <xm:f>Renewals!$G$59="I agree"</xm:f>
            <x14:dxf>
              <numFmt numFmtId="170" formatCode=";;;"/>
              <fill>
                <patternFill>
                  <bgColor theme="0" tint="-0.499984740745262"/>
                </patternFill>
              </fill>
            </x14:dxf>
          </x14:cfRule>
          <x14:cfRule type="expression" priority="3" id="{400B5E41-132A-4BE0-99BC-02D8C08E9E23}">
            <xm:f>OR(Technical!$G$112="no",General!$G$68="yes",General!$K$69,Technical!$G$38="no",General!$D$54="relocation/alteration",General!$D$54="extension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A336:A338</xm:sqref>
        </x14:conditionalFormatting>
        <x14:conditionalFormatting xmlns:xm="http://schemas.microsoft.com/office/excel/2006/main">
          <x14:cfRule type="expression" priority="44" id="{0722F95B-06B0-4AD6-867A-0D42AA14C351}">
            <xm:f>OR(Technical!$G$112="no",General!$G$68="yes",General!$K$69,Technical!$G$38="no",General!$D$54="relocation/alteration",General!$D$54="extension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A6:Q335 A1 A2:Q4 A5 H5 Q5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errorTitle="Invalid Entry" error="Please select from &quot;New/Modified,&quot; &quot;Not New/Modified,&quot; &quot;Remove,&quot; or &quot;Consolidate.&quot;" promptTitle="New/Affected Source" prompt="Enter the type of change to this source. Select from New/Modified, Not New/Modified, Remove, or Consolidate (for Permits by Rule)." xr:uid="{82747B3F-26A5-4588-A884-E0F510A64AC5}">
          <x14:formula1>
            <xm:f>INDIRECT('Hidden Calculations'!$BZ$11)</xm:f>
          </x14:formula1>
          <xm:sqref>A11:A335</xm:sqref>
        </x14:dataValidation>
        <x14:dataValidation type="list" allowBlank="1" showErrorMessage="1" prompt="If this is the line with an EPN listed, enter or select from the drop-down the type of source that this EPN, FIN, and source name most accurately represent. If the unit type is not listed, enter or select &quot;Other.&quot;" xr:uid="{4F550DFF-CEF4-4FB0-99F8-9DDEA6173DCE}">
          <x14:formula1>
            <xm:f>INDIRECT('Hidden Calculations'!$BZ$5)</xm:f>
          </x14:formula1>
          <xm:sqref>O11:O335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AA98A-587B-4BB0-9F05-177E4C12B4D7}">
  <sheetPr codeName="Sheet26">
    <tabColor theme="1"/>
  </sheetPr>
  <dimension ref="A1:I5208"/>
  <sheetViews>
    <sheetView zoomScaleNormal="100" workbookViewId="0">
      <selection sqref="A1:H1"/>
    </sheetView>
  </sheetViews>
  <sheetFormatPr defaultColWidth="9.140625" defaultRowHeight="12.75" x14ac:dyDescent="0.2"/>
  <cols>
    <col min="1" max="1" width="12.28515625" customWidth="1"/>
    <col min="2" max="2" width="13.140625" customWidth="1"/>
    <col min="3" max="3" width="20.85546875" customWidth="1"/>
    <col min="4" max="4" width="10" bestFit="1" customWidth="1"/>
    <col min="5" max="5" width="12.5703125" bestFit="1" customWidth="1"/>
    <col min="6" max="6" width="12.140625" bestFit="1" customWidth="1"/>
    <col min="7" max="7" width="11.28515625" bestFit="1" customWidth="1"/>
    <col min="8" max="8" width="63.28515625" customWidth="1"/>
    <col min="9" max="9" width="45.7109375" customWidth="1"/>
  </cols>
  <sheetData>
    <row r="1" spans="1:9" ht="13.5" thickBot="1" x14ac:dyDescent="0.25">
      <c r="A1" s="1500" t="s">
        <v>623</v>
      </c>
      <c r="B1" s="1500"/>
      <c r="C1" s="1500"/>
      <c r="D1" s="1500"/>
      <c r="E1" s="1500"/>
      <c r="F1" s="1500"/>
      <c r="G1" s="1500"/>
      <c r="H1" s="1500"/>
    </row>
    <row r="2" spans="1:9" ht="30" customHeight="1" thickBot="1" x14ac:dyDescent="0.25">
      <c r="A2" s="1199" t="s">
        <v>624</v>
      </c>
      <c r="B2" s="1200"/>
      <c r="C2" s="1200"/>
      <c r="D2" s="1200"/>
      <c r="E2" s="1200"/>
      <c r="F2" s="1200"/>
      <c r="G2" s="1200"/>
      <c r="H2" s="1201"/>
      <c r="I2" s="429" t="s">
        <v>108</v>
      </c>
    </row>
    <row r="3" spans="1:9" ht="193.5" customHeight="1" thickBot="1" x14ac:dyDescent="0.25">
      <c r="A3" s="1381" t="s">
        <v>625</v>
      </c>
      <c r="B3" s="1382"/>
      <c r="C3" s="1382"/>
      <c r="D3" s="1382"/>
      <c r="E3" s="1382"/>
      <c r="F3" s="1382"/>
      <c r="G3" s="1382"/>
      <c r="H3" s="1499"/>
      <c r="I3" s="840" t="s">
        <v>111</v>
      </c>
    </row>
    <row r="4" spans="1:9" ht="30" customHeight="1" thickBot="1" x14ac:dyDescent="0.25">
      <c r="A4" s="1498" t="s">
        <v>112</v>
      </c>
      <c r="B4" s="1498"/>
      <c r="C4" s="1498"/>
      <c r="D4" s="1498"/>
      <c r="E4" s="1498"/>
      <c r="F4" s="1498"/>
      <c r="G4" s="1498"/>
      <c r="H4" s="841"/>
    </row>
    <row r="5" spans="1:9" ht="45.75" thickBot="1" x14ac:dyDescent="0.25">
      <c r="A5" s="253" t="s">
        <v>626</v>
      </c>
      <c r="B5" s="1501" t="s">
        <v>627</v>
      </c>
      <c r="C5" s="1502"/>
      <c r="D5" s="1502"/>
      <c r="E5" s="1502"/>
      <c r="F5" s="1503"/>
      <c r="G5" s="254" t="s">
        <v>628</v>
      </c>
      <c r="H5" s="255" t="s">
        <v>629</v>
      </c>
      <c r="I5" s="257"/>
    </row>
    <row r="6" spans="1:9" ht="128.25" x14ac:dyDescent="0.2">
      <c r="A6" s="256"/>
      <c r="B6" s="267" t="s">
        <v>630</v>
      </c>
      <c r="C6" s="267" t="s">
        <v>504</v>
      </c>
      <c r="D6" s="267" t="s">
        <v>505</v>
      </c>
      <c r="E6" s="268" t="s">
        <v>510</v>
      </c>
      <c r="F6" s="268" t="s">
        <v>631</v>
      </c>
      <c r="G6" s="271" t="s">
        <v>632</v>
      </c>
      <c r="H6" s="272" t="s">
        <v>633</v>
      </c>
      <c r="I6" s="258"/>
    </row>
    <row r="7" spans="1:9" ht="38.25" x14ac:dyDescent="0.2">
      <c r="A7" s="265" t="s">
        <v>433</v>
      </c>
      <c r="B7" s="269" t="s">
        <v>634</v>
      </c>
      <c r="C7" s="269" t="s">
        <v>635</v>
      </c>
      <c r="D7" s="269" t="s">
        <v>636</v>
      </c>
      <c r="E7" s="269" t="str">
        <f>IF('Unit Types - Emission Rates'!K11="","",'Unit Types - Emission Rates'!K11)</f>
        <v/>
      </c>
      <c r="F7" s="269" t="s">
        <v>637</v>
      </c>
      <c r="G7" s="261"/>
      <c r="H7" s="262"/>
      <c r="I7" s="259"/>
    </row>
    <row r="8" spans="1:9" ht="38.25" x14ac:dyDescent="0.2">
      <c r="A8" s="265" t="s">
        <v>433</v>
      </c>
      <c r="B8" s="269" t="s">
        <v>634</v>
      </c>
      <c r="C8" s="269" t="str">
        <f>IF('Unit Types - Emission Rates'!E12=0,"",'Unit Types - Emission Rates'!E12)</f>
        <v/>
      </c>
      <c r="D8" s="269" t="s">
        <v>638</v>
      </c>
      <c r="E8" s="269" t="str">
        <f>IF('Unit Types - Emission Rates'!K12="","",'Unit Types - Emission Rates'!K12)</f>
        <v/>
      </c>
      <c r="F8" s="269" t="s">
        <v>639</v>
      </c>
      <c r="G8" s="261"/>
      <c r="H8" s="262"/>
      <c r="I8" s="259"/>
    </row>
    <row r="9" spans="1:9" x14ac:dyDescent="0.2">
      <c r="A9" s="265" t="s">
        <v>433</v>
      </c>
      <c r="B9" s="269" t="str">
        <f>IF('Unit Types - Emission Rates'!D11=0,"",'Unit Types - Emission Rates'!D11)</f>
        <v/>
      </c>
      <c r="C9" s="269" t="str">
        <f>IF('Unit Types - Emission Rates'!E11=0,"",'Unit Types - Emission Rates'!E11)</f>
        <v/>
      </c>
      <c r="D9" s="269" t="str">
        <f>IF('Unit Types - Emission Rates'!F11=0,"",'Unit Types - Emission Rates'!F11)</f>
        <v/>
      </c>
      <c r="E9" s="269" t="str">
        <f>IF('Unit Types - Emission Rates'!K11="","",'Unit Types - Emission Rates'!K11)</f>
        <v/>
      </c>
      <c r="F9" s="269" t="str">
        <f>IF('Unit Types - Emission Rates'!L11="","",'Unit Types - Emission Rates'!L11)</f>
        <v/>
      </c>
      <c r="G9" s="261"/>
      <c r="H9" s="262"/>
      <c r="I9" s="259"/>
    </row>
    <row r="10" spans="1:9" x14ac:dyDescent="0.2">
      <c r="A10" s="265" t="s">
        <v>433</v>
      </c>
      <c r="B10" s="269" t="str">
        <f>IF('Unit Types - Emission Rates'!D12=0,"",'Unit Types - Emission Rates'!D12)</f>
        <v/>
      </c>
      <c r="C10" s="269" t="str">
        <f>IF('Unit Types - Emission Rates'!E12=0,"",'Unit Types - Emission Rates'!E12)</f>
        <v/>
      </c>
      <c r="D10" s="269" t="str">
        <f>IF('Unit Types - Emission Rates'!F12=0,"",'Unit Types - Emission Rates'!F12)</f>
        <v/>
      </c>
      <c r="E10" s="269" t="str">
        <f>IF('Unit Types - Emission Rates'!K12="","",'Unit Types - Emission Rates'!K12)</f>
        <v/>
      </c>
      <c r="F10" s="269" t="str">
        <f>IF('Unit Types - Emission Rates'!L12="","",'Unit Types - Emission Rates'!L12)</f>
        <v/>
      </c>
      <c r="G10" s="261"/>
      <c r="H10" s="262"/>
      <c r="I10" s="259"/>
    </row>
    <row r="11" spans="1:9" x14ac:dyDescent="0.2">
      <c r="A11" s="265" t="s">
        <v>433</v>
      </c>
      <c r="B11" s="269" t="str">
        <f>IF('Unit Types - Emission Rates'!D13=0,"",'Unit Types - Emission Rates'!D13)</f>
        <v/>
      </c>
      <c r="C11" s="269" t="str">
        <f>IF('Unit Types - Emission Rates'!E13=0,"",'Unit Types - Emission Rates'!E13)</f>
        <v/>
      </c>
      <c r="D11" s="269" t="str">
        <f>IF('Unit Types - Emission Rates'!F13=0,"",'Unit Types - Emission Rates'!F13)</f>
        <v/>
      </c>
      <c r="E11" s="269" t="str">
        <f>IF('Unit Types - Emission Rates'!K13="","",'Unit Types - Emission Rates'!K13)</f>
        <v/>
      </c>
      <c r="F11" s="269" t="str">
        <f>IF('Unit Types - Emission Rates'!L13="","",'Unit Types - Emission Rates'!L13)</f>
        <v/>
      </c>
      <c r="G11" s="261"/>
      <c r="H11" s="262"/>
      <c r="I11" s="259"/>
    </row>
    <row r="12" spans="1:9" x14ac:dyDescent="0.2">
      <c r="A12" s="265" t="s">
        <v>433</v>
      </c>
      <c r="B12" s="269" t="str">
        <f>IF('Unit Types - Emission Rates'!D14=0,"",'Unit Types - Emission Rates'!D14)</f>
        <v/>
      </c>
      <c r="C12" s="269" t="str">
        <f>IF('Unit Types - Emission Rates'!E14=0,"",'Unit Types - Emission Rates'!E14)</f>
        <v/>
      </c>
      <c r="D12" s="269" t="str">
        <f>IF('Unit Types - Emission Rates'!F14=0,"",'Unit Types - Emission Rates'!F14)</f>
        <v/>
      </c>
      <c r="E12" s="269" t="str">
        <f>IF('Unit Types - Emission Rates'!K14="","",'Unit Types - Emission Rates'!K14)</f>
        <v/>
      </c>
      <c r="F12" s="269" t="str">
        <f>IF('Unit Types - Emission Rates'!L14="","",'Unit Types - Emission Rates'!L14)</f>
        <v/>
      </c>
      <c r="G12" s="261"/>
      <c r="H12" s="262"/>
      <c r="I12" s="259"/>
    </row>
    <row r="13" spans="1:9" x14ac:dyDescent="0.2">
      <c r="A13" s="265" t="s">
        <v>433</v>
      </c>
      <c r="B13" s="269" t="str">
        <f>IF('Unit Types - Emission Rates'!D15=0,"",'Unit Types - Emission Rates'!D15)</f>
        <v/>
      </c>
      <c r="C13" s="269" t="str">
        <f>IF('Unit Types - Emission Rates'!E15=0,"",'Unit Types - Emission Rates'!E15)</f>
        <v/>
      </c>
      <c r="D13" s="269" t="str">
        <f>IF('Unit Types - Emission Rates'!F15=0,"",'Unit Types - Emission Rates'!F15)</f>
        <v/>
      </c>
      <c r="E13" s="269" t="str">
        <f>IF('Unit Types - Emission Rates'!K15="","",'Unit Types - Emission Rates'!K15)</f>
        <v/>
      </c>
      <c r="F13" s="269" t="str">
        <f>IF('Unit Types - Emission Rates'!L15="","",'Unit Types - Emission Rates'!L15)</f>
        <v/>
      </c>
      <c r="G13" s="261"/>
      <c r="H13" s="262"/>
      <c r="I13" s="259"/>
    </row>
    <row r="14" spans="1:9" x14ac:dyDescent="0.2">
      <c r="A14" s="265" t="s">
        <v>433</v>
      </c>
      <c r="B14" s="269" t="str">
        <f>IF('Unit Types - Emission Rates'!D16=0,"",'Unit Types - Emission Rates'!D16)</f>
        <v/>
      </c>
      <c r="C14" s="269" t="str">
        <f>IF('Unit Types - Emission Rates'!E16=0,"",'Unit Types - Emission Rates'!E16)</f>
        <v/>
      </c>
      <c r="D14" s="269" t="str">
        <f>IF('Unit Types - Emission Rates'!F16=0,"",'Unit Types - Emission Rates'!F16)</f>
        <v/>
      </c>
      <c r="E14" s="269" t="str">
        <f>IF('Unit Types - Emission Rates'!K16="","",'Unit Types - Emission Rates'!K16)</f>
        <v/>
      </c>
      <c r="F14" s="269" t="str">
        <f>IF('Unit Types - Emission Rates'!L16="","",'Unit Types - Emission Rates'!L16)</f>
        <v/>
      </c>
      <c r="G14" s="261"/>
      <c r="H14" s="262"/>
      <c r="I14" s="259"/>
    </row>
    <row r="15" spans="1:9" x14ac:dyDescent="0.2">
      <c r="A15" s="265" t="s">
        <v>433</v>
      </c>
      <c r="B15" s="269" t="str">
        <f>IF('Unit Types - Emission Rates'!D17=0,"",'Unit Types - Emission Rates'!D17)</f>
        <v/>
      </c>
      <c r="C15" s="269" t="str">
        <f>IF('Unit Types - Emission Rates'!E17=0,"",'Unit Types - Emission Rates'!E17)</f>
        <v/>
      </c>
      <c r="D15" s="269" t="str">
        <f>IF('Unit Types - Emission Rates'!F17=0,"",'Unit Types - Emission Rates'!F17)</f>
        <v/>
      </c>
      <c r="E15" s="269" t="str">
        <f>IF('Unit Types - Emission Rates'!K17="","",'Unit Types - Emission Rates'!K17)</f>
        <v/>
      </c>
      <c r="F15" s="269" t="str">
        <f>IF('Unit Types - Emission Rates'!L17="","",'Unit Types - Emission Rates'!L17)</f>
        <v/>
      </c>
      <c r="G15" s="261"/>
      <c r="H15" s="262"/>
      <c r="I15" s="259"/>
    </row>
    <row r="16" spans="1:9" x14ac:dyDescent="0.2">
      <c r="A16" s="265" t="s">
        <v>433</v>
      </c>
      <c r="B16" s="269" t="str">
        <f>IF('Unit Types - Emission Rates'!D18=0,"",'Unit Types - Emission Rates'!D18)</f>
        <v/>
      </c>
      <c r="C16" s="269" t="str">
        <f>IF('Unit Types - Emission Rates'!E18=0,"",'Unit Types - Emission Rates'!E18)</f>
        <v/>
      </c>
      <c r="D16" s="269" t="str">
        <f>IF('Unit Types - Emission Rates'!F18=0,"",'Unit Types - Emission Rates'!F18)</f>
        <v/>
      </c>
      <c r="E16" s="269" t="str">
        <f>IF('Unit Types - Emission Rates'!K18="","",'Unit Types - Emission Rates'!K18)</f>
        <v/>
      </c>
      <c r="F16" s="269" t="str">
        <f>IF('Unit Types - Emission Rates'!L18="","",'Unit Types - Emission Rates'!L18)</f>
        <v/>
      </c>
      <c r="G16" s="261"/>
      <c r="H16" s="262"/>
      <c r="I16" s="259"/>
    </row>
    <row r="17" spans="1:9" x14ac:dyDescent="0.2">
      <c r="A17" s="265" t="s">
        <v>433</v>
      </c>
      <c r="B17" s="269" t="str">
        <f>IF('Unit Types - Emission Rates'!D19=0,"",'Unit Types - Emission Rates'!D19)</f>
        <v/>
      </c>
      <c r="C17" s="269" t="str">
        <f>IF('Unit Types - Emission Rates'!E19=0,"",'Unit Types - Emission Rates'!E19)</f>
        <v/>
      </c>
      <c r="D17" s="269" t="str">
        <f>IF('Unit Types - Emission Rates'!F19=0,"",'Unit Types - Emission Rates'!F19)</f>
        <v/>
      </c>
      <c r="E17" s="269" t="str">
        <f>IF('Unit Types - Emission Rates'!K19="","",'Unit Types - Emission Rates'!K19)</f>
        <v/>
      </c>
      <c r="F17" s="269" t="str">
        <f>IF('Unit Types - Emission Rates'!L19="","",'Unit Types - Emission Rates'!L19)</f>
        <v/>
      </c>
      <c r="G17" s="261"/>
      <c r="H17" s="262"/>
      <c r="I17" s="259"/>
    </row>
    <row r="18" spans="1:9" x14ac:dyDescent="0.2">
      <c r="A18" s="265" t="s">
        <v>433</v>
      </c>
      <c r="B18" s="269" t="str">
        <f>IF('Unit Types - Emission Rates'!D20=0,"",'Unit Types - Emission Rates'!D20)</f>
        <v/>
      </c>
      <c r="C18" s="269" t="str">
        <f>IF('Unit Types - Emission Rates'!E20=0,"",'Unit Types - Emission Rates'!E20)</f>
        <v/>
      </c>
      <c r="D18" s="269" t="str">
        <f>IF('Unit Types - Emission Rates'!F20=0,"",'Unit Types - Emission Rates'!F20)</f>
        <v/>
      </c>
      <c r="E18" s="269" t="str">
        <f>IF('Unit Types - Emission Rates'!K20="","",'Unit Types - Emission Rates'!K20)</f>
        <v/>
      </c>
      <c r="F18" s="269" t="str">
        <f>IF('Unit Types - Emission Rates'!L20="","",'Unit Types - Emission Rates'!L20)</f>
        <v/>
      </c>
      <c r="G18" s="261"/>
      <c r="H18" s="262"/>
      <c r="I18" s="259"/>
    </row>
    <row r="19" spans="1:9" x14ac:dyDescent="0.2">
      <c r="A19" s="265" t="s">
        <v>433</v>
      </c>
      <c r="B19" s="269" t="str">
        <f>IF('Unit Types - Emission Rates'!D21=0,"",'Unit Types - Emission Rates'!D21)</f>
        <v/>
      </c>
      <c r="C19" s="269" t="str">
        <f>IF('Unit Types - Emission Rates'!E21=0,"",'Unit Types - Emission Rates'!E21)</f>
        <v/>
      </c>
      <c r="D19" s="269" t="str">
        <f>IF('Unit Types - Emission Rates'!F21=0,"",'Unit Types - Emission Rates'!F21)</f>
        <v/>
      </c>
      <c r="E19" s="269" t="str">
        <f>IF('Unit Types - Emission Rates'!K21="","",'Unit Types - Emission Rates'!K21)</f>
        <v/>
      </c>
      <c r="F19" s="269" t="str">
        <f>IF('Unit Types - Emission Rates'!L21="","",'Unit Types - Emission Rates'!L21)</f>
        <v/>
      </c>
      <c r="G19" s="261"/>
      <c r="H19" s="262"/>
      <c r="I19" s="259"/>
    </row>
    <row r="20" spans="1:9" x14ac:dyDescent="0.2">
      <c r="A20" s="265" t="s">
        <v>433</v>
      </c>
      <c r="B20" s="269" t="str">
        <f>IF('Unit Types - Emission Rates'!D22=0,"",'Unit Types - Emission Rates'!D22)</f>
        <v/>
      </c>
      <c r="C20" s="269" t="str">
        <f>IF('Unit Types - Emission Rates'!E22=0,"",'Unit Types - Emission Rates'!E22)</f>
        <v/>
      </c>
      <c r="D20" s="269" t="str">
        <f>IF('Unit Types - Emission Rates'!F22=0,"",'Unit Types - Emission Rates'!F22)</f>
        <v/>
      </c>
      <c r="E20" s="269" t="str">
        <f>IF('Unit Types - Emission Rates'!K22="","",'Unit Types - Emission Rates'!K22)</f>
        <v/>
      </c>
      <c r="F20" s="269" t="str">
        <f>IF('Unit Types - Emission Rates'!L22="","",'Unit Types - Emission Rates'!L22)</f>
        <v/>
      </c>
      <c r="G20" s="261"/>
      <c r="H20" s="262"/>
      <c r="I20" s="259"/>
    </row>
    <row r="21" spans="1:9" x14ac:dyDescent="0.2">
      <c r="A21" s="265" t="s">
        <v>433</v>
      </c>
      <c r="B21" s="269" t="str">
        <f>IF('Unit Types - Emission Rates'!D23=0,"",'Unit Types - Emission Rates'!D23)</f>
        <v/>
      </c>
      <c r="C21" s="269" t="str">
        <f>IF('Unit Types - Emission Rates'!E23=0,"",'Unit Types - Emission Rates'!E23)</f>
        <v/>
      </c>
      <c r="D21" s="269" t="str">
        <f>IF('Unit Types - Emission Rates'!F23=0,"",'Unit Types - Emission Rates'!F23)</f>
        <v/>
      </c>
      <c r="E21" s="269" t="str">
        <f>IF('Unit Types - Emission Rates'!K23="","",'Unit Types - Emission Rates'!K23)</f>
        <v/>
      </c>
      <c r="F21" s="269" t="str">
        <f>IF('Unit Types - Emission Rates'!L23="","",'Unit Types - Emission Rates'!L23)</f>
        <v/>
      </c>
      <c r="G21" s="261"/>
      <c r="H21" s="262"/>
      <c r="I21" s="259"/>
    </row>
    <row r="22" spans="1:9" x14ac:dyDescent="0.2">
      <c r="A22" s="265" t="s">
        <v>433</v>
      </c>
      <c r="B22" s="269" t="str">
        <f>IF('Unit Types - Emission Rates'!D24=0,"",'Unit Types - Emission Rates'!D24)</f>
        <v/>
      </c>
      <c r="C22" s="269" t="str">
        <f>IF('Unit Types - Emission Rates'!E24=0,"",'Unit Types - Emission Rates'!E24)</f>
        <v/>
      </c>
      <c r="D22" s="269" t="str">
        <f>IF('Unit Types - Emission Rates'!F24=0,"",'Unit Types - Emission Rates'!F24)</f>
        <v/>
      </c>
      <c r="E22" s="269" t="str">
        <f>IF('Unit Types - Emission Rates'!K24="","",'Unit Types - Emission Rates'!K24)</f>
        <v/>
      </c>
      <c r="F22" s="269" t="str">
        <f>IF('Unit Types - Emission Rates'!L24="","",'Unit Types - Emission Rates'!L24)</f>
        <v/>
      </c>
      <c r="G22" s="261"/>
      <c r="H22" s="262"/>
      <c r="I22" s="259"/>
    </row>
    <row r="23" spans="1:9" x14ac:dyDescent="0.2">
      <c r="A23" s="265" t="s">
        <v>433</v>
      </c>
      <c r="B23" s="269" t="str">
        <f>IF('Unit Types - Emission Rates'!D25=0,"",'Unit Types - Emission Rates'!D25)</f>
        <v/>
      </c>
      <c r="C23" s="269" t="str">
        <f>IF('Unit Types - Emission Rates'!E25=0,"",'Unit Types - Emission Rates'!E25)</f>
        <v/>
      </c>
      <c r="D23" s="269" t="str">
        <f>IF('Unit Types - Emission Rates'!F25=0,"",'Unit Types - Emission Rates'!F25)</f>
        <v/>
      </c>
      <c r="E23" s="269" t="str">
        <f>IF('Unit Types - Emission Rates'!K25="","",'Unit Types - Emission Rates'!K25)</f>
        <v/>
      </c>
      <c r="F23" s="269" t="str">
        <f>IF('Unit Types - Emission Rates'!L25="","",'Unit Types - Emission Rates'!L25)</f>
        <v/>
      </c>
      <c r="G23" s="261"/>
      <c r="H23" s="262"/>
      <c r="I23" s="259"/>
    </row>
    <row r="24" spans="1:9" x14ac:dyDescent="0.2">
      <c r="A24" s="265" t="s">
        <v>433</v>
      </c>
      <c r="B24" s="269" t="str">
        <f>IF('Unit Types - Emission Rates'!D26=0,"",'Unit Types - Emission Rates'!D26)</f>
        <v/>
      </c>
      <c r="C24" s="269" t="str">
        <f>IF('Unit Types - Emission Rates'!E26=0,"",'Unit Types - Emission Rates'!E26)</f>
        <v/>
      </c>
      <c r="D24" s="269" t="str">
        <f>IF('Unit Types - Emission Rates'!F26=0,"",'Unit Types - Emission Rates'!F26)</f>
        <v/>
      </c>
      <c r="E24" s="269" t="str">
        <f>IF('Unit Types - Emission Rates'!K26="","",'Unit Types - Emission Rates'!K26)</f>
        <v/>
      </c>
      <c r="F24" s="269" t="str">
        <f>IF('Unit Types - Emission Rates'!L26="","",'Unit Types - Emission Rates'!L26)</f>
        <v/>
      </c>
      <c r="G24" s="261"/>
      <c r="H24" s="262"/>
      <c r="I24" s="259"/>
    </row>
    <row r="25" spans="1:9" x14ac:dyDescent="0.2">
      <c r="A25" s="265" t="s">
        <v>433</v>
      </c>
      <c r="B25" s="269" t="str">
        <f>IF('Unit Types - Emission Rates'!D27=0,"",'Unit Types - Emission Rates'!D27)</f>
        <v/>
      </c>
      <c r="C25" s="269" t="str">
        <f>IF('Unit Types - Emission Rates'!E27=0,"",'Unit Types - Emission Rates'!E27)</f>
        <v/>
      </c>
      <c r="D25" s="269" t="str">
        <f>IF('Unit Types - Emission Rates'!F27=0,"",'Unit Types - Emission Rates'!F27)</f>
        <v/>
      </c>
      <c r="E25" s="269" t="str">
        <f>IF('Unit Types - Emission Rates'!K27="","",'Unit Types - Emission Rates'!K27)</f>
        <v/>
      </c>
      <c r="F25" s="269" t="str">
        <f>IF('Unit Types - Emission Rates'!L27="","",'Unit Types - Emission Rates'!L27)</f>
        <v/>
      </c>
      <c r="G25" s="261"/>
      <c r="H25" s="262"/>
      <c r="I25" s="259"/>
    </row>
    <row r="26" spans="1:9" x14ac:dyDescent="0.2">
      <c r="A26" s="265" t="s">
        <v>433</v>
      </c>
      <c r="B26" s="269" t="str">
        <f>IF('Unit Types - Emission Rates'!D28=0,"",'Unit Types - Emission Rates'!D28)</f>
        <v/>
      </c>
      <c r="C26" s="269" t="str">
        <f>IF('Unit Types - Emission Rates'!E28=0,"",'Unit Types - Emission Rates'!E28)</f>
        <v/>
      </c>
      <c r="D26" s="269" t="str">
        <f>IF('Unit Types - Emission Rates'!F28=0,"",'Unit Types - Emission Rates'!F28)</f>
        <v/>
      </c>
      <c r="E26" s="269" t="str">
        <f>IF('Unit Types - Emission Rates'!K28="","",'Unit Types - Emission Rates'!K28)</f>
        <v/>
      </c>
      <c r="F26" s="269" t="str">
        <f>IF('Unit Types - Emission Rates'!L28="","",'Unit Types - Emission Rates'!L28)</f>
        <v/>
      </c>
      <c r="G26" s="261"/>
      <c r="H26" s="262"/>
      <c r="I26" s="259"/>
    </row>
    <row r="27" spans="1:9" x14ac:dyDescent="0.2">
      <c r="A27" s="265" t="s">
        <v>433</v>
      </c>
      <c r="B27" s="269" t="str">
        <f>IF('Unit Types - Emission Rates'!D29=0,"",'Unit Types - Emission Rates'!D29)</f>
        <v/>
      </c>
      <c r="C27" s="269" t="str">
        <f>IF('Unit Types - Emission Rates'!E29=0,"",'Unit Types - Emission Rates'!E29)</f>
        <v/>
      </c>
      <c r="D27" s="269" t="str">
        <f>IF('Unit Types - Emission Rates'!F29=0,"",'Unit Types - Emission Rates'!F29)</f>
        <v/>
      </c>
      <c r="E27" s="269" t="str">
        <f>IF('Unit Types - Emission Rates'!K29="","",'Unit Types - Emission Rates'!K29)</f>
        <v/>
      </c>
      <c r="F27" s="269" t="str">
        <f>IF('Unit Types - Emission Rates'!L29="","",'Unit Types - Emission Rates'!L29)</f>
        <v/>
      </c>
      <c r="G27" s="261"/>
      <c r="H27" s="262"/>
      <c r="I27" s="259"/>
    </row>
    <row r="28" spans="1:9" x14ac:dyDescent="0.2">
      <c r="A28" s="265" t="s">
        <v>433</v>
      </c>
      <c r="B28" s="269" t="str">
        <f>IF('Unit Types - Emission Rates'!D30=0,"",'Unit Types - Emission Rates'!D30)</f>
        <v/>
      </c>
      <c r="C28" s="269" t="str">
        <f>IF('Unit Types - Emission Rates'!E30=0,"",'Unit Types - Emission Rates'!E30)</f>
        <v/>
      </c>
      <c r="D28" s="269" t="str">
        <f>IF('Unit Types - Emission Rates'!F30=0,"",'Unit Types - Emission Rates'!F30)</f>
        <v/>
      </c>
      <c r="E28" s="269" t="str">
        <f>IF('Unit Types - Emission Rates'!K30="","",'Unit Types - Emission Rates'!K30)</f>
        <v/>
      </c>
      <c r="F28" s="269" t="str">
        <f>IF('Unit Types - Emission Rates'!L30="","",'Unit Types - Emission Rates'!L30)</f>
        <v/>
      </c>
      <c r="G28" s="261"/>
      <c r="H28" s="262"/>
      <c r="I28" s="259"/>
    </row>
    <row r="29" spans="1:9" x14ac:dyDescent="0.2">
      <c r="A29" s="265" t="s">
        <v>433</v>
      </c>
      <c r="B29" s="269" t="str">
        <f>IF('Unit Types - Emission Rates'!D31=0,"",'Unit Types - Emission Rates'!D31)</f>
        <v/>
      </c>
      <c r="C29" s="269" t="str">
        <f>IF('Unit Types - Emission Rates'!E31=0,"",'Unit Types - Emission Rates'!E31)</f>
        <v/>
      </c>
      <c r="D29" s="269" t="str">
        <f>IF('Unit Types - Emission Rates'!F31=0,"",'Unit Types - Emission Rates'!F31)</f>
        <v/>
      </c>
      <c r="E29" s="269" t="str">
        <f>IF('Unit Types - Emission Rates'!K31="","",'Unit Types - Emission Rates'!K31)</f>
        <v/>
      </c>
      <c r="F29" s="269" t="str">
        <f>IF('Unit Types - Emission Rates'!L31="","",'Unit Types - Emission Rates'!L31)</f>
        <v/>
      </c>
      <c r="G29" s="261"/>
      <c r="H29" s="262"/>
      <c r="I29" s="259"/>
    </row>
    <row r="30" spans="1:9" x14ac:dyDescent="0.2">
      <c r="A30" s="265" t="s">
        <v>433</v>
      </c>
      <c r="B30" s="269" t="str">
        <f>IF('Unit Types - Emission Rates'!D32=0,"",'Unit Types - Emission Rates'!D32)</f>
        <v/>
      </c>
      <c r="C30" s="269" t="str">
        <f>IF('Unit Types - Emission Rates'!E32=0,"",'Unit Types - Emission Rates'!E32)</f>
        <v/>
      </c>
      <c r="D30" s="269" t="str">
        <f>IF('Unit Types - Emission Rates'!F32=0,"",'Unit Types - Emission Rates'!F32)</f>
        <v/>
      </c>
      <c r="E30" s="269" t="str">
        <f>IF('Unit Types - Emission Rates'!K32="","",'Unit Types - Emission Rates'!K32)</f>
        <v/>
      </c>
      <c r="F30" s="269" t="str">
        <f>IF('Unit Types - Emission Rates'!L32="","",'Unit Types - Emission Rates'!L32)</f>
        <v/>
      </c>
      <c r="G30" s="261"/>
      <c r="H30" s="262"/>
      <c r="I30" s="259"/>
    </row>
    <row r="31" spans="1:9" x14ac:dyDescent="0.2">
      <c r="A31" s="265" t="s">
        <v>433</v>
      </c>
      <c r="B31" s="269" t="str">
        <f>IF('Unit Types - Emission Rates'!D33=0,"",'Unit Types - Emission Rates'!D33)</f>
        <v/>
      </c>
      <c r="C31" s="269" t="str">
        <f>IF('Unit Types - Emission Rates'!E33=0,"",'Unit Types - Emission Rates'!E33)</f>
        <v/>
      </c>
      <c r="D31" s="269" t="str">
        <f>IF('Unit Types - Emission Rates'!F33=0,"",'Unit Types - Emission Rates'!F33)</f>
        <v/>
      </c>
      <c r="E31" s="269" t="str">
        <f>IF('Unit Types - Emission Rates'!K33="","",'Unit Types - Emission Rates'!K33)</f>
        <v/>
      </c>
      <c r="F31" s="269" t="str">
        <f>IF('Unit Types - Emission Rates'!L33="","",'Unit Types - Emission Rates'!L33)</f>
        <v/>
      </c>
      <c r="G31" s="261"/>
      <c r="H31" s="262"/>
      <c r="I31" s="259"/>
    </row>
    <row r="32" spans="1:9" x14ac:dyDescent="0.2">
      <c r="A32" s="265" t="s">
        <v>433</v>
      </c>
      <c r="B32" s="269" t="str">
        <f>IF('Unit Types - Emission Rates'!D34=0,"",'Unit Types - Emission Rates'!D34)</f>
        <v/>
      </c>
      <c r="C32" s="269" t="str">
        <f>IF('Unit Types - Emission Rates'!E34=0,"",'Unit Types - Emission Rates'!E34)</f>
        <v/>
      </c>
      <c r="D32" s="269" t="str">
        <f>IF('Unit Types - Emission Rates'!F34=0,"",'Unit Types - Emission Rates'!F34)</f>
        <v/>
      </c>
      <c r="E32" s="269" t="str">
        <f>IF('Unit Types - Emission Rates'!K34="","",'Unit Types - Emission Rates'!K34)</f>
        <v/>
      </c>
      <c r="F32" s="269" t="str">
        <f>IF('Unit Types - Emission Rates'!L34="","",'Unit Types - Emission Rates'!L34)</f>
        <v/>
      </c>
      <c r="G32" s="261"/>
      <c r="H32" s="262"/>
      <c r="I32" s="259"/>
    </row>
    <row r="33" spans="1:9" x14ac:dyDescent="0.2">
      <c r="A33" s="265" t="s">
        <v>433</v>
      </c>
      <c r="B33" s="269" t="str">
        <f>IF('Unit Types - Emission Rates'!D35=0,"",'Unit Types - Emission Rates'!D35)</f>
        <v/>
      </c>
      <c r="C33" s="269" t="str">
        <f>IF('Unit Types - Emission Rates'!E35=0,"",'Unit Types - Emission Rates'!E35)</f>
        <v/>
      </c>
      <c r="D33" s="269" t="str">
        <f>IF('Unit Types - Emission Rates'!F35=0,"",'Unit Types - Emission Rates'!F35)</f>
        <v/>
      </c>
      <c r="E33" s="269" t="str">
        <f>IF('Unit Types - Emission Rates'!K35="","",'Unit Types - Emission Rates'!K35)</f>
        <v/>
      </c>
      <c r="F33" s="269" t="str">
        <f>IF('Unit Types - Emission Rates'!L35="","",'Unit Types - Emission Rates'!L35)</f>
        <v/>
      </c>
      <c r="G33" s="261"/>
      <c r="H33" s="262"/>
      <c r="I33" s="259"/>
    </row>
    <row r="34" spans="1:9" x14ac:dyDescent="0.2">
      <c r="A34" s="265" t="s">
        <v>433</v>
      </c>
      <c r="B34" s="269" t="str">
        <f>IF('Unit Types - Emission Rates'!D36=0,"",'Unit Types - Emission Rates'!D36)</f>
        <v/>
      </c>
      <c r="C34" s="269" t="str">
        <f>IF('Unit Types - Emission Rates'!E36=0,"",'Unit Types - Emission Rates'!E36)</f>
        <v/>
      </c>
      <c r="D34" s="269" t="str">
        <f>IF('Unit Types - Emission Rates'!F36=0,"",'Unit Types - Emission Rates'!F36)</f>
        <v/>
      </c>
      <c r="E34" s="269" t="str">
        <f>IF('Unit Types - Emission Rates'!K36="","",'Unit Types - Emission Rates'!K36)</f>
        <v/>
      </c>
      <c r="F34" s="269" t="str">
        <f>IF('Unit Types - Emission Rates'!L36="","",'Unit Types - Emission Rates'!L36)</f>
        <v/>
      </c>
      <c r="G34" s="261"/>
      <c r="H34" s="262"/>
      <c r="I34" s="259"/>
    </row>
    <row r="35" spans="1:9" x14ac:dyDescent="0.2">
      <c r="A35" s="265" t="s">
        <v>433</v>
      </c>
      <c r="B35" s="269" t="str">
        <f>IF('Unit Types - Emission Rates'!D37=0,"",'Unit Types - Emission Rates'!D37)</f>
        <v/>
      </c>
      <c r="C35" s="269" t="str">
        <f>IF('Unit Types - Emission Rates'!E37=0,"",'Unit Types - Emission Rates'!E37)</f>
        <v/>
      </c>
      <c r="D35" s="269" t="str">
        <f>IF('Unit Types - Emission Rates'!F37=0,"",'Unit Types - Emission Rates'!F37)</f>
        <v/>
      </c>
      <c r="E35" s="269" t="str">
        <f>IF('Unit Types - Emission Rates'!K37="","",'Unit Types - Emission Rates'!K37)</f>
        <v/>
      </c>
      <c r="F35" s="269" t="str">
        <f>IF('Unit Types - Emission Rates'!L37="","",'Unit Types - Emission Rates'!L37)</f>
        <v/>
      </c>
      <c r="G35" s="261"/>
      <c r="H35" s="262"/>
      <c r="I35" s="259"/>
    </row>
    <row r="36" spans="1:9" x14ac:dyDescent="0.2">
      <c r="A36" s="265" t="s">
        <v>433</v>
      </c>
      <c r="B36" s="269" t="str">
        <f>IF('Unit Types - Emission Rates'!D38=0,"",'Unit Types - Emission Rates'!D38)</f>
        <v/>
      </c>
      <c r="C36" s="269" t="str">
        <f>IF('Unit Types - Emission Rates'!E38=0,"",'Unit Types - Emission Rates'!E38)</f>
        <v/>
      </c>
      <c r="D36" s="269" t="str">
        <f>IF('Unit Types - Emission Rates'!F38=0,"",'Unit Types - Emission Rates'!F38)</f>
        <v/>
      </c>
      <c r="E36" s="269" t="str">
        <f>IF('Unit Types - Emission Rates'!K38="","",'Unit Types - Emission Rates'!K38)</f>
        <v/>
      </c>
      <c r="F36" s="269" t="str">
        <f>IF('Unit Types - Emission Rates'!L38="","",'Unit Types - Emission Rates'!L38)</f>
        <v/>
      </c>
      <c r="G36" s="261"/>
      <c r="H36" s="262"/>
      <c r="I36" s="259"/>
    </row>
    <row r="37" spans="1:9" x14ac:dyDescent="0.2">
      <c r="A37" s="265" t="s">
        <v>433</v>
      </c>
      <c r="B37" s="269" t="str">
        <f>IF('Unit Types - Emission Rates'!D39=0,"",'Unit Types - Emission Rates'!D39)</f>
        <v/>
      </c>
      <c r="C37" s="269" t="str">
        <f>IF('Unit Types - Emission Rates'!E39=0,"",'Unit Types - Emission Rates'!E39)</f>
        <v/>
      </c>
      <c r="D37" s="269" t="str">
        <f>IF('Unit Types - Emission Rates'!F39=0,"",'Unit Types - Emission Rates'!F39)</f>
        <v/>
      </c>
      <c r="E37" s="269" t="str">
        <f>IF('Unit Types - Emission Rates'!K39="","",'Unit Types - Emission Rates'!K39)</f>
        <v/>
      </c>
      <c r="F37" s="269" t="str">
        <f>IF('Unit Types - Emission Rates'!L39="","",'Unit Types - Emission Rates'!L39)</f>
        <v/>
      </c>
      <c r="G37" s="261"/>
      <c r="H37" s="262"/>
      <c r="I37" s="259"/>
    </row>
    <row r="38" spans="1:9" x14ac:dyDescent="0.2">
      <c r="A38" s="265" t="s">
        <v>433</v>
      </c>
      <c r="B38" s="269" t="str">
        <f>IF('Unit Types - Emission Rates'!D40=0,"",'Unit Types - Emission Rates'!D40)</f>
        <v/>
      </c>
      <c r="C38" s="269" t="str">
        <f>IF('Unit Types - Emission Rates'!E40=0,"",'Unit Types - Emission Rates'!E40)</f>
        <v/>
      </c>
      <c r="D38" s="269" t="str">
        <f>IF('Unit Types - Emission Rates'!F40=0,"",'Unit Types - Emission Rates'!F40)</f>
        <v/>
      </c>
      <c r="E38" s="269" t="str">
        <f>IF('Unit Types - Emission Rates'!K40="","",'Unit Types - Emission Rates'!K40)</f>
        <v/>
      </c>
      <c r="F38" s="269" t="str">
        <f>IF('Unit Types - Emission Rates'!L40="","",'Unit Types - Emission Rates'!L40)</f>
        <v/>
      </c>
      <c r="G38" s="261"/>
      <c r="H38" s="262"/>
      <c r="I38" s="259"/>
    </row>
    <row r="39" spans="1:9" x14ac:dyDescent="0.2">
      <c r="A39" s="265" t="s">
        <v>433</v>
      </c>
      <c r="B39" s="269" t="str">
        <f>IF('Unit Types - Emission Rates'!D41=0,"",'Unit Types - Emission Rates'!D41)</f>
        <v/>
      </c>
      <c r="C39" s="269" t="str">
        <f>IF('Unit Types - Emission Rates'!E41=0,"",'Unit Types - Emission Rates'!E41)</f>
        <v/>
      </c>
      <c r="D39" s="269" t="str">
        <f>IF('Unit Types - Emission Rates'!F41=0,"",'Unit Types - Emission Rates'!F41)</f>
        <v/>
      </c>
      <c r="E39" s="269" t="str">
        <f>IF('Unit Types - Emission Rates'!K41="","",'Unit Types - Emission Rates'!K41)</f>
        <v/>
      </c>
      <c r="F39" s="269" t="str">
        <f>IF('Unit Types - Emission Rates'!L41="","",'Unit Types - Emission Rates'!L41)</f>
        <v/>
      </c>
      <c r="G39" s="261"/>
      <c r="H39" s="262"/>
      <c r="I39" s="259"/>
    </row>
    <row r="40" spans="1:9" x14ac:dyDescent="0.2">
      <c r="A40" s="265" t="s">
        <v>433</v>
      </c>
      <c r="B40" s="269" t="str">
        <f>IF('Unit Types - Emission Rates'!D42=0,"",'Unit Types - Emission Rates'!D42)</f>
        <v/>
      </c>
      <c r="C40" s="269" t="str">
        <f>IF('Unit Types - Emission Rates'!E42=0,"",'Unit Types - Emission Rates'!E42)</f>
        <v/>
      </c>
      <c r="D40" s="269" t="str">
        <f>IF('Unit Types - Emission Rates'!F42=0,"",'Unit Types - Emission Rates'!F42)</f>
        <v/>
      </c>
      <c r="E40" s="269" t="str">
        <f>IF('Unit Types - Emission Rates'!K42="","",'Unit Types - Emission Rates'!K42)</f>
        <v/>
      </c>
      <c r="F40" s="269" t="str">
        <f>IF('Unit Types - Emission Rates'!L42="","",'Unit Types - Emission Rates'!L42)</f>
        <v/>
      </c>
      <c r="G40" s="261"/>
      <c r="H40" s="262"/>
      <c r="I40" s="259"/>
    </row>
    <row r="41" spans="1:9" x14ac:dyDescent="0.2">
      <c r="A41" s="265" t="s">
        <v>433</v>
      </c>
      <c r="B41" s="269" t="str">
        <f>IF('Unit Types - Emission Rates'!D43=0,"",'Unit Types - Emission Rates'!D43)</f>
        <v/>
      </c>
      <c r="C41" s="269" t="str">
        <f>IF('Unit Types - Emission Rates'!E43=0,"",'Unit Types - Emission Rates'!E43)</f>
        <v/>
      </c>
      <c r="D41" s="269" t="str">
        <f>IF('Unit Types - Emission Rates'!F43=0,"",'Unit Types - Emission Rates'!F43)</f>
        <v/>
      </c>
      <c r="E41" s="269" t="str">
        <f>IF('Unit Types - Emission Rates'!K43="","",'Unit Types - Emission Rates'!K43)</f>
        <v/>
      </c>
      <c r="F41" s="269" t="str">
        <f>IF('Unit Types - Emission Rates'!L43="","",'Unit Types - Emission Rates'!L43)</f>
        <v/>
      </c>
      <c r="G41" s="261"/>
      <c r="H41" s="262"/>
      <c r="I41" s="259"/>
    </row>
    <row r="42" spans="1:9" x14ac:dyDescent="0.2">
      <c r="A42" s="265" t="s">
        <v>433</v>
      </c>
      <c r="B42" s="269" t="str">
        <f>IF('Unit Types - Emission Rates'!D44=0,"",'Unit Types - Emission Rates'!D44)</f>
        <v/>
      </c>
      <c r="C42" s="269" t="str">
        <f>IF('Unit Types - Emission Rates'!E44=0,"",'Unit Types - Emission Rates'!E44)</f>
        <v/>
      </c>
      <c r="D42" s="269" t="str">
        <f>IF('Unit Types - Emission Rates'!F44=0,"",'Unit Types - Emission Rates'!F44)</f>
        <v/>
      </c>
      <c r="E42" s="269" t="str">
        <f>IF('Unit Types - Emission Rates'!K44="","",'Unit Types - Emission Rates'!K44)</f>
        <v/>
      </c>
      <c r="F42" s="269" t="str">
        <f>IF('Unit Types - Emission Rates'!L44="","",'Unit Types - Emission Rates'!L44)</f>
        <v/>
      </c>
      <c r="G42" s="261"/>
      <c r="H42" s="262"/>
      <c r="I42" s="259"/>
    </row>
    <row r="43" spans="1:9" x14ac:dyDescent="0.2">
      <c r="A43" s="265" t="s">
        <v>433</v>
      </c>
      <c r="B43" s="269" t="str">
        <f>IF('Unit Types - Emission Rates'!D45=0,"",'Unit Types - Emission Rates'!D45)</f>
        <v/>
      </c>
      <c r="C43" s="269" t="str">
        <f>IF('Unit Types - Emission Rates'!E45=0,"",'Unit Types - Emission Rates'!E45)</f>
        <v/>
      </c>
      <c r="D43" s="269" t="str">
        <f>IF('Unit Types - Emission Rates'!F45=0,"",'Unit Types - Emission Rates'!F45)</f>
        <v/>
      </c>
      <c r="E43" s="269" t="str">
        <f>IF('Unit Types - Emission Rates'!K45="","",'Unit Types - Emission Rates'!K45)</f>
        <v/>
      </c>
      <c r="F43" s="269" t="str">
        <f>IF('Unit Types - Emission Rates'!L45="","",'Unit Types - Emission Rates'!L45)</f>
        <v/>
      </c>
      <c r="G43" s="261"/>
      <c r="H43" s="262"/>
      <c r="I43" s="259"/>
    </row>
    <row r="44" spans="1:9" x14ac:dyDescent="0.2">
      <c r="A44" s="265" t="s">
        <v>433</v>
      </c>
      <c r="B44" s="269" t="str">
        <f>IF('Unit Types - Emission Rates'!D46=0,"",'Unit Types - Emission Rates'!D46)</f>
        <v/>
      </c>
      <c r="C44" s="269" t="str">
        <f>IF('Unit Types - Emission Rates'!E46=0,"",'Unit Types - Emission Rates'!E46)</f>
        <v/>
      </c>
      <c r="D44" s="269" t="str">
        <f>IF('Unit Types - Emission Rates'!F46=0,"",'Unit Types - Emission Rates'!F46)</f>
        <v/>
      </c>
      <c r="E44" s="269" t="str">
        <f>IF('Unit Types - Emission Rates'!K46="","",'Unit Types - Emission Rates'!K46)</f>
        <v/>
      </c>
      <c r="F44" s="269" t="str">
        <f>IF('Unit Types - Emission Rates'!L46="","",'Unit Types - Emission Rates'!L46)</f>
        <v/>
      </c>
      <c r="G44" s="261"/>
      <c r="H44" s="262"/>
      <c r="I44" s="259"/>
    </row>
    <row r="45" spans="1:9" x14ac:dyDescent="0.2">
      <c r="A45" s="265" t="s">
        <v>433</v>
      </c>
      <c r="B45" s="269" t="str">
        <f>IF('Unit Types - Emission Rates'!D47=0,"",'Unit Types - Emission Rates'!D47)</f>
        <v/>
      </c>
      <c r="C45" s="269" t="str">
        <f>IF('Unit Types - Emission Rates'!E47=0,"",'Unit Types - Emission Rates'!E47)</f>
        <v/>
      </c>
      <c r="D45" s="269" t="str">
        <f>IF('Unit Types - Emission Rates'!F47=0,"",'Unit Types - Emission Rates'!F47)</f>
        <v/>
      </c>
      <c r="E45" s="269" t="str">
        <f>IF('Unit Types - Emission Rates'!K47="","",'Unit Types - Emission Rates'!K47)</f>
        <v/>
      </c>
      <c r="F45" s="269" t="str">
        <f>IF('Unit Types - Emission Rates'!L47="","",'Unit Types - Emission Rates'!L47)</f>
        <v/>
      </c>
      <c r="G45" s="261"/>
      <c r="H45" s="262"/>
      <c r="I45" s="259"/>
    </row>
    <row r="46" spans="1:9" x14ac:dyDescent="0.2">
      <c r="A46" s="265" t="s">
        <v>433</v>
      </c>
      <c r="B46" s="269" t="str">
        <f>IF('Unit Types - Emission Rates'!D48=0,"",'Unit Types - Emission Rates'!D48)</f>
        <v/>
      </c>
      <c r="C46" s="269" t="str">
        <f>IF('Unit Types - Emission Rates'!E48=0,"",'Unit Types - Emission Rates'!E48)</f>
        <v/>
      </c>
      <c r="D46" s="269" t="str">
        <f>IF('Unit Types - Emission Rates'!F48=0,"",'Unit Types - Emission Rates'!F48)</f>
        <v/>
      </c>
      <c r="E46" s="269" t="str">
        <f>IF('Unit Types - Emission Rates'!K48="","",'Unit Types - Emission Rates'!K48)</f>
        <v/>
      </c>
      <c r="F46" s="269" t="str">
        <f>IF('Unit Types - Emission Rates'!L48="","",'Unit Types - Emission Rates'!L48)</f>
        <v/>
      </c>
      <c r="G46" s="261"/>
      <c r="H46" s="262"/>
      <c r="I46" s="259"/>
    </row>
    <row r="47" spans="1:9" x14ac:dyDescent="0.2">
      <c r="A47" s="265" t="s">
        <v>433</v>
      </c>
      <c r="B47" s="269" t="str">
        <f>IF('Unit Types - Emission Rates'!D49=0,"",'Unit Types - Emission Rates'!D49)</f>
        <v/>
      </c>
      <c r="C47" s="269" t="str">
        <f>IF('Unit Types - Emission Rates'!E49=0,"",'Unit Types - Emission Rates'!E49)</f>
        <v/>
      </c>
      <c r="D47" s="269" t="str">
        <f>IF('Unit Types - Emission Rates'!F49=0,"",'Unit Types - Emission Rates'!F49)</f>
        <v/>
      </c>
      <c r="E47" s="269" t="str">
        <f>IF('Unit Types - Emission Rates'!K49="","",'Unit Types - Emission Rates'!K49)</f>
        <v/>
      </c>
      <c r="F47" s="269" t="str">
        <f>IF('Unit Types - Emission Rates'!L49="","",'Unit Types - Emission Rates'!L49)</f>
        <v/>
      </c>
      <c r="G47" s="261"/>
      <c r="H47" s="262"/>
      <c r="I47" s="259"/>
    </row>
    <row r="48" spans="1:9" x14ac:dyDescent="0.2">
      <c r="A48" s="265" t="s">
        <v>433</v>
      </c>
      <c r="B48" s="269" t="str">
        <f>IF('Unit Types - Emission Rates'!D50=0,"",'Unit Types - Emission Rates'!D50)</f>
        <v/>
      </c>
      <c r="C48" s="269" t="str">
        <f>IF('Unit Types - Emission Rates'!E50=0,"",'Unit Types - Emission Rates'!E50)</f>
        <v/>
      </c>
      <c r="D48" s="269" t="str">
        <f>IF('Unit Types - Emission Rates'!F50=0,"",'Unit Types - Emission Rates'!F50)</f>
        <v/>
      </c>
      <c r="E48" s="269" t="str">
        <f>IF('Unit Types - Emission Rates'!K50="","",'Unit Types - Emission Rates'!K50)</f>
        <v/>
      </c>
      <c r="F48" s="269" t="str">
        <f>IF('Unit Types - Emission Rates'!L50="","",'Unit Types - Emission Rates'!L50)</f>
        <v/>
      </c>
      <c r="G48" s="261"/>
      <c r="H48" s="262"/>
      <c r="I48" s="259"/>
    </row>
    <row r="49" spans="1:9" x14ac:dyDescent="0.2">
      <c r="A49" s="265" t="s">
        <v>433</v>
      </c>
      <c r="B49" s="269" t="str">
        <f>IF('Unit Types - Emission Rates'!D51=0,"",'Unit Types - Emission Rates'!D51)</f>
        <v/>
      </c>
      <c r="C49" s="269" t="str">
        <f>IF('Unit Types - Emission Rates'!E51=0,"",'Unit Types - Emission Rates'!E51)</f>
        <v/>
      </c>
      <c r="D49" s="269" t="str">
        <f>IF('Unit Types - Emission Rates'!F51=0,"",'Unit Types - Emission Rates'!F51)</f>
        <v/>
      </c>
      <c r="E49" s="269" t="str">
        <f>IF('Unit Types - Emission Rates'!K51="","",'Unit Types - Emission Rates'!K51)</f>
        <v/>
      </c>
      <c r="F49" s="269" t="str">
        <f>IF('Unit Types - Emission Rates'!L51="","",'Unit Types - Emission Rates'!L51)</f>
        <v/>
      </c>
      <c r="G49" s="261"/>
      <c r="H49" s="262"/>
      <c r="I49" s="259"/>
    </row>
    <row r="50" spans="1:9" x14ac:dyDescent="0.2">
      <c r="A50" s="265" t="s">
        <v>433</v>
      </c>
      <c r="B50" s="269" t="str">
        <f>IF('Unit Types - Emission Rates'!D52=0,"",'Unit Types - Emission Rates'!D52)</f>
        <v/>
      </c>
      <c r="C50" s="269" t="str">
        <f>IF('Unit Types - Emission Rates'!E52=0,"",'Unit Types - Emission Rates'!E52)</f>
        <v/>
      </c>
      <c r="D50" s="269" t="str">
        <f>IF('Unit Types - Emission Rates'!F52=0,"",'Unit Types - Emission Rates'!F52)</f>
        <v/>
      </c>
      <c r="E50" s="269" t="str">
        <f>IF('Unit Types - Emission Rates'!K52="","",'Unit Types - Emission Rates'!K52)</f>
        <v/>
      </c>
      <c r="F50" s="269" t="str">
        <f>IF('Unit Types - Emission Rates'!L52="","",'Unit Types - Emission Rates'!L52)</f>
        <v/>
      </c>
      <c r="G50" s="261"/>
      <c r="H50" s="262"/>
      <c r="I50" s="259"/>
    </row>
    <row r="51" spans="1:9" x14ac:dyDescent="0.2">
      <c r="A51" s="265" t="s">
        <v>433</v>
      </c>
      <c r="B51" s="269" t="str">
        <f>IF('Unit Types - Emission Rates'!D53=0,"",'Unit Types - Emission Rates'!D53)</f>
        <v/>
      </c>
      <c r="C51" s="269" t="str">
        <f>IF('Unit Types - Emission Rates'!E53=0,"",'Unit Types - Emission Rates'!E53)</f>
        <v/>
      </c>
      <c r="D51" s="269" t="str">
        <f>IF('Unit Types - Emission Rates'!F53=0,"",'Unit Types - Emission Rates'!F53)</f>
        <v/>
      </c>
      <c r="E51" s="269" t="str">
        <f>IF('Unit Types - Emission Rates'!K53="","",'Unit Types - Emission Rates'!K53)</f>
        <v/>
      </c>
      <c r="F51" s="269" t="str">
        <f>IF('Unit Types - Emission Rates'!L53="","",'Unit Types - Emission Rates'!L53)</f>
        <v/>
      </c>
      <c r="G51" s="261"/>
      <c r="H51" s="262"/>
      <c r="I51" s="259"/>
    </row>
    <row r="52" spans="1:9" x14ac:dyDescent="0.2">
      <c r="A52" s="265" t="s">
        <v>433</v>
      </c>
      <c r="B52" s="269" t="str">
        <f>IF('Unit Types - Emission Rates'!D54=0,"",'Unit Types - Emission Rates'!D54)</f>
        <v/>
      </c>
      <c r="C52" s="269" t="str">
        <f>IF('Unit Types - Emission Rates'!E54=0,"",'Unit Types - Emission Rates'!E54)</f>
        <v/>
      </c>
      <c r="D52" s="269" t="str">
        <f>IF('Unit Types - Emission Rates'!F54=0,"",'Unit Types - Emission Rates'!F54)</f>
        <v/>
      </c>
      <c r="E52" s="269" t="str">
        <f>IF('Unit Types - Emission Rates'!K54="","",'Unit Types - Emission Rates'!K54)</f>
        <v/>
      </c>
      <c r="F52" s="269" t="str">
        <f>IF('Unit Types - Emission Rates'!L54="","",'Unit Types - Emission Rates'!L54)</f>
        <v/>
      </c>
      <c r="G52" s="261"/>
      <c r="H52" s="262"/>
      <c r="I52" s="259"/>
    </row>
    <row r="53" spans="1:9" x14ac:dyDescent="0.2">
      <c r="A53" s="265" t="s">
        <v>433</v>
      </c>
      <c r="B53" s="269" t="str">
        <f>IF('Unit Types - Emission Rates'!D55=0,"",'Unit Types - Emission Rates'!D55)</f>
        <v/>
      </c>
      <c r="C53" s="269" t="str">
        <f>IF('Unit Types - Emission Rates'!E55=0,"",'Unit Types - Emission Rates'!E55)</f>
        <v/>
      </c>
      <c r="D53" s="269" t="str">
        <f>IF('Unit Types - Emission Rates'!F55=0,"",'Unit Types - Emission Rates'!F55)</f>
        <v/>
      </c>
      <c r="E53" s="269" t="str">
        <f>IF('Unit Types - Emission Rates'!K55="","",'Unit Types - Emission Rates'!K55)</f>
        <v/>
      </c>
      <c r="F53" s="269" t="str">
        <f>IF('Unit Types - Emission Rates'!L55="","",'Unit Types - Emission Rates'!L55)</f>
        <v/>
      </c>
      <c r="G53" s="261"/>
      <c r="H53" s="262"/>
      <c r="I53" s="259"/>
    </row>
    <row r="54" spans="1:9" x14ac:dyDescent="0.2">
      <c r="A54" s="265" t="s">
        <v>433</v>
      </c>
      <c r="B54" s="269" t="str">
        <f>IF('Unit Types - Emission Rates'!D56=0,"",'Unit Types - Emission Rates'!D56)</f>
        <v/>
      </c>
      <c r="C54" s="269" t="str">
        <f>IF('Unit Types - Emission Rates'!E56=0,"",'Unit Types - Emission Rates'!E56)</f>
        <v/>
      </c>
      <c r="D54" s="269" t="str">
        <f>IF('Unit Types - Emission Rates'!F56=0,"",'Unit Types - Emission Rates'!F56)</f>
        <v/>
      </c>
      <c r="E54" s="269" t="str">
        <f>IF('Unit Types - Emission Rates'!K56="","",'Unit Types - Emission Rates'!K56)</f>
        <v/>
      </c>
      <c r="F54" s="269" t="str">
        <f>IF('Unit Types - Emission Rates'!L56="","",'Unit Types - Emission Rates'!L56)</f>
        <v/>
      </c>
      <c r="G54" s="261"/>
      <c r="H54" s="262"/>
      <c r="I54" s="259"/>
    </row>
    <row r="55" spans="1:9" x14ac:dyDescent="0.2">
      <c r="A55" s="265" t="s">
        <v>433</v>
      </c>
      <c r="B55" s="269" t="str">
        <f>IF('Unit Types - Emission Rates'!D57=0,"",'Unit Types - Emission Rates'!D57)</f>
        <v/>
      </c>
      <c r="C55" s="269" t="str">
        <f>IF('Unit Types - Emission Rates'!E57=0,"",'Unit Types - Emission Rates'!E57)</f>
        <v/>
      </c>
      <c r="D55" s="269" t="str">
        <f>IF('Unit Types - Emission Rates'!F57=0,"",'Unit Types - Emission Rates'!F57)</f>
        <v/>
      </c>
      <c r="E55" s="269" t="str">
        <f>IF('Unit Types - Emission Rates'!K57="","",'Unit Types - Emission Rates'!K57)</f>
        <v/>
      </c>
      <c r="F55" s="269" t="str">
        <f>IF('Unit Types - Emission Rates'!L57="","",'Unit Types - Emission Rates'!L57)</f>
        <v/>
      </c>
      <c r="G55" s="261"/>
      <c r="H55" s="262"/>
      <c r="I55" s="259"/>
    </row>
    <row r="56" spans="1:9" x14ac:dyDescent="0.2">
      <c r="A56" s="265" t="s">
        <v>433</v>
      </c>
      <c r="B56" s="269" t="str">
        <f>IF('Unit Types - Emission Rates'!D58=0,"",'Unit Types - Emission Rates'!D58)</f>
        <v/>
      </c>
      <c r="C56" s="269" t="str">
        <f>IF('Unit Types - Emission Rates'!E58=0,"",'Unit Types - Emission Rates'!E58)</f>
        <v/>
      </c>
      <c r="D56" s="269" t="str">
        <f>IF('Unit Types - Emission Rates'!F58=0,"",'Unit Types - Emission Rates'!F58)</f>
        <v/>
      </c>
      <c r="E56" s="269" t="str">
        <f>IF('Unit Types - Emission Rates'!K58="","",'Unit Types - Emission Rates'!K58)</f>
        <v/>
      </c>
      <c r="F56" s="269" t="str">
        <f>IF('Unit Types - Emission Rates'!L58="","",'Unit Types - Emission Rates'!L58)</f>
        <v/>
      </c>
      <c r="G56" s="261"/>
      <c r="H56" s="262"/>
      <c r="I56" s="259"/>
    </row>
    <row r="57" spans="1:9" x14ac:dyDescent="0.2">
      <c r="A57" s="265" t="s">
        <v>433</v>
      </c>
      <c r="B57" s="269" t="str">
        <f>IF('Unit Types - Emission Rates'!D59=0,"",'Unit Types - Emission Rates'!D59)</f>
        <v/>
      </c>
      <c r="C57" s="269" t="str">
        <f>IF('Unit Types - Emission Rates'!E59=0,"",'Unit Types - Emission Rates'!E59)</f>
        <v/>
      </c>
      <c r="D57" s="269" t="str">
        <f>IF('Unit Types - Emission Rates'!F59=0,"",'Unit Types - Emission Rates'!F59)</f>
        <v/>
      </c>
      <c r="E57" s="269" t="str">
        <f>IF('Unit Types - Emission Rates'!K59="","",'Unit Types - Emission Rates'!K59)</f>
        <v/>
      </c>
      <c r="F57" s="269" t="str">
        <f>IF('Unit Types - Emission Rates'!L59="","",'Unit Types - Emission Rates'!L59)</f>
        <v/>
      </c>
      <c r="G57" s="261"/>
      <c r="H57" s="262"/>
      <c r="I57" s="259"/>
    </row>
    <row r="58" spans="1:9" x14ac:dyDescent="0.2">
      <c r="A58" s="265" t="s">
        <v>433</v>
      </c>
      <c r="B58" s="269" t="str">
        <f>IF('Unit Types - Emission Rates'!D60=0,"",'Unit Types - Emission Rates'!D60)</f>
        <v/>
      </c>
      <c r="C58" s="269" t="str">
        <f>IF('Unit Types - Emission Rates'!E60=0,"",'Unit Types - Emission Rates'!E60)</f>
        <v/>
      </c>
      <c r="D58" s="269" t="str">
        <f>IF('Unit Types - Emission Rates'!F60=0,"",'Unit Types - Emission Rates'!F60)</f>
        <v/>
      </c>
      <c r="E58" s="269" t="str">
        <f>IF('Unit Types - Emission Rates'!K60="","",'Unit Types - Emission Rates'!K60)</f>
        <v/>
      </c>
      <c r="F58" s="269" t="str">
        <f>IF('Unit Types - Emission Rates'!L60="","",'Unit Types - Emission Rates'!L60)</f>
        <v/>
      </c>
      <c r="G58" s="261"/>
      <c r="H58" s="262"/>
      <c r="I58" s="259"/>
    </row>
    <row r="59" spans="1:9" x14ac:dyDescent="0.2">
      <c r="A59" s="265" t="s">
        <v>433</v>
      </c>
      <c r="B59" s="269" t="str">
        <f>IF('Unit Types - Emission Rates'!D61=0,"",'Unit Types - Emission Rates'!D61)</f>
        <v/>
      </c>
      <c r="C59" s="269" t="str">
        <f>IF('Unit Types - Emission Rates'!E61=0,"",'Unit Types - Emission Rates'!E61)</f>
        <v/>
      </c>
      <c r="D59" s="269" t="str">
        <f>IF('Unit Types - Emission Rates'!F61=0,"",'Unit Types - Emission Rates'!F61)</f>
        <v/>
      </c>
      <c r="E59" s="269" t="str">
        <f>IF('Unit Types - Emission Rates'!K61="","",'Unit Types - Emission Rates'!K61)</f>
        <v/>
      </c>
      <c r="F59" s="269" t="str">
        <f>IF('Unit Types - Emission Rates'!L61="","",'Unit Types - Emission Rates'!L61)</f>
        <v/>
      </c>
      <c r="G59" s="261"/>
      <c r="H59" s="262"/>
      <c r="I59" s="259"/>
    </row>
    <row r="60" spans="1:9" x14ac:dyDescent="0.2">
      <c r="A60" s="265" t="s">
        <v>433</v>
      </c>
      <c r="B60" s="269" t="str">
        <f>IF('Unit Types - Emission Rates'!D62=0,"",'Unit Types - Emission Rates'!D62)</f>
        <v/>
      </c>
      <c r="C60" s="269" t="str">
        <f>IF('Unit Types - Emission Rates'!E62=0,"",'Unit Types - Emission Rates'!E62)</f>
        <v/>
      </c>
      <c r="D60" s="269" t="str">
        <f>IF('Unit Types - Emission Rates'!F62=0,"",'Unit Types - Emission Rates'!F62)</f>
        <v/>
      </c>
      <c r="E60" s="269" t="str">
        <f>IF('Unit Types - Emission Rates'!K62="","",'Unit Types - Emission Rates'!K62)</f>
        <v/>
      </c>
      <c r="F60" s="269" t="str">
        <f>IF('Unit Types - Emission Rates'!L62="","",'Unit Types - Emission Rates'!L62)</f>
        <v/>
      </c>
      <c r="G60" s="261"/>
      <c r="H60" s="262"/>
      <c r="I60" s="259"/>
    </row>
    <row r="61" spans="1:9" x14ac:dyDescent="0.2">
      <c r="A61" s="265" t="s">
        <v>433</v>
      </c>
      <c r="B61" s="269" t="str">
        <f>IF('Unit Types - Emission Rates'!D63=0,"",'Unit Types - Emission Rates'!D63)</f>
        <v/>
      </c>
      <c r="C61" s="269" t="str">
        <f>IF('Unit Types - Emission Rates'!E63=0,"",'Unit Types - Emission Rates'!E63)</f>
        <v/>
      </c>
      <c r="D61" s="269" t="str">
        <f>IF('Unit Types - Emission Rates'!F63=0,"",'Unit Types - Emission Rates'!F63)</f>
        <v/>
      </c>
      <c r="E61" s="269" t="str">
        <f>IF('Unit Types - Emission Rates'!K63="","",'Unit Types - Emission Rates'!K63)</f>
        <v/>
      </c>
      <c r="F61" s="269" t="str">
        <f>IF('Unit Types - Emission Rates'!L63="","",'Unit Types - Emission Rates'!L63)</f>
        <v/>
      </c>
      <c r="G61" s="261"/>
      <c r="H61" s="262"/>
      <c r="I61" s="259"/>
    </row>
    <row r="62" spans="1:9" x14ac:dyDescent="0.2">
      <c r="A62" s="265" t="s">
        <v>433</v>
      </c>
      <c r="B62" s="269" t="str">
        <f>IF('Unit Types - Emission Rates'!D64=0,"",'Unit Types - Emission Rates'!D64)</f>
        <v/>
      </c>
      <c r="C62" s="269" t="str">
        <f>IF('Unit Types - Emission Rates'!E64=0,"",'Unit Types - Emission Rates'!E64)</f>
        <v/>
      </c>
      <c r="D62" s="269" t="str">
        <f>IF('Unit Types - Emission Rates'!F64=0,"",'Unit Types - Emission Rates'!F64)</f>
        <v/>
      </c>
      <c r="E62" s="269" t="str">
        <f>IF('Unit Types - Emission Rates'!K64="","",'Unit Types - Emission Rates'!K64)</f>
        <v/>
      </c>
      <c r="F62" s="269" t="str">
        <f>IF('Unit Types - Emission Rates'!L64="","",'Unit Types - Emission Rates'!L64)</f>
        <v/>
      </c>
      <c r="G62" s="261"/>
      <c r="H62" s="262"/>
      <c r="I62" s="259"/>
    </row>
    <row r="63" spans="1:9" x14ac:dyDescent="0.2">
      <c r="A63" s="265" t="s">
        <v>433</v>
      </c>
      <c r="B63" s="269" t="str">
        <f>IF('Unit Types - Emission Rates'!D65=0,"",'Unit Types - Emission Rates'!D65)</f>
        <v/>
      </c>
      <c r="C63" s="269" t="str">
        <f>IF('Unit Types - Emission Rates'!E65=0,"",'Unit Types - Emission Rates'!E65)</f>
        <v/>
      </c>
      <c r="D63" s="269" t="str">
        <f>IF('Unit Types - Emission Rates'!F65=0,"",'Unit Types - Emission Rates'!F65)</f>
        <v/>
      </c>
      <c r="E63" s="269" t="str">
        <f>IF('Unit Types - Emission Rates'!K65="","",'Unit Types - Emission Rates'!K65)</f>
        <v/>
      </c>
      <c r="F63" s="269" t="str">
        <f>IF('Unit Types - Emission Rates'!L65="","",'Unit Types - Emission Rates'!L65)</f>
        <v/>
      </c>
      <c r="G63" s="261"/>
      <c r="H63" s="262"/>
      <c r="I63" s="259"/>
    </row>
    <row r="64" spans="1:9" x14ac:dyDescent="0.2">
      <c r="A64" s="265" t="s">
        <v>433</v>
      </c>
      <c r="B64" s="269" t="str">
        <f>IF('Unit Types - Emission Rates'!D66=0,"",'Unit Types - Emission Rates'!D66)</f>
        <v/>
      </c>
      <c r="C64" s="269" t="str">
        <f>IF('Unit Types - Emission Rates'!E66=0,"",'Unit Types - Emission Rates'!E66)</f>
        <v/>
      </c>
      <c r="D64" s="269" t="str">
        <f>IF('Unit Types - Emission Rates'!F66=0,"",'Unit Types - Emission Rates'!F66)</f>
        <v/>
      </c>
      <c r="E64" s="269" t="str">
        <f>IF('Unit Types - Emission Rates'!K66="","",'Unit Types - Emission Rates'!K66)</f>
        <v/>
      </c>
      <c r="F64" s="269" t="str">
        <f>IF('Unit Types - Emission Rates'!L66="","",'Unit Types - Emission Rates'!L66)</f>
        <v/>
      </c>
      <c r="G64" s="261"/>
      <c r="H64" s="262"/>
      <c r="I64" s="259"/>
    </row>
    <row r="65" spans="1:9" x14ac:dyDescent="0.2">
      <c r="A65" s="265" t="s">
        <v>433</v>
      </c>
      <c r="B65" s="269" t="str">
        <f>IF('Unit Types - Emission Rates'!D67=0,"",'Unit Types - Emission Rates'!D67)</f>
        <v/>
      </c>
      <c r="C65" s="269" t="str">
        <f>IF('Unit Types - Emission Rates'!E67=0,"",'Unit Types - Emission Rates'!E67)</f>
        <v/>
      </c>
      <c r="D65" s="269" t="str">
        <f>IF('Unit Types - Emission Rates'!F67=0,"",'Unit Types - Emission Rates'!F67)</f>
        <v/>
      </c>
      <c r="E65" s="269" t="str">
        <f>IF('Unit Types - Emission Rates'!K67="","",'Unit Types - Emission Rates'!K67)</f>
        <v/>
      </c>
      <c r="F65" s="269" t="str">
        <f>IF('Unit Types - Emission Rates'!L67="","",'Unit Types - Emission Rates'!L67)</f>
        <v/>
      </c>
      <c r="G65" s="261"/>
      <c r="H65" s="262"/>
      <c r="I65" s="259"/>
    </row>
    <row r="66" spans="1:9" x14ac:dyDescent="0.2">
      <c r="A66" s="265" t="s">
        <v>433</v>
      </c>
      <c r="B66" s="269" t="str">
        <f>IF('Unit Types - Emission Rates'!D68=0,"",'Unit Types - Emission Rates'!D68)</f>
        <v/>
      </c>
      <c r="C66" s="269" t="str">
        <f>IF('Unit Types - Emission Rates'!E68=0,"",'Unit Types - Emission Rates'!E68)</f>
        <v/>
      </c>
      <c r="D66" s="269" t="str">
        <f>IF('Unit Types - Emission Rates'!F68=0,"",'Unit Types - Emission Rates'!F68)</f>
        <v/>
      </c>
      <c r="E66" s="269" t="str">
        <f>IF('Unit Types - Emission Rates'!K68="","",'Unit Types - Emission Rates'!K68)</f>
        <v/>
      </c>
      <c r="F66" s="269" t="str">
        <f>IF('Unit Types - Emission Rates'!L68="","",'Unit Types - Emission Rates'!L68)</f>
        <v/>
      </c>
      <c r="G66" s="261"/>
      <c r="H66" s="262"/>
      <c r="I66" s="259"/>
    </row>
    <row r="67" spans="1:9" x14ac:dyDescent="0.2">
      <c r="A67" s="265" t="s">
        <v>433</v>
      </c>
      <c r="B67" s="269" t="str">
        <f>IF('Unit Types - Emission Rates'!D69=0,"",'Unit Types - Emission Rates'!D69)</f>
        <v/>
      </c>
      <c r="C67" s="269" t="str">
        <f>IF('Unit Types - Emission Rates'!E69=0,"",'Unit Types - Emission Rates'!E69)</f>
        <v/>
      </c>
      <c r="D67" s="269" t="str">
        <f>IF('Unit Types - Emission Rates'!F69=0,"",'Unit Types - Emission Rates'!F69)</f>
        <v/>
      </c>
      <c r="E67" s="269" t="str">
        <f>IF('Unit Types - Emission Rates'!K69="","",'Unit Types - Emission Rates'!K69)</f>
        <v/>
      </c>
      <c r="F67" s="269" t="str">
        <f>IF('Unit Types - Emission Rates'!L69="","",'Unit Types - Emission Rates'!L69)</f>
        <v/>
      </c>
      <c r="G67" s="261"/>
      <c r="H67" s="262"/>
      <c r="I67" s="259"/>
    </row>
    <row r="68" spans="1:9" x14ac:dyDescent="0.2">
      <c r="A68" s="265" t="s">
        <v>433</v>
      </c>
      <c r="B68" s="269" t="str">
        <f>IF('Unit Types - Emission Rates'!D70=0,"",'Unit Types - Emission Rates'!D70)</f>
        <v/>
      </c>
      <c r="C68" s="269" t="str">
        <f>IF('Unit Types - Emission Rates'!E70=0,"",'Unit Types - Emission Rates'!E70)</f>
        <v/>
      </c>
      <c r="D68" s="269" t="str">
        <f>IF('Unit Types - Emission Rates'!F70=0,"",'Unit Types - Emission Rates'!F70)</f>
        <v/>
      </c>
      <c r="E68" s="269" t="str">
        <f>IF('Unit Types - Emission Rates'!K70="","",'Unit Types - Emission Rates'!K70)</f>
        <v/>
      </c>
      <c r="F68" s="269" t="str">
        <f>IF('Unit Types - Emission Rates'!L70="","",'Unit Types - Emission Rates'!L70)</f>
        <v/>
      </c>
      <c r="G68" s="261"/>
      <c r="H68" s="262"/>
      <c r="I68" s="259"/>
    </row>
    <row r="69" spans="1:9" x14ac:dyDescent="0.2">
      <c r="A69" s="265" t="s">
        <v>433</v>
      </c>
      <c r="B69" s="269" t="str">
        <f>IF('Unit Types - Emission Rates'!D71=0,"",'Unit Types - Emission Rates'!D71)</f>
        <v/>
      </c>
      <c r="C69" s="269" t="str">
        <f>IF('Unit Types - Emission Rates'!E71=0,"",'Unit Types - Emission Rates'!E71)</f>
        <v/>
      </c>
      <c r="D69" s="269" t="str">
        <f>IF('Unit Types - Emission Rates'!F71=0,"",'Unit Types - Emission Rates'!F71)</f>
        <v/>
      </c>
      <c r="E69" s="269" t="str">
        <f>IF('Unit Types - Emission Rates'!K71="","",'Unit Types - Emission Rates'!K71)</f>
        <v/>
      </c>
      <c r="F69" s="269" t="str">
        <f>IF('Unit Types - Emission Rates'!L71="","",'Unit Types - Emission Rates'!L71)</f>
        <v/>
      </c>
      <c r="G69" s="261"/>
      <c r="H69" s="262"/>
      <c r="I69" s="259"/>
    </row>
    <row r="70" spans="1:9" x14ac:dyDescent="0.2">
      <c r="A70" s="265" t="s">
        <v>433</v>
      </c>
      <c r="B70" s="269" t="str">
        <f>IF('Unit Types - Emission Rates'!D72=0,"",'Unit Types - Emission Rates'!D72)</f>
        <v/>
      </c>
      <c r="C70" s="269" t="str">
        <f>IF('Unit Types - Emission Rates'!E72=0,"",'Unit Types - Emission Rates'!E72)</f>
        <v/>
      </c>
      <c r="D70" s="269" t="str">
        <f>IF('Unit Types - Emission Rates'!F72=0,"",'Unit Types - Emission Rates'!F72)</f>
        <v/>
      </c>
      <c r="E70" s="269" t="str">
        <f>IF('Unit Types - Emission Rates'!K72="","",'Unit Types - Emission Rates'!K72)</f>
        <v/>
      </c>
      <c r="F70" s="269" t="str">
        <f>IF('Unit Types - Emission Rates'!L72="","",'Unit Types - Emission Rates'!L72)</f>
        <v/>
      </c>
      <c r="G70" s="261"/>
      <c r="H70" s="262"/>
      <c r="I70" s="259"/>
    </row>
    <row r="71" spans="1:9" x14ac:dyDescent="0.2">
      <c r="A71" s="265" t="s">
        <v>433</v>
      </c>
      <c r="B71" s="269" t="str">
        <f>IF('Unit Types - Emission Rates'!D73=0,"",'Unit Types - Emission Rates'!D73)</f>
        <v/>
      </c>
      <c r="C71" s="269" t="str">
        <f>IF('Unit Types - Emission Rates'!E73=0,"",'Unit Types - Emission Rates'!E73)</f>
        <v/>
      </c>
      <c r="D71" s="269" t="str">
        <f>IF('Unit Types - Emission Rates'!F73=0,"",'Unit Types - Emission Rates'!F73)</f>
        <v/>
      </c>
      <c r="E71" s="269" t="str">
        <f>IF('Unit Types - Emission Rates'!K73="","",'Unit Types - Emission Rates'!K73)</f>
        <v/>
      </c>
      <c r="F71" s="269" t="str">
        <f>IF('Unit Types - Emission Rates'!L73="","",'Unit Types - Emission Rates'!L73)</f>
        <v/>
      </c>
      <c r="G71" s="261"/>
      <c r="H71" s="262"/>
      <c r="I71" s="259"/>
    </row>
    <row r="72" spans="1:9" x14ac:dyDescent="0.2">
      <c r="A72" s="265" t="s">
        <v>433</v>
      </c>
      <c r="B72" s="269" t="str">
        <f>IF('Unit Types - Emission Rates'!D74=0,"",'Unit Types - Emission Rates'!D74)</f>
        <v/>
      </c>
      <c r="C72" s="269" t="str">
        <f>IF('Unit Types - Emission Rates'!E74=0,"",'Unit Types - Emission Rates'!E74)</f>
        <v/>
      </c>
      <c r="D72" s="269" t="str">
        <f>IF('Unit Types - Emission Rates'!F74=0,"",'Unit Types - Emission Rates'!F74)</f>
        <v/>
      </c>
      <c r="E72" s="269" t="str">
        <f>IF('Unit Types - Emission Rates'!K74="","",'Unit Types - Emission Rates'!K74)</f>
        <v/>
      </c>
      <c r="F72" s="269" t="str">
        <f>IF('Unit Types - Emission Rates'!L74="","",'Unit Types - Emission Rates'!L74)</f>
        <v/>
      </c>
      <c r="G72" s="261"/>
      <c r="H72" s="262"/>
      <c r="I72" s="259"/>
    </row>
    <row r="73" spans="1:9" x14ac:dyDescent="0.2">
      <c r="A73" s="265" t="s">
        <v>433</v>
      </c>
      <c r="B73" s="269" t="str">
        <f>IF('Unit Types - Emission Rates'!D75=0,"",'Unit Types - Emission Rates'!D75)</f>
        <v/>
      </c>
      <c r="C73" s="269" t="str">
        <f>IF('Unit Types - Emission Rates'!E75=0,"",'Unit Types - Emission Rates'!E75)</f>
        <v/>
      </c>
      <c r="D73" s="269" t="str">
        <f>IF('Unit Types - Emission Rates'!F75=0,"",'Unit Types - Emission Rates'!F75)</f>
        <v/>
      </c>
      <c r="E73" s="269" t="str">
        <f>IF('Unit Types - Emission Rates'!K75="","",'Unit Types - Emission Rates'!K75)</f>
        <v/>
      </c>
      <c r="F73" s="269" t="str">
        <f>IF('Unit Types - Emission Rates'!L75="","",'Unit Types - Emission Rates'!L75)</f>
        <v/>
      </c>
      <c r="G73" s="261"/>
      <c r="H73" s="262"/>
      <c r="I73" s="259"/>
    </row>
    <row r="74" spans="1:9" x14ac:dyDescent="0.2">
      <c r="A74" s="265" t="s">
        <v>433</v>
      </c>
      <c r="B74" s="269" t="str">
        <f>IF('Unit Types - Emission Rates'!D76=0,"",'Unit Types - Emission Rates'!D76)</f>
        <v/>
      </c>
      <c r="C74" s="269" t="str">
        <f>IF('Unit Types - Emission Rates'!E76=0,"",'Unit Types - Emission Rates'!E76)</f>
        <v/>
      </c>
      <c r="D74" s="269" t="str">
        <f>IF('Unit Types - Emission Rates'!F76=0,"",'Unit Types - Emission Rates'!F76)</f>
        <v/>
      </c>
      <c r="E74" s="269" t="str">
        <f>IF('Unit Types - Emission Rates'!K76="","",'Unit Types - Emission Rates'!K76)</f>
        <v/>
      </c>
      <c r="F74" s="269" t="str">
        <f>IF('Unit Types - Emission Rates'!L76="","",'Unit Types - Emission Rates'!L76)</f>
        <v/>
      </c>
      <c r="G74" s="261"/>
      <c r="H74" s="262"/>
      <c r="I74" s="259"/>
    </row>
    <row r="75" spans="1:9" x14ac:dyDescent="0.2">
      <c r="A75" s="265" t="s">
        <v>433</v>
      </c>
      <c r="B75" s="269" t="str">
        <f>IF('Unit Types - Emission Rates'!D77=0,"",'Unit Types - Emission Rates'!D77)</f>
        <v/>
      </c>
      <c r="C75" s="269" t="str">
        <f>IF('Unit Types - Emission Rates'!E77=0,"",'Unit Types - Emission Rates'!E77)</f>
        <v/>
      </c>
      <c r="D75" s="269" t="str">
        <f>IF('Unit Types - Emission Rates'!F77=0,"",'Unit Types - Emission Rates'!F77)</f>
        <v/>
      </c>
      <c r="E75" s="269" t="str">
        <f>IF('Unit Types - Emission Rates'!K77="","",'Unit Types - Emission Rates'!K77)</f>
        <v/>
      </c>
      <c r="F75" s="269" t="str">
        <f>IF('Unit Types - Emission Rates'!L77="","",'Unit Types - Emission Rates'!L77)</f>
        <v/>
      </c>
      <c r="G75" s="261"/>
      <c r="H75" s="262"/>
      <c r="I75" s="259"/>
    </row>
    <row r="76" spans="1:9" x14ac:dyDescent="0.2">
      <c r="A76" s="265" t="s">
        <v>433</v>
      </c>
      <c r="B76" s="269" t="str">
        <f>IF('Unit Types - Emission Rates'!D78=0,"",'Unit Types - Emission Rates'!D78)</f>
        <v/>
      </c>
      <c r="C76" s="269" t="str">
        <f>IF('Unit Types - Emission Rates'!E78=0,"",'Unit Types - Emission Rates'!E78)</f>
        <v/>
      </c>
      <c r="D76" s="269" t="str">
        <f>IF('Unit Types - Emission Rates'!F78=0,"",'Unit Types - Emission Rates'!F78)</f>
        <v/>
      </c>
      <c r="E76" s="269" t="str">
        <f>IF('Unit Types - Emission Rates'!K78="","",'Unit Types - Emission Rates'!K78)</f>
        <v/>
      </c>
      <c r="F76" s="269" t="str">
        <f>IF('Unit Types - Emission Rates'!L78="","",'Unit Types - Emission Rates'!L78)</f>
        <v/>
      </c>
      <c r="G76" s="261"/>
      <c r="H76" s="262"/>
      <c r="I76" s="259"/>
    </row>
    <row r="77" spans="1:9" x14ac:dyDescent="0.2">
      <c r="A77" s="265" t="s">
        <v>433</v>
      </c>
      <c r="B77" s="269" t="str">
        <f>IF('Unit Types - Emission Rates'!D79=0,"",'Unit Types - Emission Rates'!D79)</f>
        <v/>
      </c>
      <c r="C77" s="269" t="str">
        <f>IF('Unit Types - Emission Rates'!E79=0,"",'Unit Types - Emission Rates'!E79)</f>
        <v/>
      </c>
      <c r="D77" s="269" t="str">
        <f>IF('Unit Types - Emission Rates'!F79=0,"",'Unit Types - Emission Rates'!F79)</f>
        <v/>
      </c>
      <c r="E77" s="269" t="str">
        <f>IF('Unit Types - Emission Rates'!K79="","",'Unit Types - Emission Rates'!K79)</f>
        <v/>
      </c>
      <c r="F77" s="269" t="str">
        <f>IF('Unit Types - Emission Rates'!L79="","",'Unit Types - Emission Rates'!L79)</f>
        <v/>
      </c>
      <c r="G77" s="261"/>
      <c r="H77" s="262"/>
      <c r="I77" s="259"/>
    </row>
    <row r="78" spans="1:9" x14ac:dyDescent="0.2">
      <c r="A78" s="265" t="s">
        <v>433</v>
      </c>
      <c r="B78" s="269" t="str">
        <f>IF('Unit Types - Emission Rates'!D80=0,"",'Unit Types - Emission Rates'!D80)</f>
        <v/>
      </c>
      <c r="C78" s="269" t="str">
        <f>IF('Unit Types - Emission Rates'!E80=0,"",'Unit Types - Emission Rates'!E80)</f>
        <v/>
      </c>
      <c r="D78" s="269" t="str">
        <f>IF('Unit Types - Emission Rates'!F80=0,"",'Unit Types - Emission Rates'!F80)</f>
        <v/>
      </c>
      <c r="E78" s="269" t="str">
        <f>IF('Unit Types - Emission Rates'!K80="","",'Unit Types - Emission Rates'!K80)</f>
        <v/>
      </c>
      <c r="F78" s="269" t="str">
        <f>IF('Unit Types - Emission Rates'!L80="","",'Unit Types - Emission Rates'!L80)</f>
        <v/>
      </c>
      <c r="G78" s="261"/>
      <c r="H78" s="262"/>
      <c r="I78" s="259"/>
    </row>
    <row r="79" spans="1:9" x14ac:dyDescent="0.2">
      <c r="A79" s="265" t="s">
        <v>433</v>
      </c>
      <c r="B79" s="269" t="str">
        <f>IF('Unit Types - Emission Rates'!D81=0,"",'Unit Types - Emission Rates'!D81)</f>
        <v/>
      </c>
      <c r="C79" s="269" t="str">
        <f>IF('Unit Types - Emission Rates'!E81=0,"",'Unit Types - Emission Rates'!E81)</f>
        <v/>
      </c>
      <c r="D79" s="269" t="str">
        <f>IF('Unit Types - Emission Rates'!F81=0,"",'Unit Types - Emission Rates'!F81)</f>
        <v/>
      </c>
      <c r="E79" s="269" t="str">
        <f>IF('Unit Types - Emission Rates'!K81="","",'Unit Types - Emission Rates'!K81)</f>
        <v/>
      </c>
      <c r="F79" s="269" t="str">
        <f>IF('Unit Types - Emission Rates'!L81="","",'Unit Types - Emission Rates'!L81)</f>
        <v/>
      </c>
      <c r="G79" s="261"/>
      <c r="H79" s="262"/>
      <c r="I79" s="259"/>
    </row>
    <row r="80" spans="1:9" x14ac:dyDescent="0.2">
      <c r="A80" s="265" t="s">
        <v>433</v>
      </c>
      <c r="B80" s="269" t="str">
        <f>IF('Unit Types - Emission Rates'!D82=0,"",'Unit Types - Emission Rates'!D82)</f>
        <v/>
      </c>
      <c r="C80" s="269" t="str">
        <f>IF('Unit Types - Emission Rates'!E82=0,"",'Unit Types - Emission Rates'!E82)</f>
        <v/>
      </c>
      <c r="D80" s="269" t="str">
        <f>IF('Unit Types - Emission Rates'!F82=0,"",'Unit Types - Emission Rates'!F82)</f>
        <v/>
      </c>
      <c r="E80" s="269" t="str">
        <f>IF('Unit Types - Emission Rates'!K82="","",'Unit Types - Emission Rates'!K82)</f>
        <v/>
      </c>
      <c r="F80" s="269" t="str">
        <f>IF('Unit Types - Emission Rates'!L82="","",'Unit Types - Emission Rates'!L82)</f>
        <v/>
      </c>
      <c r="G80" s="261"/>
      <c r="H80" s="262"/>
      <c r="I80" s="259"/>
    </row>
    <row r="81" spans="1:9" x14ac:dyDescent="0.2">
      <c r="A81" s="265" t="s">
        <v>433</v>
      </c>
      <c r="B81" s="269" t="str">
        <f>IF('Unit Types - Emission Rates'!D83=0,"",'Unit Types - Emission Rates'!D83)</f>
        <v/>
      </c>
      <c r="C81" s="269" t="str">
        <f>IF('Unit Types - Emission Rates'!E83=0,"",'Unit Types - Emission Rates'!E83)</f>
        <v/>
      </c>
      <c r="D81" s="269" t="str">
        <f>IF('Unit Types - Emission Rates'!F83=0,"",'Unit Types - Emission Rates'!F83)</f>
        <v/>
      </c>
      <c r="E81" s="269" t="str">
        <f>IF('Unit Types - Emission Rates'!K83="","",'Unit Types - Emission Rates'!K83)</f>
        <v/>
      </c>
      <c r="F81" s="269" t="str">
        <f>IF('Unit Types - Emission Rates'!L83="","",'Unit Types - Emission Rates'!L83)</f>
        <v/>
      </c>
      <c r="G81" s="261"/>
      <c r="H81" s="262"/>
      <c r="I81" s="259"/>
    </row>
    <row r="82" spans="1:9" x14ac:dyDescent="0.2">
      <c r="A82" s="265" t="s">
        <v>433</v>
      </c>
      <c r="B82" s="269" t="str">
        <f>IF('Unit Types - Emission Rates'!D84=0,"",'Unit Types - Emission Rates'!D84)</f>
        <v/>
      </c>
      <c r="C82" s="269" t="str">
        <f>IF('Unit Types - Emission Rates'!E84=0,"",'Unit Types - Emission Rates'!E84)</f>
        <v/>
      </c>
      <c r="D82" s="269" t="str">
        <f>IF('Unit Types - Emission Rates'!F84=0,"",'Unit Types - Emission Rates'!F84)</f>
        <v/>
      </c>
      <c r="E82" s="269" t="str">
        <f>IF('Unit Types - Emission Rates'!K84="","",'Unit Types - Emission Rates'!K84)</f>
        <v/>
      </c>
      <c r="F82" s="269" t="str">
        <f>IF('Unit Types - Emission Rates'!L84="","",'Unit Types - Emission Rates'!L84)</f>
        <v/>
      </c>
      <c r="G82" s="261"/>
      <c r="H82" s="262"/>
      <c r="I82" s="259"/>
    </row>
    <row r="83" spans="1:9" x14ac:dyDescent="0.2">
      <c r="A83" s="265" t="s">
        <v>433</v>
      </c>
      <c r="B83" s="269" t="str">
        <f>IF('Unit Types - Emission Rates'!D85=0,"",'Unit Types - Emission Rates'!D85)</f>
        <v/>
      </c>
      <c r="C83" s="269" t="str">
        <f>IF('Unit Types - Emission Rates'!E85=0,"",'Unit Types - Emission Rates'!E85)</f>
        <v/>
      </c>
      <c r="D83" s="269" t="str">
        <f>IF('Unit Types - Emission Rates'!F85=0,"",'Unit Types - Emission Rates'!F85)</f>
        <v/>
      </c>
      <c r="E83" s="269" t="str">
        <f>IF('Unit Types - Emission Rates'!K85="","",'Unit Types - Emission Rates'!K85)</f>
        <v/>
      </c>
      <c r="F83" s="269" t="str">
        <f>IF('Unit Types - Emission Rates'!L85="","",'Unit Types - Emission Rates'!L85)</f>
        <v/>
      </c>
      <c r="G83" s="261"/>
      <c r="H83" s="262"/>
      <c r="I83" s="259"/>
    </row>
    <row r="84" spans="1:9" x14ac:dyDescent="0.2">
      <c r="A84" s="265" t="s">
        <v>433</v>
      </c>
      <c r="B84" s="269" t="str">
        <f>IF('Unit Types - Emission Rates'!D86=0,"",'Unit Types - Emission Rates'!D86)</f>
        <v/>
      </c>
      <c r="C84" s="269" t="str">
        <f>IF('Unit Types - Emission Rates'!E86=0,"",'Unit Types - Emission Rates'!E86)</f>
        <v/>
      </c>
      <c r="D84" s="269" t="str">
        <f>IF('Unit Types - Emission Rates'!F86=0,"",'Unit Types - Emission Rates'!F86)</f>
        <v/>
      </c>
      <c r="E84" s="269" t="str">
        <f>IF('Unit Types - Emission Rates'!K86="","",'Unit Types - Emission Rates'!K86)</f>
        <v/>
      </c>
      <c r="F84" s="269" t="str">
        <f>IF('Unit Types - Emission Rates'!L86="","",'Unit Types - Emission Rates'!L86)</f>
        <v/>
      </c>
      <c r="G84" s="261"/>
      <c r="H84" s="262"/>
      <c r="I84" s="259"/>
    </row>
    <row r="85" spans="1:9" x14ac:dyDescent="0.2">
      <c r="A85" s="265" t="s">
        <v>433</v>
      </c>
      <c r="B85" s="269" t="str">
        <f>IF('Unit Types - Emission Rates'!D87=0,"",'Unit Types - Emission Rates'!D87)</f>
        <v/>
      </c>
      <c r="C85" s="269" t="str">
        <f>IF('Unit Types - Emission Rates'!E87=0,"",'Unit Types - Emission Rates'!E87)</f>
        <v/>
      </c>
      <c r="D85" s="269" t="str">
        <f>IF('Unit Types - Emission Rates'!F87=0,"",'Unit Types - Emission Rates'!F87)</f>
        <v/>
      </c>
      <c r="E85" s="269" t="str">
        <f>IF('Unit Types - Emission Rates'!K87="","",'Unit Types - Emission Rates'!K87)</f>
        <v/>
      </c>
      <c r="F85" s="269" t="str">
        <f>IF('Unit Types - Emission Rates'!L87="","",'Unit Types - Emission Rates'!L87)</f>
        <v/>
      </c>
      <c r="G85" s="261"/>
      <c r="H85" s="262"/>
      <c r="I85" s="259"/>
    </row>
    <row r="86" spans="1:9" x14ac:dyDescent="0.2">
      <c r="A86" s="265" t="s">
        <v>433</v>
      </c>
      <c r="B86" s="269" t="str">
        <f>IF('Unit Types - Emission Rates'!D88=0,"",'Unit Types - Emission Rates'!D88)</f>
        <v/>
      </c>
      <c r="C86" s="269" t="str">
        <f>IF('Unit Types - Emission Rates'!E88=0,"",'Unit Types - Emission Rates'!E88)</f>
        <v/>
      </c>
      <c r="D86" s="269" t="str">
        <f>IF('Unit Types - Emission Rates'!F88=0,"",'Unit Types - Emission Rates'!F88)</f>
        <v/>
      </c>
      <c r="E86" s="269" t="str">
        <f>IF('Unit Types - Emission Rates'!K88="","",'Unit Types - Emission Rates'!K88)</f>
        <v/>
      </c>
      <c r="F86" s="269" t="str">
        <f>IF('Unit Types - Emission Rates'!L88="","",'Unit Types - Emission Rates'!L88)</f>
        <v/>
      </c>
      <c r="G86" s="261"/>
      <c r="H86" s="262"/>
      <c r="I86" s="259"/>
    </row>
    <row r="87" spans="1:9" x14ac:dyDescent="0.2">
      <c r="A87" s="265" t="s">
        <v>433</v>
      </c>
      <c r="B87" s="269" t="str">
        <f>IF('Unit Types - Emission Rates'!D89=0,"",'Unit Types - Emission Rates'!D89)</f>
        <v/>
      </c>
      <c r="C87" s="269" t="str">
        <f>IF('Unit Types - Emission Rates'!E89=0,"",'Unit Types - Emission Rates'!E89)</f>
        <v/>
      </c>
      <c r="D87" s="269" t="str">
        <f>IF('Unit Types - Emission Rates'!F89=0,"",'Unit Types - Emission Rates'!F89)</f>
        <v/>
      </c>
      <c r="E87" s="269" t="str">
        <f>IF('Unit Types - Emission Rates'!K89="","",'Unit Types - Emission Rates'!K89)</f>
        <v/>
      </c>
      <c r="F87" s="269" t="str">
        <f>IF('Unit Types - Emission Rates'!L89="","",'Unit Types - Emission Rates'!L89)</f>
        <v/>
      </c>
      <c r="G87" s="261"/>
      <c r="H87" s="262"/>
      <c r="I87" s="259"/>
    </row>
    <row r="88" spans="1:9" x14ac:dyDescent="0.2">
      <c r="A88" s="265" t="s">
        <v>433</v>
      </c>
      <c r="B88" s="269" t="str">
        <f>IF('Unit Types - Emission Rates'!D90=0,"",'Unit Types - Emission Rates'!D90)</f>
        <v/>
      </c>
      <c r="C88" s="269" t="str">
        <f>IF('Unit Types - Emission Rates'!E90=0,"",'Unit Types - Emission Rates'!E90)</f>
        <v/>
      </c>
      <c r="D88" s="269" t="str">
        <f>IF('Unit Types - Emission Rates'!F90=0,"",'Unit Types - Emission Rates'!F90)</f>
        <v/>
      </c>
      <c r="E88" s="269" t="str">
        <f>IF('Unit Types - Emission Rates'!K90="","",'Unit Types - Emission Rates'!K90)</f>
        <v/>
      </c>
      <c r="F88" s="269" t="str">
        <f>IF('Unit Types - Emission Rates'!L90="","",'Unit Types - Emission Rates'!L90)</f>
        <v/>
      </c>
      <c r="G88" s="261"/>
      <c r="H88" s="262"/>
      <c r="I88" s="259"/>
    </row>
    <row r="89" spans="1:9" x14ac:dyDescent="0.2">
      <c r="A89" s="265" t="s">
        <v>433</v>
      </c>
      <c r="B89" s="269" t="str">
        <f>IF('Unit Types - Emission Rates'!D91=0,"",'Unit Types - Emission Rates'!D91)</f>
        <v/>
      </c>
      <c r="C89" s="269" t="str">
        <f>IF('Unit Types - Emission Rates'!E91=0,"",'Unit Types - Emission Rates'!E91)</f>
        <v/>
      </c>
      <c r="D89" s="269" t="str">
        <f>IF('Unit Types - Emission Rates'!F91=0,"",'Unit Types - Emission Rates'!F91)</f>
        <v/>
      </c>
      <c r="E89" s="269" t="str">
        <f>IF('Unit Types - Emission Rates'!K91="","",'Unit Types - Emission Rates'!K91)</f>
        <v/>
      </c>
      <c r="F89" s="269" t="str">
        <f>IF('Unit Types - Emission Rates'!L91="","",'Unit Types - Emission Rates'!L91)</f>
        <v/>
      </c>
      <c r="G89" s="261"/>
      <c r="H89" s="262"/>
      <c r="I89" s="259"/>
    </row>
    <row r="90" spans="1:9" x14ac:dyDescent="0.2">
      <c r="A90" s="265" t="s">
        <v>433</v>
      </c>
      <c r="B90" s="269" t="str">
        <f>IF('Unit Types - Emission Rates'!D92=0,"",'Unit Types - Emission Rates'!D92)</f>
        <v/>
      </c>
      <c r="C90" s="269" t="str">
        <f>IF('Unit Types - Emission Rates'!E92=0,"",'Unit Types - Emission Rates'!E92)</f>
        <v/>
      </c>
      <c r="D90" s="269" t="str">
        <f>IF('Unit Types - Emission Rates'!F92=0,"",'Unit Types - Emission Rates'!F92)</f>
        <v/>
      </c>
      <c r="E90" s="269" t="str">
        <f>IF('Unit Types - Emission Rates'!K92="","",'Unit Types - Emission Rates'!K92)</f>
        <v/>
      </c>
      <c r="F90" s="269" t="str">
        <f>IF('Unit Types - Emission Rates'!L92="","",'Unit Types - Emission Rates'!L92)</f>
        <v/>
      </c>
      <c r="G90" s="261"/>
      <c r="H90" s="262"/>
      <c r="I90" s="259"/>
    </row>
    <row r="91" spans="1:9" x14ac:dyDescent="0.2">
      <c r="A91" s="265" t="s">
        <v>433</v>
      </c>
      <c r="B91" s="269" t="str">
        <f>IF('Unit Types - Emission Rates'!D93=0,"",'Unit Types - Emission Rates'!D93)</f>
        <v/>
      </c>
      <c r="C91" s="269" t="str">
        <f>IF('Unit Types - Emission Rates'!E93=0,"",'Unit Types - Emission Rates'!E93)</f>
        <v/>
      </c>
      <c r="D91" s="269" t="str">
        <f>IF('Unit Types - Emission Rates'!F93=0,"",'Unit Types - Emission Rates'!F93)</f>
        <v/>
      </c>
      <c r="E91" s="269" t="str">
        <f>IF('Unit Types - Emission Rates'!K93="","",'Unit Types - Emission Rates'!K93)</f>
        <v/>
      </c>
      <c r="F91" s="269" t="str">
        <f>IF('Unit Types - Emission Rates'!L93="","",'Unit Types - Emission Rates'!L93)</f>
        <v/>
      </c>
      <c r="G91" s="261"/>
      <c r="H91" s="262"/>
      <c r="I91" s="259"/>
    </row>
    <row r="92" spans="1:9" x14ac:dyDescent="0.2">
      <c r="A92" s="265" t="s">
        <v>433</v>
      </c>
      <c r="B92" s="269" t="str">
        <f>IF('Unit Types - Emission Rates'!D94=0,"",'Unit Types - Emission Rates'!D94)</f>
        <v/>
      </c>
      <c r="C92" s="269" t="str">
        <f>IF('Unit Types - Emission Rates'!E94=0,"",'Unit Types - Emission Rates'!E94)</f>
        <v/>
      </c>
      <c r="D92" s="269" t="str">
        <f>IF('Unit Types - Emission Rates'!F94=0,"",'Unit Types - Emission Rates'!F94)</f>
        <v/>
      </c>
      <c r="E92" s="269" t="str">
        <f>IF('Unit Types - Emission Rates'!K94="","",'Unit Types - Emission Rates'!K94)</f>
        <v/>
      </c>
      <c r="F92" s="269" t="str">
        <f>IF('Unit Types - Emission Rates'!L94="","",'Unit Types - Emission Rates'!L94)</f>
        <v/>
      </c>
      <c r="G92" s="261"/>
      <c r="H92" s="262"/>
      <c r="I92" s="259"/>
    </row>
    <row r="93" spans="1:9" x14ac:dyDescent="0.2">
      <c r="A93" s="265" t="s">
        <v>433</v>
      </c>
      <c r="B93" s="269" t="str">
        <f>IF('Unit Types - Emission Rates'!D95=0,"",'Unit Types - Emission Rates'!D95)</f>
        <v/>
      </c>
      <c r="C93" s="269" t="str">
        <f>IF('Unit Types - Emission Rates'!E95=0,"",'Unit Types - Emission Rates'!E95)</f>
        <v/>
      </c>
      <c r="D93" s="269" t="str">
        <f>IF('Unit Types - Emission Rates'!F95=0,"",'Unit Types - Emission Rates'!F95)</f>
        <v/>
      </c>
      <c r="E93" s="269" t="str">
        <f>IF('Unit Types - Emission Rates'!K95="","",'Unit Types - Emission Rates'!K95)</f>
        <v/>
      </c>
      <c r="F93" s="269" t="str">
        <f>IF('Unit Types - Emission Rates'!L95="","",'Unit Types - Emission Rates'!L95)</f>
        <v/>
      </c>
      <c r="G93" s="261"/>
      <c r="H93" s="262"/>
      <c r="I93" s="259"/>
    </row>
    <row r="94" spans="1:9" x14ac:dyDescent="0.2">
      <c r="A94" s="265" t="s">
        <v>433</v>
      </c>
      <c r="B94" s="269" t="str">
        <f>IF('Unit Types - Emission Rates'!D96=0,"",'Unit Types - Emission Rates'!D96)</f>
        <v/>
      </c>
      <c r="C94" s="269" t="str">
        <f>IF('Unit Types - Emission Rates'!E96=0,"",'Unit Types - Emission Rates'!E96)</f>
        <v/>
      </c>
      <c r="D94" s="269" t="str">
        <f>IF('Unit Types - Emission Rates'!F96=0,"",'Unit Types - Emission Rates'!F96)</f>
        <v/>
      </c>
      <c r="E94" s="269" t="str">
        <f>IF('Unit Types - Emission Rates'!K96="","",'Unit Types - Emission Rates'!K96)</f>
        <v/>
      </c>
      <c r="F94" s="269" t="str">
        <f>IF('Unit Types - Emission Rates'!L96="","",'Unit Types - Emission Rates'!L96)</f>
        <v/>
      </c>
      <c r="G94" s="261"/>
      <c r="H94" s="262"/>
      <c r="I94" s="259"/>
    </row>
    <row r="95" spans="1:9" x14ac:dyDescent="0.2">
      <c r="A95" s="265" t="s">
        <v>433</v>
      </c>
      <c r="B95" s="269" t="str">
        <f>IF('Unit Types - Emission Rates'!D97=0,"",'Unit Types - Emission Rates'!D97)</f>
        <v/>
      </c>
      <c r="C95" s="269" t="str">
        <f>IF('Unit Types - Emission Rates'!E97=0,"",'Unit Types - Emission Rates'!E97)</f>
        <v/>
      </c>
      <c r="D95" s="269" t="str">
        <f>IF('Unit Types - Emission Rates'!F97=0,"",'Unit Types - Emission Rates'!F97)</f>
        <v/>
      </c>
      <c r="E95" s="269" t="str">
        <f>IF('Unit Types - Emission Rates'!K97="","",'Unit Types - Emission Rates'!K97)</f>
        <v/>
      </c>
      <c r="F95" s="269" t="str">
        <f>IF('Unit Types - Emission Rates'!L97="","",'Unit Types - Emission Rates'!L97)</f>
        <v/>
      </c>
      <c r="G95" s="261"/>
      <c r="H95" s="262"/>
      <c r="I95" s="259"/>
    </row>
    <row r="96" spans="1:9" x14ac:dyDescent="0.2">
      <c r="A96" s="265" t="s">
        <v>433</v>
      </c>
      <c r="B96" s="269" t="str">
        <f>IF('Unit Types - Emission Rates'!D98=0,"",'Unit Types - Emission Rates'!D98)</f>
        <v/>
      </c>
      <c r="C96" s="269" t="str">
        <f>IF('Unit Types - Emission Rates'!E98=0,"",'Unit Types - Emission Rates'!E98)</f>
        <v/>
      </c>
      <c r="D96" s="269" t="str">
        <f>IF('Unit Types - Emission Rates'!F98=0,"",'Unit Types - Emission Rates'!F98)</f>
        <v/>
      </c>
      <c r="E96" s="269" t="str">
        <f>IF('Unit Types - Emission Rates'!K98="","",'Unit Types - Emission Rates'!K98)</f>
        <v/>
      </c>
      <c r="F96" s="269" t="str">
        <f>IF('Unit Types - Emission Rates'!L98="","",'Unit Types - Emission Rates'!L98)</f>
        <v/>
      </c>
      <c r="G96" s="261"/>
      <c r="H96" s="262"/>
      <c r="I96" s="259"/>
    </row>
    <row r="97" spans="1:9" x14ac:dyDescent="0.2">
      <c r="A97" s="265" t="s">
        <v>433</v>
      </c>
      <c r="B97" s="269" t="str">
        <f>IF('Unit Types - Emission Rates'!D99=0,"",'Unit Types - Emission Rates'!D99)</f>
        <v/>
      </c>
      <c r="C97" s="269" t="str">
        <f>IF('Unit Types - Emission Rates'!E99=0,"",'Unit Types - Emission Rates'!E99)</f>
        <v/>
      </c>
      <c r="D97" s="269" t="str">
        <f>IF('Unit Types - Emission Rates'!F99=0,"",'Unit Types - Emission Rates'!F99)</f>
        <v/>
      </c>
      <c r="E97" s="269" t="str">
        <f>IF('Unit Types - Emission Rates'!K99="","",'Unit Types - Emission Rates'!K99)</f>
        <v/>
      </c>
      <c r="F97" s="269" t="str">
        <f>IF('Unit Types - Emission Rates'!L99="","",'Unit Types - Emission Rates'!L99)</f>
        <v/>
      </c>
      <c r="G97" s="261"/>
      <c r="H97" s="262"/>
      <c r="I97" s="259"/>
    </row>
    <row r="98" spans="1:9" x14ac:dyDescent="0.2">
      <c r="A98" s="265" t="s">
        <v>433</v>
      </c>
      <c r="B98" s="269" t="str">
        <f>IF('Unit Types - Emission Rates'!D100=0,"",'Unit Types - Emission Rates'!D100)</f>
        <v/>
      </c>
      <c r="C98" s="269" t="str">
        <f>IF('Unit Types - Emission Rates'!E100=0,"",'Unit Types - Emission Rates'!E100)</f>
        <v/>
      </c>
      <c r="D98" s="269" t="str">
        <f>IF('Unit Types - Emission Rates'!F100=0,"",'Unit Types - Emission Rates'!F100)</f>
        <v/>
      </c>
      <c r="E98" s="269" t="str">
        <f>IF('Unit Types - Emission Rates'!K100="","",'Unit Types - Emission Rates'!K100)</f>
        <v/>
      </c>
      <c r="F98" s="269" t="str">
        <f>IF('Unit Types - Emission Rates'!L100="","",'Unit Types - Emission Rates'!L100)</f>
        <v/>
      </c>
      <c r="G98" s="261"/>
      <c r="H98" s="262"/>
      <c r="I98" s="259"/>
    </row>
    <row r="99" spans="1:9" x14ac:dyDescent="0.2">
      <c r="A99" s="265" t="s">
        <v>433</v>
      </c>
      <c r="B99" s="269" t="str">
        <f>IF('Unit Types - Emission Rates'!D101=0,"",'Unit Types - Emission Rates'!D101)</f>
        <v/>
      </c>
      <c r="C99" s="269" t="str">
        <f>IF('Unit Types - Emission Rates'!E101=0,"",'Unit Types - Emission Rates'!E101)</f>
        <v/>
      </c>
      <c r="D99" s="269" t="str">
        <f>IF('Unit Types - Emission Rates'!F101=0,"",'Unit Types - Emission Rates'!F101)</f>
        <v/>
      </c>
      <c r="E99" s="269" t="str">
        <f>IF('Unit Types - Emission Rates'!K101="","",'Unit Types - Emission Rates'!K101)</f>
        <v/>
      </c>
      <c r="F99" s="269" t="str">
        <f>IF('Unit Types - Emission Rates'!L101="","",'Unit Types - Emission Rates'!L101)</f>
        <v/>
      </c>
      <c r="G99" s="261"/>
      <c r="H99" s="262"/>
      <c r="I99" s="259"/>
    </row>
    <row r="100" spans="1:9" x14ac:dyDescent="0.2">
      <c r="A100" s="265" t="s">
        <v>433</v>
      </c>
      <c r="B100" s="269" t="str">
        <f>IF('Unit Types - Emission Rates'!D102=0,"",'Unit Types - Emission Rates'!D102)</f>
        <v/>
      </c>
      <c r="C100" s="269" t="str">
        <f>IF('Unit Types - Emission Rates'!E102=0,"",'Unit Types - Emission Rates'!E102)</f>
        <v/>
      </c>
      <c r="D100" s="269" t="str">
        <f>IF('Unit Types - Emission Rates'!F102=0,"",'Unit Types - Emission Rates'!F102)</f>
        <v/>
      </c>
      <c r="E100" s="269" t="str">
        <f>IF('Unit Types - Emission Rates'!K102="","",'Unit Types - Emission Rates'!K102)</f>
        <v/>
      </c>
      <c r="F100" s="269" t="str">
        <f>IF('Unit Types - Emission Rates'!L102="","",'Unit Types - Emission Rates'!L102)</f>
        <v/>
      </c>
      <c r="G100" s="261"/>
      <c r="H100" s="262"/>
      <c r="I100" s="259"/>
    </row>
    <row r="101" spans="1:9" x14ac:dyDescent="0.2">
      <c r="A101" s="265" t="s">
        <v>433</v>
      </c>
      <c r="B101" s="269" t="str">
        <f>IF('Unit Types - Emission Rates'!D103=0,"",'Unit Types - Emission Rates'!D103)</f>
        <v/>
      </c>
      <c r="C101" s="269" t="str">
        <f>IF('Unit Types - Emission Rates'!E103=0,"",'Unit Types - Emission Rates'!E103)</f>
        <v/>
      </c>
      <c r="D101" s="269" t="str">
        <f>IF('Unit Types - Emission Rates'!F103=0,"",'Unit Types - Emission Rates'!F103)</f>
        <v/>
      </c>
      <c r="E101" s="269" t="str">
        <f>IF('Unit Types - Emission Rates'!K103="","",'Unit Types - Emission Rates'!K103)</f>
        <v/>
      </c>
      <c r="F101" s="269" t="str">
        <f>IF('Unit Types - Emission Rates'!L103="","",'Unit Types - Emission Rates'!L103)</f>
        <v/>
      </c>
      <c r="G101" s="261"/>
      <c r="H101" s="262"/>
      <c r="I101" s="259"/>
    </row>
    <row r="102" spans="1:9" x14ac:dyDescent="0.2">
      <c r="A102" s="265" t="s">
        <v>433</v>
      </c>
      <c r="B102" s="269" t="str">
        <f>IF('Unit Types - Emission Rates'!D104=0,"",'Unit Types - Emission Rates'!D104)</f>
        <v/>
      </c>
      <c r="C102" s="269" t="str">
        <f>IF('Unit Types - Emission Rates'!E104=0,"",'Unit Types - Emission Rates'!E104)</f>
        <v/>
      </c>
      <c r="D102" s="269" t="str">
        <f>IF('Unit Types - Emission Rates'!F104=0,"",'Unit Types - Emission Rates'!F104)</f>
        <v/>
      </c>
      <c r="E102" s="269" t="str">
        <f>IF('Unit Types - Emission Rates'!K104="","",'Unit Types - Emission Rates'!K104)</f>
        <v/>
      </c>
      <c r="F102" s="269" t="str">
        <f>IF('Unit Types - Emission Rates'!L104="","",'Unit Types - Emission Rates'!L104)</f>
        <v/>
      </c>
      <c r="G102" s="261"/>
      <c r="H102" s="262"/>
      <c r="I102" s="259"/>
    </row>
    <row r="103" spans="1:9" x14ac:dyDescent="0.2">
      <c r="A103" s="265" t="s">
        <v>433</v>
      </c>
      <c r="B103" s="269" t="str">
        <f>IF('Unit Types - Emission Rates'!D105=0,"",'Unit Types - Emission Rates'!D105)</f>
        <v/>
      </c>
      <c r="C103" s="269" t="str">
        <f>IF('Unit Types - Emission Rates'!E105=0,"",'Unit Types - Emission Rates'!E105)</f>
        <v/>
      </c>
      <c r="D103" s="269" t="str">
        <f>IF('Unit Types - Emission Rates'!F105=0,"",'Unit Types - Emission Rates'!F105)</f>
        <v/>
      </c>
      <c r="E103" s="269" t="str">
        <f>IF('Unit Types - Emission Rates'!K105="","",'Unit Types - Emission Rates'!K105)</f>
        <v/>
      </c>
      <c r="F103" s="269" t="str">
        <f>IF('Unit Types - Emission Rates'!L105="","",'Unit Types - Emission Rates'!L105)</f>
        <v/>
      </c>
      <c r="G103" s="261"/>
      <c r="H103" s="262"/>
      <c r="I103" s="259"/>
    </row>
    <row r="104" spans="1:9" x14ac:dyDescent="0.2">
      <c r="A104" s="265" t="s">
        <v>433</v>
      </c>
      <c r="B104" s="269" t="str">
        <f>IF('Unit Types - Emission Rates'!D106=0,"",'Unit Types - Emission Rates'!D106)</f>
        <v/>
      </c>
      <c r="C104" s="269" t="str">
        <f>IF('Unit Types - Emission Rates'!E106=0,"",'Unit Types - Emission Rates'!E106)</f>
        <v/>
      </c>
      <c r="D104" s="269" t="str">
        <f>IF('Unit Types - Emission Rates'!F106=0,"",'Unit Types - Emission Rates'!F106)</f>
        <v/>
      </c>
      <c r="E104" s="269" t="str">
        <f>IF('Unit Types - Emission Rates'!K106="","",'Unit Types - Emission Rates'!K106)</f>
        <v/>
      </c>
      <c r="F104" s="269" t="str">
        <f>IF('Unit Types - Emission Rates'!L106="","",'Unit Types - Emission Rates'!L106)</f>
        <v/>
      </c>
      <c r="G104" s="261"/>
      <c r="H104" s="262"/>
      <c r="I104" s="259"/>
    </row>
    <row r="105" spans="1:9" x14ac:dyDescent="0.2">
      <c r="A105" s="265" t="s">
        <v>433</v>
      </c>
      <c r="B105" s="269" t="str">
        <f>IF('Unit Types - Emission Rates'!D107=0,"",'Unit Types - Emission Rates'!D107)</f>
        <v/>
      </c>
      <c r="C105" s="269" t="str">
        <f>IF('Unit Types - Emission Rates'!E107=0,"",'Unit Types - Emission Rates'!E107)</f>
        <v/>
      </c>
      <c r="D105" s="269" t="str">
        <f>IF('Unit Types - Emission Rates'!F107=0,"",'Unit Types - Emission Rates'!F107)</f>
        <v/>
      </c>
      <c r="E105" s="269" t="str">
        <f>IF('Unit Types - Emission Rates'!K107="","",'Unit Types - Emission Rates'!K107)</f>
        <v/>
      </c>
      <c r="F105" s="269" t="str">
        <f>IF('Unit Types - Emission Rates'!L107="","",'Unit Types - Emission Rates'!L107)</f>
        <v/>
      </c>
      <c r="G105" s="261"/>
      <c r="H105" s="262"/>
      <c r="I105" s="259"/>
    </row>
    <row r="106" spans="1:9" x14ac:dyDescent="0.2">
      <c r="A106" s="265" t="s">
        <v>433</v>
      </c>
      <c r="B106" s="269" t="str">
        <f>IF('Unit Types - Emission Rates'!D108=0,"",'Unit Types - Emission Rates'!D108)</f>
        <v/>
      </c>
      <c r="C106" s="269" t="str">
        <f>IF('Unit Types - Emission Rates'!E108=0,"",'Unit Types - Emission Rates'!E108)</f>
        <v/>
      </c>
      <c r="D106" s="269" t="str">
        <f>IF('Unit Types - Emission Rates'!F108=0,"",'Unit Types - Emission Rates'!F108)</f>
        <v/>
      </c>
      <c r="E106" s="269" t="str">
        <f>IF('Unit Types - Emission Rates'!K108="","",'Unit Types - Emission Rates'!K108)</f>
        <v/>
      </c>
      <c r="F106" s="269" t="str">
        <f>IF('Unit Types - Emission Rates'!L108="","",'Unit Types - Emission Rates'!L108)</f>
        <v/>
      </c>
      <c r="G106" s="261"/>
      <c r="H106" s="262"/>
      <c r="I106" s="259"/>
    </row>
    <row r="107" spans="1:9" x14ac:dyDescent="0.2">
      <c r="A107" s="265" t="s">
        <v>433</v>
      </c>
      <c r="B107" s="269" t="str">
        <f>IF('Unit Types - Emission Rates'!D109=0,"",'Unit Types - Emission Rates'!D109)</f>
        <v/>
      </c>
      <c r="C107" s="269" t="str">
        <f>IF('Unit Types - Emission Rates'!E109=0,"",'Unit Types - Emission Rates'!E109)</f>
        <v/>
      </c>
      <c r="D107" s="269" t="str">
        <f>IF('Unit Types - Emission Rates'!F109=0,"",'Unit Types - Emission Rates'!F109)</f>
        <v/>
      </c>
      <c r="E107" s="269" t="str">
        <f>IF('Unit Types - Emission Rates'!K109="","",'Unit Types - Emission Rates'!K109)</f>
        <v/>
      </c>
      <c r="F107" s="269" t="str">
        <f>IF('Unit Types - Emission Rates'!L109="","",'Unit Types - Emission Rates'!L109)</f>
        <v/>
      </c>
      <c r="G107" s="261"/>
      <c r="H107" s="262"/>
      <c r="I107" s="259"/>
    </row>
    <row r="108" spans="1:9" x14ac:dyDescent="0.2">
      <c r="A108" s="265" t="s">
        <v>433</v>
      </c>
      <c r="B108" s="269" t="str">
        <f>IF('Unit Types - Emission Rates'!D110=0,"",'Unit Types - Emission Rates'!D110)</f>
        <v/>
      </c>
      <c r="C108" s="269" t="str">
        <f>IF('Unit Types - Emission Rates'!E110=0,"",'Unit Types - Emission Rates'!E110)</f>
        <v/>
      </c>
      <c r="D108" s="269" t="str">
        <f>IF('Unit Types - Emission Rates'!F110=0,"",'Unit Types - Emission Rates'!F110)</f>
        <v/>
      </c>
      <c r="E108" s="269" t="str">
        <f>IF('Unit Types - Emission Rates'!K110="","",'Unit Types - Emission Rates'!K110)</f>
        <v/>
      </c>
      <c r="F108" s="269" t="str">
        <f>IF('Unit Types - Emission Rates'!L110="","",'Unit Types - Emission Rates'!L110)</f>
        <v/>
      </c>
      <c r="G108" s="261"/>
      <c r="H108" s="262"/>
      <c r="I108" s="259"/>
    </row>
    <row r="109" spans="1:9" x14ac:dyDescent="0.2">
      <c r="A109" s="265" t="s">
        <v>433</v>
      </c>
      <c r="B109" s="269" t="str">
        <f>IF('Unit Types - Emission Rates'!D111=0,"",'Unit Types - Emission Rates'!D111)</f>
        <v/>
      </c>
      <c r="C109" s="269" t="str">
        <f>IF('Unit Types - Emission Rates'!E111=0,"",'Unit Types - Emission Rates'!E111)</f>
        <v/>
      </c>
      <c r="D109" s="269" t="str">
        <f>IF('Unit Types - Emission Rates'!F111=0,"",'Unit Types - Emission Rates'!F111)</f>
        <v/>
      </c>
      <c r="E109" s="269" t="str">
        <f>IF('Unit Types - Emission Rates'!K111="","",'Unit Types - Emission Rates'!K111)</f>
        <v/>
      </c>
      <c r="F109" s="269" t="str">
        <f>IF('Unit Types - Emission Rates'!L111="","",'Unit Types - Emission Rates'!L111)</f>
        <v/>
      </c>
      <c r="G109" s="261"/>
      <c r="H109" s="262"/>
      <c r="I109" s="259"/>
    </row>
    <row r="110" spans="1:9" x14ac:dyDescent="0.2">
      <c r="A110" s="265" t="s">
        <v>433</v>
      </c>
      <c r="B110" s="269" t="str">
        <f>IF('Unit Types - Emission Rates'!D112=0,"",'Unit Types - Emission Rates'!D112)</f>
        <v/>
      </c>
      <c r="C110" s="269" t="str">
        <f>IF('Unit Types - Emission Rates'!E112=0,"",'Unit Types - Emission Rates'!E112)</f>
        <v/>
      </c>
      <c r="D110" s="269" t="str">
        <f>IF('Unit Types - Emission Rates'!F112=0,"",'Unit Types - Emission Rates'!F112)</f>
        <v/>
      </c>
      <c r="E110" s="269" t="str">
        <f>IF('Unit Types - Emission Rates'!K112="","",'Unit Types - Emission Rates'!K112)</f>
        <v/>
      </c>
      <c r="F110" s="269" t="str">
        <f>IF('Unit Types - Emission Rates'!L112="","",'Unit Types - Emission Rates'!L112)</f>
        <v/>
      </c>
      <c r="G110" s="261"/>
      <c r="H110" s="262"/>
      <c r="I110" s="259"/>
    </row>
    <row r="111" spans="1:9" x14ac:dyDescent="0.2">
      <c r="A111" s="265" t="s">
        <v>433</v>
      </c>
      <c r="B111" s="269" t="str">
        <f>IF('Unit Types - Emission Rates'!D113=0,"",'Unit Types - Emission Rates'!D113)</f>
        <v/>
      </c>
      <c r="C111" s="269" t="str">
        <f>IF('Unit Types - Emission Rates'!E113=0,"",'Unit Types - Emission Rates'!E113)</f>
        <v/>
      </c>
      <c r="D111" s="269" t="str">
        <f>IF('Unit Types - Emission Rates'!F113=0,"",'Unit Types - Emission Rates'!F113)</f>
        <v/>
      </c>
      <c r="E111" s="269" t="str">
        <f>IF('Unit Types - Emission Rates'!K113="","",'Unit Types - Emission Rates'!K113)</f>
        <v/>
      </c>
      <c r="F111" s="269" t="str">
        <f>IF('Unit Types - Emission Rates'!L113="","",'Unit Types - Emission Rates'!L113)</f>
        <v/>
      </c>
      <c r="G111" s="261"/>
      <c r="H111" s="262"/>
      <c r="I111" s="259"/>
    </row>
    <row r="112" spans="1:9" x14ac:dyDescent="0.2">
      <c r="A112" s="265" t="s">
        <v>433</v>
      </c>
      <c r="B112" s="269" t="str">
        <f>IF('Unit Types - Emission Rates'!D114=0,"",'Unit Types - Emission Rates'!D114)</f>
        <v/>
      </c>
      <c r="C112" s="269" t="str">
        <f>IF('Unit Types - Emission Rates'!E114=0,"",'Unit Types - Emission Rates'!E114)</f>
        <v/>
      </c>
      <c r="D112" s="269" t="str">
        <f>IF('Unit Types - Emission Rates'!F114=0,"",'Unit Types - Emission Rates'!F114)</f>
        <v/>
      </c>
      <c r="E112" s="269" t="str">
        <f>IF('Unit Types - Emission Rates'!K114="","",'Unit Types - Emission Rates'!K114)</f>
        <v/>
      </c>
      <c r="F112" s="269" t="str">
        <f>IF('Unit Types - Emission Rates'!L114="","",'Unit Types - Emission Rates'!L114)</f>
        <v/>
      </c>
      <c r="G112" s="261"/>
      <c r="H112" s="262"/>
      <c r="I112" s="259"/>
    </row>
    <row r="113" spans="1:9" x14ac:dyDescent="0.2">
      <c r="A113" s="265" t="s">
        <v>433</v>
      </c>
      <c r="B113" s="269" t="str">
        <f>IF('Unit Types - Emission Rates'!D115=0,"",'Unit Types - Emission Rates'!D115)</f>
        <v/>
      </c>
      <c r="C113" s="269" t="str">
        <f>IF('Unit Types - Emission Rates'!E115=0,"",'Unit Types - Emission Rates'!E115)</f>
        <v/>
      </c>
      <c r="D113" s="269" t="str">
        <f>IF('Unit Types - Emission Rates'!F115=0,"",'Unit Types - Emission Rates'!F115)</f>
        <v/>
      </c>
      <c r="E113" s="269" t="str">
        <f>IF('Unit Types - Emission Rates'!K115="","",'Unit Types - Emission Rates'!K115)</f>
        <v/>
      </c>
      <c r="F113" s="269" t="str">
        <f>IF('Unit Types - Emission Rates'!L115="","",'Unit Types - Emission Rates'!L115)</f>
        <v/>
      </c>
      <c r="G113" s="261"/>
      <c r="H113" s="262"/>
      <c r="I113" s="259"/>
    </row>
    <row r="114" spans="1:9" x14ac:dyDescent="0.2">
      <c r="A114" s="265" t="s">
        <v>433</v>
      </c>
      <c r="B114" s="269" t="str">
        <f>IF('Unit Types - Emission Rates'!D116=0,"",'Unit Types - Emission Rates'!D116)</f>
        <v/>
      </c>
      <c r="C114" s="269" t="str">
        <f>IF('Unit Types - Emission Rates'!E116=0,"",'Unit Types - Emission Rates'!E116)</f>
        <v/>
      </c>
      <c r="D114" s="269" t="str">
        <f>IF('Unit Types - Emission Rates'!F116=0,"",'Unit Types - Emission Rates'!F116)</f>
        <v/>
      </c>
      <c r="E114" s="269" t="str">
        <f>IF('Unit Types - Emission Rates'!K116="","",'Unit Types - Emission Rates'!K116)</f>
        <v/>
      </c>
      <c r="F114" s="269" t="str">
        <f>IF('Unit Types - Emission Rates'!L116="","",'Unit Types - Emission Rates'!L116)</f>
        <v/>
      </c>
      <c r="G114" s="261"/>
      <c r="H114" s="262"/>
      <c r="I114" s="259"/>
    </row>
    <row r="115" spans="1:9" x14ac:dyDescent="0.2">
      <c r="A115" s="265" t="s">
        <v>433</v>
      </c>
      <c r="B115" s="269" t="str">
        <f>IF('Unit Types - Emission Rates'!D117=0,"",'Unit Types - Emission Rates'!D117)</f>
        <v/>
      </c>
      <c r="C115" s="269" t="str">
        <f>IF('Unit Types - Emission Rates'!E117=0,"",'Unit Types - Emission Rates'!E117)</f>
        <v/>
      </c>
      <c r="D115" s="269" t="str">
        <f>IF('Unit Types - Emission Rates'!F117=0,"",'Unit Types - Emission Rates'!F117)</f>
        <v/>
      </c>
      <c r="E115" s="269" t="str">
        <f>IF('Unit Types - Emission Rates'!K117="","",'Unit Types - Emission Rates'!K117)</f>
        <v/>
      </c>
      <c r="F115" s="269" t="str">
        <f>IF('Unit Types - Emission Rates'!L117="","",'Unit Types - Emission Rates'!L117)</f>
        <v/>
      </c>
      <c r="G115" s="261"/>
      <c r="H115" s="262"/>
      <c r="I115" s="259"/>
    </row>
    <row r="116" spans="1:9" x14ac:dyDescent="0.2">
      <c r="A116" s="265" t="s">
        <v>433</v>
      </c>
      <c r="B116" s="269" t="str">
        <f>IF('Unit Types - Emission Rates'!D118=0,"",'Unit Types - Emission Rates'!D118)</f>
        <v/>
      </c>
      <c r="C116" s="269" t="str">
        <f>IF('Unit Types - Emission Rates'!E118=0,"",'Unit Types - Emission Rates'!E118)</f>
        <v/>
      </c>
      <c r="D116" s="269" t="str">
        <f>IF('Unit Types - Emission Rates'!F118=0,"",'Unit Types - Emission Rates'!F118)</f>
        <v/>
      </c>
      <c r="E116" s="269" t="str">
        <f>IF('Unit Types - Emission Rates'!K118="","",'Unit Types - Emission Rates'!K118)</f>
        <v/>
      </c>
      <c r="F116" s="269" t="str">
        <f>IF('Unit Types - Emission Rates'!L118="","",'Unit Types - Emission Rates'!L118)</f>
        <v/>
      </c>
      <c r="G116" s="261"/>
      <c r="H116" s="262"/>
      <c r="I116" s="259"/>
    </row>
    <row r="117" spans="1:9" x14ac:dyDescent="0.2">
      <c r="A117" s="265" t="s">
        <v>433</v>
      </c>
      <c r="B117" s="269" t="str">
        <f>IF('Unit Types - Emission Rates'!D119=0,"",'Unit Types - Emission Rates'!D119)</f>
        <v/>
      </c>
      <c r="C117" s="269" t="str">
        <f>IF('Unit Types - Emission Rates'!E119=0,"",'Unit Types - Emission Rates'!E119)</f>
        <v/>
      </c>
      <c r="D117" s="269" t="str">
        <f>IF('Unit Types - Emission Rates'!F119=0,"",'Unit Types - Emission Rates'!F119)</f>
        <v/>
      </c>
      <c r="E117" s="269" t="str">
        <f>IF('Unit Types - Emission Rates'!K119="","",'Unit Types - Emission Rates'!K119)</f>
        <v/>
      </c>
      <c r="F117" s="269" t="str">
        <f>IF('Unit Types - Emission Rates'!L119="","",'Unit Types - Emission Rates'!L119)</f>
        <v/>
      </c>
      <c r="G117" s="261"/>
      <c r="H117" s="262"/>
      <c r="I117" s="259"/>
    </row>
    <row r="118" spans="1:9" x14ac:dyDescent="0.2">
      <c r="A118" s="265" t="s">
        <v>433</v>
      </c>
      <c r="B118" s="269" t="str">
        <f>IF('Unit Types - Emission Rates'!D120=0,"",'Unit Types - Emission Rates'!D120)</f>
        <v/>
      </c>
      <c r="C118" s="269" t="str">
        <f>IF('Unit Types - Emission Rates'!E120=0,"",'Unit Types - Emission Rates'!E120)</f>
        <v/>
      </c>
      <c r="D118" s="269" t="str">
        <f>IF('Unit Types - Emission Rates'!F120=0,"",'Unit Types - Emission Rates'!F120)</f>
        <v/>
      </c>
      <c r="E118" s="269" t="str">
        <f>IF('Unit Types - Emission Rates'!K120="","",'Unit Types - Emission Rates'!K120)</f>
        <v/>
      </c>
      <c r="F118" s="269" t="str">
        <f>IF('Unit Types - Emission Rates'!L120="","",'Unit Types - Emission Rates'!L120)</f>
        <v/>
      </c>
      <c r="G118" s="261"/>
      <c r="H118" s="262"/>
      <c r="I118" s="259"/>
    </row>
    <row r="119" spans="1:9" x14ac:dyDescent="0.2">
      <c r="A119" s="265" t="s">
        <v>433</v>
      </c>
      <c r="B119" s="269" t="str">
        <f>IF('Unit Types - Emission Rates'!D121=0,"",'Unit Types - Emission Rates'!D121)</f>
        <v/>
      </c>
      <c r="C119" s="269" t="str">
        <f>IF('Unit Types - Emission Rates'!E121=0,"",'Unit Types - Emission Rates'!E121)</f>
        <v/>
      </c>
      <c r="D119" s="269" t="str">
        <f>IF('Unit Types - Emission Rates'!F121=0,"",'Unit Types - Emission Rates'!F121)</f>
        <v/>
      </c>
      <c r="E119" s="269" t="str">
        <f>IF('Unit Types - Emission Rates'!K121="","",'Unit Types - Emission Rates'!K121)</f>
        <v/>
      </c>
      <c r="F119" s="269" t="str">
        <f>IF('Unit Types - Emission Rates'!L121="","",'Unit Types - Emission Rates'!L121)</f>
        <v/>
      </c>
      <c r="G119" s="261"/>
      <c r="H119" s="262"/>
      <c r="I119" s="259"/>
    </row>
    <row r="120" spans="1:9" x14ac:dyDescent="0.2">
      <c r="A120" s="265" t="s">
        <v>433</v>
      </c>
      <c r="B120" s="269" t="str">
        <f>IF('Unit Types - Emission Rates'!D122=0,"",'Unit Types - Emission Rates'!D122)</f>
        <v/>
      </c>
      <c r="C120" s="269" t="str">
        <f>IF('Unit Types - Emission Rates'!E122=0,"",'Unit Types - Emission Rates'!E122)</f>
        <v/>
      </c>
      <c r="D120" s="269" t="str">
        <f>IF('Unit Types - Emission Rates'!F122=0,"",'Unit Types - Emission Rates'!F122)</f>
        <v/>
      </c>
      <c r="E120" s="269" t="str">
        <f>IF('Unit Types - Emission Rates'!K122="","",'Unit Types - Emission Rates'!K122)</f>
        <v/>
      </c>
      <c r="F120" s="269" t="str">
        <f>IF('Unit Types - Emission Rates'!L122="","",'Unit Types - Emission Rates'!L122)</f>
        <v/>
      </c>
      <c r="G120" s="261"/>
      <c r="H120" s="262"/>
      <c r="I120" s="259"/>
    </row>
    <row r="121" spans="1:9" x14ac:dyDescent="0.2">
      <c r="A121" s="265" t="s">
        <v>433</v>
      </c>
      <c r="B121" s="269" t="str">
        <f>IF('Unit Types - Emission Rates'!D123=0,"",'Unit Types - Emission Rates'!D123)</f>
        <v/>
      </c>
      <c r="C121" s="269" t="str">
        <f>IF('Unit Types - Emission Rates'!E123=0,"",'Unit Types - Emission Rates'!E123)</f>
        <v/>
      </c>
      <c r="D121" s="269" t="str">
        <f>IF('Unit Types - Emission Rates'!F123=0,"",'Unit Types - Emission Rates'!F123)</f>
        <v/>
      </c>
      <c r="E121" s="269" t="str">
        <f>IF('Unit Types - Emission Rates'!K123="","",'Unit Types - Emission Rates'!K123)</f>
        <v/>
      </c>
      <c r="F121" s="269" t="str">
        <f>IF('Unit Types - Emission Rates'!L123="","",'Unit Types - Emission Rates'!L123)</f>
        <v/>
      </c>
      <c r="G121" s="261"/>
      <c r="H121" s="262"/>
      <c r="I121" s="259"/>
    </row>
    <row r="122" spans="1:9" x14ac:dyDescent="0.2">
      <c r="A122" s="265" t="s">
        <v>433</v>
      </c>
      <c r="B122" s="269" t="str">
        <f>IF('Unit Types - Emission Rates'!D124=0,"",'Unit Types - Emission Rates'!D124)</f>
        <v/>
      </c>
      <c r="C122" s="269" t="str">
        <f>IF('Unit Types - Emission Rates'!E124=0,"",'Unit Types - Emission Rates'!E124)</f>
        <v/>
      </c>
      <c r="D122" s="269" t="str">
        <f>IF('Unit Types - Emission Rates'!F124=0,"",'Unit Types - Emission Rates'!F124)</f>
        <v/>
      </c>
      <c r="E122" s="269" t="str">
        <f>IF('Unit Types - Emission Rates'!K124="","",'Unit Types - Emission Rates'!K124)</f>
        <v/>
      </c>
      <c r="F122" s="269" t="str">
        <f>IF('Unit Types - Emission Rates'!L124="","",'Unit Types - Emission Rates'!L124)</f>
        <v/>
      </c>
      <c r="G122" s="261"/>
      <c r="H122" s="262"/>
      <c r="I122" s="259"/>
    </row>
    <row r="123" spans="1:9" x14ac:dyDescent="0.2">
      <c r="A123" s="265" t="s">
        <v>433</v>
      </c>
      <c r="B123" s="269" t="str">
        <f>IF('Unit Types - Emission Rates'!D125=0,"",'Unit Types - Emission Rates'!D125)</f>
        <v/>
      </c>
      <c r="C123" s="269" t="str">
        <f>IF('Unit Types - Emission Rates'!E125=0,"",'Unit Types - Emission Rates'!E125)</f>
        <v/>
      </c>
      <c r="D123" s="269" t="str">
        <f>IF('Unit Types - Emission Rates'!F125=0,"",'Unit Types - Emission Rates'!F125)</f>
        <v/>
      </c>
      <c r="E123" s="269" t="str">
        <f>IF('Unit Types - Emission Rates'!K125="","",'Unit Types - Emission Rates'!K125)</f>
        <v/>
      </c>
      <c r="F123" s="269" t="str">
        <f>IF('Unit Types - Emission Rates'!L125="","",'Unit Types - Emission Rates'!L125)</f>
        <v/>
      </c>
      <c r="G123" s="261"/>
      <c r="H123" s="262"/>
      <c r="I123" s="259"/>
    </row>
    <row r="124" spans="1:9" x14ac:dyDescent="0.2">
      <c r="A124" s="265" t="s">
        <v>433</v>
      </c>
      <c r="B124" s="269" t="str">
        <f>IF('Unit Types - Emission Rates'!D126=0,"",'Unit Types - Emission Rates'!D126)</f>
        <v/>
      </c>
      <c r="C124" s="269" t="str">
        <f>IF('Unit Types - Emission Rates'!E126=0,"",'Unit Types - Emission Rates'!E126)</f>
        <v/>
      </c>
      <c r="D124" s="269" t="str">
        <f>IF('Unit Types - Emission Rates'!F126=0,"",'Unit Types - Emission Rates'!F126)</f>
        <v/>
      </c>
      <c r="E124" s="269" t="str">
        <f>IF('Unit Types - Emission Rates'!K126="","",'Unit Types - Emission Rates'!K126)</f>
        <v/>
      </c>
      <c r="F124" s="269" t="str">
        <f>IF('Unit Types - Emission Rates'!L126="","",'Unit Types - Emission Rates'!L126)</f>
        <v/>
      </c>
      <c r="G124" s="261"/>
      <c r="H124" s="262"/>
      <c r="I124" s="259"/>
    </row>
    <row r="125" spans="1:9" x14ac:dyDescent="0.2">
      <c r="A125" s="265" t="s">
        <v>433</v>
      </c>
      <c r="B125" s="269" t="str">
        <f>IF('Unit Types - Emission Rates'!D127=0,"",'Unit Types - Emission Rates'!D127)</f>
        <v/>
      </c>
      <c r="C125" s="269" t="str">
        <f>IF('Unit Types - Emission Rates'!E127=0,"",'Unit Types - Emission Rates'!E127)</f>
        <v/>
      </c>
      <c r="D125" s="269" t="str">
        <f>IF('Unit Types - Emission Rates'!F127=0,"",'Unit Types - Emission Rates'!F127)</f>
        <v/>
      </c>
      <c r="E125" s="269" t="str">
        <f>IF('Unit Types - Emission Rates'!K127="","",'Unit Types - Emission Rates'!K127)</f>
        <v/>
      </c>
      <c r="F125" s="269" t="str">
        <f>IF('Unit Types - Emission Rates'!L127="","",'Unit Types - Emission Rates'!L127)</f>
        <v/>
      </c>
      <c r="G125" s="261"/>
      <c r="H125" s="262"/>
      <c r="I125" s="259"/>
    </row>
    <row r="126" spans="1:9" x14ac:dyDescent="0.2">
      <c r="A126" s="265" t="s">
        <v>433</v>
      </c>
      <c r="B126" s="269" t="str">
        <f>IF('Unit Types - Emission Rates'!D128=0,"",'Unit Types - Emission Rates'!D128)</f>
        <v/>
      </c>
      <c r="C126" s="269" t="str">
        <f>IF('Unit Types - Emission Rates'!E128=0,"",'Unit Types - Emission Rates'!E128)</f>
        <v/>
      </c>
      <c r="D126" s="269" t="str">
        <f>IF('Unit Types - Emission Rates'!F128=0,"",'Unit Types - Emission Rates'!F128)</f>
        <v/>
      </c>
      <c r="E126" s="269" t="str">
        <f>IF('Unit Types - Emission Rates'!K128="","",'Unit Types - Emission Rates'!K128)</f>
        <v/>
      </c>
      <c r="F126" s="269" t="str">
        <f>IF('Unit Types - Emission Rates'!L128="","",'Unit Types - Emission Rates'!L128)</f>
        <v/>
      </c>
      <c r="G126" s="261"/>
      <c r="H126" s="262"/>
      <c r="I126" s="259"/>
    </row>
    <row r="127" spans="1:9" x14ac:dyDescent="0.2">
      <c r="A127" s="265" t="s">
        <v>433</v>
      </c>
      <c r="B127" s="269" t="str">
        <f>IF('Unit Types - Emission Rates'!D129=0,"",'Unit Types - Emission Rates'!D129)</f>
        <v/>
      </c>
      <c r="C127" s="269" t="str">
        <f>IF('Unit Types - Emission Rates'!E129=0,"",'Unit Types - Emission Rates'!E129)</f>
        <v/>
      </c>
      <c r="D127" s="269" t="str">
        <f>IF('Unit Types - Emission Rates'!F129=0,"",'Unit Types - Emission Rates'!F129)</f>
        <v/>
      </c>
      <c r="E127" s="269" t="str">
        <f>IF('Unit Types - Emission Rates'!K129="","",'Unit Types - Emission Rates'!K129)</f>
        <v/>
      </c>
      <c r="F127" s="269" t="str">
        <f>IF('Unit Types - Emission Rates'!L129="","",'Unit Types - Emission Rates'!L129)</f>
        <v/>
      </c>
      <c r="G127" s="261"/>
      <c r="H127" s="262"/>
      <c r="I127" s="259"/>
    </row>
    <row r="128" spans="1:9" x14ac:dyDescent="0.2">
      <c r="A128" s="265" t="s">
        <v>433</v>
      </c>
      <c r="B128" s="269" t="str">
        <f>IF('Unit Types - Emission Rates'!D130=0,"",'Unit Types - Emission Rates'!D130)</f>
        <v/>
      </c>
      <c r="C128" s="269" t="str">
        <f>IF('Unit Types - Emission Rates'!E130=0,"",'Unit Types - Emission Rates'!E130)</f>
        <v/>
      </c>
      <c r="D128" s="269" t="str">
        <f>IF('Unit Types - Emission Rates'!F130=0,"",'Unit Types - Emission Rates'!F130)</f>
        <v/>
      </c>
      <c r="E128" s="269" t="str">
        <f>IF('Unit Types - Emission Rates'!K130="","",'Unit Types - Emission Rates'!K130)</f>
        <v/>
      </c>
      <c r="F128" s="269" t="str">
        <f>IF('Unit Types - Emission Rates'!L130="","",'Unit Types - Emission Rates'!L130)</f>
        <v/>
      </c>
      <c r="G128" s="261"/>
      <c r="H128" s="262"/>
      <c r="I128" s="259"/>
    </row>
    <row r="129" spans="1:9" x14ac:dyDescent="0.2">
      <c r="A129" s="265" t="s">
        <v>433</v>
      </c>
      <c r="B129" s="269" t="str">
        <f>IF('Unit Types - Emission Rates'!D131=0,"",'Unit Types - Emission Rates'!D131)</f>
        <v/>
      </c>
      <c r="C129" s="269" t="str">
        <f>IF('Unit Types - Emission Rates'!E131=0,"",'Unit Types - Emission Rates'!E131)</f>
        <v/>
      </c>
      <c r="D129" s="269" t="str">
        <f>IF('Unit Types - Emission Rates'!F131=0,"",'Unit Types - Emission Rates'!F131)</f>
        <v/>
      </c>
      <c r="E129" s="269" t="str">
        <f>IF('Unit Types - Emission Rates'!K131="","",'Unit Types - Emission Rates'!K131)</f>
        <v/>
      </c>
      <c r="F129" s="269" t="str">
        <f>IF('Unit Types - Emission Rates'!L131="","",'Unit Types - Emission Rates'!L131)</f>
        <v/>
      </c>
      <c r="G129" s="261"/>
      <c r="H129" s="262"/>
      <c r="I129" s="259"/>
    </row>
    <row r="130" spans="1:9" x14ac:dyDescent="0.2">
      <c r="A130" s="265" t="s">
        <v>433</v>
      </c>
      <c r="B130" s="269" t="str">
        <f>IF('Unit Types - Emission Rates'!D132=0,"",'Unit Types - Emission Rates'!D132)</f>
        <v/>
      </c>
      <c r="C130" s="269" t="str">
        <f>IF('Unit Types - Emission Rates'!E132=0,"",'Unit Types - Emission Rates'!E132)</f>
        <v/>
      </c>
      <c r="D130" s="269" t="str">
        <f>IF('Unit Types - Emission Rates'!F132=0,"",'Unit Types - Emission Rates'!F132)</f>
        <v/>
      </c>
      <c r="E130" s="269" t="str">
        <f>IF('Unit Types - Emission Rates'!K132="","",'Unit Types - Emission Rates'!K132)</f>
        <v/>
      </c>
      <c r="F130" s="269" t="str">
        <f>IF('Unit Types - Emission Rates'!L132="","",'Unit Types - Emission Rates'!L132)</f>
        <v/>
      </c>
      <c r="G130" s="261"/>
      <c r="H130" s="262"/>
      <c r="I130" s="259"/>
    </row>
    <row r="131" spans="1:9" x14ac:dyDescent="0.2">
      <c r="A131" s="265" t="s">
        <v>433</v>
      </c>
      <c r="B131" s="269" t="str">
        <f>IF('Unit Types - Emission Rates'!D133=0,"",'Unit Types - Emission Rates'!D133)</f>
        <v/>
      </c>
      <c r="C131" s="269" t="str">
        <f>IF('Unit Types - Emission Rates'!E133=0,"",'Unit Types - Emission Rates'!E133)</f>
        <v/>
      </c>
      <c r="D131" s="269" t="str">
        <f>IF('Unit Types - Emission Rates'!F133=0,"",'Unit Types - Emission Rates'!F133)</f>
        <v/>
      </c>
      <c r="E131" s="269" t="str">
        <f>IF('Unit Types - Emission Rates'!K133="","",'Unit Types - Emission Rates'!K133)</f>
        <v/>
      </c>
      <c r="F131" s="269" t="str">
        <f>IF('Unit Types - Emission Rates'!L133="","",'Unit Types - Emission Rates'!L133)</f>
        <v/>
      </c>
      <c r="G131" s="261"/>
      <c r="H131" s="262"/>
      <c r="I131" s="259"/>
    </row>
    <row r="132" spans="1:9" x14ac:dyDescent="0.2">
      <c r="A132" s="265" t="s">
        <v>433</v>
      </c>
      <c r="B132" s="269" t="str">
        <f>IF('Unit Types - Emission Rates'!D134=0,"",'Unit Types - Emission Rates'!D134)</f>
        <v/>
      </c>
      <c r="C132" s="269" t="str">
        <f>IF('Unit Types - Emission Rates'!E134=0,"",'Unit Types - Emission Rates'!E134)</f>
        <v/>
      </c>
      <c r="D132" s="269" t="str">
        <f>IF('Unit Types - Emission Rates'!F134=0,"",'Unit Types - Emission Rates'!F134)</f>
        <v/>
      </c>
      <c r="E132" s="269" t="str">
        <f>IF('Unit Types - Emission Rates'!K134="","",'Unit Types - Emission Rates'!K134)</f>
        <v/>
      </c>
      <c r="F132" s="269" t="str">
        <f>IF('Unit Types - Emission Rates'!L134="","",'Unit Types - Emission Rates'!L134)</f>
        <v/>
      </c>
      <c r="G132" s="261"/>
      <c r="H132" s="262"/>
      <c r="I132" s="259"/>
    </row>
    <row r="133" spans="1:9" x14ac:dyDescent="0.2">
      <c r="A133" s="265" t="s">
        <v>433</v>
      </c>
      <c r="B133" s="269" t="str">
        <f>IF('Unit Types - Emission Rates'!D135=0,"",'Unit Types - Emission Rates'!D135)</f>
        <v/>
      </c>
      <c r="C133" s="269" t="str">
        <f>IF('Unit Types - Emission Rates'!E135=0,"",'Unit Types - Emission Rates'!E135)</f>
        <v/>
      </c>
      <c r="D133" s="269" t="str">
        <f>IF('Unit Types - Emission Rates'!F135=0,"",'Unit Types - Emission Rates'!F135)</f>
        <v/>
      </c>
      <c r="E133" s="269" t="str">
        <f>IF('Unit Types - Emission Rates'!K135="","",'Unit Types - Emission Rates'!K135)</f>
        <v/>
      </c>
      <c r="F133" s="269" t="str">
        <f>IF('Unit Types - Emission Rates'!L135="","",'Unit Types - Emission Rates'!L135)</f>
        <v/>
      </c>
      <c r="G133" s="261"/>
      <c r="H133" s="262"/>
      <c r="I133" s="259"/>
    </row>
    <row r="134" spans="1:9" x14ac:dyDescent="0.2">
      <c r="A134" s="265" t="s">
        <v>433</v>
      </c>
      <c r="B134" s="269" t="str">
        <f>IF('Unit Types - Emission Rates'!D136=0,"",'Unit Types - Emission Rates'!D136)</f>
        <v/>
      </c>
      <c r="C134" s="269" t="str">
        <f>IF('Unit Types - Emission Rates'!E136=0,"",'Unit Types - Emission Rates'!E136)</f>
        <v/>
      </c>
      <c r="D134" s="269" t="str">
        <f>IF('Unit Types - Emission Rates'!F136=0,"",'Unit Types - Emission Rates'!F136)</f>
        <v/>
      </c>
      <c r="E134" s="269" t="str">
        <f>IF('Unit Types - Emission Rates'!K136="","",'Unit Types - Emission Rates'!K136)</f>
        <v/>
      </c>
      <c r="F134" s="269" t="str">
        <f>IF('Unit Types - Emission Rates'!L136="","",'Unit Types - Emission Rates'!L136)</f>
        <v/>
      </c>
      <c r="G134" s="261"/>
      <c r="H134" s="262"/>
      <c r="I134" s="259"/>
    </row>
    <row r="135" spans="1:9" x14ac:dyDescent="0.2">
      <c r="A135" s="265" t="s">
        <v>433</v>
      </c>
      <c r="B135" s="269" t="str">
        <f>IF('Unit Types - Emission Rates'!D137=0,"",'Unit Types - Emission Rates'!D137)</f>
        <v/>
      </c>
      <c r="C135" s="269" t="str">
        <f>IF('Unit Types - Emission Rates'!E137=0,"",'Unit Types - Emission Rates'!E137)</f>
        <v/>
      </c>
      <c r="D135" s="269" t="str">
        <f>IF('Unit Types - Emission Rates'!F137=0,"",'Unit Types - Emission Rates'!F137)</f>
        <v/>
      </c>
      <c r="E135" s="269" t="str">
        <f>IF('Unit Types - Emission Rates'!K137="","",'Unit Types - Emission Rates'!K137)</f>
        <v/>
      </c>
      <c r="F135" s="269" t="str">
        <f>IF('Unit Types - Emission Rates'!L137="","",'Unit Types - Emission Rates'!L137)</f>
        <v/>
      </c>
      <c r="G135" s="261"/>
      <c r="H135" s="262"/>
      <c r="I135" s="259"/>
    </row>
    <row r="136" spans="1:9" x14ac:dyDescent="0.2">
      <c r="A136" s="265" t="s">
        <v>433</v>
      </c>
      <c r="B136" s="269" t="str">
        <f>IF('Unit Types - Emission Rates'!D138=0,"",'Unit Types - Emission Rates'!D138)</f>
        <v/>
      </c>
      <c r="C136" s="269" t="str">
        <f>IF('Unit Types - Emission Rates'!E138=0,"",'Unit Types - Emission Rates'!E138)</f>
        <v/>
      </c>
      <c r="D136" s="269" t="str">
        <f>IF('Unit Types - Emission Rates'!F138=0,"",'Unit Types - Emission Rates'!F138)</f>
        <v/>
      </c>
      <c r="E136" s="269" t="str">
        <f>IF('Unit Types - Emission Rates'!K138="","",'Unit Types - Emission Rates'!K138)</f>
        <v/>
      </c>
      <c r="F136" s="269" t="str">
        <f>IF('Unit Types - Emission Rates'!L138="","",'Unit Types - Emission Rates'!L138)</f>
        <v/>
      </c>
      <c r="G136" s="261"/>
      <c r="H136" s="262"/>
      <c r="I136" s="259"/>
    </row>
    <row r="137" spans="1:9" x14ac:dyDescent="0.2">
      <c r="A137" s="265" t="s">
        <v>433</v>
      </c>
      <c r="B137" s="269" t="str">
        <f>IF('Unit Types - Emission Rates'!D139=0,"",'Unit Types - Emission Rates'!D139)</f>
        <v/>
      </c>
      <c r="C137" s="269" t="str">
        <f>IF('Unit Types - Emission Rates'!E139=0,"",'Unit Types - Emission Rates'!E139)</f>
        <v/>
      </c>
      <c r="D137" s="269" t="str">
        <f>IF('Unit Types - Emission Rates'!F139=0,"",'Unit Types - Emission Rates'!F139)</f>
        <v/>
      </c>
      <c r="E137" s="269" t="str">
        <f>IF('Unit Types - Emission Rates'!K139="","",'Unit Types - Emission Rates'!K139)</f>
        <v/>
      </c>
      <c r="F137" s="269" t="str">
        <f>IF('Unit Types - Emission Rates'!L139="","",'Unit Types - Emission Rates'!L139)</f>
        <v/>
      </c>
      <c r="G137" s="261"/>
      <c r="H137" s="262"/>
      <c r="I137" s="259"/>
    </row>
    <row r="138" spans="1:9" x14ac:dyDescent="0.2">
      <c r="A138" s="265" t="s">
        <v>433</v>
      </c>
      <c r="B138" s="269" t="str">
        <f>IF('Unit Types - Emission Rates'!D140=0,"",'Unit Types - Emission Rates'!D140)</f>
        <v/>
      </c>
      <c r="C138" s="269" t="str">
        <f>IF('Unit Types - Emission Rates'!E140=0,"",'Unit Types - Emission Rates'!E140)</f>
        <v/>
      </c>
      <c r="D138" s="269" t="str">
        <f>IF('Unit Types - Emission Rates'!F140=0,"",'Unit Types - Emission Rates'!F140)</f>
        <v/>
      </c>
      <c r="E138" s="269" t="str">
        <f>IF('Unit Types - Emission Rates'!K140="","",'Unit Types - Emission Rates'!K140)</f>
        <v/>
      </c>
      <c r="F138" s="269" t="str">
        <f>IF('Unit Types - Emission Rates'!L140="","",'Unit Types - Emission Rates'!L140)</f>
        <v/>
      </c>
      <c r="G138" s="261"/>
      <c r="H138" s="262"/>
      <c r="I138" s="259"/>
    </row>
    <row r="139" spans="1:9" x14ac:dyDescent="0.2">
      <c r="A139" s="265" t="s">
        <v>433</v>
      </c>
      <c r="B139" s="269" t="str">
        <f>IF('Unit Types - Emission Rates'!D141=0,"",'Unit Types - Emission Rates'!D141)</f>
        <v/>
      </c>
      <c r="C139" s="269" t="str">
        <f>IF('Unit Types - Emission Rates'!E141=0,"",'Unit Types - Emission Rates'!E141)</f>
        <v/>
      </c>
      <c r="D139" s="269" t="str">
        <f>IF('Unit Types - Emission Rates'!F141=0,"",'Unit Types - Emission Rates'!F141)</f>
        <v/>
      </c>
      <c r="E139" s="269" t="str">
        <f>IF('Unit Types - Emission Rates'!K141="","",'Unit Types - Emission Rates'!K141)</f>
        <v/>
      </c>
      <c r="F139" s="269" t="str">
        <f>IF('Unit Types - Emission Rates'!L141="","",'Unit Types - Emission Rates'!L141)</f>
        <v/>
      </c>
      <c r="G139" s="261"/>
      <c r="H139" s="262"/>
      <c r="I139" s="259"/>
    </row>
    <row r="140" spans="1:9" x14ac:dyDescent="0.2">
      <c r="A140" s="265" t="s">
        <v>433</v>
      </c>
      <c r="B140" s="269" t="str">
        <f>IF('Unit Types - Emission Rates'!D142=0,"",'Unit Types - Emission Rates'!D142)</f>
        <v/>
      </c>
      <c r="C140" s="269" t="str">
        <f>IF('Unit Types - Emission Rates'!E142=0,"",'Unit Types - Emission Rates'!E142)</f>
        <v/>
      </c>
      <c r="D140" s="269" t="str">
        <f>IF('Unit Types - Emission Rates'!F142=0,"",'Unit Types - Emission Rates'!F142)</f>
        <v/>
      </c>
      <c r="E140" s="269" t="str">
        <f>IF('Unit Types - Emission Rates'!K142="","",'Unit Types - Emission Rates'!K142)</f>
        <v/>
      </c>
      <c r="F140" s="269" t="str">
        <f>IF('Unit Types - Emission Rates'!L142="","",'Unit Types - Emission Rates'!L142)</f>
        <v/>
      </c>
      <c r="G140" s="261"/>
      <c r="H140" s="262"/>
      <c r="I140" s="259"/>
    </row>
    <row r="141" spans="1:9" x14ac:dyDescent="0.2">
      <c r="A141" s="265" t="s">
        <v>433</v>
      </c>
      <c r="B141" s="269" t="str">
        <f>IF('Unit Types - Emission Rates'!D143=0,"",'Unit Types - Emission Rates'!D143)</f>
        <v/>
      </c>
      <c r="C141" s="269" t="str">
        <f>IF('Unit Types - Emission Rates'!E143=0,"",'Unit Types - Emission Rates'!E143)</f>
        <v/>
      </c>
      <c r="D141" s="269" t="str">
        <f>IF('Unit Types - Emission Rates'!F143=0,"",'Unit Types - Emission Rates'!F143)</f>
        <v/>
      </c>
      <c r="E141" s="269" t="str">
        <f>IF('Unit Types - Emission Rates'!K143="","",'Unit Types - Emission Rates'!K143)</f>
        <v/>
      </c>
      <c r="F141" s="269" t="str">
        <f>IF('Unit Types - Emission Rates'!L143="","",'Unit Types - Emission Rates'!L143)</f>
        <v/>
      </c>
      <c r="G141" s="261"/>
      <c r="H141" s="262"/>
      <c r="I141" s="259"/>
    </row>
    <row r="142" spans="1:9" x14ac:dyDescent="0.2">
      <c r="A142" s="265" t="s">
        <v>433</v>
      </c>
      <c r="B142" s="269" t="str">
        <f>IF('Unit Types - Emission Rates'!D144=0,"",'Unit Types - Emission Rates'!D144)</f>
        <v/>
      </c>
      <c r="C142" s="269" t="str">
        <f>IF('Unit Types - Emission Rates'!E144=0,"",'Unit Types - Emission Rates'!E144)</f>
        <v/>
      </c>
      <c r="D142" s="269" t="str">
        <f>IF('Unit Types - Emission Rates'!F144=0,"",'Unit Types - Emission Rates'!F144)</f>
        <v/>
      </c>
      <c r="E142" s="269" t="str">
        <f>IF('Unit Types - Emission Rates'!K144="","",'Unit Types - Emission Rates'!K144)</f>
        <v/>
      </c>
      <c r="F142" s="269" t="str">
        <f>IF('Unit Types - Emission Rates'!L144="","",'Unit Types - Emission Rates'!L144)</f>
        <v/>
      </c>
      <c r="G142" s="261"/>
      <c r="H142" s="262"/>
      <c r="I142" s="259"/>
    </row>
    <row r="143" spans="1:9" x14ac:dyDescent="0.2">
      <c r="A143" s="265" t="s">
        <v>433</v>
      </c>
      <c r="B143" s="269" t="str">
        <f>IF('Unit Types - Emission Rates'!D145=0,"",'Unit Types - Emission Rates'!D145)</f>
        <v/>
      </c>
      <c r="C143" s="269" t="str">
        <f>IF('Unit Types - Emission Rates'!E145=0,"",'Unit Types - Emission Rates'!E145)</f>
        <v/>
      </c>
      <c r="D143" s="269" t="str">
        <f>IF('Unit Types - Emission Rates'!F145=0,"",'Unit Types - Emission Rates'!F145)</f>
        <v/>
      </c>
      <c r="E143" s="269" t="str">
        <f>IF('Unit Types - Emission Rates'!K145="","",'Unit Types - Emission Rates'!K145)</f>
        <v/>
      </c>
      <c r="F143" s="269" t="str">
        <f>IF('Unit Types - Emission Rates'!L145="","",'Unit Types - Emission Rates'!L145)</f>
        <v/>
      </c>
      <c r="G143" s="261"/>
      <c r="H143" s="262"/>
      <c r="I143" s="259"/>
    </row>
    <row r="144" spans="1:9" x14ac:dyDescent="0.2">
      <c r="A144" s="265" t="s">
        <v>433</v>
      </c>
      <c r="B144" s="269" t="str">
        <f>IF('Unit Types - Emission Rates'!D146=0,"",'Unit Types - Emission Rates'!D146)</f>
        <v/>
      </c>
      <c r="C144" s="269" t="str">
        <f>IF('Unit Types - Emission Rates'!E146=0,"",'Unit Types - Emission Rates'!E146)</f>
        <v/>
      </c>
      <c r="D144" s="269" t="str">
        <f>IF('Unit Types - Emission Rates'!F146=0,"",'Unit Types - Emission Rates'!F146)</f>
        <v/>
      </c>
      <c r="E144" s="269" t="str">
        <f>IF('Unit Types - Emission Rates'!K146="","",'Unit Types - Emission Rates'!K146)</f>
        <v/>
      </c>
      <c r="F144" s="269" t="str">
        <f>IF('Unit Types - Emission Rates'!L146="","",'Unit Types - Emission Rates'!L146)</f>
        <v/>
      </c>
      <c r="G144" s="261"/>
      <c r="H144" s="262"/>
      <c r="I144" s="259"/>
    </row>
    <row r="145" spans="1:9" x14ac:dyDescent="0.2">
      <c r="A145" s="265" t="s">
        <v>433</v>
      </c>
      <c r="B145" s="269" t="str">
        <f>IF('Unit Types - Emission Rates'!D147=0,"",'Unit Types - Emission Rates'!D147)</f>
        <v/>
      </c>
      <c r="C145" s="269" t="str">
        <f>IF('Unit Types - Emission Rates'!E147=0,"",'Unit Types - Emission Rates'!E147)</f>
        <v/>
      </c>
      <c r="D145" s="269" t="str">
        <f>IF('Unit Types - Emission Rates'!F147=0,"",'Unit Types - Emission Rates'!F147)</f>
        <v/>
      </c>
      <c r="E145" s="269" t="str">
        <f>IF('Unit Types - Emission Rates'!K147="","",'Unit Types - Emission Rates'!K147)</f>
        <v/>
      </c>
      <c r="F145" s="269" t="str">
        <f>IF('Unit Types - Emission Rates'!L147="","",'Unit Types - Emission Rates'!L147)</f>
        <v/>
      </c>
      <c r="G145" s="261"/>
      <c r="H145" s="262"/>
      <c r="I145" s="259"/>
    </row>
    <row r="146" spans="1:9" x14ac:dyDescent="0.2">
      <c r="A146" s="265" t="s">
        <v>433</v>
      </c>
      <c r="B146" s="269" t="str">
        <f>IF('Unit Types - Emission Rates'!D148=0,"",'Unit Types - Emission Rates'!D148)</f>
        <v/>
      </c>
      <c r="C146" s="269" t="str">
        <f>IF('Unit Types - Emission Rates'!E148=0,"",'Unit Types - Emission Rates'!E148)</f>
        <v/>
      </c>
      <c r="D146" s="269" t="str">
        <f>IF('Unit Types - Emission Rates'!F148=0,"",'Unit Types - Emission Rates'!F148)</f>
        <v/>
      </c>
      <c r="E146" s="269" t="str">
        <f>IF('Unit Types - Emission Rates'!K148="","",'Unit Types - Emission Rates'!K148)</f>
        <v/>
      </c>
      <c r="F146" s="269" t="str">
        <f>IF('Unit Types - Emission Rates'!L148="","",'Unit Types - Emission Rates'!L148)</f>
        <v/>
      </c>
      <c r="G146" s="261"/>
      <c r="H146" s="262"/>
      <c r="I146" s="259"/>
    </row>
    <row r="147" spans="1:9" x14ac:dyDescent="0.2">
      <c r="A147" s="265" t="s">
        <v>433</v>
      </c>
      <c r="B147" s="269" t="str">
        <f>IF('Unit Types - Emission Rates'!D149=0,"",'Unit Types - Emission Rates'!D149)</f>
        <v/>
      </c>
      <c r="C147" s="269" t="str">
        <f>IF('Unit Types - Emission Rates'!E149=0,"",'Unit Types - Emission Rates'!E149)</f>
        <v/>
      </c>
      <c r="D147" s="269" t="str">
        <f>IF('Unit Types - Emission Rates'!F149=0,"",'Unit Types - Emission Rates'!F149)</f>
        <v/>
      </c>
      <c r="E147" s="269" t="str">
        <f>IF('Unit Types - Emission Rates'!K149="","",'Unit Types - Emission Rates'!K149)</f>
        <v/>
      </c>
      <c r="F147" s="269" t="str">
        <f>IF('Unit Types - Emission Rates'!L149="","",'Unit Types - Emission Rates'!L149)</f>
        <v/>
      </c>
      <c r="G147" s="261"/>
      <c r="H147" s="262"/>
      <c r="I147" s="259"/>
    </row>
    <row r="148" spans="1:9" x14ac:dyDescent="0.2">
      <c r="A148" s="265" t="s">
        <v>433</v>
      </c>
      <c r="B148" s="269" t="str">
        <f>IF('Unit Types - Emission Rates'!D150=0,"",'Unit Types - Emission Rates'!D150)</f>
        <v/>
      </c>
      <c r="C148" s="269" t="str">
        <f>IF('Unit Types - Emission Rates'!E150=0,"",'Unit Types - Emission Rates'!E150)</f>
        <v/>
      </c>
      <c r="D148" s="269" t="str">
        <f>IF('Unit Types - Emission Rates'!F150=0,"",'Unit Types - Emission Rates'!F150)</f>
        <v/>
      </c>
      <c r="E148" s="269" t="str">
        <f>IF('Unit Types - Emission Rates'!K150="","",'Unit Types - Emission Rates'!K150)</f>
        <v/>
      </c>
      <c r="F148" s="269" t="str">
        <f>IF('Unit Types - Emission Rates'!L150="","",'Unit Types - Emission Rates'!L150)</f>
        <v/>
      </c>
      <c r="G148" s="261"/>
      <c r="H148" s="262"/>
      <c r="I148" s="259"/>
    </row>
    <row r="149" spans="1:9" x14ac:dyDescent="0.2">
      <c r="A149" s="265" t="s">
        <v>433</v>
      </c>
      <c r="B149" s="269" t="str">
        <f>IF('Unit Types - Emission Rates'!D151=0,"",'Unit Types - Emission Rates'!D151)</f>
        <v/>
      </c>
      <c r="C149" s="269" t="str">
        <f>IF('Unit Types - Emission Rates'!E151=0,"",'Unit Types - Emission Rates'!E151)</f>
        <v/>
      </c>
      <c r="D149" s="269" t="str">
        <f>IF('Unit Types - Emission Rates'!F151=0,"",'Unit Types - Emission Rates'!F151)</f>
        <v/>
      </c>
      <c r="E149" s="269" t="str">
        <f>IF('Unit Types - Emission Rates'!K151="","",'Unit Types - Emission Rates'!K151)</f>
        <v/>
      </c>
      <c r="F149" s="269" t="str">
        <f>IF('Unit Types - Emission Rates'!L151="","",'Unit Types - Emission Rates'!L151)</f>
        <v/>
      </c>
      <c r="G149" s="261"/>
      <c r="H149" s="262"/>
      <c r="I149" s="259"/>
    </row>
    <row r="150" spans="1:9" x14ac:dyDescent="0.2">
      <c r="A150" s="265" t="s">
        <v>433</v>
      </c>
      <c r="B150" s="269" t="str">
        <f>IF('Unit Types - Emission Rates'!D152=0,"",'Unit Types - Emission Rates'!D152)</f>
        <v/>
      </c>
      <c r="C150" s="269" t="str">
        <f>IF('Unit Types - Emission Rates'!E152=0,"",'Unit Types - Emission Rates'!E152)</f>
        <v/>
      </c>
      <c r="D150" s="269" t="str">
        <f>IF('Unit Types - Emission Rates'!F152=0,"",'Unit Types - Emission Rates'!F152)</f>
        <v/>
      </c>
      <c r="E150" s="269" t="str">
        <f>IF('Unit Types - Emission Rates'!K152="","",'Unit Types - Emission Rates'!K152)</f>
        <v/>
      </c>
      <c r="F150" s="269" t="str">
        <f>IF('Unit Types - Emission Rates'!L152="","",'Unit Types - Emission Rates'!L152)</f>
        <v/>
      </c>
      <c r="G150" s="261"/>
      <c r="H150" s="262"/>
      <c r="I150" s="259"/>
    </row>
    <row r="151" spans="1:9" x14ac:dyDescent="0.2">
      <c r="A151" s="265" t="s">
        <v>433</v>
      </c>
      <c r="B151" s="269" t="str">
        <f>IF('Unit Types - Emission Rates'!D153=0,"",'Unit Types - Emission Rates'!D153)</f>
        <v/>
      </c>
      <c r="C151" s="269" t="str">
        <f>IF('Unit Types - Emission Rates'!E153=0,"",'Unit Types - Emission Rates'!E153)</f>
        <v/>
      </c>
      <c r="D151" s="269" t="str">
        <f>IF('Unit Types - Emission Rates'!F153=0,"",'Unit Types - Emission Rates'!F153)</f>
        <v/>
      </c>
      <c r="E151" s="269" t="str">
        <f>IF('Unit Types - Emission Rates'!K153="","",'Unit Types - Emission Rates'!K153)</f>
        <v/>
      </c>
      <c r="F151" s="269" t="str">
        <f>IF('Unit Types - Emission Rates'!L153="","",'Unit Types - Emission Rates'!L153)</f>
        <v/>
      </c>
      <c r="G151" s="261"/>
      <c r="H151" s="262"/>
      <c r="I151" s="259"/>
    </row>
    <row r="152" spans="1:9" x14ac:dyDescent="0.2">
      <c r="A152" s="265" t="s">
        <v>433</v>
      </c>
      <c r="B152" s="269" t="str">
        <f>IF('Unit Types - Emission Rates'!D154=0,"",'Unit Types - Emission Rates'!D154)</f>
        <v/>
      </c>
      <c r="C152" s="269" t="str">
        <f>IF('Unit Types - Emission Rates'!E154=0,"",'Unit Types - Emission Rates'!E154)</f>
        <v/>
      </c>
      <c r="D152" s="269" t="str">
        <f>IF('Unit Types - Emission Rates'!F154=0,"",'Unit Types - Emission Rates'!F154)</f>
        <v/>
      </c>
      <c r="E152" s="269" t="str">
        <f>IF('Unit Types - Emission Rates'!K154="","",'Unit Types - Emission Rates'!K154)</f>
        <v/>
      </c>
      <c r="F152" s="269" t="str">
        <f>IF('Unit Types - Emission Rates'!L154="","",'Unit Types - Emission Rates'!L154)</f>
        <v/>
      </c>
      <c r="G152" s="261"/>
      <c r="H152" s="262"/>
      <c r="I152" s="259"/>
    </row>
    <row r="153" spans="1:9" x14ac:dyDescent="0.2">
      <c r="A153" s="265" t="s">
        <v>433</v>
      </c>
      <c r="B153" s="269" t="str">
        <f>IF('Unit Types - Emission Rates'!D155=0,"",'Unit Types - Emission Rates'!D155)</f>
        <v/>
      </c>
      <c r="C153" s="269" t="str">
        <f>IF('Unit Types - Emission Rates'!E155=0,"",'Unit Types - Emission Rates'!E155)</f>
        <v/>
      </c>
      <c r="D153" s="269" t="str">
        <f>IF('Unit Types - Emission Rates'!F155=0,"",'Unit Types - Emission Rates'!F155)</f>
        <v/>
      </c>
      <c r="E153" s="269" t="str">
        <f>IF('Unit Types - Emission Rates'!K155="","",'Unit Types - Emission Rates'!K155)</f>
        <v/>
      </c>
      <c r="F153" s="269" t="str">
        <f>IF('Unit Types - Emission Rates'!L155="","",'Unit Types - Emission Rates'!L155)</f>
        <v/>
      </c>
      <c r="G153" s="261"/>
      <c r="H153" s="262"/>
      <c r="I153" s="259"/>
    </row>
    <row r="154" spans="1:9" x14ac:dyDescent="0.2">
      <c r="A154" s="265" t="s">
        <v>433</v>
      </c>
      <c r="B154" s="269" t="str">
        <f>IF('Unit Types - Emission Rates'!D156=0,"",'Unit Types - Emission Rates'!D156)</f>
        <v/>
      </c>
      <c r="C154" s="269" t="str">
        <f>IF('Unit Types - Emission Rates'!E156=0,"",'Unit Types - Emission Rates'!E156)</f>
        <v/>
      </c>
      <c r="D154" s="269" t="str">
        <f>IF('Unit Types - Emission Rates'!F156=0,"",'Unit Types - Emission Rates'!F156)</f>
        <v/>
      </c>
      <c r="E154" s="269" t="str">
        <f>IF('Unit Types - Emission Rates'!K156="","",'Unit Types - Emission Rates'!K156)</f>
        <v/>
      </c>
      <c r="F154" s="269" t="str">
        <f>IF('Unit Types - Emission Rates'!L156="","",'Unit Types - Emission Rates'!L156)</f>
        <v/>
      </c>
      <c r="G154" s="261"/>
      <c r="H154" s="262"/>
      <c r="I154" s="259"/>
    </row>
    <row r="155" spans="1:9" x14ac:dyDescent="0.2">
      <c r="A155" s="265" t="s">
        <v>433</v>
      </c>
      <c r="B155" s="269" t="str">
        <f>IF('Unit Types - Emission Rates'!D157=0,"",'Unit Types - Emission Rates'!D157)</f>
        <v/>
      </c>
      <c r="C155" s="269" t="str">
        <f>IF('Unit Types - Emission Rates'!E157=0,"",'Unit Types - Emission Rates'!E157)</f>
        <v/>
      </c>
      <c r="D155" s="269" t="str">
        <f>IF('Unit Types - Emission Rates'!F157=0,"",'Unit Types - Emission Rates'!F157)</f>
        <v/>
      </c>
      <c r="E155" s="269" t="str">
        <f>IF('Unit Types - Emission Rates'!K157="","",'Unit Types - Emission Rates'!K157)</f>
        <v/>
      </c>
      <c r="F155" s="269" t="str">
        <f>IF('Unit Types - Emission Rates'!L157="","",'Unit Types - Emission Rates'!L157)</f>
        <v/>
      </c>
      <c r="G155" s="261"/>
      <c r="H155" s="262"/>
      <c r="I155" s="259"/>
    </row>
    <row r="156" spans="1:9" x14ac:dyDescent="0.2">
      <c r="A156" s="265" t="s">
        <v>433</v>
      </c>
      <c r="B156" s="269" t="str">
        <f>IF('Unit Types - Emission Rates'!D158=0,"",'Unit Types - Emission Rates'!D158)</f>
        <v/>
      </c>
      <c r="C156" s="269" t="str">
        <f>IF('Unit Types - Emission Rates'!E158=0,"",'Unit Types - Emission Rates'!E158)</f>
        <v/>
      </c>
      <c r="D156" s="269" t="str">
        <f>IF('Unit Types - Emission Rates'!F158=0,"",'Unit Types - Emission Rates'!F158)</f>
        <v/>
      </c>
      <c r="E156" s="269" t="str">
        <f>IF('Unit Types - Emission Rates'!K158="","",'Unit Types - Emission Rates'!K158)</f>
        <v/>
      </c>
      <c r="F156" s="269" t="str">
        <f>IF('Unit Types - Emission Rates'!L158="","",'Unit Types - Emission Rates'!L158)</f>
        <v/>
      </c>
      <c r="G156" s="261"/>
      <c r="H156" s="262"/>
      <c r="I156" s="259"/>
    </row>
    <row r="157" spans="1:9" x14ac:dyDescent="0.2">
      <c r="A157" s="265" t="s">
        <v>433</v>
      </c>
      <c r="B157" s="269" t="str">
        <f>IF('Unit Types - Emission Rates'!D159=0,"",'Unit Types - Emission Rates'!D159)</f>
        <v/>
      </c>
      <c r="C157" s="269" t="str">
        <f>IF('Unit Types - Emission Rates'!E159=0,"",'Unit Types - Emission Rates'!E159)</f>
        <v/>
      </c>
      <c r="D157" s="269" t="str">
        <f>IF('Unit Types - Emission Rates'!F159=0,"",'Unit Types - Emission Rates'!F159)</f>
        <v/>
      </c>
      <c r="E157" s="269" t="str">
        <f>IF('Unit Types - Emission Rates'!K159="","",'Unit Types - Emission Rates'!K159)</f>
        <v/>
      </c>
      <c r="F157" s="269" t="str">
        <f>IF('Unit Types - Emission Rates'!L159="","",'Unit Types - Emission Rates'!L159)</f>
        <v/>
      </c>
      <c r="G157" s="261"/>
      <c r="H157" s="262"/>
      <c r="I157" s="259"/>
    </row>
    <row r="158" spans="1:9" x14ac:dyDescent="0.2">
      <c r="A158" s="265" t="s">
        <v>433</v>
      </c>
      <c r="B158" s="269" t="str">
        <f>IF('Unit Types - Emission Rates'!D160=0,"",'Unit Types - Emission Rates'!D160)</f>
        <v/>
      </c>
      <c r="C158" s="269" t="str">
        <f>IF('Unit Types - Emission Rates'!E160=0,"",'Unit Types - Emission Rates'!E160)</f>
        <v/>
      </c>
      <c r="D158" s="269" t="str">
        <f>IF('Unit Types - Emission Rates'!F160=0,"",'Unit Types - Emission Rates'!F160)</f>
        <v/>
      </c>
      <c r="E158" s="269" t="str">
        <f>IF('Unit Types - Emission Rates'!K160="","",'Unit Types - Emission Rates'!K160)</f>
        <v/>
      </c>
      <c r="F158" s="269" t="str">
        <f>IF('Unit Types - Emission Rates'!L160="","",'Unit Types - Emission Rates'!L160)</f>
        <v/>
      </c>
      <c r="G158" s="261"/>
      <c r="H158" s="262"/>
      <c r="I158" s="259"/>
    </row>
    <row r="159" spans="1:9" x14ac:dyDescent="0.2">
      <c r="A159" s="265" t="s">
        <v>433</v>
      </c>
      <c r="B159" s="269" t="str">
        <f>IF('Unit Types - Emission Rates'!D161=0,"",'Unit Types - Emission Rates'!D161)</f>
        <v/>
      </c>
      <c r="C159" s="269" t="str">
        <f>IF('Unit Types - Emission Rates'!E161=0,"",'Unit Types - Emission Rates'!E161)</f>
        <v/>
      </c>
      <c r="D159" s="269" t="str">
        <f>IF('Unit Types - Emission Rates'!F161=0,"",'Unit Types - Emission Rates'!F161)</f>
        <v/>
      </c>
      <c r="E159" s="269" t="str">
        <f>IF('Unit Types - Emission Rates'!K161="","",'Unit Types - Emission Rates'!K161)</f>
        <v/>
      </c>
      <c r="F159" s="269" t="str">
        <f>IF('Unit Types - Emission Rates'!L161="","",'Unit Types - Emission Rates'!L161)</f>
        <v/>
      </c>
      <c r="G159" s="261"/>
      <c r="H159" s="262"/>
      <c r="I159" s="259"/>
    </row>
    <row r="160" spans="1:9" x14ac:dyDescent="0.2">
      <c r="A160" s="265" t="s">
        <v>433</v>
      </c>
      <c r="B160" s="269" t="str">
        <f>IF('Unit Types - Emission Rates'!D162=0,"",'Unit Types - Emission Rates'!D162)</f>
        <v/>
      </c>
      <c r="C160" s="269" t="str">
        <f>IF('Unit Types - Emission Rates'!E162=0,"",'Unit Types - Emission Rates'!E162)</f>
        <v/>
      </c>
      <c r="D160" s="269" t="str">
        <f>IF('Unit Types - Emission Rates'!F162=0,"",'Unit Types - Emission Rates'!F162)</f>
        <v/>
      </c>
      <c r="E160" s="269" t="str">
        <f>IF('Unit Types - Emission Rates'!K162="","",'Unit Types - Emission Rates'!K162)</f>
        <v/>
      </c>
      <c r="F160" s="269" t="str">
        <f>IF('Unit Types - Emission Rates'!L162="","",'Unit Types - Emission Rates'!L162)</f>
        <v/>
      </c>
      <c r="G160" s="261"/>
      <c r="H160" s="262"/>
      <c r="I160" s="259"/>
    </row>
    <row r="161" spans="1:9" x14ac:dyDescent="0.2">
      <c r="A161" s="265" t="s">
        <v>433</v>
      </c>
      <c r="B161" s="269" t="str">
        <f>IF('Unit Types - Emission Rates'!D163=0,"",'Unit Types - Emission Rates'!D163)</f>
        <v/>
      </c>
      <c r="C161" s="269" t="str">
        <f>IF('Unit Types - Emission Rates'!E163=0,"",'Unit Types - Emission Rates'!E163)</f>
        <v/>
      </c>
      <c r="D161" s="269" t="str">
        <f>IF('Unit Types - Emission Rates'!F163=0,"",'Unit Types - Emission Rates'!F163)</f>
        <v/>
      </c>
      <c r="E161" s="269" t="str">
        <f>IF('Unit Types - Emission Rates'!K163="","",'Unit Types - Emission Rates'!K163)</f>
        <v/>
      </c>
      <c r="F161" s="269" t="str">
        <f>IF('Unit Types - Emission Rates'!L163="","",'Unit Types - Emission Rates'!L163)</f>
        <v/>
      </c>
      <c r="G161" s="261"/>
      <c r="H161" s="262"/>
      <c r="I161" s="259"/>
    </row>
    <row r="162" spans="1:9" x14ac:dyDescent="0.2">
      <c r="A162" s="265" t="s">
        <v>433</v>
      </c>
      <c r="B162" s="269" t="str">
        <f>IF('Unit Types - Emission Rates'!D164=0,"",'Unit Types - Emission Rates'!D164)</f>
        <v/>
      </c>
      <c r="C162" s="269" t="str">
        <f>IF('Unit Types - Emission Rates'!E164=0,"",'Unit Types - Emission Rates'!E164)</f>
        <v/>
      </c>
      <c r="D162" s="269" t="str">
        <f>IF('Unit Types - Emission Rates'!F164=0,"",'Unit Types - Emission Rates'!F164)</f>
        <v/>
      </c>
      <c r="E162" s="269" t="str">
        <f>IF('Unit Types - Emission Rates'!K164="","",'Unit Types - Emission Rates'!K164)</f>
        <v/>
      </c>
      <c r="F162" s="269" t="str">
        <f>IF('Unit Types - Emission Rates'!L164="","",'Unit Types - Emission Rates'!L164)</f>
        <v/>
      </c>
      <c r="G162" s="261"/>
      <c r="H162" s="262"/>
      <c r="I162" s="259"/>
    </row>
    <row r="163" spans="1:9" x14ac:dyDescent="0.2">
      <c r="A163" s="265" t="s">
        <v>433</v>
      </c>
      <c r="B163" s="269" t="str">
        <f>IF('Unit Types - Emission Rates'!D165=0,"",'Unit Types - Emission Rates'!D165)</f>
        <v/>
      </c>
      <c r="C163" s="269" t="str">
        <f>IF('Unit Types - Emission Rates'!E165=0,"",'Unit Types - Emission Rates'!E165)</f>
        <v/>
      </c>
      <c r="D163" s="269" t="str">
        <f>IF('Unit Types - Emission Rates'!F165=0,"",'Unit Types - Emission Rates'!F165)</f>
        <v/>
      </c>
      <c r="E163" s="269" t="str">
        <f>IF('Unit Types - Emission Rates'!K165="","",'Unit Types - Emission Rates'!K165)</f>
        <v/>
      </c>
      <c r="F163" s="269" t="str">
        <f>IF('Unit Types - Emission Rates'!L165="","",'Unit Types - Emission Rates'!L165)</f>
        <v/>
      </c>
      <c r="G163" s="261"/>
      <c r="H163" s="262"/>
      <c r="I163" s="259"/>
    </row>
    <row r="164" spans="1:9" x14ac:dyDescent="0.2">
      <c r="A164" s="265" t="s">
        <v>433</v>
      </c>
      <c r="B164" s="269" t="str">
        <f>IF('Unit Types - Emission Rates'!D166=0,"",'Unit Types - Emission Rates'!D166)</f>
        <v/>
      </c>
      <c r="C164" s="269" t="str">
        <f>IF('Unit Types - Emission Rates'!E166=0,"",'Unit Types - Emission Rates'!E166)</f>
        <v/>
      </c>
      <c r="D164" s="269" t="str">
        <f>IF('Unit Types - Emission Rates'!F166=0,"",'Unit Types - Emission Rates'!F166)</f>
        <v/>
      </c>
      <c r="E164" s="269" t="str">
        <f>IF('Unit Types - Emission Rates'!K166="","",'Unit Types - Emission Rates'!K166)</f>
        <v/>
      </c>
      <c r="F164" s="269" t="str">
        <f>IF('Unit Types - Emission Rates'!L166="","",'Unit Types - Emission Rates'!L166)</f>
        <v/>
      </c>
      <c r="G164" s="261"/>
      <c r="H164" s="262"/>
      <c r="I164" s="259"/>
    </row>
    <row r="165" spans="1:9" x14ac:dyDescent="0.2">
      <c r="A165" s="265" t="s">
        <v>433</v>
      </c>
      <c r="B165" s="269" t="str">
        <f>IF('Unit Types - Emission Rates'!D167=0,"",'Unit Types - Emission Rates'!D167)</f>
        <v/>
      </c>
      <c r="C165" s="269" t="str">
        <f>IF('Unit Types - Emission Rates'!E167=0,"",'Unit Types - Emission Rates'!E167)</f>
        <v/>
      </c>
      <c r="D165" s="269" t="str">
        <f>IF('Unit Types - Emission Rates'!F167=0,"",'Unit Types - Emission Rates'!F167)</f>
        <v/>
      </c>
      <c r="E165" s="269" t="str">
        <f>IF('Unit Types - Emission Rates'!K167="","",'Unit Types - Emission Rates'!K167)</f>
        <v/>
      </c>
      <c r="F165" s="269" t="str">
        <f>IF('Unit Types - Emission Rates'!L167="","",'Unit Types - Emission Rates'!L167)</f>
        <v/>
      </c>
      <c r="G165" s="261"/>
      <c r="H165" s="262"/>
      <c r="I165" s="259"/>
    </row>
    <row r="166" spans="1:9" x14ac:dyDescent="0.2">
      <c r="A166" s="265" t="s">
        <v>433</v>
      </c>
      <c r="B166" s="269" t="str">
        <f>IF('Unit Types - Emission Rates'!D168=0,"",'Unit Types - Emission Rates'!D168)</f>
        <v/>
      </c>
      <c r="C166" s="269" t="str">
        <f>IF('Unit Types - Emission Rates'!E168=0,"",'Unit Types - Emission Rates'!E168)</f>
        <v/>
      </c>
      <c r="D166" s="269" t="str">
        <f>IF('Unit Types - Emission Rates'!F168=0,"",'Unit Types - Emission Rates'!F168)</f>
        <v/>
      </c>
      <c r="E166" s="269" t="str">
        <f>IF('Unit Types - Emission Rates'!K168="","",'Unit Types - Emission Rates'!K168)</f>
        <v/>
      </c>
      <c r="F166" s="269" t="str">
        <f>IF('Unit Types - Emission Rates'!L168="","",'Unit Types - Emission Rates'!L168)</f>
        <v/>
      </c>
      <c r="G166" s="261"/>
      <c r="H166" s="262"/>
      <c r="I166" s="259"/>
    </row>
    <row r="167" spans="1:9" x14ac:dyDescent="0.2">
      <c r="A167" s="265" t="s">
        <v>433</v>
      </c>
      <c r="B167" s="269" t="str">
        <f>IF('Unit Types - Emission Rates'!D169=0,"",'Unit Types - Emission Rates'!D169)</f>
        <v/>
      </c>
      <c r="C167" s="269" t="str">
        <f>IF('Unit Types - Emission Rates'!E169=0,"",'Unit Types - Emission Rates'!E169)</f>
        <v/>
      </c>
      <c r="D167" s="269" t="str">
        <f>IF('Unit Types - Emission Rates'!F169=0,"",'Unit Types - Emission Rates'!F169)</f>
        <v/>
      </c>
      <c r="E167" s="269" t="str">
        <f>IF('Unit Types - Emission Rates'!K169="","",'Unit Types - Emission Rates'!K169)</f>
        <v/>
      </c>
      <c r="F167" s="269" t="str">
        <f>IF('Unit Types - Emission Rates'!L169="","",'Unit Types - Emission Rates'!L169)</f>
        <v/>
      </c>
      <c r="G167" s="261"/>
      <c r="H167" s="262"/>
      <c r="I167" s="259"/>
    </row>
    <row r="168" spans="1:9" x14ac:dyDescent="0.2">
      <c r="A168" s="265" t="s">
        <v>433</v>
      </c>
      <c r="B168" s="269" t="str">
        <f>IF('Unit Types - Emission Rates'!D170=0,"",'Unit Types - Emission Rates'!D170)</f>
        <v/>
      </c>
      <c r="C168" s="269" t="str">
        <f>IF('Unit Types - Emission Rates'!E170=0,"",'Unit Types - Emission Rates'!E170)</f>
        <v/>
      </c>
      <c r="D168" s="269" t="str">
        <f>IF('Unit Types - Emission Rates'!F170=0,"",'Unit Types - Emission Rates'!F170)</f>
        <v/>
      </c>
      <c r="E168" s="269" t="str">
        <f>IF('Unit Types - Emission Rates'!K170="","",'Unit Types - Emission Rates'!K170)</f>
        <v/>
      </c>
      <c r="F168" s="269" t="str">
        <f>IF('Unit Types - Emission Rates'!L170="","",'Unit Types - Emission Rates'!L170)</f>
        <v/>
      </c>
      <c r="G168" s="261"/>
      <c r="H168" s="262"/>
      <c r="I168" s="259"/>
    </row>
    <row r="169" spans="1:9" x14ac:dyDescent="0.2">
      <c r="A169" s="265" t="s">
        <v>433</v>
      </c>
      <c r="B169" s="269" t="str">
        <f>IF('Unit Types - Emission Rates'!D171=0,"",'Unit Types - Emission Rates'!D171)</f>
        <v/>
      </c>
      <c r="C169" s="269" t="str">
        <f>IF('Unit Types - Emission Rates'!E171=0,"",'Unit Types - Emission Rates'!E171)</f>
        <v/>
      </c>
      <c r="D169" s="269" t="str">
        <f>IF('Unit Types - Emission Rates'!F171=0,"",'Unit Types - Emission Rates'!F171)</f>
        <v/>
      </c>
      <c r="E169" s="269" t="str">
        <f>IF('Unit Types - Emission Rates'!K171="","",'Unit Types - Emission Rates'!K171)</f>
        <v/>
      </c>
      <c r="F169" s="269" t="str">
        <f>IF('Unit Types - Emission Rates'!L171="","",'Unit Types - Emission Rates'!L171)</f>
        <v/>
      </c>
      <c r="G169" s="261"/>
      <c r="H169" s="262"/>
      <c r="I169" s="259"/>
    </row>
    <row r="170" spans="1:9" x14ac:dyDescent="0.2">
      <c r="A170" s="265" t="s">
        <v>433</v>
      </c>
      <c r="B170" s="269" t="str">
        <f>IF('Unit Types - Emission Rates'!D172=0,"",'Unit Types - Emission Rates'!D172)</f>
        <v/>
      </c>
      <c r="C170" s="269" t="str">
        <f>IF('Unit Types - Emission Rates'!E172=0,"",'Unit Types - Emission Rates'!E172)</f>
        <v/>
      </c>
      <c r="D170" s="269" t="str">
        <f>IF('Unit Types - Emission Rates'!F172=0,"",'Unit Types - Emission Rates'!F172)</f>
        <v/>
      </c>
      <c r="E170" s="269" t="str">
        <f>IF('Unit Types - Emission Rates'!K172="","",'Unit Types - Emission Rates'!K172)</f>
        <v/>
      </c>
      <c r="F170" s="269" t="str">
        <f>IF('Unit Types - Emission Rates'!L172="","",'Unit Types - Emission Rates'!L172)</f>
        <v/>
      </c>
      <c r="G170" s="261"/>
      <c r="H170" s="262"/>
      <c r="I170" s="259"/>
    </row>
    <row r="171" spans="1:9" x14ac:dyDescent="0.2">
      <c r="A171" s="265" t="s">
        <v>433</v>
      </c>
      <c r="B171" s="269" t="str">
        <f>IF('Unit Types - Emission Rates'!D173=0,"",'Unit Types - Emission Rates'!D173)</f>
        <v/>
      </c>
      <c r="C171" s="269" t="str">
        <f>IF('Unit Types - Emission Rates'!E173=0,"",'Unit Types - Emission Rates'!E173)</f>
        <v/>
      </c>
      <c r="D171" s="269" t="str">
        <f>IF('Unit Types - Emission Rates'!F173=0,"",'Unit Types - Emission Rates'!F173)</f>
        <v/>
      </c>
      <c r="E171" s="269" t="str">
        <f>IF('Unit Types - Emission Rates'!K173="","",'Unit Types - Emission Rates'!K173)</f>
        <v/>
      </c>
      <c r="F171" s="269" t="str">
        <f>IF('Unit Types - Emission Rates'!L173="","",'Unit Types - Emission Rates'!L173)</f>
        <v/>
      </c>
      <c r="G171" s="261"/>
      <c r="H171" s="262"/>
      <c r="I171" s="259"/>
    </row>
    <row r="172" spans="1:9" x14ac:dyDescent="0.2">
      <c r="A172" s="265" t="s">
        <v>433</v>
      </c>
      <c r="B172" s="269" t="str">
        <f>IF('Unit Types - Emission Rates'!D174=0,"",'Unit Types - Emission Rates'!D174)</f>
        <v/>
      </c>
      <c r="C172" s="269" t="str">
        <f>IF('Unit Types - Emission Rates'!E174=0,"",'Unit Types - Emission Rates'!E174)</f>
        <v/>
      </c>
      <c r="D172" s="269" t="str">
        <f>IF('Unit Types - Emission Rates'!F174=0,"",'Unit Types - Emission Rates'!F174)</f>
        <v/>
      </c>
      <c r="E172" s="269" t="str">
        <f>IF('Unit Types - Emission Rates'!K174="","",'Unit Types - Emission Rates'!K174)</f>
        <v/>
      </c>
      <c r="F172" s="269" t="str">
        <f>IF('Unit Types - Emission Rates'!L174="","",'Unit Types - Emission Rates'!L174)</f>
        <v/>
      </c>
      <c r="G172" s="261"/>
      <c r="H172" s="262"/>
      <c r="I172" s="259"/>
    </row>
    <row r="173" spans="1:9" x14ac:dyDescent="0.2">
      <c r="A173" s="265" t="s">
        <v>433</v>
      </c>
      <c r="B173" s="269" t="str">
        <f>IF('Unit Types - Emission Rates'!D175=0,"",'Unit Types - Emission Rates'!D175)</f>
        <v/>
      </c>
      <c r="C173" s="269" t="str">
        <f>IF('Unit Types - Emission Rates'!E175=0,"",'Unit Types - Emission Rates'!E175)</f>
        <v/>
      </c>
      <c r="D173" s="269" t="str">
        <f>IF('Unit Types - Emission Rates'!F175=0,"",'Unit Types - Emission Rates'!F175)</f>
        <v/>
      </c>
      <c r="E173" s="269" t="str">
        <f>IF('Unit Types - Emission Rates'!K175="","",'Unit Types - Emission Rates'!K175)</f>
        <v/>
      </c>
      <c r="F173" s="269" t="str">
        <f>IF('Unit Types - Emission Rates'!L175="","",'Unit Types - Emission Rates'!L175)</f>
        <v/>
      </c>
      <c r="G173" s="261"/>
      <c r="H173" s="262"/>
      <c r="I173" s="259"/>
    </row>
    <row r="174" spans="1:9" x14ac:dyDescent="0.2">
      <c r="A174" s="265" t="s">
        <v>433</v>
      </c>
      <c r="B174" s="269" t="str">
        <f>IF('Unit Types - Emission Rates'!D176=0,"",'Unit Types - Emission Rates'!D176)</f>
        <v/>
      </c>
      <c r="C174" s="269" t="str">
        <f>IF('Unit Types - Emission Rates'!E176=0,"",'Unit Types - Emission Rates'!E176)</f>
        <v/>
      </c>
      <c r="D174" s="269" t="str">
        <f>IF('Unit Types - Emission Rates'!F176=0,"",'Unit Types - Emission Rates'!F176)</f>
        <v/>
      </c>
      <c r="E174" s="269" t="str">
        <f>IF('Unit Types - Emission Rates'!K176="","",'Unit Types - Emission Rates'!K176)</f>
        <v/>
      </c>
      <c r="F174" s="269" t="str">
        <f>IF('Unit Types - Emission Rates'!L176="","",'Unit Types - Emission Rates'!L176)</f>
        <v/>
      </c>
      <c r="G174" s="261"/>
      <c r="H174" s="262"/>
      <c r="I174" s="259"/>
    </row>
    <row r="175" spans="1:9" x14ac:dyDescent="0.2">
      <c r="A175" s="265" t="s">
        <v>433</v>
      </c>
      <c r="B175" s="269" t="str">
        <f>IF('Unit Types - Emission Rates'!D177=0,"",'Unit Types - Emission Rates'!D177)</f>
        <v/>
      </c>
      <c r="C175" s="269" t="str">
        <f>IF('Unit Types - Emission Rates'!E177=0,"",'Unit Types - Emission Rates'!E177)</f>
        <v/>
      </c>
      <c r="D175" s="269" t="str">
        <f>IF('Unit Types - Emission Rates'!F177=0,"",'Unit Types - Emission Rates'!F177)</f>
        <v/>
      </c>
      <c r="E175" s="269" t="str">
        <f>IF('Unit Types - Emission Rates'!K177="","",'Unit Types - Emission Rates'!K177)</f>
        <v/>
      </c>
      <c r="F175" s="269" t="str">
        <f>IF('Unit Types - Emission Rates'!L177="","",'Unit Types - Emission Rates'!L177)</f>
        <v/>
      </c>
      <c r="G175" s="261"/>
      <c r="H175" s="262"/>
      <c r="I175" s="259"/>
    </row>
    <row r="176" spans="1:9" x14ac:dyDescent="0.2">
      <c r="A176" s="265" t="s">
        <v>433</v>
      </c>
      <c r="B176" s="269" t="str">
        <f>IF('Unit Types - Emission Rates'!D178=0,"",'Unit Types - Emission Rates'!D178)</f>
        <v/>
      </c>
      <c r="C176" s="269" t="str">
        <f>IF('Unit Types - Emission Rates'!E178=0,"",'Unit Types - Emission Rates'!E178)</f>
        <v/>
      </c>
      <c r="D176" s="269" t="str">
        <f>IF('Unit Types - Emission Rates'!F178=0,"",'Unit Types - Emission Rates'!F178)</f>
        <v/>
      </c>
      <c r="E176" s="269" t="str">
        <f>IF('Unit Types - Emission Rates'!K178="","",'Unit Types - Emission Rates'!K178)</f>
        <v/>
      </c>
      <c r="F176" s="269" t="str">
        <f>IF('Unit Types - Emission Rates'!L178="","",'Unit Types - Emission Rates'!L178)</f>
        <v/>
      </c>
      <c r="G176" s="261"/>
      <c r="H176" s="262"/>
      <c r="I176" s="259"/>
    </row>
    <row r="177" spans="1:9" x14ac:dyDescent="0.2">
      <c r="A177" s="265" t="s">
        <v>433</v>
      </c>
      <c r="B177" s="269" t="str">
        <f>IF('Unit Types - Emission Rates'!D179=0,"",'Unit Types - Emission Rates'!D179)</f>
        <v/>
      </c>
      <c r="C177" s="269" t="str">
        <f>IF('Unit Types - Emission Rates'!E179=0,"",'Unit Types - Emission Rates'!E179)</f>
        <v/>
      </c>
      <c r="D177" s="269" t="str">
        <f>IF('Unit Types - Emission Rates'!F179=0,"",'Unit Types - Emission Rates'!F179)</f>
        <v/>
      </c>
      <c r="E177" s="269" t="str">
        <f>IF('Unit Types - Emission Rates'!K179="","",'Unit Types - Emission Rates'!K179)</f>
        <v/>
      </c>
      <c r="F177" s="269" t="str">
        <f>IF('Unit Types - Emission Rates'!L179="","",'Unit Types - Emission Rates'!L179)</f>
        <v/>
      </c>
      <c r="G177" s="261"/>
      <c r="H177" s="262"/>
      <c r="I177" s="259"/>
    </row>
    <row r="178" spans="1:9" x14ac:dyDescent="0.2">
      <c r="A178" s="265" t="s">
        <v>433</v>
      </c>
      <c r="B178" s="269" t="str">
        <f>IF('Unit Types - Emission Rates'!D180=0,"",'Unit Types - Emission Rates'!D180)</f>
        <v/>
      </c>
      <c r="C178" s="269" t="str">
        <f>IF('Unit Types - Emission Rates'!E180=0,"",'Unit Types - Emission Rates'!E180)</f>
        <v/>
      </c>
      <c r="D178" s="269" t="str">
        <f>IF('Unit Types - Emission Rates'!F180=0,"",'Unit Types - Emission Rates'!F180)</f>
        <v/>
      </c>
      <c r="E178" s="269" t="str">
        <f>IF('Unit Types - Emission Rates'!K180="","",'Unit Types - Emission Rates'!K180)</f>
        <v/>
      </c>
      <c r="F178" s="269" t="str">
        <f>IF('Unit Types - Emission Rates'!L180="","",'Unit Types - Emission Rates'!L180)</f>
        <v/>
      </c>
      <c r="G178" s="261"/>
      <c r="H178" s="262"/>
      <c r="I178" s="259"/>
    </row>
    <row r="179" spans="1:9" x14ac:dyDescent="0.2">
      <c r="A179" s="265" t="s">
        <v>433</v>
      </c>
      <c r="B179" s="269" t="str">
        <f>IF('Unit Types - Emission Rates'!D181=0,"",'Unit Types - Emission Rates'!D181)</f>
        <v/>
      </c>
      <c r="C179" s="269" t="str">
        <f>IF('Unit Types - Emission Rates'!E181=0,"",'Unit Types - Emission Rates'!E181)</f>
        <v/>
      </c>
      <c r="D179" s="269" t="str">
        <f>IF('Unit Types - Emission Rates'!F181=0,"",'Unit Types - Emission Rates'!F181)</f>
        <v/>
      </c>
      <c r="E179" s="269" t="str">
        <f>IF('Unit Types - Emission Rates'!K181="","",'Unit Types - Emission Rates'!K181)</f>
        <v/>
      </c>
      <c r="F179" s="269" t="str">
        <f>IF('Unit Types - Emission Rates'!L181="","",'Unit Types - Emission Rates'!L181)</f>
        <v/>
      </c>
      <c r="G179" s="261"/>
      <c r="H179" s="262"/>
      <c r="I179" s="259"/>
    </row>
    <row r="180" spans="1:9" x14ac:dyDescent="0.2">
      <c r="A180" s="265" t="s">
        <v>433</v>
      </c>
      <c r="B180" s="269" t="str">
        <f>IF('Unit Types - Emission Rates'!D182=0,"",'Unit Types - Emission Rates'!D182)</f>
        <v/>
      </c>
      <c r="C180" s="269" t="str">
        <f>IF('Unit Types - Emission Rates'!E182=0,"",'Unit Types - Emission Rates'!E182)</f>
        <v/>
      </c>
      <c r="D180" s="269" t="str">
        <f>IF('Unit Types - Emission Rates'!F182=0,"",'Unit Types - Emission Rates'!F182)</f>
        <v/>
      </c>
      <c r="E180" s="269" t="str">
        <f>IF('Unit Types - Emission Rates'!K182="","",'Unit Types - Emission Rates'!K182)</f>
        <v/>
      </c>
      <c r="F180" s="269" t="str">
        <f>IF('Unit Types - Emission Rates'!L182="","",'Unit Types - Emission Rates'!L182)</f>
        <v/>
      </c>
      <c r="G180" s="261"/>
      <c r="H180" s="262"/>
      <c r="I180" s="259"/>
    </row>
    <row r="181" spans="1:9" x14ac:dyDescent="0.2">
      <c r="A181" s="265" t="s">
        <v>433</v>
      </c>
      <c r="B181" s="269" t="str">
        <f>IF('Unit Types - Emission Rates'!D183=0,"",'Unit Types - Emission Rates'!D183)</f>
        <v/>
      </c>
      <c r="C181" s="269" t="str">
        <f>IF('Unit Types - Emission Rates'!E183=0,"",'Unit Types - Emission Rates'!E183)</f>
        <v/>
      </c>
      <c r="D181" s="269" t="str">
        <f>IF('Unit Types - Emission Rates'!F183=0,"",'Unit Types - Emission Rates'!F183)</f>
        <v/>
      </c>
      <c r="E181" s="269" t="str">
        <f>IF('Unit Types - Emission Rates'!K183="","",'Unit Types - Emission Rates'!K183)</f>
        <v/>
      </c>
      <c r="F181" s="269" t="str">
        <f>IF('Unit Types - Emission Rates'!L183="","",'Unit Types - Emission Rates'!L183)</f>
        <v/>
      </c>
      <c r="G181" s="261"/>
      <c r="H181" s="262"/>
      <c r="I181" s="259"/>
    </row>
    <row r="182" spans="1:9" x14ac:dyDescent="0.2">
      <c r="A182" s="265" t="s">
        <v>433</v>
      </c>
      <c r="B182" s="269" t="str">
        <f>IF('Unit Types - Emission Rates'!D184=0,"",'Unit Types - Emission Rates'!D184)</f>
        <v/>
      </c>
      <c r="C182" s="269" t="str">
        <f>IF('Unit Types - Emission Rates'!E184=0,"",'Unit Types - Emission Rates'!E184)</f>
        <v/>
      </c>
      <c r="D182" s="269" t="str">
        <f>IF('Unit Types - Emission Rates'!F184=0,"",'Unit Types - Emission Rates'!F184)</f>
        <v/>
      </c>
      <c r="E182" s="269" t="str">
        <f>IF('Unit Types - Emission Rates'!K184="","",'Unit Types - Emission Rates'!K184)</f>
        <v/>
      </c>
      <c r="F182" s="269" t="str">
        <f>IF('Unit Types - Emission Rates'!L184="","",'Unit Types - Emission Rates'!L184)</f>
        <v/>
      </c>
      <c r="G182" s="261"/>
      <c r="H182" s="262"/>
      <c r="I182" s="259"/>
    </row>
    <row r="183" spans="1:9" x14ac:dyDescent="0.2">
      <c r="A183" s="265" t="s">
        <v>433</v>
      </c>
      <c r="B183" s="269" t="str">
        <f>IF('Unit Types - Emission Rates'!D185=0,"",'Unit Types - Emission Rates'!D185)</f>
        <v/>
      </c>
      <c r="C183" s="269" t="str">
        <f>IF('Unit Types - Emission Rates'!E185=0,"",'Unit Types - Emission Rates'!E185)</f>
        <v/>
      </c>
      <c r="D183" s="269" t="str">
        <f>IF('Unit Types - Emission Rates'!F185=0,"",'Unit Types - Emission Rates'!F185)</f>
        <v/>
      </c>
      <c r="E183" s="269" t="str">
        <f>IF('Unit Types - Emission Rates'!K185="","",'Unit Types - Emission Rates'!K185)</f>
        <v/>
      </c>
      <c r="F183" s="269" t="str">
        <f>IF('Unit Types - Emission Rates'!L185="","",'Unit Types - Emission Rates'!L185)</f>
        <v/>
      </c>
      <c r="G183" s="261"/>
      <c r="H183" s="262"/>
      <c r="I183" s="259"/>
    </row>
    <row r="184" spans="1:9" x14ac:dyDescent="0.2">
      <c r="A184" s="265" t="s">
        <v>433</v>
      </c>
      <c r="B184" s="269" t="str">
        <f>IF('Unit Types - Emission Rates'!D186=0,"",'Unit Types - Emission Rates'!D186)</f>
        <v/>
      </c>
      <c r="C184" s="269" t="str">
        <f>IF('Unit Types - Emission Rates'!E186=0,"",'Unit Types - Emission Rates'!E186)</f>
        <v/>
      </c>
      <c r="D184" s="269" t="str">
        <f>IF('Unit Types - Emission Rates'!F186=0,"",'Unit Types - Emission Rates'!F186)</f>
        <v/>
      </c>
      <c r="E184" s="269" t="str">
        <f>IF('Unit Types - Emission Rates'!K186="","",'Unit Types - Emission Rates'!K186)</f>
        <v/>
      </c>
      <c r="F184" s="269" t="str">
        <f>IF('Unit Types - Emission Rates'!L186="","",'Unit Types - Emission Rates'!L186)</f>
        <v/>
      </c>
      <c r="G184" s="261"/>
      <c r="H184" s="262"/>
      <c r="I184" s="259"/>
    </row>
    <row r="185" spans="1:9" x14ac:dyDescent="0.2">
      <c r="A185" s="265" t="s">
        <v>433</v>
      </c>
      <c r="B185" s="269" t="str">
        <f>IF('Unit Types - Emission Rates'!D187=0,"",'Unit Types - Emission Rates'!D187)</f>
        <v/>
      </c>
      <c r="C185" s="269" t="str">
        <f>IF('Unit Types - Emission Rates'!E187=0,"",'Unit Types - Emission Rates'!E187)</f>
        <v/>
      </c>
      <c r="D185" s="269" t="str">
        <f>IF('Unit Types - Emission Rates'!F187=0,"",'Unit Types - Emission Rates'!F187)</f>
        <v/>
      </c>
      <c r="E185" s="269" t="str">
        <f>IF('Unit Types - Emission Rates'!K187="","",'Unit Types - Emission Rates'!K187)</f>
        <v/>
      </c>
      <c r="F185" s="269" t="str">
        <f>IF('Unit Types - Emission Rates'!L187="","",'Unit Types - Emission Rates'!L187)</f>
        <v/>
      </c>
      <c r="G185" s="261"/>
      <c r="H185" s="262"/>
      <c r="I185" s="259"/>
    </row>
    <row r="186" spans="1:9" x14ac:dyDescent="0.2">
      <c r="A186" s="265" t="s">
        <v>433</v>
      </c>
      <c r="B186" s="269" t="str">
        <f>IF('Unit Types - Emission Rates'!D188=0,"",'Unit Types - Emission Rates'!D188)</f>
        <v/>
      </c>
      <c r="C186" s="269" t="str">
        <f>IF('Unit Types - Emission Rates'!E188=0,"",'Unit Types - Emission Rates'!E188)</f>
        <v/>
      </c>
      <c r="D186" s="269" t="str">
        <f>IF('Unit Types - Emission Rates'!F188=0,"",'Unit Types - Emission Rates'!F188)</f>
        <v/>
      </c>
      <c r="E186" s="269" t="str">
        <f>IF('Unit Types - Emission Rates'!K188="","",'Unit Types - Emission Rates'!K188)</f>
        <v/>
      </c>
      <c r="F186" s="269" t="str">
        <f>IF('Unit Types - Emission Rates'!L188="","",'Unit Types - Emission Rates'!L188)</f>
        <v/>
      </c>
      <c r="G186" s="261"/>
      <c r="H186" s="262"/>
      <c r="I186" s="259"/>
    </row>
    <row r="187" spans="1:9" x14ac:dyDescent="0.2">
      <c r="A187" s="265" t="s">
        <v>433</v>
      </c>
      <c r="B187" s="269" t="str">
        <f>IF('Unit Types - Emission Rates'!D189=0,"",'Unit Types - Emission Rates'!D189)</f>
        <v/>
      </c>
      <c r="C187" s="269" t="str">
        <f>IF('Unit Types - Emission Rates'!E189=0,"",'Unit Types - Emission Rates'!E189)</f>
        <v/>
      </c>
      <c r="D187" s="269" t="str">
        <f>IF('Unit Types - Emission Rates'!F189=0,"",'Unit Types - Emission Rates'!F189)</f>
        <v/>
      </c>
      <c r="E187" s="269" t="str">
        <f>IF('Unit Types - Emission Rates'!K189="","",'Unit Types - Emission Rates'!K189)</f>
        <v/>
      </c>
      <c r="F187" s="269" t="str">
        <f>IF('Unit Types - Emission Rates'!L189="","",'Unit Types - Emission Rates'!L189)</f>
        <v/>
      </c>
      <c r="G187" s="261"/>
      <c r="H187" s="262"/>
      <c r="I187" s="259"/>
    </row>
    <row r="188" spans="1:9" x14ac:dyDescent="0.2">
      <c r="A188" s="265" t="s">
        <v>433</v>
      </c>
      <c r="B188" s="269" t="str">
        <f>IF('Unit Types - Emission Rates'!D190=0,"",'Unit Types - Emission Rates'!D190)</f>
        <v/>
      </c>
      <c r="C188" s="269" t="str">
        <f>IF('Unit Types - Emission Rates'!E190=0,"",'Unit Types - Emission Rates'!E190)</f>
        <v/>
      </c>
      <c r="D188" s="269" t="str">
        <f>IF('Unit Types - Emission Rates'!F190=0,"",'Unit Types - Emission Rates'!F190)</f>
        <v/>
      </c>
      <c r="E188" s="269" t="str">
        <f>IF('Unit Types - Emission Rates'!K190="","",'Unit Types - Emission Rates'!K190)</f>
        <v/>
      </c>
      <c r="F188" s="269" t="str">
        <f>IF('Unit Types - Emission Rates'!L190="","",'Unit Types - Emission Rates'!L190)</f>
        <v/>
      </c>
      <c r="G188" s="261"/>
      <c r="H188" s="262"/>
      <c r="I188" s="259"/>
    </row>
    <row r="189" spans="1:9" x14ac:dyDescent="0.2">
      <c r="A189" s="265" t="s">
        <v>433</v>
      </c>
      <c r="B189" s="269" t="str">
        <f>IF('Unit Types - Emission Rates'!D191=0,"",'Unit Types - Emission Rates'!D191)</f>
        <v/>
      </c>
      <c r="C189" s="269" t="str">
        <f>IF('Unit Types - Emission Rates'!E191=0,"",'Unit Types - Emission Rates'!E191)</f>
        <v/>
      </c>
      <c r="D189" s="269" t="str">
        <f>IF('Unit Types - Emission Rates'!F191=0,"",'Unit Types - Emission Rates'!F191)</f>
        <v/>
      </c>
      <c r="E189" s="269" t="str">
        <f>IF('Unit Types - Emission Rates'!K191="","",'Unit Types - Emission Rates'!K191)</f>
        <v/>
      </c>
      <c r="F189" s="269" t="str">
        <f>IF('Unit Types - Emission Rates'!L191="","",'Unit Types - Emission Rates'!L191)</f>
        <v/>
      </c>
      <c r="G189" s="261"/>
      <c r="H189" s="262"/>
      <c r="I189" s="259"/>
    </row>
    <row r="190" spans="1:9" x14ac:dyDescent="0.2">
      <c r="A190" s="265" t="s">
        <v>433</v>
      </c>
      <c r="B190" s="269" t="str">
        <f>IF('Unit Types - Emission Rates'!D192=0,"",'Unit Types - Emission Rates'!D192)</f>
        <v/>
      </c>
      <c r="C190" s="269" t="str">
        <f>IF('Unit Types - Emission Rates'!E192=0,"",'Unit Types - Emission Rates'!E192)</f>
        <v/>
      </c>
      <c r="D190" s="269" t="str">
        <f>IF('Unit Types - Emission Rates'!F192=0,"",'Unit Types - Emission Rates'!F192)</f>
        <v/>
      </c>
      <c r="E190" s="269" t="str">
        <f>IF('Unit Types - Emission Rates'!K192="","",'Unit Types - Emission Rates'!K192)</f>
        <v/>
      </c>
      <c r="F190" s="269" t="str">
        <f>IF('Unit Types - Emission Rates'!L192="","",'Unit Types - Emission Rates'!L192)</f>
        <v/>
      </c>
      <c r="G190" s="261"/>
      <c r="H190" s="262"/>
      <c r="I190" s="259"/>
    </row>
    <row r="191" spans="1:9" x14ac:dyDescent="0.2">
      <c r="A191" s="265" t="s">
        <v>433</v>
      </c>
      <c r="B191" s="269" t="str">
        <f>IF('Unit Types - Emission Rates'!D193=0,"",'Unit Types - Emission Rates'!D193)</f>
        <v/>
      </c>
      <c r="C191" s="269" t="str">
        <f>IF('Unit Types - Emission Rates'!E193=0,"",'Unit Types - Emission Rates'!E193)</f>
        <v/>
      </c>
      <c r="D191" s="269" t="str">
        <f>IF('Unit Types - Emission Rates'!F193=0,"",'Unit Types - Emission Rates'!F193)</f>
        <v/>
      </c>
      <c r="E191" s="269" t="str">
        <f>IF('Unit Types - Emission Rates'!K193="","",'Unit Types - Emission Rates'!K193)</f>
        <v/>
      </c>
      <c r="F191" s="269" t="str">
        <f>IF('Unit Types - Emission Rates'!L193="","",'Unit Types - Emission Rates'!L193)</f>
        <v/>
      </c>
      <c r="G191" s="261"/>
      <c r="H191" s="262"/>
      <c r="I191" s="259"/>
    </row>
    <row r="192" spans="1:9" x14ac:dyDescent="0.2">
      <c r="A192" s="265" t="s">
        <v>433</v>
      </c>
      <c r="B192" s="269" t="str">
        <f>IF('Unit Types - Emission Rates'!D194=0,"",'Unit Types - Emission Rates'!D194)</f>
        <v/>
      </c>
      <c r="C192" s="269" t="str">
        <f>IF('Unit Types - Emission Rates'!E194=0,"",'Unit Types - Emission Rates'!E194)</f>
        <v/>
      </c>
      <c r="D192" s="269" t="str">
        <f>IF('Unit Types - Emission Rates'!F194=0,"",'Unit Types - Emission Rates'!F194)</f>
        <v/>
      </c>
      <c r="E192" s="269" t="str">
        <f>IF('Unit Types - Emission Rates'!K194="","",'Unit Types - Emission Rates'!K194)</f>
        <v/>
      </c>
      <c r="F192" s="269" t="str">
        <f>IF('Unit Types - Emission Rates'!L194="","",'Unit Types - Emission Rates'!L194)</f>
        <v/>
      </c>
      <c r="G192" s="261"/>
      <c r="H192" s="262"/>
      <c r="I192" s="259"/>
    </row>
    <row r="193" spans="1:9" x14ac:dyDescent="0.2">
      <c r="A193" s="265" t="s">
        <v>433</v>
      </c>
      <c r="B193" s="269" t="str">
        <f>IF('Unit Types - Emission Rates'!D195=0,"",'Unit Types - Emission Rates'!D195)</f>
        <v/>
      </c>
      <c r="C193" s="269" t="str">
        <f>IF('Unit Types - Emission Rates'!E195=0,"",'Unit Types - Emission Rates'!E195)</f>
        <v/>
      </c>
      <c r="D193" s="269" t="str">
        <f>IF('Unit Types - Emission Rates'!F195=0,"",'Unit Types - Emission Rates'!F195)</f>
        <v/>
      </c>
      <c r="E193" s="269" t="str">
        <f>IF('Unit Types - Emission Rates'!K195="","",'Unit Types - Emission Rates'!K195)</f>
        <v/>
      </c>
      <c r="F193" s="269" t="str">
        <f>IF('Unit Types - Emission Rates'!L195="","",'Unit Types - Emission Rates'!L195)</f>
        <v/>
      </c>
      <c r="G193" s="261"/>
      <c r="H193" s="262"/>
      <c r="I193" s="259"/>
    </row>
    <row r="194" spans="1:9" x14ac:dyDescent="0.2">
      <c r="A194" s="265" t="s">
        <v>433</v>
      </c>
      <c r="B194" s="269" t="str">
        <f>IF('Unit Types - Emission Rates'!D196=0,"",'Unit Types - Emission Rates'!D196)</f>
        <v/>
      </c>
      <c r="C194" s="269" t="str">
        <f>IF('Unit Types - Emission Rates'!E196=0,"",'Unit Types - Emission Rates'!E196)</f>
        <v/>
      </c>
      <c r="D194" s="269" t="str">
        <f>IF('Unit Types - Emission Rates'!F196=0,"",'Unit Types - Emission Rates'!F196)</f>
        <v/>
      </c>
      <c r="E194" s="269" t="str">
        <f>IF('Unit Types - Emission Rates'!K196="","",'Unit Types - Emission Rates'!K196)</f>
        <v/>
      </c>
      <c r="F194" s="269" t="str">
        <f>IF('Unit Types - Emission Rates'!L196="","",'Unit Types - Emission Rates'!L196)</f>
        <v/>
      </c>
      <c r="G194" s="261"/>
      <c r="H194" s="262"/>
      <c r="I194" s="259"/>
    </row>
    <row r="195" spans="1:9" x14ac:dyDescent="0.2">
      <c r="A195" s="265" t="s">
        <v>433</v>
      </c>
      <c r="B195" s="269" t="str">
        <f>IF('Unit Types - Emission Rates'!D197=0,"",'Unit Types - Emission Rates'!D197)</f>
        <v/>
      </c>
      <c r="C195" s="269" t="str">
        <f>IF('Unit Types - Emission Rates'!E197=0,"",'Unit Types - Emission Rates'!E197)</f>
        <v/>
      </c>
      <c r="D195" s="269" t="str">
        <f>IF('Unit Types - Emission Rates'!F197=0,"",'Unit Types - Emission Rates'!F197)</f>
        <v/>
      </c>
      <c r="E195" s="269" t="str">
        <f>IF('Unit Types - Emission Rates'!K197="","",'Unit Types - Emission Rates'!K197)</f>
        <v/>
      </c>
      <c r="F195" s="269" t="str">
        <f>IF('Unit Types - Emission Rates'!L197="","",'Unit Types - Emission Rates'!L197)</f>
        <v/>
      </c>
      <c r="G195" s="261"/>
      <c r="H195" s="262"/>
      <c r="I195" s="259"/>
    </row>
    <row r="196" spans="1:9" x14ac:dyDescent="0.2">
      <c r="A196" s="265" t="s">
        <v>433</v>
      </c>
      <c r="B196" s="269" t="str">
        <f>IF('Unit Types - Emission Rates'!D198=0,"",'Unit Types - Emission Rates'!D198)</f>
        <v/>
      </c>
      <c r="C196" s="269" t="str">
        <f>IF('Unit Types - Emission Rates'!E198=0,"",'Unit Types - Emission Rates'!E198)</f>
        <v/>
      </c>
      <c r="D196" s="269" t="str">
        <f>IF('Unit Types - Emission Rates'!F198=0,"",'Unit Types - Emission Rates'!F198)</f>
        <v/>
      </c>
      <c r="E196" s="269" t="str">
        <f>IF('Unit Types - Emission Rates'!K198="","",'Unit Types - Emission Rates'!K198)</f>
        <v/>
      </c>
      <c r="F196" s="269" t="str">
        <f>IF('Unit Types - Emission Rates'!L198="","",'Unit Types - Emission Rates'!L198)</f>
        <v/>
      </c>
      <c r="G196" s="261"/>
      <c r="H196" s="262"/>
      <c r="I196" s="259"/>
    </row>
    <row r="197" spans="1:9" x14ac:dyDescent="0.2">
      <c r="A197" s="265" t="s">
        <v>433</v>
      </c>
      <c r="B197" s="269" t="str">
        <f>IF('Unit Types - Emission Rates'!D199=0,"",'Unit Types - Emission Rates'!D199)</f>
        <v/>
      </c>
      <c r="C197" s="269" t="str">
        <f>IF('Unit Types - Emission Rates'!E199=0,"",'Unit Types - Emission Rates'!E199)</f>
        <v/>
      </c>
      <c r="D197" s="269" t="str">
        <f>IF('Unit Types - Emission Rates'!F199=0,"",'Unit Types - Emission Rates'!F199)</f>
        <v/>
      </c>
      <c r="E197" s="269" t="str">
        <f>IF('Unit Types - Emission Rates'!K199="","",'Unit Types - Emission Rates'!K199)</f>
        <v/>
      </c>
      <c r="F197" s="269" t="str">
        <f>IF('Unit Types - Emission Rates'!L199="","",'Unit Types - Emission Rates'!L199)</f>
        <v/>
      </c>
      <c r="G197" s="261"/>
      <c r="H197" s="262"/>
      <c r="I197" s="259"/>
    </row>
    <row r="198" spans="1:9" x14ac:dyDescent="0.2">
      <c r="A198" s="265" t="s">
        <v>433</v>
      </c>
      <c r="B198" s="269" t="str">
        <f>IF('Unit Types - Emission Rates'!D200=0,"",'Unit Types - Emission Rates'!D200)</f>
        <v/>
      </c>
      <c r="C198" s="269" t="str">
        <f>IF('Unit Types - Emission Rates'!E200=0,"",'Unit Types - Emission Rates'!E200)</f>
        <v/>
      </c>
      <c r="D198" s="269" t="str">
        <f>IF('Unit Types - Emission Rates'!F200=0,"",'Unit Types - Emission Rates'!F200)</f>
        <v/>
      </c>
      <c r="E198" s="269" t="str">
        <f>IF('Unit Types - Emission Rates'!K200="","",'Unit Types - Emission Rates'!K200)</f>
        <v/>
      </c>
      <c r="F198" s="269" t="str">
        <f>IF('Unit Types - Emission Rates'!L200="","",'Unit Types - Emission Rates'!L200)</f>
        <v/>
      </c>
      <c r="G198" s="261"/>
      <c r="H198" s="262"/>
      <c r="I198" s="259"/>
    </row>
    <row r="199" spans="1:9" x14ac:dyDescent="0.2">
      <c r="A199" s="265" t="s">
        <v>433</v>
      </c>
      <c r="B199" s="269" t="str">
        <f>IF('Unit Types - Emission Rates'!D201=0,"",'Unit Types - Emission Rates'!D201)</f>
        <v/>
      </c>
      <c r="C199" s="269" t="str">
        <f>IF('Unit Types - Emission Rates'!E201=0,"",'Unit Types - Emission Rates'!E201)</f>
        <v/>
      </c>
      <c r="D199" s="269" t="str">
        <f>IF('Unit Types - Emission Rates'!F201=0,"",'Unit Types - Emission Rates'!F201)</f>
        <v/>
      </c>
      <c r="E199" s="269" t="str">
        <f>IF('Unit Types - Emission Rates'!K201="","",'Unit Types - Emission Rates'!K201)</f>
        <v/>
      </c>
      <c r="F199" s="269" t="str">
        <f>IF('Unit Types - Emission Rates'!L201="","",'Unit Types - Emission Rates'!L201)</f>
        <v/>
      </c>
      <c r="G199" s="261"/>
      <c r="H199" s="262"/>
      <c r="I199" s="259"/>
    </row>
    <row r="200" spans="1:9" x14ac:dyDescent="0.2">
      <c r="A200" s="265" t="s">
        <v>433</v>
      </c>
      <c r="B200" s="269" t="str">
        <f>IF('Unit Types - Emission Rates'!D202=0,"",'Unit Types - Emission Rates'!D202)</f>
        <v/>
      </c>
      <c r="C200" s="269" t="str">
        <f>IF('Unit Types - Emission Rates'!E202=0,"",'Unit Types - Emission Rates'!E202)</f>
        <v/>
      </c>
      <c r="D200" s="269" t="str">
        <f>IF('Unit Types - Emission Rates'!F202=0,"",'Unit Types - Emission Rates'!F202)</f>
        <v/>
      </c>
      <c r="E200" s="269" t="str">
        <f>IF('Unit Types - Emission Rates'!K202="","",'Unit Types - Emission Rates'!K202)</f>
        <v/>
      </c>
      <c r="F200" s="269" t="str">
        <f>IF('Unit Types - Emission Rates'!L202="","",'Unit Types - Emission Rates'!L202)</f>
        <v/>
      </c>
      <c r="G200" s="261"/>
      <c r="H200" s="262"/>
      <c r="I200" s="259"/>
    </row>
    <row r="201" spans="1:9" x14ac:dyDescent="0.2">
      <c r="A201" s="265" t="s">
        <v>433</v>
      </c>
      <c r="B201" s="269" t="str">
        <f>IF('Unit Types - Emission Rates'!D203=0,"",'Unit Types - Emission Rates'!D203)</f>
        <v/>
      </c>
      <c r="C201" s="269" t="str">
        <f>IF('Unit Types - Emission Rates'!E203=0,"",'Unit Types - Emission Rates'!E203)</f>
        <v/>
      </c>
      <c r="D201" s="269" t="str">
        <f>IF('Unit Types - Emission Rates'!F203=0,"",'Unit Types - Emission Rates'!F203)</f>
        <v/>
      </c>
      <c r="E201" s="269" t="str">
        <f>IF('Unit Types - Emission Rates'!K203="","",'Unit Types - Emission Rates'!K203)</f>
        <v/>
      </c>
      <c r="F201" s="269" t="str">
        <f>IF('Unit Types - Emission Rates'!L203="","",'Unit Types - Emission Rates'!L203)</f>
        <v/>
      </c>
      <c r="G201" s="261"/>
      <c r="H201" s="262"/>
      <c r="I201" s="259"/>
    </row>
    <row r="202" spans="1:9" x14ac:dyDescent="0.2">
      <c r="A202" s="265" t="s">
        <v>433</v>
      </c>
      <c r="B202" s="269" t="str">
        <f>IF('Unit Types - Emission Rates'!D204=0,"",'Unit Types - Emission Rates'!D204)</f>
        <v/>
      </c>
      <c r="C202" s="269" t="str">
        <f>IF('Unit Types - Emission Rates'!E204=0,"",'Unit Types - Emission Rates'!E204)</f>
        <v/>
      </c>
      <c r="D202" s="269" t="str">
        <f>IF('Unit Types - Emission Rates'!F204=0,"",'Unit Types - Emission Rates'!F204)</f>
        <v/>
      </c>
      <c r="E202" s="269" t="str">
        <f>IF('Unit Types - Emission Rates'!K204="","",'Unit Types - Emission Rates'!K204)</f>
        <v/>
      </c>
      <c r="F202" s="269" t="str">
        <f>IF('Unit Types - Emission Rates'!L204="","",'Unit Types - Emission Rates'!L204)</f>
        <v/>
      </c>
      <c r="G202" s="261"/>
      <c r="H202" s="262"/>
      <c r="I202" s="259"/>
    </row>
    <row r="203" spans="1:9" x14ac:dyDescent="0.2">
      <c r="A203" s="265" t="s">
        <v>433</v>
      </c>
      <c r="B203" s="269" t="str">
        <f>IF('Unit Types - Emission Rates'!D205=0,"",'Unit Types - Emission Rates'!D205)</f>
        <v/>
      </c>
      <c r="C203" s="269" t="str">
        <f>IF('Unit Types - Emission Rates'!E205=0,"",'Unit Types - Emission Rates'!E205)</f>
        <v/>
      </c>
      <c r="D203" s="269" t="str">
        <f>IF('Unit Types - Emission Rates'!F205=0,"",'Unit Types - Emission Rates'!F205)</f>
        <v/>
      </c>
      <c r="E203" s="269" t="str">
        <f>IF('Unit Types - Emission Rates'!K205="","",'Unit Types - Emission Rates'!K205)</f>
        <v/>
      </c>
      <c r="F203" s="269" t="str">
        <f>IF('Unit Types - Emission Rates'!L205="","",'Unit Types - Emission Rates'!L205)</f>
        <v/>
      </c>
      <c r="G203" s="261"/>
      <c r="H203" s="262"/>
      <c r="I203" s="259"/>
    </row>
    <row r="204" spans="1:9" x14ac:dyDescent="0.2">
      <c r="A204" s="265" t="s">
        <v>433</v>
      </c>
      <c r="B204" s="269" t="str">
        <f>IF('Unit Types - Emission Rates'!D206=0,"",'Unit Types - Emission Rates'!D206)</f>
        <v/>
      </c>
      <c r="C204" s="269" t="str">
        <f>IF('Unit Types - Emission Rates'!E206=0,"",'Unit Types - Emission Rates'!E206)</f>
        <v/>
      </c>
      <c r="D204" s="269" t="str">
        <f>IF('Unit Types - Emission Rates'!F206=0,"",'Unit Types - Emission Rates'!F206)</f>
        <v/>
      </c>
      <c r="E204" s="269" t="str">
        <f>IF('Unit Types - Emission Rates'!K206="","",'Unit Types - Emission Rates'!K206)</f>
        <v/>
      </c>
      <c r="F204" s="269" t="str">
        <f>IF('Unit Types - Emission Rates'!L206="","",'Unit Types - Emission Rates'!L206)</f>
        <v/>
      </c>
      <c r="G204" s="261"/>
      <c r="H204" s="262"/>
      <c r="I204" s="259"/>
    </row>
    <row r="205" spans="1:9" x14ac:dyDescent="0.2">
      <c r="A205" s="265" t="s">
        <v>433</v>
      </c>
      <c r="B205" s="269" t="str">
        <f>IF('Unit Types - Emission Rates'!D207=0,"",'Unit Types - Emission Rates'!D207)</f>
        <v/>
      </c>
      <c r="C205" s="269" t="str">
        <f>IF('Unit Types - Emission Rates'!E207=0,"",'Unit Types - Emission Rates'!E207)</f>
        <v/>
      </c>
      <c r="D205" s="269" t="str">
        <f>IF('Unit Types - Emission Rates'!F207=0,"",'Unit Types - Emission Rates'!F207)</f>
        <v/>
      </c>
      <c r="E205" s="269" t="str">
        <f>IF('Unit Types - Emission Rates'!K207="","",'Unit Types - Emission Rates'!K207)</f>
        <v/>
      </c>
      <c r="F205" s="269" t="str">
        <f>IF('Unit Types - Emission Rates'!L207="","",'Unit Types - Emission Rates'!L207)</f>
        <v/>
      </c>
      <c r="G205" s="261"/>
      <c r="H205" s="262"/>
      <c r="I205" s="259"/>
    </row>
    <row r="206" spans="1:9" x14ac:dyDescent="0.2">
      <c r="A206" s="265" t="s">
        <v>433</v>
      </c>
      <c r="B206" s="269" t="str">
        <f>IF('Unit Types - Emission Rates'!D208=0,"",'Unit Types - Emission Rates'!D208)</f>
        <v/>
      </c>
      <c r="C206" s="269" t="str">
        <f>IF('Unit Types - Emission Rates'!E208=0,"",'Unit Types - Emission Rates'!E208)</f>
        <v/>
      </c>
      <c r="D206" s="269" t="str">
        <f>IF('Unit Types - Emission Rates'!F208=0,"",'Unit Types - Emission Rates'!F208)</f>
        <v/>
      </c>
      <c r="E206" s="269" t="str">
        <f>IF('Unit Types - Emission Rates'!K208="","",'Unit Types - Emission Rates'!K208)</f>
        <v/>
      </c>
      <c r="F206" s="269" t="str">
        <f>IF('Unit Types - Emission Rates'!L208="","",'Unit Types - Emission Rates'!L208)</f>
        <v/>
      </c>
      <c r="G206" s="261"/>
      <c r="H206" s="262"/>
      <c r="I206" s="259"/>
    </row>
    <row r="207" spans="1:9" x14ac:dyDescent="0.2">
      <c r="A207" s="265" t="s">
        <v>433</v>
      </c>
      <c r="B207" s="269" t="str">
        <f>IF('Unit Types - Emission Rates'!D209=0,"",'Unit Types - Emission Rates'!D209)</f>
        <v/>
      </c>
      <c r="C207" s="269" t="str">
        <f>IF('Unit Types - Emission Rates'!E209=0,"",'Unit Types - Emission Rates'!E209)</f>
        <v/>
      </c>
      <c r="D207" s="269" t="str">
        <f>IF('Unit Types - Emission Rates'!F209=0,"",'Unit Types - Emission Rates'!F209)</f>
        <v/>
      </c>
      <c r="E207" s="269" t="str">
        <f>IF('Unit Types - Emission Rates'!K209="","",'Unit Types - Emission Rates'!K209)</f>
        <v/>
      </c>
      <c r="F207" s="269" t="str">
        <f>IF('Unit Types - Emission Rates'!L209="","",'Unit Types - Emission Rates'!L209)</f>
        <v/>
      </c>
      <c r="G207" s="261"/>
      <c r="H207" s="262"/>
      <c r="I207" s="259"/>
    </row>
    <row r="208" spans="1:9" x14ac:dyDescent="0.2">
      <c r="A208" s="265" t="s">
        <v>433</v>
      </c>
      <c r="B208" s="269" t="str">
        <f>IF('Unit Types - Emission Rates'!D210=0,"",'Unit Types - Emission Rates'!D210)</f>
        <v/>
      </c>
      <c r="C208" s="269" t="str">
        <f>IF('Unit Types - Emission Rates'!E210=0,"",'Unit Types - Emission Rates'!E210)</f>
        <v/>
      </c>
      <c r="D208" s="269" t="str">
        <f>IF('Unit Types - Emission Rates'!F210=0,"",'Unit Types - Emission Rates'!F210)</f>
        <v/>
      </c>
      <c r="E208" s="269" t="str">
        <f>IF('Unit Types - Emission Rates'!K210="","",'Unit Types - Emission Rates'!K210)</f>
        <v/>
      </c>
      <c r="F208" s="269" t="str">
        <f>IF('Unit Types - Emission Rates'!L210="","",'Unit Types - Emission Rates'!L210)</f>
        <v/>
      </c>
      <c r="G208" s="261"/>
      <c r="H208" s="262"/>
      <c r="I208" s="259"/>
    </row>
    <row r="209" spans="1:9" x14ac:dyDescent="0.2">
      <c r="A209" s="265" t="s">
        <v>433</v>
      </c>
      <c r="B209" s="269" t="str">
        <f>IF('Unit Types - Emission Rates'!D211=0,"",'Unit Types - Emission Rates'!D211)</f>
        <v/>
      </c>
      <c r="C209" s="269" t="str">
        <f>IF('Unit Types - Emission Rates'!E211=0,"",'Unit Types - Emission Rates'!E211)</f>
        <v/>
      </c>
      <c r="D209" s="269" t="str">
        <f>IF('Unit Types - Emission Rates'!F211=0,"",'Unit Types - Emission Rates'!F211)</f>
        <v/>
      </c>
      <c r="E209" s="269" t="str">
        <f>IF('Unit Types - Emission Rates'!K211="","",'Unit Types - Emission Rates'!K211)</f>
        <v/>
      </c>
      <c r="F209" s="269" t="str">
        <f>IF('Unit Types - Emission Rates'!L211="","",'Unit Types - Emission Rates'!L211)</f>
        <v/>
      </c>
      <c r="G209" s="261"/>
      <c r="H209" s="262"/>
      <c r="I209" s="259"/>
    </row>
    <row r="210" spans="1:9" x14ac:dyDescent="0.2">
      <c r="A210" s="265" t="s">
        <v>433</v>
      </c>
      <c r="B210" s="269" t="str">
        <f>IF('Unit Types - Emission Rates'!D212=0,"",'Unit Types - Emission Rates'!D212)</f>
        <v/>
      </c>
      <c r="C210" s="269" t="str">
        <f>IF('Unit Types - Emission Rates'!E212=0,"",'Unit Types - Emission Rates'!E212)</f>
        <v/>
      </c>
      <c r="D210" s="269" t="str">
        <f>IF('Unit Types - Emission Rates'!F212=0,"",'Unit Types - Emission Rates'!F212)</f>
        <v/>
      </c>
      <c r="E210" s="269" t="str">
        <f>IF('Unit Types - Emission Rates'!K212="","",'Unit Types - Emission Rates'!K212)</f>
        <v/>
      </c>
      <c r="F210" s="269" t="str">
        <f>IF('Unit Types - Emission Rates'!L212="","",'Unit Types - Emission Rates'!L212)</f>
        <v/>
      </c>
      <c r="G210" s="261"/>
      <c r="H210" s="262"/>
      <c r="I210" s="259"/>
    </row>
    <row r="211" spans="1:9" x14ac:dyDescent="0.2">
      <c r="A211" s="265" t="s">
        <v>433</v>
      </c>
      <c r="B211" s="269" t="str">
        <f>IF('Unit Types - Emission Rates'!D213=0,"",'Unit Types - Emission Rates'!D213)</f>
        <v/>
      </c>
      <c r="C211" s="269" t="str">
        <f>IF('Unit Types - Emission Rates'!E213=0,"",'Unit Types - Emission Rates'!E213)</f>
        <v/>
      </c>
      <c r="D211" s="269" t="str">
        <f>IF('Unit Types - Emission Rates'!F213=0,"",'Unit Types - Emission Rates'!F213)</f>
        <v/>
      </c>
      <c r="E211" s="269" t="str">
        <f>IF('Unit Types - Emission Rates'!K213="","",'Unit Types - Emission Rates'!K213)</f>
        <v/>
      </c>
      <c r="F211" s="269" t="str">
        <f>IF('Unit Types - Emission Rates'!L213="","",'Unit Types - Emission Rates'!L213)</f>
        <v/>
      </c>
      <c r="G211" s="261"/>
      <c r="H211" s="262"/>
      <c r="I211" s="259"/>
    </row>
    <row r="212" spans="1:9" x14ac:dyDescent="0.2">
      <c r="A212" s="265" t="s">
        <v>433</v>
      </c>
      <c r="B212" s="269" t="str">
        <f>IF('Unit Types - Emission Rates'!D214=0,"",'Unit Types - Emission Rates'!D214)</f>
        <v/>
      </c>
      <c r="C212" s="269" t="str">
        <f>IF('Unit Types - Emission Rates'!E214=0,"",'Unit Types - Emission Rates'!E214)</f>
        <v/>
      </c>
      <c r="D212" s="269" t="str">
        <f>IF('Unit Types - Emission Rates'!F214=0,"",'Unit Types - Emission Rates'!F214)</f>
        <v/>
      </c>
      <c r="E212" s="269" t="str">
        <f>IF('Unit Types - Emission Rates'!K214="","",'Unit Types - Emission Rates'!K214)</f>
        <v/>
      </c>
      <c r="F212" s="269" t="str">
        <f>IF('Unit Types - Emission Rates'!L214="","",'Unit Types - Emission Rates'!L214)</f>
        <v/>
      </c>
      <c r="G212" s="261"/>
      <c r="H212" s="262"/>
      <c r="I212" s="259"/>
    </row>
    <row r="213" spans="1:9" x14ac:dyDescent="0.2">
      <c r="A213" s="265" t="s">
        <v>433</v>
      </c>
      <c r="B213" s="269" t="str">
        <f>IF('Unit Types - Emission Rates'!D215=0,"",'Unit Types - Emission Rates'!D215)</f>
        <v/>
      </c>
      <c r="C213" s="269" t="str">
        <f>IF('Unit Types - Emission Rates'!E215=0,"",'Unit Types - Emission Rates'!E215)</f>
        <v/>
      </c>
      <c r="D213" s="269" t="str">
        <f>IF('Unit Types - Emission Rates'!F215=0,"",'Unit Types - Emission Rates'!F215)</f>
        <v/>
      </c>
      <c r="E213" s="269" t="str">
        <f>IF('Unit Types - Emission Rates'!K215="","",'Unit Types - Emission Rates'!K215)</f>
        <v/>
      </c>
      <c r="F213" s="269" t="str">
        <f>IF('Unit Types - Emission Rates'!L215="","",'Unit Types - Emission Rates'!L215)</f>
        <v/>
      </c>
      <c r="G213" s="261"/>
      <c r="H213" s="262"/>
      <c r="I213" s="259"/>
    </row>
    <row r="214" spans="1:9" x14ac:dyDescent="0.2">
      <c r="A214" s="265" t="s">
        <v>433</v>
      </c>
      <c r="B214" s="269" t="str">
        <f>IF('Unit Types - Emission Rates'!D216=0,"",'Unit Types - Emission Rates'!D216)</f>
        <v/>
      </c>
      <c r="C214" s="269" t="str">
        <f>IF('Unit Types - Emission Rates'!E216=0,"",'Unit Types - Emission Rates'!E216)</f>
        <v/>
      </c>
      <c r="D214" s="269" t="str">
        <f>IF('Unit Types - Emission Rates'!F216=0,"",'Unit Types - Emission Rates'!F216)</f>
        <v/>
      </c>
      <c r="E214" s="269" t="str">
        <f>IF('Unit Types - Emission Rates'!K216="","",'Unit Types - Emission Rates'!K216)</f>
        <v/>
      </c>
      <c r="F214" s="269" t="str">
        <f>IF('Unit Types - Emission Rates'!L216="","",'Unit Types - Emission Rates'!L216)</f>
        <v/>
      </c>
      <c r="G214" s="261"/>
      <c r="H214" s="262"/>
      <c r="I214" s="259"/>
    </row>
    <row r="215" spans="1:9" x14ac:dyDescent="0.2">
      <c r="A215" s="265" t="s">
        <v>433</v>
      </c>
      <c r="B215" s="269" t="str">
        <f>IF('Unit Types - Emission Rates'!D217=0,"",'Unit Types - Emission Rates'!D217)</f>
        <v/>
      </c>
      <c r="C215" s="269" t="str">
        <f>IF('Unit Types - Emission Rates'!E217=0,"",'Unit Types - Emission Rates'!E217)</f>
        <v/>
      </c>
      <c r="D215" s="269" t="str">
        <f>IF('Unit Types - Emission Rates'!F217=0,"",'Unit Types - Emission Rates'!F217)</f>
        <v/>
      </c>
      <c r="E215" s="269" t="str">
        <f>IF('Unit Types - Emission Rates'!K217="","",'Unit Types - Emission Rates'!K217)</f>
        <v/>
      </c>
      <c r="F215" s="269" t="str">
        <f>IF('Unit Types - Emission Rates'!L217="","",'Unit Types - Emission Rates'!L217)</f>
        <v/>
      </c>
      <c r="G215" s="261"/>
      <c r="H215" s="262"/>
      <c r="I215" s="259"/>
    </row>
    <row r="216" spans="1:9" x14ac:dyDescent="0.2">
      <c r="A216" s="265" t="s">
        <v>433</v>
      </c>
      <c r="B216" s="269" t="str">
        <f>IF('Unit Types - Emission Rates'!D218=0,"",'Unit Types - Emission Rates'!D218)</f>
        <v/>
      </c>
      <c r="C216" s="269" t="str">
        <f>IF('Unit Types - Emission Rates'!E218=0,"",'Unit Types - Emission Rates'!E218)</f>
        <v/>
      </c>
      <c r="D216" s="269" t="str">
        <f>IF('Unit Types - Emission Rates'!F218=0,"",'Unit Types - Emission Rates'!F218)</f>
        <v/>
      </c>
      <c r="E216" s="269" t="str">
        <f>IF('Unit Types - Emission Rates'!K218="","",'Unit Types - Emission Rates'!K218)</f>
        <v/>
      </c>
      <c r="F216" s="269" t="str">
        <f>IF('Unit Types - Emission Rates'!L218="","",'Unit Types - Emission Rates'!L218)</f>
        <v/>
      </c>
      <c r="G216" s="261"/>
      <c r="H216" s="262"/>
      <c r="I216" s="259"/>
    </row>
    <row r="217" spans="1:9" x14ac:dyDescent="0.2">
      <c r="A217" s="265" t="s">
        <v>433</v>
      </c>
      <c r="B217" s="269" t="str">
        <f>IF('Unit Types - Emission Rates'!D219=0,"",'Unit Types - Emission Rates'!D219)</f>
        <v/>
      </c>
      <c r="C217" s="269" t="str">
        <f>IF('Unit Types - Emission Rates'!E219=0,"",'Unit Types - Emission Rates'!E219)</f>
        <v/>
      </c>
      <c r="D217" s="269" t="str">
        <f>IF('Unit Types - Emission Rates'!F219=0,"",'Unit Types - Emission Rates'!F219)</f>
        <v/>
      </c>
      <c r="E217" s="269" t="str">
        <f>IF('Unit Types - Emission Rates'!K219="","",'Unit Types - Emission Rates'!K219)</f>
        <v/>
      </c>
      <c r="F217" s="269" t="str">
        <f>IF('Unit Types - Emission Rates'!L219="","",'Unit Types - Emission Rates'!L219)</f>
        <v/>
      </c>
      <c r="G217" s="261"/>
      <c r="H217" s="262"/>
      <c r="I217" s="259"/>
    </row>
    <row r="218" spans="1:9" x14ac:dyDescent="0.2">
      <c r="A218" s="265" t="s">
        <v>433</v>
      </c>
      <c r="B218" s="269" t="str">
        <f>IF('Unit Types - Emission Rates'!D220=0,"",'Unit Types - Emission Rates'!D220)</f>
        <v/>
      </c>
      <c r="C218" s="269" t="str">
        <f>IF('Unit Types - Emission Rates'!E220=0,"",'Unit Types - Emission Rates'!E220)</f>
        <v/>
      </c>
      <c r="D218" s="269" t="str">
        <f>IF('Unit Types - Emission Rates'!F220=0,"",'Unit Types - Emission Rates'!F220)</f>
        <v/>
      </c>
      <c r="E218" s="269" t="str">
        <f>IF('Unit Types - Emission Rates'!K220="","",'Unit Types - Emission Rates'!K220)</f>
        <v/>
      </c>
      <c r="F218" s="269" t="str">
        <f>IF('Unit Types - Emission Rates'!L220="","",'Unit Types - Emission Rates'!L220)</f>
        <v/>
      </c>
      <c r="G218" s="261"/>
      <c r="H218" s="262"/>
      <c r="I218" s="259"/>
    </row>
    <row r="219" spans="1:9" x14ac:dyDescent="0.2">
      <c r="A219" s="265" t="s">
        <v>433</v>
      </c>
      <c r="B219" s="269" t="str">
        <f>IF('Unit Types - Emission Rates'!D221=0,"",'Unit Types - Emission Rates'!D221)</f>
        <v/>
      </c>
      <c r="C219" s="269" t="str">
        <f>IF('Unit Types - Emission Rates'!E221=0,"",'Unit Types - Emission Rates'!E221)</f>
        <v/>
      </c>
      <c r="D219" s="269" t="str">
        <f>IF('Unit Types - Emission Rates'!F221=0,"",'Unit Types - Emission Rates'!F221)</f>
        <v/>
      </c>
      <c r="E219" s="269" t="str">
        <f>IF('Unit Types - Emission Rates'!K221="","",'Unit Types - Emission Rates'!K221)</f>
        <v/>
      </c>
      <c r="F219" s="269" t="str">
        <f>IF('Unit Types - Emission Rates'!L221="","",'Unit Types - Emission Rates'!L221)</f>
        <v/>
      </c>
      <c r="G219" s="261"/>
      <c r="H219" s="262"/>
      <c r="I219" s="259"/>
    </row>
    <row r="220" spans="1:9" x14ac:dyDescent="0.2">
      <c r="A220" s="265" t="s">
        <v>433</v>
      </c>
      <c r="B220" s="269" t="str">
        <f>IF('Unit Types - Emission Rates'!D222=0,"",'Unit Types - Emission Rates'!D222)</f>
        <v/>
      </c>
      <c r="C220" s="269" t="str">
        <f>IF('Unit Types - Emission Rates'!E222=0,"",'Unit Types - Emission Rates'!E222)</f>
        <v/>
      </c>
      <c r="D220" s="269" t="str">
        <f>IF('Unit Types - Emission Rates'!F222=0,"",'Unit Types - Emission Rates'!F222)</f>
        <v/>
      </c>
      <c r="E220" s="269" t="str">
        <f>IF('Unit Types - Emission Rates'!K222="","",'Unit Types - Emission Rates'!K222)</f>
        <v/>
      </c>
      <c r="F220" s="269" t="str">
        <f>IF('Unit Types - Emission Rates'!L222="","",'Unit Types - Emission Rates'!L222)</f>
        <v/>
      </c>
      <c r="G220" s="261"/>
      <c r="H220" s="262"/>
      <c r="I220" s="259"/>
    </row>
    <row r="221" spans="1:9" x14ac:dyDescent="0.2">
      <c r="A221" s="265" t="s">
        <v>433</v>
      </c>
      <c r="B221" s="269" t="str">
        <f>IF('Unit Types - Emission Rates'!D223=0,"",'Unit Types - Emission Rates'!D223)</f>
        <v/>
      </c>
      <c r="C221" s="269" t="str">
        <f>IF('Unit Types - Emission Rates'!E223=0,"",'Unit Types - Emission Rates'!E223)</f>
        <v/>
      </c>
      <c r="D221" s="269" t="str">
        <f>IF('Unit Types - Emission Rates'!F223=0,"",'Unit Types - Emission Rates'!F223)</f>
        <v/>
      </c>
      <c r="E221" s="269" t="str">
        <f>IF('Unit Types - Emission Rates'!K223="","",'Unit Types - Emission Rates'!K223)</f>
        <v/>
      </c>
      <c r="F221" s="269" t="str">
        <f>IF('Unit Types - Emission Rates'!L223="","",'Unit Types - Emission Rates'!L223)</f>
        <v/>
      </c>
      <c r="G221" s="261"/>
      <c r="H221" s="262"/>
      <c r="I221" s="259"/>
    </row>
    <row r="222" spans="1:9" x14ac:dyDescent="0.2">
      <c r="A222" s="265" t="s">
        <v>433</v>
      </c>
      <c r="B222" s="269" t="str">
        <f>IF('Unit Types - Emission Rates'!D224=0,"",'Unit Types - Emission Rates'!D224)</f>
        <v/>
      </c>
      <c r="C222" s="269" t="str">
        <f>IF('Unit Types - Emission Rates'!E224=0,"",'Unit Types - Emission Rates'!E224)</f>
        <v/>
      </c>
      <c r="D222" s="269" t="str">
        <f>IF('Unit Types - Emission Rates'!F224=0,"",'Unit Types - Emission Rates'!F224)</f>
        <v/>
      </c>
      <c r="E222" s="269" t="str">
        <f>IF('Unit Types - Emission Rates'!K224="","",'Unit Types - Emission Rates'!K224)</f>
        <v/>
      </c>
      <c r="F222" s="269" t="str">
        <f>IF('Unit Types - Emission Rates'!L224="","",'Unit Types - Emission Rates'!L224)</f>
        <v/>
      </c>
      <c r="G222" s="261"/>
      <c r="H222" s="262"/>
      <c r="I222" s="259"/>
    </row>
    <row r="223" spans="1:9" x14ac:dyDescent="0.2">
      <c r="A223" s="265" t="s">
        <v>433</v>
      </c>
      <c r="B223" s="269" t="str">
        <f>IF('Unit Types - Emission Rates'!D225=0,"",'Unit Types - Emission Rates'!D225)</f>
        <v/>
      </c>
      <c r="C223" s="269" t="str">
        <f>IF('Unit Types - Emission Rates'!E225=0,"",'Unit Types - Emission Rates'!E225)</f>
        <v/>
      </c>
      <c r="D223" s="269" t="str">
        <f>IF('Unit Types - Emission Rates'!F225=0,"",'Unit Types - Emission Rates'!F225)</f>
        <v/>
      </c>
      <c r="E223" s="269" t="str">
        <f>IF('Unit Types - Emission Rates'!K225="","",'Unit Types - Emission Rates'!K225)</f>
        <v/>
      </c>
      <c r="F223" s="269" t="str">
        <f>IF('Unit Types - Emission Rates'!L225="","",'Unit Types - Emission Rates'!L225)</f>
        <v/>
      </c>
      <c r="G223" s="261"/>
      <c r="H223" s="262"/>
      <c r="I223" s="259"/>
    </row>
    <row r="224" spans="1:9" x14ac:dyDescent="0.2">
      <c r="A224" s="265" t="s">
        <v>433</v>
      </c>
      <c r="B224" s="269" t="str">
        <f>IF('Unit Types - Emission Rates'!D226=0,"",'Unit Types - Emission Rates'!D226)</f>
        <v/>
      </c>
      <c r="C224" s="269" t="str">
        <f>IF('Unit Types - Emission Rates'!E226=0,"",'Unit Types - Emission Rates'!E226)</f>
        <v/>
      </c>
      <c r="D224" s="269" t="str">
        <f>IF('Unit Types - Emission Rates'!F226=0,"",'Unit Types - Emission Rates'!F226)</f>
        <v/>
      </c>
      <c r="E224" s="269" t="str">
        <f>IF('Unit Types - Emission Rates'!K226="","",'Unit Types - Emission Rates'!K226)</f>
        <v/>
      </c>
      <c r="F224" s="269" t="str">
        <f>IF('Unit Types - Emission Rates'!L226="","",'Unit Types - Emission Rates'!L226)</f>
        <v/>
      </c>
      <c r="G224" s="261"/>
      <c r="H224" s="262"/>
      <c r="I224" s="259"/>
    </row>
    <row r="225" spans="1:9" x14ac:dyDescent="0.2">
      <c r="A225" s="265" t="s">
        <v>433</v>
      </c>
      <c r="B225" s="269" t="str">
        <f>IF('Unit Types - Emission Rates'!D227=0,"",'Unit Types - Emission Rates'!D227)</f>
        <v/>
      </c>
      <c r="C225" s="269" t="str">
        <f>IF('Unit Types - Emission Rates'!E227=0,"",'Unit Types - Emission Rates'!E227)</f>
        <v/>
      </c>
      <c r="D225" s="269" t="str">
        <f>IF('Unit Types - Emission Rates'!F227=0,"",'Unit Types - Emission Rates'!F227)</f>
        <v/>
      </c>
      <c r="E225" s="269" t="str">
        <f>IF('Unit Types - Emission Rates'!K227="","",'Unit Types - Emission Rates'!K227)</f>
        <v/>
      </c>
      <c r="F225" s="269" t="str">
        <f>IF('Unit Types - Emission Rates'!L227="","",'Unit Types - Emission Rates'!L227)</f>
        <v/>
      </c>
      <c r="G225" s="261"/>
      <c r="H225" s="262"/>
      <c r="I225" s="259"/>
    </row>
    <row r="226" spans="1:9" x14ac:dyDescent="0.2">
      <c r="A226" s="265" t="s">
        <v>433</v>
      </c>
      <c r="B226" s="269" t="str">
        <f>IF('Unit Types - Emission Rates'!D228=0,"",'Unit Types - Emission Rates'!D228)</f>
        <v/>
      </c>
      <c r="C226" s="269" t="str">
        <f>IF('Unit Types - Emission Rates'!E228=0,"",'Unit Types - Emission Rates'!E228)</f>
        <v/>
      </c>
      <c r="D226" s="269" t="str">
        <f>IF('Unit Types - Emission Rates'!F228=0,"",'Unit Types - Emission Rates'!F228)</f>
        <v/>
      </c>
      <c r="E226" s="269" t="str">
        <f>IF('Unit Types - Emission Rates'!K228="","",'Unit Types - Emission Rates'!K228)</f>
        <v/>
      </c>
      <c r="F226" s="269" t="str">
        <f>IF('Unit Types - Emission Rates'!L228="","",'Unit Types - Emission Rates'!L228)</f>
        <v/>
      </c>
      <c r="G226" s="261"/>
      <c r="H226" s="262"/>
      <c r="I226" s="259"/>
    </row>
    <row r="227" spans="1:9" x14ac:dyDescent="0.2">
      <c r="A227" s="265" t="s">
        <v>433</v>
      </c>
      <c r="B227" s="269" t="str">
        <f>IF('Unit Types - Emission Rates'!D229=0,"",'Unit Types - Emission Rates'!D229)</f>
        <v/>
      </c>
      <c r="C227" s="269" t="str">
        <f>IF('Unit Types - Emission Rates'!E229=0,"",'Unit Types - Emission Rates'!E229)</f>
        <v/>
      </c>
      <c r="D227" s="269" t="str">
        <f>IF('Unit Types - Emission Rates'!F229=0,"",'Unit Types - Emission Rates'!F229)</f>
        <v/>
      </c>
      <c r="E227" s="269" t="str">
        <f>IF('Unit Types - Emission Rates'!K229="","",'Unit Types - Emission Rates'!K229)</f>
        <v/>
      </c>
      <c r="F227" s="269" t="str">
        <f>IF('Unit Types - Emission Rates'!L229="","",'Unit Types - Emission Rates'!L229)</f>
        <v/>
      </c>
      <c r="G227" s="261"/>
      <c r="H227" s="262"/>
      <c r="I227" s="259"/>
    </row>
    <row r="228" spans="1:9" x14ac:dyDescent="0.2">
      <c r="A228" s="265" t="s">
        <v>433</v>
      </c>
      <c r="B228" s="269" t="str">
        <f>IF('Unit Types - Emission Rates'!D230=0,"",'Unit Types - Emission Rates'!D230)</f>
        <v/>
      </c>
      <c r="C228" s="269" t="str">
        <f>IF('Unit Types - Emission Rates'!E230=0,"",'Unit Types - Emission Rates'!E230)</f>
        <v/>
      </c>
      <c r="D228" s="269" t="str">
        <f>IF('Unit Types - Emission Rates'!F230=0,"",'Unit Types - Emission Rates'!F230)</f>
        <v/>
      </c>
      <c r="E228" s="269" t="str">
        <f>IF('Unit Types - Emission Rates'!K230="","",'Unit Types - Emission Rates'!K230)</f>
        <v/>
      </c>
      <c r="F228" s="269" t="str">
        <f>IF('Unit Types - Emission Rates'!L230="","",'Unit Types - Emission Rates'!L230)</f>
        <v/>
      </c>
      <c r="G228" s="261"/>
      <c r="H228" s="262"/>
      <c r="I228" s="259"/>
    </row>
    <row r="229" spans="1:9" x14ac:dyDescent="0.2">
      <c r="A229" s="265" t="s">
        <v>433</v>
      </c>
      <c r="B229" s="269" t="str">
        <f>IF('Unit Types - Emission Rates'!D231=0,"",'Unit Types - Emission Rates'!D231)</f>
        <v/>
      </c>
      <c r="C229" s="269" t="str">
        <f>IF('Unit Types - Emission Rates'!E231=0,"",'Unit Types - Emission Rates'!E231)</f>
        <v/>
      </c>
      <c r="D229" s="269" t="str">
        <f>IF('Unit Types - Emission Rates'!F231=0,"",'Unit Types - Emission Rates'!F231)</f>
        <v/>
      </c>
      <c r="E229" s="269" t="str">
        <f>IF('Unit Types - Emission Rates'!K231="","",'Unit Types - Emission Rates'!K231)</f>
        <v/>
      </c>
      <c r="F229" s="269" t="str">
        <f>IF('Unit Types - Emission Rates'!L231="","",'Unit Types - Emission Rates'!L231)</f>
        <v/>
      </c>
      <c r="G229" s="261"/>
      <c r="H229" s="262"/>
      <c r="I229" s="259"/>
    </row>
    <row r="230" spans="1:9" x14ac:dyDescent="0.2">
      <c r="A230" s="265" t="s">
        <v>433</v>
      </c>
      <c r="B230" s="269" t="str">
        <f>IF('Unit Types - Emission Rates'!D232=0,"",'Unit Types - Emission Rates'!D232)</f>
        <v/>
      </c>
      <c r="C230" s="269" t="str">
        <f>IF('Unit Types - Emission Rates'!E232=0,"",'Unit Types - Emission Rates'!E232)</f>
        <v/>
      </c>
      <c r="D230" s="269" t="str">
        <f>IF('Unit Types - Emission Rates'!F232=0,"",'Unit Types - Emission Rates'!F232)</f>
        <v/>
      </c>
      <c r="E230" s="269" t="str">
        <f>IF('Unit Types - Emission Rates'!K232="","",'Unit Types - Emission Rates'!K232)</f>
        <v/>
      </c>
      <c r="F230" s="269" t="str">
        <f>IF('Unit Types - Emission Rates'!L232="","",'Unit Types - Emission Rates'!L232)</f>
        <v/>
      </c>
      <c r="G230" s="261"/>
      <c r="H230" s="262"/>
      <c r="I230" s="259"/>
    </row>
    <row r="231" spans="1:9" x14ac:dyDescent="0.2">
      <c r="A231" s="265" t="s">
        <v>433</v>
      </c>
      <c r="B231" s="269" t="str">
        <f>IF('Unit Types - Emission Rates'!D233=0,"",'Unit Types - Emission Rates'!D233)</f>
        <v/>
      </c>
      <c r="C231" s="269" t="str">
        <f>IF('Unit Types - Emission Rates'!E233=0,"",'Unit Types - Emission Rates'!E233)</f>
        <v/>
      </c>
      <c r="D231" s="269" t="str">
        <f>IF('Unit Types - Emission Rates'!F233=0,"",'Unit Types - Emission Rates'!F233)</f>
        <v/>
      </c>
      <c r="E231" s="269" t="str">
        <f>IF('Unit Types - Emission Rates'!K233="","",'Unit Types - Emission Rates'!K233)</f>
        <v/>
      </c>
      <c r="F231" s="269" t="str">
        <f>IF('Unit Types - Emission Rates'!L233="","",'Unit Types - Emission Rates'!L233)</f>
        <v/>
      </c>
      <c r="G231" s="261"/>
      <c r="H231" s="262"/>
      <c r="I231" s="259"/>
    </row>
    <row r="232" spans="1:9" x14ac:dyDescent="0.2">
      <c r="A232" s="265" t="s">
        <v>433</v>
      </c>
      <c r="B232" s="269" t="str">
        <f>IF('Unit Types - Emission Rates'!D234=0,"",'Unit Types - Emission Rates'!D234)</f>
        <v/>
      </c>
      <c r="C232" s="269" t="str">
        <f>IF('Unit Types - Emission Rates'!E234=0,"",'Unit Types - Emission Rates'!E234)</f>
        <v/>
      </c>
      <c r="D232" s="269" t="str">
        <f>IF('Unit Types - Emission Rates'!F234=0,"",'Unit Types - Emission Rates'!F234)</f>
        <v/>
      </c>
      <c r="E232" s="269" t="str">
        <f>IF('Unit Types - Emission Rates'!K234="","",'Unit Types - Emission Rates'!K234)</f>
        <v/>
      </c>
      <c r="F232" s="269" t="str">
        <f>IF('Unit Types - Emission Rates'!L234="","",'Unit Types - Emission Rates'!L234)</f>
        <v/>
      </c>
      <c r="G232" s="261"/>
      <c r="H232" s="262"/>
      <c r="I232" s="259"/>
    </row>
    <row r="233" spans="1:9" x14ac:dyDescent="0.2">
      <c r="A233" s="265" t="s">
        <v>433</v>
      </c>
      <c r="B233" s="269" t="str">
        <f>IF('Unit Types - Emission Rates'!D235=0,"",'Unit Types - Emission Rates'!D235)</f>
        <v/>
      </c>
      <c r="C233" s="269" t="str">
        <f>IF('Unit Types - Emission Rates'!E235=0,"",'Unit Types - Emission Rates'!E235)</f>
        <v/>
      </c>
      <c r="D233" s="269" t="str">
        <f>IF('Unit Types - Emission Rates'!F235=0,"",'Unit Types - Emission Rates'!F235)</f>
        <v/>
      </c>
      <c r="E233" s="269" t="str">
        <f>IF('Unit Types - Emission Rates'!K235="","",'Unit Types - Emission Rates'!K235)</f>
        <v/>
      </c>
      <c r="F233" s="269" t="str">
        <f>IF('Unit Types - Emission Rates'!L235="","",'Unit Types - Emission Rates'!L235)</f>
        <v/>
      </c>
      <c r="G233" s="261"/>
      <c r="H233" s="262"/>
      <c r="I233" s="259"/>
    </row>
    <row r="234" spans="1:9" x14ac:dyDescent="0.2">
      <c r="A234" s="265" t="s">
        <v>433</v>
      </c>
      <c r="B234" s="269" t="str">
        <f>IF('Unit Types - Emission Rates'!D236=0,"",'Unit Types - Emission Rates'!D236)</f>
        <v/>
      </c>
      <c r="C234" s="269" t="str">
        <f>IF('Unit Types - Emission Rates'!E236=0,"",'Unit Types - Emission Rates'!E236)</f>
        <v/>
      </c>
      <c r="D234" s="269" t="str">
        <f>IF('Unit Types - Emission Rates'!F236=0,"",'Unit Types - Emission Rates'!F236)</f>
        <v/>
      </c>
      <c r="E234" s="269" t="str">
        <f>IF('Unit Types - Emission Rates'!K236="","",'Unit Types - Emission Rates'!K236)</f>
        <v/>
      </c>
      <c r="F234" s="269" t="str">
        <f>IF('Unit Types - Emission Rates'!L236="","",'Unit Types - Emission Rates'!L236)</f>
        <v/>
      </c>
      <c r="G234" s="261"/>
      <c r="H234" s="262"/>
      <c r="I234" s="259"/>
    </row>
    <row r="235" spans="1:9" x14ac:dyDescent="0.2">
      <c r="A235" s="265" t="s">
        <v>433</v>
      </c>
      <c r="B235" s="269" t="str">
        <f>IF('Unit Types - Emission Rates'!D237=0,"",'Unit Types - Emission Rates'!D237)</f>
        <v/>
      </c>
      <c r="C235" s="269" t="str">
        <f>IF('Unit Types - Emission Rates'!E237=0,"",'Unit Types - Emission Rates'!E237)</f>
        <v/>
      </c>
      <c r="D235" s="269" t="str">
        <f>IF('Unit Types - Emission Rates'!F237=0,"",'Unit Types - Emission Rates'!F237)</f>
        <v/>
      </c>
      <c r="E235" s="269" t="str">
        <f>IF('Unit Types - Emission Rates'!K237="","",'Unit Types - Emission Rates'!K237)</f>
        <v/>
      </c>
      <c r="F235" s="269" t="str">
        <f>IF('Unit Types - Emission Rates'!L237="","",'Unit Types - Emission Rates'!L237)</f>
        <v/>
      </c>
      <c r="G235" s="261"/>
      <c r="H235" s="262"/>
      <c r="I235" s="259"/>
    </row>
    <row r="236" spans="1:9" x14ac:dyDescent="0.2">
      <c r="A236" s="265" t="s">
        <v>433</v>
      </c>
      <c r="B236" s="269" t="str">
        <f>IF('Unit Types - Emission Rates'!D238=0,"",'Unit Types - Emission Rates'!D238)</f>
        <v/>
      </c>
      <c r="C236" s="269" t="str">
        <f>IF('Unit Types - Emission Rates'!E238=0,"",'Unit Types - Emission Rates'!E238)</f>
        <v/>
      </c>
      <c r="D236" s="269" t="str">
        <f>IF('Unit Types - Emission Rates'!F238=0,"",'Unit Types - Emission Rates'!F238)</f>
        <v/>
      </c>
      <c r="E236" s="269" t="str">
        <f>IF('Unit Types - Emission Rates'!K238="","",'Unit Types - Emission Rates'!K238)</f>
        <v/>
      </c>
      <c r="F236" s="269" t="str">
        <f>IF('Unit Types - Emission Rates'!L238="","",'Unit Types - Emission Rates'!L238)</f>
        <v/>
      </c>
      <c r="G236" s="261"/>
      <c r="H236" s="262"/>
      <c r="I236" s="259"/>
    </row>
    <row r="237" spans="1:9" x14ac:dyDescent="0.2">
      <c r="A237" s="265" t="s">
        <v>433</v>
      </c>
      <c r="B237" s="269" t="str">
        <f>IF('Unit Types - Emission Rates'!D239=0,"",'Unit Types - Emission Rates'!D239)</f>
        <v/>
      </c>
      <c r="C237" s="269" t="str">
        <f>IF('Unit Types - Emission Rates'!E239=0,"",'Unit Types - Emission Rates'!E239)</f>
        <v/>
      </c>
      <c r="D237" s="269" t="str">
        <f>IF('Unit Types - Emission Rates'!F239=0,"",'Unit Types - Emission Rates'!F239)</f>
        <v/>
      </c>
      <c r="E237" s="269" t="str">
        <f>IF('Unit Types - Emission Rates'!K239="","",'Unit Types - Emission Rates'!K239)</f>
        <v/>
      </c>
      <c r="F237" s="269" t="str">
        <f>IF('Unit Types - Emission Rates'!L239="","",'Unit Types - Emission Rates'!L239)</f>
        <v/>
      </c>
      <c r="G237" s="261"/>
      <c r="H237" s="262"/>
      <c r="I237" s="259"/>
    </row>
    <row r="238" spans="1:9" x14ac:dyDescent="0.2">
      <c r="A238" s="265" t="s">
        <v>433</v>
      </c>
      <c r="B238" s="269" t="str">
        <f>IF('Unit Types - Emission Rates'!D240=0,"",'Unit Types - Emission Rates'!D240)</f>
        <v/>
      </c>
      <c r="C238" s="269" t="str">
        <f>IF('Unit Types - Emission Rates'!E240=0,"",'Unit Types - Emission Rates'!E240)</f>
        <v/>
      </c>
      <c r="D238" s="269" t="str">
        <f>IF('Unit Types - Emission Rates'!F240=0,"",'Unit Types - Emission Rates'!F240)</f>
        <v/>
      </c>
      <c r="E238" s="269" t="str">
        <f>IF('Unit Types - Emission Rates'!K240="","",'Unit Types - Emission Rates'!K240)</f>
        <v/>
      </c>
      <c r="F238" s="269" t="str">
        <f>IF('Unit Types - Emission Rates'!L240="","",'Unit Types - Emission Rates'!L240)</f>
        <v/>
      </c>
      <c r="G238" s="261"/>
      <c r="H238" s="262"/>
      <c r="I238" s="259"/>
    </row>
    <row r="239" spans="1:9" x14ac:dyDescent="0.2">
      <c r="A239" s="265" t="s">
        <v>433</v>
      </c>
      <c r="B239" s="269" t="str">
        <f>IF('Unit Types - Emission Rates'!D241=0,"",'Unit Types - Emission Rates'!D241)</f>
        <v/>
      </c>
      <c r="C239" s="269" t="str">
        <f>IF('Unit Types - Emission Rates'!E241=0,"",'Unit Types - Emission Rates'!E241)</f>
        <v/>
      </c>
      <c r="D239" s="269" t="str">
        <f>IF('Unit Types - Emission Rates'!F241=0,"",'Unit Types - Emission Rates'!F241)</f>
        <v/>
      </c>
      <c r="E239" s="269" t="str">
        <f>IF('Unit Types - Emission Rates'!K241="","",'Unit Types - Emission Rates'!K241)</f>
        <v/>
      </c>
      <c r="F239" s="269" t="str">
        <f>IF('Unit Types - Emission Rates'!L241="","",'Unit Types - Emission Rates'!L241)</f>
        <v/>
      </c>
      <c r="G239" s="261"/>
      <c r="H239" s="262"/>
      <c r="I239" s="259"/>
    </row>
    <row r="240" spans="1:9" x14ac:dyDescent="0.2">
      <c r="A240" s="265" t="s">
        <v>433</v>
      </c>
      <c r="B240" s="269" t="str">
        <f>IF('Unit Types - Emission Rates'!D242=0,"",'Unit Types - Emission Rates'!D242)</f>
        <v/>
      </c>
      <c r="C240" s="269" t="str">
        <f>IF('Unit Types - Emission Rates'!E242=0,"",'Unit Types - Emission Rates'!E242)</f>
        <v/>
      </c>
      <c r="D240" s="269" t="str">
        <f>IF('Unit Types - Emission Rates'!F242=0,"",'Unit Types - Emission Rates'!F242)</f>
        <v/>
      </c>
      <c r="E240" s="269" t="str">
        <f>IF('Unit Types - Emission Rates'!K242="","",'Unit Types - Emission Rates'!K242)</f>
        <v/>
      </c>
      <c r="F240" s="269" t="str">
        <f>IF('Unit Types - Emission Rates'!L242="","",'Unit Types - Emission Rates'!L242)</f>
        <v/>
      </c>
      <c r="G240" s="261"/>
      <c r="H240" s="262"/>
      <c r="I240" s="259"/>
    </row>
    <row r="241" spans="1:9" x14ac:dyDescent="0.2">
      <c r="A241" s="265" t="s">
        <v>433</v>
      </c>
      <c r="B241" s="269" t="str">
        <f>IF('Unit Types - Emission Rates'!D243=0,"",'Unit Types - Emission Rates'!D243)</f>
        <v/>
      </c>
      <c r="C241" s="269" t="str">
        <f>IF('Unit Types - Emission Rates'!E243=0,"",'Unit Types - Emission Rates'!E243)</f>
        <v/>
      </c>
      <c r="D241" s="269" t="str">
        <f>IF('Unit Types - Emission Rates'!F243=0,"",'Unit Types - Emission Rates'!F243)</f>
        <v/>
      </c>
      <c r="E241" s="269" t="str">
        <f>IF('Unit Types - Emission Rates'!K243="","",'Unit Types - Emission Rates'!K243)</f>
        <v/>
      </c>
      <c r="F241" s="269" t="str">
        <f>IF('Unit Types - Emission Rates'!L243="","",'Unit Types - Emission Rates'!L243)</f>
        <v/>
      </c>
      <c r="G241" s="261"/>
      <c r="H241" s="262"/>
      <c r="I241" s="259"/>
    </row>
    <row r="242" spans="1:9" x14ac:dyDescent="0.2">
      <c r="A242" s="265" t="s">
        <v>433</v>
      </c>
      <c r="B242" s="269" t="str">
        <f>IF('Unit Types - Emission Rates'!D244=0,"",'Unit Types - Emission Rates'!D244)</f>
        <v/>
      </c>
      <c r="C242" s="269" t="str">
        <f>IF('Unit Types - Emission Rates'!E244=0,"",'Unit Types - Emission Rates'!E244)</f>
        <v/>
      </c>
      <c r="D242" s="269" t="str">
        <f>IF('Unit Types - Emission Rates'!F244=0,"",'Unit Types - Emission Rates'!F244)</f>
        <v/>
      </c>
      <c r="E242" s="269" t="str">
        <f>IF('Unit Types - Emission Rates'!K244="","",'Unit Types - Emission Rates'!K244)</f>
        <v/>
      </c>
      <c r="F242" s="269" t="str">
        <f>IF('Unit Types - Emission Rates'!L244="","",'Unit Types - Emission Rates'!L244)</f>
        <v/>
      </c>
      <c r="G242" s="261"/>
      <c r="H242" s="262"/>
      <c r="I242" s="259"/>
    </row>
    <row r="243" spans="1:9" x14ac:dyDescent="0.2">
      <c r="A243" s="265" t="s">
        <v>433</v>
      </c>
      <c r="B243" s="269" t="str">
        <f>IF('Unit Types - Emission Rates'!D245=0,"",'Unit Types - Emission Rates'!D245)</f>
        <v/>
      </c>
      <c r="C243" s="269" t="str">
        <f>IF('Unit Types - Emission Rates'!E245=0,"",'Unit Types - Emission Rates'!E245)</f>
        <v/>
      </c>
      <c r="D243" s="269" t="str">
        <f>IF('Unit Types - Emission Rates'!F245=0,"",'Unit Types - Emission Rates'!F245)</f>
        <v/>
      </c>
      <c r="E243" s="269" t="str">
        <f>IF('Unit Types - Emission Rates'!K245="","",'Unit Types - Emission Rates'!K245)</f>
        <v/>
      </c>
      <c r="F243" s="269" t="str">
        <f>IF('Unit Types - Emission Rates'!L245="","",'Unit Types - Emission Rates'!L245)</f>
        <v/>
      </c>
      <c r="G243" s="261"/>
      <c r="H243" s="262"/>
      <c r="I243" s="259"/>
    </row>
    <row r="244" spans="1:9" x14ac:dyDescent="0.2">
      <c r="A244" s="265" t="s">
        <v>433</v>
      </c>
      <c r="B244" s="269" t="str">
        <f>IF('Unit Types - Emission Rates'!D246=0,"",'Unit Types - Emission Rates'!D246)</f>
        <v/>
      </c>
      <c r="C244" s="269" t="str">
        <f>IF('Unit Types - Emission Rates'!E246=0,"",'Unit Types - Emission Rates'!E246)</f>
        <v/>
      </c>
      <c r="D244" s="269" t="str">
        <f>IF('Unit Types - Emission Rates'!F246=0,"",'Unit Types - Emission Rates'!F246)</f>
        <v/>
      </c>
      <c r="E244" s="269" t="str">
        <f>IF('Unit Types - Emission Rates'!K246="","",'Unit Types - Emission Rates'!K246)</f>
        <v/>
      </c>
      <c r="F244" s="269" t="str">
        <f>IF('Unit Types - Emission Rates'!L246="","",'Unit Types - Emission Rates'!L246)</f>
        <v/>
      </c>
      <c r="G244" s="261"/>
      <c r="H244" s="262"/>
      <c r="I244" s="259"/>
    </row>
    <row r="245" spans="1:9" x14ac:dyDescent="0.2">
      <c r="A245" s="265" t="s">
        <v>433</v>
      </c>
      <c r="B245" s="269" t="str">
        <f>IF('Unit Types - Emission Rates'!D247=0,"",'Unit Types - Emission Rates'!D247)</f>
        <v/>
      </c>
      <c r="C245" s="269" t="str">
        <f>IF('Unit Types - Emission Rates'!E247=0,"",'Unit Types - Emission Rates'!E247)</f>
        <v/>
      </c>
      <c r="D245" s="269" t="str">
        <f>IF('Unit Types - Emission Rates'!F247=0,"",'Unit Types - Emission Rates'!F247)</f>
        <v/>
      </c>
      <c r="E245" s="269" t="str">
        <f>IF('Unit Types - Emission Rates'!K247="","",'Unit Types - Emission Rates'!K247)</f>
        <v/>
      </c>
      <c r="F245" s="269" t="str">
        <f>IF('Unit Types - Emission Rates'!L247="","",'Unit Types - Emission Rates'!L247)</f>
        <v/>
      </c>
      <c r="G245" s="261"/>
      <c r="H245" s="262"/>
      <c r="I245" s="259"/>
    </row>
    <row r="246" spans="1:9" x14ac:dyDescent="0.2">
      <c r="A246" s="265" t="s">
        <v>433</v>
      </c>
      <c r="B246" s="269" t="str">
        <f>IF('Unit Types - Emission Rates'!D248=0,"",'Unit Types - Emission Rates'!D248)</f>
        <v/>
      </c>
      <c r="C246" s="269" t="str">
        <f>IF('Unit Types - Emission Rates'!E248=0,"",'Unit Types - Emission Rates'!E248)</f>
        <v/>
      </c>
      <c r="D246" s="269" t="str">
        <f>IF('Unit Types - Emission Rates'!F248=0,"",'Unit Types - Emission Rates'!F248)</f>
        <v/>
      </c>
      <c r="E246" s="269" t="str">
        <f>IF('Unit Types - Emission Rates'!K248="","",'Unit Types - Emission Rates'!K248)</f>
        <v/>
      </c>
      <c r="F246" s="269" t="str">
        <f>IF('Unit Types - Emission Rates'!L248="","",'Unit Types - Emission Rates'!L248)</f>
        <v/>
      </c>
      <c r="G246" s="261"/>
      <c r="H246" s="262"/>
      <c r="I246" s="259"/>
    </row>
    <row r="247" spans="1:9" x14ac:dyDescent="0.2">
      <c r="A247" s="265" t="s">
        <v>433</v>
      </c>
      <c r="B247" s="269" t="str">
        <f>IF('Unit Types - Emission Rates'!D249=0,"",'Unit Types - Emission Rates'!D249)</f>
        <v/>
      </c>
      <c r="C247" s="269" t="str">
        <f>IF('Unit Types - Emission Rates'!E249=0,"",'Unit Types - Emission Rates'!E249)</f>
        <v/>
      </c>
      <c r="D247" s="269" t="str">
        <f>IF('Unit Types - Emission Rates'!F249=0,"",'Unit Types - Emission Rates'!F249)</f>
        <v/>
      </c>
      <c r="E247" s="269" t="str">
        <f>IF('Unit Types - Emission Rates'!K249="","",'Unit Types - Emission Rates'!K249)</f>
        <v/>
      </c>
      <c r="F247" s="269" t="str">
        <f>IF('Unit Types - Emission Rates'!L249="","",'Unit Types - Emission Rates'!L249)</f>
        <v/>
      </c>
      <c r="G247" s="261"/>
      <c r="H247" s="262"/>
      <c r="I247" s="259"/>
    </row>
    <row r="248" spans="1:9" x14ac:dyDescent="0.2">
      <c r="A248" s="265" t="s">
        <v>433</v>
      </c>
      <c r="B248" s="269" t="str">
        <f>IF('Unit Types - Emission Rates'!D250=0,"",'Unit Types - Emission Rates'!D250)</f>
        <v/>
      </c>
      <c r="C248" s="269" t="str">
        <f>IF('Unit Types - Emission Rates'!E250=0,"",'Unit Types - Emission Rates'!E250)</f>
        <v/>
      </c>
      <c r="D248" s="269" t="str">
        <f>IF('Unit Types - Emission Rates'!F250=0,"",'Unit Types - Emission Rates'!F250)</f>
        <v/>
      </c>
      <c r="E248" s="269" t="str">
        <f>IF('Unit Types - Emission Rates'!K250="","",'Unit Types - Emission Rates'!K250)</f>
        <v/>
      </c>
      <c r="F248" s="269" t="str">
        <f>IF('Unit Types - Emission Rates'!L250="","",'Unit Types - Emission Rates'!L250)</f>
        <v/>
      </c>
      <c r="G248" s="261"/>
      <c r="H248" s="262"/>
      <c r="I248" s="259"/>
    </row>
    <row r="249" spans="1:9" x14ac:dyDescent="0.2">
      <c r="A249" s="265" t="s">
        <v>433</v>
      </c>
      <c r="B249" s="269" t="str">
        <f>IF('Unit Types - Emission Rates'!D251=0,"",'Unit Types - Emission Rates'!D251)</f>
        <v/>
      </c>
      <c r="C249" s="269" t="str">
        <f>IF('Unit Types - Emission Rates'!E251=0,"",'Unit Types - Emission Rates'!E251)</f>
        <v/>
      </c>
      <c r="D249" s="269" t="str">
        <f>IF('Unit Types - Emission Rates'!F251=0,"",'Unit Types - Emission Rates'!F251)</f>
        <v/>
      </c>
      <c r="E249" s="269" t="str">
        <f>IF('Unit Types - Emission Rates'!K251="","",'Unit Types - Emission Rates'!K251)</f>
        <v/>
      </c>
      <c r="F249" s="269" t="str">
        <f>IF('Unit Types - Emission Rates'!L251="","",'Unit Types - Emission Rates'!L251)</f>
        <v/>
      </c>
      <c r="G249" s="261"/>
      <c r="H249" s="262"/>
      <c r="I249" s="259"/>
    </row>
    <row r="250" spans="1:9" x14ac:dyDescent="0.2">
      <c r="A250" s="265" t="s">
        <v>433</v>
      </c>
      <c r="B250" s="269" t="str">
        <f>IF('Unit Types - Emission Rates'!D252=0,"",'Unit Types - Emission Rates'!D252)</f>
        <v/>
      </c>
      <c r="C250" s="269" t="str">
        <f>IF('Unit Types - Emission Rates'!E252=0,"",'Unit Types - Emission Rates'!E252)</f>
        <v/>
      </c>
      <c r="D250" s="269" t="str">
        <f>IF('Unit Types - Emission Rates'!F252=0,"",'Unit Types - Emission Rates'!F252)</f>
        <v/>
      </c>
      <c r="E250" s="269" t="str">
        <f>IF('Unit Types - Emission Rates'!K252="","",'Unit Types - Emission Rates'!K252)</f>
        <v/>
      </c>
      <c r="F250" s="269" t="str">
        <f>IF('Unit Types - Emission Rates'!L252="","",'Unit Types - Emission Rates'!L252)</f>
        <v/>
      </c>
      <c r="G250" s="261"/>
      <c r="H250" s="262"/>
      <c r="I250" s="259"/>
    </row>
    <row r="251" spans="1:9" x14ac:dyDescent="0.2">
      <c r="A251" s="265" t="s">
        <v>433</v>
      </c>
      <c r="B251" s="269" t="str">
        <f>IF('Unit Types - Emission Rates'!D253=0,"",'Unit Types - Emission Rates'!D253)</f>
        <v/>
      </c>
      <c r="C251" s="269" t="str">
        <f>IF('Unit Types - Emission Rates'!E253=0,"",'Unit Types - Emission Rates'!E253)</f>
        <v/>
      </c>
      <c r="D251" s="269" t="str">
        <f>IF('Unit Types - Emission Rates'!F253=0,"",'Unit Types - Emission Rates'!F253)</f>
        <v/>
      </c>
      <c r="E251" s="269" t="str">
        <f>IF('Unit Types - Emission Rates'!K253="","",'Unit Types - Emission Rates'!K253)</f>
        <v/>
      </c>
      <c r="F251" s="269" t="str">
        <f>IF('Unit Types - Emission Rates'!L253="","",'Unit Types - Emission Rates'!L253)</f>
        <v/>
      </c>
      <c r="G251" s="261"/>
      <c r="H251" s="262"/>
      <c r="I251" s="259"/>
    </row>
    <row r="252" spans="1:9" x14ac:dyDescent="0.2">
      <c r="A252" s="265" t="s">
        <v>433</v>
      </c>
      <c r="B252" s="269" t="str">
        <f>IF('Unit Types - Emission Rates'!D254=0,"",'Unit Types - Emission Rates'!D254)</f>
        <v/>
      </c>
      <c r="C252" s="269" t="str">
        <f>IF('Unit Types - Emission Rates'!E254=0,"",'Unit Types - Emission Rates'!E254)</f>
        <v/>
      </c>
      <c r="D252" s="269" t="str">
        <f>IF('Unit Types - Emission Rates'!F254=0,"",'Unit Types - Emission Rates'!F254)</f>
        <v/>
      </c>
      <c r="E252" s="269" t="str">
        <f>IF('Unit Types - Emission Rates'!K254="","",'Unit Types - Emission Rates'!K254)</f>
        <v/>
      </c>
      <c r="F252" s="269" t="str">
        <f>IF('Unit Types - Emission Rates'!L254="","",'Unit Types - Emission Rates'!L254)</f>
        <v/>
      </c>
      <c r="G252" s="261"/>
      <c r="H252" s="262"/>
      <c r="I252" s="259"/>
    </row>
    <row r="253" spans="1:9" x14ac:dyDescent="0.2">
      <c r="A253" s="265" t="s">
        <v>433</v>
      </c>
      <c r="B253" s="269" t="str">
        <f>IF('Unit Types - Emission Rates'!D255=0,"",'Unit Types - Emission Rates'!D255)</f>
        <v/>
      </c>
      <c r="C253" s="269" t="str">
        <f>IF('Unit Types - Emission Rates'!E255=0,"",'Unit Types - Emission Rates'!E255)</f>
        <v/>
      </c>
      <c r="D253" s="269" t="str">
        <f>IF('Unit Types - Emission Rates'!F255=0,"",'Unit Types - Emission Rates'!F255)</f>
        <v/>
      </c>
      <c r="E253" s="269" t="str">
        <f>IF('Unit Types - Emission Rates'!K255="","",'Unit Types - Emission Rates'!K255)</f>
        <v/>
      </c>
      <c r="F253" s="269" t="str">
        <f>IF('Unit Types - Emission Rates'!L255="","",'Unit Types - Emission Rates'!L255)</f>
        <v/>
      </c>
      <c r="G253" s="261"/>
      <c r="H253" s="262"/>
      <c r="I253" s="259"/>
    </row>
    <row r="254" spans="1:9" x14ac:dyDescent="0.2">
      <c r="A254" s="265" t="s">
        <v>433</v>
      </c>
      <c r="B254" s="269" t="str">
        <f>IF('Unit Types - Emission Rates'!D256=0,"",'Unit Types - Emission Rates'!D256)</f>
        <v/>
      </c>
      <c r="C254" s="269" t="str">
        <f>IF('Unit Types - Emission Rates'!E256=0,"",'Unit Types - Emission Rates'!E256)</f>
        <v/>
      </c>
      <c r="D254" s="269" t="str">
        <f>IF('Unit Types - Emission Rates'!F256=0,"",'Unit Types - Emission Rates'!F256)</f>
        <v/>
      </c>
      <c r="E254" s="269" t="str">
        <f>IF('Unit Types - Emission Rates'!K256="","",'Unit Types - Emission Rates'!K256)</f>
        <v/>
      </c>
      <c r="F254" s="269" t="str">
        <f>IF('Unit Types - Emission Rates'!L256="","",'Unit Types - Emission Rates'!L256)</f>
        <v/>
      </c>
      <c r="G254" s="261"/>
      <c r="H254" s="262"/>
      <c r="I254" s="259"/>
    </row>
    <row r="255" spans="1:9" x14ac:dyDescent="0.2">
      <c r="A255" s="265" t="s">
        <v>433</v>
      </c>
      <c r="B255" s="269" t="str">
        <f>IF('Unit Types - Emission Rates'!D257=0,"",'Unit Types - Emission Rates'!D257)</f>
        <v/>
      </c>
      <c r="C255" s="269" t="str">
        <f>IF('Unit Types - Emission Rates'!E257=0,"",'Unit Types - Emission Rates'!E257)</f>
        <v/>
      </c>
      <c r="D255" s="269" t="str">
        <f>IF('Unit Types - Emission Rates'!F257=0,"",'Unit Types - Emission Rates'!F257)</f>
        <v/>
      </c>
      <c r="E255" s="269" t="str">
        <f>IF('Unit Types - Emission Rates'!K257="","",'Unit Types - Emission Rates'!K257)</f>
        <v/>
      </c>
      <c r="F255" s="269" t="str">
        <f>IF('Unit Types - Emission Rates'!L257="","",'Unit Types - Emission Rates'!L257)</f>
        <v/>
      </c>
      <c r="G255" s="261"/>
      <c r="H255" s="262"/>
      <c r="I255" s="259"/>
    </row>
    <row r="256" spans="1:9" x14ac:dyDescent="0.2">
      <c r="A256" s="265" t="s">
        <v>433</v>
      </c>
      <c r="B256" s="269" t="str">
        <f>IF('Unit Types - Emission Rates'!D258=0,"",'Unit Types - Emission Rates'!D258)</f>
        <v/>
      </c>
      <c r="C256" s="269" t="str">
        <f>IF('Unit Types - Emission Rates'!E258=0,"",'Unit Types - Emission Rates'!E258)</f>
        <v/>
      </c>
      <c r="D256" s="269" t="str">
        <f>IF('Unit Types - Emission Rates'!F258=0,"",'Unit Types - Emission Rates'!F258)</f>
        <v/>
      </c>
      <c r="E256" s="269" t="str">
        <f>IF('Unit Types - Emission Rates'!K258="","",'Unit Types - Emission Rates'!K258)</f>
        <v/>
      </c>
      <c r="F256" s="269" t="str">
        <f>IF('Unit Types - Emission Rates'!L258="","",'Unit Types - Emission Rates'!L258)</f>
        <v/>
      </c>
      <c r="G256" s="261"/>
      <c r="H256" s="262"/>
      <c r="I256" s="259"/>
    </row>
    <row r="257" spans="1:9" x14ac:dyDescent="0.2">
      <c r="A257" s="265" t="s">
        <v>433</v>
      </c>
      <c r="B257" s="269" t="str">
        <f>IF('Unit Types - Emission Rates'!D259=0,"",'Unit Types - Emission Rates'!D259)</f>
        <v/>
      </c>
      <c r="C257" s="269" t="str">
        <f>IF('Unit Types - Emission Rates'!E259=0,"",'Unit Types - Emission Rates'!E259)</f>
        <v/>
      </c>
      <c r="D257" s="269" t="str">
        <f>IF('Unit Types - Emission Rates'!F259=0,"",'Unit Types - Emission Rates'!F259)</f>
        <v/>
      </c>
      <c r="E257" s="269" t="str">
        <f>IF('Unit Types - Emission Rates'!K259="","",'Unit Types - Emission Rates'!K259)</f>
        <v/>
      </c>
      <c r="F257" s="269" t="str">
        <f>IF('Unit Types - Emission Rates'!L259="","",'Unit Types - Emission Rates'!L259)</f>
        <v/>
      </c>
      <c r="G257" s="261"/>
      <c r="H257" s="262"/>
      <c r="I257" s="259"/>
    </row>
    <row r="258" spans="1:9" x14ac:dyDescent="0.2">
      <c r="A258" s="265" t="s">
        <v>433</v>
      </c>
      <c r="B258" s="269" t="str">
        <f>IF('Unit Types - Emission Rates'!D260=0,"",'Unit Types - Emission Rates'!D260)</f>
        <v/>
      </c>
      <c r="C258" s="269" t="str">
        <f>IF('Unit Types - Emission Rates'!E260=0,"",'Unit Types - Emission Rates'!E260)</f>
        <v/>
      </c>
      <c r="D258" s="269" t="str">
        <f>IF('Unit Types - Emission Rates'!F260=0,"",'Unit Types - Emission Rates'!F260)</f>
        <v/>
      </c>
      <c r="E258" s="269" t="str">
        <f>IF('Unit Types - Emission Rates'!K260="","",'Unit Types - Emission Rates'!K260)</f>
        <v/>
      </c>
      <c r="F258" s="269" t="str">
        <f>IF('Unit Types - Emission Rates'!L260="","",'Unit Types - Emission Rates'!L260)</f>
        <v/>
      </c>
      <c r="G258" s="261"/>
      <c r="H258" s="262"/>
      <c r="I258" s="259"/>
    </row>
    <row r="259" spans="1:9" x14ac:dyDescent="0.2">
      <c r="A259" s="265" t="s">
        <v>433</v>
      </c>
      <c r="B259" s="269" t="str">
        <f>IF('Unit Types - Emission Rates'!D261=0,"",'Unit Types - Emission Rates'!D261)</f>
        <v/>
      </c>
      <c r="C259" s="269" t="str">
        <f>IF('Unit Types - Emission Rates'!E261=0,"",'Unit Types - Emission Rates'!E261)</f>
        <v/>
      </c>
      <c r="D259" s="269" t="str">
        <f>IF('Unit Types - Emission Rates'!F261=0,"",'Unit Types - Emission Rates'!F261)</f>
        <v/>
      </c>
      <c r="E259" s="269" t="str">
        <f>IF('Unit Types - Emission Rates'!K261="","",'Unit Types - Emission Rates'!K261)</f>
        <v/>
      </c>
      <c r="F259" s="269" t="str">
        <f>IF('Unit Types - Emission Rates'!L261="","",'Unit Types - Emission Rates'!L261)</f>
        <v/>
      </c>
      <c r="G259" s="261"/>
      <c r="H259" s="262"/>
      <c r="I259" s="259"/>
    </row>
    <row r="260" spans="1:9" x14ac:dyDescent="0.2">
      <c r="A260" s="265" t="s">
        <v>433</v>
      </c>
      <c r="B260" s="269" t="str">
        <f>IF('Unit Types - Emission Rates'!D262=0,"",'Unit Types - Emission Rates'!D262)</f>
        <v/>
      </c>
      <c r="C260" s="269" t="str">
        <f>IF('Unit Types - Emission Rates'!E262=0,"",'Unit Types - Emission Rates'!E262)</f>
        <v/>
      </c>
      <c r="D260" s="269" t="str">
        <f>IF('Unit Types - Emission Rates'!F262=0,"",'Unit Types - Emission Rates'!F262)</f>
        <v/>
      </c>
      <c r="E260" s="269" t="str">
        <f>IF('Unit Types - Emission Rates'!K262="","",'Unit Types - Emission Rates'!K262)</f>
        <v/>
      </c>
      <c r="F260" s="269" t="str">
        <f>IF('Unit Types - Emission Rates'!L262="","",'Unit Types - Emission Rates'!L262)</f>
        <v/>
      </c>
      <c r="G260" s="261"/>
      <c r="H260" s="262"/>
      <c r="I260" s="259"/>
    </row>
    <row r="261" spans="1:9" x14ac:dyDescent="0.2">
      <c r="A261" s="265" t="s">
        <v>433</v>
      </c>
      <c r="B261" s="269" t="str">
        <f>IF('Unit Types - Emission Rates'!D263=0,"",'Unit Types - Emission Rates'!D263)</f>
        <v/>
      </c>
      <c r="C261" s="269" t="str">
        <f>IF('Unit Types - Emission Rates'!E263=0,"",'Unit Types - Emission Rates'!E263)</f>
        <v/>
      </c>
      <c r="D261" s="269" t="str">
        <f>IF('Unit Types - Emission Rates'!F263=0,"",'Unit Types - Emission Rates'!F263)</f>
        <v/>
      </c>
      <c r="E261" s="269" t="str">
        <f>IF('Unit Types - Emission Rates'!K263="","",'Unit Types - Emission Rates'!K263)</f>
        <v/>
      </c>
      <c r="F261" s="269" t="str">
        <f>IF('Unit Types - Emission Rates'!L263="","",'Unit Types - Emission Rates'!L263)</f>
        <v/>
      </c>
      <c r="G261" s="261"/>
      <c r="H261" s="262"/>
      <c r="I261" s="259"/>
    </row>
    <row r="262" spans="1:9" x14ac:dyDescent="0.2">
      <c r="A262" s="265" t="s">
        <v>433</v>
      </c>
      <c r="B262" s="269" t="str">
        <f>IF('Unit Types - Emission Rates'!D264=0,"",'Unit Types - Emission Rates'!D264)</f>
        <v/>
      </c>
      <c r="C262" s="269" t="str">
        <f>IF('Unit Types - Emission Rates'!E264=0,"",'Unit Types - Emission Rates'!E264)</f>
        <v/>
      </c>
      <c r="D262" s="269" t="str">
        <f>IF('Unit Types - Emission Rates'!F264=0,"",'Unit Types - Emission Rates'!F264)</f>
        <v/>
      </c>
      <c r="E262" s="269" t="str">
        <f>IF('Unit Types - Emission Rates'!K264="","",'Unit Types - Emission Rates'!K264)</f>
        <v/>
      </c>
      <c r="F262" s="269" t="str">
        <f>IF('Unit Types - Emission Rates'!L264="","",'Unit Types - Emission Rates'!L264)</f>
        <v/>
      </c>
      <c r="G262" s="261"/>
      <c r="H262" s="262"/>
      <c r="I262" s="259"/>
    </row>
    <row r="263" spans="1:9" x14ac:dyDescent="0.2">
      <c r="A263" s="265" t="s">
        <v>433</v>
      </c>
      <c r="B263" s="269" t="str">
        <f>IF('Unit Types - Emission Rates'!D265=0,"",'Unit Types - Emission Rates'!D265)</f>
        <v/>
      </c>
      <c r="C263" s="269" t="str">
        <f>IF('Unit Types - Emission Rates'!E265=0,"",'Unit Types - Emission Rates'!E265)</f>
        <v/>
      </c>
      <c r="D263" s="269" t="str">
        <f>IF('Unit Types - Emission Rates'!F265=0,"",'Unit Types - Emission Rates'!F265)</f>
        <v/>
      </c>
      <c r="E263" s="269" t="str">
        <f>IF('Unit Types - Emission Rates'!K265="","",'Unit Types - Emission Rates'!K265)</f>
        <v/>
      </c>
      <c r="F263" s="269" t="str">
        <f>IF('Unit Types - Emission Rates'!L265="","",'Unit Types - Emission Rates'!L265)</f>
        <v/>
      </c>
      <c r="G263" s="261"/>
      <c r="H263" s="262"/>
      <c r="I263" s="259"/>
    </row>
    <row r="264" spans="1:9" x14ac:dyDescent="0.2">
      <c r="A264" s="265" t="s">
        <v>433</v>
      </c>
      <c r="B264" s="269" t="str">
        <f>IF('Unit Types - Emission Rates'!D266=0,"",'Unit Types - Emission Rates'!D266)</f>
        <v/>
      </c>
      <c r="C264" s="269" t="str">
        <f>IF('Unit Types - Emission Rates'!E266=0,"",'Unit Types - Emission Rates'!E266)</f>
        <v/>
      </c>
      <c r="D264" s="269" t="str">
        <f>IF('Unit Types - Emission Rates'!F266=0,"",'Unit Types - Emission Rates'!F266)</f>
        <v/>
      </c>
      <c r="E264" s="269" t="str">
        <f>IF('Unit Types - Emission Rates'!K266="","",'Unit Types - Emission Rates'!K266)</f>
        <v/>
      </c>
      <c r="F264" s="269" t="str">
        <f>IF('Unit Types - Emission Rates'!L266="","",'Unit Types - Emission Rates'!L266)</f>
        <v/>
      </c>
      <c r="G264" s="261"/>
      <c r="H264" s="262"/>
      <c r="I264" s="259"/>
    </row>
    <row r="265" spans="1:9" x14ac:dyDescent="0.2">
      <c r="A265" s="265" t="s">
        <v>433</v>
      </c>
      <c r="B265" s="269" t="str">
        <f>IF('Unit Types - Emission Rates'!D267=0,"",'Unit Types - Emission Rates'!D267)</f>
        <v/>
      </c>
      <c r="C265" s="269" t="str">
        <f>IF('Unit Types - Emission Rates'!E267=0,"",'Unit Types - Emission Rates'!E267)</f>
        <v/>
      </c>
      <c r="D265" s="269" t="str">
        <f>IF('Unit Types - Emission Rates'!F267=0,"",'Unit Types - Emission Rates'!F267)</f>
        <v/>
      </c>
      <c r="E265" s="269" t="str">
        <f>IF('Unit Types - Emission Rates'!K267="","",'Unit Types - Emission Rates'!K267)</f>
        <v/>
      </c>
      <c r="F265" s="269" t="str">
        <f>IF('Unit Types - Emission Rates'!L267="","",'Unit Types - Emission Rates'!L267)</f>
        <v/>
      </c>
      <c r="G265" s="261"/>
      <c r="H265" s="262"/>
      <c r="I265" s="259"/>
    </row>
    <row r="266" spans="1:9" x14ac:dyDescent="0.2">
      <c r="A266" s="265" t="s">
        <v>433</v>
      </c>
      <c r="B266" s="269" t="str">
        <f>IF('Unit Types - Emission Rates'!D268=0,"",'Unit Types - Emission Rates'!D268)</f>
        <v/>
      </c>
      <c r="C266" s="269" t="str">
        <f>IF('Unit Types - Emission Rates'!E268=0,"",'Unit Types - Emission Rates'!E268)</f>
        <v/>
      </c>
      <c r="D266" s="269" t="str">
        <f>IF('Unit Types - Emission Rates'!F268=0,"",'Unit Types - Emission Rates'!F268)</f>
        <v/>
      </c>
      <c r="E266" s="269" t="str">
        <f>IF('Unit Types - Emission Rates'!K268="","",'Unit Types - Emission Rates'!K268)</f>
        <v/>
      </c>
      <c r="F266" s="269" t="str">
        <f>IF('Unit Types - Emission Rates'!L268="","",'Unit Types - Emission Rates'!L268)</f>
        <v/>
      </c>
      <c r="G266" s="261"/>
      <c r="H266" s="262"/>
      <c r="I266" s="259"/>
    </row>
    <row r="267" spans="1:9" x14ac:dyDescent="0.2">
      <c r="A267" s="265" t="s">
        <v>433</v>
      </c>
      <c r="B267" s="269" t="str">
        <f>IF('Unit Types - Emission Rates'!D269=0,"",'Unit Types - Emission Rates'!D269)</f>
        <v/>
      </c>
      <c r="C267" s="269" t="str">
        <f>IF('Unit Types - Emission Rates'!E269=0,"",'Unit Types - Emission Rates'!E269)</f>
        <v/>
      </c>
      <c r="D267" s="269" t="str">
        <f>IF('Unit Types - Emission Rates'!F269=0,"",'Unit Types - Emission Rates'!F269)</f>
        <v/>
      </c>
      <c r="E267" s="269" t="str">
        <f>IF('Unit Types - Emission Rates'!K269="","",'Unit Types - Emission Rates'!K269)</f>
        <v/>
      </c>
      <c r="F267" s="269" t="str">
        <f>IF('Unit Types - Emission Rates'!L269="","",'Unit Types - Emission Rates'!L269)</f>
        <v/>
      </c>
      <c r="G267" s="261"/>
      <c r="H267" s="262"/>
      <c r="I267" s="259"/>
    </row>
    <row r="268" spans="1:9" x14ac:dyDescent="0.2">
      <c r="A268" s="265" t="s">
        <v>433</v>
      </c>
      <c r="B268" s="269" t="str">
        <f>IF('Unit Types - Emission Rates'!D270=0,"",'Unit Types - Emission Rates'!D270)</f>
        <v/>
      </c>
      <c r="C268" s="269" t="str">
        <f>IF('Unit Types - Emission Rates'!E270=0,"",'Unit Types - Emission Rates'!E270)</f>
        <v/>
      </c>
      <c r="D268" s="269" t="str">
        <f>IF('Unit Types - Emission Rates'!F270=0,"",'Unit Types - Emission Rates'!F270)</f>
        <v/>
      </c>
      <c r="E268" s="269" t="str">
        <f>IF('Unit Types - Emission Rates'!K270="","",'Unit Types - Emission Rates'!K270)</f>
        <v/>
      </c>
      <c r="F268" s="269" t="str">
        <f>IF('Unit Types - Emission Rates'!L270="","",'Unit Types - Emission Rates'!L270)</f>
        <v/>
      </c>
      <c r="G268" s="261"/>
      <c r="H268" s="262"/>
      <c r="I268" s="259"/>
    </row>
    <row r="269" spans="1:9" x14ac:dyDescent="0.2">
      <c r="A269" s="265" t="s">
        <v>433</v>
      </c>
      <c r="B269" s="269" t="str">
        <f>IF('Unit Types - Emission Rates'!D271=0,"",'Unit Types - Emission Rates'!D271)</f>
        <v/>
      </c>
      <c r="C269" s="269" t="str">
        <f>IF('Unit Types - Emission Rates'!E271=0,"",'Unit Types - Emission Rates'!E271)</f>
        <v/>
      </c>
      <c r="D269" s="269" t="str">
        <f>IF('Unit Types - Emission Rates'!F271=0,"",'Unit Types - Emission Rates'!F271)</f>
        <v/>
      </c>
      <c r="E269" s="269" t="str">
        <f>IF('Unit Types - Emission Rates'!K271="","",'Unit Types - Emission Rates'!K271)</f>
        <v/>
      </c>
      <c r="F269" s="269" t="str">
        <f>IF('Unit Types - Emission Rates'!L271="","",'Unit Types - Emission Rates'!L271)</f>
        <v/>
      </c>
      <c r="G269" s="261"/>
      <c r="H269" s="262"/>
      <c r="I269" s="259"/>
    </row>
    <row r="270" spans="1:9" x14ac:dyDescent="0.2">
      <c r="A270" s="265" t="s">
        <v>433</v>
      </c>
      <c r="B270" s="269" t="str">
        <f>IF('Unit Types - Emission Rates'!D272=0,"",'Unit Types - Emission Rates'!D272)</f>
        <v/>
      </c>
      <c r="C270" s="269" t="str">
        <f>IF('Unit Types - Emission Rates'!E272=0,"",'Unit Types - Emission Rates'!E272)</f>
        <v/>
      </c>
      <c r="D270" s="269" t="str">
        <f>IF('Unit Types - Emission Rates'!F272=0,"",'Unit Types - Emission Rates'!F272)</f>
        <v/>
      </c>
      <c r="E270" s="269" t="str">
        <f>IF('Unit Types - Emission Rates'!K272="","",'Unit Types - Emission Rates'!K272)</f>
        <v/>
      </c>
      <c r="F270" s="269" t="str">
        <f>IF('Unit Types - Emission Rates'!L272="","",'Unit Types - Emission Rates'!L272)</f>
        <v/>
      </c>
      <c r="G270" s="261"/>
      <c r="H270" s="262"/>
      <c r="I270" s="259"/>
    </row>
    <row r="271" spans="1:9" x14ac:dyDescent="0.2">
      <c r="A271" s="265" t="s">
        <v>433</v>
      </c>
      <c r="B271" s="269" t="str">
        <f>IF('Unit Types - Emission Rates'!D273=0,"",'Unit Types - Emission Rates'!D273)</f>
        <v/>
      </c>
      <c r="C271" s="269" t="str">
        <f>IF('Unit Types - Emission Rates'!E273=0,"",'Unit Types - Emission Rates'!E273)</f>
        <v/>
      </c>
      <c r="D271" s="269" t="str">
        <f>IF('Unit Types - Emission Rates'!F273=0,"",'Unit Types - Emission Rates'!F273)</f>
        <v/>
      </c>
      <c r="E271" s="269" t="str">
        <f>IF('Unit Types - Emission Rates'!K273="","",'Unit Types - Emission Rates'!K273)</f>
        <v/>
      </c>
      <c r="F271" s="269" t="str">
        <f>IF('Unit Types - Emission Rates'!L273="","",'Unit Types - Emission Rates'!L273)</f>
        <v/>
      </c>
      <c r="G271" s="261"/>
      <c r="H271" s="262"/>
      <c r="I271" s="259"/>
    </row>
    <row r="272" spans="1:9" x14ac:dyDescent="0.2">
      <c r="A272" s="265" t="s">
        <v>433</v>
      </c>
      <c r="B272" s="269" t="str">
        <f>IF('Unit Types - Emission Rates'!D274=0,"",'Unit Types - Emission Rates'!D274)</f>
        <v/>
      </c>
      <c r="C272" s="269" t="str">
        <f>IF('Unit Types - Emission Rates'!E274=0,"",'Unit Types - Emission Rates'!E274)</f>
        <v/>
      </c>
      <c r="D272" s="269" t="str">
        <f>IF('Unit Types - Emission Rates'!F274=0,"",'Unit Types - Emission Rates'!F274)</f>
        <v/>
      </c>
      <c r="E272" s="269" t="str">
        <f>IF('Unit Types - Emission Rates'!K274="","",'Unit Types - Emission Rates'!K274)</f>
        <v/>
      </c>
      <c r="F272" s="269" t="str">
        <f>IF('Unit Types - Emission Rates'!L274="","",'Unit Types - Emission Rates'!L274)</f>
        <v/>
      </c>
      <c r="G272" s="261"/>
      <c r="H272" s="262"/>
      <c r="I272" s="259"/>
    </row>
    <row r="273" spans="1:9" x14ac:dyDescent="0.2">
      <c r="A273" s="265" t="s">
        <v>433</v>
      </c>
      <c r="B273" s="269" t="str">
        <f>IF('Unit Types - Emission Rates'!D275=0,"",'Unit Types - Emission Rates'!D275)</f>
        <v/>
      </c>
      <c r="C273" s="269" t="str">
        <f>IF('Unit Types - Emission Rates'!E275=0,"",'Unit Types - Emission Rates'!E275)</f>
        <v/>
      </c>
      <c r="D273" s="269" t="str">
        <f>IF('Unit Types - Emission Rates'!F275=0,"",'Unit Types - Emission Rates'!F275)</f>
        <v/>
      </c>
      <c r="E273" s="269" t="str">
        <f>IF('Unit Types - Emission Rates'!K275="","",'Unit Types - Emission Rates'!K275)</f>
        <v/>
      </c>
      <c r="F273" s="269" t="str">
        <f>IF('Unit Types - Emission Rates'!L275="","",'Unit Types - Emission Rates'!L275)</f>
        <v/>
      </c>
      <c r="G273" s="261"/>
      <c r="H273" s="262"/>
      <c r="I273" s="259"/>
    </row>
    <row r="274" spans="1:9" x14ac:dyDescent="0.2">
      <c r="A274" s="265" t="s">
        <v>433</v>
      </c>
      <c r="B274" s="269" t="str">
        <f>IF('Unit Types - Emission Rates'!D276=0,"",'Unit Types - Emission Rates'!D276)</f>
        <v/>
      </c>
      <c r="C274" s="269" t="str">
        <f>IF('Unit Types - Emission Rates'!E276=0,"",'Unit Types - Emission Rates'!E276)</f>
        <v/>
      </c>
      <c r="D274" s="269" t="str">
        <f>IF('Unit Types - Emission Rates'!F276=0,"",'Unit Types - Emission Rates'!F276)</f>
        <v/>
      </c>
      <c r="E274" s="269" t="str">
        <f>IF('Unit Types - Emission Rates'!K276="","",'Unit Types - Emission Rates'!K276)</f>
        <v/>
      </c>
      <c r="F274" s="269" t="str">
        <f>IF('Unit Types - Emission Rates'!L276="","",'Unit Types - Emission Rates'!L276)</f>
        <v/>
      </c>
      <c r="G274" s="261"/>
      <c r="H274" s="262"/>
      <c r="I274" s="259"/>
    </row>
    <row r="275" spans="1:9" x14ac:dyDescent="0.2">
      <c r="A275" s="265" t="s">
        <v>433</v>
      </c>
      <c r="B275" s="269" t="str">
        <f>IF('Unit Types - Emission Rates'!D277=0,"",'Unit Types - Emission Rates'!D277)</f>
        <v/>
      </c>
      <c r="C275" s="269" t="str">
        <f>IF('Unit Types - Emission Rates'!E277=0,"",'Unit Types - Emission Rates'!E277)</f>
        <v/>
      </c>
      <c r="D275" s="269" t="str">
        <f>IF('Unit Types - Emission Rates'!F277=0,"",'Unit Types - Emission Rates'!F277)</f>
        <v/>
      </c>
      <c r="E275" s="269" t="str">
        <f>IF('Unit Types - Emission Rates'!K277="","",'Unit Types - Emission Rates'!K277)</f>
        <v/>
      </c>
      <c r="F275" s="269" t="str">
        <f>IF('Unit Types - Emission Rates'!L277="","",'Unit Types - Emission Rates'!L277)</f>
        <v/>
      </c>
      <c r="G275" s="261"/>
      <c r="H275" s="262"/>
      <c r="I275" s="259"/>
    </row>
    <row r="276" spans="1:9" x14ac:dyDescent="0.2">
      <c r="A276" s="265" t="s">
        <v>433</v>
      </c>
      <c r="B276" s="269" t="str">
        <f>IF('Unit Types - Emission Rates'!D278=0,"",'Unit Types - Emission Rates'!D278)</f>
        <v/>
      </c>
      <c r="C276" s="269" t="str">
        <f>IF('Unit Types - Emission Rates'!E278=0,"",'Unit Types - Emission Rates'!E278)</f>
        <v/>
      </c>
      <c r="D276" s="269" t="str">
        <f>IF('Unit Types - Emission Rates'!F278=0,"",'Unit Types - Emission Rates'!F278)</f>
        <v/>
      </c>
      <c r="E276" s="269" t="str">
        <f>IF('Unit Types - Emission Rates'!K278="","",'Unit Types - Emission Rates'!K278)</f>
        <v/>
      </c>
      <c r="F276" s="269" t="str">
        <f>IF('Unit Types - Emission Rates'!L278="","",'Unit Types - Emission Rates'!L278)</f>
        <v/>
      </c>
      <c r="G276" s="261"/>
      <c r="H276" s="262"/>
      <c r="I276" s="259"/>
    </row>
    <row r="277" spans="1:9" x14ac:dyDescent="0.2">
      <c r="A277" s="265" t="s">
        <v>433</v>
      </c>
      <c r="B277" s="269" t="str">
        <f>IF('Unit Types - Emission Rates'!D279=0,"",'Unit Types - Emission Rates'!D279)</f>
        <v/>
      </c>
      <c r="C277" s="269" t="str">
        <f>IF('Unit Types - Emission Rates'!E279=0,"",'Unit Types - Emission Rates'!E279)</f>
        <v/>
      </c>
      <c r="D277" s="269" t="str">
        <f>IF('Unit Types - Emission Rates'!F279=0,"",'Unit Types - Emission Rates'!F279)</f>
        <v/>
      </c>
      <c r="E277" s="269" t="str">
        <f>IF('Unit Types - Emission Rates'!K279="","",'Unit Types - Emission Rates'!K279)</f>
        <v/>
      </c>
      <c r="F277" s="269" t="str">
        <f>IF('Unit Types - Emission Rates'!L279="","",'Unit Types - Emission Rates'!L279)</f>
        <v/>
      </c>
      <c r="G277" s="261"/>
      <c r="H277" s="262"/>
      <c r="I277" s="259"/>
    </row>
    <row r="278" spans="1:9" x14ac:dyDescent="0.2">
      <c r="A278" s="265" t="s">
        <v>433</v>
      </c>
      <c r="B278" s="269" t="str">
        <f>IF('Unit Types - Emission Rates'!D280=0,"",'Unit Types - Emission Rates'!D280)</f>
        <v/>
      </c>
      <c r="C278" s="269" t="str">
        <f>IF('Unit Types - Emission Rates'!E280=0,"",'Unit Types - Emission Rates'!E280)</f>
        <v/>
      </c>
      <c r="D278" s="269" t="str">
        <f>IF('Unit Types - Emission Rates'!F280=0,"",'Unit Types - Emission Rates'!F280)</f>
        <v/>
      </c>
      <c r="E278" s="269" t="str">
        <f>IF('Unit Types - Emission Rates'!K280="","",'Unit Types - Emission Rates'!K280)</f>
        <v/>
      </c>
      <c r="F278" s="269" t="str">
        <f>IF('Unit Types - Emission Rates'!L280="","",'Unit Types - Emission Rates'!L280)</f>
        <v/>
      </c>
      <c r="G278" s="261"/>
      <c r="H278" s="262"/>
      <c r="I278" s="259"/>
    </row>
    <row r="279" spans="1:9" x14ac:dyDescent="0.2">
      <c r="A279" s="265" t="s">
        <v>433</v>
      </c>
      <c r="B279" s="269" t="str">
        <f>IF('Unit Types - Emission Rates'!D281=0,"",'Unit Types - Emission Rates'!D281)</f>
        <v/>
      </c>
      <c r="C279" s="269" t="str">
        <f>IF('Unit Types - Emission Rates'!E281=0,"",'Unit Types - Emission Rates'!E281)</f>
        <v/>
      </c>
      <c r="D279" s="269" t="str">
        <f>IF('Unit Types - Emission Rates'!F281=0,"",'Unit Types - Emission Rates'!F281)</f>
        <v/>
      </c>
      <c r="E279" s="269" t="str">
        <f>IF('Unit Types - Emission Rates'!K281="","",'Unit Types - Emission Rates'!K281)</f>
        <v/>
      </c>
      <c r="F279" s="269" t="str">
        <f>IF('Unit Types - Emission Rates'!L281="","",'Unit Types - Emission Rates'!L281)</f>
        <v/>
      </c>
      <c r="G279" s="261"/>
      <c r="H279" s="262"/>
      <c r="I279" s="259"/>
    </row>
    <row r="280" spans="1:9" x14ac:dyDescent="0.2">
      <c r="A280" s="265" t="s">
        <v>433</v>
      </c>
      <c r="B280" s="269" t="str">
        <f>IF('Unit Types - Emission Rates'!D282=0,"",'Unit Types - Emission Rates'!D282)</f>
        <v/>
      </c>
      <c r="C280" s="269" t="str">
        <f>IF('Unit Types - Emission Rates'!E282=0,"",'Unit Types - Emission Rates'!E282)</f>
        <v/>
      </c>
      <c r="D280" s="269" t="str">
        <f>IF('Unit Types - Emission Rates'!F282=0,"",'Unit Types - Emission Rates'!F282)</f>
        <v/>
      </c>
      <c r="E280" s="269" t="str">
        <f>IF('Unit Types - Emission Rates'!K282="","",'Unit Types - Emission Rates'!K282)</f>
        <v/>
      </c>
      <c r="F280" s="269" t="str">
        <f>IF('Unit Types - Emission Rates'!L282="","",'Unit Types - Emission Rates'!L282)</f>
        <v/>
      </c>
      <c r="G280" s="261"/>
      <c r="H280" s="262"/>
      <c r="I280" s="259"/>
    </row>
    <row r="281" spans="1:9" x14ac:dyDescent="0.2">
      <c r="A281" s="265" t="s">
        <v>433</v>
      </c>
      <c r="B281" s="269" t="str">
        <f>IF('Unit Types - Emission Rates'!D283=0,"",'Unit Types - Emission Rates'!D283)</f>
        <v/>
      </c>
      <c r="C281" s="269" t="str">
        <f>IF('Unit Types - Emission Rates'!E283=0,"",'Unit Types - Emission Rates'!E283)</f>
        <v/>
      </c>
      <c r="D281" s="269" t="str">
        <f>IF('Unit Types - Emission Rates'!F283=0,"",'Unit Types - Emission Rates'!F283)</f>
        <v/>
      </c>
      <c r="E281" s="269" t="str">
        <f>IF('Unit Types - Emission Rates'!K283="","",'Unit Types - Emission Rates'!K283)</f>
        <v/>
      </c>
      <c r="F281" s="269" t="str">
        <f>IF('Unit Types - Emission Rates'!L283="","",'Unit Types - Emission Rates'!L283)</f>
        <v/>
      </c>
      <c r="G281" s="261"/>
      <c r="H281" s="262"/>
      <c r="I281" s="259"/>
    </row>
    <row r="282" spans="1:9" x14ac:dyDescent="0.2">
      <c r="A282" s="265" t="s">
        <v>433</v>
      </c>
      <c r="B282" s="269" t="str">
        <f>IF('Unit Types - Emission Rates'!D284=0,"",'Unit Types - Emission Rates'!D284)</f>
        <v/>
      </c>
      <c r="C282" s="269" t="str">
        <f>IF('Unit Types - Emission Rates'!E284=0,"",'Unit Types - Emission Rates'!E284)</f>
        <v/>
      </c>
      <c r="D282" s="269" t="str">
        <f>IF('Unit Types - Emission Rates'!F284=0,"",'Unit Types - Emission Rates'!F284)</f>
        <v/>
      </c>
      <c r="E282" s="269" t="str">
        <f>IF('Unit Types - Emission Rates'!K284="","",'Unit Types - Emission Rates'!K284)</f>
        <v/>
      </c>
      <c r="F282" s="269" t="str">
        <f>IF('Unit Types - Emission Rates'!L284="","",'Unit Types - Emission Rates'!L284)</f>
        <v/>
      </c>
      <c r="G282" s="261"/>
      <c r="H282" s="262"/>
      <c r="I282" s="259"/>
    </row>
    <row r="283" spans="1:9" x14ac:dyDescent="0.2">
      <c r="A283" s="265" t="s">
        <v>433</v>
      </c>
      <c r="B283" s="269" t="str">
        <f>IF('Unit Types - Emission Rates'!D285=0,"",'Unit Types - Emission Rates'!D285)</f>
        <v/>
      </c>
      <c r="C283" s="269" t="str">
        <f>IF('Unit Types - Emission Rates'!E285=0,"",'Unit Types - Emission Rates'!E285)</f>
        <v/>
      </c>
      <c r="D283" s="269" t="str">
        <f>IF('Unit Types - Emission Rates'!F285=0,"",'Unit Types - Emission Rates'!F285)</f>
        <v/>
      </c>
      <c r="E283" s="269" t="str">
        <f>IF('Unit Types - Emission Rates'!K285="","",'Unit Types - Emission Rates'!K285)</f>
        <v/>
      </c>
      <c r="F283" s="269" t="str">
        <f>IF('Unit Types - Emission Rates'!L285="","",'Unit Types - Emission Rates'!L285)</f>
        <v/>
      </c>
      <c r="G283" s="261"/>
      <c r="H283" s="262"/>
      <c r="I283" s="259"/>
    </row>
    <row r="284" spans="1:9" x14ac:dyDescent="0.2">
      <c r="A284" s="265" t="s">
        <v>433</v>
      </c>
      <c r="B284" s="269" t="str">
        <f>IF('Unit Types - Emission Rates'!D286=0,"",'Unit Types - Emission Rates'!D286)</f>
        <v/>
      </c>
      <c r="C284" s="269" t="str">
        <f>IF('Unit Types - Emission Rates'!E286=0,"",'Unit Types - Emission Rates'!E286)</f>
        <v/>
      </c>
      <c r="D284" s="269" t="str">
        <f>IF('Unit Types - Emission Rates'!F286=0,"",'Unit Types - Emission Rates'!F286)</f>
        <v/>
      </c>
      <c r="E284" s="269" t="str">
        <f>IF('Unit Types - Emission Rates'!K286="","",'Unit Types - Emission Rates'!K286)</f>
        <v/>
      </c>
      <c r="F284" s="269" t="str">
        <f>IF('Unit Types - Emission Rates'!L286="","",'Unit Types - Emission Rates'!L286)</f>
        <v/>
      </c>
      <c r="G284" s="261"/>
      <c r="H284" s="262"/>
      <c r="I284" s="259"/>
    </row>
    <row r="285" spans="1:9" x14ac:dyDescent="0.2">
      <c r="A285" s="265" t="s">
        <v>433</v>
      </c>
      <c r="B285" s="269" t="str">
        <f>IF('Unit Types - Emission Rates'!D287=0,"",'Unit Types - Emission Rates'!D287)</f>
        <v/>
      </c>
      <c r="C285" s="269" t="str">
        <f>IF('Unit Types - Emission Rates'!E287=0,"",'Unit Types - Emission Rates'!E287)</f>
        <v/>
      </c>
      <c r="D285" s="269" t="str">
        <f>IF('Unit Types - Emission Rates'!F287=0,"",'Unit Types - Emission Rates'!F287)</f>
        <v/>
      </c>
      <c r="E285" s="269" t="str">
        <f>IF('Unit Types - Emission Rates'!K287="","",'Unit Types - Emission Rates'!K287)</f>
        <v/>
      </c>
      <c r="F285" s="269" t="str">
        <f>IF('Unit Types - Emission Rates'!L287="","",'Unit Types - Emission Rates'!L287)</f>
        <v/>
      </c>
      <c r="G285" s="261"/>
      <c r="H285" s="262"/>
      <c r="I285" s="259"/>
    </row>
    <row r="286" spans="1:9" x14ac:dyDescent="0.2">
      <c r="A286" s="265" t="s">
        <v>433</v>
      </c>
      <c r="B286" s="269" t="str">
        <f>IF('Unit Types - Emission Rates'!D288=0,"",'Unit Types - Emission Rates'!D288)</f>
        <v/>
      </c>
      <c r="C286" s="269" t="str">
        <f>IF('Unit Types - Emission Rates'!E288=0,"",'Unit Types - Emission Rates'!E288)</f>
        <v/>
      </c>
      <c r="D286" s="269" t="str">
        <f>IF('Unit Types - Emission Rates'!F288=0,"",'Unit Types - Emission Rates'!F288)</f>
        <v/>
      </c>
      <c r="E286" s="269" t="str">
        <f>IF('Unit Types - Emission Rates'!K288="","",'Unit Types - Emission Rates'!K288)</f>
        <v/>
      </c>
      <c r="F286" s="269" t="str">
        <f>IF('Unit Types - Emission Rates'!L288="","",'Unit Types - Emission Rates'!L288)</f>
        <v/>
      </c>
      <c r="G286" s="261"/>
      <c r="H286" s="262"/>
      <c r="I286" s="259"/>
    </row>
    <row r="287" spans="1:9" x14ac:dyDescent="0.2">
      <c r="A287" s="265" t="s">
        <v>433</v>
      </c>
      <c r="B287" s="269" t="str">
        <f>IF('Unit Types - Emission Rates'!D289=0,"",'Unit Types - Emission Rates'!D289)</f>
        <v/>
      </c>
      <c r="C287" s="269" t="str">
        <f>IF('Unit Types - Emission Rates'!E289=0,"",'Unit Types - Emission Rates'!E289)</f>
        <v/>
      </c>
      <c r="D287" s="269" t="str">
        <f>IF('Unit Types - Emission Rates'!F289=0,"",'Unit Types - Emission Rates'!F289)</f>
        <v/>
      </c>
      <c r="E287" s="269" t="str">
        <f>IF('Unit Types - Emission Rates'!K289="","",'Unit Types - Emission Rates'!K289)</f>
        <v/>
      </c>
      <c r="F287" s="269" t="str">
        <f>IF('Unit Types - Emission Rates'!L289="","",'Unit Types - Emission Rates'!L289)</f>
        <v/>
      </c>
      <c r="G287" s="261"/>
      <c r="H287" s="262"/>
      <c r="I287" s="259"/>
    </row>
    <row r="288" spans="1:9" x14ac:dyDescent="0.2">
      <c r="A288" s="265" t="s">
        <v>433</v>
      </c>
      <c r="B288" s="269" t="str">
        <f>IF('Unit Types - Emission Rates'!D290=0,"",'Unit Types - Emission Rates'!D290)</f>
        <v/>
      </c>
      <c r="C288" s="269" t="str">
        <f>IF('Unit Types - Emission Rates'!E290=0,"",'Unit Types - Emission Rates'!E290)</f>
        <v/>
      </c>
      <c r="D288" s="269" t="str">
        <f>IF('Unit Types - Emission Rates'!F290=0,"",'Unit Types - Emission Rates'!F290)</f>
        <v/>
      </c>
      <c r="E288" s="269" t="str">
        <f>IF('Unit Types - Emission Rates'!K290="","",'Unit Types - Emission Rates'!K290)</f>
        <v/>
      </c>
      <c r="F288" s="269" t="str">
        <f>IF('Unit Types - Emission Rates'!L290="","",'Unit Types - Emission Rates'!L290)</f>
        <v/>
      </c>
      <c r="G288" s="261"/>
      <c r="H288" s="262"/>
      <c r="I288" s="259"/>
    </row>
    <row r="289" spans="1:9" x14ac:dyDescent="0.2">
      <c r="A289" s="265" t="s">
        <v>433</v>
      </c>
      <c r="B289" s="269" t="str">
        <f>IF('Unit Types - Emission Rates'!D291=0,"",'Unit Types - Emission Rates'!D291)</f>
        <v/>
      </c>
      <c r="C289" s="269" t="str">
        <f>IF('Unit Types - Emission Rates'!E291=0,"",'Unit Types - Emission Rates'!E291)</f>
        <v/>
      </c>
      <c r="D289" s="269" t="str">
        <f>IF('Unit Types - Emission Rates'!F291=0,"",'Unit Types - Emission Rates'!F291)</f>
        <v/>
      </c>
      <c r="E289" s="269" t="str">
        <f>IF('Unit Types - Emission Rates'!K291="","",'Unit Types - Emission Rates'!K291)</f>
        <v/>
      </c>
      <c r="F289" s="269" t="str">
        <f>IF('Unit Types - Emission Rates'!L291="","",'Unit Types - Emission Rates'!L291)</f>
        <v/>
      </c>
      <c r="G289" s="261"/>
      <c r="H289" s="262"/>
      <c r="I289" s="259"/>
    </row>
    <row r="290" spans="1:9" x14ac:dyDescent="0.2">
      <c r="A290" s="265" t="s">
        <v>433</v>
      </c>
      <c r="B290" s="269" t="str">
        <f>IF('Unit Types - Emission Rates'!D292=0,"",'Unit Types - Emission Rates'!D292)</f>
        <v/>
      </c>
      <c r="C290" s="269" t="str">
        <f>IF('Unit Types - Emission Rates'!E292=0,"",'Unit Types - Emission Rates'!E292)</f>
        <v/>
      </c>
      <c r="D290" s="269" t="str">
        <f>IF('Unit Types - Emission Rates'!F292=0,"",'Unit Types - Emission Rates'!F292)</f>
        <v/>
      </c>
      <c r="E290" s="269" t="str">
        <f>IF('Unit Types - Emission Rates'!K292="","",'Unit Types - Emission Rates'!K292)</f>
        <v/>
      </c>
      <c r="F290" s="269" t="str">
        <f>IF('Unit Types - Emission Rates'!L292="","",'Unit Types - Emission Rates'!L292)</f>
        <v/>
      </c>
      <c r="G290" s="261"/>
      <c r="H290" s="262"/>
      <c r="I290" s="259"/>
    </row>
    <row r="291" spans="1:9" x14ac:dyDescent="0.2">
      <c r="A291" s="265" t="s">
        <v>433</v>
      </c>
      <c r="B291" s="269" t="str">
        <f>IF('Unit Types - Emission Rates'!D293=0,"",'Unit Types - Emission Rates'!D293)</f>
        <v/>
      </c>
      <c r="C291" s="269" t="str">
        <f>IF('Unit Types - Emission Rates'!E293=0,"",'Unit Types - Emission Rates'!E293)</f>
        <v/>
      </c>
      <c r="D291" s="269" t="str">
        <f>IF('Unit Types - Emission Rates'!F293=0,"",'Unit Types - Emission Rates'!F293)</f>
        <v/>
      </c>
      <c r="E291" s="269" t="str">
        <f>IF('Unit Types - Emission Rates'!K293="","",'Unit Types - Emission Rates'!K293)</f>
        <v/>
      </c>
      <c r="F291" s="269" t="str">
        <f>IF('Unit Types - Emission Rates'!L293="","",'Unit Types - Emission Rates'!L293)</f>
        <v/>
      </c>
      <c r="G291" s="261"/>
      <c r="H291" s="262"/>
      <c r="I291" s="259"/>
    </row>
    <row r="292" spans="1:9" x14ac:dyDescent="0.2">
      <c r="A292" s="265" t="s">
        <v>433</v>
      </c>
      <c r="B292" s="269" t="str">
        <f>IF('Unit Types - Emission Rates'!D294=0,"",'Unit Types - Emission Rates'!D294)</f>
        <v/>
      </c>
      <c r="C292" s="269" t="str">
        <f>IF('Unit Types - Emission Rates'!E294=0,"",'Unit Types - Emission Rates'!E294)</f>
        <v/>
      </c>
      <c r="D292" s="269" t="str">
        <f>IF('Unit Types - Emission Rates'!F294=0,"",'Unit Types - Emission Rates'!F294)</f>
        <v/>
      </c>
      <c r="E292" s="269" t="str">
        <f>IF('Unit Types - Emission Rates'!K294="","",'Unit Types - Emission Rates'!K294)</f>
        <v/>
      </c>
      <c r="F292" s="269" t="str">
        <f>IF('Unit Types - Emission Rates'!L294="","",'Unit Types - Emission Rates'!L294)</f>
        <v/>
      </c>
      <c r="G292" s="261"/>
      <c r="H292" s="262"/>
      <c r="I292" s="259"/>
    </row>
    <row r="293" spans="1:9" x14ac:dyDescent="0.2">
      <c r="A293" s="265" t="s">
        <v>433</v>
      </c>
      <c r="B293" s="269" t="str">
        <f>IF('Unit Types - Emission Rates'!D295=0,"",'Unit Types - Emission Rates'!D295)</f>
        <v/>
      </c>
      <c r="C293" s="269" t="str">
        <f>IF('Unit Types - Emission Rates'!E295=0,"",'Unit Types - Emission Rates'!E295)</f>
        <v/>
      </c>
      <c r="D293" s="269" t="str">
        <f>IF('Unit Types - Emission Rates'!F295=0,"",'Unit Types - Emission Rates'!F295)</f>
        <v/>
      </c>
      <c r="E293" s="269" t="str">
        <f>IF('Unit Types - Emission Rates'!K295="","",'Unit Types - Emission Rates'!K295)</f>
        <v/>
      </c>
      <c r="F293" s="269" t="str">
        <f>IF('Unit Types - Emission Rates'!L295="","",'Unit Types - Emission Rates'!L295)</f>
        <v/>
      </c>
      <c r="G293" s="261"/>
      <c r="H293" s="262"/>
      <c r="I293" s="259"/>
    </row>
    <row r="294" spans="1:9" x14ac:dyDescent="0.2">
      <c r="A294" s="265" t="s">
        <v>433</v>
      </c>
      <c r="B294" s="269" t="str">
        <f>IF('Unit Types - Emission Rates'!D296=0,"",'Unit Types - Emission Rates'!D296)</f>
        <v/>
      </c>
      <c r="C294" s="269" t="str">
        <f>IF('Unit Types - Emission Rates'!E296=0,"",'Unit Types - Emission Rates'!E296)</f>
        <v/>
      </c>
      <c r="D294" s="269" t="str">
        <f>IF('Unit Types - Emission Rates'!F296=0,"",'Unit Types - Emission Rates'!F296)</f>
        <v/>
      </c>
      <c r="E294" s="269" t="str">
        <f>IF('Unit Types - Emission Rates'!K296="","",'Unit Types - Emission Rates'!K296)</f>
        <v/>
      </c>
      <c r="F294" s="269" t="str">
        <f>IF('Unit Types - Emission Rates'!L296="","",'Unit Types - Emission Rates'!L296)</f>
        <v/>
      </c>
      <c r="G294" s="261"/>
      <c r="H294" s="262"/>
      <c r="I294" s="259"/>
    </row>
    <row r="295" spans="1:9" x14ac:dyDescent="0.2">
      <c r="A295" s="265" t="s">
        <v>433</v>
      </c>
      <c r="B295" s="269" t="str">
        <f>IF('Unit Types - Emission Rates'!D297=0,"",'Unit Types - Emission Rates'!D297)</f>
        <v/>
      </c>
      <c r="C295" s="269" t="str">
        <f>IF('Unit Types - Emission Rates'!E297=0,"",'Unit Types - Emission Rates'!E297)</f>
        <v/>
      </c>
      <c r="D295" s="269" t="str">
        <f>IF('Unit Types - Emission Rates'!F297=0,"",'Unit Types - Emission Rates'!F297)</f>
        <v/>
      </c>
      <c r="E295" s="269" t="str">
        <f>IF('Unit Types - Emission Rates'!K297="","",'Unit Types - Emission Rates'!K297)</f>
        <v/>
      </c>
      <c r="F295" s="269" t="str">
        <f>IF('Unit Types - Emission Rates'!L297="","",'Unit Types - Emission Rates'!L297)</f>
        <v/>
      </c>
      <c r="G295" s="261"/>
      <c r="H295" s="262"/>
      <c r="I295" s="259"/>
    </row>
    <row r="296" spans="1:9" x14ac:dyDescent="0.2">
      <c r="A296" s="265" t="s">
        <v>433</v>
      </c>
      <c r="B296" s="269" t="str">
        <f>IF('Unit Types - Emission Rates'!D298=0,"",'Unit Types - Emission Rates'!D298)</f>
        <v/>
      </c>
      <c r="C296" s="269" t="str">
        <f>IF('Unit Types - Emission Rates'!E298=0,"",'Unit Types - Emission Rates'!E298)</f>
        <v/>
      </c>
      <c r="D296" s="269" t="str">
        <f>IF('Unit Types - Emission Rates'!F298=0,"",'Unit Types - Emission Rates'!F298)</f>
        <v/>
      </c>
      <c r="E296" s="269" t="str">
        <f>IF('Unit Types - Emission Rates'!K298="","",'Unit Types - Emission Rates'!K298)</f>
        <v/>
      </c>
      <c r="F296" s="269" t="str">
        <f>IF('Unit Types - Emission Rates'!L298="","",'Unit Types - Emission Rates'!L298)</f>
        <v/>
      </c>
      <c r="G296" s="261"/>
      <c r="H296" s="262"/>
      <c r="I296" s="259"/>
    </row>
    <row r="297" spans="1:9" x14ac:dyDescent="0.2">
      <c r="A297" s="265" t="s">
        <v>433</v>
      </c>
      <c r="B297" s="269" t="str">
        <f>IF('Unit Types - Emission Rates'!D299=0,"",'Unit Types - Emission Rates'!D299)</f>
        <v/>
      </c>
      <c r="C297" s="269" t="str">
        <f>IF('Unit Types - Emission Rates'!E299=0,"",'Unit Types - Emission Rates'!E299)</f>
        <v/>
      </c>
      <c r="D297" s="269" t="str">
        <f>IF('Unit Types - Emission Rates'!F299=0,"",'Unit Types - Emission Rates'!F299)</f>
        <v/>
      </c>
      <c r="E297" s="269" t="str">
        <f>IF('Unit Types - Emission Rates'!K299="","",'Unit Types - Emission Rates'!K299)</f>
        <v/>
      </c>
      <c r="F297" s="269" t="str">
        <f>IF('Unit Types - Emission Rates'!L299="","",'Unit Types - Emission Rates'!L299)</f>
        <v/>
      </c>
      <c r="G297" s="261"/>
      <c r="H297" s="262"/>
      <c r="I297" s="259"/>
    </row>
    <row r="298" spans="1:9" x14ac:dyDescent="0.2">
      <c r="A298" s="265" t="s">
        <v>433</v>
      </c>
      <c r="B298" s="269" t="str">
        <f>IF('Unit Types - Emission Rates'!D300=0,"",'Unit Types - Emission Rates'!D300)</f>
        <v/>
      </c>
      <c r="C298" s="269" t="str">
        <f>IF('Unit Types - Emission Rates'!E300=0,"",'Unit Types - Emission Rates'!E300)</f>
        <v/>
      </c>
      <c r="D298" s="269" t="str">
        <f>IF('Unit Types - Emission Rates'!F300=0,"",'Unit Types - Emission Rates'!F300)</f>
        <v/>
      </c>
      <c r="E298" s="269" t="str">
        <f>IF('Unit Types - Emission Rates'!K300="","",'Unit Types - Emission Rates'!K300)</f>
        <v/>
      </c>
      <c r="F298" s="269" t="str">
        <f>IF('Unit Types - Emission Rates'!L300="","",'Unit Types - Emission Rates'!L300)</f>
        <v/>
      </c>
      <c r="G298" s="261"/>
      <c r="H298" s="262"/>
      <c r="I298" s="259"/>
    </row>
    <row r="299" spans="1:9" x14ac:dyDescent="0.2">
      <c r="A299" s="265" t="s">
        <v>433</v>
      </c>
      <c r="B299" s="269" t="str">
        <f>IF('Unit Types - Emission Rates'!D301=0,"",'Unit Types - Emission Rates'!D301)</f>
        <v/>
      </c>
      <c r="C299" s="269" t="str">
        <f>IF('Unit Types - Emission Rates'!E301=0,"",'Unit Types - Emission Rates'!E301)</f>
        <v/>
      </c>
      <c r="D299" s="269" t="str">
        <f>IF('Unit Types - Emission Rates'!F301=0,"",'Unit Types - Emission Rates'!F301)</f>
        <v/>
      </c>
      <c r="E299" s="269" t="str">
        <f>IF('Unit Types - Emission Rates'!K301="","",'Unit Types - Emission Rates'!K301)</f>
        <v/>
      </c>
      <c r="F299" s="269" t="str">
        <f>IF('Unit Types - Emission Rates'!L301="","",'Unit Types - Emission Rates'!L301)</f>
        <v/>
      </c>
      <c r="G299" s="261"/>
      <c r="H299" s="262"/>
      <c r="I299" s="259"/>
    </row>
    <row r="300" spans="1:9" x14ac:dyDescent="0.2">
      <c r="A300" s="265" t="s">
        <v>433</v>
      </c>
      <c r="B300" s="269" t="str">
        <f>IF('Unit Types - Emission Rates'!D302=0,"",'Unit Types - Emission Rates'!D302)</f>
        <v/>
      </c>
      <c r="C300" s="269" t="str">
        <f>IF('Unit Types - Emission Rates'!E302=0,"",'Unit Types - Emission Rates'!E302)</f>
        <v/>
      </c>
      <c r="D300" s="269" t="str">
        <f>IF('Unit Types - Emission Rates'!F302=0,"",'Unit Types - Emission Rates'!F302)</f>
        <v/>
      </c>
      <c r="E300" s="269" t="str">
        <f>IF('Unit Types - Emission Rates'!K302="","",'Unit Types - Emission Rates'!K302)</f>
        <v/>
      </c>
      <c r="F300" s="269" t="str">
        <f>IF('Unit Types - Emission Rates'!L302="","",'Unit Types - Emission Rates'!L302)</f>
        <v/>
      </c>
      <c r="G300" s="261"/>
      <c r="H300" s="262"/>
      <c r="I300" s="259"/>
    </row>
    <row r="301" spans="1:9" x14ac:dyDescent="0.2">
      <c r="A301" s="265" t="s">
        <v>433</v>
      </c>
      <c r="B301" s="269" t="str">
        <f>IF('Unit Types - Emission Rates'!D303=0,"",'Unit Types - Emission Rates'!D303)</f>
        <v/>
      </c>
      <c r="C301" s="269" t="str">
        <f>IF('Unit Types - Emission Rates'!E303=0,"",'Unit Types - Emission Rates'!E303)</f>
        <v/>
      </c>
      <c r="D301" s="269" t="str">
        <f>IF('Unit Types - Emission Rates'!F303=0,"",'Unit Types - Emission Rates'!F303)</f>
        <v/>
      </c>
      <c r="E301" s="269" t="str">
        <f>IF('Unit Types - Emission Rates'!K303="","",'Unit Types - Emission Rates'!K303)</f>
        <v/>
      </c>
      <c r="F301" s="269" t="str">
        <f>IF('Unit Types - Emission Rates'!L303="","",'Unit Types - Emission Rates'!L303)</f>
        <v/>
      </c>
      <c r="G301" s="261"/>
      <c r="H301" s="262"/>
      <c r="I301" s="259"/>
    </row>
    <row r="302" spans="1:9" x14ac:dyDescent="0.2">
      <c r="A302" s="265" t="s">
        <v>433</v>
      </c>
      <c r="B302" s="269" t="str">
        <f>IF('Unit Types - Emission Rates'!D304=0,"",'Unit Types - Emission Rates'!D304)</f>
        <v/>
      </c>
      <c r="C302" s="269" t="str">
        <f>IF('Unit Types - Emission Rates'!E304=0,"",'Unit Types - Emission Rates'!E304)</f>
        <v/>
      </c>
      <c r="D302" s="269" t="str">
        <f>IF('Unit Types - Emission Rates'!F304=0,"",'Unit Types - Emission Rates'!F304)</f>
        <v/>
      </c>
      <c r="E302" s="269" t="str">
        <f>IF('Unit Types - Emission Rates'!K304="","",'Unit Types - Emission Rates'!K304)</f>
        <v/>
      </c>
      <c r="F302" s="269" t="str">
        <f>IF('Unit Types - Emission Rates'!L304="","",'Unit Types - Emission Rates'!L304)</f>
        <v/>
      </c>
      <c r="G302" s="261"/>
      <c r="H302" s="262"/>
      <c r="I302" s="259"/>
    </row>
    <row r="303" spans="1:9" x14ac:dyDescent="0.2">
      <c r="A303" s="265" t="s">
        <v>433</v>
      </c>
      <c r="B303" s="269" t="str">
        <f>IF('Unit Types - Emission Rates'!D305=0,"",'Unit Types - Emission Rates'!D305)</f>
        <v/>
      </c>
      <c r="C303" s="269" t="str">
        <f>IF('Unit Types - Emission Rates'!E305=0,"",'Unit Types - Emission Rates'!E305)</f>
        <v/>
      </c>
      <c r="D303" s="269" t="str">
        <f>IF('Unit Types - Emission Rates'!F305=0,"",'Unit Types - Emission Rates'!F305)</f>
        <v/>
      </c>
      <c r="E303" s="269" t="str">
        <f>IF('Unit Types - Emission Rates'!K305="","",'Unit Types - Emission Rates'!K305)</f>
        <v/>
      </c>
      <c r="F303" s="269" t="str">
        <f>IF('Unit Types - Emission Rates'!L305="","",'Unit Types - Emission Rates'!L305)</f>
        <v/>
      </c>
      <c r="G303" s="261"/>
      <c r="H303" s="262"/>
      <c r="I303" s="259"/>
    </row>
    <row r="304" spans="1:9" x14ac:dyDescent="0.2">
      <c r="A304" s="265" t="s">
        <v>433</v>
      </c>
      <c r="B304" s="269" t="str">
        <f>IF('Unit Types - Emission Rates'!D306=0,"",'Unit Types - Emission Rates'!D306)</f>
        <v/>
      </c>
      <c r="C304" s="269" t="str">
        <f>IF('Unit Types - Emission Rates'!E306=0,"",'Unit Types - Emission Rates'!E306)</f>
        <v/>
      </c>
      <c r="D304" s="269" t="str">
        <f>IF('Unit Types - Emission Rates'!F306=0,"",'Unit Types - Emission Rates'!F306)</f>
        <v/>
      </c>
      <c r="E304" s="269" t="str">
        <f>IF('Unit Types - Emission Rates'!K306="","",'Unit Types - Emission Rates'!K306)</f>
        <v/>
      </c>
      <c r="F304" s="269" t="str">
        <f>IF('Unit Types - Emission Rates'!L306="","",'Unit Types - Emission Rates'!L306)</f>
        <v/>
      </c>
      <c r="G304" s="261"/>
      <c r="H304" s="262"/>
      <c r="I304" s="259"/>
    </row>
    <row r="305" spans="1:9" x14ac:dyDescent="0.2">
      <c r="A305" s="265" t="s">
        <v>433</v>
      </c>
      <c r="B305" s="269" t="str">
        <f>IF('Unit Types - Emission Rates'!D307=0,"",'Unit Types - Emission Rates'!D307)</f>
        <v/>
      </c>
      <c r="C305" s="269" t="str">
        <f>IF('Unit Types - Emission Rates'!E307=0,"",'Unit Types - Emission Rates'!E307)</f>
        <v/>
      </c>
      <c r="D305" s="269" t="str">
        <f>IF('Unit Types - Emission Rates'!F307=0,"",'Unit Types - Emission Rates'!F307)</f>
        <v/>
      </c>
      <c r="E305" s="269" t="str">
        <f>IF('Unit Types - Emission Rates'!K307="","",'Unit Types - Emission Rates'!K307)</f>
        <v/>
      </c>
      <c r="F305" s="269" t="str">
        <f>IF('Unit Types - Emission Rates'!L307="","",'Unit Types - Emission Rates'!L307)</f>
        <v/>
      </c>
      <c r="G305" s="261"/>
      <c r="H305" s="262"/>
      <c r="I305" s="259"/>
    </row>
    <row r="306" spans="1:9" x14ac:dyDescent="0.2">
      <c r="A306" s="265" t="s">
        <v>433</v>
      </c>
      <c r="B306" s="269" t="str">
        <f>IF('Unit Types - Emission Rates'!D308=0,"",'Unit Types - Emission Rates'!D308)</f>
        <v/>
      </c>
      <c r="C306" s="269" t="str">
        <f>IF('Unit Types - Emission Rates'!E308=0,"",'Unit Types - Emission Rates'!E308)</f>
        <v/>
      </c>
      <c r="D306" s="269" t="str">
        <f>IF('Unit Types - Emission Rates'!F308=0,"",'Unit Types - Emission Rates'!F308)</f>
        <v/>
      </c>
      <c r="E306" s="269" t="str">
        <f>IF('Unit Types - Emission Rates'!K308="","",'Unit Types - Emission Rates'!K308)</f>
        <v/>
      </c>
      <c r="F306" s="269" t="str">
        <f>IF('Unit Types - Emission Rates'!L308="","",'Unit Types - Emission Rates'!L308)</f>
        <v/>
      </c>
      <c r="G306" s="261"/>
      <c r="H306" s="262"/>
      <c r="I306" s="259"/>
    </row>
    <row r="307" spans="1:9" x14ac:dyDescent="0.2">
      <c r="A307" s="265" t="s">
        <v>433</v>
      </c>
      <c r="B307" s="269" t="str">
        <f>IF('Unit Types - Emission Rates'!D309=0,"",'Unit Types - Emission Rates'!D309)</f>
        <v/>
      </c>
      <c r="C307" s="269" t="str">
        <f>IF('Unit Types - Emission Rates'!E309=0,"",'Unit Types - Emission Rates'!E309)</f>
        <v/>
      </c>
      <c r="D307" s="269" t="str">
        <f>IF('Unit Types - Emission Rates'!F309=0,"",'Unit Types - Emission Rates'!F309)</f>
        <v/>
      </c>
      <c r="E307" s="269" t="str">
        <f>IF('Unit Types - Emission Rates'!K309="","",'Unit Types - Emission Rates'!K309)</f>
        <v/>
      </c>
      <c r="F307" s="269" t="str">
        <f>IF('Unit Types - Emission Rates'!L309="","",'Unit Types - Emission Rates'!L309)</f>
        <v/>
      </c>
      <c r="G307" s="261"/>
      <c r="H307" s="262"/>
      <c r="I307" s="259"/>
    </row>
    <row r="308" spans="1:9" x14ac:dyDescent="0.2">
      <c r="A308" s="265" t="s">
        <v>433</v>
      </c>
      <c r="B308" s="269" t="str">
        <f>IF('Unit Types - Emission Rates'!D310=0,"",'Unit Types - Emission Rates'!D310)</f>
        <v/>
      </c>
      <c r="C308" s="269" t="str">
        <f>IF('Unit Types - Emission Rates'!E310=0,"",'Unit Types - Emission Rates'!E310)</f>
        <v/>
      </c>
      <c r="D308" s="269" t="str">
        <f>IF('Unit Types - Emission Rates'!F310=0,"",'Unit Types - Emission Rates'!F310)</f>
        <v/>
      </c>
      <c r="E308" s="269" t="str">
        <f>IF('Unit Types - Emission Rates'!K310="","",'Unit Types - Emission Rates'!K310)</f>
        <v/>
      </c>
      <c r="F308" s="269" t="str">
        <f>IF('Unit Types - Emission Rates'!L310="","",'Unit Types - Emission Rates'!L310)</f>
        <v/>
      </c>
      <c r="G308" s="261"/>
      <c r="H308" s="262"/>
      <c r="I308" s="259"/>
    </row>
    <row r="309" spans="1:9" x14ac:dyDescent="0.2">
      <c r="A309" s="265" t="s">
        <v>433</v>
      </c>
      <c r="B309" s="269" t="str">
        <f>IF('Unit Types - Emission Rates'!D311=0,"",'Unit Types - Emission Rates'!D311)</f>
        <v/>
      </c>
      <c r="C309" s="269" t="str">
        <f>IF('Unit Types - Emission Rates'!E311=0,"",'Unit Types - Emission Rates'!E311)</f>
        <v/>
      </c>
      <c r="D309" s="269" t="str">
        <f>IF('Unit Types - Emission Rates'!F311=0,"",'Unit Types - Emission Rates'!F311)</f>
        <v/>
      </c>
      <c r="E309" s="269" t="str">
        <f>IF('Unit Types - Emission Rates'!K311="","",'Unit Types - Emission Rates'!K311)</f>
        <v/>
      </c>
      <c r="F309" s="269" t="str">
        <f>IF('Unit Types - Emission Rates'!L311="","",'Unit Types - Emission Rates'!L311)</f>
        <v/>
      </c>
      <c r="G309" s="261"/>
      <c r="H309" s="262"/>
      <c r="I309" s="259"/>
    </row>
    <row r="310" spans="1:9" x14ac:dyDescent="0.2">
      <c r="A310" s="265" t="s">
        <v>433</v>
      </c>
      <c r="B310" s="269" t="str">
        <f>IF('Unit Types - Emission Rates'!D312=0,"",'Unit Types - Emission Rates'!D312)</f>
        <v/>
      </c>
      <c r="C310" s="269" t="str">
        <f>IF('Unit Types - Emission Rates'!E312=0,"",'Unit Types - Emission Rates'!E312)</f>
        <v/>
      </c>
      <c r="D310" s="269" t="str">
        <f>IF('Unit Types - Emission Rates'!F312=0,"",'Unit Types - Emission Rates'!F312)</f>
        <v/>
      </c>
      <c r="E310" s="269" t="str">
        <f>IF('Unit Types - Emission Rates'!K312="","",'Unit Types - Emission Rates'!K312)</f>
        <v/>
      </c>
      <c r="F310" s="269" t="str">
        <f>IF('Unit Types - Emission Rates'!L312="","",'Unit Types - Emission Rates'!L312)</f>
        <v/>
      </c>
      <c r="G310" s="261"/>
      <c r="H310" s="262"/>
      <c r="I310" s="259"/>
    </row>
    <row r="311" spans="1:9" x14ac:dyDescent="0.2">
      <c r="A311" s="265" t="s">
        <v>433</v>
      </c>
      <c r="B311" s="269" t="str">
        <f>IF('Unit Types - Emission Rates'!D313=0,"",'Unit Types - Emission Rates'!D313)</f>
        <v/>
      </c>
      <c r="C311" s="269" t="str">
        <f>IF('Unit Types - Emission Rates'!E313=0,"",'Unit Types - Emission Rates'!E313)</f>
        <v/>
      </c>
      <c r="D311" s="269" t="str">
        <f>IF('Unit Types - Emission Rates'!F313=0,"",'Unit Types - Emission Rates'!F313)</f>
        <v/>
      </c>
      <c r="E311" s="269" t="str">
        <f>IF('Unit Types - Emission Rates'!K313="","",'Unit Types - Emission Rates'!K313)</f>
        <v/>
      </c>
      <c r="F311" s="269" t="str">
        <f>IF('Unit Types - Emission Rates'!L313="","",'Unit Types - Emission Rates'!L313)</f>
        <v/>
      </c>
      <c r="G311" s="261"/>
      <c r="H311" s="262"/>
      <c r="I311" s="259"/>
    </row>
    <row r="312" spans="1:9" x14ac:dyDescent="0.2">
      <c r="A312" s="265" t="s">
        <v>433</v>
      </c>
      <c r="B312" s="269" t="str">
        <f>IF('Unit Types - Emission Rates'!D314=0,"",'Unit Types - Emission Rates'!D314)</f>
        <v/>
      </c>
      <c r="C312" s="269" t="str">
        <f>IF('Unit Types - Emission Rates'!E314=0,"",'Unit Types - Emission Rates'!E314)</f>
        <v/>
      </c>
      <c r="D312" s="269" t="str">
        <f>IF('Unit Types - Emission Rates'!F314=0,"",'Unit Types - Emission Rates'!F314)</f>
        <v/>
      </c>
      <c r="E312" s="269" t="str">
        <f>IF('Unit Types - Emission Rates'!K314="","",'Unit Types - Emission Rates'!K314)</f>
        <v/>
      </c>
      <c r="F312" s="269" t="str">
        <f>IF('Unit Types - Emission Rates'!L314="","",'Unit Types - Emission Rates'!L314)</f>
        <v/>
      </c>
      <c r="G312" s="261"/>
      <c r="H312" s="262"/>
      <c r="I312" s="259"/>
    </row>
    <row r="313" spans="1:9" x14ac:dyDescent="0.2">
      <c r="A313" s="265" t="s">
        <v>433</v>
      </c>
      <c r="B313" s="269" t="str">
        <f>IF('Unit Types - Emission Rates'!D315=0,"",'Unit Types - Emission Rates'!D315)</f>
        <v/>
      </c>
      <c r="C313" s="269" t="str">
        <f>IF('Unit Types - Emission Rates'!E315=0,"",'Unit Types - Emission Rates'!E315)</f>
        <v/>
      </c>
      <c r="D313" s="269" t="str">
        <f>IF('Unit Types - Emission Rates'!F315=0,"",'Unit Types - Emission Rates'!F315)</f>
        <v/>
      </c>
      <c r="E313" s="269" t="str">
        <f>IF('Unit Types - Emission Rates'!K315="","",'Unit Types - Emission Rates'!K315)</f>
        <v/>
      </c>
      <c r="F313" s="269" t="str">
        <f>IF('Unit Types - Emission Rates'!L315="","",'Unit Types - Emission Rates'!L315)</f>
        <v/>
      </c>
      <c r="G313" s="261"/>
      <c r="H313" s="262"/>
      <c r="I313" s="259"/>
    </row>
    <row r="314" spans="1:9" x14ac:dyDescent="0.2">
      <c r="A314" s="265" t="s">
        <v>433</v>
      </c>
      <c r="B314" s="269" t="str">
        <f>IF('Unit Types - Emission Rates'!D316=0,"",'Unit Types - Emission Rates'!D316)</f>
        <v/>
      </c>
      <c r="C314" s="269" t="str">
        <f>IF('Unit Types - Emission Rates'!E316=0,"",'Unit Types - Emission Rates'!E316)</f>
        <v/>
      </c>
      <c r="D314" s="269" t="str">
        <f>IF('Unit Types - Emission Rates'!F316=0,"",'Unit Types - Emission Rates'!F316)</f>
        <v/>
      </c>
      <c r="E314" s="269" t="str">
        <f>IF('Unit Types - Emission Rates'!K316="","",'Unit Types - Emission Rates'!K316)</f>
        <v/>
      </c>
      <c r="F314" s="269" t="str">
        <f>IF('Unit Types - Emission Rates'!L316="","",'Unit Types - Emission Rates'!L316)</f>
        <v/>
      </c>
      <c r="G314" s="261"/>
      <c r="H314" s="262"/>
      <c r="I314" s="259"/>
    </row>
    <row r="315" spans="1:9" x14ac:dyDescent="0.2">
      <c r="A315" s="265" t="s">
        <v>433</v>
      </c>
      <c r="B315" s="269" t="str">
        <f>IF('Unit Types - Emission Rates'!D317=0,"",'Unit Types - Emission Rates'!D317)</f>
        <v/>
      </c>
      <c r="C315" s="269" t="str">
        <f>IF('Unit Types - Emission Rates'!E317=0,"",'Unit Types - Emission Rates'!E317)</f>
        <v/>
      </c>
      <c r="D315" s="269" t="str">
        <f>IF('Unit Types - Emission Rates'!F317=0,"",'Unit Types - Emission Rates'!F317)</f>
        <v/>
      </c>
      <c r="E315" s="269" t="str">
        <f>IF('Unit Types - Emission Rates'!K317="","",'Unit Types - Emission Rates'!K317)</f>
        <v/>
      </c>
      <c r="F315" s="269" t="str">
        <f>IF('Unit Types - Emission Rates'!L317="","",'Unit Types - Emission Rates'!L317)</f>
        <v/>
      </c>
      <c r="G315" s="261"/>
      <c r="H315" s="262"/>
      <c r="I315" s="259"/>
    </row>
    <row r="316" spans="1:9" x14ac:dyDescent="0.2">
      <c r="A316" s="265" t="s">
        <v>433</v>
      </c>
      <c r="B316" s="269" t="str">
        <f>IF('Unit Types - Emission Rates'!D318=0,"",'Unit Types - Emission Rates'!D318)</f>
        <v/>
      </c>
      <c r="C316" s="269" t="str">
        <f>IF('Unit Types - Emission Rates'!E318=0,"",'Unit Types - Emission Rates'!E318)</f>
        <v/>
      </c>
      <c r="D316" s="269" t="str">
        <f>IF('Unit Types - Emission Rates'!F318=0,"",'Unit Types - Emission Rates'!F318)</f>
        <v/>
      </c>
      <c r="E316" s="269" t="str">
        <f>IF('Unit Types - Emission Rates'!K318="","",'Unit Types - Emission Rates'!K318)</f>
        <v/>
      </c>
      <c r="F316" s="269" t="str">
        <f>IF('Unit Types - Emission Rates'!L318="","",'Unit Types - Emission Rates'!L318)</f>
        <v/>
      </c>
      <c r="G316" s="261"/>
      <c r="H316" s="262"/>
      <c r="I316" s="259"/>
    </row>
    <row r="317" spans="1:9" x14ac:dyDescent="0.2">
      <c r="A317" s="265" t="s">
        <v>433</v>
      </c>
      <c r="B317" s="269" t="str">
        <f>IF('Unit Types - Emission Rates'!D319=0,"",'Unit Types - Emission Rates'!D319)</f>
        <v/>
      </c>
      <c r="C317" s="269" t="str">
        <f>IF('Unit Types - Emission Rates'!E319=0,"",'Unit Types - Emission Rates'!E319)</f>
        <v/>
      </c>
      <c r="D317" s="269" t="str">
        <f>IF('Unit Types - Emission Rates'!F319=0,"",'Unit Types - Emission Rates'!F319)</f>
        <v/>
      </c>
      <c r="E317" s="269" t="str">
        <f>IF('Unit Types - Emission Rates'!K319="","",'Unit Types - Emission Rates'!K319)</f>
        <v/>
      </c>
      <c r="F317" s="269" t="str">
        <f>IF('Unit Types - Emission Rates'!L319="","",'Unit Types - Emission Rates'!L319)</f>
        <v/>
      </c>
      <c r="G317" s="261"/>
      <c r="H317" s="262"/>
      <c r="I317" s="259"/>
    </row>
    <row r="318" spans="1:9" x14ac:dyDescent="0.2">
      <c r="A318" s="265" t="s">
        <v>433</v>
      </c>
      <c r="B318" s="269" t="str">
        <f>IF('Unit Types - Emission Rates'!D320=0,"",'Unit Types - Emission Rates'!D320)</f>
        <v/>
      </c>
      <c r="C318" s="269" t="str">
        <f>IF('Unit Types - Emission Rates'!E320=0,"",'Unit Types - Emission Rates'!E320)</f>
        <v/>
      </c>
      <c r="D318" s="269" t="str">
        <f>IF('Unit Types - Emission Rates'!F320=0,"",'Unit Types - Emission Rates'!F320)</f>
        <v/>
      </c>
      <c r="E318" s="269" t="str">
        <f>IF('Unit Types - Emission Rates'!K320="","",'Unit Types - Emission Rates'!K320)</f>
        <v/>
      </c>
      <c r="F318" s="269" t="str">
        <f>IF('Unit Types - Emission Rates'!L320="","",'Unit Types - Emission Rates'!L320)</f>
        <v/>
      </c>
      <c r="G318" s="261"/>
      <c r="H318" s="262"/>
      <c r="I318" s="259"/>
    </row>
    <row r="319" spans="1:9" x14ac:dyDescent="0.2">
      <c r="A319" s="265" t="s">
        <v>433</v>
      </c>
      <c r="B319" s="269" t="str">
        <f>IF('Unit Types - Emission Rates'!D321=0,"",'Unit Types - Emission Rates'!D321)</f>
        <v/>
      </c>
      <c r="C319" s="269" t="str">
        <f>IF('Unit Types - Emission Rates'!E321=0,"",'Unit Types - Emission Rates'!E321)</f>
        <v/>
      </c>
      <c r="D319" s="269" t="str">
        <f>IF('Unit Types - Emission Rates'!F321=0,"",'Unit Types - Emission Rates'!F321)</f>
        <v/>
      </c>
      <c r="E319" s="269" t="str">
        <f>IF('Unit Types - Emission Rates'!K321="","",'Unit Types - Emission Rates'!K321)</f>
        <v/>
      </c>
      <c r="F319" s="269" t="str">
        <f>IF('Unit Types - Emission Rates'!L321="","",'Unit Types - Emission Rates'!L321)</f>
        <v/>
      </c>
      <c r="G319" s="261"/>
      <c r="H319" s="262"/>
      <c r="I319" s="259"/>
    </row>
    <row r="320" spans="1:9" x14ac:dyDescent="0.2">
      <c r="A320" s="265" t="s">
        <v>433</v>
      </c>
      <c r="B320" s="269" t="str">
        <f>IF('Unit Types - Emission Rates'!D322=0,"",'Unit Types - Emission Rates'!D322)</f>
        <v/>
      </c>
      <c r="C320" s="269" t="str">
        <f>IF('Unit Types - Emission Rates'!E322=0,"",'Unit Types - Emission Rates'!E322)</f>
        <v/>
      </c>
      <c r="D320" s="269" t="str">
        <f>IF('Unit Types - Emission Rates'!F322=0,"",'Unit Types - Emission Rates'!F322)</f>
        <v/>
      </c>
      <c r="E320" s="269" t="str">
        <f>IF('Unit Types - Emission Rates'!K322="","",'Unit Types - Emission Rates'!K322)</f>
        <v/>
      </c>
      <c r="F320" s="269" t="str">
        <f>IF('Unit Types - Emission Rates'!L322="","",'Unit Types - Emission Rates'!L322)</f>
        <v/>
      </c>
      <c r="G320" s="261"/>
      <c r="H320" s="262"/>
      <c r="I320" s="259"/>
    </row>
    <row r="321" spans="1:9" x14ac:dyDescent="0.2">
      <c r="A321" s="265" t="s">
        <v>433</v>
      </c>
      <c r="B321" s="269" t="str">
        <f>IF('Unit Types - Emission Rates'!D323=0,"",'Unit Types - Emission Rates'!D323)</f>
        <v/>
      </c>
      <c r="C321" s="269" t="str">
        <f>IF('Unit Types - Emission Rates'!E323=0,"",'Unit Types - Emission Rates'!E323)</f>
        <v/>
      </c>
      <c r="D321" s="269" t="str">
        <f>IF('Unit Types - Emission Rates'!F323=0,"",'Unit Types - Emission Rates'!F323)</f>
        <v/>
      </c>
      <c r="E321" s="269" t="str">
        <f>IF('Unit Types - Emission Rates'!K323="","",'Unit Types - Emission Rates'!K323)</f>
        <v/>
      </c>
      <c r="F321" s="269" t="str">
        <f>IF('Unit Types - Emission Rates'!L323="","",'Unit Types - Emission Rates'!L323)</f>
        <v/>
      </c>
      <c r="G321" s="261"/>
      <c r="H321" s="262"/>
      <c r="I321" s="259"/>
    </row>
    <row r="322" spans="1:9" x14ac:dyDescent="0.2">
      <c r="A322" s="265" t="s">
        <v>433</v>
      </c>
      <c r="B322" s="269" t="str">
        <f>IF('Unit Types - Emission Rates'!D324=0,"",'Unit Types - Emission Rates'!D324)</f>
        <v/>
      </c>
      <c r="C322" s="269" t="str">
        <f>IF('Unit Types - Emission Rates'!E324=0,"",'Unit Types - Emission Rates'!E324)</f>
        <v/>
      </c>
      <c r="D322" s="269" t="str">
        <f>IF('Unit Types - Emission Rates'!F324=0,"",'Unit Types - Emission Rates'!F324)</f>
        <v/>
      </c>
      <c r="E322" s="269" t="str">
        <f>IF('Unit Types - Emission Rates'!K324="","",'Unit Types - Emission Rates'!K324)</f>
        <v/>
      </c>
      <c r="F322" s="269" t="str">
        <f>IF('Unit Types - Emission Rates'!L324="","",'Unit Types - Emission Rates'!L324)</f>
        <v/>
      </c>
      <c r="G322" s="261"/>
      <c r="H322" s="262"/>
      <c r="I322" s="259"/>
    </row>
    <row r="323" spans="1:9" x14ac:dyDescent="0.2">
      <c r="A323" s="265" t="s">
        <v>433</v>
      </c>
      <c r="B323" s="269" t="str">
        <f>IF('Unit Types - Emission Rates'!D325=0,"",'Unit Types - Emission Rates'!D325)</f>
        <v/>
      </c>
      <c r="C323" s="269" t="str">
        <f>IF('Unit Types - Emission Rates'!E325=0,"",'Unit Types - Emission Rates'!E325)</f>
        <v/>
      </c>
      <c r="D323" s="269" t="str">
        <f>IF('Unit Types - Emission Rates'!F325=0,"",'Unit Types - Emission Rates'!F325)</f>
        <v/>
      </c>
      <c r="E323" s="269" t="str">
        <f>IF('Unit Types - Emission Rates'!K325="","",'Unit Types - Emission Rates'!K325)</f>
        <v/>
      </c>
      <c r="F323" s="269" t="str">
        <f>IF('Unit Types - Emission Rates'!L325="","",'Unit Types - Emission Rates'!L325)</f>
        <v/>
      </c>
      <c r="G323" s="261"/>
      <c r="H323" s="262"/>
      <c r="I323" s="259"/>
    </row>
    <row r="324" spans="1:9" x14ac:dyDescent="0.2">
      <c r="A324" s="265" t="s">
        <v>433</v>
      </c>
      <c r="B324" s="269" t="str">
        <f>IF('Unit Types - Emission Rates'!D326=0,"",'Unit Types - Emission Rates'!D326)</f>
        <v/>
      </c>
      <c r="C324" s="269" t="str">
        <f>IF('Unit Types - Emission Rates'!E326=0,"",'Unit Types - Emission Rates'!E326)</f>
        <v/>
      </c>
      <c r="D324" s="269" t="str">
        <f>IF('Unit Types - Emission Rates'!F326=0,"",'Unit Types - Emission Rates'!F326)</f>
        <v/>
      </c>
      <c r="E324" s="269" t="str">
        <f>IF('Unit Types - Emission Rates'!K326="","",'Unit Types - Emission Rates'!K326)</f>
        <v/>
      </c>
      <c r="F324" s="269" t="str">
        <f>IF('Unit Types - Emission Rates'!L326="","",'Unit Types - Emission Rates'!L326)</f>
        <v/>
      </c>
      <c r="G324" s="261"/>
      <c r="H324" s="262"/>
      <c r="I324" s="259"/>
    </row>
    <row r="325" spans="1:9" x14ac:dyDescent="0.2">
      <c r="A325" s="265" t="s">
        <v>433</v>
      </c>
      <c r="B325" s="269" t="str">
        <f>IF('Unit Types - Emission Rates'!D327=0,"",'Unit Types - Emission Rates'!D327)</f>
        <v/>
      </c>
      <c r="C325" s="269" t="str">
        <f>IF('Unit Types - Emission Rates'!E327=0,"",'Unit Types - Emission Rates'!E327)</f>
        <v/>
      </c>
      <c r="D325" s="269" t="str">
        <f>IF('Unit Types - Emission Rates'!F327=0,"",'Unit Types - Emission Rates'!F327)</f>
        <v/>
      </c>
      <c r="E325" s="269" t="str">
        <f>IF('Unit Types - Emission Rates'!K327="","",'Unit Types - Emission Rates'!K327)</f>
        <v/>
      </c>
      <c r="F325" s="269" t="str">
        <f>IF('Unit Types - Emission Rates'!L327="","",'Unit Types - Emission Rates'!L327)</f>
        <v/>
      </c>
      <c r="G325" s="261"/>
      <c r="H325" s="262"/>
      <c r="I325" s="259"/>
    </row>
    <row r="326" spans="1:9" x14ac:dyDescent="0.2">
      <c r="A326" s="265" t="s">
        <v>433</v>
      </c>
      <c r="B326" s="269" t="str">
        <f>IF('Unit Types - Emission Rates'!D328=0,"",'Unit Types - Emission Rates'!D328)</f>
        <v/>
      </c>
      <c r="C326" s="269" t="str">
        <f>IF('Unit Types - Emission Rates'!E328=0,"",'Unit Types - Emission Rates'!E328)</f>
        <v/>
      </c>
      <c r="D326" s="269" t="str">
        <f>IF('Unit Types - Emission Rates'!F328=0,"",'Unit Types - Emission Rates'!F328)</f>
        <v/>
      </c>
      <c r="E326" s="269" t="str">
        <f>IF('Unit Types - Emission Rates'!K328="","",'Unit Types - Emission Rates'!K328)</f>
        <v/>
      </c>
      <c r="F326" s="269" t="str">
        <f>IF('Unit Types - Emission Rates'!L328="","",'Unit Types - Emission Rates'!L328)</f>
        <v/>
      </c>
      <c r="G326" s="261"/>
      <c r="H326" s="262"/>
      <c r="I326" s="259"/>
    </row>
    <row r="327" spans="1:9" x14ac:dyDescent="0.2">
      <c r="A327" s="265" t="s">
        <v>433</v>
      </c>
      <c r="B327" s="269" t="str">
        <f>IF('Unit Types - Emission Rates'!D329=0,"",'Unit Types - Emission Rates'!D329)</f>
        <v/>
      </c>
      <c r="C327" s="269" t="str">
        <f>IF('Unit Types - Emission Rates'!E329=0,"",'Unit Types - Emission Rates'!E329)</f>
        <v/>
      </c>
      <c r="D327" s="269" t="str">
        <f>IF('Unit Types - Emission Rates'!F329=0,"",'Unit Types - Emission Rates'!F329)</f>
        <v/>
      </c>
      <c r="E327" s="269" t="str">
        <f>IF('Unit Types - Emission Rates'!K329="","",'Unit Types - Emission Rates'!K329)</f>
        <v/>
      </c>
      <c r="F327" s="269" t="str">
        <f>IF('Unit Types - Emission Rates'!L329="","",'Unit Types - Emission Rates'!L329)</f>
        <v/>
      </c>
      <c r="G327" s="261"/>
      <c r="H327" s="262"/>
      <c r="I327" s="259"/>
    </row>
    <row r="328" spans="1:9" x14ac:dyDescent="0.2">
      <c r="A328" s="265" t="s">
        <v>433</v>
      </c>
      <c r="B328" s="269" t="str">
        <f>IF('Unit Types - Emission Rates'!D330=0,"",'Unit Types - Emission Rates'!D330)</f>
        <v/>
      </c>
      <c r="C328" s="269" t="str">
        <f>IF('Unit Types - Emission Rates'!E330=0,"",'Unit Types - Emission Rates'!E330)</f>
        <v/>
      </c>
      <c r="D328" s="269" t="str">
        <f>IF('Unit Types - Emission Rates'!F330=0,"",'Unit Types - Emission Rates'!F330)</f>
        <v/>
      </c>
      <c r="E328" s="269" t="str">
        <f>IF('Unit Types - Emission Rates'!K330="","",'Unit Types - Emission Rates'!K330)</f>
        <v/>
      </c>
      <c r="F328" s="269" t="str">
        <f>IF('Unit Types - Emission Rates'!L330="","",'Unit Types - Emission Rates'!L330)</f>
        <v/>
      </c>
      <c r="G328" s="261"/>
      <c r="H328" s="262"/>
      <c r="I328" s="259"/>
    </row>
    <row r="329" spans="1:9" x14ac:dyDescent="0.2">
      <c r="A329" s="265" t="s">
        <v>433</v>
      </c>
      <c r="B329" s="269" t="str">
        <f>IF('Unit Types - Emission Rates'!D331=0,"",'Unit Types - Emission Rates'!D331)</f>
        <v/>
      </c>
      <c r="C329" s="269" t="str">
        <f>IF('Unit Types - Emission Rates'!E331=0,"",'Unit Types - Emission Rates'!E331)</f>
        <v/>
      </c>
      <c r="D329" s="269" t="str">
        <f>IF('Unit Types - Emission Rates'!F331=0,"",'Unit Types - Emission Rates'!F331)</f>
        <v/>
      </c>
      <c r="E329" s="269" t="str">
        <f>IF('Unit Types - Emission Rates'!K331="","",'Unit Types - Emission Rates'!K331)</f>
        <v/>
      </c>
      <c r="F329" s="269" t="str">
        <f>IF('Unit Types - Emission Rates'!L331="","",'Unit Types - Emission Rates'!L331)</f>
        <v/>
      </c>
      <c r="G329" s="261"/>
      <c r="H329" s="262"/>
      <c r="I329" s="259"/>
    </row>
    <row r="330" spans="1:9" x14ac:dyDescent="0.2">
      <c r="A330" s="265" t="s">
        <v>433</v>
      </c>
      <c r="B330" s="269" t="str">
        <f>IF('Unit Types - Emission Rates'!D332=0,"",'Unit Types - Emission Rates'!D332)</f>
        <v/>
      </c>
      <c r="C330" s="269" t="str">
        <f>IF('Unit Types - Emission Rates'!E332=0,"",'Unit Types - Emission Rates'!E332)</f>
        <v/>
      </c>
      <c r="D330" s="269" t="str">
        <f>IF('Unit Types - Emission Rates'!F332=0,"",'Unit Types - Emission Rates'!F332)</f>
        <v/>
      </c>
      <c r="E330" s="269" t="str">
        <f>IF('Unit Types - Emission Rates'!K332="","",'Unit Types - Emission Rates'!K332)</f>
        <v/>
      </c>
      <c r="F330" s="269" t="str">
        <f>IF('Unit Types - Emission Rates'!L332="","",'Unit Types - Emission Rates'!L332)</f>
        <v/>
      </c>
      <c r="G330" s="261"/>
      <c r="H330" s="262"/>
      <c r="I330" s="259"/>
    </row>
    <row r="331" spans="1:9" x14ac:dyDescent="0.2">
      <c r="A331" s="265" t="s">
        <v>433</v>
      </c>
      <c r="B331" s="269" t="str">
        <f>IF('Unit Types - Emission Rates'!D333=0,"",'Unit Types - Emission Rates'!D333)</f>
        <v/>
      </c>
      <c r="C331" s="269" t="str">
        <f>IF('Unit Types - Emission Rates'!E333=0,"",'Unit Types - Emission Rates'!E333)</f>
        <v/>
      </c>
      <c r="D331" s="269" t="str">
        <f>IF('Unit Types - Emission Rates'!F333=0,"",'Unit Types - Emission Rates'!F333)</f>
        <v/>
      </c>
      <c r="E331" s="269" t="str">
        <f>IF('Unit Types - Emission Rates'!K333="","",'Unit Types - Emission Rates'!K333)</f>
        <v/>
      </c>
      <c r="F331" s="269" t="str">
        <f>IF('Unit Types - Emission Rates'!L333="","",'Unit Types - Emission Rates'!L333)</f>
        <v/>
      </c>
      <c r="G331" s="261"/>
      <c r="H331" s="262"/>
      <c r="I331" s="259"/>
    </row>
    <row r="332" spans="1:9" x14ac:dyDescent="0.2">
      <c r="A332" s="265" t="s">
        <v>433</v>
      </c>
      <c r="B332" s="269" t="str">
        <f>IF('Unit Types - Emission Rates'!D334=0,"",'Unit Types - Emission Rates'!D334)</f>
        <v/>
      </c>
      <c r="C332" s="269" t="str">
        <f>IF('Unit Types - Emission Rates'!E334=0,"",'Unit Types - Emission Rates'!E334)</f>
        <v/>
      </c>
      <c r="D332" s="269" t="str">
        <f>IF('Unit Types - Emission Rates'!F334=0,"",'Unit Types - Emission Rates'!F334)</f>
        <v/>
      </c>
      <c r="E332" s="269" t="str">
        <f>IF('Unit Types - Emission Rates'!K334="","",'Unit Types - Emission Rates'!K334)</f>
        <v/>
      </c>
      <c r="F332" s="269" t="str">
        <f>IF('Unit Types - Emission Rates'!L334="","",'Unit Types - Emission Rates'!L334)</f>
        <v/>
      </c>
      <c r="G332" s="261"/>
      <c r="H332" s="262"/>
      <c r="I332" s="259"/>
    </row>
    <row r="333" spans="1:9" x14ac:dyDescent="0.2">
      <c r="A333" s="265" t="s">
        <v>433</v>
      </c>
      <c r="B333" s="269" t="str">
        <f>IF('Unit Types - Emission Rates'!D335=0,"",'Unit Types - Emission Rates'!D335)</f>
        <v/>
      </c>
      <c r="C333" s="269" t="str">
        <f>IF('Unit Types - Emission Rates'!E335=0,"",'Unit Types - Emission Rates'!E335)</f>
        <v/>
      </c>
      <c r="D333" s="269" t="str">
        <f>IF('Unit Types - Emission Rates'!F335=0,"",'Unit Types - Emission Rates'!F335)</f>
        <v/>
      </c>
      <c r="E333" s="269" t="str">
        <f>IF('Unit Types - Emission Rates'!K335="","",'Unit Types - Emission Rates'!K335)</f>
        <v/>
      </c>
      <c r="F333" s="269" t="str">
        <f>IF('Unit Types - Emission Rates'!L335="","",'Unit Types - Emission Rates'!L335)</f>
        <v/>
      </c>
      <c r="G333" s="261"/>
      <c r="H333" s="262"/>
      <c r="I333" s="259"/>
    </row>
    <row r="334" spans="1:9" x14ac:dyDescent="0.2">
      <c r="A334" s="265" t="s">
        <v>433</v>
      </c>
      <c r="B334" s="269" t="e">
        <f>IF('Unit Types - Emission Rates'!#REF!=0,"",'Unit Types - Emission Rates'!#REF!)</f>
        <v>#REF!</v>
      </c>
      <c r="C334" s="269" t="e">
        <f>IF('Unit Types - Emission Rates'!#REF!=0,"",'Unit Types - Emission Rates'!#REF!)</f>
        <v>#REF!</v>
      </c>
      <c r="D334" s="269" t="e">
        <f>IF('Unit Types - Emission Rates'!#REF!=0,"",'Unit Types - Emission Rates'!#REF!)</f>
        <v>#REF!</v>
      </c>
      <c r="E334" s="269" t="e">
        <f>IF('Unit Types - Emission Rates'!#REF!="","",'Unit Types - Emission Rates'!#REF!)</f>
        <v>#REF!</v>
      </c>
      <c r="F334" s="269" t="e">
        <f>IF('Unit Types - Emission Rates'!#REF!="","",'Unit Types - Emission Rates'!#REF!)</f>
        <v>#REF!</v>
      </c>
      <c r="G334" s="261"/>
      <c r="H334" s="262"/>
      <c r="I334" s="259"/>
    </row>
    <row r="335" spans="1:9" x14ac:dyDescent="0.2">
      <c r="A335" s="265" t="s">
        <v>433</v>
      </c>
      <c r="B335" s="269" t="e">
        <f>IF('Unit Types - Emission Rates'!#REF!=0,"",'Unit Types - Emission Rates'!#REF!)</f>
        <v>#REF!</v>
      </c>
      <c r="C335" s="269" t="e">
        <f>IF('Unit Types - Emission Rates'!#REF!=0,"",'Unit Types - Emission Rates'!#REF!)</f>
        <v>#REF!</v>
      </c>
      <c r="D335" s="269" t="e">
        <f>IF('Unit Types - Emission Rates'!#REF!=0,"",'Unit Types - Emission Rates'!#REF!)</f>
        <v>#REF!</v>
      </c>
      <c r="E335" s="269" t="e">
        <f>IF('Unit Types - Emission Rates'!#REF!="","",'Unit Types - Emission Rates'!#REF!)</f>
        <v>#REF!</v>
      </c>
      <c r="F335" s="269" t="e">
        <f>IF('Unit Types - Emission Rates'!#REF!="","",'Unit Types - Emission Rates'!#REF!)</f>
        <v>#REF!</v>
      </c>
      <c r="G335" s="261"/>
      <c r="H335" s="262"/>
      <c r="I335" s="259"/>
    </row>
    <row r="336" spans="1:9" x14ac:dyDescent="0.2">
      <c r="A336" s="265" t="s">
        <v>433</v>
      </c>
      <c r="B336" s="269" t="e">
        <f>IF('Unit Types - Emission Rates'!#REF!=0,"",'Unit Types - Emission Rates'!#REF!)</f>
        <v>#REF!</v>
      </c>
      <c r="C336" s="269" t="e">
        <f>IF('Unit Types - Emission Rates'!#REF!=0,"",'Unit Types - Emission Rates'!#REF!)</f>
        <v>#REF!</v>
      </c>
      <c r="D336" s="269" t="e">
        <f>IF('Unit Types - Emission Rates'!#REF!=0,"",'Unit Types - Emission Rates'!#REF!)</f>
        <v>#REF!</v>
      </c>
      <c r="E336" s="269" t="e">
        <f>IF('Unit Types - Emission Rates'!#REF!="","",'Unit Types - Emission Rates'!#REF!)</f>
        <v>#REF!</v>
      </c>
      <c r="F336" s="269" t="e">
        <f>IF('Unit Types - Emission Rates'!#REF!="","",'Unit Types - Emission Rates'!#REF!)</f>
        <v>#REF!</v>
      </c>
      <c r="G336" s="261"/>
      <c r="H336" s="262"/>
      <c r="I336" s="259"/>
    </row>
    <row r="337" spans="1:9" x14ac:dyDescent="0.2">
      <c r="A337" s="265" t="s">
        <v>433</v>
      </c>
      <c r="B337" s="269" t="e">
        <f>IF('Unit Types - Emission Rates'!#REF!=0,"",'Unit Types - Emission Rates'!#REF!)</f>
        <v>#REF!</v>
      </c>
      <c r="C337" s="269" t="e">
        <f>IF('Unit Types - Emission Rates'!#REF!=0,"",'Unit Types - Emission Rates'!#REF!)</f>
        <v>#REF!</v>
      </c>
      <c r="D337" s="269" t="e">
        <f>IF('Unit Types - Emission Rates'!#REF!=0,"",'Unit Types - Emission Rates'!#REF!)</f>
        <v>#REF!</v>
      </c>
      <c r="E337" s="269" t="e">
        <f>IF('Unit Types - Emission Rates'!#REF!="","",'Unit Types - Emission Rates'!#REF!)</f>
        <v>#REF!</v>
      </c>
      <c r="F337" s="269" t="e">
        <f>IF('Unit Types - Emission Rates'!#REF!="","",'Unit Types - Emission Rates'!#REF!)</f>
        <v>#REF!</v>
      </c>
      <c r="G337" s="261"/>
      <c r="H337" s="262"/>
      <c r="I337" s="259"/>
    </row>
    <row r="338" spans="1:9" x14ac:dyDescent="0.2">
      <c r="A338" s="265" t="s">
        <v>433</v>
      </c>
      <c r="B338" s="269" t="e">
        <f>IF('Unit Types - Emission Rates'!#REF!=0,"",'Unit Types - Emission Rates'!#REF!)</f>
        <v>#REF!</v>
      </c>
      <c r="C338" s="269" t="e">
        <f>IF('Unit Types - Emission Rates'!#REF!=0,"",'Unit Types - Emission Rates'!#REF!)</f>
        <v>#REF!</v>
      </c>
      <c r="D338" s="269" t="e">
        <f>IF('Unit Types - Emission Rates'!#REF!=0,"",'Unit Types - Emission Rates'!#REF!)</f>
        <v>#REF!</v>
      </c>
      <c r="E338" s="269" t="e">
        <f>IF('Unit Types - Emission Rates'!#REF!="","",'Unit Types - Emission Rates'!#REF!)</f>
        <v>#REF!</v>
      </c>
      <c r="F338" s="269" t="e">
        <f>IF('Unit Types - Emission Rates'!#REF!="","",'Unit Types - Emission Rates'!#REF!)</f>
        <v>#REF!</v>
      </c>
      <c r="G338" s="261"/>
      <c r="H338" s="262"/>
      <c r="I338" s="259"/>
    </row>
    <row r="339" spans="1:9" x14ac:dyDescent="0.2">
      <c r="A339" s="265" t="s">
        <v>433</v>
      </c>
      <c r="B339" s="269" t="e">
        <f>IF('Unit Types - Emission Rates'!#REF!=0,"",'Unit Types - Emission Rates'!#REF!)</f>
        <v>#REF!</v>
      </c>
      <c r="C339" s="269" t="e">
        <f>IF('Unit Types - Emission Rates'!#REF!=0,"",'Unit Types - Emission Rates'!#REF!)</f>
        <v>#REF!</v>
      </c>
      <c r="D339" s="269" t="e">
        <f>IF('Unit Types - Emission Rates'!#REF!=0,"",'Unit Types - Emission Rates'!#REF!)</f>
        <v>#REF!</v>
      </c>
      <c r="E339" s="269" t="e">
        <f>IF('Unit Types - Emission Rates'!#REF!="","",'Unit Types - Emission Rates'!#REF!)</f>
        <v>#REF!</v>
      </c>
      <c r="F339" s="269" t="e">
        <f>IF('Unit Types - Emission Rates'!#REF!="","",'Unit Types - Emission Rates'!#REF!)</f>
        <v>#REF!</v>
      </c>
      <c r="G339" s="261"/>
      <c r="H339" s="262"/>
      <c r="I339" s="259"/>
    </row>
    <row r="340" spans="1:9" x14ac:dyDescent="0.2">
      <c r="A340" s="265" t="s">
        <v>433</v>
      </c>
      <c r="B340" s="269" t="e">
        <f>IF('Unit Types - Emission Rates'!#REF!=0,"",'Unit Types - Emission Rates'!#REF!)</f>
        <v>#REF!</v>
      </c>
      <c r="C340" s="269" t="e">
        <f>IF('Unit Types - Emission Rates'!#REF!=0,"",'Unit Types - Emission Rates'!#REF!)</f>
        <v>#REF!</v>
      </c>
      <c r="D340" s="269" t="e">
        <f>IF('Unit Types - Emission Rates'!#REF!=0,"",'Unit Types - Emission Rates'!#REF!)</f>
        <v>#REF!</v>
      </c>
      <c r="E340" s="269" t="e">
        <f>IF('Unit Types - Emission Rates'!#REF!="","",'Unit Types - Emission Rates'!#REF!)</f>
        <v>#REF!</v>
      </c>
      <c r="F340" s="269" t="e">
        <f>IF('Unit Types - Emission Rates'!#REF!="","",'Unit Types - Emission Rates'!#REF!)</f>
        <v>#REF!</v>
      </c>
      <c r="G340" s="261"/>
      <c r="H340" s="262"/>
      <c r="I340" s="259"/>
    </row>
    <row r="341" spans="1:9" x14ac:dyDescent="0.2">
      <c r="A341" s="265" t="s">
        <v>433</v>
      </c>
      <c r="B341" s="269" t="e">
        <f>IF('Unit Types - Emission Rates'!#REF!=0,"",'Unit Types - Emission Rates'!#REF!)</f>
        <v>#REF!</v>
      </c>
      <c r="C341" s="269" t="e">
        <f>IF('Unit Types - Emission Rates'!#REF!=0,"",'Unit Types - Emission Rates'!#REF!)</f>
        <v>#REF!</v>
      </c>
      <c r="D341" s="269" t="e">
        <f>IF('Unit Types - Emission Rates'!#REF!=0,"",'Unit Types - Emission Rates'!#REF!)</f>
        <v>#REF!</v>
      </c>
      <c r="E341" s="269" t="e">
        <f>IF('Unit Types - Emission Rates'!#REF!="","",'Unit Types - Emission Rates'!#REF!)</f>
        <v>#REF!</v>
      </c>
      <c r="F341" s="269" t="e">
        <f>IF('Unit Types - Emission Rates'!#REF!="","",'Unit Types - Emission Rates'!#REF!)</f>
        <v>#REF!</v>
      </c>
      <c r="G341" s="261"/>
      <c r="H341" s="262"/>
      <c r="I341" s="259"/>
    </row>
    <row r="342" spans="1:9" x14ac:dyDescent="0.2">
      <c r="A342" s="265" t="s">
        <v>433</v>
      </c>
      <c r="B342" s="269" t="e">
        <f>IF('Unit Types - Emission Rates'!#REF!=0,"",'Unit Types - Emission Rates'!#REF!)</f>
        <v>#REF!</v>
      </c>
      <c r="C342" s="269" t="e">
        <f>IF('Unit Types - Emission Rates'!#REF!=0,"",'Unit Types - Emission Rates'!#REF!)</f>
        <v>#REF!</v>
      </c>
      <c r="D342" s="269" t="e">
        <f>IF('Unit Types - Emission Rates'!#REF!=0,"",'Unit Types - Emission Rates'!#REF!)</f>
        <v>#REF!</v>
      </c>
      <c r="E342" s="269" t="e">
        <f>IF('Unit Types - Emission Rates'!#REF!="","",'Unit Types - Emission Rates'!#REF!)</f>
        <v>#REF!</v>
      </c>
      <c r="F342" s="269" t="e">
        <f>IF('Unit Types - Emission Rates'!#REF!="","",'Unit Types - Emission Rates'!#REF!)</f>
        <v>#REF!</v>
      </c>
      <c r="G342" s="261"/>
      <c r="H342" s="262"/>
      <c r="I342" s="259"/>
    </row>
    <row r="343" spans="1:9" x14ac:dyDescent="0.2">
      <c r="A343" s="265" t="s">
        <v>433</v>
      </c>
      <c r="B343" s="269" t="e">
        <f>IF('Unit Types - Emission Rates'!#REF!=0,"",'Unit Types - Emission Rates'!#REF!)</f>
        <v>#REF!</v>
      </c>
      <c r="C343" s="269" t="e">
        <f>IF('Unit Types - Emission Rates'!#REF!=0,"",'Unit Types - Emission Rates'!#REF!)</f>
        <v>#REF!</v>
      </c>
      <c r="D343" s="269" t="e">
        <f>IF('Unit Types - Emission Rates'!#REF!=0,"",'Unit Types - Emission Rates'!#REF!)</f>
        <v>#REF!</v>
      </c>
      <c r="E343" s="269" t="e">
        <f>IF('Unit Types - Emission Rates'!#REF!="","",'Unit Types - Emission Rates'!#REF!)</f>
        <v>#REF!</v>
      </c>
      <c r="F343" s="269" t="e">
        <f>IF('Unit Types - Emission Rates'!#REF!="","",'Unit Types - Emission Rates'!#REF!)</f>
        <v>#REF!</v>
      </c>
      <c r="G343" s="261"/>
      <c r="H343" s="262"/>
      <c r="I343" s="259"/>
    </row>
    <row r="344" spans="1:9" x14ac:dyDescent="0.2">
      <c r="A344" s="265" t="s">
        <v>433</v>
      </c>
      <c r="B344" s="269" t="e">
        <f>IF('Unit Types - Emission Rates'!#REF!=0,"",'Unit Types - Emission Rates'!#REF!)</f>
        <v>#REF!</v>
      </c>
      <c r="C344" s="269" t="e">
        <f>IF('Unit Types - Emission Rates'!#REF!=0,"",'Unit Types - Emission Rates'!#REF!)</f>
        <v>#REF!</v>
      </c>
      <c r="D344" s="269" t="e">
        <f>IF('Unit Types - Emission Rates'!#REF!=0,"",'Unit Types - Emission Rates'!#REF!)</f>
        <v>#REF!</v>
      </c>
      <c r="E344" s="269" t="e">
        <f>IF('Unit Types - Emission Rates'!#REF!="","",'Unit Types - Emission Rates'!#REF!)</f>
        <v>#REF!</v>
      </c>
      <c r="F344" s="269" t="e">
        <f>IF('Unit Types - Emission Rates'!#REF!="","",'Unit Types - Emission Rates'!#REF!)</f>
        <v>#REF!</v>
      </c>
      <c r="G344" s="261"/>
      <c r="H344" s="262"/>
      <c r="I344" s="259"/>
    </row>
    <row r="345" spans="1:9" x14ac:dyDescent="0.2">
      <c r="A345" s="265" t="s">
        <v>433</v>
      </c>
      <c r="B345" s="269" t="e">
        <f>IF('Unit Types - Emission Rates'!#REF!=0,"",'Unit Types - Emission Rates'!#REF!)</f>
        <v>#REF!</v>
      </c>
      <c r="C345" s="269" t="e">
        <f>IF('Unit Types - Emission Rates'!#REF!=0,"",'Unit Types - Emission Rates'!#REF!)</f>
        <v>#REF!</v>
      </c>
      <c r="D345" s="269" t="e">
        <f>IF('Unit Types - Emission Rates'!#REF!=0,"",'Unit Types - Emission Rates'!#REF!)</f>
        <v>#REF!</v>
      </c>
      <c r="E345" s="269" t="e">
        <f>IF('Unit Types - Emission Rates'!#REF!="","",'Unit Types - Emission Rates'!#REF!)</f>
        <v>#REF!</v>
      </c>
      <c r="F345" s="269" t="e">
        <f>IF('Unit Types - Emission Rates'!#REF!="","",'Unit Types - Emission Rates'!#REF!)</f>
        <v>#REF!</v>
      </c>
      <c r="G345" s="261"/>
      <c r="H345" s="262"/>
      <c r="I345" s="259"/>
    </row>
    <row r="346" spans="1:9" x14ac:dyDescent="0.2">
      <c r="A346" s="265" t="s">
        <v>433</v>
      </c>
      <c r="B346" s="269" t="e">
        <f>IF('Unit Types - Emission Rates'!#REF!=0,"",'Unit Types - Emission Rates'!#REF!)</f>
        <v>#REF!</v>
      </c>
      <c r="C346" s="269" t="e">
        <f>IF('Unit Types - Emission Rates'!#REF!=0,"",'Unit Types - Emission Rates'!#REF!)</f>
        <v>#REF!</v>
      </c>
      <c r="D346" s="269" t="e">
        <f>IF('Unit Types - Emission Rates'!#REF!=0,"",'Unit Types - Emission Rates'!#REF!)</f>
        <v>#REF!</v>
      </c>
      <c r="E346" s="269" t="e">
        <f>IF('Unit Types - Emission Rates'!#REF!="","",'Unit Types - Emission Rates'!#REF!)</f>
        <v>#REF!</v>
      </c>
      <c r="F346" s="269" t="e">
        <f>IF('Unit Types - Emission Rates'!#REF!="","",'Unit Types - Emission Rates'!#REF!)</f>
        <v>#REF!</v>
      </c>
      <c r="G346" s="261"/>
      <c r="H346" s="262"/>
      <c r="I346" s="259"/>
    </row>
    <row r="347" spans="1:9" x14ac:dyDescent="0.2">
      <c r="A347" s="265" t="s">
        <v>433</v>
      </c>
      <c r="B347" s="269" t="e">
        <f>IF('Unit Types - Emission Rates'!#REF!=0,"",'Unit Types - Emission Rates'!#REF!)</f>
        <v>#REF!</v>
      </c>
      <c r="C347" s="269" t="e">
        <f>IF('Unit Types - Emission Rates'!#REF!=0,"",'Unit Types - Emission Rates'!#REF!)</f>
        <v>#REF!</v>
      </c>
      <c r="D347" s="269" t="e">
        <f>IF('Unit Types - Emission Rates'!#REF!=0,"",'Unit Types - Emission Rates'!#REF!)</f>
        <v>#REF!</v>
      </c>
      <c r="E347" s="269" t="e">
        <f>IF('Unit Types - Emission Rates'!#REF!="","",'Unit Types - Emission Rates'!#REF!)</f>
        <v>#REF!</v>
      </c>
      <c r="F347" s="269" t="e">
        <f>IF('Unit Types - Emission Rates'!#REF!="","",'Unit Types - Emission Rates'!#REF!)</f>
        <v>#REF!</v>
      </c>
      <c r="G347" s="261"/>
      <c r="H347" s="262"/>
      <c r="I347" s="259"/>
    </row>
    <row r="348" spans="1:9" x14ac:dyDescent="0.2">
      <c r="A348" s="265" t="s">
        <v>433</v>
      </c>
      <c r="B348" s="269" t="e">
        <f>IF('Unit Types - Emission Rates'!#REF!=0,"",'Unit Types - Emission Rates'!#REF!)</f>
        <v>#REF!</v>
      </c>
      <c r="C348" s="269" t="e">
        <f>IF('Unit Types - Emission Rates'!#REF!=0,"",'Unit Types - Emission Rates'!#REF!)</f>
        <v>#REF!</v>
      </c>
      <c r="D348" s="269" t="e">
        <f>IF('Unit Types - Emission Rates'!#REF!=0,"",'Unit Types - Emission Rates'!#REF!)</f>
        <v>#REF!</v>
      </c>
      <c r="E348" s="269" t="e">
        <f>IF('Unit Types - Emission Rates'!#REF!="","",'Unit Types - Emission Rates'!#REF!)</f>
        <v>#REF!</v>
      </c>
      <c r="F348" s="269" t="e">
        <f>IF('Unit Types - Emission Rates'!#REF!="","",'Unit Types - Emission Rates'!#REF!)</f>
        <v>#REF!</v>
      </c>
      <c r="G348" s="261"/>
      <c r="H348" s="262"/>
      <c r="I348" s="259"/>
    </row>
    <row r="349" spans="1:9" x14ac:dyDescent="0.2">
      <c r="A349" s="265" t="s">
        <v>433</v>
      </c>
      <c r="B349" s="269" t="e">
        <f>IF('Unit Types - Emission Rates'!#REF!=0,"",'Unit Types - Emission Rates'!#REF!)</f>
        <v>#REF!</v>
      </c>
      <c r="C349" s="269" t="e">
        <f>IF('Unit Types - Emission Rates'!#REF!=0,"",'Unit Types - Emission Rates'!#REF!)</f>
        <v>#REF!</v>
      </c>
      <c r="D349" s="269" t="e">
        <f>IF('Unit Types - Emission Rates'!#REF!=0,"",'Unit Types - Emission Rates'!#REF!)</f>
        <v>#REF!</v>
      </c>
      <c r="E349" s="269" t="e">
        <f>IF('Unit Types - Emission Rates'!#REF!="","",'Unit Types - Emission Rates'!#REF!)</f>
        <v>#REF!</v>
      </c>
      <c r="F349" s="269" t="e">
        <f>IF('Unit Types - Emission Rates'!#REF!="","",'Unit Types - Emission Rates'!#REF!)</f>
        <v>#REF!</v>
      </c>
      <c r="G349" s="261"/>
      <c r="H349" s="262"/>
      <c r="I349" s="259"/>
    </row>
    <row r="350" spans="1:9" x14ac:dyDescent="0.2">
      <c r="A350" s="265" t="s">
        <v>433</v>
      </c>
      <c r="B350" s="269" t="e">
        <f>IF('Unit Types - Emission Rates'!#REF!=0,"",'Unit Types - Emission Rates'!#REF!)</f>
        <v>#REF!</v>
      </c>
      <c r="C350" s="269" t="e">
        <f>IF('Unit Types - Emission Rates'!#REF!=0,"",'Unit Types - Emission Rates'!#REF!)</f>
        <v>#REF!</v>
      </c>
      <c r="D350" s="269" t="e">
        <f>IF('Unit Types - Emission Rates'!#REF!=0,"",'Unit Types - Emission Rates'!#REF!)</f>
        <v>#REF!</v>
      </c>
      <c r="E350" s="269" t="e">
        <f>IF('Unit Types - Emission Rates'!#REF!="","",'Unit Types - Emission Rates'!#REF!)</f>
        <v>#REF!</v>
      </c>
      <c r="F350" s="269" t="e">
        <f>IF('Unit Types - Emission Rates'!#REF!="","",'Unit Types - Emission Rates'!#REF!)</f>
        <v>#REF!</v>
      </c>
      <c r="G350" s="261"/>
      <c r="H350" s="262"/>
      <c r="I350" s="259"/>
    </row>
    <row r="351" spans="1:9" x14ac:dyDescent="0.2">
      <c r="A351" s="265" t="s">
        <v>433</v>
      </c>
      <c r="B351" s="269" t="e">
        <f>IF('Unit Types - Emission Rates'!#REF!=0,"",'Unit Types - Emission Rates'!#REF!)</f>
        <v>#REF!</v>
      </c>
      <c r="C351" s="269" t="e">
        <f>IF('Unit Types - Emission Rates'!#REF!=0,"",'Unit Types - Emission Rates'!#REF!)</f>
        <v>#REF!</v>
      </c>
      <c r="D351" s="269" t="e">
        <f>IF('Unit Types - Emission Rates'!#REF!=0,"",'Unit Types - Emission Rates'!#REF!)</f>
        <v>#REF!</v>
      </c>
      <c r="E351" s="269" t="e">
        <f>IF('Unit Types - Emission Rates'!#REF!="","",'Unit Types - Emission Rates'!#REF!)</f>
        <v>#REF!</v>
      </c>
      <c r="F351" s="269" t="e">
        <f>IF('Unit Types - Emission Rates'!#REF!="","",'Unit Types - Emission Rates'!#REF!)</f>
        <v>#REF!</v>
      </c>
      <c r="G351" s="261"/>
      <c r="H351" s="262"/>
      <c r="I351" s="259"/>
    </row>
    <row r="352" spans="1:9" x14ac:dyDescent="0.2">
      <c r="A352" s="265" t="s">
        <v>433</v>
      </c>
      <c r="B352" s="269" t="e">
        <f>IF('Unit Types - Emission Rates'!#REF!=0,"",'Unit Types - Emission Rates'!#REF!)</f>
        <v>#REF!</v>
      </c>
      <c r="C352" s="269" t="e">
        <f>IF('Unit Types - Emission Rates'!#REF!=0,"",'Unit Types - Emission Rates'!#REF!)</f>
        <v>#REF!</v>
      </c>
      <c r="D352" s="269" t="e">
        <f>IF('Unit Types - Emission Rates'!#REF!=0,"",'Unit Types - Emission Rates'!#REF!)</f>
        <v>#REF!</v>
      </c>
      <c r="E352" s="269" t="e">
        <f>IF('Unit Types - Emission Rates'!#REF!="","",'Unit Types - Emission Rates'!#REF!)</f>
        <v>#REF!</v>
      </c>
      <c r="F352" s="269" t="e">
        <f>IF('Unit Types - Emission Rates'!#REF!="","",'Unit Types - Emission Rates'!#REF!)</f>
        <v>#REF!</v>
      </c>
      <c r="G352" s="261"/>
      <c r="H352" s="262"/>
      <c r="I352" s="259"/>
    </row>
    <row r="353" spans="1:9" x14ac:dyDescent="0.2">
      <c r="A353" s="265" t="s">
        <v>433</v>
      </c>
      <c r="B353" s="269" t="e">
        <f>IF('Unit Types - Emission Rates'!#REF!=0,"",'Unit Types - Emission Rates'!#REF!)</f>
        <v>#REF!</v>
      </c>
      <c r="C353" s="269" t="e">
        <f>IF('Unit Types - Emission Rates'!#REF!=0,"",'Unit Types - Emission Rates'!#REF!)</f>
        <v>#REF!</v>
      </c>
      <c r="D353" s="269" t="e">
        <f>IF('Unit Types - Emission Rates'!#REF!=0,"",'Unit Types - Emission Rates'!#REF!)</f>
        <v>#REF!</v>
      </c>
      <c r="E353" s="269" t="e">
        <f>IF('Unit Types - Emission Rates'!#REF!="","",'Unit Types - Emission Rates'!#REF!)</f>
        <v>#REF!</v>
      </c>
      <c r="F353" s="269" t="e">
        <f>IF('Unit Types - Emission Rates'!#REF!="","",'Unit Types - Emission Rates'!#REF!)</f>
        <v>#REF!</v>
      </c>
      <c r="G353" s="261"/>
      <c r="H353" s="262"/>
      <c r="I353" s="259"/>
    </row>
    <row r="354" spans="1:9" x14ac:dyDescent="0.2">
      <c r="A354" s="265" t="s">
        <v>433</v>
      </c>
      <c r="B354" s="269" t="e">
        <f>IF('Unit Types - Emission Rates'!#REF!=0,"",'Unit Types - Emission Rates'!#REF!)</f>
        <v>#REF!</v>
      </c>
      <c r="C354" s="269" t="e">
        <f>IF('Unit Types - Emission Rates'!#REF!=0,"",'Unit Types - Emission Rates'!#REF!)</f>
        <v>#REF!</v>
      </c>
      <c r="D354" s="269" t="e">
        <f>IF('Unit Types - Emission Rates'!#REF!=0,"",'Unit Types - Emission Rates'!#REF!)</f>
        <v>#REF!</v>
      </c>
      <c r="E354" s="269" t="e">
        <f>IF('Unit Types - Emission Rates'!#REF!="","",'Unit Types - Emission Rates'!#REF!)</f>
        <v>#REF!</v>
      </c>
      <c r="F354" s="269" t="e">
        <f>IF('Unit Types - Emission Rates'!#REF!="","",'Unit Types - Emission Rates'!#REF!)</f>
        <v>#REF!</v>
      </c>
      <c r="G354" s="261"/>
      <c r="H354" s="262"/>
      <c r="I354" s="259"/>
    </row>
    <row r="355" spans="1:9" x14ac:dyDescent="0.2">
      <c r="A355" s="265" t="s">
        <v>433</v>
      </c>
      <c r="B355" s="269" t="e">
        <f>IF('Unit Types - Emission Rates'!#REF!=0,"",'Unit Types - Emission Rates'!#REF!)</f>
        <v>#REF!</v>
      </c>
      <c r="C355" s="269" t="e">
        <f>IF('Unit Types - Emission Rates'!#REF!=0,"",'Unit Types - Emission Rates'!#REF!)</f>
        <v>#REF!</v>
      </c>
      <c r="D355" s="269" t="e">
        <f>IF('Unit Types - Emission Rates'!#REF!=0,"",'Unit Types - Emission Rates'!#REF!)</f>
        <v>#REF!</v>
      </c>
      <c r="E355" s="269" t="e">
        <f>IF('Unit Types - Emission Rates'!#REF!="","",'Unit Types - Emission Rates'!#REF!)</f>
        <v>#REF!</v>
      </c>
      <c r="F355" s="269" t="e">
        <f>IF('Unit Types - Emission Rates'!#REF!="","",'Unit Types - Emission Rates'!#REF!)</f>
        <v>#REF!</v>
      </c>
      <c r="G355" s="261"/>
      <c r="H355" s="262"/>
      <c r="I355" s="259"/>
    </row>
    <row r="356" spans="1:9" x14ac:dyDescent="0.2">
      <c r="A356" s="265" t="s">
        <v>433</v>
      </c>
      <c r="B356" s="269" t="e">
        <f>IF('Unit Types - Emission Rates'!#REF!=0,"",'Unit Types - Emission Rates'!#REF!)</f>
        <v>#REF!</v>
      </c>
      <c r="C356" s="269" t="e">
        <f>IF('Unit Types - Emission Rates'!#REF!=0,"",'Unit Types - Emission Rates'!#REF!)</f>
        <v>#REF!</v>
      </c>
      <c r="D356" s="269" t="e">
        <f>IF('Unit Types - Emission Rates'!#REF!=0,"",'Unit Types - Emission Rates'!#REF!)</f>
        <v>#REF!</v>
      </c>
      <c r="E356" s="269" t="e">
        <f>IF('Unit Types - Emission Rates'!#REF!="","",'Unit Types - Emission Rates'!#REF!)</f>
        <v>#REF!</v>
      </c>
      <c r="F356" s="269" t="e">
        <f>IF('Unit Types - Emission Rates'!#REF!="","",'Unit Types - Emission Rates'!#REF!)</f>
        <v>#REF!</v>
      </c>
      <c r="G356" s="261"/>
      <c r="H356" s="262"/>
      <c r="I356" s="259"/>
    </row>
    <row r="357" spans="1:9" x14ac:dyDescent="0.2">
      <c r="A357" s="265" t="s">
        <v>433</v>
      </c>
      <c r="B357" s="269" t="e">
        <f>IF('Unit Types - Emission Rates'!#REF!=0,"",'Unit Types - Emission Rates'!#REF!)</f>
        <v>#REF!</v>
      </c>
      <c r="C357" s="269" t="e">
        <f>IF('Unit Types - Emission Rates'!#REF!=0,"",'Unit Types - Emission Rates'!#REF!)</f>
        <v>#REF!</v>
      </c>
      <c r="D357" s="269" t="e">
        <f>IF('Unit Types - Emission Rates'!#REF!=0,"",'Unit Types - Emission Rates'!#REF!)</f>
        <v>#REF!</v>
      </c>
      <c r="E357" s="269" t="e">
        <f>IF('Unit Types - Emission Rates'!#REF!="","",'Unit Types - Emission Rates'!#REF!)</f>
        <v>#REF!</v>
      </c>
      <c r="F357" s="269" t="e">
        <f>IF('Unit Types - Emission Rates'!#REF!="","",'Unit Types - Emission Rates'!#REF!)</f>
        <v>#REF!</v>
      </c>
      <c r="G357" s="261"/>
      <c r="H357" s="262"/>
      <c r="I357" s="259"/>
    </row>
    <row r="358" spans="1:9" x14ac:dyDescent="0.2">
      <c r="A358" s="265" t="s">
        <v>433</v>
      </c>
      <c r="B358" s="269" t="e">
        <f>IF('Unit Types - Emission Rates'!#REF!=0,"",'Unit Types - Emission Rates'!#REF!)</f>
        <v>#REF!</v>
      </c>
      <c r="C358" s="269" t="e">
        <f>IF('Unit Types - Emission Rates'!#REF!=0,"",'Unit Types - Emission Rates'!#REF!)</f>
        <v>#REF!</v>
      </c>
      <c r="D358" s="269" t="e">
        <f>IF('Unit Types - Emission Rates'!#REF!=0,"",'Unit Types - Emission Rates'!#REF!)</f>
        <v>#REF!</v>
      </c>
      <c r="E358" s="269" t="e">
        <f>IF('Unit Types - Emission Rates'!#REF!="","",'Unit Types - Emission Rates'!#REF!)</f>
        <v>#REF!</v>
      </c>
      <c r="F358" s="269" t="e">
        <f>IF('Unit Types - Emission Rates'!#REF!="","",'Unit Types - Emission Rates'!#REF!)</f>
        <v>#REF!</v>
      </c>
      <c r="G358" s="261"/>
      <c r="H358" s="262"/>
      <c r="I358" s="259"/>
    </row>
    <row r="359" spans="1:9" x14ac:dyDescent="0.2">
      <c r="A359" s="265" t="s">
        <v>433</v>
      </c>
      <c r="B359" s="269" t="e">
        <f>IF('Unit Types - Emission Rates'!#REF!=0,"",'Unit Types - Emission Rates'!#REF!)</f>
        <v>#REF!</v>
      </c>
      <c r="C359" s="269" t="e">
        <f>IF('Unit Types - Emission Rates'!#REF!=0,"",'Unit Types - Emission Rates'!#REF!)</f>
        <v>#REF!</v>
      </c>
      <c r="D359" s="269" t="e">
        <f>IF('Unit Types - Emission Rates'!#REF!=0,"",'Unit Types - Emission Rates'!#REF!)</f>
        <v>#REF!</v>
      </c>
      <c r="E359" s="269" t="e">
        <f>IF('Unit Types - Emission Rates'!#REF!="","",'Unit Types - Emission Rates'!#REF!)</f>
        <v>#REF!</v>
      </c>
      <c r="F359" s="269" t="e">
        <f>IF('Unit Types - Emission Rates'!#REF!="","",'Unit Types - Emission Rates'!#REF!)</f>
        <v>#REF!</v>
      </c>
      <c r="G359" s="261"/>
      <c r="H359" s="262"/>
      <c r="I359" s="259"/>
    </row>
    <row r="360" spans="1:9" x14ac:dyDescent="0.2">
      <c r="A360" s="265" t="s">
        <v>433</v>
      </c>
      <c r="B360" s="269" t="e">
        <f>IF('Unit Types - Emission Rates'!#REF!=0,"",'Unit Types - Emission Rates'!#REF!)</f>
        <v>#REF!</v>
      </c>
      <c r="C360" s="269" t="e">
        <f>IF('Unit Types - Emission Rates'!#REF!=0,"",'Unit Types - Emission Rates'!#REF!)</f>
        <v>#REF!</v>
      </c>
      <c r="D360" s="269" t="e">
        <f>IF('Unit Types - Emission Rates'!#REF!=0,"",'Unit Types - Emission Rates'!#REF!)</f>
        <v>#REF!</v>
      </c>
      <c r="E360" s="269" t="e">
        <f>IF('Unit Types - Emission Rates'!#REF!="","",'Unit Types - Emission Rates'!#REF!)</f>
        <v>#REF!</v>
      </c>
      <c r="F360" s="269" t="e">
        <f>IF('Unit Types - Emission Rates'!#REF!="","",'Unit Types - Emission Rates'!#REF!)</f>
        <v>#REF!</v>
      </c>
      <c r="G360" s="261"/>
      <c r="H360" s="262"/>
      <c r="I360" s="259"/>
    </row>
    <row r="361" spans="1:9" x14ac:dyDescent="0.2">
      <c r="A361" s="265" t="s">
        <v>433</v>
      </c>
      <c r="B361" s="269" t="e">
        <f>IF('Unit Types - Emission Rates'!#REF!=0,"",'Unit Types - Emission Rates'!#REF!)</f>
        <v>#REF!</v>
      </c>
      <c r="C361" s="269" t="e">
        <f>IF('Unit Types - Emission Rates'!#REF!=0,"",'Unit Types - Emission Rates'!#REF!)</f>
        <v>#REF!</v>
      </c>
      <c r="D361" s="269" t="e">
        <f>IF('Unit Types - Emission Rates'!#REF!=0,"",'Unit Types - Emission Rates'!#REF!)</f>
        <v>#REF!</v>
      </c>
      <c r="E361" s="269" t="e">
        <f>IF('Unit Types - Emission Rates'!#REF!="","",'Unit Types - Emission Rates'!#REF!)</f>
        <v>#REF!</v>
      </c>
      <c r="F361" s="269" t="e">
        <f>IF('Unit Types - Emission Rates'!#REF!="","",'Unit Types - Emission Rates'!#REF!)</f>
        <v>#REF!</v>
      </c>
      <c r="G361" s="261"/>
      <c r="H361" s="262"/>
      <c r="I361" s="259"/>
    </row>
    <row r="362" spans="1:9" x14ac:dyDescent="0.2">
      <c r="A362" s="265" t="s">
        <v>433</v>
      </c>
      <c r="B362" s="269" t="e">
        <f>IF('Unit Types - Emission Rates'!#REF!=0,"",'Unit Types - Emission Rates'!#REF!)</f>
        <v>#REF!</v>
      </c>
      <c r="C362" s="269" t="e">
        <f>IF('Unit Types - Emission Rates'!#REF!=0,"",'Unit Types - Emission Rates'!#REF!)</f>
        <v>#REF!</v>
      </c>
      <c r="D362" s="269" t="e">
        <f>IF('Unit Types - Emission Rates'!#REF!=0,"",'Unit Types - Emission Rates'!#REF!)</f>
        <v>#REF!</v>
      </c>
      <c r="E362" s="269" t="e">
        <f>IF('Unit Types - Emission Rates'!#REF!="","",'Unit Types - Emission Rates'!#REF!)</f>
        <v>#REF!</v>
      </c>
      <c r="F362" s="269" t="e">
        <f>IF('Unit Types - Emission Rates'!#REF!="","",'Unit Types - Emission Rates'!#REF!)</f>
        <v>#REF!</v>
      </c>
      <c r="G362" s="261"/>
      <c r="H362" s="262"/>
      <c r="I362" s="259"/>
    </row>
    <row r="363" spans="1:9" x14ac:dyDescent="0.2">
      <c r="A363" s="265" t="s">
        <v>433</v>
      </c>
      <c r="B363" s="269" t="e">
        <f>IF('Unit Types - Emission Rates'!#REF!=0,"",'Unit Types - Emission Rates'!#REF!)</f>
        <v>#REF!</v>
      </c>
      <c r="C363" s="269" t="e">
        <f>IF('Unit Types - Emission Rates'!#REF!=0,"",'Unit Types - Emission Rates'!#REF!)</f>
        <v>#REF!</v>
      </c>
      <c r="D363" s="269" t="e">
        <f>IF('Unit Types - Emission Rates'!#REF!=0,"",'Unit Types - Emission Rates'!#REF!)</f>
        <v>#REF!</v>
      </c>
      <c r="E363" s="269" t="e">
        <f>IF('Unit Types - Emission Rates'!#REF!="","",'Unit Types - Emission Rates'!#REF!)</f>
        <v>#REF!</v>
      </c>
      <c r="F363" s="269" t="e">
        <f>IF('Unit Types - Emission Rates'!#REF!="","",'Unit Types - Emission Rates'!#REF!)</f>
        <v>#REF!</v>
      </c>
      <c r="G363" s="261"/>
      <c r="H363" s="262"/>
      <c r="I363" s="259"/>
    </row>
    <row r="364" spans="1:9" x14ac:dyDescent="0.2">
      <c r="A364" s="265" t="s">
        <v>433</v>
      </c>
      <c r="B364" s="269" t="e">
        <f>IF('Unit Types - Emission Rates'!#REF!=0,"",'Unit Types - Emission Rates'!#REF!)</f>
        <v>#REF!</v>
      </c>
      <c r="C364" s="269" t="e">
        <f>IF('Unit Types - Emission Rates'!#REF!=0,"",'Unit Types - Emission Rates'!#REF!)</f>
        <v>#REF!</v>
      </c>
      <c r="D364" s="269" t="e">
        <f>IF('Unit Types - Emission Rates'!#REF!=0,"",'Unit Types - Emission Rates'!#REF!)</f>
        <v>#REF!</v>
      </c>
      <c r="E364" s="269" t="e">
        <f>IF('Unit Types - Emission Rates'!#REF!="","",'Unit Types - Emission Rates'!#REF!)</f>
        <v>#REF!</v>
      </c>
      <c r="F364" s="269" t="e">
        <f>IF('Unit Types - Emission Rates'!#REF!="","",'Unit Types - Emission Rates'!#REF!)</f>
        <v>#REF!</v>
      </c>
      <c r="G364" s="261"/>
      <c r="H364" s="262"/>
      <c r="I364" s="259"/>
    </row>
    <row r="365" spans="1:9" x14ac:dyDescent="0.2">
      <c r="A365" s="265" t="s">
        <v>433</v>
      </c>
      <c r="B365" s="269" t="e">
        <f>IF('Unit Types - Emission Rates'!#REF!=0,"",'Unit Types - Emission Rates'!#REF!)</f>
        <v>#REF!</v>
      </c>
      <c r="C365" s="269" t="e">
        <f>IF('Unit Types - Emission Rates'!#REF!=0,"",'Unit Types - Emission Rates'!#REF!)</f>
        <v>#REF!</v>
      </c>
      <c r="D365" s="269" t="e">
        <f>IF('Unit Types - Emission Rates'!#REF!=0,"",'Unit Types - Emission Rates'!#REF!)</f>
        <v>#REF!</v>
      </c>
      <c r="E365" s="269" t="e">
        <f>IF('Unit Types - Emission Rates'!#REF!="","",'Unit Types - Emission Rates'!#REF!)</f>
        <v>#REF!</v>
      </c>
      <c r="F365" s="269" t="e">
        <f>IF('Unit Types - Emission Rates'!#REF!="","",'Unit Types - Emission Rates'!#REF!)</f>
        <v>#REF!</v>
      </c>
      <c r="G365" s="261"/>
      <c r="H365" s="262"/>
      <c r="I365" s="259"/>
    </row>
    <row r="366" spans="1:9" x14ac:dyDescent="0.2">
      <c r="A366" s="265" t="s">
        <v>433</v>
      </c>
      <c r="B366" s="269" t="e">
        <f>IF('Unit Types - Emission Rates'!#REF!=0,"",'Unit Types - Emission Rates'!#REF!)</f>
        <v>#REF!</v>
      </c>
      <c r="C366" s="269" t="e">
        <f>IF('Unit Types - Emission Rates'!#REF!=0,"",'Unit Types - Emission Rates'!#REF!)</f>
        <v>#REF!</v>
      </c>
      <c r="D366" s="269" t="e">
        <f>IF('Unit Types - Emission Rates'!#REF!=0,"",'Unit Types - Emission Rates'!#REF!)</f>
        <v>#REF!</v>
      </c>
      <c r="E366" s="269" t="e">
        <f>IF('Unit Types - Emission Rates'!#REF!="","",'Unit Types - Emission Rates'!#REF!)</f>
        <v>#REF!</v>
      </c>
      <c r="F366" s="269" t="e">
        <f>IF('Unit Types - Emission Rates'!#REF!="","",'Unit Types - Emission Rates'!#REF!)</f>
        <v>#REF!</v>
      </c>
      <c r="G366" s="261"/>
      <c r="H366" s="262"/>
      <c r="I366" s="259"/>
    </row>
    <row r="367" spans="1:9" x14ac:dyDescent="0.2">
      <c r="A367" s="265" t="s">
        <v>433</v>
      </c>
      <c r="B367" s="269" t="e">
        <f>IF('Unit Types - Emission Rates'!#REF!=0,"",'Unit Types - Emission Rates'!#REF!)</f>
        <v>#REF!</v>
      </c>
      <c r="C367" s="269" t="e">
        <f>IF('Unit Types - Emission Rates'!#REF!=0,"",'Unit Types - Emission Rates'!#REF!)</f>
        <v>#REF!</v>
      </c>
      <c r="D367" s="269" t="e">
        <f>IF('Unit Types - Emission Rates'!#REF!=0,"",'Unit Types - Emission Rates'!#REF!)</f>
        <v>#REF!</v>
      </c>
      <c r="E367" s="269" t="e">
        <f>IF('Unit Types - Emission Rates'!#REF!="","",'Unit Types - Emission Rates'!#REF!)</f>
        <v>#REF!</v>
      </c>
      <c r="F367" s="269" t="e">
        <f>IF('Unit Types - Emission Rates'!#REF!="","",'Unit Types - Emission Rates'!#REF!)</f>
        <v>#REF!</v>
      </c>
      <c r="G367" s="261"/>
      <c r="H367" s="262"/>
      <c r="I367" s="259"/>
    </row>
    <row r="368" spans="1:9" x14ac:dyDescent="0.2">
      <c r="A368" s="265" t="s">
        <v>433</v>
      </c>
      <c r="B368" s="269" t="e">
        <f>IF('Unit Types - Emission Rates'!#REF!=0,"",'Unit Types - Emission Rates'!#REF!)</f>
        <v>#REF!</v>
      </c>
      <c r="C368" s="269" t="e">
        <f>IF('Unit Types - Emission Rates'!#REF!=0,"",'Unit Types - Emission Rates'!#REF!)</f>
        <v>#REF!</v>
      </c>
      <c r="D368" s="269" t="e">
        <f>IF('Unit Types - Emission Rates'!#REF!=0,"",'Unit Types - Emission Rates'!#REF!)</f>
        <v>#REF!</v>
      </c>
      <c r="E368" s="269" t="e">
        <f>IF('Unit Types - Emission Rates'!#REF!="","",'Unit Types - Emission Rates'!#REF!)</f>
        <v>#REF!</v>
      </c>
      <c r="F368" s="269" t="e">
        <f>IF('Unit Types - Emission Rates'!#REF!="","",'Unit Types - Emission Rates'!#REF!)</f>
        <v>#REF!</v>
      </c>
      <c r="G368" s="261"/>
      <c r="H368" s="262"/>
      <c r="I368" s="259"/>
    </row>
    <row r="369" spans="1:9" x14ac:dyDescent="0.2">
      <c r="A369" s="265" t="s">
        <v>433</v>
      </c>
      <c r="B369" s="269" t="e">
        <f>IF('Unit Types - Emission Rates'!#REF!=0,"",'Unit Types - Emission Rates'!#REF!)</f>
        <v>#REF!</v>
      </c>
      <c r="C369" s="269" t="e">
        <f>IF('Unit Types - Emission Rates'!#REF!=0,"",'Unit Types - Emission Rates'!#REF!)</f>
        <v>#REF!</v>
      </c>
      <c r="D369" s="269" t="e">
        <f>IF('Unit Types - Emission Rates'!#REF!=0,"",'Unit Types - Emission Rates'!#REF!)</f>
        <v>#REF!</v>
      </c>
      <c r="E369" s="269" t="e">
        <f>IF('Unit Types - Emission Rates'!#REF!="","",'Unit Types - Emission Rates'!#REF!)</f>
        <v>#REF!</v>
      </c>
      <c r="F369" s="269" t="e">
        <f>IF('Unit Types - Emission Rates'!#REF!="","",'Unit Types - Emission Rates'!#REF!)</f>
        <v>#REF!</v>
      </c>
      <c r="G369" s="261"/>
      <c r="H369" s="262"/>
      <c r="I369" s="259"/>
    </row>
    <row r="370" spans="1:9" x14ac:dyDescent="0.2">
      <c r="A370" s="265" t="s">
        <v>433</v>
      </c>
      <c r="B370" s="269" t="e">
        <f>IF('Unit Types - Emission Rates'!#REF!=0,"",'Unit Types - Emission Rates'!#REF!)</f>
        <v>#REF!</v>
      </c>
      <c r="C370" s="269" t="e">
        <f>IF('Unit Types - Emission Rates'!#REF!=0,"",'Unit Types - Emission Rates'!#REF!)</f>
        <v>#REF!</v>
      </c>
      <c r="D370" s="269" t="e">
        <f>IF('Unit Types - Emission Rates'!#REF!=0,"",'Unit Types - Emission Rates'!#REF!)</f>
        <v>#REF!</v>
      </c>
      <c r="E370" s="269" t="e">
        <f>IF('Unit Types - Emission Rates'!#REF!="","",'Unit Types - Emission Rates'!#REF!)</f>
        <v>#REF!</v>
      </c>
      <c r="F370" s="269" t="e">
        <f>IF('Unit Types - Emission Rates'!#REF!="","",'Unit Types - Emission Rates'!#REF!)</f>
        <v>#REF!</v>
      </c>
      <c r="G370" s="261"/>
      <c r="H370" s="262"/>
      <c r="I370" s="259"/>
    </row>
    <row r="371" spans="1:9" x14ac:dyDescent="0.2">
      <c r="A371" s="265" t="s">
        <v>433</v>
      </c>
      <c r="B371" s="269" t="e">
        <f>IF('Unit Types - Emission Rates'!#REF!=0,"",'Unit Types - Emission Rates'!#REF!)</f>
        <v>#REF!</v>
      </c>
      <c r="C371" s="269" t="e">
        <f>IF('Unit Types - Emission Rates'!#REF!=0,"",'Unit Types - Emission Rates'!#REF!)</f>
        <v>#REF!</v>
      </c>
      <c r="D371" s="269" t="e">
        <f>IF('Unit Types - Emission Rates'!#REF!=0,"",'Unit Types - Emission Rates'!#REF!)</f>
        <v>#REF!</v>
      </c>
      <c r="E371" s="269" t="e">
        <f>IF('Unit Types - Emission Rates'!#REF!="","",'Unit Types - Emission Rates'!#REF!)</f>
        <v>#REF!</v>
      </c>
      <c r="F371" s="269" t="e">
        <f>IF('Unit Types - Emission Rates'!#REF!="","",'Unit Types - Emission Rates'!#REF!)</f>
        <v>#REF!</v>
      </c>
      <c r="G371" s="261"/>
      <c r="H371" s="262"/>
      <c r="I371" s="259"/>
    </row>
    <row r="372" spans="1:9" x14ac:dyDescent="0.2">
      <c r="A372" s="265" t="s">
        <v>433</v>
      </c>
      <c r="B372" s="269" t="e">
        <f>IF('Unit Types - Emission Rates'!#REF!=0,"",'Unit Types - Emission Rates'!#REF!)</f>
        <v>#REF!</v>
      </c>
      <c r="C372" s="269" t="e">
        <f>IF('Unit Types - Emission Rates'!#REF!=0,"",'Unit Types - Emission Rates'!#REF!)</f>
        <v>#REF!</v>
      </c>
      <c r="D372" s="269" t="e">
        <f>IF('Unit Types - Emission Rates'!#REF!=0,"",'Unit Types - Emission Rates'!#REF!)</f>
        <v>#REF!</v>
      </c>
      <c r="E372" s="269" t="e">
        <f>IF('Unit Types - Emission Rates'!#REF!="","",'Unit Types - Emission Rates'!#REF!)</f>
        <v>#REF!</v>
      </c>
      <c r="F372" s="269" t="e">
        <f>IF('Unit Types - Emission Rates'!#REF!="","",'Unit Types - Emission Rates'!#REF!)</f>
        <v>#REF!</v>
      </c>
      <c r="G372" s="261"/>
      <c r="H372" s="262"/>
      <c r="I372" s="259"/>
    </row>
    <row r="373" spans="1:9" x14ac:dyDescent="0.2">
      <c r="A373" s="265" t="s">
        <v>433</v>
      </c>
      <c r="B373" s="269" t="e">
        <f>IF('Unit Types - Emission Rates'!#REF!=0,"",'Unit Types - Emission Rates'!#REF!)</f>
        <v>#REF!</v>
      </c>
      <c r="C373" s="269" t="e">
        <f>IF('Unit Types - Emission Rates'!#REF!=0,"",'Unit Types - Emission Rates'!#REF!)</f>
        <v>#REF!</v>
      </c>
      <c r="D373" s="269" t="e">
        <f>IF('Unit Types - Emission Rates'!#REF!=0,"",'Unit Types - Emission Rates'!#REF!)</f>
        <v>#REF!</v>
      </c>
      <c r="E373" s="269" t="e">
        <f>IF('Unit Types - Emission Rates'!#REF!="","",'Unit Types - Emission Rates'!#REF!)</f>
        <v>#REF!</v>
      </c>
      <c r="F373" s="269" t="e">
        <f>IF('Unit Types - Emission Rates'!#REF!="","",'Unit Types - Emission Rates'!#REF!)</f>
        <v>#REF!</v>
      </c>
      <c r="G373" s="261"/>
      <c r="H373" s="262"/>
      <c r="I373" s="259"/>
    </row>
    <row r="374" spans="1:9" x14ac:dyDescent="0.2">
      <c r="A374" s="265" t="s">
        <v>433</v>
      </c>
      <c r="B374" s="269" t="e">
        <f>IF('Unit Types - Emission Rates'!#REF!=0,"",'Unit Types - Emission Rates'!#REF!)</f>
        <v>#REF!</v>
      </c>
      <c r="C374" s="269" t="e">
        <f>IF('Unit Types - Emission Rates'!#REF!=0,"",'Unit Types - Emission Rates'!#REF!)</f>
        <v>#REF!</v>
      </c>
      <c r="D374" s="269" t="e">
        <f>IF('Unit Types - Emission Rates'!#REF!=0,"",'Unit Types - Emission Rates'!#REF!)</f>
        <v>#REF!</v>
      </c>
      <c r="E374" s="269" t="e">
        <f>IF('Unit Types - Emission Rates'!#REF!="","",'Unit Types - Emission Rates'!#REF!)</f>
        <v>#REF!</v>
      </c>
      <c r="F374" s="269" t="e">
        <f>IF('Unit Types - Emission Rates'!#REF!="","",'Unit Types - Emission Rates'!#REF!)</f>
        <v>#REF!</v>
      </c>
      <c r="G374" s="261"/>
      <c r="H374" s="262"/>
      <c r="I374" s="259"/>
    </row>
    <row r="375" spans="1:9" x14ac:dyDescent="0.2">
      <c r="A375" s="265" t="s">
        <v>433</v>
      </c>
      <c r="B375" s="269" t="e">
        <f>IF('Unit Types - Emission Rates'!#REF!=0,"",'Unit Types - Emission Rates'!#REF!)</f>
        <v>#REF!</v>
      </c>
      <c r="C375" s="269" t="e">
        <f>IF('Unit Types - Emission Rates'!#REF!=0,"",'Unit Types - Emission Rates'!#REF!)</f>
        <v>#REF!</v>
      </c>
      <c r="D375" s="269" t="e">
        <f>IF('Unit Types - Emission Rates'!#REF!=0,"",'Unit Types - Emission Rates'!#REF!)</f>
        <v>#REF!</v>
      </c>
      <c r="E375" s="269" t="e">
        <f>IF('Unit Types - Emission Rates'!#REF!="","",'Unit Types - Emission Rates'!#REF!)</f>
        <v>#REF!</v>
      </c>
      <c r="F375" s="269" t="e">
        <f>IF('Unit Types - Emission Rates'!#REF!="","",'Unit Types - Emission Rates'!#REF!)</f>
        <v>#REF!</v>
      </c>
      <c r="G375" s="261"/>
      <c r="H375" s="262"/>
      <c r="I375" s="259"/>
    </row>
    <row r="376" spans="1:9" x14ac:dyDescent="0.2">
      <c r="A376" s="265" t="s">
        <v>433</v>
      </c>
      <c r="B376" s="269" t="e">
        <f>IF('Unit Types - Emission Rates'!#REF!=0,"",'Unit Types - Emission Rates'!#REF!)</f>
        <v>#REF!</v>
      </c>
      <c r="C376" s="269" t="e">
        <f>IF('Unit Types - Emission Rates'!#REF!=0,"",'Unit Types - Emission Rates'!#REF!)</f>
        <v>#REF!</v>
      </c>
      <c r="D376" s="269" t="e">
        <f>IF('Unit Types - Emission Rates'!#REF!=0,"",'Unit Types - Emission Rates'!#REF!)</f>
        <v>#REF!</v>
      </c>
      <c r="E376" s="269" t="e">
        <f>IF('Unit Types - Emission Rates'!#REF!="","",'Unit Types - Emission Rates'!#REF!)</f>
        <v>#REF!</v>
      </c>
      <c r="F376" s="269" t="e">
        <f>IF('Unit Types - Emission Rates'!#REF!="","",'Unit Types - Emission Rates'!#REF!)</f>
        <v>#REF!</v>
      </c>
      <c r="G376" s="261"/>
      <c r="H376" s="262"/>
      <c r="I376" s="259"/>
    </row>
    <row r="377" spans="1:9" x14ac:dyDescent="0.2">
      <c r="A377" s="265" t="s">
        <v>433</v>
      </c>
      <c r="B377" s="269" t="e">
        <f>IF('Unit Types - Emission Rates'!#REF!=0,"",'Unit Types - Emission Rates'!#REF!)</f>
        <v>#REF!</v>
      </c>
      <c r="C377" s="269" t="e">
        <f>IF('Unit Types - Emission Rates'!#REF!=0,"",'Unit Types - Emission Rates'!#REF!)</f>
        <v>#REF!</v>
      </c>
      <c r="D377" s="269" t="e">
        <f>IF('Unit Types - Emission Rates'!#REF!=0,"",'Unit Types - Emission Rates'!#REF!)</f>
        <v>#REF!</v>
      </c>
      <c r="E377" s="269" t="e">
        <f>IF('Unit Types - Emission Rates'!#REF!="","",'Unit Types - Emission Rates'!#REF!)</f>
        <v>#REF!</v>
      </c>
      <c r="F377" s="269" t="e">
        <f>IF('Unit Types - Emission Rates'!#REF!="","",'Unit Types - Emission Rates'!#REF!)</f>
        <v>#REF!</v>
      </c>
      <c r="G377" s="261"/>
      <c r="H377" s="262"/>
      <c r="I377" s="259"/>
    </row>
    <row r="378" spans="1:9" x14ac:dyDescent="0.2">
      <c r="A378" s="265" t="s">
        <v>433</v>
      </c>
      <c r="B378" s="269" t="e">
        <f>IF('Unit Types - Emission Rates'!#REF!=0,"",'Unit Types - Emission Rates'!#REF!)</f>
        <v>#REF!</v>
      </c>
      <c r="C378" s="269" t="e">
        <f>IF('Unit Types - Emission Rates'!#REF!=0,"",'Unit Types - Emission Rates'!#REF!)</f>
        <v>#REF!</v>
      </c>
      <c r="D378" s="269" t="e">
        <f>IF('Unit Types - Emission Rates'!#REF!=0,"",'Unit Types - Emission Rates'!#REF!)</f>
        <v>#REF!</v>
      </c>
      <c r="E378" s="269" t="e">
        <f>IF('Unit Types - Emission Rates'!#REF!="","",'Unit Types - Emission Rates'!#REF!)</f>
        <v>#REF!</v>
      </c>
      <c r="F378" s="269" t="e">
        <f>IF('Unit Types - Emission Rates'!#REF!="","",'Unit Types - Emission Rates'!#REF!)</f>
        <v>#REF!</v>
      </c>
      <c r="G378" s="261"/>
      <c r="H378" s="262"/>
      <c r="I378" s="259"/>
    </row>
    <row r="379" spans="1:9" x14ac:dyDescent="0.2">
      <c r="A379" s="265" t="s">
        <v>433</v>
      </c>
      <c r="B379" s="269" t="e">
        <f>IF('Unit Types - Emission Rates'!#REF!=0,"",'Unit Types - Emission Rates'!#REF!)</f>
        <v>#REF!</v>
      </c>
      <c r="C379" s="269" t="e">
        <f>IF('Unit Types - Emission Rates'!#REF!=0,"",'Unit Types - Emission Rates'!#REF!)</f>
        <v>#REF!</v>
      </c>
      <c r="D379" s="269" t="e">
        <f>IF('Unit Types - Emission Rates'!#REF!=0,"",'Unit Types - Emission Rates'!#REF!)</f>
        <v>#REF!</v>
      </c>
      <c r="E379" s="269" t="e">
        <f>IF('Unit Types - Emission Rates'!#REF!="","",'Unit Types - Emission Rates'!#REF!)</f>
        <v>#REF!</v>
      </c>
      <c r="F379" s="269" t="e">
        <f>IF('Unit Types - Emission Rates'!#REF!="","",'Unit Types - Emission Rates'!#REF!)</f>
        <v>#REF!</v>
      </c>
      <c r="G379" s="261"/>
      <c r="H379" s="262"/>
      <c r="I379" s="259"/>
    </row>
    <row r="380" spans="1:9" x14ac:dyDescent="0.2">
      <c r="A380" s="265" t="s">
        <v>433</v>
      </c>
      <c r="B380" s="269" t="e">
        <f>IF('Unit Types - Emission Rates'!#REF!=0,"",'Unit Types - Emission Rates'!#REF!)</f>
        <v>#REF!</v>
      </c>
      <c r="C380" s="269" t="e">
        <f>IF('Unit Types - Emission Rates'!#REF!=0,"",'Unit Types - Emission Rates'!#REF!)</f>
        <v>#REF!</v>
      </c>
      <c r="D380" s="269" t="e">
        <f>IF('Unit Types - Emission Rates'!#REF!=0,"",'Unit Types - Emission Rates'!#REF!)</f>
        <v>#REF!</v>
      </c>
      <c r="E380" s="269" t="e">
        <f>IF('Unit Types - Emission Rates'!#REF!="","",'Unit Types - Emission Rates'!#REF!)</f>
        <v>#REF!</v>
      </c>
      <c r="F380" s="269" t="e">
        <f>IF('Unit Types - Emission Rates'!#REF!="","",'Unit Types - Emission Rates'!#REF!)</f>
        <v>#REF!</v>
      </c>
      <c r="G380" s="261"/>
      <c r="H380" s="262"/>
      <c r="I380" s="259"/>
    </row>
    <row r="381" spans="1:9" x14ac:dyDescent="0.2">
      <c r="A381" s="265" t="s">
        <v>433</v>
      </c>
      <c r="B381" s="269" t="e">
        <f>IF('Unit Types - Emission Rates'!#REF!=0,"",'Unit Types - Emission Rates'!#REF!)</f>
        <v>#REF!</v>
      </c>
      <c r="C381" s="269" t="e">
        <f>IF('Unit Types - Emission Rates'!#REF!=0,"",'Unit Types - Emission Rates'!#REF!)</f>
        <v>#REF!</v>
      </c>
      <c r="D381" s="269" t="e">
        <f>IF('Unit Types - Emission Rates'!#REF!=0,"",'Unit Types - Emission Rates'!#REF!)</f>
        <v>#REF!</v>
      </c>
      <c r="E381" s="269" t="e">
        <f>IF('Unit Types - Emission Rates'!#REF!="","",'Unit Types - Emission Rates'!#REF!)</f>
        <v>#REF!</v>
      </c>
      <c r="F381" s="269" t="e">
        <f>IF('Unit Types - Emission Rates'!#REF!="","",'Unit Types - Emission Rates'!#REF!)</f>
        <v>#REF!</v>
      </c>
      <c r="G381" s="261"/>
      <c r="H381" s="262"/>
      <c r="I381" s="259"/>
    </row>
    <row r="382" spans="1:9" x14ac:dyDescent="0.2">
      <c r="A382" s="265" t="s">
        <v>433</v>
      </c>
      <c r="B382" s="269" t="e">
        <f>IF('Unit Types - Emission Rates'!#REF!=0,"",'Unit Types - Emission Rates'!#REF!)</f>
        <v>#REF!</v>
      </c>
      <c r="C382" s="269" t="e">
        <f>IF('Unit Types - Emission Rates'!#REF!=0,"",'Unit Types - Emission Rates'!#REF!)</f>
        <v>#REF!</v>
      </c>
      <c r="D382" s="269" t="e">
        <f>IF('Unit Types - Emission Rates'!#REF!=0,"",'Unit Types - Emission Rates'!#REF!)</f>
        <v>#REF!</v>
      </c>
      <c r="E382" s="269" t="e">
        <f>IF('Unit Types - Emission Rates'!#REF!="","",'Unit Types - Emission Rates'!#REF!)</f>
        <v>#REF!</v>
      </c>
      <c r="F382" s="269" t="e">
        <f>IF('Unit Types - Emission Rates'!#REF!="","",'Unit Types - Emission Rates'!#REF!)</f>
        <v>#REF!</v>
      </c>
      <c r="G382" s="261"/>
      <c r="H382" s="262"/>
      <c r="I382" s="259"/>
    </row>
    <row r="383" spans="1:9" x14ac:dyDescent="0.2">
      <c r="A383" s="265" t="s">
        <v>433</v>
      </c>
      <c r="B383" s="269" t="e">
        <f>IF('Unit Types - Emission Rates'!#REF!=0,"",'Unit Types - Emission Rates'!#REF!)</f>
        <v>#REF!</v>
      </c>
      <c r="C383" s="269" t="e">
        <f>IF('Unit Types - Emission Rates'!#REF!=0,"",'Unit Types - Emission Rates'!#REF!)</f>
        <v>#REF!</v>
      </c>
      <c r="D383" s="269" t="e">
        <f>IF('Unit Types - Emission Rates'!#REF!=0,"",'Unit Types - Emission Rates'!#REF!)</f>
        <v>#REF!</v>
      </c>
      <c r="E383" s="269" t="e">
        <f>IF('Unit Types - Emission Rates'!#REF!="","",'Unit Types - Emission Rates'!#REF!)</f>
        <v>#REF!</v>
      </c>
      <c r="F383" s="269" t="e">
        <f>IF('Unit Types - Emission Rates'!#REF!="","",'Unit Types - Emission Rates'!#REF!)</f>
        <v>#REF!</v>
      </c>
      <c r="G383" s="261"/>
      <c r="H383" s="262"/>
      <c r="I383" s="259"/>
    </row>
    <row r="384" spans="1:9" x14ac:dyDescent="0.2">
      <c r="A384" s="265" t="s">
        <v>433</v>
      </c>
      <c r="B384" s="269" t="e">
        <f>IF('Unit Types - Emission Rates'!#REF!=0,"",'Unit Types - Emission Rates'!#REF!)</f>
        <v>#REF!</v>
      </c>
      <c r="C384" s="269" t="e">
        <f>IF('Unit Types - Emission Rates'!#REF!=0,"",'Unit Types - Emission Rates'!#REF!)</f>
        <v>#REF!</v>
      </c>
      <c r="D384" s="269" t="e">
        <f>IF('Unit Types - Emission Rates'!#REF!=0,"",'Unit Types - Emission Rates'!#REF!)</f>
        <v>#REF!</v>
      </c>
      <c r="E384" s="269" t="e">
        <f>IF('Unit Types - Emission Rates'!#REF!="","",'Unit Types - Emission Rates'!#REF!)</f>
        <v>#REF!</v>
      </c>
      <c r="F384" s="269" t="e">
        <f>IF('Unit Types - Emission Rates'!#REF!="","",'Unit Types - Emission Rates'!#REF!)</f>
        <v>#REF!</v>
      </c>
      <c r="G384" s="261"/>
      <c r="H384" s="262"/>
      <c r="I384" s="259"/>
    </row>
    <row r="385" spans="1:9" x14ac:dyDescent="0.2">
      <c r="A385" s="265" t="s">
        <v>433</v>
      </c>
      <c r="B385" s="269" t="e">
        <f>IF('Unit Types - Emission Rates'!#REF!=0,"",'Unit Types - Emission Rates'!#REF!)</f>
        <v>#REF!</v>
      </c>
      <c r="C385" s="269" t="e">
        <f>IF('Unit Types - Emission Rates'!#REF!=0,"",'Unit Types - Emission Rates'!#REF!)</f>
        <v>#REF!</v>
      </c>
      <c r="D385" s="269" t="e">
        <f>IF('Unit Types - Emission Rates'!#REF!=0,"",'Unit Types - Emission Rates'!#REF!)</f>
        <v>#REF!</v>
      </c>
      <c r="E385" s="269" t="e">
        <f>IF('Unit Types - Emission Rates'!#REF!="","",'Unit Types - Emission Rates'!#REF!)</f>
        <v>#REF!</v>
      </c>
      <c r="F385" s="269" t="e">
        <f>IF('Unit Types - Emission Rates'!#REF!="","",'Unit Types - Emission Rates'!#REF!)</f>
        <v>#REF!</v>
      </c>
      <c r="G385" s="261"/>
      <c r="H385" s="262"/>
      <c r="I385" s="259"/>
    </row>
    <row r="386" spans="1:9" x14ac:dyDescent="0.2">
      <c r="A386" s="265" t="s">
        <v>433</v>
      </c>
      <c r="B386" s="269" t="e">
        <f>IF('Unit Types - Emission Rates'!#REF!=0,"",'Unit Types - Emission Rates'!#REF!)</f>
        <v>#REF!</v>
      </c>
      <c r="C386" s="269" t="e">
        <f>IF('Unit Types - Emission Rates'!#REF!=0,"",'Unit Types - Emission Rates'!#REF!)</f>
        <v>#REF!</v>
      </c>
      <c r="D386" s="269" t="e">
        <f>IF('Unit Types - Emission Rates'!#REF!=0,"",'Unit Types - Emission Rates'!#REF!)</f>
        <v>#REF!</v>
      </c>
      <c r="E386" s="269" t="e">
        <f>IF('Unit Types - Emission Rates'!#REF!="","",'Unit Types - Emission Rates'!#REF!)</f>
        <v>#REF!</v>
      </c>
      <c r="F386" s="269" t="e">
        <f>IF('Unit Types - Emission Rates'!#REF!="","",'Unit Types - Emission Rates'!#REF!)</f>
        <v>#REF!</v>
      </c>
      <c r="G386" s="261"/>
      <c r="H386" s="262"/>
      <c r="I386" s="259"/>
    </row>
    <row r="387" spans="1:9" x14ac:dyDescent="0.2">
      <c r="A387" s="265" t="s">
        <v>433</v>
      </c>
      <c r="B387" s="269" t="e">
        <f>IF('Unit Types - Emission Rates'!#REF!=0,"",'Unit Types - Emission Rates'!#REF!)</f>
        <v>#REF!</v>
      </c>
      <c r="C387" s="269" t="e">
        <f>IF('Unit Types - Emission Rates'!#REF!=0,"",'Unit Types - Emission Rates'!#REF!)</f>
        <v>#REF!</v>
      </c>
      <c r="D387" s="269" t="e">
        <f>IF('Unit Types - Emission Rates'!#REF!=0,"",'Unit Types - Emission Rates'!#REF!)</f>
        <v>#REF!</v>
      </c>
      <c r="E387" s="269" t="e">
        <f>IF('Unit Types - Emission Rates'!#REF!="","",'Unit Types - Emission Rates'!#REF!)</f>
        <v>#REF!</v>
      </c>
      <c r="F387" s="269" t="e">
        <f>IF('Unit Types - Emission Rates'!#REF!="","",'Unit Types - Emission Rates'!#REF!)</f>
        <v>#REF!</v>
      </c>
      <c r="G387" s="261"/>
      <c r="H387" s="262"/>
      <c r="I387" s="259"/>
    </row>
    <row r="388" spans="1:9" x14ac:dyDescent="0.2">
      <c r="A388" s="265" t="s">
        <v>433</v>
      </c>
      <c r="B388" s="269" t="e">
        <f>IF('Unit Types - Emission Rates'!#REF!=0,"",'Unit Types - Emission Rates'!#REF!)</f>
        <v>#REF!</v>
      </c>
      <c r="C388" s="269" t="e">
        <f>IF('Unit Types - Emission Rates'!#REF!=0,"",'Unit Types - Emission Rates'!#REF!)</f>
        <v>#REF!</v>
      </c>
      <c r="D388" s="269" t="e">
        <f>IF('Unit Types - Emission Rates'!#REF!=0,"",'Unit Types - Emission Rates'!#REF!)</f>
        <v>#REF!</v>
      </c>
      <c r="E388" s="269" t="e">
        <f>IF('Unit Types - Emission Rates'!#REF!="","",'Unit Types - Emission Rates'!#REF!)</f>
        <v>#REF!</v>
      </c>
      <c r="F388" s="269" t="e">
        <f>IF('Unit Types - Emission Rates'!#REF!="","",'Unit Types - Emission Rates'!#REF!)</f>
        <v>#REF!</v>
      </c>
      <c r="G388" s="261"/>
      <c r="H388" s="262"/>
      <c r="I388" s="259"/>
    </row>
    <row r="389" spans="1:9" x14ac:dyDescent="0.2">
      <c r="A389" s="265" t="s">
        <v>433</v>
      </c>
      <c r="B389" s="269" t="e">
        <f>IF('Unit Types - Emission Rates'!#REF!=0,"",'Unit Types - Emission Rates'!#REF!)</f>
        <v>#REF!</v>
      </c>
      <c r="C389" s="269" t="e">
        <f>IF('Unit Types - Emission Rates'!#REF!=0,"",'Unit Types - Emission Rates'!#REF!)</f>
        <v>#REF!</v>
      </c>
      <c r="D389" s="269" t="e">
        <f>IF('Unit Types - Emission Rates'!#REF!=0,"",'Unit Types - Emission Rates'!#REF!)</f>
        <v>#REF!</v>
      </c>
      <c r="E389" s="269" t="e">
        <f>IF('Unit Types - Emission Rates'!#REF!="","",'Unit Types - Emission Rates'!#REF!)</f>
        <v>#REF!</v>
      </c>
      <c r="F389" s="269" t="e">
        <f>IF('Unit Types - Emission Rates'!#REF!="","",'Unit Types - Emission Rates'!#REF!)</f>
        <v>#REF!</v>
      </c>
      <c r="G389" s="261"/>
      <c r="H389" s="262"/>
      <c r="I389" s="259"/>
    </row>
    <row r="390" spans="1:9" x14ac:dyDescent="0.2">
      <c r="A390" s="265" t="s">
        <v>433</v>
      </c>
      <c r="B390" s="269" t="e">
        <f>IF('Unit Types - Emission Rates'!#REF!=0,"",'Unit Types - Emission Rates'!#REF!)</f>
        <v>#REF!</v>
      </c>
      <c r="C390" s="269" t="e">
        <f>IF('Unit Types - Emission Rates'!#REF!=0,"",'Unit Types - Emission Rates'!#REF!)</f>
        <v>#REF!</v>
      </c>
      <c r="D390" s="269" t="e">
        <f>IF('Unit Types - Emission Rates'!#REF!=0,"",'Unit Types - Emission Rates'!#REF!)</f>
        <v>#REF!</v>
      </c>
      <c r="E390" s="269" t="e">
        <f>IF('Unit Types - Emission Rates'!#REF!="","",'Unit Types - Emission Rates'!#REF!)</f>
        <v>#REF!</v>
      </c>
      <c r="F390" s="269" t="e">
        <f>IF('Unit Types - Emission Rates'!#REF!="","",'Unit Types - Emission Rates'!#REF!)</f>
        <v>#REF!</v>
      </c>
      <c r="G390" s="261"/>
      <c r="H390" s="262"/>
      <c r="I390" s="259"/>
    </row>
    <row r="391" spans="1:9" x14ac:dyDescent="0.2">
      <c r="A391" s="265" t="s">
        <v>433</v>
      </c>
      <c r="B391" s="269" t="e">
        <f>IF('Unit Types - Emission Rates'!#REF!=0,"",'Unit Types - Emission Rates'!#REF!)</f>
        <v>#REF!</v>
      </c>
      <c r="C391" s="269" t="e">
        <f>IF('Unit Types - Emission Rates'!#REF!=0,"",'Unit Types - Emission Rates'!#REF!)</f>
        <v>#REF!</v>
      </c>
      <c r="D391" s="269" t="e">
        <f>IF('Unit Types - Emission Rates'!#REF!=0,"",'Unit Types - Emission Rates'!#REF!)</f>
        <v>#REF!</v>
      </c>
      <c r="E391" s="269" t="e">
        <f>IF('Unit Types - Emission Rates'!#REF!="","",'Unit Types - Emission Rates'!#REF!)</f>
        <v>#REF!</v>
      </c>
      <c r="F391" s="269" t="e">
        <f>IF('Unit Types - Emission Rates'!#REF!="","",'Unit Types - Emission Rates'!#REF!)</f>
        <v>#REF!</v>
      </c>
      <c r="G391" s="261"/>
      <c r="H391" s="262"/>
      <c r="I391" s="259"/>
    </row>
    <row r="392" spans="1:9" x14ac:dyDescent="0.2">
      <c r="A392" s="265" t="s">
        <v>433</v>
      </c>
      <c r="B392" s="269" t="e">
        <f>IF('Unit Types - Emission Rates'!#REF!=0,"",'Unit Types - Emission Rates'!#REF!)</f>
        <v>#REF!</v>
      </c>
      <c r="C392" s="269" t="e">
        <f>IF('Unit Types - Emission Rates'!#REF!=0,"",'Unit Types - Emission Rates'!#REF!)</f>
        <v>#REF!</v>
      </c>
      <c r="D392" s="269" t="e">
        <f>IF('Unit Types - Emission Rates'!#REF!=0,"",'Unit Types - Emission Rates'!#REF!)</f>
        <v>#REF!</v>
      </c>
      <c r="E392" s="269" t="e">
        <f>IF('Unit Types - Emission Rates'!#REF!="","",'Unit Types - Emission Rates'!#REF!)</f>
        <v>#REF!</v>
      </c>
      <c r="F392" s="269" t="e">
        <f>IF('Unit Types - Emission Rates'!#REF!="","",'Unit Types - Emission Rates'!#REF!)</f>
        <v>#REF!</v>
      </c>
      <c r="G392" s="261"/>
      <c r="H392" s="262"/>
      <c r="I392" s="259"/>
    </row>
    <row r="393" spans="1:9" x14ac:dyDescent="0.2">
      <c r="A393" s="265" t="s">
        <v>433</v>
      </c>
      <c r="B393" s="269" t="e">
        <f>IF('Unit Types - Emission Rates'!#REF!=0,"",'Unit Types - Emission Rates'!#REF!)</f>
        <v>#REF!</v>
      </c>
      <c r="C393" s="269" t="e">
        <f>IF('Unit Types - Emission Rates'!#REF!=0,"",'Unit Types - Emission Rates'!#REF!)</f>
        <v>#REF!</v>
      </c>
      <c r="D393" s="269" t="e">
        <f>IF('Unit Types - Emission Rates'!#REF!=0,"",'Unit Types - Emission Rates'!#REF!)</f>
        <v>#REF!</v>
      </c>
      <c r="E393" s="269" t="e">
        <f>IF('Unit Types - Emission Rates'!#REF!="","",'Unit Types - Emission Rates'!#REF!)</f>
        <v>#REF!</v>
      </c>
      <c r="F393" s="269" t="e">
        <f>IF('Unit Types - Emission Rates'!#REF!="","",'Unit Types - Emission Rates'!#REF!)</f>
        <v>#REF!</v>
      </c>
      <c r="G393" s="261"/>
      <c r="H393" s="262"/>
      <c r="I393" s="259"/>
    </row>
    <row r="394" spans="1:9" x14ac:dyDescent="0.2">
      <c r="A394" s="265" t="s">
        <v>433</v>
      </c>
      <c r="B394" s="269" t="e">
        <f>IF('Unit Types - Emission Rates'!#REF!=0,"",'Unit Types - Emission Rates'!#REF!)</f>
        <v>#REF!</v>
      </c>
      <c r="C394" s="269" t="e">
        <f>IF('Unit Types - Emission Rates'!#REF!=0,"",'Unit Types - Emission Rates'!#REF!)</f>
        <v>#REF!</v>
      </c>
      <c r="D394" s="269" t="e">
        <f>IF('Unit Types - Emission Rates'!#REF!=0,"",'Unit Types - Emission Rates'!#REF!)</f>
        <v>#REF!</v>
      </c>
      <c r="E394" s="269" t="e">
        <f>IF('Unit Types - Emission Rates'!#REF!="","",'Unit Types - Emission Rates'!#REF!)</f>
        <v>#REF!</v>
      </c>
      <c r="F394" s="269" t="e">
        <f>IF('Unit Types - Emission Rates'!#REF!="","",'Unit Types - Emission Rates'!#REF!)</f>
        <v>#REF!</v>
      </c>
      <c r="G394" s="261"/>
      <c r="H394" s="262"/>
      <c r="I394" s="259"/>
    </row>
    <row r="395" spans="1:9" x14ac:dyDescent="0.2">
      <c r="A395" s="265" t="s">
        <v>433</v>
      </c>
      <c r="B395" s="269" t="e">
        <f>IF('Unit Types - Emission Rates'!#REF!=0,"",'Unit Types - Emission Rates'!#REF!)</f>
        <v>#REF!</v>
      </c>
      <c r="C395" s="269" t="e">
        <f>IF('Unit Types - Emission Rates'!#REF!=0,"",'Unit Types - Emission Rates'!#REF!)</f>
        <v>#REF!</v>
      </c>
      <c r="D395" s="269" t="e">
        <f>IF('Unit Types - Emission Rates'!#REF!=0,"",'Unit Types - Emission Rates'!#REF!)</f>
        <v>#REF!</v>
      </c>
      <c r="E395" s="269" t="e">
        <f>IF('Unit Types - Emission Rates'!#REF!="","",'Unit Types - Emission Rates'!#REF!)</f>
        <v>#REF!</v>
      </c>
      <c r="F395" s="269" t="e">
        <f>IF('Unit Types - Emission Rates'!#REF!="","",'Unit Types - Emission Rates'!#REF!)</f>
        <v>#REF!</v>
      </c>
      <c r="G395" s="261"/>
      <c r="H395" s="262"/>
      <c r="I395" s="259"/>
    </row>
    <row r="396" spans="1:9" x14ac:dyDescent="0.2">
      <c r="A396" s="265" t="s">
        <v>433</v>
      </c>
      <c r="B396" s="269" t="e">
        <f>IF('Unit Types - Emission Rates'!#REF!=0,"",'Unit Types - Emission Rates'!#REF!)</f>
        <v>#REF!</v>
      </c>
      <c r="C396" s="269" t="e">
        <f>IF('Unit Types - Emission Rates'!#REF!=0,"",'Unit Types - Emission Rates'!#REF!)</f>
        <v>#REF!</v>
      </c>
      <c r="D396" s="269" t="e">
        <f>IF('Unit Types - Emission Rates'!#REF!=0,"",'Unit Types - Emission Rates'!#REF!)</f>
        <v>#REF!</v>
      </c>
      <c r="E396" s="269" t="e">
        <f>IF('Unit Types - Emission Rates'!#REF!="","",'Unit Types - Emission Rates'!#REF!)</f>
        <v>#REF!</v>
      </c>
      <c r="F396" s="269" t="e">
        <f>IF('Unit Types - Emission Rates'!#REF!="","",'Unit Types - Emission Rates'!#REF!)</f>
        <v>#REF!</v>
      </c>
      <c r="G396" s="261"/>
      <c r="H396" s="262"/>
      <c r="I396" s="259"/>
    </row>
    <row r="397" spans="1:9" x14ac:dyDescent="0.2">
      <c r="A397" s="265" t="s">
        <v>433</v>
      </c>
      <c r="B397" s="269" t="e">
        <f>IF('Unit Types - Emission Rates'!#REF!=0,"",'Unit Types - Emission Rates'!#REF!)</f>
        <v>#REF!</v>
      </c>
      <c r="C397" s="269" t="e">
        <f>IF('Unit Types - Emission Rates'!#REF!=0,"",'Unit Types - Emission Rates'!#REF!)</f>
        <v>#REF!</v>
      </c>
      <c r="D397" s="269" t="e">
        <f>IF('Unit Types - Emission Rates'!#REF!=0,"",'Unit Types - Emission Rates'!#REF!)</f>
        <v>#REF!</v>
      </c>
      <c r="E397" s="269" t="e">
        <f>IF('Unit Types - Emission Rates'!#REF!="","",'Unit Types - Emission Rates'!#REF!)</f>
        <v>#REF!</v>
      </c>
      <c r="F397" s="269" t="e">
        <f>IF('Unit Types - Emission Rates'!#REF!="","",'Unit Types - Emission Rates'!#REF!)</f>
        <v>#REF!</v>
      </c>
      <c r="G397" s="261"/>
      <c r="H397" s="262"/>
      <c r="I397" s="259"/>
    </row>
    <row r="398" spans="1:9" x14ac:dyDescent="0.2">
      <c r="A398" s="265" t="s">
        <v>433</v>
      </c>
      <c r="B398" s="269" t="e">
        <f>IF('Unit Types - Emission Rates'!#REF!=0,"",'Unit Types - Emission Rates'!#REF!)</f>
        <v>#REF!</v>
      </c>
      <c r="C398" s="269" t="e">
        <f>IF('Unit Types - Emission Rates'!#REF!=0,"",'Unit Types - Emission Rates'!#REF!)</f>
        <v>#REF!</v>
      </c>
      <c r="D398" s="269" t="e">
        <f>IF('Unit Types - Emission Rates'!#REF!=0,"",'Unit Types - Emission Rates'!#REF!)</f>
        <v>#REF!</v>
      </c>
      <c r="E398" s="269" t="e">
        <f>IF('Unit Types - Emission Rates'!#REF!="","",'Unit Types - Emission Rates'!#REF!)</f>
        <v>#REF!</v>
      </c>
      <c r="F398" s="269" t="e">
        <f>IF('Unit Types - Emission Rates'!#REF!="","",'Unit Types - Emission Rates'!#REF!)</f>
        <v>#REF!</v>
      </c>
      <c r="G398" s="261"/>
      <c r="H398" s="262"/>
      <c r="I398" s="259"/>
    </row>
    <row r="399" spans="1:9" x14ac:dyDescent="0.2">
      <c r="A399" s="265" t="s">
        <v>433</v>
      </c>
      <c r="B399" s="269" t="e">
        <f>IF('Unit Types - Emission Rates'!#REF!=0,"",'Unit Types - Emission Rates'!#REF!)</f>
        <v>#REF!</v>
      </c>
      <c r="C399" s="269" t="e">
        <f>IF('Unit Types - Emission Rates'!#REF!=0,"",'Unit Types - Emission Rates'!#REF!)</f>
        <v>#REF!</v>
      </c>
      <c r="D399" s="269" t="e">
        <f>IF('Unit Types - Emission Rates'!#REF!=0,"",'Unit Types - Emission Rates'!#REF!)</f>
        <v>#REF!</v>
      </c>
      <c r="E399" s="269" t="e">
        <f>IF('Unit Types - Emission Rates'!#REF!="","",'Unit Types - Emission Rates'!#REF!)</f>
        <v>#REF!</v>
      </c>
      <c r="F399" s="269" t="e">
        <f>IF('Unit Types - Emission Rates'!#REF!="","",'Unit Types - Emission Rates'!#REF!)</f>
        <v>#REF!</v>
      </c>
      <c r="G399" s="261"/>
      <c r="H399" s="262"/>
      <c r="I399" s="259"/>
    </row>
    <row r="400" spans="1:9" x14ac:dyDescent="0.2">
      <c r="A400" s="265" t="s">
        <v>433</v>
      </c>
      <c r="B400" s="269" t="e">
        <f>IF('Unit Types - Emission Rates'!#REF!=0,"",'Unit Types - Emission Rates'!#REF!)</f>
        <v>#REF!</v>
      </c>
      <c r="C400" s="269" t="e">
        <f>IF('Unit Types - Emission Rates'!#REF!=0,"",'Unit Types - Emission Rates'!#REF!)</f>
        <v>#REF!</v>
      </c>
      <c r="D400" s="269" t="e">
        <f>IF('Unit Types - Emission Rates'!#REF!=0,"",'Unit Types - Emission Rates'!#REF!)</f>
        <v>#REF!</v>
      </c>
      <c r="E400" s="269" t="e">
        <f>IF('Unit Types - Emission Rates'!#REF!="","",'Unit Types - Emission Rates'!#REF!)</f>
        <v>#REF!</v>
      </c>
      <c r="F400" s="269" t="e">
        <f>IF('Unit Types - Emission Rates'!#REF!="","",'Unit Types - Emission Rates'!#REF!)</f>
        <v>#REF!</v>
      </c>
      <c r="G400" s="261"/>
      <c r="H400" s="262"/>
      <c r="I400" s="259"/>
    </row>
    <row r="401" spans="1:9" x14ac:dyDescent="0.2">
      <c r="A401" s="265" t="s">
        <v>433</v>
      </c>
      <c r="B401" s="269" t="e">
        <f>IF('Unit Types - Emission Rates'!#REF!=0,"",'Unit Types - Emission Rates'!#REF!)</f>
        <v>#REF!</v>
      </c>
      <c r="C401" s="269" t="e">
        <f>IF('Unit Types - Emission Rates'!#REF!=0,"",'Unit Types - Emission Rates'!#REF!)</f>
        <v>#REF!</v>
      </c>
      <c r="D401" s="269" t="e">
        <f>IF('Unit Types - Emission Rates'!#REF!=0,"",'Unit Types - Emission Rates'!#REF!)</f>
        <v>#REF!</v>
      </c>
      <c r="E401" s="269" t="e">
        <f>IF('Unit Types - Emission Rates'!#REF!="","",'Unit Types - Emission Rates'!#REF!)</f>
        <v>#REF!</v>
      </c>
      <c r="F401" s="269" t="e">
        <f>IF('Unit Types - Emission Rates'!#REF!="","",'Unit Types - Emission Rates'!#REF!)</f>
        <v>#REF!</v>
      </c>
      <c r="G401" s="261"/>
      <c r="H401" s="262"/>
      <c r="I401" s="259"/>
    </row>
    <row r="402" spans="1:9" x14ac:dyDescent="0.2">
      <c r="A402" s="265" t="s">
        <v>433</v>
      </c>
      <c r="B402" s="269" t="e">
        <f>IF('Unit Types - Emission Rates'!#REF!=0,"",'Unit Types - Emission Rates'!#REF!)</f>
        <v>#REF!</v>
      </c>
      <c r="C402" s="269" t="e">
        <f>IF('Unit Types - Emission Rates'!#REF!=0,"",'Unit Types - Emission Rates'!#REF!)</f>
        <v>#REF!</v>
      </c>
      <c r="D402" s="269" t="e">
        <f>IF('Unit Types - Emission Rates'!#REF!=0,"",'Unit Types - Emission Rates'!#REF!)</f>
        <v>#REF!</v>
      </c>
      <c r="E402" s="269" t="e">
        <f>IF('Unit Types - Emission Rates'!#REF!="","",'Unit Types - Emission Rates'!#REF!)</f>
        <v>#REF!</v>
      </c>
      <c r="F402" s="269" t="e">
        <f>IF('Unit Types - Emission Rates'!#REF!="","",'Unit Types - Emission Rates'!#REF!)</f>
        <v>#REF!</v>
      </c>
      <c r="G402" s="261"/>
      <c r="H402" s="262"/>
      <c r="I402" s="259"/>
    </row>
    <row r="403" spans="1:9" x14ac:dyDescent="0.2">
      <c r="A403" s="265" t="s">
        <v>433</v>
      </c>
      <c r="B403" s="269" t="e">
        <f>IF('Unit Types - Emission Rates'!#REF!=0,"",'Unit Types - Emission Rates'!#REF!)</f>
        <v>#REF!</v>
      </c>
      <c r="C403" s="269" t="e">
        <f>IF('Unit Types - Emission Rates'!#REF!=0,"",'Unit Types - Emission Rates'!#REF!)</f>
        <v>#REF!</v>
      </c>
      <c r="D403" s="269" t="e">
        <f>IF('Unit Types - Emission Rates'!#REF!=0,"",'Unit Types - Emission Rates'!#REF!)</f>
        <v>#REF!</v>
      </c>
      <c r="E403" s="269" t="e">
        <f>IF('Unit Types - Emission Rates'!#REF!="","",'Unit Types - Emission Rates'!#REF!)</f>
        <v>#REF!</v>
      </c>
      <c r="F403" s="269" t="e">
        <f>IF('Unit Types - Emission Rates'!#REF!="","",'Unit Types - Emission Rates'!#REF!)</f>
        <v>#REF!</v>
      </c>
      <c r="G403" s="261"/>
      <c r="H403" s="262"/>
      <c r="I403" s="259"/>
    </row>
    <row r="404" spans="1:9" x14ac:dyDescent="0.2">
      <c r="A404" s="265" t="s">
        <v>433</v>
      </c>
      <c r="B404" s="269" t="e">
        <f>IF('Unit Types - Emission Rates'!#REF!=0,"",'Unit Types - Emission Rates'!#REF!)</f>
        <v>#REF!</v>
      </c>
      <c r="C404" s="269" t="e">
        <f>IF('Unit Types - Emission Rates'!#REF!=0,"",'Unit Types - Emission Rates'!#REF!)</f>
        <v>#REF!</v>
      </c>
      <c r="D404" s="269" t="e">
        <f>IF('Unit Types - Emission Rates'!#REF!=0,"",'Unit Types - Emission Rates'!#REF!)</f>
        <v>#REF!</v>
      </c>
      <c r="E404" s="269" t="e">
        <f>IF('Unit Types - Emission Rates'!#REF!="","",'Unit Types - Emission Rates'!#REF!)</f>
        <v>#REF!</v>
      </c>
      <c r="F404" s="269" t="e">
        <f>IF('Unit Types - Emission Rates'!#REF!="","",'Unit Types - Emission Rates'!#REF!)</f>
        <v>#REF!</v>
      </c>
      <c r="G404" s="261"/>
      <c r="H404" s="262"/>
      <c r="I404" s="259"/>
    </row>
    <row r="405" spans="1:9" x14ac:dyDescent="0.2">
      <c r="A405" s="265" t="s">
        <v>433</v>
      </c>
      <c r="B405" s="269" t="e">
        <f>IF('Unit Types - Emission Rates'!#REF!=0,"",'Unit Types - Emission Rates'!#REF!)</f>
        <v>#REF!</v>
      </c>
      <c r="C405" s="269" t="e">
        <f>IF('Unit Types - Emission Rates'!#REF!=0,"",'Unit Types - Emission Rates'!#REF!)</f>
        <v>#REF!</v>
      </c>
      <c r="D405" s="269" t="e">
        <f>IF('Unit Types - Emission Rates'!#REF!=0,"",'Unit Types - Emission Rates'!#REF!)</f>
        <v>#REF!</v>
      </c>
      <c r="E405" s="269" t="e">
        <f>IF('Unit Types - Emission Rates'!#REF!="","",'Unit Types - Emission Rates'!#REF!)</f>
        <v>#REF!</v>
      </c>
      <c r="F405" s="269" t="e">
        <f>IF('Unit Types - Emission Rates'!#REF!="","",'Unit Types - Emission Rates'!#REF!)</f>
        <v>#REF!</v>
      </c>
      <c r="G405" s="261"/>
      <c r="H405" s="262"/>
      <c r="I405" s="259"/>
    </row>
    <row r="406" spans="1:9" x14ac:dyDescent="0.2">
      <c r="A406" s="265" t="s">
        <v>433</v>
      </c>
      <c r="B406" s="269" t="e">
        <f>IF('Unit Types - Emission Rates'!#REF!=0,"",'Unit Types - Emission Rates'!#REF!)</f>
        <v>#REF!</v>
      </c>
      <c r="C406" s="269" t="e">
        <f>IF('Unit Types - Emission Rates'!#REF!=0,"",'Unit Types - Emission Rates'!#REF!)</f>
        <v>#REF!</v>
      </c>
      <c r="D406" s="269" t="e">
        <f>IF('Unit Types - Emission Rates'!#REF!=0,"",'Unit Types - Emission Rates'!#REF!)</f>
        <v>#REF!</v>
      </c>
      <c r="E406" s="269" t="e">
        <f>IF('Unit Types - Emission Rates'!#REF!="","",'Unit Types - Emission Rates'!#REF!)</f>
        <v>#REF!</v>
      </c>
      <c r="F406" s="269" t="e">
        <f>IF('Unit Types - Emission Rates'!#REF!="","",'Unit Types - Emission Rates'!#REF!)</f>
        <v>#REF!</v>
      </c>
      <c r="G406" s="261"/>
      <c r="H406" s="262"/>
      <c r="I406" s="259"/>
    </row>
    <row r="407" spans="1:9" x14ac:dyDescent="0.2">
      <c r="A407" s="265" t="s">
        <v>433</v>
      </c>
      <c r="B407" s="269" t="e">
        <f>IF('Unit Types - Emission Rates'!#REF!=0,"",'Unit Types - Emission Rates'!#REF!)</f>
        <v>#REF!</v>
      </c>
      <c r="C407" s="269" t="e">
        <f>IF('Unit Types - Emission Rates'!#REF!=0,"",'Unit Types - Emission Rates'!#REF!)</f>
        <v>#REF!</v>
      </c>
      <c r="D407" s="269" t="e">
        <f>IF('Unit Types - Emission Rates'!#REF!=0,"",'Unit Types - Emission Rates'!#REF!)</f>
        <v>#REF!</v>
      </c>
      <c r="E407" s="269" t="e">
        <f>IF('Unit Types - Emission Rates'!#REF!="","",'Unit Types - Emission Rates'!#REF!)</f>
        <v>#REF!</v>
      </c>
      <c r="F407" s="269" t="e">
        <f>IF('Unit Types - Emission Rates'!#REF!="","",'Unit Types - Emission Rates'!#REF!)</f>
        <v>#REF!</v>
      </c>
      <c r="G407" s="261"/>
      <c r="H407" s="262"/>
      <c r="I407" s="259"/>
    </row>
    <row r="408" spans="1:9" x14ac:dyDescent="0.2">
      <c r="A408" s="265" t="s">
        <v>433</v>
      </c>
      <c r="B408" s="269" t="e">
        <f>IF('Unit Types - Emission Rates'!#REF!=0,"",'Unit Types - Emission Rates'!#REF!)</f>
        <v>#REF!</v>
      </c>
      <c r="C408" s="269" t="e">
        <f>IF('Unit Types - Emission Rates'!#REF!=0,"",'Unit Types - Emission Rates'!#REF!)</f>
        <v>#REF!</v>
      </c>
      <c r="D408" s="269" t="e">
        <f>IF('Unit Types - Emission Rates'!#REF!=0,"",'Unit Types - Emission Rates'!#REF!)</f>
        <v>#REF!</v>
      </c>
      <c r="E408" s="269" t="e">
        <f>IF('Unit Types - Emission Rates'!#REF!="","",'Unit Types - Emission Rates'!#REF!)</f>
        <v>#REF!</v>
      </c>
      <c r="F408" s="269" t="e">
        <f>IF('Unit Types - Emission Rates'!#REF!="","",'Unit Types - Emission Rates'!#REF!)</f>
        <v>#REF!</v>
      </c>
      <c r="G408" s="261"/>
      <c r="H408" s="262"/>
      <c r="I408" s="259"/>
    </row>
    <row r="409" spans="1:9" x14ac:dyDescent="0.2">
      <c r="A409" s="265" t="s">
        <v>433</v>
      </c>
      <c r="B409" s="269" t="e">
        <f>IF('Unit Types - Emission Rates'!#REF!=0,"",'Unit Types - Emission Rates'!#REF!)</f>
        <v>#REF!</v>
      </c>
      <c r="C409" s="269" t="e">
        <f>IF('Unit Types - Emission Rates'!#REF!=0,"",'Unit Types - Emission Rates'!#REF!)</f>
        <v>#REF!</v>
      </c>
      <c r="D409" s="269" t="e">
        <f>IF('Unit Types - Emission Rates'!#REF!=0,"",'Unit Types - Emission Rates'!#REF!)</f>
        <v>#REF!</v>
      </c>
      <c r="E409" s="269" t="e">
        <f>IF('Unit Types - Emission Rates'!#REF!="","",'Unit Types - Emission Rates'!#REF!)</f>
        <v>#REF!</v>
      </c>
      <c r="F409" s="269" t="e">
        <f>IF('Unit Types - Emission Rates'!#REF!="","",'Unit Types - Emission Rates'!#REF!)</f>
        <v>#REF!</v>
      </c>
      <c r="G409" s="261"/>
      <c r="H409" s="262"/>
      <c r="I409" s="259"/>
    </row>
    <row r="410" spans="1:9" x14ac:dyDescent="0.2">
      <c r="A410" s="265" t="s">
        <v>433</v>
      </c>
      <c r="B410" s="269" t="e">
        <f>IF('Unit Types - Emission Rates'!#REF!=0,"",'Unit Types - Emission Rates'!#REF!)</f>
        <v>#REF!</v>
      </c>
      <c r="C410" s="269" t="e">
        <f>IF('Unit Types - Emission Rates'!#REF!=0,"",'Unit Types - Emission Rates'!#REF!)</f>
        <v>#REF!</v>
      </c>
      <c r="D410" s="269" t="e">
        <f>IF('Unit Types - Emission Rates'!#REF!=0,"",'Unit Types - Emission Rates'!#REF!)</f>
        <v>#REF!</v>
      </c>
      <c r="E410" s="269" t="e">
        <f>IF('Unit Types - Emission Rates'!#REF!="","",'Unit Types - Emission Rates'!#REF!)</f>
        <v>#REF!</v>
      </c>
      <c r="F410" s="269" t="e">
        <f>IF('Unit Types - Emission Rates'!#REF!="","",'Unit Types - Emission Rates'!#REF!)</f>
        <v>#REF!</v>
      </c>
      <c r="G410" s="261"/>
      <c r="H410" s="262"/>
      <c r="I410" s="259"/>
    </row>
    <row r="411" spans="1:9" x14ac:dyDescent="0.2">
      <c r="A411" s="265" t="s">
        <v>433</v>
      </c>
      <c r="B411" s="269" t="e">
        <f>IF('Unit Types - Emission Rates'!#REF!=0,"",'Unit Types - Emission Rates'!#REF!)</f>
        <v>#REF!</v>
      </c>
      <c r="C411" s="269" t="e">
        <f>IF('Unit Types - Emission Rates'!#REF!=0,"",'Unit Types - Emission Rates'!#REF!)</f>
        <v>#REF!</v>
      </c>
      <c r="D411" s="269" t="e">
        <f>IF('Unit Types - Emission Rates'!#REF!=0,"",'Unit Types - Emission Rates'!#REF!)</f>
        <v>#REF!</v>
      </c>
      <c r="E411" s="269" t="e">
        <f>IF('Unit Types - Emission Rates'!#REF!="","",'Unit Types - Emission Rates'!#REF!)</f>
        <v>#REF!</v>
      </c>
      <c r="F411" s="269" t="e">
        <f>IF('Unit Types - Emission Rates'!#REF!="","",'Unit Types - Emission Rates'!#REF!)</f>
        <v>#REF!</v>
      </c>
      <c r="G411" s="261"/>
      <c r="H411" s="262"/>
      <c r="I411" s="259"/>
    </row>
    <row r="412" spans="1:9" x14ac:dyDescent="0.2">
      <c r="A412" s="265" t="s">
        <v>433</v>
      </c>
      <c r="B412" s="269" t="e">
        <f>IF('Unit Types - Emission Rates'!#REF!=0,"",'Unit Types - Emission Rates'!#REF!)</f>
        <v>#REF!</v>
      </c>
      <c r="C412" s="269" t="e">
        <f>IF('Unit Types - Emission Rates'!#REF!=0,"",'Unit Types - Emission Rates'!#REF!)</f>
        <v>#REF!</v>
      </c>
      <c r="D412" s="269" t="e">
        <f>IF('Unit Types - Emission Rates'!#REF!=0,"",'Unit Types - Emission Rates'!#REF!)</f>
        <v>#REF!</v>
      </c>
      <c r="E412" s="269" t="e">
        <f>IF('Unit Types - Emission Rates'!#REF!="","",'Unit Types - Emission Rates'!#REF!)</f>
        <v>#REF!</v>
      </c>
      <c r="F412" s="269" t="e">
        <f>IF('Unit Types - Emission Rates'!#REF!="","",'Unit Types - Emission Rates'!#REF!)</f>
        <v>#REF!</v>
      </c>
      <c r="G412" s="261"/>
      <c r="H412" s="262"/>
      <c r="I412" s="259"/>
    </row>
    <row r="413" spans="1:9" x14ac:dyDescent="0.2">
      <c r="A413" s="265" t="s">
        <v>433</v>
      </c>
      <c r="B413" s="269" t="e">
        <f>IF('Unit Types - Emission Rates'!#REF!=0,"",'Unit Types - Emission Rates'!#REF!)</f>
        <v>#REF!</v>
      </c>
      <c r="C413" s="269" t="e">
        <f>IF('Unit Types - Emission Rates'!#REF!=0,"",'Unit Types - Emission Rates'!#REF!)</f>
        <v>#REF!</v>
      </c>
      <c r="D413" s="269" t="e">
        <f>IF('Unit Types - Emission Rates'!#REF!=0,"",'Unit Types - Emission Rates'!#REF!)</f>
        <v>#REF!</v>
      </c>
      <c r="E413" s="269" t="e">
        <f>IF('Unit Types - Emission Rates'!#REF!="","",'Unit Types - Emission Rates'!#REF!)</f>
        <v>#REF!</v>
      </c>
      <c r="F413" s="269" t="e">
        <f>IF('Unit Types - Emission Rates'!#REF!="","",'Unit Types - Emission Rates'!#REF!)</f>
        <v>#REF!</v>
      </c>
      <c r="G413" s="261"/>
      <c r="H413" s="262"/>
      <c r="I413" s="259"/>
    </row>
    <row r="414" spans="1:9" x14ac:dyDescent="0.2">
      <c r="A414" s="265" t="s">
        <v>433</v>
      </c>
      <c r="B414" s="269" t="e">
        <f>IF('Unit Types - Emission Rates'!#REF!=0,"",'Unit Types - Emission Rates'!#REF!)</f>
        <v>#REF!</v>
      </c>
      <c r="C414" s="269" t="e">
        <f>IF('Unit Types - Emission Rates'!#REF!=0,"",'Unit Types - Emission Rates'!#REF!)</f>
        <v>#REF!</v>
      </c>
      <c r="D414" s="269" t="e">
        <f>IF('Unit Types - Emission Rates'!#REF!=0,"",'Unit Types - Emission Rates'!#REF!)</f>
        <v>#REF!</v>
      </c>
      <c r="E414" s="269" t="e">
        <f>IF('Unit Types - Emission Rates'!#REF!="","",'Unit Types - Emission Rates'!#REF!)</f>
        <v>#REF!</v>
      </c>
      <c r="F414" s="269" t="e">
        <f>IF('Unit Types - Emission Rates'!#REF!="","",'Unit Types - Emission Rates'!#REF!)</f>
        <v>#REF!</v>
      </c>
      <c r="G414" s="261"/>
      <c r="H414" s="262"/>
      <c r="I414" s="259"/>
    </row>
    <row r="415" spans="1:9" x14ac:dyDescent="0.2">
      <c r="A415" s="265" t="s">
        <v>433</v>
      </c>
      <c r="B415" s="269" t="e">
        <f>IF('Unit Types - Emission Rates'!#REF!=0,"",'Unit Types - Emission Rates'!#REF!)</f>
        <v>#REF!</v>
      </c>
      <c r="C415" s="269" t="e">
        <f>IF('Unit Types - Emission Rates'!#REF!=0,"",'Unit Types - Emission Rates'!#REF!)</f>
        <v>#REF!</v>
      </c>
      <c r="D415" s="269" t="e">
        <f>IF('Unit Types - Emission Rates'!#REF!=0,"",'Unit Types - Emission Rates'!#REF!)</f>
        <v>#REF!</v>
      </c>
      <c r="E415" s="269" t="e">
        <f>IF('Unit Types - Emission Rates'!#REF!="","",'Unit Types - Emission Rates'!#REF!)</f>
        <v>#REF!</v>
      </c>
      <c r="F415" s="269" t="e">
        <f>IF('Unit Types - Emission Rates'!#REF!="","",'Unit Types - Emission Rates'!#REF!)</f>
        <v>#REF!</v>
      </c>
      <c r="G415" s="261"/>
      <c r="H415" s="262"/>
      <c r="I415" s="259"/>
    </row>
    <row r="416" spans="1:9" x14ac:dyDescent="0.2">
      <c r="A416" s="265" t="s">
        <v>433</v>
      </c>
      <c r="B416" s="269" t="e">
        <f>IF('Unit Types - Emission Rates'!#REF!=0,"",'Unit Types - Emission Rates'!#REF!)</f>
        <v>#REF!</v>
      </c>
      <c r="C416" s="269" t="e">
        <f>IF('Unit Types - Emission Rates'!#REF!=0,"",'Unit Types - Emission Rates'!#REF!)</f>
        <v>#REF!</v>
      </c>
      <c r="D416" s="269" t="e">
        <f>IF('Unit Types - Emission Rates'!#REF!=0,"",'Unit Types - Emission Rates'!#REF!)</f>
        <v>#REF!</v>
      </c>
      <c r="E416" s="269" t="e">
        <f>IF('Unit Types - Emission Rates'!#REF!="","",'Unit Types - Emission Rates'!#REF!)</f>
        <v>#REF!</v>
      </c>
      <c r="F416" s="269" t="e">
        <f>IF('Unit Types - Emission Rates'!#REF!="","",'Unit Types - Emission Rates'!#REF!)</f>
        <v>#REF!</v>
      </c>
      <c r="G416" s="261"/>
      <c r="H416" s="262"/>
      <c r="I416" s="259"/>
    </row>
    <row r="417" spans="1:9" x14ac:dyDescent="0.2">
      <c r="A417" s="265" t="s">
        <v>433</v>
      </c>
      <c r="B417" s="269" t="e">
        <f>IF('Unit Types - Emission Rates'!#REF!=0,"",'Unit Types - Emission Rates'!#REF!)</f>
        <v>#REF!</v>
      </c>
      <c r="C417" s="269" t="e">
        <f>IF('Unit Types - Emission Rates'!#REF!=0,"",'Unit Types - Emission Rates'!#REF!)</f>
        <v>#REF!</v>
      </c>
      <c r="D417" s="269" t="e">
        <f>IF('Unit Types - Emission Rates'!#REF!=0,"",'Unit Types - Emission Rates'!#REF!)</f>
        <v>#REF!</v>
      </c>
      <c r="E417" s="269" t="e">
        <f>IF('Unit Types - Emission Rates'!#REF!="","",'Unit Types - Emission Rates'!#REF!)</f>
        <v>#REF!</v>
      </c>
      <c r="F417" s="269" t="e">
        <f>IF('Unit Types - Emission Rates'!#REF!="","",'Unit Types - Emission Rates'!#REF!)</f>
        <v>#REF!</v>
      </c>
      <c r="G417" s="261"/>
      <c r="H417" s="262"/>
      <c r="I417" s="259"/>
    </row>
    <row r="418" spans="1:9" x14ac:dyDescent="0.2">
      <c r="A418" s="265" t="s">
        <v>433</v>
      </c>
      <c r="B418" s="269" t="e">
        <f>IF('Unit Types - Emission Rates'!#REF!=0,"",'Unit Types - Emission Rates'!#REF!)</f>
        <v>#REF!</v>
      </c>
      <c r="C418" s="269" t="e">
        <f>IF('Unit Types - Emission Rates'!#REF!=0,"",'Unit Types - Emission Rates'!#REF!)</f>
        <v>#REF!</v>
      </c>
      <c r="D418" s="269" t="e">
        <f>IF('Unit Types - Emission Rates'!#REF!=0,"",'Unit Types - Emission Rates'!#REF!)</f>
        <v>#REF!</v>
      </c>
      <c r="E418" s="269" t="e">
        <f>IF('Unit Types - Emission Rates'!#REF!="","",'Unit Types - Emission Rates'!#REF!)</f>
        <v>#REF!</v>
      </c>
      <c r="F418" s="269" t="e">
        <f>IF('Unit Types - Emission Rates'!#REF!="","",'Unit Types - Emission Rates'!#REF!)</f>
        <v>#REF!</v>
      </c>
      <c r="G418" s="261"/>
      <c r="H418" s="262"/>
      <c r="I418" s="259"/>
    </row>
    <row r="419" spans="1:9" x14ac:dyDescent="0.2">
      <c r="A419" s="265" t="s">
        <v>433</v>
      </c>
      <c r="B419" s="269" t="e">
        <f>IF('Unit Types - Emission Rates'!#REF!=0,"",'Unit Types - Emission Rates'!#REF!)</f>
        <v>#REF!</v>
      </c>
      <c r="C419" s="269" t="e">
        <f>IF('Unit Types - Emission Rates'!#REF!=0,"",'Unit Types - Emission Rates'!#REF!)</f>
        <v>#REF!</v>
      </c>
      <c r="D419" s="269" t="e">
        <f>IF('Unit Types - Emission Rates'!#REF!=0,"",'Unit Types - Emission Rates'!#REF!)</f>
        <v>#REF!</v>
      </c>
      <c r="E419" s="269" t="e">
        <f>IF('Unit Types - Emission Rates'!#REF!="","",'Unit Types - Emission Rates'!#REF!)</f>
        <v>#REF!</v>
      </c>
      <c r="F419" s="269" t="e">
        <f>IF('Unit Types - Emission Rates'!#REF!="","",'Unit Types - Emission Rates'!#REF!)</f>
        <v>#REF!</v>
      </c>
      <c r="G419" s="261"/>
      <c r="H419" s="262"/>
      <c r="I419" s="259"/>
    </row>
    <row r="420" spans="1:9" x14ac:dyDescent="0.2">
      <c r="A420" s="265" t="s">
        <v>433</v>
      </c>
      <c r="B420" s="269" t="e">
        <f>IF('Unit Types - Emission Rates'!#REF!=0,"",'Unit Types - Emission Rates'!#REF!)</f>
        <v>#REF!</v>
      </c>
      <c r="C420" s="269" t="e">
        <f>IF('Unit Types - Emission Rates'!#REF!=0,"",'Unit Types - Emission Rates'!#REF!)</f>
        <v>#REF!</v>
      </c>
      <c r="D420" s="269" t="e">
        <f>IF('Unit Types - Emission Rates'!#REF!=0,"",'Unit Types - Emission Rates'!#REF!)</f>
        <v>#REF!</v>
      </c>
      <c r="E420" s="269" t="e">
        <f>IF('Unit Types - Emission Rates'!#REF!="","",'Unit Types - Emission Rates'!#REF!)</f>
        <v>#REF!</v>
      </c>
      <c r="F420" s="269" t="e">
        <f>IF('Unit Types - Emission Rates'!#REF!="","",'Unit Types - Emission Rates'!#REF!)</f>
        <v>#REF!</v>
      </c>
      <c r="G420" s="261"/>
      <c r="H420" s="262"/>
      <c r="I420" s="259"/>
    </row>
    <row r="421" spans="1:9" x14ac:dyDescent="0.2">
      <c r="A421" s="265" t="s">
        <v>433</v>
      </c>
      <c r="B421" s="269" t="e">
        <f>IF('Unit Types - Emission Rates'!#REF!=0,"",'Unit Types - Emission Rates'!#REF!)</f>
        <v>#REF!</v>
      </c>
      <c r="C421" s="269" t="e">
        <f>IF('Unit Types - Emission Rates'!#REF!=0,"",'Unit Types - Emission Rates'!#REF!)</f>
        <v>#REF!</v>
      </c>
      <c r="D421" s="269" t="e">
        <f>IF('Unit Types - Emission Rates'!#REF!=0,"",'Unit Types - Emission Rates'!#REF!)</f>
        <v>#REF!</v>
      </c>
      <c r="E421" s="269" t="e">
        <f>IF('Unit Types - Emission Rates'!#REF!="","",'Unit Types - Emission Rates'!#REF!)</f>
        <v>#REF!</v>
      </c>
      <c r="F421" s="269" t="e">
        <f>IF('Unit Types - Emission Rates'!#REF!="","",'Unit Types - Emission Rates'!#REF!)</f>
        <v>#REF!</v>
      </c>
      <c r="G421" s="261"/>
      <c r="H421" s="262"/>
      <c r="I421" s="259"/>
    </row>
    <row r="422" spans="1:9" x14ac:dyDescent="0.2">
      <c r="A422" s="265" t="s">
        <v>433</v>
      </c>
      <c r="B422" s="269" t="e">
        <f>IF('Unit Types - Emission Rates'!#REF!=0,"",'Unit Types - Emission Rates'!#REF!)</f>
        <v>#REF!</v>
      </c>
      <c r="C422" s="269" t="e">
        <f>IF('Unit Types - Emission Rates'!#REF!=0,"",'Unit Types - Emission Rates'!#REF!)</f>
        <v>#REF!</v>
      </c>
      <c r="D422" s="269" t="e">
        <f>IF('Unit Types - Emission Rates'!#REF!=0,"",'Unit Types - Emission Rates'!#REF!)</f>
        <v>#REF!</v>
      </c>
      <c r="E422" s="269" t="e">
        <f>IF('Unit Types - Emission Rates'!#REF!="","",'Unit Types - Emission Rates'!#REF!)</f>
        <v>#REF!</v>
      </c>
      <c r="F422" s="269" t="e">
        <f>IF('Unit Types - Emission Rates'!#REF!="","",'Unit Types - Emission Rates'!#REF!)</f>
        <v>#REF!</v>
      </c>
      <c r="G422" s="261"/>
      <c r="H422" s="262"/>
      <c r="I422" s="259"/>
    </row>
    <row r="423" spans="1:9" x14ac:dyDescent="0.2">
      <c r="A423" s="265" t="s">
        <v>433</v>
      </c>
      <c r="B423" s="269" t="e">
        <f>IF('Unit Types - Emission Rates'!#REF!=0,"",'Unit Types - Emission Rates'!#REF!)</f>
        <v>#REF!</v>
      </c>
      <c r="C423" s="269" t="e">
        <f>IF('Unit Types - Emission Rates'!#REF!=0,"",'Unit Types - Emission Rates'!#REF!)</f>
        <v>#REF!</v>
      </c>
      <c r="D423" s="269" t="e">
        <f>IF('Unit Types - Emission Rates'!#REF!=0,"",'Unit Types - Emission Rates'!#REF!)</f>
        <v>#REF!</v>
      </c>
      <c r="E423" s="269" t="e">
        <f>IF('Unit Types - Emission Rates'!#REF!="","",'Unit Types - Emission Rates'!#REF!)</f>
        <v>#REF!</v>
      </c>
      <c r="F423" s="269" t="e">
        <f>IF('Unit Types - Emission Rates'!#REF!="","",'Unit Types - Emission Rates'!#REF!)</f>
        <v>#REF!</v>
      </c>
      <c r="G423" s="261"/>
      <c r="H423" s="262"/>
      <c r="I423" s="259"/>
    </row>
    <row r="424" spans="1:9" x14ac:dyDescent="0.2">
      <c r="A424" s="265" t="s">
        <v>433</v>
      </c>
      <c r="B424" s="269" t="e">
        <f>IF('Unit Types - Emission Rates'!#REF!=0,"",'Unit Types - Emission Rates'!#REF!)</f>
        <v>#REF!</v>
      </c>
      <c r="C424" s="269" t="e">
        <f>IF('Unit Types - Emission Rates'!#REF!=0,"",'Unit Types - Emission Rates'!#REF!)</f>
        <v>#REF!</v>
      </c>
      <c r="D424" s="269" t="e">
        <f>IF('Unit Types - Emission Rates'!#REF!=0,"",'Unit Types - Emission Rates'!#REF!)</f>
        <v>#REF!</v>
      </c>
      <c r="E424" s="269" t="e">
        <f>IF('Unit Types - Emission Rates'!#REF!="","",'Unit Types - Emission Rates'!#REF!)</f>
        <v>#REF!</v>
      </c>
      <c r="F424" s="269" t="e">
        <f>IF('Unit Types - Emission Rates'!#REF!="","",'Unit Types - Emission Rates'!#REF!)</f>
        <v>#REF!</v>
      </c>
      <c r="G424" s="261"/>
      <c r="H424" s="262"/>
      <c r="I424" s="259"/>
    </row>
    <row r="425" spans="1:9" x14ac:dyDescent="0.2">
      <c r="A425" s="265" t="s">
        <v>433</v>
      </c>
      <c r="B425" s="269" t="e">
        <f>IF('Unit Types - Emission Rates'!#REF!=0,"",'Unit Types - Emission Rates'!#REF!)</f>
        <v>#REF!</v>
      </c>
      <c r="C425" s="269" t="e">
        <f>IF('Unit Types - Emission Rates'!#REF!=0,"",'Unit Types - Emission Rates'!#REF!)</f>
        <v>#REF!</v>
      </c>
      <c r="D425" s="269" t="e">
        <f>IF('Unit Types - Emission Rates'!#REF!=0,"",'Unit Types - Emission Rates'!#REF!)</f>
        <v>#REF!</v>
      </c>
      <c r="E425" s="269" t="e">
        <f>IF('Unit Types - Emission Rates'!#REF!="","",'Unit Types - Emission Rates'!#REF!)</f>
        <v>#REF!</v>
      </c>
      <c r="F425" s="269" t="e">
        <f>IF('Unit Types - Emission Rates'!#REF!="","",'Unit Types - Emission Rates'!#REF!)</f>
        <v>#REF!</v>
      </c>
      <c r="G425" s="261"/>
      <c r="H425" s="262"/>
      <c r="I425" s="259"/>
    </row>
    <row r="426" spans="1:9" x14ac:dyDescent="0.2">
      <c r="A426" s="265" t="s">
        <v>433</v>
      </c>
      <c r="B426" s="269" t="e">
        <f>IF('Unit Types - Emission Rates'!#REF!=0,"",'Unit Types - Emission Rates'!#REF!)</f>
        <v>#REF!</v>
      </c>
      <c r="C426" s="269" t="e">
        <f>IF('Unit Types - Emission Rates'!#REF!=0,"",'Unit Types - Emission Rates'!#REF!)</f>
        <v>#REF!</v>
      </c>
      <c r="D426" s="269" t="e">
        <f>IF('Unit Types - Emission Rates'!#REF!=0,"",'Unit Types - Emission Rates'!#REF!)</f>
        <v>#REF!</v>
      </c>
      <c r="E426" s="269" t="e">
        <f>IF('Unit Types - Emission Rates'!#REF!="","",'Unit Types - Emission Rates'!#REF!)</f>
        <v>#REF!</v>
      </c>
      <c r="F426" s="269" t="e">
        <f>IF('Unit Types - Emission Rates'!#REF!="","",'Unit Types - Emission Rates'!#REF!)</f>
        <v>#REF!</v>
      </c>
      <c r="G426" s="261"/>
      <c r="H426" s="262"/>
      <c r="I426" s="259"/>
    </row>
    <row r="427" spans="1:9" x14ac:dyDescent="0.2">
      <c r="A427" s="265" t="s">
        <v>433</v>
      </c>
      <c r="B427" s="269" t="e">
        <f>IF('Unit Types - Emission Rates'!#REF!=0,"",'Unit Types - Emission Rates'!#REF!)</f>
        <v>#REF!</v>
      </c>
      <c r="C427" s="269" t="e">
        <f>IF('Unit Types - Emission Rates'!#REF!=0,"",'Unit Types - Emission Rates'!#REF!)</f>
        <v>#REF!</v>
      </c>
      <c r="D427" s="269" t="e">
        <f>IF('Unit Types - Emission Rates'!#REF!=0,"",'Unit Types - Emission Rates'!#REF!)</f>
        <v>#REF!</v>
      </c>
      <c r="E427" s="269" t="e">
        <f>IF('Unit Types - Emission Rates'!#REF!="","",'Unit Types - Emission Rates'!#REF!)</f>
        <v>#REF!</v>
      </c>
      <c r="F427" s="269" t="e">
        <f>IF('Unit Types - Emission Rates'!#REF!="","",'Unit Types - Emission Rates'!#REF!)</f>
        <v>#REF!</v>
      </c>
      <c r="G427" s="261"/>
      <c r="H427" s="262"/>
      <c r="I427" s="259"/>
    </row>
    <row r="428" spans="1:9" x14ac:dyDescent="0.2">
      <c r="A428" s="265" t="s">
        <v>433</v>
      </c>
      <c r="B428" s="269" t="e">
        <f>IF('Unit Types - Emission Rates'!#REF!=0,"",'Unit Types - Emission Rates'!#REF!)</f>
        <v>#REF!</v>
      </c>
      <c r="C428" s="269" t="e">
        <f>IF('Unit Types - Emission Rates'!#REF!=0,"",'Unit Types - Emission Rates'!#REF!)</f>
        <v>#REF!</v>
      </c>
      <c r="D428" s="269" t="e">
        <f>IF('Unit Types - Emission Rates'!#REF!=0,"",'Unit Types - Emission Rates'!#REF!)</f>
        <v>#REF!</v>
      </c>
      <c r="E428" s="269" t="e">
        <f>IF('Unit Types - Emission Rates'!#REF!="","",'Unit Types - Emission Rates'!#REF!)</f>
        <v>#REF!</v>
      </c>
      <c r="F428" s="269" t="e">
        <f>IF('Unit Types - Emission Rates'!#REF!="","",'Unit Types - Emission Rates'!#REF!)</f>
        <v>#REF!</v>
      </c>
      <c r="G428" s="261"/>
      <c r="H428" s="262"/>
      <c r="I428" s="259"/>
    </row>
    <row r="429" spans="1:9" x14ac:dyDescent="0.2">
      <c r="A429" s="265" t="s">
        <v>433</v>
      </c>
      <c r="B429" s="269" t="e">
        <f>IF('Unit Types - Emission Rates'!#REF!=0,"",'Unit Types - Emission Rates'!#REF!)</f>
        <v>#REF!</v>
      </c>
      <c r="C429" s="269" t="e">
        <f>IF('Unit Types - Emission Rates'!#REF!=0,"",'Unit Types - Emission Rates'!#REF!)</f>
        <v>#REF!</v>
      </c>
      <c r="D429" s="269" t="e">
        <f>IF('Unit Types - Emission Rates'!#REF!=0,"",'Unit Types - Emission Rates'!#REF!)</f>
        <v>#REF!</v>
      </c>
      <c r="E429" s="269" t="e">
        <f>IF('Unit Types - Emission Rates'!#REF!="","",'Unit Types - Emission Rates'!#REF!)</f>
        <v>#REF!</v>
      </c>
      <c r="F429" s="269" t="e">
        <f>IF('Unit Types - Emission Rates'!#REF!="","",'Unit Types - Emission Rates'!#REF!)</f>
        <v>#REF!</v>
      </c>
      <c r="G429" s="261"/>
      <c r="H429" s="262"/>
      <c r="I429" s="259"/>
    </row>
    <row r="430" spans="1:9" x14ac:dyDescent="0.2">
      <c r="A430" s="265" t="s">
        <v>433</v>
      </c>
      <c r="B430" s="269" t="e">
        <f>IF('Unit Types - Emission Rates'!#REF!=0,"",'Unit Types - Emission Rates'!#REF!)</f>
        <v>#REF!</v>
      </c>
      <c r="C430" s="269" t="e">
        <f>IF('Unit Types - Emission Rates'!#REF!=0,"",'Unit Types - Emission Rates'!#REF!)</f>
        <v>#REF!</v>
      </c>
      <c r="D430" s="269" t="e">
        <f>IF('Unit Types - Emission Rates'!#REF!=0,"",'Unit Types - Emission Rates'!#REF!)</f>
        <v>#REF!</v>
      </c>
      <c r="E430" s="269" t="e">
        <f>IF('Unit Types - Emission Rates'!#REF!="","",'Unit Types - Emission Rates'!#REF!)</f>
        <v>#REF!</v>
      </c>
      <c r="F430" s="269" t="e">
        <f>IF('Unit Types - Emission Rates'!#REF!="","",'Unit Types - Emission Rates'!#REF!)</f>
        <v>#REF!</v>
      </c>
      <c r="G430" s="261"/>
      <c r="H430" s="262"/>
      <c r="I430" s="259"/>
    </row>
    <row r="431" spans="1:9" x14ac:dyDescent="0.2">
      <c r="A431" s="265" t="s">
        <v>433</v>
      </c>
      <c r="B431" s="269" t="e">
        <f>IF('Unit Types - Emission Rates'!#REF!=0,"",'Unit Types - Emission Rates'!#REF!)</f>
        <v>#REF!</v>
      </c>
      <c r="C431" s="269" t="e">
        <f>IF('Unit Types - Emission Rates'!#REF!=0,"",'Unit Types - Emission Rates'!#REF!)</f>
        <v>#REF!</v>
      </c>
      <c r="D431" s="269" t="e">
        <f>IF('Unit Types - Emission Rates'!#REF!=0,"",'Unit Types - Emission Rates'!#REF!)</f>
        <v>#REF!</v>
      </c>
      <c r="E431" s="269" t="e">
        <f>IF('Unit Types - Emission Rates'!#REF!="","",'Unit Types - Emission Rates'!#REF!)</f>
        <v>#REF!</v>
      </c>
      <c r="F431" s="269" t="e">
        <f>IF('Unit Types - Emission Rates'!#REF!="","",'Unit Types - Emission Rates'!#REF!)</f>
        <v>#REF!</v>
      </c>
      <c r="G431" s="261"/>
      <c r="H431" s="262"/>
      <c r="I431" s="259"/>
    </row>
    <row r="432" spans="1:9" x14ac:dyDescent="0.2">
      <c r="A432" s="265" t="s">
        <v>433</v>
      </c>
      <c r="B432" s="269" t="e">
        <f>IF('Unit Types - Emission Rates'!#REF!=0,"",'Unit Types - Emission Rates'!#REF!)</f>
        <v>#REF!</v>
      </c>
      <c r="C432" s="269" t="e">
        <f>IF('Unit Types - Emission Rates'!#REF!=0,"",'Unit Types - Emission Rates'!#REF!)</f>
        <v>#REF!</v>
      </c>
      <c r="D432" s="269" t="e">
        <f>IF('Unit Types - Emission Rates'!#REF!=0,"",'Unit Types - Emission Rates'!#REF!)</f>
        <v>#REF!</v>
      </c>
      <c r="E432" s="269" t="e">
        <f>IF('Unit Types - Emission Rates'!#REF!="","",'Unit Types - Emission Rates'!#REF!)</f>
        <v>#REF!</v>
      </c>
      <c r="F432" s="269" t="e">
        <f>IF('Unit Types - Emission Rates'!#REF!="","",'Unit Types - Emission Rates'!#REF!)</f>
        <v>#REF!</v>
      </c>
      <c r="G432" s="261"/>
      <c r="H432" s="262"/>
      <c r="I432" s="259"/>
    </row>
    <row r="433" spans="1:9" x14ac:dyDescent="0.2">
      <c r="A433" s="265" t="s">
        <v>433</v>
      </c>
      <c r="B433" s="269" t="e">
        <f>IF('Unit Types - Emission Rates'!#REF!=0,"",'Unit Types - Emission Rates'!#REF!)</f>
        <v>#REF!</v>
      </c>
      <c r="C433" s="269" t="e">
        <f>IF('Unit Types - Emission Rates'!#REF!=0,"",'Unit Types - Emission Rates'!#REF!)</f>
        <v>#REF!</v>
      </c>
      <c r="D433" s="269" t="e">
        <f>IF('Unit Types - Emission Rates'!#REF!=0,"",'Unit Types - Emission Rates'!#REF!)</f>
        <v>#REF!</v>
      </c>
      <c r="E433" s="269" t="e">
        <f>IF('Unit Types - Emission Rates'!#REF!="","",'Unit Types - Emission Rates'!#REF!)</f>
        <v>#REF!</v>
      </c>
      <c r="F433" s="269" t="e">
        <f>IF('Unit Types - Emission Rates'!#REF!="","",'Unit Types - Emission Rates'!#REF!)</f>
        <v>#REF!</v>
      </c>
      <c r="G433" s="261"/>
      <c r="H433" s="262"/>
      <c r="I433" s="259"/>
    </row>
    <row r="434" spans="1:9" x14ac:dyDescent="0.2">
      <c r="A434" s="265" t="s">
        <v>433</v>
      </c>
      <c r="B434" s="269" t="e">
        <f>IF('Unit Types - Emission Rates'!#REF!=0,"",'Unit Types - Emission Rates'!#REF!)</f>
        <v>#REF!</v>
      </c>
      <c r="C434" s="269" t="e">
        <f>IF('Unit Types - Emission Rates'!#REF!=0,"",'Unit Types - Emission Rates'!#REF!)</f>
        <v>#REF!</v>
      </c>
      <c r="D434" s="269" t="e">
        <f>IF('Unit Types - Emission Rates'!#REF!=0,"",'Unit Types - Emission Rates'!#REF!)</f>
        <v>#REF!</v>
      </c>
      <c r="E434" s="269" t="e">
        <f>IF('Unit Types - Emission Rates'!#REF!="","",'Unit Types - Emission Rates'!#REF!)</f>
        <v>#REF!</v>
      </c>
      <c r="F434" s="269" t="e">
        <f>IF('Unit Types - Emission Rates'!#REF!="","",'Unit Types - Emission Rates'!#REF!)</f>
        <v>#REF!</v>
      </c>
      <c r="G434" s="261"/>
      <c r="H434" s="262"/>
      <c r="I434" s="259"/>
    </row>
    <row r="435" spans="1:9" x14ac:dyDescent="0.2">
      <c r="A435" s="265" t="s">
        <v>433</v>
      </c>
      <c r="B435" s="269" t="e">
        <f>IF('Unit Types - Emission Rates'!#REF!=0,"",'Unit Types - Emission Rates'!#REF!)</f>
        <v>#REF!</v>
      </c>
      <c r="C435" s="269" t="e">
        <f>IF('Unit Types - Emission Rates'!#REF!=0,"",'Unit Types - Emission Rates'!#REF!)</f>
        <v>#REF!</v>
      </c>
      <c r="D435" s="269" t="e">
        <f>IF('Unit Types - Emission Rates'!#REF!=0,"",'Unit Types - Emission Rates'!#REF!)</f>
        <v>#REF!</v>
      </c>
      <c r="E435" s="269" t="e">
        <f>IF('Unit Types - Emission Rates'!#REF!="","",'Unit Types - Emission Rates'!#REF!)</f>
        <v>#REF!</v>
      </c>
      <c r="F435" s="269" t="e">
        <f>IF('Unit Types - Emission Rates'!#REF!="","",'Unit Types - Emission Rates'!#REF!)</f>
        <v>#REF!</v>
      </c>
      <c r="G435" s="261"/>
      <c r="H435" s="262"/>
      <c r="I435" s="259"/>
    </row>
    <row r="436" spans="1:9" x14ac:dyDescent="0.2">
      <c r="A436" s="265" t="s">
        <v>433</v>
      </c>
      <c r="B436" s="269" t="e">
        <f>IF('Unit Types - Emission Rates'!#REF!=0,"",'Unit Types - Emission Rates'!#REF!)</f>
        <v>#REF!</v>
      </c>
      <c r="C436" s="269" t="e">
        <f>IF('Unit Types - Emission Rates'!#REF!=0,"",'Unit Types - Emission Rates'!#REF!)</f>
        <v>#REF!</v>
      </c>
      <c r="D436" s="269" t="e">
        <f>IF('Unit Types - Emission Rates'!#REF!=0,"",'Unit Types - Emission Rates'!#REF!)</f>
        <v>#REF!</v>
      </c>
      <c r="E436" s="269" t="e">
        <f>IF('Unit Types - Emission Rates'!#REF!="","",'Unit Types - Emission Rates'!#REF!)</f>
        <v>#REF!</v>
      </c>
      <c r="F436" s="269" t="e">
        <f>IF('Unit Types - Emission Rates'!#REF!="","",'Unit Types - Emission Rates'!#REF!)</f>
        <v>#REF!</v>
      </c>
      <c r="G436" s="261"/>
      <c r="H436" s="262"/>
      <c r="I436" s="259"/>
    </row>
    <row r="437" spans="1:9" x14ac:dyDescent="0.2">
      <c r="A437" s="265" t="s">
        <v>433</v>
      </c>
      <c r="B437" s="269" t="e">
        <f>IF('Unit Types - Emission Rates'!#REF!=0,"",'Unit Types - Emission Rates'!#REF!)</f>
        <v>#REF!</v>
      </c>
      <c r="C437" s="269" t="e">
        <f>IF('Unit Types - Emission Rates'!#REF!=0,"",'Unit Types - Emission Rates'!#REF!)</f>
        <v>#REF!</v>
      </c>
      <c r="D437" s="269" t="e">
        <f>IF('Unit Types - Emission Rates'!#REF!=0,"",'Unit Types - Emission Rates'!#REF!)</f>
        <v>#REF!</v>
      </c>
      <c r="E437" s="269" t="e">
        <f>IF('Unit Types - Emission Rates'!#REF!="","",'Unit Types - Emission Rates'!#REF!)</f>
        <v>#REF!</v>
      </c>
      <c r="F437" s="269" t="e">
        <f>IF('Unit Types - Emission Rates'!#REF!="","",'Unit Types - Emission Rates'!#REF!)</f>
        <v>#REF!</v>
      </c>
      <c r="G437" s="261"/>
      <c r="H437" s="262"/>
      <c r="I437" s="259"/>
    </row>
    <row r="438" spans="1:9" x14ac:dyDescent="0.2">
      <c r="A438" s="265" t="s">
        <v>433</v>
      </c>
      <c r="B438" s="269" t="e">
        <f>IF('Unit Types - Emission Rates'!#REF!=0,"",'Unit Types - Emission Rates'!#REF!)</f>
        <v>#REF!</v>
      </c>
      <c r="C438" s="269" t="e">
        <f>IF('Unit Types - Emission Rates'!#REF!=0,"",'Unit Types - Emission Rates'!#REF!)</f>
        <v>#REF!</v>
      </c>
      <c r="D438" s="269" t="e">
        <f>IF('Unit Types - Emission Rates'!#REF!=0,"",'Unit Types - Emission Rates'!#REF!)</f>
        <v>#REF!</v>
      </c>
      <c r="E438" s="269" t="e">
        <f>IF('Unit Types - Emission Rates'!#REF!="","",'Unit Types - Emission Rates'!#REF!)</f>
        <v>#REF!</v>
      </c>
      <c r="F438" s="269" t="e">
        <f>IF('Unit Types - Emission Rates'!#REF!="","",'Unit Types - Emission Rates'!#REF!)</f>
        <v>#REF!</v>
      </c>
      <c r="G438" s="261"/>
      <c r="H438" s="262"/>
      <c r="I438" s="259"/>
    </row>
    <row r="439" spans="1:9" x14ac:dyDescent="0.2">
      <c r="A439" s="265" t="s">
        <v>433</v>
      </c>
      <c r="B439" s="269" t="e">
        <f>IF('Unit Types - Emission Rates'!#REF!=0,"",'Unit Types - Emission Rates'!#REF!)</f>
        <v>#REF!</v>
      </c>
      <c r="C439" s="269" t="e">
        <f>IF('Unit Types - Emission Rates'!#REF!=0,"",'Unit Types - Emission Rates'!#REF!)</f>
        <v>#REF!</v>
      </c>
      <c r="D439" s="269" t="e">
        <f>IF('Unit Types - Emission Rates'!#REF!=0,"",'Unit Types - Emission Rates'!#REF!)</f>
        <v>#REF!</v>
      </c>
      <c r="E439" s="269" t="e">
        <f>IF('Unit Types - Emission Rates'!#REF!="","",'Unit Types - Emission Rates'!#REF!)</f>
        <v>#REF!</v>
      </c>
      <c r="F439" s="269" t="e">
        <f>IF('Unit Types - Emission Rates'!#REF!="","",'Unit Types - Emission Rates'!#REF!)</f>
        <v>#REF!</v>
      </c>
      <c r="G439" s="261"/>
      <c r="H439" s="262"/>
      <c r="I439" s="259"/>
    </row>
    <row r="440" spans="1:9" x14ac:dyDescent="0.2">
      <c r="A440" s="265" t="s">
        <v>433</v>
      </c>
      <c r="B440" s="269" t="e">
        <f>IF('Unit Types - Emission Rates'!#REF!=0,"",'Unit Types - Emission Rates'!#REF!)</f>
        <v>#REF!</v>
      </c>
      <c r="C440" s="269" t="e">
        <f>IF('Unit Types - Emission Rates'!#REF!=0,"",'Unit Types - Emission Rates'!#REF!)</f>
        <v>#REF!</v>
      </c>
      <c r="D440" s="269" t="e">
        <f>IF('Unit Types - Emission Rates'!#REF!=0,"",'Unit Types - Emission Rates'!#REF!)</f>
        <v>#REF!</v>
      </c>
      <c r="E440" s="269" t="e">
        <f>IF('Unit Types - Emission Rates'!#REF!="","",'Unit Types - Emission Rates'!#REF!)</f>
        <v>#REF!</v>
      </c>
      <c r="F440" s="269" t="e">
        <f>IF('Unit Types - Emission Rates'!#REF!="","",'Unit Types - Emission Rates'!#REF!)</f>
        <v>#REF!</v>
      </c>
      <c r="G440" s="261"/>
      <c r="H440" s="262"/>
      <c r="I440" s="259"/>
    </row>
    <row r="441" spans="1:9" x14ac:dyDescent="0.2">
      <c r="A441" s="265" t="s">
        <v>433</v>
      </c>
      <c r="B441" s="269" t="e">
        <f>IF('Unit Types - Emission Rates'!#REF!=0,"",'Unit Types - Emission Rates'!#REF!)</f>
        <v>#REF!</v>
      </c>
      <c r="C441" s="269" t="e">
        <f>IF('Unit Types - Emission Rates'!#REF!=0,"",'Unit Types - Emission Rates'!#REF!)</f>
        <v>#REF!</v>
      </c>
      <c r="D441" s="269" t="e">
        <f>IF('Unit Types - Emission Rates'!#REF!=0,"",'Unit Types - Emission Rates'!#REF!)</f>
        <v>#REF!</v>
      </c>
      <c r="E441" s="269" t="e">
        <f>IF('Unit Types - Emission Rates'!#REF!="","",'Unit Types - Emission Rates'!#REF!)</f>
        <v>#REF!</v>
      </c>
      <c r="F441" s="269" t="e">
        <f>IF('Unit Types - Emission Rates'!#REF!="","",'Unit Types - Emission Rates'!#REF!)</f>
        <v>#REF!</v>
      </c>
      <c r="G441" s="261"/>
      <c r="H441" s="262"/>
      <c r="I441" s="259"/>
    </row>
    <row r="442" spans="1:9" x14ac:dyDescent="0.2">
      <c r="A442" s="265" t="s">
        <v>433</v>
      </c>
      <c r="B442" s="269" t="e">
        <f>IF('Unit Types - Emission Rates'!#REF!=0,"",'Unit Types - Emission Rates'!#REF!)</f>
        <v>#REF!</v>
      </c>
      <c r="C442" s="269" t="e">
        <f>IF('Unit Types - Emission Rates'!#REF!=0,"",'Unit Types - Emission Rates'!#REF!)</f>
        <v>#REF!</v>
      </c>
      <c r="D442" s="269" t="e">
        <f>IF('Unit Types - Emission Rates'!#REF!=0,"",'Unit Types - Emission Rates'!#REF!)</f>
        <v>#REF!</v>
      </c>
      <c r="E442" s="269" t="e">
        <f>IF('Unit Types - Emission Rates'!#REF!="","",'Unit Types - Emission Rates'!#REF!)</f>
        <v>#REF!</v>
      </c>
      <c r="F442" s="269" t="e">
        <f>IF('Unit Types - Emission Rates'!#REF!="","",'Unit Types - Emission Rates'!#REF!)</f>
        <v>#REF!</v>
      </c>
      <c r="G442" s="261"/>
      <c r="H442" s="262"/>
      <c r="I442" s="259"/>
    </row>
    <row r="443" spans="1:9" x14ac:dyDescent="0.2">
      <c r="A443" s="265" t="s">
        <v>433</v>
      </c>
      <c r="B443" s="269" t="e">
        <f>IF('Unit Types - Emission Rates'!#REF!=0,"",'Unit Types - Emission Rates'!#REF!)</f>
        <v>#REF!</v>
      </c>
      <c r="C443" s="269" t="e">
        <f>IF('Unit Types - Emission Rates'!#REF!=0,"",'Unit Types - Emission Rates'!#REF!)</f>
        <v>#REF!</v>
      </c>
      <c r="D443" s="269" t="e">
        <f>IF('Unit Types - Emission Rates'!#REF!=0,"",'Unit Types - Emission Rates'!#REF!)</f>
        <v>#REF!</v>
      </c>
      <c r="E443" s="269" t="e">
        <f>IF('Unit Types - Emission Rates'!#REF!="","",'Unit Types - Emission Rates'!#REF!)</f>
        <v>#REF!</v>
      </c>
      <c r="F443" s="269" t="e">
        <f>IF('Unit Types - Emission Rates'!#REF!="","",'Unit Types - Emission Rates'!#REF!)</f>
        <v>#REF!</v>
      </c>
      <c r="G443" s="261"/>
      <c r="H443" s="262"/>
      <c r="I443" s="259"/>
    </row>
    <row r="444" spans="1:9" x14ac:dyDescent="0.2">
      <c r="A444" s="265" t="s">
        <v>433</v>
      </c>
      <c r="B444" s="269" t="e">
        <f>IF('Unit Types - Emission Rates'!#REF!=0,"",'Unit Types - Emission Rates'!#REF!)</f>
        <v>#REF!</v>
      </c>
      <c r="C444" s="269" t="e">
        <f>IF('Unit Types - Emission Rates'!#REF!=0,"",'Unit Types - Emission Rates'!#REF!)</f>
        <v>#REF!</v>
      </c>
      <c r="D444" s="269" t="e">
        <f>IF('Unit Types - Emission Rates'!#REF!=0,"",'Unit Types - Emission Rates'!#REF!)</f>
        <v>#REF!</v>
      </c>
      <c r="E444" s="269" t="e">
        <f>IF('Unit Types - Emission Rates'!#REF!="","",'Unit Types - Emission Rates'!#REF!)</f>
        <v>#REF!</v>
      </c>
      <c r="F444" s="269" t="e">
        <f>IF('Unit Types - Emission Rates'!#REF!="","",'Unit Types - Emission Rates'!#REF!)</f>
        <v>#REF!</v>
      </c>
      <c r="G444" s="261"/>
      <c r="H444" s="262"/>
      <c r="I444" s="259"/>
    </row>
    <row r="445" spans="1:9" x14ac:dyDescent="0.2">
      <c r="A445" s="265" t="s">
        <v>433</v>
      </c>
      <c r="B445" s="269" t="e">
        <f>IF('Unit Types - Emission Rates'!#REF!=0,"",'Unit Types - Emission Rates'!#REF!)</f>
        <v>#REF!</v>
      </c>
      <c r="C445" s="269" t="e">
        <f>IF('Unit Types - Emission Rates'!#REF!=0,"",'Unit Types - Emission Rates'!#REF!)</f>
        <v>#REF!</v>
      </c>
      <c r="D445" s="269" t="e">
        <f>IF('Unit Types - Emission Rates'!#REF!=0,"",'Unit Types - Emission Rates'!#REF!)</f>
        <v>#REF!</v>
      </c>
      <c r="E445" s="269" t="e">
        <f>IF('Unit Types - Emission Rates'!#REF!="","",'Unit Types - Emission Rates'!#REF!)</f>
        <v>#REF!</v>
      </c>
      <c r="F445" s="269" t="e">
        <f>IF('Unit Types - Emission Rates'!#REF!="","",'Unit Types - Emission Rates'!#REF!)</f>
        <v>#REF!</v>
      </c>
      <c r="G445" s="261"/>
      <c r="H445" s="262"/>
      <c r="I445" s="259"/>
    </row>
    <row r="446" spans="1:9" x14ac:dyDescent="0.2">
      <c r="A446" s="265" t="s">
        <v>433</v>
      </c>
      <c r="B446" s="269" t="e">
        <f>IF('Unit Types - Emission Rates'!#REF!=0,"",'Unit Types - Emission Rates'!#REF!)</f>
        <v>#REF!</v>
      </c>
      <c r="C446" s="269" t="e">
        <f>IF('Unit Types - Emission Rates'!#REF!=0,"",'Unit Types - Emission Rates'!#REF!)</f>
        <v>#REF!</v>
      </c>
      <c r="D446" s="269" t="e">
        <f>IF('Unit Types - Emission Rates'!#REF!=0,"",'Unit Types - Emission Rates'!#REF!)</f>
        <v>#REF!</v>
      </c>
      <c r="E446" s="269" t="e">
        <f>IF('Unit Types - Emission Rates'!#REF!="","",'Unit Types - Emission Rates'!#REF!)</f>
        <v>#REF!</v>
      </c>
      <c r="F446" s="269" t="e">
        <f>IF('Unit Types - Emission Rates'!#REF!="","",'Unit Types - Emission Rates'!#REF!)</f>
        <v>#REF!</v>
      </c>
      <c r="G446" s="261"/>
      <c r="H446" s="262"/>
      <c r="I446" s="259"/>
    </row>
    <row r="447" spans="1:9" x14ac:dyDescent="0.2">
      <c r="A447" s="265" t="s">
        <v>433</v>
      </c>
      <c r="B447" s="269" t="e">
        <f>IF('Unit Types - Emission Rates'!#REF!=0,"",'Unit Types - Emission Rates'!#REF!)</f>
        <v>#REF!</v>
      </c>
      <c r="C447" s="269" t="e">
        <f>IF('Unit Types - Emission Rates'!#REF!=0,"",'Unit Types - Emission Rates'!#REF!)</f>
        <v>#REF!</v>
      </c>
      <c r="D447" s="269" t="e">
        <f>IF('Unit Types - Emission Rates'!#REF!=0,"",'Unit Types - Emission Rates'!#REF!)</f>
        <v>#REF!</v>
      </c>
      <c r="E447" s="269" t="e">
        <f>IF('Unit Types - Emission Rates'!#REF!="","",'Unit Types - Emission Rates'!#REF!)</f>
        <v>#REF!</v>
      </c>
      <c r="F447" s="269" t="e">
        <f>IF('Unit Types - Emission Rates'!#REF!="","",'Unit Types - Emission Rates'!#REF!)</f>
        <v>#REF!</v>
      </c>
      <c r="G447" s="261"/>
      <c r="H447" s="262"/>
      <c r="I447" s="259"/>
    </row>
    <row r="448" spans="1:9" x14ac:dyDescent="0.2">
      <c r="A448" s="265" t="s">
        <v>433</v>
      </c>
      <c r="B448" s="269" t="e">
        <f>IF('Unit Types - Emission Rates'!#REF!=0,"",'Unit Types - Emission Rates'!#REF!)</f>
        <v>#REF!</v>
      </c>
      <c r="C448" s="269" t="e">
        <f>IF('Unit Types - Emission Rates'!#REF!=0,"",'Unit Types - Emission Rates'!#REF!)</f>
        <v>#REF!</v>
      </c>
      <c r="D448" s="269" t="e">
        <f>IF('Unit Types - Emission Rates'!#REF!=0,"",'Unit Types - Emission Rates'!#REF!)</f>
        <v>#REF!</v>
      </c>
      <c r="E448" s="269" t="e">
        <f>IF('Unit Types - Emission Rates'!#REF!="","",'Unit Types - Emission Rates'!#REF!)</f>
        <v>#REF!</v>
      </c>
      <c r="F448" s="269" t="e">
        <f>IF('Unit Types - Emission Rates'!#REF!="","",'Unit Types - Emission Rates'!#REF!)</f>
        <v>#REF!</v>
      </c>
      <c r="G448" s="261"/>
      <c r="H448" s="262"/>
      <c r="I448" s="259"/>
    </row>
    <row r="449" spans="1:9" x14ac:dyDescent="0.2">
      <c r="A449" s="265" t="s">
        <v>433</v>
      </c>
      <c r="B449" s="269" t="e">
        <f>IF('Unit Types - Emission Rates'!#REF!=0,"",'Unit Types - Emission Rates'!#REF!)</f>
        <v>#REF!</v>
      </c>
      <c r="C449" s="269" t="e">
        <f>IF('Unit Types - Emission Rates'!#REF!=0,"",'Unit Types - Emission Rates'!#REF!)</f>
        <v>#REF!</v>
      </c>
      <c r="D449" s="269" t="e">
        <f>IF('Unit Types - Emission Rates'!#REF!=0,"",'Unit Types - Emission Rates'!#REF!)</f>
        <v>#REF!</v>
      </c>
      <c r="E449" s="269" t="e">
        <f>IF('Unit Types - Emission Rates'!#REF!="","",'Unit Types - Emission Rates'!#REF!)</f>
        <v>#REF!</v>
      </c>
      <c r="F449" s="269" t="e">
        <f>IF('Unit Types - Emission Rates'!#REF!="","",'Unit Types - Emission Rates'!#REF!)</f>
        <v>#REF!</v>
      </c>
      <c r="G449" s="261"/>
      <c r="H449" s="262"/>
      <c r="I449" s="259"/>
    </row>
    <row r="450" spans="1:9" x14ac:dyDescent="0.2">
      <c r="A450" s="265" t="s">
        <v>433</v>
      </c>
      <c r="B450" s="269" t="e">
        <f>IF('Unit Types - Emission Rates'!#REF!=0,"",'Unit Types - Emission Rates'!#REF!)</f>
        <v>#REF!</v>
      </c>
      <c r="C450" s="269" t="e">
        <f>IF('Unit Types - Emission Rates'!#REF!=0,"",'Unit Types - Emission Rates'!#REF!)</f>
        <v>#REF!</v>
      </c>
      <c r="D450" s="269" t="e">
        <f>IF('Unit Types - Emission Rates'!#REF!=0,"",'Unit Types - Emission Rates'!#REF!)</f>
        <v>#REF!</v>
      </c>
      <c r="E450" s="269" t="e">
        <f>IF('Unit Types - Emission Rates'!#REF!="","",'Unit Types - Emission Rates'!#REF!)</f>
        <v>#REF!</v>
      </c>
      <c r="F450" s="269" t="e">
        <f>IF('Unit Types - Emission Rates'!#REF!="","",'Unit Types - Emission Rates'!#REF!)</f>
        <v>#REF!</v>
      </c>
      <c r="G450" s="261"/>
      <c r="H450" s="262"/>
      <c r="I450" s="259"/>
    </row>
    <row r="451" spans="1:9" x14ac:dyDescent="0.2">
      <c r="A451" s="265" t="s">
        <v>433</v>
      </c>
      <c r="B451" s="269" t="e">
        <f>IF('Unit Types - Emission Rates'!#REF!=0,"",'Unit Types - Emission Rates'!#REF!)</f>
        <v>#REF!</v>
      </c>
      <c r="C451" s="269" t="e">
        <f>IF('Unit Types - Emission Rates'!#REF!=0,"",'Unit Types - Emission Rates'!#REF!)</f>
        <v>#REF!</v>
      </c>
      <c r="D451" s="269" t="e">
        <f>IF('Unit Types - Emission Rates'!#REF!=0,"",'Unit Types - Emission Rates'!#REF!)</f>
        <v>#REF!</v>
      </c>
      <c r="E451" s="269" t="e">
        <f>IF('Unit Types - Emission Rates'!#REF!="","",'Unit Types - Emission Rates'!#REF!)</f>
        <v>#REF!</v>
      </c>
      <c r="F451" s="269" t="e">
        <f>IF('Unit Types - Emission Rates'!#REF!="","",'Unit Types - Emission Rates'!#REF!)</f>
        <v>#REF!</v>
      </c>
      <c r="G451" s="261"/>
      <c r="H451" s="262"/>
      <c r="I451" s="259"/>
    </row>
    <row r="452" spans="1:9" x14ac:dyDescent="0.2">
      <c r="A452" s="265" t="s">
        <v>433</v>
      </c>
      <c r="B452" s="269" t="e">
        <f>IF('Unit Types - Emission Rates'!#REF!=0,"",'Unit Types - Emission Rates'!#REF!)</f>
        <v>#REF!</v>
      </c>
      <c r="C452" s="269" t="e">
        <f>IF('Unit Types - Emission Rates'!#REF!=0,"",'Unit Types - Emission Rates'!#REF!)</f>
        <v>#REF!</v>
      </c>
      <c r="D452" s="269" t="e">
        <f>IF('Unit Types - Emission Rates'!#REF!=0,"",'Unit Types - Emission Rates'!#REF!)</f>
        <v>#REF!</v>
      </c>
      <c r="E452" s="269" t="e">
        <f>IF('Unit Types - Emission Rates'!#REF!="","",'Unit Types - Emission Rates'!#REF!)</f>
        <v>#REF!</v>
      </c>
      <c r="F452" s="269" t="e">
        <f>IF('Unit Types - Emission Rates'!#REF!="","",'Unit Types - Emission Rates'!#REF!)</f>
        <v>#REF!</v>
      </c>
      <c r="G452" s="261"/>
      <c r="H452" s="262"/>
      <c r="I452" s="259"/>
    </row>
    <row r="453" spans="1:9" x14ac:dyDescent="0.2">
      <c r="A453" s="265" t="s">
        <v>433</v>
      </c>
      <c r="B453" s="269" t="e">
        <f>IF('Unit Types - Emission Rates'!#REF!=0,"",'Unit Types - Emission Rates'!#REF!)</f>
        <v>#REF!</v>
      </c>
      <c r="C453" s="269" t="e">
        <f>IF('Unit Types - Emission Rates'!#REF!=0,"",'Unit Types - Emission Rates'!#REF!)</f>
        <v>#REF!</v>
      </c>
      <c r="D453" s="269" t="e">
        <f>IF('Unit Types - Emission Rates'!#REF!=0,"",'Unit Types - Emission Rates'!#REF!)</f>
        <v>#REF!</v>
      </c>
      <c r="E453" s="269" t="e">
        <f>IF('Unit Types - Emission Rates'!#REF!="","",'Unit Types - Emission Rates'!#REF!)</f>
        <v>#REF!</v>
      </c>
      <c r="F453" s="269" t="e">
        <f>IF('Unit Types - Emission Rates'!#REF!="","",'Unit Types - Emission Rates'!#REF!)</f>
        <v>#REF!</v>
      </c>
      <c r="G453" s="261"/>
      <c r="H453" s="262"/>
      <c r="I453" s="259"/>
    </row>
    <row r="454" spans="1:9" x14ac:dyDescent="0.2">
      <c r="A454" s="265" t="s">
        <v>433</v>
      </c>
      <c r="B454" s="269" t="e">
        <f>IF('Unit Types - Emission Rates'!#REF!=0,"",'Unit Types - Emission Rates'!#REF!)</f>
        <v>#REF!</v>
      </c>
      <c r="C454" s="269" t="e">
        <f>IF('Unit Types - Emission Rates'!#REF!=0,"",'Unit Types - Emission Rates'!#REF!)</f>
        <v>#REF!</v>
      </c>
      <c r="D454" s="269" t="e">
        <f>IF('Unit Types - Emission Rates'!#REF!=0,"",'Unit Types - Emission Rates'!#REF!)</f>
        <v>#REF!</v>
      </c>
      <c r="E454" s="269" t="e">
        <f>IF('Unit Types - Emission Rates'!#REF!="","",'Unit Types - Emission Rates'!#REF!)</f>
        <v>#REF!</v>
      </c>
      <c r="F454" s="269" t="e">
        <f>IF('Unit Types - Emission Rates'!#REF!="","",'Unit Types - Emission Rates'!#REF!)</f>
        <v>#REF!</v>
      </c>
      <c r="G454" s="261"/>
      <c r="H454" s="262"/>
      <c r="I454" s="259"/>
    </row>
    <row r="455" spans="1:9" x14ac:dyDescent="0.2">
      <c r="A455" s="265" t="s">
        <v>433</v>
      </c>
      <c r="B455" s="269" t="e">
        <f>IF('Unit Types - Emission Rates'!#REF!=0,"",'Unit Types - Emission Rates'!#REF!)</f>
        <v>#REF!</v>
      </c>
      <c r="C455" s="269" t="e">
        <f>IF('Unit Types - Emission Rates'!#REF!=0,"",'Unit Types - Emission Rates'!#REF!)</f>
        <v>#REF!</v>
      </c>
      <c r="D455" s="269" t="e">
        <f>IF('Unit Types - Emission Rates'!#REF!=0,"",'Unit Types - Emission Rates'!#REF!)</f>
        <v>#REF!</v>
      </c>
      <c r="E455" s="269" t="e">
        <f>IF('Unit Types - Emission Rates'!#REF!="","",'Unit Types - Emission Rates'!#REF!)</f>
        <v>#REF!</v>
      </c>
      <c r="F455" s="269" t="e">
        <f>IF('Unit Types - Emission Rates'!#REF!="","",'Unit Types - Emission Rates'!#REF!)</f>
        <v>#REF!</v>
      </c>
      <c r="G455" s="261"/>
      <c r="H455" s="262"/>
      <c r="I455" s="259"/>
    </row>
    <row r="456" spans="1:9" x14ac:dyDescent="0.2">
      <c r="A456" s="265" t="s">
        <v>433</v>
      </c>
      <c r="B456" s="269" t="e">
        <f>IF('Unit Types - Emission Rates'!#REF!=0,"",'Unit Types - Emission Rates'!#REF!)</f>
        <v>#REF!</v>
      </c>
      <c r="C456" s="269" t="e">
        <f>IF('Unit Types - Emission Rates'!#REF!=0,"",'Unit Types - Emission Rates'!#REF!)</f>
        <v>#REF!</v>
      </c>
      <c r="D456" s="269" t="e">
        <f>IF('Unit Types - Emission Rates'!#REF!=0,"",'Unit Types - Emission Rates'!#REF!)</f>
        <v>#REF!</v>
      </c>
      <c r="E456" s="269" t="e">
        <f>IF('Unit Types - Emission Rates'!#REF!="","",'Unit Types - Emission Rates'!#REF!)</f>
        <v>#REF!</v>
      </c>
      <c r="F456" s="269" t="e">
        <f>IF('Unit Types - Emission Rates'!#REF!="","",'Unit Types - Emission Rates'!#REF!)</f>
        <v>#REF!</v>
      </c>
      <c r="G456" s="261"/>
      <c r="H456" s="262"/>
      <c r="I456" s="259"/>
    </row>
    <row r="457" spans="1:9" x14ac:dyDescent="0.2">
      <c r="A457" s="265" t="s">
        <v>433</v>
      </c>
      <c r="B457" s="269" t="e">
        <f>IF('Unit Types - Emission Rates'!#REF!=0,"",'Unit Types - Emission Rates'!#REF!)</f>
        <v>#REF!</v>
      </c>
      <c r="C457" s="269" t="e">
        <f>IF('Unit Types - Emission Rates'!#REF!=0,"",'Unit Types - Emission Rates'!#REF!)</f>
        <v>#REF!</v>
      </c>
      <c r="D457" s="269" t="e">
        <f>IF('Unit Types - Emission Rates'!#REF!=0,"",'Unit Types - Emission Rates'!#REF!)</f>
        <v>#REF!</v>
      </c>
      <c r="E457" s="269" t="e">
        <f>IF('Unit Types - Emission Rates'!#REF!="","",'Unit Types - Emission Rates'!#REF!)</f>
        <v>#REF!</v>
      </c>
      <c r="F457" s="269" t="e">
        <f>IF('Unit Types - Emission Rates'!#REF!="","",'Unit Types - Emission Rates'!#REF!)</f>
        <v>#REF!</v>
      </c>
      <c r="G457" s="261"/>
      <c r="H457" s="262"/>
      <c r="I457" s="259"/>
    </row>
    <row r="458" spans="1:9" x14ac:dyDescent="0.2">
      <c r="A458" s="265" t="s">
        <v>433</v>
      </c>
      <c r="B458" s="269" t="e">
        <f>IF('Unit Types - Emission Rates'!#REF!=0,"",'Unit Types - Emission Rates'!#REF!)</f>
        <v>#REF!</v>
      </c>
      <c r="C458" s="269" t="e">
        <f>IF('Unit Types - Emission Rates'!#REF!=0,"",'Unit Types - Emission Rates'!#REF!)</f>
        <v>#REF!</v>
      </c>
      <c r="D458" s="269" t="e">
        <f>IF('Unit Types - Emission Rates'!#REF!=0,"",'Unit Types - Emission Rates'!#REF!)</f>
        <v>#REF!</v>
      </c>
      <c r="E458" s="269" t="e">
        <f>IF('Unit Types - Emission Rates'!#REF!="","",'Unit Types - Emission Rates'!#REF!)</f>
        <v>#REF!</v>
      </c>
      <c r="F458" s="269" t="e">
        <f>IF('Unit Types - Emission Rates'!#REF!="","",'Unit Types - Emission Rates'!#REF!)</f>
        <v>#REF!</v>
      </c>
      <c r="G458" s="261"/>
      <c r="H458" s="262"/>
      <c r="I458" s="259"/>
    </row>
    <row r="459" spans="1:9" x14ac:dyDescent="0.2">
      <c r="A459" s="265" t="s">
        <v>433</v>
      </c>
      <c r="B459" s="269" t="e">
        <f>IF('Unit Types - Emission Rates'!#REF!=0,"",'Unit Types - Emission Rates'!#REF!)</f>
        <v>#REF!</v>
      </c>
      <c r="C459" s="269" t="e">
        <f>IF('Unit Types - Emission Rates'!#REF!=0,"",'Unit Types - Emission Rates'!#REF!)</f>
        <v>#REF!</v>
      </c>
      <c r="D459" s="269" t="e">
        <f>IF('Unit Types - Emission Rates'!#REF!=0,"",'Unit Types - Emission Rates'!#REF!)</f>
        <v>#REF!</v>
      </c>
      <c r="E459" s="269" t="e">
        <f>IF('Unit Types - Emission Rates'!#REF!="","",'Unit Types - Emission Rates'!#REF!)</f>
        <v>#REF!</v>
      </c>
      <c r="F459" s="269" t="e">
        <f>IF('Unit Types - Emission Rates'!#REF!="","",'Unit Types - Emission Rates'!#REF!)</f>
        <v>#REF!</v>
      </c>
      <c r="G459" s="261"/>
      <c r="H459" s="262"/>
      <c r="I459" s="259"/>
    </row>
    <row r="460" spans="1:9" x14ac:dyDescent="0.2">
      <c r="A460" s="265" t="s">
        <v>433</v>
      </c>
      <c r="B460" s="269" t="e">
        <f>IF('Unit Types - Emission Rates'!#REF!=0,"",'Unit Types - Emission Rates'!#REF!)</f>
        <v>#REF!</v>
      </c>
      <c r="C460" s="269" t="e">
        <f>IF('Unit Types - Emission Rates'!#REF!=0,"",'Unit Types - Emission Rates'!#REF!)</f>
        <v>#REF!</v>
      </c>
      <c r="D460" s="269" t="e">
        <f>IF('Unit Types - Emission Rates'!#REF!=0,"",'Unit Types - Emission Rates'!#REF!)</f>
        <v>#REF!</v>
      </c>
      <c r="E460" s="269" t="e">
        <f>IF('Unit Types - Emission Rates'!#REF!="","",'Unit Types - Emission Rates'!#REF!)</f>
        <v>#REF!</v>
      </c>
      <c r="F460" s="269" t="e">
        <f>IF('Unit Types - Emission Rates'!#REF!="","",'Unit Types - Emission Rates'!#REF!)</f>
        <v>#REF!</v>
      </c>
      <c r="G460" s="261"/>
      <c r="H460" s="262"/>
      <c r="I460" s="259"/>
    </row>
    <row r="461" spans="1:9" x14ac:dyDescent="0.2">
      <c r="A461" s="265" t="s">
        <v>433</v>
      </c>
      <c r="B461" s="269" t="e">
        <f>IF('Unit Types - Emission Rates'!#REF!=0,"",'Unit Types - Emission Rates'!#REF!)</f>
        <v>#REF!</v>
      </c>
      <c r="C461" s="269" t="e">
        <f>IF('Unit Types - Emission Rates'!#REF!=0,"",'Unit Types - Emission Rates'!#REF!)</f>
        <v>#REF!</v>
      </c>
      <c r="D461" s="269" t="e">
        <f>IF('Unit Types - Emission Rates'!#REF!=0,"",'Unit Types - Emission Rates'!#REF!)</f>
        <v>#REF!</v>
      </c>
      <c r="E461" s="269" t="e">
        <f>IF('Unit Types - Emission Rates'!#REF!="","",'Unit Types - Emission Rates'!#REF!)</f>
        <v>#REF!</v>
      </c>
      <c r="F461" s="269" t="e">
        <f>IF('Unit Types - Emission Rates'!#REF!="","",'Unit Types - Emission Rates'!#REF!)</f>
        <v>#REF!</v>
      </c>
      <c r="G461" s="261"/>
      <c r="H461" s="262"/>
      <c r="I461" s="259"/>
    </row>
    <row r="462" spans="1:9" x14ac:dyDescent="0.2">
      <c r="A462" s="265" t="s">
        <v>433</v>
      </c>
      <c r="B462" s="269" t="e">
        <f>IF('Unit Types - Emission Rates'!#REF!=0,"",'Unit Types - Emission Rates'!#REF!)</f>
        <v>#REF!</v>
      </c>
      <c r="C462" s="269" t="e">
        <f>IF('Unit Types - Emission Rates'!#REF!=0,"",'Unit Types - Emission Rates'!#REF!)</f>
        <v>#REF!</v>
      </c>
      <c r="D462" s="269" t="e">
        <f>IF('Unit Types - Emission Rates'!#REF!=0,"",'Unit Types - Emission Rates'!#REF!)</f>
        <v>#REF!</v>
      </c>
      <c r="E462" s="269" t="e">
        <f>IF('Unit Types - Emission Rates'!#REF!="","",'Unit Types - Emission Rates'!#REF!)</f>
        <v>#REF!</v>
      </c>
      <c r="F462" s="269" t="e">
        <f>IF('Unit Types - Emission Rates'!#REF!="","",'Unit Types - Emission Rates'!#REF!)</f>
        <v>#REF!</v>
      </c>
      <c r="G462" s="261"/>
      <c r="H462" s="262"/>
      <c r="I462" s="259"/>
    </row>
    <row r="463" spans="1:9" x14ac:dyDescent="0.2">
      <c r="A463" s="265" t="s">
        <v>433</v>
      </c>
      <c r="B463" s="269" t="e">
        <f>IF('Unit Types - Emission Rates'!#REF!=0,"",'Unit Types - Emission Rates'!#REF!)</f>
        <v>#REF!</v>
      </c>
      <c r="C463" s="269" t="e">
        <f>IF('Unit Types - Emission Rates'!#REF!=0,"",'Unit Types - Emission Rates'!#REF!)</f>
        <v>#REF!</v>
      </c>
      <c r="D463" s="269" t="e">
        <f>IF('Unit Types - Emission Rates'!#REF!=0,"",'Unit Types - Emission Rates'!#REF!)</f>
        <v>#REF!</v>
      </c>
      <c r="E463" s="269" t="e">
        <f>IF('Unit Types - Emission Rates'!#REF!="","",'Unit Types - Emission Rates'!#REF!)</f>
        <v>#REF!</v>
      </c>
      <c r="F463" s="269" t="e">
        <f>IF('Unit Types - Emission Rates'!#REF!="","",'Unit Types - Emission Rates'!#REF!)</f>
        <v>#REF!</v>
      </c>
      <c r="G463" s="261"/>
      <c r="H463" s="262"/>
      <c r="I463" s="259"/>
    </row>
    <row r="464" spans="1:9" x14ac:dyDescent="0.2">
      <c r="A464" s="265" t="s">
        <v>433</v>
      </c>
      <c r="B464" s="269" t="e">
        <f>IF('Unit Types - Emission Rates'!#REF!=0,"",'Unit Types - Emission Rates'!#REF!)</f>
        <v>#REF!</v>
      </c>
      <c r="C464" s="269" t="e">
        <f>IF('Unit Types - Emission Rates'!#REF!=0,"",'Unit Types - Emission Rates'!#REF!)</f>
        <v>#REF!</v>
      </c>
      <c r="D464" s="269" t="e">
        <f>IF('Unit Types - Emission Rates'!#REF!=0,"",'Unit Types - Emission Rates'!#REF!)</f>
        <v>#REF!</v>
      </c>
      <c r="E464" s="269" t="e">
        <f>IF('Unit Types - Emission Rates'!#REF!="","",'Unit Types - Emission Rates'!#REF!)</f>
        <v>#REF!</v>
      </c>
      <c r="F464" s="269" t="e">
        <f>IF('Unit Types - Emission Rates'!#REF!="","",'Unit Types - Emission Rates'!#REF!)</f>
        <v>#REF!</v>
      </c>
      <c r="G464" s="261"/>
      <c r="H464" s="262"/>
      <c r="I464" s="259"/>
    </row>
    <row r="465" spans="1:9" x14ac:dyDescent="0.2">
      <c r="A465" s="265" t="s">
        <v>433</v>
      </c>
      <c r="B465" s="269" t="e">
        <f>IF('Unit Types - Emission Rates'!#REF!=0,"",'Unit Types - Emission Rates'!#REF!)</f>
        <v>#REF!</v>
      </c>
      <c r="C465" s="269" t="e">
        <f>IF('Unit Types - Emission Rates'!#REF!=0,"",'Unit Types - Emission Rates'!#REF!)</f>
        <v>#REF!</v>
      </c>
      <c r="D465" s="269" t="e">
        <f>IF('Unit Types - Emission Rates'!#REF!=0,"",'Unit Types - Emission Rates'!#REF!)</f>
        <v>#REF!</v>
      </c>
      <c r="E465" s="269" t="e">
        <f>IF('Unit Types - Emission Rates'!#REF!="","",'Unit Types - Emission Rates'!#REF!)</f>
        <v>#REF!</v>
      </c>
      <c r="F465" s="269" t="e">
        <f>IF('Unit Types - Emission Rates'!#REF!="","",'Unit Types - Emission Rates'!#REF!)</f>
        <v>#REF!</v>
      </c>
      <c r="G465" s="261"/>
      <c r="H465" s="262"/>
      <c r="I465" s="259"/>
    </row>
    <row r="466" spans="1:9" x14ac:dyDescent="0.2">
      <c r="A466" s="265" t="s">
        <v>433</v>
      </c>
      <c r="B466" s="269" t="e">
        <f>IF('Unit Types - Emission Rates'!#REF!=0,"",'Unit Types - Emission Rates'!#REF!)</f>
        <v>#REF!</v>
      </c>
      <c r="C466" s="269" t="e">
        <f>IF('Unit Types - Emission Rates'!#REF!=0,"",'Unit Types - Emission Rates'!#REF!)</f>
        <v>#REF!</v>
      </c>
      <c r="D466" s="269" t="e">
        <f>IF('Unit Types - Emission Rates'!#REF!=0,"",'Unit Types - Emission Rates'!#REF!)</f>
        <v>#REF!</v>
      </c>
      <c r="E466" s="269" t="e">
        <f>IF('Unit Types - Emission Rates'!#REF!="","",'Unit Types - Emission Rates'!#REF!)</f>
        <v>#REF!</v>
      </c>
      <c r="F466" s="269" t="e">
        <f>IF('Unit Types - Emission Rates'!#REF!="","",'Unit Types - Emission Rates'!#REF!)</f>
        <v>#REF!</v>
      </c>
      <c r="G466" s="261"/>
      <c r="H466" s="262"/>
      <c r="I466" s="259"/>
    </row>
    <row r="467" spans="1:9" x14ac:dyDescent="0.2">
      <c r="A467" s="265" t="s">
        <v>433</v>
      </c>
      <c r="B467" s="269" t="e">
        <f>IF('Unit Types - Emission Rates'!#REF!=0,"",'Unit Types - Emission Rates'!#REF!)</f>
        <v>#REF!</v>
      </c>
      <c r="C467" s="269" t="e">
        <f>IF('Unit Types - Emission Rates'!#REF!=0,"",'Unit Types - Emission Rates'!#REF!)</f>
        <v>#REF!</v>
      </c>
      <c r="D467" s="269" t="e">
        <f>IF('Unit Types - Emission Rates'!#REF!=0,"",'Unit Types - Emission Rates'!#REF!)</f>
        <v>#REF!</v>
      </c>
      <c r="E467" s="269" t="e">
        <f>IF('Unit Types - Emission Rates'!#REF!="","",'Unit Types - Emission Rates'!#REF!)</f>
        <v>#REF!</v>
      </c>
      <c r="F467" s="269" t="e">
        <f>IF('Unit Types - Emission Rates'!#REF!="","",'Unit Types - Emission Rates'!#REF!)</f>
        <v>#REF!</v>
      </c>
      <c r="G467" s="261"/>
      <c r="H467" s="262"/>
      <c r="I467" s="259"/>
    </row>
    <row r="468" spans="1:9" x14ac:dyDescent="0.2">
      <c r="A468" s="265" t="s">
        <v>433</v>
      </c>
      <c r="B468" s="269" t="e">
        <f>IF('Unit Types - Emission Rates'!#REF!=0,"",'Unit Types - Emission Rates'!#REF!)</f>
        <v>#REF!</v>
      </c>
      <c r="C468" s="269" t="e">
        <f>IF('Unit Types - Emission Rates'!#REF!=0,"",'Unit Types - Emission Rates'!#REF!)</f>
        <v>#REF!</v>
      </c>
      <c r="D468" s="269" t="e">
        <f>IF('Unit Types - Emission Rates'!#REF!=0,"",'Unit Types - Emission Rates'!#REF!)</f>
        <v>#REF!</v>
      </c>
      <c r="E468" s="269" t="e">
        <f>IF('Unit Types - Emission Rates'!#REF!="","",'Unit Types - Emission Rates'!#REF!)</f>
        <v>#REF!</v>
      </c>
      <c r="F468" s="269" t="e">
        <f>IF('Unit Types - Emission Rates'!#REF!="","",'Unit Types - Emission Rates'!#REF!)</f>
        <v>#REF!</v>
      </c>
      <c r="G468" s="261"/>
      <c r="H468" s="262"/>
      <c r="I468" s="259"/>
    </row>
    <row r="469" spans="1:9" x14ac:dyDescent="0.2">
      <c r="A469" s="265" t="s">
        <v>433</v>
      </c>
      <c r="B469" s="269" t="e">
        <f>IF('Unit Types - Emission Rates'!#REF!=0,"",'Unit Types - Emission Rates'!#REF!)</f>
        <v>#REF!</v>
      </c>
      <c r="C469" s="269" t="e">
        <f>IF('Unit Types - Emission Rates'!#REF!=0,"",'Unit Types - Emission Rates'!#REF!)</f>
        <v>#REF!</v>
      </c>
      <c r="D469" s="269" t="e">
        <f>IF('Unit Types - Emission Rates'!#REF!=0,"",'Unit Types - Emission Rates'!#REF!)</f>
        <v>#REF!</v>
      </c>
      <c r="E469" s="269" t="e">
        <f>IF('Unit Types - Emission Rates'!#REF!="","",'Unit Types - Emission Rates'!#REF!)</f>
        <v>#REF!</v>
      </c>
      <c r="F469" s="269" t="e">
        <f>IF('Unit Types - Emission Rates'!#REF!="","",'Unit Types - Emission Rates'!#REF!)</f>
        <v>#REF!</v>
      </c>
      <c r="G469" s="261"/>
      <c r="H469" s="262"/>
      <c r="I469" s="259"/>
    </row>
    <row r="470" spans="1:9" x14ac:dyDescent="0.2">
      <c r="A470" s="265" t="s">
        <v>433</v>
      </c>
      <c r="B470" s="269" t="e">
        <f>IF('Unit Types - Emission Rates'!#REF!=0,"",'Unit Types - Emission Rates'!#REF!)</f>
        <v>#REF!</v>
      </c>
      <c r="C470" s="269" t="e">
        <f>IF('Unit Types - Emission Rates'!#REF!=0,"",'Unit Types - Emission Rates'!#REF!)</f>
        <v>#REF!</v>
      </c>
      <c r="D470" s="269" t="e">
        <f>IF('Unit Types - Emission Rates'!#REF!=0,"",'Unit Types - Emission Rates'!#REF!)</f>
        <v>#REF!</v>
      </c>
      <c r="E470" s="269" t="e">
        <f>IF('Unit Types - Emission Rates'!#REF!="","",'Unit Types - Emission Rates'!#REF!)</f>
        <v>#REF!</v>
      </c>
      <c r="F470" s="269" t="e">
        <f>IF('Unit Types - Emission Rates'!#REF!="","",'Unit Types - Emission Rates'!#REF!)</f>
        <v>#REF!</v>
      </c>
      <c r="G470" s="261"/>
      <c r="H470" s="262"/>
      <c r="I470" s="259"/>
    </row>
    <row r="471" spans="1:9" x14ac:dyDescent="0.2">
      <c r="A471" s="265" t="s">
        <v>433</v>
      </c>
      <c r="B471" s="269" t="e">
        <f>IF('Unit Types - Emission Rates'!#REF!=0,"",'Unit Types - Emission Rates'!#REF!)</f>
        <v>#REF!</v>
      </c>
      <c r="C471" s="269" t="e">
        <f>IF('Unit Types - Emission Rates'!#REF!=0,"",'Unit Types - Emission Rates'!#REF!)</f>
        <v>#REF!</v>
      </c>
      <c r="D471" s="269" t="e">
        <f>IF('Unit Types - Emission Rates'!#REF!=0,"",'Unit Types - Emission Rates'!#REF!)</f>
        <v>#REF!</v>
      </c>
      <c r="E471" s="269" t="e">
        <f>IF('Unit Types - Emission Rates'!#REF!="","",'Unit Types - Emission Rates'!#REF!)</f>
        <v>#REF!</v>
      </c>
      <c r="F471" s="269" t="e">
        <f>IF('Unit Types - Emission Rates'!#REF!="","",'Unit Types - Emission Rates'!#REF!)</f>
        <v>#REF!</v>
      </c>
      <c r="G471" s="261"/>
      <c r="H471" s="262"/>
      <c r="I471" s="259"/>
    </row>
    <row r="472" spans="1:9" x14ac:dyDescent="0.2">
      <c r="A472" s="265" t="s">
        <v>433</v>
      </c>
      <c r="B472" s="269" t="e">
        <f>IF('Unit Types - Emission Rates'!#REF!=0,"",'Unit Types - Emission Rates'!#REF!)</f>
        <v>#REF!</v>
      </c>
      <c r="C472" s="269" t="e">
        <f>IF('Unit Types - Emission Rates'!#REF!=0,"",'Unit Types - Emission Rates'!#REF!)</f>
        <v>#REF!</v>
      </c>
      <c r="D472" s="269" t="e">
        <f>IF('Unit Types - Emission Rates'!#REF!=0,"",'Unit Types - Emission Rates'!#REF!)</f>
        <v>#REF!</v>
      </c>
      <c r="E472" s="269" t="e">
        <f>IF('Unit Types - Emission Rates'!#REF!="","",'Unit Types - Emission Rates'!#REF!)</f>
        <v>#REF!</v>
      </c>
      <c r="F472" s="269" t="e">
        <f>IF('Unit Types - Emission Rates'!#REF!="","",'Unit Types - Emission Rates'!#REF!)</f>
        <v>#REF!</v>
      </c>
      <c r="G472" s="261"/>
      <c r="H472" s="262"/>
      <c r="I472" s="259"/>
    </row>
    <row r="473" spans="1:9" x14ac:dyDescent="0.2">
      <c r="A473" s="265" t="s">
        <v>433</v>
      </c>
      <c r="B473" s="269" t="e">
        <f>IF('Unit Types - Emission Rates'!#REF!=0,"",'Unit Types - Emission Rates'!#REF!)</f>
        <v>#REF!</v>
      </c>
      <c r="C473" s="269" t="e">
        <f>IF('Unit Types - Emission Rates'!#REF!=0,"",'Unit Types - Emission Rates'!#REF!)</f>
        <v>#REF!</v>
      </c>
      <c r="D473" s="269" t="e">
        <f>IF('Unit Types - Emission Rates'!#REF!=0,"",'Unit Types - Emission Rates'!#REF!)</f>
        <v>#REF!</v>
      </c>
      <c r="E473" s="269" t="e">
        <f>IF('Unit Types - Emission Rates'!#REF!="","",'Unit Types - Emission Rates'!#REF!)</f>
        <v>#REF!</v>
      </c>
      <c r="F473" s="269" t="e">
        <f>IF('Unit Types - Emission Rates'!#REF!="","",'Unit Types - Emission Rates'!#REF!)</f>
        <v>#REF!</v>
      </c>
      <c r="G473" s="261"/>
      <c r="H473" s="262"/>
      <c r="I473" s="259"/>
    </row>
    <row r="474" spans="1:9" x14ac:dyDescent="0.2">
      <c r="A474" s="265" t="s">
        <v>433</v>
      </c>
      <c r="B474" s="269" t="e">
        <f>IF('Unit Types - Emission Rates'!#REF!=0,"",'Unit Types - Emission Rates'!#REF!)</f>
        <v>#REF!</v>
      </c>
      <c r="C474" s="269" t="e">
        <f>IF('Unit Types - Emission Rates'!#REF!=0,"",'Unit Types - Emission Rates'!#REF!)</f>
        <v>#REF!</v>
      </c>
      <c r="D474" s="269" t="e">
        <f>IF('Unit Types - Emission Rates'!#REF!=0,"",'Unit Types - Emission Rates'!#REF!)</f>
        <v>#REF!</v>
      </c>
      <c r="E474" s="269" t="e">
        <f>IF('Unit Types - Emission Rates'!#REF!="","",'Unit Types - Emission Rates'!#REF!)</f>
        <v>#REF!</v>
      </c>
      <c r="F474" s="269" t="e">
        <f>IF('Unit Types - Emission Rates'!#REF!="","",'Unit Types - Emission Rates'!#REF!)</f>
        <v>#REF!</v>
      </c>
      <c r="G474" s="261"/>
      <c r="H474" s="262"/>
      <c r="I474" s="259"/>
    </row>
    <row r="475" spans="1:9" x14ac:dyDescent="0.2">
      <c r="A475" s="265" t="s">
        <v>433</v>
      </c>
      <c r="B475" s="269" t="e">
        <f>IF('Unit Types - Emission Rates'!#REF!=0,"",'Unit Types - Emission Rates'!#REF!)</f>
        <v>#REF!</v>
      </c>
      <c r="C475" s="269" t="e">
        <f>IF('Unit Types - Emission Rates'!#REF!=0,"",'Unit Types - Emission Rates'!#REF!)</f>
        <v>#REF!</v>
      </c>
      <c r="D475" s="269" t="e">
        <f>IF('Unit Types - Emission Rates'!#REF!=0,"",'Unit Types - Emission Rates'!#REF!)</f>
        <v>#REF!</v>
      </c>
      <c r="E475" s="269" t="e">
        <f>IF('Unit Types - Emission Rates'!#REF!="","",'Unit Types - Emission Rates'!#REF!)</f>
        <v>#REF!</v>
      </c>
      <c r="F475" s="269" t="e">
        <f>IF('Unit Types - Emission Rates'!#REF!="","",'Unit Types - Emission Rates'!#REF!)</f>
        <v>#REF!</v>
      </c>
      <c r="G475" s="261"/>
      <c r="H475" s="262"/>
      <c r="I475" s="259"/>
    </row>
    <row r="476" spans="1:9" x14ac:dyDescent="0.2">
      <c r="A476" s="265" t="s">
        <v>433</v>
      </c>
      <c r="B476" s="269" t="e">
        <f>IF('Unit Types - Emission Rates'!#REF!=0,"",'Unit Types - Emission Rates'!#REF!)</f>
        <v>#REF!</v>
      </c>
      <c r="C476" s="269" t="e">
        <f>IF('Unit Types - Emission Rates'!#REF!=0,"",'Unit Types - Emission Rates'!#REF!)</f>
        <v>#REF!</v>
      </c>
      <c r="D476" s="269" t="e">
        <f>IF('Unit Types - Emission Rates'!#REF!=0,"",'Unit Types - Emission Rates'!#REF!)</f>
        <v>#REF!</v>
      </c>
      <c r="E476" s="269" t="e">
        <f>IF('Unit Types - Emission Rates'!#REF!="","",'Unit Types - Emission Rates'!#REF!)</f>
        <v>#REF!</v>
      </c>
      <c r="F476" s="269" t="e">
        <f>IF('Unit Types - Emission Rates'!#REF!="","",'Unit Types - Emission Rates'!#REF!)</f>
        <v>#REF!</v>
      </c>
      <c r="G476" s="261"/>
      <c r="H476" s="262"/>
      <c r="I476" s="259"/>
    </row>
    <row r="477" spans="1:9" x14ac:dyDescent="0.2">
      <c r="A477" s="265" t="s">
        <v>433</v>
      </c>
      <c r="B477" s="269" t="e">
        <f>IF('Unit Types - Emission Rates'!#REF!=0,"",'Unit Types - Emission Rates'!#REF!)</f>
        <v>#REF!</v>
      </c>
      <c r="C477" s="269" t="e">
        <f>IF('Unit Types - Emission Rates'!#REF!=0,"",'Unit Types - Emission Rates'!#REF!)</f>
        <v>#REF!</v>
      </c>
      <c r="D477" s="269" t="e">
        <f>IF('Unit Types - Emission Rates'!#REF!=0,"",'Unit Types - Emission Rates'!#REF!)</f>
        <v>#REF!</v>
      </c>
      <c r="E477" s="269" t="e">
        <f>IF('Unit Types - Emission Rates'!#REF!="","",'Unit Types - Emission Rates'!#REF!)</f>
        <v>#REF!</v>
      </c>
      <c r="F477" s="269" t="e">
        <f>IF('Unit Types - Emission Rates'!#REF!="","",'Unit Types - Emission Rates'!#REF!)</f>
        <v>#REF!</v>
      </c>
      <c r="G477" s="261"/>
      <c r="H477" s="262"/>
      <c r="I477" s="259"/>
    </row>
    <row r="478" spans="1:9" x14ac:dyDescent="0.2">
      <c r="A478" s="265" t="s">
        <v>433</v>
      </c>
      <c r="B478" s="269" t="e">
        <f>IF('Unit Types - Emission Rates'!#REF!=0,"",'Unit Types - Emission Rates'!#REF!)</f>
        <v>#REF!</v>
      </c>
      <c r="C478" s="269" t="e">
        <f>IF('Unit Types - Emission Rates'!#REF!=0,"",'Unit Types - Emission Rates'!#REF!)</f>
        <v>#REF!</v>
      </c>
      <c r="D478" s="269" t="e">
        <f>IF('Unit Types - Emission Rates'!#REF!=0,"",'Unit Types - Emission Rates'!#REF!)</f>
        <v>#REF!</v>
      </c>
      <c r="E478" s="269" t="e">
        <f>IF('Unit Types - Emission Rates'!#REF!="","",'Unit Types - Emission Rates'!#REF!)</f>
        <v>#REF!</v>
      </c>
      <c r="F478" s="269" t="e">
        <f>IF('Unit Types - Emission Rates'!#REF!="","",'Unit Types - Emission Rates'!#REF!)</f>
        <v>#REF!</v>
      </c>
      <c r="G478" s="261"/>
      <c r="H478" s="262"/>
      <c r="I478" s="259"/>
    </row>
    <row r="479" spans="1:9" x14ac:dyDescent="0.2">
      <c r="A479" s="265" t="s">
        <v>433</v>
      </c>
      <c r="B479" s="269" t="e">
        <f>IF('Unit Types - Emission Rates'!#REF!=0,"",'Unit Types - Emission Rates'!#REF!)</f>
        <v>#REF!</v>
      </c>
      <c r="C479" s="269" t="e">
        <f>IF('Unit Types - Emission Rates'!#REF!=0,"",'Unit Types - Emission Rates'!#REF!)</f>
        <v>#REF!</v>
      </c>
      <c r="D479" s="269" t="e">
        <f>IF('Unit Types - Emission Rates'!#REF!=0,"",'Unit Types - Emission Rates'!#REF!)</f>
        <v>#REF!</v>
      </c>
      <c r="E479" s="269" t="e">
        <f>IF('Unit Types - Emission Rates'!#REF!="","",'Unit Types - Emission Rates'!#REF!)</f>
        <v>#REF!</v>
      </c>
      <c r="F479" s="269" t="e">
        <f>IF('Unit Types - Emission Rates'!#REF!="","",'Unit Types - Emission Rates'!#REF!)</f>
        <v>#REF!</v>
      </c>
      <c r="G479" s="261"/>
      <c r="H479" s="262"/>
      <c r="I479" s="259"/>
    </row>
    <row r="480" spans="1:9" x14ac:dyDescent="0.2">
      <c r="A480" s="265" t="s">
        <v>433</v>
      </c>
      <c r="B480" s="269" t="e">
        <f>IF('Unit Types - Emission Rates'!#REF!=0,"",'Unit Types - Emission Rates'!#REF!)</f>
        <v>#REF!</v>
      </c>
      <c r="C480" s="269" t="e">
        <f>IF('Unit Types - Emission Rates'!#REF!=0,"",'Unit Types - Emission Rates'!#REF!)</f>
        <v>#REF!</v>
      </c>
      <c r="D480" s="269" t="e">
        <f>IF('Unit Types - Emission Rates'!#REF!=0,"",'Unit Types - Emission Rates'!#REF!)</f>
        <v>#REF!</v>
      </c>
      <c r="E480" s="269" t="e">
        <f>IF('Unit Types - Emission Rates'!#REF!="","",'Unit Types - Emission Rates'!#REF!)</f>
        <v>#REF!</v>
      </c>
      <c r="F480" s="269" t="e">
        <f>IF('Unit Types - Emission Rates'!#REF!="","",'Unit Types - Emission Rates'!#REF!)</f>
        <v>#REF!</v>
      </c>
      <c r="G480" s="261"/>
      <c r="H480" s="262"/>
      <c r="I480" s="259"/>
    </row>
    <row r="481" spans="1:9" x14ac:dyDescent="0.2">
      <c r="A481" s="265" t="s">
        <v>433</v>
      </c>
      <c r="B481" s="269" t="e">
        <f>IF('Unit Types - Emission Rates'!#REF!=0,"",'Unit Types - Emission Rates'!#REF!)</f>
        <v>#REF!</v>
      </c>
      <c r="C481" s="269" t="e">
        <f>IF('Unit Types - Emission Rates'!#REF!=0,"",'Unit Types - Emission Rates'!#REF!)</f>
        <v>#REF!</v>
      </c>
      <c r="D481" s="269" t="e">
        <f>IF('Unit Types - Emission Rates'!#REF!=0,"",'Unit Types - Emission Rates'!#REF!)</f>
        <v>#REF!</v>
      </c>
      <c r="E481" s="269" t="e">
        <f>IF('Unit Types - Emission Rates'!#REF!="","",'Unit Types - Emission Rates'!#REF!)</f>
        <v>#REF!</v>
      </c>
      <c r="F481" s="269" t="e">
        <f>IF('Unit Types - Emission Rates'!#REF!="","",'Unit Types - Emission Rates'!#REF!)</f>
        <v>#REF!</v>
      </c>
      <c r="G481" s="261"/>
      <c r="H481" s="262"/>
      <c r="I481" s="259"/>
    </row>
    <row r="482" spans="1:9" x14ac:dyDescent="0.2">
      <c r="A482" s="265" t="s">
        <v>433</v>
      </c>
      <c r="B482" s="269" t="e">
        <f>IF('Unit Types - Emission Rates'!#REF!=0,"",'Unit Types - Emission Rates'!#REF!)</f>
        <v>#REF!</v>
      </c>
      <c r="C482" s="269" t="e">
        <f>IF('Unit Types - Emission Rates'!#REF!=0,"",'Unit Types - Emission Rates'!#REF!)</f>
        <v>#REF!</v>
      </c>
      <c r="D482" s="269" t="e">
        <f>IF('Unit Types - Emission Rates'!#REF!=0,"",'Unit Types - Emission Rates'!#REF!)</f>
        <v>#REF!</v>
      </c>
      <c r="E482" s="269" t="e">
        <f>IF('Unit Types - Emission Rates'!#REF!="","",'Unit Types - Emission Rates'!#REF!)</f>
        <v>#REF!</v>
      </c>
      <c r="F482" s="269" t="e">
        <f>IF('Unit Types - Emission Rates'!#REF!="","",'Unit Types - Emission Rates'!#REF!)</f>
        <v>#REF!</v>
      </c>
      <c r="G482" s="261"/>
      <c r="H482" s="262"/>
      <c r="I482" s="259"/>
    </row>
    <row r="483" spans="1:9" x14ac:dyDescent="0.2">
      <c r="A483" s="265" t="s">
        <v>433</v>
      </c>
      <c r="B483" s="269" t="e">
        <f>IF('Unit Types - Emission Rates'!#REF!=0,"",'Unit Types - Emission Rates'!#REF!)</f>
        <v>#REF!</v>
      </c>
      <c r="C483" s="269" t="e">
        <f>IF('Unit Types - Emission Rates'!#REF!=0,"",'Unit Types - Emission Rates'!#REF!)</f>
        <v>#REF!</v>
      </c>
      <c r="D483" s="269" t="e">
        <f>IF('Unit Types - Emission Rates'!#REF!=0,"",'Unit Types - Emission Rates'!#REF!)</f>
        <v>#REF!</v>
      </c>
      <c r="E483" s="269" t="e">
        <f>IF('Unit Types - Emission Rates'!#REF!="","",'Unit Types - Emission Rates'!#REF!)</f>
        <v>#REF!</v>
      </c>
      <c r="F483" s="269" t="e">
        <f>IF('Unit Types - Emission Rates'!#REF!="","",'Unit Types - Emission Rates'!#REF!)</f>
        <v>#REF!</v>
      </c>
      <c r="G483" s="261"/>
      <c r="H483" s="262"/>
      <c r="I483" s="259"/>
    </row>
    <row r="484" spans="1:9" x14ac:dyDescent="0.2">
      <c r="A484" s="265" t="s">
        <v>433</v>
      </c>
      <c r="B484" s="269" t="e">
        <f>IF('Unit Types - Emission Rates'!#REF!=0,"",'Unit Types - Emission Rates'!#REF!)</f>
        <v>#REF!</v>
      </c>
      <c r="C484" s="269" t="e">
        <f>IF('Unit Types - Emission Rates'!#REF!=0,"",'Unit Types - Emission Rates'!#REF!)</f>
        <v>#REF!</v>
      </c>
      <c r="D484" s="269" t="e">
        <f>IF('Unit Types - Emission Rates'!#REF!=0,"",'Unit Types - Emission Rates'!#REF!)</f>
        <v>#REF!</v>
      </c>
      <c r="E484" s="269" t="e">
        <f>IF('Unit Types - Emission Rates'!#REF!="","",'Unit Types - Emission Rates'!#REF!)</f>
        <v>#REF!</v>
      </c>
      <c r="F484" s="269" t="e">
        <f>IF('Unit Types - Emission Rates'!#REF!="","",'Unit Types - Emission Rates'!#REF!)</f>
        <v>#REF!</v>
      </c>
      <c r="G484" s="261"/>
      <c r="H484" s="262"/>
      <c r="I484" s="259"/>
    </row>
    <row r="485" spans="1:9" x14ac:dyDescent="0.2">
      <c r="A485" s="265" t="s">
        <v>433</v>
      </c>
      <c r="B485" s="269" t="e">
        <f>IF('Unit Types - Emission Rates'!#REF!=0,"",'Unit Types - Emission Rates'!#REF!)</f>
        <v>#REF!</v>
      </c>
      <c r="C485" s="269" t="e">
        <f>IF('Unit Types - Emission Rates'!#REF!=0,"",'Unit Types - Emission Rates'!#REF!)</f>
        <v>#REF!</v>
      </c>
      <c r="D485" s="269" t="e">
        <f>IF('Unit Types - Emission Rates'!#REF!=0,"",'Unit Types - Emission Rates'!#REF!)</f>
        <v>#REF!</v>
      </c>
      <c r="E485" s="269" t="e">
        <f>IF('Unit Types - Emission Rates'!#REF!="","",'Unit Types - Emission Rates'!#REF!)</f>
        <v>#REF!</v>
      </c>
      <c r="F485" s="269" t="e">
        <f>IF('Unit Types - Emission Rates'!#REF!="","",'Unit Types - Emission Rates'!#REF!)</f>
        <v>#REF!</v>
      </c>
      <c r="G485" s="261"/>
      <c r="H485" s="262"/>
      <c r="I485" s="259"/>
    </row>
    <row r="486" spans="1:9" x14ac:dyDescent="0.2">
      <c r="A486" s="265" t="s">
        <v>433</v>
      </c>
      <c r="B486" s="269" t="e">
        <f>IF('Unit Types - Emission Rates'!#REF!=0,"",'Unit Types - Emission Rates'!#REF!)</f>
        <v>#REF!</v>
      </c>
      <c r="C486" s="269" t="e">
        <f>IF('Unit Types - Emission Rates'!#REF!=0,"",'Unit Types - Emission Rates'!#REF!)</f>
        <v>#REF!</v>
      </c>
      <c r="D486" s="269" t="e">
        <f>IF('Unit Types - Emission Rates'!#REF!=0,"",'Unit Types - Emission Rates'!#REF!)</f>
        <v>#REF!</v>
      </c>
      <c r="E486" s="269" t="e">
        <f>IF('Unit Types - Emission Rates'!#REF!="","",'Unit Types - Emission Rates'!#REF!)</f>
        <v>#REF!</v>
      </c>
      <c r="F486" s="269" t="e">
        <f>IF('Unit Types - Emission Rates'!#REF!="","",'Unit Types - Emission Rates'!#REF!)</f>
        <v>#REF!</v>
      </c>
      <c r="G486" s="261"/>
      <c r="H486" s="262"/>
      <c r="I486" s="259"/>
    </row>
    <row r="487" spans="1:9" x14ac:dyDescent="0.2">
      <c r="A487" s="265" t="s">
        <v>433</v>
      </c>
      <c r="B487" s="269" t="e">
        <f>IF('Unit Types - Emission Rates'!#REF!=0,"",'Unit Types - Emission Rates'!#REF!)</f>
        <v>#REF!</v>
      </c>
      <c r="C487" s="269" t="e">
        <f>IF('Unit Types - Emission Rates'!#REF!=0,"",'Unit Types - Emission Rates'!#REF!)</f>
        <v>#REF!</v>
      </c>
      <c r="D487" s="269" t="e">
        <f>IF('Unit Types - Emission Rates'!#REF!=0,"",'Unit Types - Emission Rates'!#REF!)</f>
        <v>#REF!</v>
      </c>
      <c r="E487" s="269" t="e">
        <f>IF('Unit Types - Emission Rates'!#REF!="","",'Unit Types - Emission Rates'!#REF!)</f>
        <v>#REF!</v>
      </c>
      <c r="F487" s="269" t="e">
        <f>IF('Unit Types - Emission Rates'!#REF!="","",'Unit Types - Emission Rates'!#REF!)</f>
        <v>#REF!</v>
      </c>
      <c r="G487" s="261"/>
      <c r="H487" s="262"/>
      <c r="I487" s="259"/>
    </row>
    <row r="488" spans="1:9" x14ac:dyDescent="0.2">
      <c r="A488" s="265" t="s">
        <v>433</v>
      </c>
      <c r="B488" s="269" t="e">
        <f>IF('Unit Types - Emission Rates'!#REF!=0,"",'Unit Types - Emission Rates'!#REF!)</f>
        <v>#REF!</v>
      </c>
      <c r="C488" s="269" t="e">
        <f>IF('Unit Types - Emission Rates'!#REF!=0,"",'Unit Types - Emission Rates'!#REF!)</f>
        <v>#REF!</v>
      </c>
      <c r="D488" s="269" t="e">
        <f>IF('Unit Types - Emission Rates'!#REF!=0,"",'Unit Types - Emission Rates'!#REF!)</f>
        <v>#REF!</v>
      </c>
      <c r="E488" s="269" t="e">
        <f>IF('Unit Types - Emission Rates'!#REF!="","",'Unit Types - Emission Rates'!#REF!)</f>
        <v>#REF!</v>
      </c>
      <c r="F488" s="269" t="e">
        <f>IF('Unit Types - Emission Rates'!#REF!="","",'Unit Types - Emission Rates'!#REF!)</f>
        <v>#REF!</v>
      </c>
      <c r="G488" s="261"/>
      <c r="H488" s="262"/>
      <c r="I488" s="259"/>
    </row>
    <row r="489" spans="1:9" x14ac:dyDescent="0.2">
      <c r="A489" s="265" t="s">
        <v>433</v>
      </c>
      <c r="B489" s="269" t="e">
        <f>IF('Unit Types - Emission Rates'!#REF!=0,"",'Unit Types - Emission Rates'!#REF!)</f>
        <v>#REF!</v>
      </c>
      <c r="C489" s="269" t="e">
        <f>IF('Unit Types - Emission Rates'!#REF!=0,"",'Unit Types - Emission Rates'!#REF!)</f>
        <v>#REF!</v>
      </c>
      <c r="D489" s="269" t="e">
        <f>IF('Unit Types - Emission Rates'!#REF!=0,"",'Unit Types - Emission Rates'!#REF!)</f>
        <v>#REF!</v>
      </c>
      <c r="E489" s="269" t="e">
        <f>IF('Unit Types - Emission Rates'!#REF!="","",'Unit Types - Emission Rates'!#REF!)</f>
        <v>#REF!</v>
      </c>
      <c r="F489" s="269" t="e">
        <f>IF('Unit Types - Emission Rates'!#REF!="","",'Unit Types - Emission Rates'!#REF!)</f>
        <v>#REF!</v>
      </c>
      <c r="G489" s="261"/>
      <c r="H489" s="262"/>
      <c r="I489" s="259"/>
    </row>
    <row r="490" spans="1:9" x14ac:dyDescent="0.2">
      <c r="A490" s="265" t="s">
        <v>433</v>
      </c>
      <c r="B490" s="269" t="e">
        <f>IF('Unit Types - Emission Rates'!#REF!=0,"",'Unit Types - Emission Rates'!#REF!)</f>
        <v>#REF!</v>
      </c>
      <c r="C490" s="269" t="e">
        <f>IF('Unit Types - Emission Rates'!#REF!=0,"",'Unit Types - Emission Rates'!#REF!)</f>
        <v>#REF!</v>
      </c>
      <c r="D490" s="269" t="e">
        <f>IF('Unit Types - Emission Rates'!#REF!=0,"",'Unit Types - Emission Rates'!#REF!)</f>
        <v>#REF!</v>
      </c>
      <c r="E490" s="269" t="e">
        <f>IF('Unit Types - Emission Rates'!#REF!="","",'Unit Types - Emission Rates'!#REF!)</f>
        <v>#REF!</v>
      </c>
      <c r="F490" s="269" t="e">
        <f>IF('Unit Types - Emission Rates'!#REF!="","",'Unit Types - Emission Rates'!#REF!)</f>
        <v>#REF!</v>
      </c>
      <c r="G490" s="261"/>
      <c r="H490" s="262"/>
      <c r="I490" s="259"/>
    </row>
    <row r="491" spans="1:9" x14ac:dyDescent="0.2">
      <c r="A491" s="265" t="s">
        <v>433</v>
      </c>
      <c r="B491" s="269" t="e">
        <f>IF('Unit Types - Emission Rates'!#REF!=0,"",'Unit Types - Emission Rates'!#REF!)</f>
        <v>#REF!</v>
      </c>
      <c r="C491" s="269" t="e">
        <f>IF('Unit Types - Emission Rates'!#REF!=0,"",'Unit Types - Emission Rates'!#REF!)</f>
        <v>#REF!</v>
      </c>
      <c r="D491" s="269" t="e">
        <f>IF('Unit Types - Emission Rates'!#REF!=0,"",'Unit Types - Emission Rates'!#REF!)</f>
        <v>#REF!</v>
      </c>
      <c r="E491" s="269" t="e">
        <f>IF('Unit Types - Emission Rates'!#REF!="","",'Unit Types - Emission Rates'!#REF!)</f>
        <v>#REF!</v>
      </c>
      <c r="F491" s="269" t="e">
        <f>IF('Unit Types - Emission Rates'!#REF!="","",'Unit Types - Emission Rates'!#REF!)</f>
        <v>#REF!</v>
      </c>
      <c r="G491" s="261"/>
      <c r="H491" s="262"/>
      <c r="I491" s="259"/>
    </row>
    <row r="492" spans="1:9" x14ac:dyDescent="0.2">
      <c r="A492" s="265" t="s">
        <v>433</v>
      </c>
      <c r="B492" s="269" t="e">
        <f>IF('Unit Types - Emission Rates'!#REF!=0,"",'Unit Types - Emission Rates'!#REF!)</f>
        <v>#REF!</v>
      </c>
      <c r="C492" s="269" t="e">
        <f>IF('Unit Types - Emission Rates'!#REF!=0,"",'Unit Types - Emission Rates'!#REF!)</f>
        <v>#REF!</v>
      </c>
      <c r="D492" s="269" t="e">
        <f>IF('Unit Types - Emission Rates'!#REF!=0,"",'Unit Types - Emission Rates'!#REF!)</f>
        <v>#REF!</v>
      </c>
      <c r="E492" s="269" t="e">
        <f>IF('Unit Types - Emission Rates'!#REF!="","",'Unit Types - Emission Rates'!#REF!)</f>
        <v>#REF!</v>
      </c>
      <c r="F492" s="269" t="e">
        <f>IF('Unit Types - Emission Rates'!#REF!="","",'Unit Types - Emission Rates'!#REF!)</f>
        <v>#REF!</v>
      </c>
      <c r="G492" s="261"/>
      <c r="H492" s="262"/>
      <c r="I492" s="259"/>
    </row>
    <row r="493" spans="1:9" x14ac:dyDescent="0.2">
      <c r="A493" s="265" t="s">
        <v>433</v>
      </c>
      <c r="B493" s="269" t="e">
        <f>IF('Unit Types - Emission Rates'!#REF!=0,"",'Unit Types - Emission Rates'!#REF!)</f>
        <v>#REF!</v>
      </c>
      <c r="C493" s="269" t="e">
        <f>IF('Unit Types - Emission Rates'!#REF!=0,"",'Unit Types - Emission Rates'!#REF!)</f>
        <v>#REF!</v>
      </c>
      <c r="D493" s="269" t="e">
        <f>IF('Unit Types - Emission Rates'!#REF!=0,"",'Unit Types - Emission Rates'!#REF!)</f>
        <v>#REF!</v>
      </c>
      <c r="E493" s="269" t="e">
        <f>IF('Unit Types - Emission Rates'!#REF!="","",'Unit Types - Emission Rates'!#REF!)</f>
        <v>#REF!</v>
      </c>
      <c r="F493" s="269" t="e">
        <f>IF('Unit Types - Emission Rates'!#REF!="","",'Unit Types - Emission Rates'!#REF!)</f>
        <v>#REF!</v>
      </c>
      <c r="G493" s="261"/>
      <c r="H493" s="262"/>
      <c r="I493" s="259"/>
    </row>
    <row r="494" spans="1:9" x14ac:dyDescent="0.2">
      <c r="A494" s="265" t="s">
        <v>433</v>
      </c>
      <c r="B494" s="269" t="e">
        <f>IF('Unit Types - Emission Rates'!#REF!=0,"",'Unit Types - Emission Rates'!#REF!)</f>
        <v>#REF!</v>
      </c>
      <c r="C494" s="269" t="e">
        <f>IF('Unit Types - Emission Rates'!#REF!=0,"",'Unit Types - Emission Rates'!#REF!)</f>
        <v>#REF!</v>
      </c>
      <c r="D494" s="269" t="e">
        <f>IF('Unit Types - Emission Rates'!#REF!=0,"",'Unit Types - Emission Rates'!#REF!)</f>
        <v>#REF!</v>
      </c>
      <c r="E494" s="269" t="e">
        <f>IF('Unit Types - Emission Rates'!#REF!="","",'Unit Types - Emission Rates'!#REF!)</f>
        <v>#REF!</v>
      </c>
      <c r="F494" s="269" t="e">
        <f>IF('Unit Types - Emission Rates'!#REF!="","",'Unit Types - Emission Rates'!#REF!)</f>
        <v>#REF!</v>
      </c>
      <c r="G494" s="261"/>
      <c r="H494" s="262"/>
      <c r="I494" s="259"/>
    </row>
    <row r="495" spans="1:9" x14ac:dyDescent="0.2">
      <c r="A495" s="265" t="s">
        <v>433</v>
      </c>
      <c r="B495" s="269" t="e">
        <f>IF('Unit Types - Emission Rates'!#REF!=0,"",'Unit Types - Emission Rates'!#REF!)</f>
        <v>#REF!</v>
      </c>
      <c r="C495" s="269" t="e">
        <f>IF('Unit Types - Emission Rates'!#REF!=0,"",'Unit Types - Emission Rates'!#REF!)</f>
        <v>#REF!</v>
      </c>
      <c r="D495" s="269" t="e">
        <f>IF('Unit Types - Emission Rates'!#REF!=0,"",'Unit Types - Emission Rates'!#REF!)</f>
        <v>#REF!</v>
      </c>
      <c r="E495" s="269" t="e">
        <f>IF('Unit Types - Emission Rates'!#REF!="","",'Unit Types - Emission Rates'!#REF!)</f>
        <v>#REF!</v>
      </c>
      <c r="F495" s="269" t="e">
        <f>IF('Unit Types - Emission Rates'!#REF!="","",'Unit Types - Emission Rates'!#REF!)</f>
        <v>#REF!</v>
      </c>
      <c r="G495" s="261"/>
      <c r="H495" s="262"/>
      <c r="I495" s="259"/>
    </row>
    <row r="496" spans="1:9" x14ac:dyDescent="0.2">
      <c r="A496" s="265" t="s">
        <v>433</v>
      </c>
      <c r="B496" s="269" t="e">
        <f>IF('Unit Types - Emission Rates'!#REF!=0,"",'Unit Types - Emission Rates'!#REF!)</f>
        <v>#REF!</v>
      </c>
      <c r="C496" s="269" t="e">
        <f>IF('Unit Types - Emission Rates'!#REF!=0,"",'Unit Types - Emission Rates'!#REF!)</f>
        <v>#REF!</v>
      </c>
      <c r="D496" s="269" t="e">
        <f>IF('Unit Types - Emission Rates'!#REF!=0,"",'Unit Types - Emission Rates'!#REF!)</f>
        <v>#REF!</v>
      </c>
      <c r="E496" s="269" t="e">
        <f>IF('Unit Types - Emission Rates'!#REF!="","",'Unit Types - Emission Rates'!#REF!)</f>
        <v>#REF!</v>
      </c>
      <c r="F496" s="269" t="e">
        <f>IF('Unit Types - Emission Rates'!#REF!="","",'Unit Types - Emission Rates'!#REF!)</f>
        <v>#REF!</v>
      </c>
      <c r="G496" s="261"/>
      <c r="H496" s="262"/>
      <c r="I496" s="259"/>
    </row>
    <row r="497" spans="1:9" x14ac:dyDescent="0.2">
      <c r="A497" s="265" t="s">
        <v>433</v>
      </c>
      <c r="B497" s="269" t="e">
        <f>IF('Unit Types - Emission Rates'!#REF!=0,"",'Unit Types - Emission Rates'!#REF!)</f>
        <v>#REF!</v>
      </c>
      <c r="C497" s="269" t="e">
        <f>IF('Unit Types - Emission Rates'!#REF!=0,"",'Unit Types - Emission Rates'!#REF!)</f>
        <v>#REF!</v>
      </c>
      <c r="D497" s="269" t="e">
        <f>IF('Unit Types - Emission Rates'!#REF!=0,"",'Unit Types - Emission Rates'!#REF!)</f>
        <v>#REF!</v>
      </c>
      <c r="E497" s="269" t="e">
        <f>IF('Unit Types - Emission Rates'!#REF!="","",'Unit Types - Emission Rates'!#REF!)</f>
        <v>#REF!</v>
      </c>
      <c r="F497" s="269" t="e">
        <f>IF('Unit Types - Emission Rates'!#REF!="","",'Unit Types - Emission Rates'!#REF!)</f>
        <v>#REF!</v>
      </c>
      <c r="G497" s="261"/>
      <c r="H497" s="262"/>
      <c r="I497" s="259"/>
    </row>
    <row r="498" spans="1:9" x14ac:dyDescent="0.2">
      <c r="A498" s="265" t="s">
        <v>433</v>
      </c>
      <c r="B498" s="269" t="e">
        <f>IF('Unit Types - Emission Rates'!#REF!=0,"",'Unit Types - Emission Rates'!#REF!)</f>
        <v>#REF!</v>
      </c>
      <c r="C498" s="269" t="e">
        <f>IF('Unit Types - Emission Rates'!#REF!=0,"",'Unit Types - Emission Rates'!#REF!)</f>
        <v>#REF!</v>
      </c>
      <c r="D498" s="269" t="e">
        <f>IF('Unit Types - Emission Rates'!#REF!=0,"",'Unit Types - Emission Rates'!#REF!)</f>
        <v>#REF!</v>
      </c>
      <c r="E498" s="269" t="e">
        <f>IF('Unit Types - Emission Rates'!#REF!="","",'Unit Types - Emission Rates'!#REF!)</f>
        <v>#REF!</v>
      </c>
      <c r="F498" s="269" t="e">
        <f>IF('Unit Types - Emission Rates'!#REF!="","",'Unit Types - Emission Rates'!#REF!)</f>
        <v>#REF!</v>
      </c>
      <c r="G498" s="261"/>
      <c r="H498" s="262"/>
      <c r="I498" s="259"/>
    </row>
    <row r="499" spans="1:9" x14ac:dyDescent="0.2">
      <c r="A499" s="265" t="s">
        <v>433</v>
      </c>
      <c r="B499" s="269" t="e">
        <f>IF('Unit Types - Emission Rates'!#REF!=0,"",'Unit Types - Emission Rates'!#REF!)</f>
        <v>#REF!</v>
      </c>
      <c r="C499" s="269" t="e">
        <f>IF('Unit Types - Emission Rates'!#REF!=0,"",'Unit Types - Emission Rates'!#REF!)</f>
        <v>#REF!</v>
      </c>
      <c r="D499" s="269" t="e">
        <f>IF('Unit Types - Emission Rates'!#REF!=0,"",'Unit Types - Emission Rates'!#REF!)</f>
        <v>#REF!</v>
      </c>
      <c r="E499" s="269" t="e">
        <f>IF('Unit Types - Emission Rates'!#REF!="","",'Unit Types - Emission Rates'!#REF!)</f>
        <v>#REF!</v>
      </c>
      <c r="F499" s="269" t="e">
        <f>IF('Unit Types - Emission Rates'!#REF!="","",'Unit Types - Emission Rates'!#REF!)</f>
        <v>#REF!</v>
      </c>
      <c r="G499" s="261"/>
      <c r="H499" s="262"/>
      <c r="I499" s="259"/>
    </row>
    <row r="500" spans="1:9" x14ac:dyDescent="0.2">
      <c r="A500" s="265" t="s">
        <v>433</v>
      </c>
      <c r="B500" s="269" t="e">
        <f>IF('Unit Types - Emission Rates'!#REF!=0,"",'Unit Types - Emission Rates'!#REF!)</f>
        <v>#REF!</v>
      </c>
      <c r="C500" s="269" t="e">
        <f>IF('Unit Types - Emission Rates'!#REF!=0,"",'Unit Types - Emission Rates'!#REF!)</f>
        <v>#REF!</v>
      </c>
      <c r="D500" s="269" t="e">
        <f>IF('Unit Types - Emission Rates'!#REF!=0,"",'Unit Types - Emission Rates'!#REF!)</f>
        <v>#REF!</v>
      </c>
      <c r="E500" s="269" t="e">
        <f>IF('Unit Types - Emission Rates'!#REF!="","",'Unit Types - Emission Rates'!#REF!)</f>
        <v>#REF!</v>
      </c>
      <c r="F500" s="269" t="e">
        <f>IF('Unit Types - Emission Rates'!#REF!="","",'Unit Types - Emission Rates'!#REF!)</f>
        <v>#REF!</v>
      </c>
      <c r="G500" s="261"/>
      <c r="H500" s="262"/>
      <c r="I500" s="259"/>
    </row>
    <row r="501" spans="1:9" x14ac:dyDescent="0.2">
      <c r="A501" s="265" t="s">
        <v>433</v>
      </c>
      <c r="B501" s="269" t="e">
        <f>IF('Unit Types - Emission Rates'!#REF!=0,"",'Unit Types - Emission Rates'!#REF!)</f>
        <v>#REF!</v>
      </c>
      <c r="C501" s="269" t="e">
        <f>IF('Unit Types - Emission Rates'!#REF!=0,"",'Unit Types - Emission Rates'!#REF!)</f>
        <v>#REF!</v>
      </c>
      <c r="D501" s="269" t="e">
        <f>IF('Unit Types - Emission Rates'!#REF!=0,"",'Unit Types - Emission Rates'!#REF!)</f>
        <v>#REF!</v>
      </c>
      <c r="E501" s="269" t="e">
        <f>IF('Unit Types - Emission Rates'!#REF!="","",'Unit Types - Emission Rates'!#REF!)</f>
        <v>#REF!</v>
      </c>
      <c r="F501" s="269" t="e">
        <f>IF('Unit Types - Emission Rates'!#REF!="","",'Unit Types - Emission Rates'!#REF!)</f>
        <v>#REF!</v>
      </c>
      <c r="G501" s="261"/>
      <c r="H501" s="262"/>
      <c r="I501" s="259"/>
    </row>
    <row r="502" spans="1:9" x14ac:dyDescent="0.2">
      <c r="A502" s="265" t="s">
        <v>433</v>
      </c>
      <c r="B502" s="269" t="e">
        <f>IF('Unit Types - Emission Rates'!#REF!=0,"",'Unit Types - Emission Rates'!#REF!)</f>
        <v>#REF!</v>
      </c>
      <c r="C502" s="269" t="e">
        <f>IF('Unit Types - Emission Rates'!#REF!=0,"",'Unit Types - Emission Rates'!#REF!)</f>
        <v>#REF!</v>
      </c>
      <c r="D502" s="269" t="e">
        <f>IF('Unit Types - Emission Rates'!#REF!=0,"",'Unit Types - Emission Rates'!#REF!)</f>
        <v>#REF!</v>
      </c>
      <c r="E502" s="269" t="e">
        <f>IF('Unit Types - Emission Rates'!#REF!="","",'Unit Types - Emission Rates'!#REF!)</f>
        <v>#REF!</v>
      </c>
      <c r="F502" s="269" t="e">
        <f>IF('Unit Types - Emission Rates'!#REF!="","",'Unit Types - Emission Rates'!#REF!)</f>
        <v>#REF!</v>
      </c>
      <c r="G502" s="261"/>
      <c r="H502" s="262"/>
      <c r="I502" s="259"/>
    </row>
    <row r="503" spans="1:9" x14ac:dyDescent="0.2">
      <c r="A503" s="265" t="s">
        <v>433</v>
      </c>
      <c r="B503" s="269" t="e">
        <f>IF('Unit Types - Emission Rates'!#REF!=0,"",'Unit Types - Emission Rates'!#REF!)</f>
        <v>#REF!</v>
      </c>
      <c r="C503" s="269" t="e">
        <f>IF('Unit Types - Emission Rates'!#REF!=0,"",'Unit Types - Emission Rates'!#REF!)</f>
        <v>#REF!</v>
      </c>
      <c r="D503" s="269" t="e">
        <f>IF('Unit Types - Emission Rates'!#REF!=0,"",'Unit Types - Emission Rates'!#REF!)</f>
        <v>#REF!</v>
      </c>
      <c r="E503" s="269" t="e">
        <f>IF('Unit Types - Emission Rates'!#REF!="","",'Unit Types - Emission Rates'!#REF!)</f>
        <v>#REF!</v>
      </c>
      <c r="F503" s="269" t="e">
        <f>IF('Unit Types - Emission Rates'!#REF!="","",'Unit Types - Emission Rates'!#REF!)</f>
        <v>#REF!</v>
      </c>
      <c r="G503" s="261"/>
      <c r="H503" s="262"/>
      <c r="I503" s="259"/>
    </row>
    <row r="504" spans="1:9" x14ac:dyDescent="0.2">
      <c r="A504" s="265" t="s">
        <v>433</v>
      </c>
      <c r="B504" s="269" t="e">
        <f>IF('Unit Types - Emission Rates'!#REF!=0,"",'Unit Types - Emission Rates'!#REF!)</f>
        <v>#REF!</v>
      </c>
      <c r="C504" s="269" t="e">
        <f>IF('Unit Types - Emission Rates'!#REF!=0,"",'Unit Types - Emission Rates'!#REF!)</f>
        <v>#REF!</v>
      </c>
      <c r="D504" s="269" t="e">
        <f>IF('Unit Types - Emission Rates'!#REF!=0,"",'Unit Types - Emission Rates'!#REF!)</f>
        <v>#REF!</v>
      </c>
      <c r="E504" s="269" t="e">
        <f>IF('Unit Types - Emission Rates'!#REF!="","",'Unit Types - Emission Rates'!#REF!)</f>
        <v>#REF!</v>
      </c>
      <c r="F504" s="269" t="e">
        <f>IF('Unit Types - Emission Rates'!#REF!="","",'Unit Types - Emission Rates'!#REF!)</f>
        <v>#REF!</v>
      </c>
      <c r="G504" s="261"/>
      <c r="H504" s="262"/>
      <c r="I504" s="259"/>
    </row>
    <row r="505" spans="1:9" x14ac:dyDescent="0.2">
      <c r="A505" s="265" t="s">
        <v>433</v>
      </c>
      <c r="B505" s="269" t="e">
        <f>IF('Unit Types - Emission Rates'!#REF!=0,"",'Unit Types - Emission Rates'!#REF!)</f>
        <v>#REF!</v>
      </c>
      <c r="C505" s="269" t="e">
        <f>IF('Unit Types - Emission Rates'!#REF!=0,"",'Unit Types - Emission Rates'!#REF!)</f>
        <v>#REF!</v>
      </c>
      <c r="D505" s="269" t="e">
        <f>IF('Unit Types - Emission Rates'!#REF!=0,"",'Unit Types - Emission Rates'!#REF!)</f>
        <v>#REF!</v>
      </c>
      <c r="E505" s="269" t="e">
        <f>IF('Unit Types - Emission Rates'!#REF!="","",'Unit Types - Emission Rates'!#REF!)</f>
        <v>#REF!</v>
      </c>
      <c r="F505" s="269" t="e">
        <f>IF('Unit Types - Emission Rates'!#REF!="","",'Unit Types - Emission Rates'!#REF!)</f>
        <v>#REF!</v>
      </c>
      <c r="G505" s="261"/>
      <c r="H505" s="262"/>
      <c r="I505" s="259"/>
    </row>
    <row r="506" spans="1:9" x14ac:dyDescent="0.2">
      <c r="A506" s="265" t="s">
        <v>433</v>
      </c>
      <c r="B506" s="269" t="e">
        <f>IF('Unit Types - Emission Rates'!#REF!=0,"",'Unit Types - Emission Rates'!#REF!)</f>
        <v>#REF!</v>
      </c>
      <c r="C506" s="269" t="e">
        <f>IF('Unit Types - Emission Rates'!#REF!=0,"",'Unit Types - Emission Rates'!#REF!)</f>
        <v>#REF!</v>
      </c>
      <c r="D506" s="269" t="e">
        <f>IF('Unit Types - Emission Rates'!#REF!=0,"",'Unit Types - Emission Rates'!#REF!)</f>
        <v>#REF!</v>
      </c>
      <c r="E506" s="269" t="e">
        <f>IF('Unit Types - Emission Rates'!#REF!="","",'Unit Types - Emission Rates'!#REF!)</f>
        <v>#REF!</v>
      </c>
      <c r="F506" s="269" t="e">
        <f>IF('Unit Types - Emission Rates'!#REF!="","",'Unit Types - Emission Rates'!#REF!)</f>
        <v>#REF!</v>
      </c>
      <c r="G506" s="261"/>
      <c r="H506" s="262"/>
      <c r="I506" s="259"/>
    </row>
    <row r="507" spans="1:9" x14ac:dyDescent="0.2">
      <c r="A507" s="265" t="s">
        <v>433</v>
      </c>
      <c r="B507" s="269" t="e">
        <f>IF('Unit Types - Emission Rates'!#REF!=0,"",'Unit Types - Emission Rates'!#REF!)</f>
        <v>#REF!</v>
      </c>
      <c r="C507" s="269" t="e">
        <f>IF('Unit Types - Emission Rates'!#REF!=0,"",'Unit Types - Emission Rates'!#REF!)</f>
        <v>#REF!</v>
      </c>
      <c r="D507" s="269" t="e">
        <f>IF('Unit Types - Emission Rates'!#REF!=0,"",'Unit Types - Emission Rates'!#REF!)</f>
        <v>#REF!</v>
      </c>
      <c r="E507" s="269" t="e">
        <f>IF('Unit Types - Emission Rates'!#REF!="","",'Unit Types - Emission Rates'!#REF!)</f>
        <v>#REF!</v>
      </c>
      <c r="F507" s="269" t="e">
        <f>IF('Unit Types - Emission Rates'!#REF!="","",'Unit Types - Emission Rates'!#REF!)</f>
        <v>#REF!</v>
      </c>
      <c r="G507" s="261"/>
      <c r="H507" s="262"/>
      <c r="I507" s="259"/>
    </row>
    <row r="508" spans="1:9" x14ac:dyDescent="0.2">
      <c r="A508" s="265" t="s">
        <v>433</v>
      </c>
      <c r="B508" s="269" t="e">
        <f>IF('Unit Types - Emission Rates'!#REF!=0,"",'Unit Types - Emission Rates'!#REF!)</f>
        <v>#REF!</v>
      </c>
      <c r="C508" s="269" t="e">
        <f>IF('Unit Types - Emission Rates'!#REF!=0,"",'Unit Types - Emission Rates'!#REF!)</f>
        <v>#REF!</v>
      </c>
      <c r="D508" s="269" t="e">
        <f>IF('Unit Types - Emission Rates'!#REF!=0,"",'Unit Types - Emission Rates'!#REF!)</f>
        <v>#REF!</v>
      </c>
      <c r="E508" s="269" t="e">
        <f>IF('Unit Types - Emission Rates'!#REF!="","",'Unit Types - Emission Rates'!#REF!)</f>
        <v>#REF!</v>
      </c>
      <c r="F508" s="269" t="e">
        <f>IF('Unit Types - Emission Rates'!#REF!="","",'Unit Types - Emission Rates'!#REF!)</f>
        <v>#REF!</v>
      </c>
      <c r="G508" s="261"/>
      <c r="H508" s="262"/>
      <c r="I508" s="259"/>
    </row>
    <row r="509" spans="1:9" x14ac:dyDescent="0.2">
      <c r="A509" s="265" t="s">
        <v>433</v>
      </c>
      <c r="B509" s="269" t="e">
        <f>IF('Unit Types - Emission Rates'!#REF!=0,"",'Unit Types - Emission Rates'!#REF!)</f>
        <v>#REF!</v>
      </c>
      <c r="C509" s="269" t="e">
        <f>IF('Unit Types - Emission Rates'!#REF!=0,"",'Unit Types - Emission Rates'!#REF!)</f>
        <v>#REF!</v>
      </c>
      <c r="D509" s="269" t="e">
        <f>IF('Unit Types - Emission Rates'!#REF!=0,"",'Unit Types - Emission Rates'!#REF!)</f>
        <v>#REF!</v>
      </c>
      <c r="E509" s="269" t="e">
        <f>IF('Unit Types - Emission Rates'!#REF!="","",'Unit Types - Emission Rates'!#REF!)</f>
        <v>#REF!</v>
      </c>
      <c r="F509" s="269" t="e">
        <f>IF('Unit Types - Emission Rates'!#REF!="","",'Unit Types - Emission Rates'!#REF!)</f>
        <v>#REF!</v>
      </c>
      <c r="G509" s="261"/>
      <c r="H509" s="262"/>
      <c r="I509" s="259"/>
    </row>
    <row r="510" spans="1:9" x14ac:dyDescent="0.2">
      <c r="A510" s="265" t="s">
        <v>433</v>
      </c>
      <c r="B510" s="269" t="e">
        <f>IF('Unit Types - Emission Rates'!#REF!=0,"",'Unit Types - Emission Rates'!#REF!)</f>
        <v>#REF!</v>
      </c>
      <c r="C510" s="269" t="e">
        <f>IF('Unit Types - Emission Rates'!#REF!=0,"",'Unit Types - Emission Rates'!#REF!)</f>
        <v>#REF!</v>
      </c>
      <c r="D510" s="269" t="e">
        <f>IF('Unit Types - Emission Rates'!#REF!=0,"",'Unit Types - Emission Rates'!#REF!)</f>
        <v>#REF!</v>
      </c>
      <c r="E510" s="269" t="e">
        <f>IF('Unit Types - Emission Rates'!#REF!="","",'Unit Types - Emission Rates'!#REF!)</f>
        <v>#REF!</v>
      </c>
      <c r="F510" s="269" t="e">
        <f>IF('Unit Types - Emission Rates'!#REF!="","",'Unit Types - Emission Rates'!#REF!)</f>
        <v>#REF!</v>
      </c>
      <c r="G510" s="261"/>
      <c r="H510" s="262"/>
      <c r="I510" s="259"/>
    </row>
    <row r="511" spans="1:9" x14ac:dyDescent="0.2">
      <c r="A511" s="265" t="s">
        <v>433</v>
      </c>
      <c r="B511" s="269" t="e">
        <f>IF('Unit Types - Emission Rates'!#REF!=0,"",'Unit Types - Emission Rates'!#REF!)</f>
        <v>#REF!</v>
      </c>
      <c r="C511" s="269" t="e">
        <f>IF('Unit Types - Emission Rates'!#REF!=0,"",'Unit Types - Emission Rates'!#REF!)</f>
        <v>#REF!</v>
      </c>
      <c r="D511" s="269" t="e">
        <f>IF('Unit Types - Emission Rates'!#REF!=0,"",'Unit Types - Emission Rates'!#REF!)</f>
        <v>#REF!</v>
      </c>
      <c r="E511" s="269" t="e">
        <f>IF('Unit Types - Emission Rates'!#REF!="","",'Unit Types - Emission Rates'!#REF!)</f>
        <v>#REF!</v>
      </c>
      <c r="F511" s="269" t="e">
        <f>IF('Unit Types - Emission Rates'!#REF!="","",'Unit Types - Emission Rates'!#REF!)</f>
        <v>#REF!</v>
      </c>
      <c r="G511" s="261"/>
      <c r="H511" s="262"/>
      <c r="I511" s="259"/>
    </row>
    <row r="512" spans="1:9" x14ac:dyDescent="0.2">
      <c r="A512" s="265" t="s">
        <v>433</v>
      </c>
      <c r="B512" s="269" t="e">
        <f>IF('Unit Types - Emission Rates'!#REF!=0,"",'Unit Types - Emission Rates'!#REF!)</f>
        <v>#REF!</v>
      </c>
      <c r="C512" s="269" t="e">
        <f>IF('Unit Types - Emission Rates'!#REF!=0,"",'Unit Types - Emission Rates'!#REF!)</f>
        <v>#REF!</v>
      </c>
      <c r="D512" s="269" t="e">
        <f>IF('Unit Types - Emission Rates'!#REF!=0,"",'Unit Types - Emission Rates'!#REF!)</f>
        <v>#REF!</v>
      </c>
      <c r="E512" s="269" t="e">
        <f>IF('Unit Types - Emission Rates'!#REF!="","",'Unit Types - Emission Rates'!#REF!)</f>
        <v>#REF!</v>
      </c>
      <c r="F512" s="269" t="e">
        <f>IF('Unit Types - Emission Rates'!#REF!="","",'Unit Types - Emission Rates'!#REF!)</f>
        <v>#REF!</v>
      </c>
      <c r="G512" s="261"/>
      <c r="H512" s="262"/>
      <c r="I512" s="259"/>
    </row>
    <row r="513" spans="1:9" x14ac:dyDescent="0.2">
      <c r="A513" s="265" t="s">
        <v>433</v>
      </c>
      <c r="B513" s="269" t="e">
        <f>IF('Unit Types - Emission Rates'!#REF!=0,"",'Unit Types - Emission Rates'!#REF!)</f>
        <v>#REF!</v>
      </c>
      <c r="C513" s="269" t="e">
        <f>IF('Unit Types - Emission Rates'!#REF!=0,"",'Unit Types - Emission Rates'!#REF!)</f>
        <v>#REF!</v>
      </c>
      <c r="D513" s="269" t="e">
        <f>IF('Unit Types - Emission Rates'!#REF!=0,"",'Unit Types - Emission Rates'!#REF!)</f>
        <v>#REF!</v>
      </c>
      <c r="E513" s="269" t="e">
        <f>IF('Unit Types - Emission Rates'!#REF!="","",'Unit Types - Emission Rates'!#REF!)</f>
        <v>#REF!</v>
      </c>
      <c r="F513" s="269" t="e">
        <f>IF('Unit Types - Emission Rates'!#REF!="","",'Unit Types - Emission Rates'!#REF!)</f>
        <v>#REF!</v>
      </c>
      <c r="G513" s="261"/>
      <c r="H513" s="262"/>
      <c r="I513" s="259"/>
    </row>
    <row r="514" spans="1:9" x14ac:dyDescent="0.2">
      <c r="A514" s="265" t="s">
        <v>433</v>
      </c>
      <c r="B514" s="269" t="e">
        <f>IF('Unit Types - Emission Rates'!#REF!=0,"",'Unit Types - Emission Rates'!#REF!)</f>
        <v>#REF!</v>
      </c>
      <c r="C514" s="269" t="e">
        <f>IF('Unit Types - Emission Rates'!#REF!=0,"",'Unit Types - Emission Rates'!#REF!)</f>
        <v>#REF!</v>
      </c>
      <c r="D514" s="269" t="e">
        <f>IF('Unit Types - Emission Rates'!#REF!=0,"",'Unit Types - Emission Rates'!#REF!)</f>
        <v>#REF!</v>
      </c>
      <c r="E514" s="269" t="e">
        <f>IF('Unit Types - Emission Rates'!#REF!="","",'Unit Types - Emission Rates'!#REF!)</f>
        <v>#REF!</v>
      </c>
      <c r="F514" s="269" t="e">
        <f>IF('Unit Types - Emission Rates'!#REF!="","",'Unit Types - Emission Rates'!#REF!)</f>
        <v>#REF!</v>
      </c>
      <c r="G514" s="261"/>
      <c r="H514" s="262"/>
      <c r="I514" s="259"/>
    </row>
    <row r="515" spans="1:9" x14ac:dyDescent="0.2">
      <c r="A515" s="265" t="s">
        <v>433</v>
      </c>
      <c r="B515" s="269" t="e">
        <f>IF('Unit Types - Emission Rates'!#REF!=0,"",'Unit Types - Emission Rates'!#REF!)</f>
        <v>#REF!</v>
      </c>
      <c r="C515" s="269" t="e">
        <f>IF('Unit Types - Emission Rates'!#REF!=0,"",'Unit Types - Emission Rates'!#REF!)</f>
        <v>#REF!</v>
      </c>
      <c r="D515" s="269" t="e">
        <f>IF('Unit Types - Emission Rates'!#REF!=0,"",'Unit Types - Emission Rates'!#REF!)</f>
        <v>#REF!</v>
      </c>
      <c r="E515" s="269" t="e">
        <f>IF('Unit Types - Emission Rates'!#REF!="","",'Unit Types - Emission Rates'!#REF!)</f>
        <v>#REF!</v>
      </c>
      <c r="F515" s="269" t="e">
        <f>IF('Unit Types - Emission Rates'!#REF!="","",'Unit Types - Emission Rates'!#REF!)</f>
        <v>#REF!</v>
      </c>
      <c r="G515" s="261"/>
      <c r="H515" s="262"/>
      <c r="I515" s="259"/>
    </row>
    <row r="516" spans="1:9" x14ac:dyDescent="0.2">
      <c r="A516" s="265" t="s">
        <v>433</v>
      </c>
      <c r="B516" s="269" t="e">
        <f>IF('Unit Types - Emission Rates'!#REF!=0,"",'Unit Types - Emission Rates'!#REF!)</f>
        <v>#REF!</v>
      </c>
      <c r="C516" s="269" t="e">
        <f>IF('Unit Types - Emission Rates'!#REF!=0,"",'Unit Types - Emission Rates'!#REF!)</f>
        <v>#REF!</v>
      </c>
      <c r="D516" s="269" t="e">
        <f>IF('Unit Types - Emission Rates'!#REF!=0,"",'Unit Types - Emission Rates'!#REF!)</f>
        <v>#REF!</v>
      </c>
      <c r="E516" s="269" t="e">
        <f>IF('Unit Types - Emission Rates'!#REF!="","",'Unit Types - Emission Rates'!#REF!)</f>
        <v>#REF!</v>
      </c>
      <c r="F516" s="269" t="e">
        <f>IF('Unit Types - Emission Rates'!#REF!="","",'Unit Types - Emission Rates'!#REF!)</f>
        <v>#REF!</v>
      </c>
      <c r="G516" s="261"/>
      <c r="H516" s="262"/>
      <c r="I516" s="259"/>
    </row>
    <row r="517" spans="1:9" x14ac:dyDescent="0.2">
      <c r="A517" s="265" t="s">
        <v>433</v>
      </c>
      <c r="B517" s="269" t="e">
        <f>IF('Unit Types - Emission Rates'!#REF!=0,"",'Unit Types - Emission Rates'!#REF!)</f>
        <v>#REF!</v>
      </c>
      <c r="C517" s="269" t="e">
        <f>IF('Unit Types - Emission Rates'!#REF!=0,"",'Unit Types - Emission Rates'!#REF!)</f>
        <v>#REF!</v>
      </c>
      <c r="D517" s="269" t="e">
        <f>IF('Unit Types - Emission Rates'!#REF!=0,"",'Unit Types - Emission Rates'!#REF!)</f>
        <v>#REF!</v>
      </c>
      <c r="E517" s="269" t="e">
        <f>IF('Unit Types - Emission Rates'!#REF!="","",'Unit Types - Emission Rates'!#REF!)</f>
        <v>#REF!</v>
      </c>
      <c r="F517" s="269" t="e">
        <f>IF('Unit Types - Emission Rates'!#REF!="","",'Unit Types - Emission Rates'!#REF!)</f>
        <v>#REF!</v>
      </c>
      <c r="G517" s="261"/>
      <c r="H517" s="262"/>
      <c r="I517" s="259"/>
    </row>
    <row r="518" spans="1:9" x14ac:dyDescent="0.2">
      <c r="A518" s="265" t="s">
        <v>433</v>
      </c>
      <c r="B518" s="269" t="e">
        <f>IF('Unit Types - Emission Rates'!#REF!=0,"",'Unit Types - Emission Rates'!#REF!)</f>
        <v>#REF!</v>
      </c>
      <c r="C518" s="269" t="e">
        <f>IF('Unit Types - Emission Rates'!#REF!=0,"",'Unit Types - Emission Rates'!#REF!)</f>
        <v>#REF!</v>
      </c>
      <c r="D518" s="269" t="e">
        <f>IF('Unit Types - Emission Rates'!#REF!=0,"",'Unit Types - Emission Rates'!#REF!)</f>
        <v>#REF!</v>
      </c>
      <c r="E518" s="269" t="e">
        <f>IF('Unit Types - Emission Rates'!#REF!="","",'Unit Types - Emission Rates'!#REF!)</f>
        <v>#REF!</v>
      </c>
      <c r="F518" s="269" t="e">
        <f>IF('Unit Types - Emission Rates'!#REF!="","",'Unit Types - Emission Rates'!#REF!)</f>
        <v>#REF!</v>
      </c>
      <c r="G518" s="261"/>
      <c r="H518" s="262"/>
      <c r="I518" s="259"/>
    </row>
    <row r="519" spans="1:9" x14ac:dyDescent="0.2">
      <c r="A519" s="265" t="s">
        <v>433</v>
      </c>
      <c r="B519" s="269" t="e">
        <f>IF('Unit Types - Emission Rates'!#REF!=0,"",'Unit Types - Emission Rates'!#REF!)</f>
        <v>#REF!</v>
      </c>
      <c r="C519" s="269" t="e">
        <f>IF('Unit Types - Emission Rates'!#REF!=0,"",'Unit Types - Emission Rates'!#REF!)</f>
        <v>#REF!</v>
      </c>
      <c r="D519" s="269" t="e">
        <f>IF('Unit Types - Emission Rates'!#REF!=0,"",'Unit Types - Emission Rates'!#REF!)</f>
        <v>#REF!</v>
      </c>
      <c r="E519" s="269" t="e">
        <f>IF('Unit Types - Emission Rates'!#REF!="","",'Unit Types - Emission Rates'!#REF!)</f>
        <v>#REF!</v>
      </c>
      <c r="F519" s="269" t="e">
        <f>IF('Unit Types - Emission Rates'!#REF!="","",'Unit Types - Emission Rates'!#REF!)</f>
        <v>#REF!</v>
      </c>
      <c r="G519" s="261"/>
      <c r="H519" s="262"/>
      <c r="I519" s="259"/>
    </row>
    <row r="520" spans="1:9" x14ac:dyDescent="0.2">
      <c r="A520" s="265" t="s">
        <v>433</v>
      </c>
      <c r="B520" s="269" t="e">
        <f>IF('Unit Types - Emission Rates'!#REF!=0,"",'Unit Types - Emission Rates'!#REF!)</f>
        <v>#REF!</v>
      </c>
      <c r="C520" s="269" t="e">
        <f>IF('Unit Types - Emission Rates'!#REF!=0,"",'Unit Types - Emission Rates'!#REF!)</f>
        <v>#REF!</v>
      </c>
      <c r="D520" s="269" t="e">
        <f>IF('Unit Types - Emission Rates'!#REF!=0,"",'Unit Types - Emission Rates'!#REF!)</f>
        <v>#REF!</v>
      </c>
      <c r="E520" s="269" t="e">
        <f>IF('Unit Types - Emission Rates'!#REF!="","",'Unit Types - Emission Rates'!#REF!)</f>
        <v>#REF!</v>
      </c>
      <c r="F520" s="269" t="e">
        <f>IF('Unit Types - Emission Rates'!#REF!="","",'Unit Types - Emission Rates'!#REF!)</f>
        <v>#REF!</v>
      </c>
      <c r="G520" s="261"/>
      <c r="H520" s="262"/>
      <c r="I520" s="259"/>
    </row>
    <row r="521" spans="1:9" x14ac:dyDescent="0.2">
      <c r="A521" s="265" t="s">
        <v>433</v>
      </c>
      <c r="B521" s="269" t="e">
        <f>IF('Unit Types - Emission Rates'!#REF!=0,"",'Unit Types - Emission Rates'!#REF!)</f>
        <v>#REF!</v>
      </c>
      <c r="C521" s="269" t="e">
        <f>IF('Unit Types - Emission Rates'!#REF!=0,"",'Unit Types - Emission Rates'!#REF!)</f>
        <v>#REF!</v>
      </c>
      <c r="D521" s="269" t="e">
        <f>IF('Unit Types - Emission Rates'!#REF!=0,"",'Unit Types - Emission Rates'!#REF!)</f>
        <v>#REF!</v>
      </c>
      <c r="E521" s="269" t="e">
        <f>IF('Unit Types - Emission Rates'!#REF!="","",'Unit Types - Emission Rates'!#REF!)</f>
        <v>#REF!</v>
      </c>
      <c r="F521" s="269" t="e">
        <f>IF('Unit Types - Emission Rates'!#REF!="","",'Unit Types - Emission Rates'!#REF!)</f>
        <v>#REF!</v>
      </c>
      <c r="G521" s="261"/>
      <c r="H521" s="262"/>
      <c r="I521" s="259"/>
    </row>
    <row r="522" spans="1:9" x14ac:dyDescent="0.2">
      <c r="A522" s="265" t="s">
        <v>433</v>
      </c>
      <c r="B522" s="269" t="e">
        <f>IF('Unit Types - Emission Rates'!#REF!=0,"",'Unit Types - Emission Rates'!#REF!)</f>
        <v>#REF!</v>
      </c>
      <c r="C522" s="269" t="e">
        <f>IF('Unit Types - Emission Rates'!#REF!=0,"",'Unit Types - Emission Rates'!#REF!)</f>
        <v>#REF!</v>
      </c>
      <c r="D522" s="269" t="e">
        <f>IF('Unit Types - Emission Rates'!#REF!=0,"",'Unit Types - Emission Rates'!#REF!)</f>
        <v>#REF!</v>
      </c>
      <c r="E522" s="269" t="e">
        <f>IF('Unit Types - Emission Rates'!#REF!="","",'Unit Types - Emission Rates'!#REF!)</f>
        <v>#REF!</v>
      </c>
      <c r="F522" s="269" t="e">
        <f>IF('Unit Types - Emission Rates'!#REF!="","",'Unit Types - Emission Rates'!#REF!)</f>
        <v>#REF!</v>
      </c>
      <c r="G522" s="261"/>
      <c r="H522" s="262"/>
      <c r="I522" s="259"/>
    </row>
    <row r="523" spans="1:9" x14ac:dyDescent="0.2">
      <c r="A523" s="265" t="s">
        <v>433</v>
      </c>
      <c r="B523" s="269" t="e">
        <f>IF('Unit Types - Emission Rates'!#REF!=0,"",'Unit Types - Emission Rates'!#REF!)</f>
        <v>#REF!</v>
      </c>
      <c r="C523" s="269" t="e">
        <f>IF('Unit Types - Emission Rates'!#REF!=0,"",'Unit Types - Emission Rates'!#REF!)</f>
        <v>#REF!</v>
      </c>
      <c r="D523" s="269" t="e">
        <f>IF('Unit Types - Emission Rates'!#REF!=0,"",'Unit Types - Emission Rates'!#REF!)</f>
        <v>#REF!</v>
      </c>
      <c r="E523" s="269" t="e">
        <f>IF('Unit Types - Emission Rates'!#REF!="","",'Unit Types - Emission Rates'!#REF!)</f>
        <v>#REF!</v>
      </c>
      <c r="F523" s="269" t="e">
        <f>IF('Unit Types - Emission Rates'!#REF!="","",'Unit Types - Emission Rates'!#REF!)</f>
        <v>#REF!</v>
      </c>
      <c r="G523" s="261"/>
      <c r="H523" s="262"/>
      <c r="I523" s="259"/>
    </row>
    <row r="524" spans="1:9" x14ac:dyDescent="0.2">
      <c r="A524" s="265" t="s">
        <v>433</v>
      </c>
      <c r="B524" s="269" t="e">
        <f>IF('Unit Types - Emission Rates'!#REF!=0,"",'Unit Types - Emission Rates'!#REF!)</f>
        <v>#REF!</v>
      </c>
      <c r="C524" s="269" t="e">
        <f>IF('Unit Types - Emission Rates'!#REF!=0,"",'Unit Types - Emission Rates'!#REF!)</f>
        <v>#REF!</v>
      </c>
      <c r="D524" s="269" t="e">
        <f>IF('Unit Types - Emission Rates'!#REF!=0,"",'Unit Types - Emission Rates'!#REF!)</f>
        <v>#REF!</v>
      </c>
      <c r="E524" s="269" t="e">
        <f>IF('Unit Types - Emission Rates'!#REF!="","",'Unit Types - Emission Rates'!#REF!)</f>
        <v>#REF!</v>
      </c>
      <c r="F524" s="269" t="e">
        <f>IF('Unit Types - Emission Rates'!#REF!="","",'Unit Types - Emission Rates'!#REF!)</f>
        <v>#REF!</v>
      </c>
      <c r="G524" s="261"/>
      <c r="H524" s="262"/>
      <c r="I524" s="259"/>
    </row>
    <row r="525" spans="1:9" x14ac:dyDescent="0.2">
      <c r="A525" s="265" t="s">
        <v>433</v>
      </c>
      <c r="B525" s="269" t="e">
        <f>IF('Unit Types - Emission Rates'!#REF!=0,"",'Unit Types - Emission Rates'!#REF!)</f>
        <v>#REF!</v>
      </c>
      <c r="C525" s="269" t="e">
        <f>IF('Unit Types - Emission Rates'!#REF!=0,"",'Unit Types - Emission Rates'!#REF!)</f>
        <v>#REF!</v>
      </c>
      <c r="D525" s="269" t="e">
        <f>IF('Unit Types - Emission Rates'!#REF!=0,"",'Unit Types - Emission Rates'!#REF!)</f>
        <v>#REF!</v>
      </c>
      <c r="E525" s="269" t="e">
        <f>IF('Unit Types - Emission Rates'!#REF!="","",'Unit Types - Emission Rates'!#REF!)</f>
        <v>#REF!</v>
      </c>
      <c r="F525" s="269" t="e">
        <f>IF('Unit Types - Emission Rates'!#REF!="","",'Unit Types - Emission Rates'!#REF!)</f>
        <v>#REF!</v>
      </c>
      <c r="G525" s="261"/>
      <c r="H525" s="262"/>
      <c r="I525" s="259"/>
    </row>
    <row r="526" spans="1:9" x14ac:dyDescent="0.2">
      <c r="A526" s="265" t="s">
        <v>433</v>
      </c>
      <c r="B526" s="269" t="e">
        <f>IF('Unit Types - Emission Rates'!#REF!=0,"",'Unit Types - Emission Rates'!#REF!)</f>
        <v>#REF!</v>
      </c>
      <c r="C526" s="269" t="e">
        <f>IF('Unit Types - Emission Rates'!#REF!=0,"",'Unit Types - Emission Rates'!#REF!)</f>
        <v>#REF!</v>
      </c>
      <c r="D526" s="269" t="e">
        <f>IF('Unit Types - Emission Rates'!#REF!=0,"",'Unit Types - Emission Rates'!#REF!)</f>
        <v>#REF!</v>
      </c>
      <c r="E526" s="269" t="e">
        <f>IF('Unit Types - Emission Rates'!#REF!="","",'Unit Types - Emission Rates'!#REF!)</f>
        <v>#REF!</v>
      </c>
      <c r="F526" s="269" t="e">
        <f>IF('Unit Types - Emission Rates'!#REF!="","",'Unit Types - Emission Rates'!#REF!)</f>
        <v>#REF!</v>
      </c>
      <c r="G526" s="261"/>
      <c r="H526" s="262"/>
      <c r="I526" s="259"/>
    </row>
    <row r="527" spans="1:9" x14ac:dyDescent="0.2">
      <c r="A527" s="265" t="s">
        <v>433</v>
      </c>
      <c r="B527" s="269" t="e">
        <f>IF('Unit Types - Emission Rates'!#REF!=0,"",'Unit Types - Emission Rates'!#REF!)</f>
        <v>#REF!</v>
      </c>
      <c r="C527" s="269" t="e">
        <f>IF('Unit Types - Emission Rates'!#REF!=0,"",'Unit Types - Emission Rates'!#REF!)</f>
        <v>#REF!</v>
      </c>
      <c r="D527" s="269" t="e">
        <f>IF('Unit Types - Emission Rates'!#REF!=0,"",'Unit Types - Emission Rates'!#REF!)</f>
        <v>#REF!</v>
      </c>
      <c r="E527" s="269" t="e">
        <f>IF('Unit Types - Emission Rates'!#REF!="","",'Unit Types - Emission Rates'!#REF!)</f>
        <v>#REF!</v>
      </c>
      <c r="F527" s="269" t="e">
        <f>IF('Unit Types - Emission Rates'!#REF!="","",'Unit Types - Emission Rates'!#REF!)</f>
        <v>#REF!</v>
      </c>
      <c r="G527" s="261"/>
      <c r="H527" s="262"/>
      <c r="I527" s="259"/>
    </row>
    <row r="528" spans="1:9" x14ac:dyDescent="0.2">
      <c r="A528" s="265" t="s">
        <v>433</v>
      </c>
      <c r="B528" s="269" t="e">
        <f>IF('Unit Types - Emission Rates'!#REF!=0,"",'Unit Types - Emission Rates'!#REF!)</f>
        <v>#REF!</v>
      </c>
      <c r="C528" s="269" t="e">
        <f>IF('Unit Types - Emission Rates'!#REF!=0,"",'Unit Types - Emission Rates'!#REF!)</f>
        <v>#REF!</v>
      </c>
      <c r="D528" s="269" t="e">
        <f>IF('Unit Types - Emission Rates'!#REF!=0,"",'Unit Types - Emission Rates'!#REF!)</f>
        <v>#REF!</v>
      </c>
      <c r="E528" s="269" t="e">
        <f>IF('Unit Types - Emission Rates'!#REF!="","",'Unit Types - Emission Rates'!#REF!)</f>
        <v>#REF!</v>
      </c>
      <c r="F528" s="269" t="e">
        <f>IF('Unit Types - Emission Rates'!#REF!="","",'Unit Types - Emission Rates'!#REF!)</f>
        <v>#REF!</v>
      </c>
      <c r="G528" s="261"/>
      <c r="H528" s="262"/>
      <c r="I528" s="259"/>
    </row>
    <row r="529" spans="1:9" x14ac:dyDescent="0.2">
      <c r="A529" s="265" t="s">
        <v>433</v>
      </c>
      <c r="B529" s="269" t="e">
        <f>IF('Unit Types - Emission Rates'!#REF!=0,"",'Unit Types - Emission Rates'!#REF!)</f>
        <v>#REF!</v>
      </c>
      <c r="C529" s="269" t="e">
        <f>IF('Unit Types - Emission Rates'!#REF!=0,"",'Unit Types - Emission Rates'!#REF!)</f>
        <v>#REF!</v>
      </c>
      <c r="D529" s="269" t="e">
        <f>IF('Unit Types - Emission Rates'!#REF!=0,"",'Unit Types - Emission Rates'!#REF!)</f>
        <v>#REF!</v>
      </c>
      <c r="E529" s="269" t="e">
        <f>IF('Unit Types - Emission Rates'!#REF!="","",'Unit Types - Emission Rates'!#REF!)</f>
        <v>#REF!</v>
      </c>
      <c r="F529" s="269" t="e">
        <f>IF('Unit Types - Emission Rates'!#REF!="","",'Unit Types - Emission Rates'!#REF!)</f>
        <v>#REF!</v>
      </c>
      <c r="G529" s="261"/>
      <c r="H529" s="262"/>
      <c r="I529" s="259"/>
    </row>
    <row r="530" spans="1:9" x14ac:dyDescent="0.2">
      <c r="A530" s="265" t="s">
        <v>433</v>
      </c>
      <c r="B530" s="269" t="e">
        <f>IF('Unit Types - Emission Rates'!#REF!=0,"",'Unit Types - Emission Rates'!#REF!)</f>
        <v>#REF!</v>
      </c>
      <c r="C530" s="269" t="e">
        <f>IF('Unit Types - Emission Rates'!#REF!=0,"",'Unit Types - Emission Rates'!#REF!)</f>
        <v>#REF!</v>
      </c>
      <c r="D530" s="269" t="e">
        <f>IF('Unit Types - Emission Rates'!#REF!=0,"",'Unit Types - Emission Rates'!#REF!)</f>
        <v>#REF!</v>
      </c>
      <c r="E530" s="269" t="e">
        <f>IF('Unit Types - Emission Rates'!#REF!="","",'Unit Types - Emission Rates'!#REF!)</f>
        <v>#REF!</v>
      </c>
      <c r="F530" s="269" t="e">
        <f>IF('Unit Types - Emission Rates'!#REF!="","",'Unit Types - Emission Rates'!#REF!)</f>
        <v>#REF!</v>
      </c>
      <c r="G530" s="261"/>
      <c r="H530" s="262"/>
      <c r="I530" s="259"/>
    </row>
    <row r="531" spans="1:9" x14ac:dyDescent="0.2">
      <c r="A531" s="265" t="s">
        <v>433</v>
      </c>
      <c r="B531" s="269" t="e">
        <f>IF('Unit Types - Emission Rates'!#REF!=0,"",'Unit Types - Emission Rates'!#REF!)</f>
        <v>#REF!</v>
      </c>
      <c r="C531" s="269" t="e">
        <f>IF('Unit Types - Emission Rates'!#REF!=0,"",'Unit Types - Emission Rates'!#REF!)</f>
        <v>#REF!</v>
      </c>
      <c r="D531" s="269" t="e">
        <f>IF('Unit Types - Emission Rates'!#REF!=0,"",'Unit Types - Emission Rates'!#REF!)</f>
        <v>#REF!</v>
      </c>
      <c r="E531" s="269" t="e">
        <f>IF('Unit Types - Emission Rates'!#REF!="","",'Unit Types - Emission Rates'!#REF!)</f>
        <v>#REF!</v>
      </c>
      <c r="F531" s="269" t="e">
        <f>IF('Unit Types - Emission Rates'!#REF!="","",'Unit Types - Emission Rates'!#REF!)</f>
        <v>#REF!</v>
      </c>
      <c r="G531" s="261"/>
      <c r="H531" s="262"/>
      <c r="I531" s="259"/>
    </row>
    <row r="532" spans="1:9" x14ac:dyDescent="0.2">
      <c r="A532" s="265" t="s">
        <v>433</v>
      </c>
      <c r="B532" s="269" t="e">
        <f>IF('Unit Types - Emission Rates'!#REF!=0,"",'Unit Types - Emission Rates'!#REF!)</f>
        <v>#REF!</v>
      </c>
      <c r="C532" s="269" t="e">
        <f>IF('Unit Types - Emission Rates'!#REF!=0,"",'Unit Types - Emission Rates'!#REF!)</f>
        <v>#REF!</v>
      </c>
      <c r="D532" s="269" t="e">
        <f>IF('Unit Types - Emission Rates'!#REF!=0,"",'Unit Types - Emission Rates'!#REF!)</f>
        <v>#REF!</v>
      </c>
      <c r="E532" s="269" t="e">
        <f>IF('Unit Types - Emission Rates'!#REF!="","",'Unit Types - Emission Rates'!#REF!)</f>
        <v>#REF!</v>
      </c>
      <c r="F532" s="269" t="e">
        <f>IF('Unit Types - Emission Rates'!#REF!="","",'Unit Types - Emission Rates'!#REF!)</f>
        <v>#REF!</v>
      </c>
      <c r="G532" s="261"/>
      <c r="H532" s="262"/>
      <c r="I532" s="259"/>
    </row>
    <row r="533" spans="1:9" x14ac:dyDescent="0.2">
      <c r="A533" s="265" t="s">
        <v>433</v>
      </c>
      <c r="B533" s="269" t="e">
        <f>IF('Unit Types - Emission Rates'!#REF!=0,"",'Unit Types - Emission Rates'!#REF!)</f>
        <v>#REF!</v>
      </c>
      <c r="C533" s="269" t="e">
        <f>IF('Unit Types - Emission Rates'!#REF!=0,"",'Unit Types - Emission Rates'!#REF!)</f>
        <v>#REF!</v>
      </c>
      <c r="D533" s="269" t="e">
        <f>IF('Unit Types - Emission Rates'!#REF!=0,"",'Unit Types - Emission Rates'!#REF!)</f>
        <v>#REF!</v>
      </c>
      <c r="E533" s="269" t="e">
        <f>IF('Unit Types - Emission Rates'!#REF!="","",'Unit Types - Emission Rates'!#REF!)</f>
        <v>#REF!</v>
      </c>
      <c r="F533" s="269" t="e">
        <f>IF('Unit Types - Emission Rates'!#REF!="","",'Unit Types - Emission Rates'!#REF!)</f>
        <v>#REF!</v>
      </c>
      <c r="G533" s="261"/>
      <c r="H533" s="262"/>
      <c r="I533" s="259"/>
    </row>
    <row r="534" spans="1:9" x14ac:dyDescent="0.2">
      <c r="A534" s="265" t="s">
        <v>433</v>
      </c>
      <c r="B534" s="269" t="e">
        <f>IF('Unit Types - Emission Rates'!#REF!=0,"",'Unit Types - Emission Rates'!#REF!)</f>
        <v>#REF!</v>
      </c>
      <c r="C534" s="269" t="e">
        <f>IF('Unit Types - Emission Rates'!#REF!=0,"",'Unit Types - Emission Rates'!#REF!)</f>
        <v>#REF!</v>
      </c>
      <c r="D534" s="269" t="e">
        <f>IF('Unit Types - Emission Rates'!#REF!=0,"",'Unit Types - Emission Rates'!#REF!)</f>
        <v>#REF!</v>
      </c>
      <c r="E534" s="269" t="e">
        <f>IF('Unit Types - Emission Rates'!#REF!="","",'Unit Types - Emission Rates'!#REF!)</f>
        <v>#REF!</v>
      </c>
      <c r="F534" s="269" t="e">
        <f>IF('Unit Types - Emission Rates'!#REF!="","",'Unit Types - Emission Rates'!#REF!)</f>
        <v>#REF!</v>
      </c>
      <c r="G534" s="261"/>
      <c r="H534" s="262"/>
      <c r="I534" s="259"/>
    </row>
    <row r="535" spans="1:9" x14ac:dyDescent="0.2">
      <c r="A535" s="265" t="s">
        <v>433</v>
      </c>
      <c r="B535" s="269" t="e">
        <f>IF('Unit Types - Emission Rates'!#REF!=0,"",'Unit Types - Emission Rates'!#REF!)</f>
        <v>#REF!</v>
      </c>
      <c r="C535" s="269" t="e">
        <f>IF('Unit Types - Emission Rates'!#REF!=0,"",'Unit Types - Emission Rates'!#REF!)</f>
        <v>#REF!</v>
      </c>
      <c r="D535" s="269" t="e">
        <f>IF('Unit Types - Emission Rates'!#REF!=0,"",'Unit Types - Emission Rates'!#REF!)</f>
        <v>#REF!</v>
      </c>
      <c r="E535" s="269" t="e">
        <f>IF('Unit Types - Emission Rates'!#REF!="","",'Unit Types - Emission Rates'!#REF!)</f>
        <v>#REF!</v>
      </c>
      <c r="F535" s="269" t="e">
        <f>IF('Unit Types - Emission Rates'!#REF!="","",'Unit Types - Emission Rates'!#REF!)</f>
        <v>#REF!</v>
      </c>
      <c r="G535" s="261"/>
      <c r="H535" s="262"/>
      <c r="I535" s="259"/>
    </row>
    <row r="536" spans="1:9" x14ac:dyDescent="0.2">
      <c r="A536" s="265" t="s">
        <v>433</v>
      </c>
      <c r="B536" s="269" t="e">
        <f>IF('Unit Types - Emission Rates'!#REF!=0,"",'Unit Types - Emission Rates'!#REF!)</f>
        <v>#REF!</v>
      </c>
      <c r="C536" s="269" t="e">
        <f>IF('Unit Types - Emission Rates'!#REF!=0,"",'Unit Types - Emission Rates'!#REF!)</f>
        <v>#REF!</v>
      </c>
      <c r="D536" s="269" t="e">
        <f>IF('Unit Types - Emission Rates'!#REF!=0,"",'Unit Types - Emission Rates'!#REF!)</f>
        <v>#REF!</v>
      </c>
      <c r="E536" s="269" t="e">
        <f>IF('Unit Types - Emission Rates'!#REF!="","",'Unit Types - Emission Rates'!#REF!)</f>
        <v>#REF!</v>
      </c>
      <c r="F536" s="269" t="e">
        <f>IF('Unit Types - Emission Rates'!#REF!="","",'Unit Types - Emission Rates'!#REF!)</f>
        <v>#REF!</v>
      </c>
      <c r="G536" s="261"/>
      <c r="H536" s="262"/>
      <c r="I536" s="259"/>
    </row>
    <row r="537" spans="1:9" x14ac:dyDescent="0.2">
      <c r="A537" s="265" t="s">
        <v>433</v>
      </c>
      <c r="B537" s="269" t="e">
        <f>IF('Unit Types - Emission Rates'!#REF!=0,"",'Unit Types - Emission Rates'!#REF!)</f>
        <v>#REF!</v>
      </c>
      <c r="C537" s="269" t="e">
        <f>IF('Unit Types - Emission Rates'!#REF!=0,"",'Unit Types - Emission Rates'!#REF!)</f>
        <v>#REF!</v>
      </c>
      <c r="D537" s="269" t="e">
        <f>IF('Unit Types - Emission Rates'!#REF!=0,"",'Unit Types - Emission Rates'!#REF!)</f>
        <v>#REF!</v>
      </c>
      <c r="E537" s="269" t="e">
        <f>IF('Unit Types - Emission Rates'!#REF!="","",'Unit Types - Emission Rates'!#REF!)</f>
        <v>#REF!</v>
      </c>
      <c r="F537" s="269" t="e">
        <f>IF('Unit Types - Emission Rates'!#REF!="","",'Unit Types - Emission Rates'!#REF!)</f>
        <v>#REF!</v>
      </c>
      <c r="G537" s="261"/>
      <c r="H537" s="262"/>
      <c r="I537" s="259"/>
    </row>
    <row r="538" spans="1:9" x14ac:dyDescent="0.2">
      <c r="A538" s="265" t="s">
        <v>433</v>
      </c>
      <c r="B538" s="269" t="e">
        <f>IF('Unit Types - Emission Rates'!#REF!=0,"",'Unit Types - Emission Rates'!#REF!)</f>
        <v>#REF!</v>
      </c>
      <c r="C538" s="269" t="e">
        <f>IF('Unit Types - Emission Rates'!#REF!=0,"",'Unit Types - Emission Rates'!#REF!)</f>
        <v>#REF!</v>
      </c>
      <c r="D538" s="269" t="e">
        <f>IF('Unit Types - Emission Rates'!#REF!=0,"",'Unit Types - Emission Rates'!#REF!)</f>
        <v>#REF!</v>
      </c>
      <c r="E538" s="269" t="e">
        <f>IF('Unit Types - Emission Rates'!#REF!="","",'Unit Types - Emission Rates'!#REF!)</f>
        <v>#REF!</v>
      </c>
      <c r="F538" s="269" t="e">
        <f>IF('Unit Types - Emission Rates'!#REF!="","",'Unit Types - Emission Rates'!#REF!)</f>
        <v>#REF!</v>
      </c>
      <c r="G538" s="261"/>
      <c r="H538" s="262"/>
      <c r="I538" s="259"/>
    </row>
    <row r="539" spans="1:9" x14ac:dyDescent="0.2">
      <c r="A539" s="265" t="s">
        <v>433</v>
      </c>
      <c r="B539" s="269" t="e">
        <f>IF('Unit Types - Emission Rates'!#REF!=0,"",'Unit Types - Emission Rates'!#REF!)</f>
        <v>#REF!</v>
      </c>
      <c r="C539" s="269" t="e">
        <f>IF('Unit Types - Emission Rates'!#REF!=0,"",'Unit Types - Emission Rates'!#REF!)</f>
        <v>#REF!</v>
      </c>
      <c r="D539" s="269" t="e">
        <f>IF('Unit Types - Emission Rates'!#REF!=0,"",'Unit Types - Emission Rates'!#REF!)</f>
        <v>#REF!</v>
      </c>
      <c r="E539" s="269" t="e">
        <f>IF('Unit Types - Emission Rates'!#REF!="","",'Unit Types - Emission Rates'!#REF!)</f>
        <v>#REF!</v>
      </c>
      <c r="F539" s="269" t="e">
        <f>IF('Unit Types - Emission Rates'!#REF!="","",'Unit Types - Emission Rates'!#REF!)</f>
        <v>#REF!</v>
      </c>
      <c r="G539" s="261"/>
      <c r="H539" s="262"/>
      <c r="I539" s="259"/>
    </row>
    <row r="540" spans="1:9" x14ac:dyDescent="0.2">
      <c r="A540" s="265" t="s">
        <v>433</v>
      </c>
      <c r="B540" s="269" t="e">
        <f>IF('Unit Types - Emission Rates'!#REF!=0,"",'Unit Types - Emission Rates'!#REF!)</f>
        <v>#REF!</v>
      </c>
      <c r="C540" s="269" t="e">
        <f>IF('Unit Types - Emission Rates'!#REF!=0,"",'Unit Types - Emission Rates'!#REF!)</f>
        <v>#REF!</v>
      </c>
      <c r="D540" s="269" t="e">
        <f>IF('Unit Types - Emission Rates'!#REF!=0,"",'Unit Types - Emission Rates'!#REF!)</f>
        <v>#REF!</v>
      </c>
      <c r="E540" s="269" t="e">
        <f>IF('Unit Types - Emission Rates'!#REF!="","",'Unit Types - Emission Rates'!#REF!)</f>
        <v>#REF!</v>
      </c>
      <c r="F540" s="269" t="e">
        <f>IF('Unit Types - Emission Rates'!#REF!="","",'Unit Types - Emission Rates'!#REF!)</f>
        <v>#REF!</v>
      </c>
      <c r="G540" s="261"/>
      <c r="H540" s="262"/>
      <c r="I540" s="259"/>
    </row>
    <row r="541" spans="1:9" x14ac:dyDescent="0.2">
      <c r="A541" s="265" t="s">
        <v>433</v>
      </c>
      <c r="B541" s="269" t="e">
        <f>IF('Unit Types - Emission Rates'!#REF!=0,"",'Unit Types - Emission Rates'!#REF!)</f>
        <v>#REF!</v>
      </c>
      <c r="C541" s="269" t="e">
        <f>IF('Unit Types - Emission Rates'!#REF!=0,"",'Unit Types - Emission Rates'!#REF!)</f>
        <v>#REF!</v>
      </c>
      <c r="D541" s="269" t="e">
        <f>IF('Unit Types - Emission Rates'!#REF!=0,"",'Unit Types - Emission Rates'!#REF!)</f>
        <v>#REF!</v>
      </c>
      <c r="E541" s="269" t="e">
        <f>IF('Unit Types - Emission Rates'!#REF!="","",'Unit Types - Emission Rates'!#REF!)</f>
        <v>#REF!</v>
      </c>
      <c r="F541" s="269" t="e">
        <f>IF('Unit Types - Emission Rates'!#REF!="","",'Unit Types - Emission Rates'!#REF!)</f>
        <v>#REF!</v>
      </c>
      <c r="G541" s="261"/>
      <c r="H541" s="262"/>
      <c r="I541" s="259"/>
    </row>
    <row r="542" spans="1:9" x14ac:dyDescent="0.2">
      <c r="A542" s="265" t="s">
        <v>433</v>
      </c>
      <c r="B542" s="269" t="e">
        <f>IF('Unit Types - Emission Rates'!#REF!=0,"",'Unit Types - Emission Rates'!#REF!)</f>
        <v>#REF!</v>
      </c>
      <c r="C542" s="269" t="e">
        <f>IF('Unit Types - Emission Rates'!#REF!=0,"",'Unit Types - Emission Rates'!#REF!)</f>
        <v>#REF!</v>
      </c>
      <c r="D542" s="269" t="e">
        <f>IF('Unit Types - Emission Rates'!#REF!=0,"",'Unit Types - Emission Rates'!#REF!)</f>
        <v>#REF!</v>
      </c>
      <c r="E542" s="269" t="e">
        <f>IF('Unit Types - Emission Rates'!#REF!="","",'Unit Types - Emission Rates'!#REF!)</f>
        <v>#REF!</v>
      </c>
      <c r="F542" s="269" t="e">
        <f>IF('Unit Types - Emission Rates'!#REF!="","",'Unit Types - Emission Rates'!#REF!)</f>
        <v>#REF!</v>
      </c>
      <c r="G542" s="261"/>
      <c r="H542" s="262"/>
      <c r="I542" s="259"/>
    </row>
    <row r="543" spans="1:9" x14ac:dyDescent="0.2">
      <c r="A543" s="265" t="s">
        <v>433</v>
      </c>
      <c r="B543" s="269" t="e">
        <f>IF('Unit Types - Emission Rates'!#REF!=0,"",'Unit Types - Emission Rates'!#REF!)</f>
        <v>#REF!</v>
      </c>
      <c r="C543" s="269" t="e">
        <f>IF('Unit Types - Emission Rates'!#REF!=0,"",'Unit Types - Emission Rates'!#REF!)</f>
        <v>#REF!</v>
      </c>
      <c r="D543" s="269" t="e">
        <f>IF('Unit Types - Emission Rates'!#REF!=0,"",'Unit Types - Emission Rates'!#REF!)</f>
        <v>#REF!</v>
      </c>
      <c r="E543" s="269" t="e">
        <f>IF('Unit Types - Emission Rates'!#REF!="","",'Unit Types - Emission Rates'!#REF!)</f>
        <v>#REF!</v>
      </c>
      <c r="F543" s="269" t="e">
        <f>IF('Unit Types - Emission Rates'!#REF!="","",'Unit Types - Emission Rates'!#REF!)</f>
        <v>#REF!</v>
      </c>
      <c r="G543" s="261"/>
      <c r="H543" s="262"/>
      <c r="I543" s="259"/>
    </row>
    <row r="544" spans="1:9" x14ac:dyDescent="0.2">
      <c r="A544" s="265" t="s">
        <v>433</v>
      </c>
      <c r="B544" s="269" t="e">
        <f>IF('Unit Types - Emission Rates'!#REF!=0,"",'Unit Types - Emission Rates'!#REF!)</f>
        <v>#REF!</v>
      </c>
      <c r="C544" s="269" t="e">
        <f>IF('Unit Types - Emission Rates'!#REF!=0,"",'Unit Types - Emission Rates'!#REF!)</f>
        <v>#REF!</v>
      </c>
      <c r="D544" s="269" t="e">
        <f>IF('Unit Types - Emission Rates'!#REF!=0,"",'Unit Types - Emission Rates'!#REF!)</f>
        <v>#REF!</v>
      </c>
      <c r="E544" s="269" t="e">
        <f>IF('Unit Types - Emission Rates'!#REF!="","",'Unit Types - Emission Rates'!#REF!)</f>
        <v>#REF!</v>
      </c>
      <c r="F544" s="269" t="e">
        <f>IF('Unit Types - Emission Rates'!#REF!="","",'Unit Types - Emission Rates'!#REF!)</f>
        <v>#REF!</v>
      </c>
      <c r="G544" s="261"/>
      <c r="H544" s="262"/>
      <c r="I544" s="259"/>
    </row>
    <row r="545" spans="1:9" x14ac:dyDescent="0.2">
      <c r="A545" s="265" t="s">
        <v>433</v>
      </c>
      <c r="B545" s="269" t="e">
        <f>IF('Unit Types - Emission Rates'!#REF!=0,"",'Unit Types - Emission Rates'!#REF!)</f>
        <v>#REF!</v>
      </c>
      <c r="C545" s="269" t="e">
        <f>IF('Unit Types - Emission Rates'!#REF!=0,"",'Unit Types - Emission Rates'!#REF!)</f>
        <v>#REF!</v>
      </c>
      <c r="D545" s="269" t="e">
        <f>IF('Unit Types - Emission Rates'!#REF!=0,"",'Unit Types - Emission Rates'!#REF!)</f>
        <v>#REF!</v>
      </c>
      <c r="E545" s="269" t="e">
        <f>IF('Unit Types - Emission Rates'!#REF!="","",'Unit Types - Emission Rates'!#REF!)</f>
        <v>#REF!</v>
      </c>
      <c r="F545" s="269" t="e">
        <f>IF('Unit Types - Emission Rates'!#REF!="","",'Unit Types - Emission Rates'!#REF!)</f>
        <v>#REF!</v>
      </c>
      <c r="G545" s="261"/>
      <c r="H545" s="262"/>
      <c r="I545" s="259"/>
    </row>
    <row r="546" spans="1:9" x14ac:dyDescent="0.2">
      <c r="A546" s="265" t="s">
        <v>433</v>
      </c>
      <c r="B546" s="269" t="e">
        <f>IF('Unit Types - Emission Rates'!#REF!=0,"",'Unit Types - Emission Rates'!#REF!)</f>
        <v>#REF!</v>
      </c>
      <c r="C546" s="269" t="e">
        <f>IF('Unit Types - Emission Rates'!#REF!=0,"",'Unit Types - Emission Rates'!#REF!)</f>
        <v>#REF!</v>
      </c>
      <c r="D546" s="269" t="e">
        <f>IF('Unit Types - Emission Rates'!#REF!=0,"",'Unit Types - Emission Rates'!#REF!)</f>
        <v>#REF!</v>
      </c>
      <c r="E546" s="269" t="e">
        <f>IF('Unit Types - Emission Rates'!#REF!="","",'Unit Types - Emission Rates'!#REF!)</f>
        <v>#REF!</v>
      </c>
      <c r="F546" s="269" t="e">
        <f>IF('Unit Types - Emission Rates'!#REF!="","",'Unit Types - Emission Rates'!#REF!)</f>
        <v>#REF!</v>
      </c>
      <c r="G546" s="261"/>
      <c r="H546" s="262"/>
      <c r="I546" s="259"/>
    </row>
    <row r="547" spans="1:9" x14ac:dyDescent="0.2">
      <c r="A547" s="265" t="s">
        <v>433</v>
      </c>
      <c r="B547" s="269" t="e">
        <f>IF('Unit Types - Emission Rates'!#REF!=0,"",'Unit Types - Emission Rates'!#REF!)</f>
        <v>#REF!</v>
      </c>
      <c r="C547" s="269" t="e">
        <f>IF('Unit Types - Emission Rates'!#REF!=0,"",'Unit Types - Emission Rates'!#REF!)</f>
        <v>#REF!</v>
      </c>
      <c r="D547" s="269" t="e">
        <f>IF('Unit Types - Emission Rates'!#REF!=0,"",'Unit Types - Emission Rates'!#REF!)</f>
        <v>#REF!</v>
      </c>
      <c r="E547" s="269" t="e">
        <f>IF('Unit Types - Emission Rates'!#REF!="","",'Unit Types - Emission Rates'!#REF!)</f>
        <v>#REF!</v>
      </c>
      <c r="F547" s="269" t="e">
        <f>IF('Unit Types - Emission Rates'!#REF!="","",'Unit Types - Emission Rates'!#REF!)</f>
        <v>#REF!</v>
      </c>
      <c r="G547" s="261"/>
      <c r="H547" s="262"/>
      <c r="I547" s="259"/>
    </row>
    <row r="548" spans="1:9" x14ac:dyDescent="0.2">
      <c r="A548" s="265" t="s">
        <v>433</v>
      </c>
      <c r="B548" s="269" t="e">
        <f>IF('Unit Types - Emission Rates'!#REF!=0,"",'Unit Types - Emission Rates'!#REF!)</f>
        <v>#REF!</v>
      </c>
      <c r="C548" s="269" t="e">
        <f>IF('Unit Types - Emission Rates'!#REF!=0,"",'Unit Types - Emission Rates'!#REF!)</f>
        <v>#REF!</v>
      </c>
      <c r="D548" s="269" t="e">
        <f>IF('Unit Types - Emission Rates'!#REF!=0,"",'Unit Types - Emission Rates'!#REF!)</f>
        <v>#REF!</v>
      </c>
      <c r="E548" s="269" t="e">
        <f>IF('Unit Types - Emission Rates'!#REF!="","",'Unit Types - Emission Rates'!#REF!)</f>
        <v>#REF!</v>
      </c>
      <c r="F548" s="269" t="e">
        <f>IF('Unit Types - Emission Rates'!#REF!="","",'Unit Types - Emission Rates'!#REF!)</f>
        <v>#REF!</v>
      </c>
      <c r="G548" s="261"/>
      <c r="H548" s="262"/>
      <c r="I548" s="259"/>
    </row>
    <row r="549" spans="1:9" x14ac:dyDescent="0.2">
      <c r="A549" s="265" t="s">
        <v>433</v>
      </c>
      <c r="B549" s="269" t="e">
        <f>IF('Unit Types - Emission Rates'!#REF!=0,"",'Unit Types - Emission Rates'!#REF!)</f>
        <v>#REF!</v>
      </c>
      <c r="C549" s="269" t="e">
        <f>IF('Unit Types - Emission Rates'!#REF!=0,"",'Unit Types - Emission Rates'!#REF!)</f>
        <v>#REF!</v>
      </c>
      <c r="D549" s="269" t="e">
        <f>IF('Unit Types - Emission Rates'!#REF!=0,"",'Unit Types - Emission Rates'!#REF!)</f>
        <v>#REF!</v>
      </c>
      <c r="E549" s="269" t="e">
        <f>IF('Unit Types - Emission Rates'!#REF!="","",'Unit Types - Emission Rates'!#REF!)</f>
        <v>#REF!</v>
      </c>
      <c r="F549" s="269" t="e">
        <f>IF('Unit Types - Emission Rates'!#REF!="","",'Unit Types - Emission Rates'!#REF!)</f>
        <v>#REF!</v>
      </c>
      <c r="G549" s="261"/>
      <c r="H549" s="262"/>
      <c r="I549" s="259"/>
    </row>
    <row r="550" spans="1:9" x14ac:dyDescent="0.2">
      <c r="A550" s="265" t="s">
        <v>433</v>
      </c>
      <c r="B550" s="269" t="e">
        <f>IF('Unit Types - Emission Rates'!#REF!=0,"",'Unit Types - Emission Rates'!#REF!)</f>
        <v>#REF!</v>
      </c>
      <c r="C550" s="269" t="e">
        <f>IF('Unit Types - Emission Rates'!#REF!=0,"",'Unit Types - Emission Rates'!#REF!)</f>
        <v>#REF!</v>
      </c>
      <c r="D550" s="269" t="e">
        <f>IF('Unit Types - Emission Rates'!#REF!=0,"",'Unit Types - Emission Rates'!#REF!)</f>
        <v>#REF!</v>
      </c>
      <c r="E550" s="269" t="e">
        <f>IF('Unit Types - Emission Rates'!#REF!="","",'Unit Types - Emission Rates'!#REF!)</f>
        <v>#REF!</v>
      </c>
      <c r="F550" s="269" t="e">
        <f>IF('Unit Types - Emission Rates'!#REF!="","",'Unit Types - Emission Rates'!#REF!)</f>
        <v>#REF!</v>
      </c>
      <c r="G550" s="261"/>
      <c r="H550" s="262"/>
      <c r="I550" s="259"/>
    </row>
    <row r="551" spans="1:9" x14ac:dyDescent="0.2">
      <c r="A551" s="265" t="s">
        <v>433</v>
      </c>
      <c r="B551" s="269" t="e">
        <f>IF('Unit Types - Emission Rates'!#REF!=0,"",'Unit Types - Emission Rates'!#REF!)</f>
        <v>#REF!</v>
      </c>
      <c r="C551" s="269" t="e">
        <f>IF('Unit Types - Emission Rates'!#REF!=0,"",'Unit Types - Emission Rates'!#REF!)</f>
        <v>#REF!</v>
      </c>
      <c r="D551" s="269" t="e">
        <f>IF('Unit Types - Emission Rates'!#REF!=0,"",'Unit Types - Emission Rates'!#REF!)</f>
        <v>#REF!</v>
      </c>
      <c r="E551" s="269" t="e">
        <f>IF('Unit Types - Emission Rates'!#REF!="","",'Unit Types - Emission Rates'!#REF!)</f>
        <v>#REF!</v>
      </c>
      <c r="F551" s="269" t="e">
        <f>IF('Unit Types - Emission Rates'!#REF!="","",'Unit Types - Emission Rates'!#REF!)</f>
        <v>#REF!</v>
      </c>
      <c r="G551" s="261"/>
      <c r="H551" s="262"/>
      <c r="I551" s="259"/>
    </row>
    <row r="552" spans="1:9" x14ac:dyDescent="0.2">
      <c r="A552" s="265" t="s">
        <v>433</v>
      </c>
      <c r="B552" s="269" t="e">
        <f>IF('Unit Types - Emission Rates'!#REF!=0,"",'Unit Types - Emission Rates'!#REF!)</f>
        <v>#REF!</v>
      </c>
      <c r="C552" s="269" t="e">
        <f>IF('Unit Types - Emission Rates'!#REF!=0,"",'Unit Types - Emission Rates'!#REF!)</f>
        <v>#REF!</v>
      </c>
      <c r="D552" s="269" t="e">
        <f>IF('Unit Types - Emission Rates'!#REF!=0,"",'Unit Types - Emission Rates'!#REF!)</f>
        <v>#REF!</v>
      </c>
      <c r="E552" s="269" t="e">
        <f>IF('Unit Types - Emission Rates'!#REF!="","",'Unit Types - Emission Rates'!#REF!)</f>
        <v>#REF!</v>
      </c>
      <c r="F552" s="269" t="e">
        <f>IF('Unit Types - Emission Rates'!#REF!="","",'Unit Types - Emission Rates'!#REF!)</f>
        <v>#REF!</v>
      </c>
      <c r="G552" s="261"/>
      <c r="H552" s="262"/>
      <c r="I552" s="259"/>
    </row>
    <row r="553" spans="1:9" x14ac:dyDescent="0.2">
      <c r="A553" s="265" t="s">
        <v>433</v>
      </c>
      <c r="B553" s="269" t="e">
        <f>IF('Unit Types - Emission Rates'!#REF!=0,"",'Unit Types - Emission Rates'!#REF!)</f>
        <v>#REF!</v>
      </c>
      <c r="C553" s="269" t="e">
        <f>IF('Unit Types - Emission Rates'!#REF!=0,"",'Unit Types - Emission Rates'!#REF!)</f>
        <v>#REF!</v>
      </c>
      <c r="D553" s="269" t="e">
        <f>IF('Unit Types - Emission Rates'!#REF!=0,"",'Unit Types - Emission Rates'!#REF!)</f>
        <v>#REF!</v>
      </c>
      <c r="E553" s="269" t="e">
        <f>IF('Unit Types - Emission Rates'!#REF!="","",'Unit Types - Emission Rates'!#REF!)</f>
        <v>#REF!</v>
      </c>
      <c r="F553" s="269" t="e">
        <f>IF('Unit Types - Emission Rates'!#REF!="","",'Unit Types - Emission Rates'!#REF!)</f>
        <v>#REF!</v>
      </c>
      <c r="G553" s="261"/>
      <c r="H553" s="262"/>
      <c r="I553" s="259"/>
    </row>
    <row r="554" spans="1:9" x14ac:dyDescent="0.2">
      <c r="A554" s="265" t="s">
        <v>433</v>
      </c>
      <c r="B554" s="269" t="e">
        <f>IF('Unit Types - Emission Rates'!#REF!=0,"",'Unit Types - Emission Rates'!#REF!)</f>
        <v>#REF!</v>
      </c>
      <c r="C554" s="269" t="e">
        <f>IF('Unit Types - Emission Rates'!#REF!=0,"",'Unit Types - Emission Rates'!#REF!)</f>
        <v>#REF!</v>
      </c>
      <c r="D554" s="269" t="e">
        <f>IF('Unit Types - Emission Rates'!#REF!=0,"",'Unit Types - Emission Rates'!#REF!)</f>
        <v>#REF!</v>
      </c>
      <c r="E554" s="269" t="e">
        <f>IF('Unit Types - Emission Rates'!#REF!="","",'Unit Types - Emission Rates'!#REF!)</f>
        <v>#REF!</v>
      </c>
      <c r="F554" s="269" t="e">
        <f>IF('Unit Types - Emission Rates'!#REF!="","",'Unit Types - Emission Rates'!#REF!)</f>
        <v>#REF!</v>
      </c>
      <c r="G554" s="261"/>
      <c r="H554" s="262"/>
      <c r="I554" s="259"/>
    </row>
    <row r="555" spans="1:9" x14ac:dyDescent="0.2">
      <c r="A555" s="265" t="s">
        <v>433</v>
      </c>
      <c r="B555" s="269" t="e">
        <f>IF('Unit Types - Emission Rates'!#REF!=0,"",'Unit Types - Emission Rates'!#REF!)</f>
        <v>#REF!</v>
      </c>
      <c r="C555" s="269" t="e">
        <f>IF('Unit Types - Emission Rates'!#REF!=0,"",'Unit Types - Emission Rates'!#REF!)</f>
        <v>#REF!</v>
      </c>
      <c r="D555" s="269" t="e">
        <f>IF('Unit Types - Emission Rates'!#REF!=0,"",'Unit Types - Emission Rates'!#REF!)</f>
        <v>#REF!</v>
      </c>
      <c r="E555" s="269" t="e">
        <f>IF('Unit Types - Emission Rates'!#REF!="","",'Unit Types - Emission Rates'!#REF!)</f>
        <v>#REF!</v>
      </c>
      <c r="F555" s="269" t="e">
        <f>IF('Unit Types - Emission Rates'!#REF!="","",'Unit Types - Emission Rates'!#REF!)</f>
        <v>#REF!</v>
      </c>
      <c r="G555" s="261"/>
      <c r="H555" s="262"/>
      <c r="I555" s="259"/>
    </row>
    <row r="556" spans="1:9" x14ac:dyDescent="0.2">
      <c r="A556" s="265" t="s">
        <v>433</v>
      </c>
      <c r="B556" s="269" t="e">
        <f>IF('Unit Types - Emission Rates'!#REF!=0,"",'Unit Types - Emission Rates'!#REF!)</f>
        <v>#REF!</v>
      </c>
      <c r="C556" s="269" t="e">
        <f>IF('Unit Types - Emission Rates'!#REF!=0,"",'Unit Types - Emission Rates'!#REF!)</f>
        <v>#REF!</v>
      </c>
      <c r="D556" s="269" t="e">
        <f>IF('Unit Types - Emission Rates'!#REF!=0,"",'Unit Types - Emission Rates'!#REF!)</f>
        <v>#REF!</v>
      </c>
      <c r="E556" s="269" t="e">
        <f>IF('Unit Types - Emission Rates'!#REF!="","",'Unit Types - Emission Rates'!#REF!)</f>
        <v>#REF!</v>
      </c>
      <c r="F556" s="269" t="e">
        <f>IF('Unit Types - Emission Rates'!#REF!="","",'Unit Types - Emission Rates'!#REF!)</f>
        <v>#REF!</v>
      </c>
      <c r="G556" s="261"/>
      <c r="H556" s="262"/>
      <c r="I556" s="259"/>
    </row>
    <row r="557" spans="1:9" x14ac:dyDescent="0.2">
      <c r="A557" s="265" t="s">
        <v>433</v>
      </c>
      <c r="B557" s="269" t="e">
        <f>IF('Unit Types - Emission Rates'!#REF!=0,"",'Unit Types - Emission Rates'!#REF!)</f>
        <v>#REF!</v>
      </c>
      <c r="C557" s="269" t="e">
        <f>IF('Unit Types - Emission Rates'!#REF!=0,"",'Unit Types - Emission Rates'!#REF!)</f>
        <v>#REF!</v>
      </c>
      <c r="D557" s="269" t="e">
        <f>IF('Unit Types - Emission Rates'!#REF!=0,"",'Unit Types - Emission Rates'!#REF!)</f>
        <v>#REF!</v>
      </c>
      <c r="E557" s="269" t="e">
        <f>IF('Unit Types - Emission Rates'!#REF!="","",'Unit Types - Emission Rates'!#REF!)</f>
        <v>#REF!</v>
      </c>
      <c r="F557" s="269" t="e">
        <f>IF('Unit Types - Emission Rates'!#REF!="","",'Unit Types - Emission Rates'!#REF!)</f>
        <v>#REF!</v>
      </c>
      <c r="G557" s="261"/>
      <c r="H557" s="262"/>
      <c r="I557" s="259"/>
    </row>
    <row r="558" spans="1:9" x14ac:dyDescent="0.2">
      <c r="A558" s="265" t="s">
        <v>433</v>
      </c>
      <c r="B558" s="269" t="e">
        <f>IF('Unit Types - Emission Rates'!#REF!=0,"",'Unit Types - Emission Rates'!#REF!)</f>
        <v>#REF!</v>
      </c>
      <c r="C558" s="269" t="e">
        <f>IF('Unit Types - Emission Rates'!#REF!=0,"",'Unit Types - Emission Rates'!#REF!)</f>
        <v>#REF!</v>
      </c>
      <c r="D558" s="269" t="e">
        <f>IF('Unit Types - Emission Rates'!#REF!=0,"",'Unit Types - Emission Rates'!#REF!)</f>
        <v>#REF!</v>
      </c>
      <c r="E558" s="269" t="e">
        <f>IF('Unit Types - Emission Rates'!#REF!="","",'Unit Types - Emission Rates'!#REF!)</f>
        <v>#REF!</v>
      </c>
      <c r="F558" s="269" t="e">
        <f>IF('Unit Types - Emission Rates'!#REF!="","",'Unit Types - Emission Rates'!#REF!)</f>
        <v>#REF!</v>
      </c>
      <c r="G558" s="261"/>
      <c r="H558" s="262"/>
      <c r="I558" s="259"/>
    </row>
    <row r="559" spans="1:9" x14ac:dyDescent="0.2">
      <c r="A559" s="265" t="s">
        <v>433</v>
      </c>
      <c r="B559" s="269" t="e">
        <f>IF('Unit Types - Emission Rates'!#REF!=0,"",'Unit Types - Emission Rates'!#REF!)</f>
        <v>#REF!</v>
      </c>
      <c r="C559" s="269" t="e">
        <f>IF('Unit Types - Emission Rates'!#REF!=0,"",'Unit Types - Emission Rates'!#REF!)</f>
        <v>#REF!</v>
      </c>
      <c r="D559" s="269" t="e">
        <f>IF('Unit Types - Emission Rates'!#REF!=0,"",'Unit Types - Emission Rates'!#REF!)</f>
        <v>#REF!</v>
      </c>
      <c r="E559" s="269" t="e">
        <f>IF('Unit Types - Emission Rates'!#REF!="","",'Unit Types - Emission Rates'!#REF!)</f>
        <v>#REF!</v>
      </c>
      <c r="F559" s="269" t="e">
        <f>IF('Unit Types - Emission Rates'!#REF!="","",'Unit Types - Emission Rates'!#REF!)</f>
        <v>#REF!</v>
      </c>
      <c r="G559" s="261"/>
      <c r="H559" s="262"/>
      <c r="I559" s="259"/>
    </row>
    <row r="560" spans="1:9" x14ac:dyDescent="0.2">
      <c r="A560" s="265" t="s">
        <v>433</v>
      </c>
      <c r="B560" s="269" t="e">
        <f>IF('Unit Types - Emission Rates'!#REF!=0,"",'Unit Types - Emission Rates'!#REF!)</f>
        <v>#REF!</v>
      </c>
      <c r="C560" s="269" t="e">
        <f>IF('Unit Types - Emission Rates'!#REF!=0,"",'Unit Types - Emission Rates'!#REF!)</f>
        <v>#REF!</v>
      </c>
      <c r="D560" s="269" t="e">
        <f>IF('Unit Types - Emission Rates'!#REF!=0,"",'Unit Types - Emission Rates'!#REF!)</f>
        <v>#REF!</v>
      </c>
      <c r="E560" s="269" t="e">
        <f>IF('Unit Types - Emission Rates'!#REF!="","",'Unit Types - Emission Rates'!#REF!)</f>
        <v>#REF!</v>
      </c>
      <c r="F560" s="269" t="e">
        <f>IF('Unit Types - Emission Rates'!#REF!="","",'Unit Types - Emission Rates'!#REF!)</f>
        <v>#REF!</v>
      </c>
      <c r="G560" s="261"/>
      <c r="H560" s="262"/>
      <c r="I560" s="259"/>
    </row>
    <row r="561" spans="1:9" x14ac:dyDescent="0.2">
      <c r="A561" s="265" t="s">
        <v>433</v>
      </c>
      <c r="B561" s="269" t="e">
        <f>IF('Unit Types - Emission Rates'!#REF!=0,"",'Unit Types - Emission Rates'!#REF!)</f>
        <v>#REF!</v>
      </c>
      <c r="C561" s="269" t="e">
        <f>IF('Unit Types - Emission Rates'!#REF!=0,"",'Unit Types - Emission Rates'!#REF!)</f>
        <v>#REF!</v>
      </c>
      <c r="D561" s="269" t="e">
        <f>IF('Unit Types - Emission Rates'!#REF!=0,"",'Unit Types - Emission Rates'!#REF!)</f>
        <v>#REF!</v>
      </c>
      <c r="E561" s="269" t="e">
        <f>IF('Unit Types - Emission Rates'!#REF!="","",'Unit Types - Emission Rates'!#REF!)</f>
        <v>#REF!</v>
      </c>
      <c r="F561" s="269" t="e">
        <f>IF('Unit Types - Emission Rates'!#REF!="","",'Unit Types - Emission Rates'!#REF!)</f>
        <v>#REF!</v>
      </c>
      <c r="G561" s="261"/>
      <c r="H561" s="262"/>
      <c r="I561" s="259"/>
    </row>
    <row r="562" spans="1:9" x14ac:dyDescent="0.2">
      <c r="A562" s="265" t="s">
        <v>433</v>
      </c>
      <c r="B562" s="269" t="e">
        <f>IF('Unit Types - Emission Rates'!#REF!=0,"",'Unit Types - Emission Rates'!#REF!)</f>
        <v>#REF!</v>
      </c>
      <c r="C562" s="269" t="e">
        <f>IF('Unit Types - Emission Rates'!#REF!=0,"",'Unit Types - Emission Rates'!#REF!)</f>
        <v>#REF!</v>
      </c>
      <c r="D562" s="269" t="e">
        <f>IF('Unit Types - Emission Rates'!#REF!=0,"",'Unit Types - Emission Rates'!#REF!)</f>
        <v>#REF!</v>
      </c>
      <c r="E562" s="269" t="e">
        <f>IF('Unit Types - Emission Rates'!#REF!="","",'Unit Types - Emission Rates'!#REF!)</f>
        <v>#REF!</v>
      </c>
      <c r="F562" s="269" t="e">
        <f>IF('Unit Types - Emission Rates'!#REF!="","",'Unit Types - Emission Rates'!#REF!)</f>
        <v>#REF!</v>
      </c>
      <c r="G562" s="261"/>
      <c r="H562" s="262"/>
      <c r="I562" s="259"/>
    </row>
    <row r="563" spans="1:9" x14ac:dyDescent="0.2">
      <c r="A563" s="265" t="s">
        <v>433</v>
      </c>
      <c r="B563" s="269" t="e">
        <f>IF('Unit Types - Emission Rates'!#REF!=0,"",'Unit Types - Emission Rates'!#REF!)</f>
        <v>#REF!</v>
      </c>
      <c r="C563" s="269" t="e">
        <f>IF('Unit Types - Emission Rates'!#REF!=0,"",'Unit Types - Emission Rates'!#REF!)</f>
        <v>#REF!</v>
      </c>
      <c r="D563" s="269" t="e">
        <f>IF('Unit Types - Emission Rates'!#REF!=0,"",'Unit Types - Emission Rates'!#REF!)</f>
        <v>#REF!</v>
      </c>
      <c r="E563" s="269" t="e">
        <f>IF('Unit Types - Emission Rates'!#REF!="","",'Unit Types - Emission Rates'!#REF!)</f>
        <v>#REF!</v>
      </c>
      <c r="F563" s="269" t="e">
        <f>IF('Unit Types - Emission Rates'!#REF!="","",'Unit Types - Emission Rates'!#REF!)</f>
        <v>#REF!</v>
      </c>
      <c r="G563" s="261"/>
      <c r="H563" s="262"/>
      <c r="I563" s="259"/>
    </row>
    <row r="564" spans="1:9" x14ac:dyDescent="0.2">
      <c r="A564" s="265" t="s">
        <v>433</v>
      </c>
      <c r="B564" s="269" t="e">
        <f>IF('Unit Types - Emission Rates'!#REF!=0,"",'Unit Types - Emission Rates'!#REF!)</f>
        <v>#REF!</v>
      </c>
      <c r="C564" s="269" t="e">
        <f>IF('Unit Types - Emission Rates'!#REF!=0,"",'Unit Types - Emission Rates'!#REF!)</f>
        <v>#REF!</v>
      </c>
      <c r="D564" s="269" t="e">
        <f>IF('Unit Types - Emission Rates'!#REF!=0,"",'Unit Types - Emission Rates'!#REF!)</f>
        <v>#REF!</v>
      </c>
      <c r="E564" s="269" t="e">
        <f>IF('Unit Types - Emission Rates'!#REF!="","",'Unit Types - Emission Rates'!#REF!)</f>
        <v>#REF!</v>
      </c>
      <c r="F564" s="269" t="e">
        <f>IF('Unit Types - Emission Rates'!#REF!="","",'Unit Types - Emission Rates'!#REF!)</f>
        <v>#REF!</v>
      </c>
      <c r="G564" s="261"/>
      <c r="H564" s="262"/>
      <c r="I564" s="259"/>
    </row>
    <row r="565" spans="1:9" x14ac:dyDescent="0.2">
      <c r="A565" s="265" t="s">
        <v>433</v>
      </c>
      <c r="B565" s="269" t="e">
        <f>IF('Unit Types - Emission Rates'!#REF!=0,"",'Unit Types - Emission Rates'!#REF!)</f>
        <v>#REF!</v>
      </c>
      <c r="C565" s="269" t="e">
        <f>IF('Unit Types - Emission Rates'!#REF!=0,"",'Unit Types - Emission Rates'!#REF!)</f>
        <v>#REF!</v>
      </c>
      <c r="D565" s="269" t="e">
        <f>IF('Unit Types - Emission Rates'!#REF!=0,"",'Unit Types - Emission Rates'!#REF!)</f>
        <v>#REF!</v>
      </c>
      <c r="E565" s="269" t="e">
        <f>IF('Unit Types - Emission Rates'!#REF!="","",'Unit Types - Emission Rates'!#REF!)</f>
        <v>#REF!</v>
      </c>
      <c r="F565" s="269" t="e">
        <f>IF('Unit Types - Emission Rates'!#REF!="","",'Unit Types - Emission Rates'!#REF!)</f>
        <v>#REF!</v>
      </c>
      <c r="G565" s="261"/>
      <c r="H565" s="262"/>
      <c r="I565" s="259"/>
    </row>
    <row r="566" spans="1:9" x14ac:dyDescent="0.2">
      <c r="A566" s="265" t="s">
        <v>433</v>
      </c>
      <c r="B566" s="269" t="e">
        <f>IF('Unit Types - Emission Rates'!#REF!=0,"",'Unit Types - Emission Rates'!#REF!)</f>
        <v>#REF!</v>
      </c>
      <c r="C566" s="269" t="e">
        <f>IF('Unit Types - Emission Rates'!#REF!=0,"",'Unit Types - Emission Rates'!#REF!)</f>
        <v>#REF!</v>
      </c>
      <c r="D566" s="269" t="e">
        <f>IF('Unit Types - Emission Rates'!#REF!=0,"",'Unit Types - Emission Rates'!#REF!)</f>
        <v>#REF!</v>
      </c>
      <c r="E566" s="269" t="e">
        <f>IF('Unit Types - Emission Rates'!#REF!="","",'Unit Types - Emission Rates'!#REF!)</f>
        <v>#REF!</v>
      </c>
      <c r="F566" s="269" t="e">
        <f>IF('Unit Types - Emission Rates'!#REF!="","",'Unit Types - Emission Rates'!#REF!)</f>
        <v>#REF!</v>
      </c>
      <c r="G566" s="261"/>
      <c r="H566" s="262"/>
      <c r="I566" s="259"/>
    </row>
    <row r="567" spans="1:9" x14ac:dyDescent="0.2">
      <c r="A567" s="265" t="s">
        <v>433</v>
      </c>
      <c r="B567" s="269" t="e">
        <f>IF('Unit Types - Emission Rates'!#REF!=0,"",'Unit Types - Emission Rates'!#REF!)</f>
        <v>#REF!</v>
      </c>
      <c r="C567" s="269" t="e">
        <f>IF('Unit Types - Emission Rates'!#REF!=0,"",'Unit Types - Emission Rates'!#REF!)</f>
        <v>#REF!</v>
      </c>
      <c r="D567" s="269" t="e">
        <f>IF('Unit Types - Emission Rates'!#REF!=0,"",'Unit Types - Emission Rates'!#REF!)</f>
        <v>#REF!</v>
      </c>
      <c r="E567" s="269" t="e">
        <f>IF('Unit Types - Emission Rates'!#REF!="","",'Unit Types - Emission Rates'!#REF!)</f>
        <v>#REF!</v>
      </c>
      <c r="F567" s="269" t="e">
        <f>IF('Unit Types - Emission Rates'!#REF!="","",'Unit Types - Emission Rates'!#REF!)</f>
        <v>#REF!</v>
      </c>
      <c r="G567" s="261"/>
      <c r="H567" s="262"/>
      <c r="I567" s="259"/>
    </row>
    <row r="568" spans="1:9" x14ac:dyDescent="0.2">
      <c r="A568" s="265" t="s">
        <v>433</v>
      </c>
      <c r="B568" s="269" t="e">
        <f>IF('Unit Types - Emission Rates'!#REF!=0,"",'Unit Types - Emission Rates'!#REF!)</f>
        <v>#REF!</v>
      </c>
      <c r="C568" s="269" t="e">
        <f>IF('Unit Types - Emission Rates'!#REF!=0,"",'Unit Types - Emission Rates'!#REF!)</f>
        <v>#REF!</v>
      </c>
      <c r="D568" s="269" t="e">
        <f>IF('Unit Types - Emission Rates'!#REF!=0,"",'Unit Types - Emission Rates'!#REF!)</f>
        <v>#REF!</v>
      </c>
      <c r="E568" s="269" t="e">
        <f>IF('Unit Types - Emission Rates'!#REF!="","",'Unit Types - Emission Rates'!#REF!)</f>
        <v>#REF!</v>
      </c>
      <c r="F568" s="269" t="e">
        <f>IF('Unit Types - Emission Rates'!#REF!="","",'Unit Types - Emission Rates'!#REF!)</f>
        <v>#REF!</v>
      </c>
      <c r="G568" s="261"/>
      <c r="H568" s="262"/>
      <c r="I568" s="259"/>
    </row>
    <row r="569" spans="1:9" x14ac:dyDescent="0.2">
      <c r="A569" s="265" t="s">
        <v>433</v>
      </c>
      <c r="B569" s="269" t="e">
        <f>IF('Unit Types - Emission Rates'!#REF!=0,"",'Unit Types - Emission Rates'!#REF!)</f>
        <v>#REF!</v>
      </c>
      <c r="C569" s="269" t="e">
        <f>IF('Unit Types - Emission Rates'!#REF!=0,"",'Unit Types - Emission Rates'!#REF!)</f>
        <v>#REF!</v>
      </c>
      <c r="D569" s="269" t="e">
        <f>IF('Unit Types - Emission Rates'!#REF!=0,"",'Unit Types - Emission Rates'!#REF!)</f>
        <v>#REF!</v>
      </c>
      <c r="E569" s="269" t="e">
        <f>IF('Unit Types - Emission Rates'!#REF!="","",'Unit Types - Emission Rates'!#REF!)</f>
        <v>#REF!</v>
      </c>
      <c r="F569" s="269" t="e">
        <f>IF('Unit Types - Emission Rates'!#REF!="","",'Unit Types - Emission Rates'!#REF!)</f>
        <v>#REF!</v>
      </c>
      <c r="G569" s="261"/>
      <c r="H569" s="262"/>
      <c r="I569" s="259"/>
    </row>
    <row r="570" spans="1:9" x14ac:dyDescent="0.2">
      <c r="A570" s="265" t="s">
        <v>433</v>
      </c>
      <c r="B570" s="269" t="e">
        <f>IF('Unit Types - Emission Rates'!#REF!=0,"",'Unit Types - Emission Rates'!#REF!)</f>
        <v>#REF!</v>
      </c>
      <c r="C570" s="269" t="e">
        <f>IF('Unit Types - Emission Rates'!#REF!=0,"",'Unit Types - Emission Rates'!#REF!)</f>
        <v>#REF!</v>
      </c>
      <c r="D570" s="269" t="e">
        <f>IF('Unit Types - Emission Rates'!#REF!=0,"",'Unit Types - Emission Rates'!#REF!)</f>
        <v>#REF!</v>
      </c>
      <c r="E570" s="269" t="e">
        <f>IF('Unit Types - Emission Rates'!#REF!="","",'Unit Types - Emission Rates'!#REF!)</f>
        <v>#REF!</v>
      </c>
      <c r="F570" s="269" t="e">
        <f>IF('Unit Types - Emission Rates'!#REF!="","",'Unit Types - Emission Rates'!#REF!)</f>
        <v>#REF!</v>
      </c>
      <c r="G570" s="261"/>
      <c r="H570" s="262"/>
      <c r="I570" s="259"/>
    </row>
    <row r="571" spans="1:9" x14ac:dyDescent="0.2">
      <c r="A571" s="265" t="s">
        <v>433</v>
      </c>
      <c r="B571" s="269" t="e">
        <f>IF('Unit Types - Emission Rates'!#REF!=0,"",'Unit Types - Emission Rates'!#REF!)</f>
        <v>#REF!</v>
      </c>
      <c r="C571" s="269" t="e">
        <f>IF('Unit Types - Emission Rates'!#REF!=0,"",'Unit Types - Emission Rates'!#REF!)</f>
        <v>#REF!</v>
      </c>
      <c r="D571" s="269" t="e">
        <f>IF('Unit Types - Emission Rates'!#REF!=0,"",'Unit Types - Emission Rates'!#REF!)</f>
        <v>#REF!</v>
      </c>
      <c r="E571" s="269" t="e">
        <f>IF('Unit Types - Emission Rates'!#REF!="","",'Unit Types - Emission Rates'!#REF!)</f>
        <v>#REF!</v>
      </c>
      <c r="F571" s="269" t="e">
        <f>IF('Unit Types - Emission Rates'!#REF!="","",'Unit Types - Emission Rates'!#REF!)</f>
        <v>#REF!</v>
      </c>
      <c r="G571" s="261"/>
      <c r="H571" s="262"/>
      <c r="I571" s="259"/>
    </row>
    <row r="572" spans="1:9" x14ac:dyDescent="0.2">
      <c r="A572" s="265" t="s">
        <v>433</v>
      </c>
      <c r="B572" s="269" t="e">
        <f>IF('Unit Types - Emission Rates'!#REF!=0,"",'Unit Types - Emission Rates'!#REF!)</f>
        <v>#REF!</v>
      </c>
      <c r="C572" s="269" t="e">
        <f>IF('Unit Types - Emission Rates'!#REF!=0,"",'Unit Types - Emission Rates'!#REF!)</f>
        <v>#REF!</v>
      </c>
      <c r="D572" s="269" t="e">
        <f>IF('Unit Types - Emission Rates'!#REF!=0,"",'Unit Types - Emission Rates'!#REF!)</f>
        <v>#REF!</v>
      </c>
      <c r="E572" s="269" t="e">
        <f>IF('Unit Types - Emission Rates'!#REF!="","",'Unit Types - Emission Rates'!#REF!)</f>
        <v>#REF!</v>
      </c>
      <c r="F572" s="269" t="e">
        <f>IF('Unit Types - Emission Rates'!#REF!="","",'Unit Types - Emission Rates'!#REF!)</f>
        <v>#REF!</v>
      </c>
      <c r="G572" s="261"/>
      <c r="H572" s="262"/>
      <c r="I572" s="259"/>
    </row>
    <row r="573" spans="1:9" x14ac:dyDescent="0.2">
      <c r="A573" s="265" t="s">
        <v>433</v>
      </c>
      <c r="B573" s="269" t="e">
        <f>IF('Unit Types - Emission Rates'!#REF!=0,"",'Unit Types - Emission Rates'!#REF!)</f>
        <v>#REF!</v>
      </c>
      <c r="C573" s="269" t="e">
        <f>IF('Unit Types - Emission Rates'!#REF!=0,"",'Unit Types - Emission Rates'!#REF!)</f>
        <v>#REF!</v>
      </c>
      <c r="D573" s="269" t="e">
        <f>IF('Unit Types - Emission Rates'!#REF!=0,"",'Unit Types - Emission Rates'!#REF!)</f>
        <v>#REF!</v>
      </c>
      <c r="E573" s="269" t="e">
        <f>IF('Unit Types - Emission Rates'!#REF!="","",'Unit Types - Emission Rates'!#REF!)</f>
        <v>#REF!</v>
      </c>
      <c r="F573" s="269" t="e">
        <f>IF('Unit Types - Emission Rates'!#REF!="","",'Unit Types - Emission Rates'!#REF!)</f>
        <v>#REF!</v>
      </c>
      <c r="G573" s="261"/>
      <c r="H573" s="262"/>
      <c r="I573" s="259"/>
    </row>
    <row r="574" spans="1:9" x14ac:dyDescent="0.2">
      <c r="A574" s="265" t="s">
        <v>433</v>
      </c>
      <c r="B574" s="269" t="e">
        <f>IF('Unit Types - Emission Rates'!#REF!=0,"",'Unit Types - Emission Rates'!#REF!)</f>
        <v>#REF!</v>
      </c>
      <c r="C574" s="269" t="e">
        <f>IF('Unit Types - Emission Rates'!#REF!=0,"",'Unit Types - Emission Rates'!#REF!)</f>
        <v>#REF!</v>
      </c>
      <c r="D574" s="269" t="e">
        <f>IF('Unit Types - Emission Rates'!#REF!=0,"",'Unit Types - Emission Rates'!#REF!)</f>
        <v>#REF!</v>
      </c>
      <c r="E574" s="269" t="e">
        <f>IF('Unit Types - Emission Rates'!#REF!="","",'Unit Types - Emission Rates'!#REF!)</f>
        <v>#REF!</v>
      </c>
      <c r="F574" s="269" t="e">
        <f>IF('Unit Types - Emission Rates'!#REF!="","",'Unit Types - Emission Rates'!#REF!)</f>
        <v>#REF!</v>
      </c>
      <c r="G574" s="261"/>
      <c r="H574" s="262"/>
      <c r="I574" s="259"/>
    </row>
    <row r="575" spans="1:9" x14ac:dyDescent="0.2">
      <c r="A575" s="265" t="s">
        <v>433</v>
      </c>
      <c r="B575" s="269" t="e">
        <f>IF('Unit Types - Emission Rates'!#REF!=0,"",'Unit Types - Emission Rates'!#REF!)</f>
        <v>#REF!</v>
      </c>
      <c r="C575" s="269" t="e">
        <f>IF('Unit Types - Emission Rates'!#REF!=0,"",'Unit Types - Emission Rates'!#REF!)</f>
        <v>#REF!</v>
      </c>
      <c r="D575" s="269" t="e">
        <f>IF('Unit Types - Emission Rates'!#REF!=0,"",'Unit Types - Emission Rates'!#REF!)</f>
        <v>#REF!</v>
      </c>
      <c r="E575" s="269" t="e">
        <f>IF('Unit Types - Emission Rates'!#REF!="","",'Unit Types - Emission Rates'!#REF!)</f>
        <v>#REF!</v>
      </c>
      <c r="F575" s="269" t="e">
        <f>IF('Unit Types - Emission Rates'!#REF!="","",'Unit Types - Emission Rates'!#REF!)</f>
        <v>#REF!</v>
      </c>
      <c r="G575" s="261"/>
      <c r="H575" s="262"/>
      <c r="I575" s="259"/>
    </row>
    <row r="576" spans="1:9" x14ac:dyDescent="0.2">
      <c r="A576" s="265" t="s">
        <v>433</v>
      </c>
      <c r="B576" s="269" t="e">
        <f>IF('Unit Types - Emission Rates'!#REF!=0,"",'Unit Types - Emission Rates'!#REF!)</f>
        <v>#REF!</v>
      </c>
      <c r="C576" s="269" t="e">
        <f>IF('Unit Types - Emission Rates'!#REF!=0,"",'Unit Types - Emission Rates'!#REF!)</f>
        <v>#REF!</v>
      </c>
      <c r="D576" s="269" t="e">
        <f>IF('Unit Types - Emission Rates'!#REF!=0,"",'Unit Types - Emission Rates'!#REF!)</f>
        <v>#REF!</v>
      </c>
      <c r="E576" s="269" t="e">
        <f>IF('Unit Types - Emission Rates'!#REF!="","",'Unit Types - Emission Rates'!#REF!)</f>
        <v>#REF!</v>
      </c>
      <c r="F576" s="269" t="e">
        <f>IF('Unit Types - Emission Rates'!#REF!="","",'Unit Types - Emission Rates'!#REF!)</f>
        <v>#REF!</v>
      </c>
      <c r="G576" s="261"/>
      <c r="H576" s="262"/>
      <c r="I576" s="259"/>
    </row>
    <row r="577" spans="1:9" x14ac:dyDescent="0.2">
      <c r="A577" s="265" t="s">
        <v>433</v>
      </c>
      <c r="B577" s="269" t="e">
        <f>IF('Unit Types - Emission Rates'!#REF!=0,"",'Unit Types - Emission Rates'!#REF!)</f>
        <v>#REF!</v>
      </c>
      <c r="C577" s="269" t="e">
        <f>IF('Unit Types - Emission Rates'!#REF!=0,"",'Unit Types - Emission Rates'!#REF!)</f>
        <v>#REF!</v>
      </c>
      <c r="D577" s="269" t="e">
        <f>IF('Unit Types - Emission Rates'!#REF!=0,"",'Unit Types - Emission Rates'!#REF!)</f>
        <v>#REF!</v>
      </c>
      <c r="E577" s="269" t="e">
        <f>IF('Unit Types - Emission Rates'!#REF!="","",'Unit Types - Emission Rates'!#REF!)</f>
        <v>#REF!</v>
      </c>
      <c r="F577" s="269" t="e">
        <f>IF('Unit Types - Emission Rates'!#REF!="","",'Unit Types - Emission Rates'!#REF!)</f>
        <v>#REF!</v>
      </c>
      <c r="G577" s="261"/>
      <c r="H577" s="262"/>
      <c r="I577" s="259"/>
    </row>
    <row r="578" spans="1:9" x14ac:dyDescent="0.2">
      <c r="A578" s="265" t="s">
        <v>433</v>
      </c>
      <c r="B578" s="269" t="e">
        <f>IF('Unit Types - Emission Rates'!#REF!=0,"",'Unit Types - Emission Rates'!#REF!)</f>
        <v>#REF!</v>
      </c>
      <c r="C578" s="269" t="e">
        <f>IF('Unit Types - Emission Rates'!#REF!=0,"",'Unit Types - Emission Rates'!#REF!)</f>
        <v>#REF!</v>
      </c>
      <c r="D578" s="269" t="e">
        <f>IF('Unit Types - Emission Rates'!#REF!=0,"",'Unit Types - Emission Rates'!#REF!)</f>
        <v>#REF!</v>
      </c>
      <c r="E578" s="269" t="e">
        <f>IF('Unit Types - Emission Rates'!#REF!="","",'Unit Types - Emission Rates'!#REF!)</f>
        <v>#REF!</v>
      </c>
      <c r="F578" s="269" t="e">
        <f>IF('Unit Types - Emission Rates'!#REF!="","",'Unit Types - Emission Rates'!#REF!)</f>
        <v>#REF!</v>
      </c>
      <c r="G578" s="261"/>
      <c r="H578" s="262"/>
      <c r="I578" s="259"/>
    </row>
    <row r="579" spans="1:9" x14ac:dyDescent="0.2">
      <c r="A579" s="265" t="s">
        <v>433</v>
      </c>
      <c r="B579" s="269" t="e">
        <f>IF('Unit Types - Emission Rates'!#REF!=0,"",'Unit Types - Emission Rates'!#REF!)</f>
        <v>#REF!</v>
      </c>
      <c r="C579" s="269" t="e">
        <f>IF('Unit Types - Emission Rates'!#REF!=0,"",'Unit Types - Emission Rates'!#REF!)</f>
        <v>#REF!</v>
      </c>
      <c r="D579" s="269" t="e">
        <f>IF('Unit Types - Emission Rates'!#REF!=0,"",'Unit Types - Emission Rates'!#REF!)</f>
        <v>#REF!</v>
      </c>
      <c r="E579" s="269" t="e">
        <f>IF('Unit Types - Emission Rates'!#REF!="","",'Unit Types - Emission Rates'!#REF!)</f>
        <v>#REF!</v>
      </c>
      <c r="F579" s="269" t="e">
        <f>IF('Unit Types - Emission Rates'!#REF!="","",'Unit Types - Emission Rates'!#REF!)</f>
        <v>#REF!</v>
      </c>
      <c r="G579" s="261"/>
      <c r="H579" s="262"/>
      <c r="I579" s="259"/>
    </row>
    <row r="580" spans="1:9" x14ac:dyDescent="0.2">
      <c r="A580" s="265" t="s">
        <v>433</v>
      </c>
      <c r="B580" s="269" t="e">
        <f>IF('Unit Types - Emission Rates'!#REF!=0,"",'Unit Types - Emission Rates'!#REF!)</f>
        <v>#REF!</v>
      </c>
      <c r="C580" s="269" t="e">
        <f>IF('Unit Types - Emission Rates'!#REF!=0,"",'Unit Types - Emission Rates'!#REF!)</f>
        <v>#REF!</v>
      </c>
      <c r="D580" s="269" t="e">
        <f>IF('Unit Types - Emission Rates'!#REF!=0,"",'Unit Types - Emission Rates'!#REF!)</f>
        <v>#REF!</v>
      </c>
      <c r="E580" s="269" t="e">
        <f>IF('Unit Types - Emission Rates'!#REF!="","",'Unit Types - Emission Rates'!#REF!)</f>
        <v>#REF!</v>
      </c>
      <c r="F580" s="269" t="e">
        <f>IF('Unit Types - Emission Rates'!#REF!="","",'Unit Types - Emission Rates'!#REF!)</f>
        <v>#REF!</v>
      </c>
      <c r="G580" s="261"/>
      <c r="H580" s="262"/>
      <c r="I580" s="259"/>
    </row>
    <row r="581" spans="1:9" x14ac:dyDescent="0.2">
      <c r="A581" s="265" t="s">
        <v>433</v>
      </c>
      <c r="B581" s="269" t="e">
        <f>IF('Unit Types - Emission Rates'!#REF!=0,"",'Unit Types - Emission Rates'!#REF!)</f>
        <v>#REF!</v>
      </c>
      <c r="C581" s="269" t="e">
        <f>IF('Unit Types - Emission Rates'!#REF!=0,"",'Unit Types - Emission Rates'!#REF!)</f>
        <v>#REF!</v>
      </c>
      <c r="D581" s="269" t="e">
        <f>IF('Unit Types - Emission Rates'!#REF!=0,"",'Unit Types - Emission Rates'!#REF!)</f>
        <v>#REF!</v>
      </c>
      <c r="E581" s="269" t="e">
        <f>IF('Unit Types - Emission Rates'!#REF!="","",'Unit Types - Emission Rates'!#REF!)</f>
        <v>#REF!</v>
      </c>
      <c r="F581" s="269" t="e">
        <f>IF('Unit Types - Emission Rates'!#REF!="","",'Unit Types - Emission Rates'!#REF!)</f>
        <v>#REF!</v>
      </c>
      <c r="G581" s="261"/>
      <c r="H581" s="262"/>
      <c r="I581" s="259"/>
    </row>
    <row r="582" spans="1:9" x14ac:dyDescent="0.2">
      <c r="A582" s="265" t="s">
        <v>433</v>
      </c>
      <c r="B582" s="269" t="e">
        <f>IF('Unit Types - Emission Rates'!#REF!=0,"",'Unit Types - Emission Rates'!#REF!)</f>
        <v>#REF!</v>
      </c>
      <c r="C582" s="269" t="e">
        <f>IF('Unit Types - Emission Rates'!#REF!=0,"",'Unit Types - Emission Rates'!#REF!)</f>
        <v>#REF!</v>
      </c>
      <c r="D582" s="269" t="e">
        <f>IF('Unit Types - Emission Rates'!#REF!=0,"",'Unit Types - Emission Rates'!#REF!)</f>
        <v>#REF!</v>
      </c>
      <c r="E582" s="269" t="e">
        <f>IF('Unit Types - Emission Rates'!#REF!="","",'Unit Types - Emission Rates'!#REF!)</f>
        <v>#REF!</v>
      </c>
      <c r="F582" s="269" t="e">
        <f>IF('Unit Types - Emission Rates'!#REF!="","",'Unit Types - Emission Rates'!#REF!)</f>
        <v>#REF!</v>
      </c>
      <c r="G582" s="261"/>
      <c r="H582" s="262"/>
      <c r="I582" s="259"/>
    </row>
    <row r="583" spans="1:9" x14ac:dyDescent="0.2">
      <c r="A583" s="265" t="s">
        <v>433</v>
      </c>
      <c r="B583" s="269" t="e">
        <f>IF('Unit Types - Emission Rates'!#REF!=0,"",'Unit Types - Emission Rates'!#REF!)</f>
        <v>#REF!</v>
      </c>
      <c r="C583" s="269" t="e">
        <f>IF('Unit Types - Emission Rates'!#REF!=0,"",'Unit Types - Emission Rates'!#REF!)</f>
        <v>#REF!</v>
      </c>
      <c r="D583" s="269" t="e">
        <f>IF('Unit Types - Emission Rates'!#REF!=0,"",'Unit Types - Emission Rates'!#REF!)</f>
        <v>#REF!</v>
      </c>
      <c r="E583" s="269" t="e">
        <f>IF('Unit Types - Emission Rates'!#REF!="","",'Unit Types - Emission Rates'!#REF!)</f>
        <v>#REF!</v>
      </c>
      <c r="F583" s="269" t="e">
        <f>IF('Unit Types - Emission Rates'!#REF!="","",'Unit Types - Emission Rates'!#REF!)</f>
        <v>#REF!</v>
      </c>
      <c r="G583" s="261"/>
      <c r="H583" s="262"/>
      <c r="I583" s="259"/>
    </row>
    <row r="584" spans="1:9" x14ac:dyDescent="0.2">
      <c r="A584" s="265" t="s">
        <v>433</v>
      </c>
      <c r="B584" s="269" t="e">
        <f>IF('Unit Types - Emission Rates'!#REF!=0,"",'Unit Types - Emission Rates'!#REF!)</f>
        <v>#REF!</v>
      </c>
      <c r="C584" s="269" t="e">
        <f>IF('Unit Types - Emission Rates'!#REF!=0,"",'Unit Types - Emission Rates'!#REF!)</f>
        <v>#REF!</v>
      </c>
      <c r="D584" s="269" t="e">
        <f>IF('Unit Types - Emission Rates'!#REF!=0,"",'Unit Types - Emission Rates'!#REF!)</f>
        <v>#REF!</v>
      </c>
      <c r="E584" s="269" t="e">
        <f>IF('Unit Types - Emission Rates'!#REF!="","",'Unit Types - Emission Rates'!#REF!)</f>
        <v>#REF!</v>
      </c>
      <c r="F584" s="269" t="e">
        <f>IF('Unit Types - Emission Rates'!#REF!="","",'Unit Types - Emission Rates'!#REF!)</f>
        <v>#REF!</v>
      </c>
      <c r="G584" s="261"/>
      <c r="H584" s="262"/>
      <c r="I584" s="259"/>
    </row>
    <row r="585" spans="1:9" x14ac:dyDescent="0.2">
      <c r="A585" s="265" t="s">
        <v>433</v>
      </c>
      <c r="B585" s="269" t="e">
        <f>IF('Unit Types - Emission Rates'!#REF!=0,"",'Unit Types - Emission Rates'!#REF!)</f>
        <v>#REF!</v>
      </c>
      <c r="C585" s="269" t="e">
        <f>IF('Unit Types - Emission Rates'!#REF!=0,"",'Unit Types - Emission Rates'!#REF!)</f>
        <v>#REF!</v>
      </c>
      <c r="D585" s="269" t="e">
        <f>IF('Unit Types - Emission Rates'!#REF!=0,"",'Unit Types - Emission Rates'!#REF!)</f>
        <v>#REF!</v>
      </c>
      <c r="E585" s="269" t="e">
        <f>IF('Unit Types - Emission Rates'!#REF!="","",'Unit Types - Emission Rates'!#REF!)</f>
        <v>#REF!</v>
      </c>
      <c r="F585" s="269" t="e">
        <f>IF('Unit Types - Emission Rates'!#REF!="","",'Unit Types - Emission Rates'!#REF!)</f>
        <v>#REF!</v>
      </c>
      <c r="G585" s="261"/>
      <c r="H585" s="262"/>
      <c r="I585" s="259"/>
    </row>
    <row r="586" spans="1:9" x14ac:dyDescent="0.2">
      <c r="A586" s="265" t="s">
        <v>433</v>
      </c>
      <c r="B586" s="269" t="e">
        <f>IF('Unit Types - Emission Rates'!#REF!=0,"",'Unit Types - Emission Rates'!#REF!)</f>
        <v>#REF!</v>
      </c>
      <c r="C586" s="269" t="e">
        <f>IF('Unit Types - Emission Rates'!#REF!=0,"",'Unit Types - Emission Rates'!#REF!)</f>
        <v>#REF!</v>
      </c>
      <c r="D586" s="269" t="e">
        <f>IF('Unit Types - Emission Rates'!#REF!=0,"",'Unit Types - Emission Rates'!#REF!)</f>
        <v>#REF!</v>
      </c>
      <c r="E586" s="269" t="e">
        <f>IF('Unit Types - Emission Rates'!#REF!="","",'Unit Types - Emission Rates'!#REF!)</f>
        <v>#REF!</v>
      </c>
      <c r="F586" s="269" t="e">
        <f>IF('Unit Types - Emission Rates'!#REF!="","",'Unit Types - Emission Rates'!#REF!)</f>
        <v>#REF!</v>
      </c>
      <c r="G586" s="261"/>
      <c r="H586" s="262"/>
      <c r="I586" s="259"/>
    </row>
    <row r="587" spans="1:9" x14ac:dyDescent="0.2">
      <c r="A587" s="265" t="s">
        <v>433</v>
      </c>
      <c r="B587" s="269" t="e">
        <f>IF('Unit Types - Emission Rates'!#REF!=0,"",'Unit Types - Emission Rates'!#REF!)</f>
        <v>#REF!</v>
      </c>
      <c r="C587" s="269" t="e">
        <f>IF('Unit Types - Emission Rates'!#REF!=0,"",'Unit Types - Emission Rates'!#REF!)</f>
        <v>#REF!</v>
      </c>
      <c r="D587" s="269" t="e">
        <f>IF('Unit Types - Emission Rates'!#REF!=0,"",'Unit Types - Emission Rates'!#REF!)</f>
        <v>#REF!</v>
      </c>
      <c r="E587" s="269" t="e">
        <f>IF('Unit Types - Emission Rates'!#REF!="","",'Unit Types - Emission Rates'!#REF!)</f>
        <v>#REF!</v>
      </c>
      <c r="F587" s="269" t="e">
        <f>IF('Unit Types - Emission Rates'!#REF!="","",'Unit Types - Emission Rates'!#REF!)</f>
        <v>#REF!</v>
      </c>
      <c r="G587" s="261"/>
      <c r="H587" s="262"/>
      <c r="I587" s="259"/>
    </row>
    <row r="588" spans="1:9" x14ac:dyDescent="0.2">
      <c r="A588" s="265" t="s">
        <v>433</v>
      </c>
      <c r="B588" s="269" t="e">
        <f>IF('Unit Types - Emission Rates'!#REF!=0,"",'Unit Types - Emission Rates'!#REF!)</f>
        <v>#REF!</v>
      </c>
      <c r="C588" s="269" t="e">
        <f>IF('Unit Types - Emission Rates'!#REF!=0,"",'Unit Types - Emission Rates'!#REF!)</f>
        <v>#REF!</v>
      </c>
      <c r="D588" s="269" t="e">
        <f>IF('Unit Types - Emission Rates'!#REF!=0,"",'Unit Types - Emission Rates'!#REF!)</f>
        <v>#REF!</v>
      </c>
      <c r="E588" s="269" t="e">
        <f>IF('Unit Types - Emission Rates'!#REF!="","",'Unit Types - Emission Rates'!#REF!)</f>
        <v>#REF!</v>
      </c>
      <c r="F588" s="269" t="e">
        <f>IF('Unit Types - Emission Rates'!#REF!="","",'Unit Types - Emission Rates'!#REF!)</f>
        <v>#REF!</v>
      </c>
      <c r="G588" s="261"/>
      <c r="H588" s="262"/>
      <c r="I588" s="259"/>
    </row>
    <row r="589" spans="1:9" x14ac:dyDescent="0.2">
      <c r="A589" s="265" t="s">
        <v>433</v>
      </c>
      <c r="B589" s="269" t="e">
        <f>IF('Unit Types - Emission Rates'!#REF!=0,"",'Unit Types - Emission Rates'!#REF!)</f>
        <v>#REF!</v>
      </c>
      <c r="C589" s="269" t="e">
        <f>IF('Unit Types - Emission Rates'!#REF!=0,"",'Unit Types - Emission Rates'!#REF!)</f>
        <v>#REF!</v>
      </c>
      <c r="D589" s="269" t="e">
        <f>IF('Unit Types - Emission Rates'!#REF!=0,"",'Unit Types - Emission Rates'!#REF!)</f>
        <v>#REF!</v>
      </c>
      <c r="E589" s="269" t="e">
        <f>IF('Unit Types - Emission Rates'!#REF!="","",'Unit Types - Emission Rates'!#REF!)</f>
        <v>#REF!</v>
      </c>
      <c r="F589" s="269" t="e">
        <f>IF('Unit Types - Emission Rates'!#REF!="","",'Unit Types - Emission Rates'!#REF!)</f>
        <v>#REF!</v>
      </c>
      <c r="G589" s="261"/>
      <c r="H589" s="262"/>
      <c r="I589" s="259"/>
    </row>
    <row r="590" spans="1:9" x14ac:dyDescent="0.2">
      <c r="A590" s="265" t="s">
        <v>433</v>
      </c>
      <c r="B590" s="269" t="e">
        <f>IF('Unit Types - Emission Rates'!#REF!=0,"",'Unit Types - Emission Rates'!#REF!)</f>
        <v>#REF!</v>
      </c>
      <c r="C590" s="269" t="e">
        <f>IF('Unit Types - Emission Rates'!#REF!=0,"",'Unit Types - Emission Rates'!#REF!)</f>
        <v>#REF!</v>
      </c>
      <c r="D590" s="269" t="e">
        <f>IF('Unit Types - Emission Rates'!#REF!=0,"",'Unit Types - Emission Rates'!#REF!)</f>
        <v>#REF!</v>
      </c>
      <c r="E590" s="269" t="e">
        <f>IF('Unit Types - Emission Rates'!#REF!="","",'Unit Types - Emission Rates'!#REF!)</f>
        <v>#REF!</v>
      </c>
      <c r="F590" s="269" t="e">
        <f>IF('Unit Types - Emission Rates'!#REF!="","",'Unit Types - Emission Rates'!#REF!)</f>
        <v>#REF!</v>
      </c>
      <c r="G590" s="261"/>
      <c r="H590" s="262"/>
      <c r="I590" s="259"/>
    </row>
    <row r="591" spans="1:9" x14ac:dyDescent="0.2">
      <c r="A591" s="265" t="s">
        <v>433</v>
      </c>
      <c r="B591" s="269" t="e">
        <f>IF('Unit Types - Emission Rates'!#REF!=0,"",'Unit Types - Emission Rates'!#REF!)</f>
        <v>#REF!</v>
      </c>
      <c r="C591" s="269" t="e">
        <f>IF('Unit Types - Emission Rates'!#REF!=0,"",'Unit Types - Emission Rates'!#REF!)</f>
        <v>#REF!</v>
      </c>
      <c r="D591" s="269" t="e">
        <f>IF('Unit Types - Emission Rates'!#REF!=0,"",'Unit Types - Emission Rates'!#REF!)</f>
        <v>#REF!</v>
      </c>
      <c r="E591" s="269" t="e">
        <f>IF('Unit Types - Emission Rates'!#REF!="","",'Unit Types - Emission Rates'!#REF!)</f>
        <v>#REF!</v>
      </c>
      <c r="F591" s="269" t="e">
        <f>IF('Unit Types - Emission Rates'!#REF!="","",'Unit Types - Emission Rates'!#REF!)</f>
        <v>#REF!</v>
      </c>
      <c r="G591" s="261"/>
      <c r="H591" s="262"/>
      <c r="I591" s="259"/>
    </row>
    <row r="592" spans="1:9" x14ac:dyDescent="0.2">
      <c r="A592" s="265" t="s">
        <v>433</v>
      </c>
      <c r="B592" s="269" t="e">
        <f>IF('Unit Types - Emission Rates'!#REF!=0,"",'Unit Types - Emission Rates'!#REF!)</f>
        <v>#REF!</v>
      </c>
      <c r="C592" s="269" t="e">
        <f>IF('Unit Types - Emission Rates'!#REF!=0,"",'Unit Types - Emission Rates'!#REF!)</f>
        <v>#REF!</v>
      </c>
      <c r="D592" s="269" t="e">
        <f>IF('Unit Types - Emission Rates'!#REF!=0,"",'Unit Types - Emission Rates'!#REF!)</f>
        <v>#REF!</v>
      </c>
      <c r="E592" s="269" t="e">
        <f>IF('Unit Types - Emission Rates'!#REF!="","",'Unit Types - Emission Rates'!#REF!)</f>
        <v>#REF!</v>
      </c>
      <c r="F592" s="269" t="e">
        <f>IF('Unit Types - Emission Rates'!#REF!="","",'Unit Types - Emission Rates'!#REF!)</f>
        <v>#REF!</v>
      </c>
      <c r="G592" s="261"/>
      <c r="H592" s="262"/>
      <c r="I592" s="259"/>
    </row>
    <row r="593" spans="1:9" x14ac:dyDescent="0.2">
      <c r="A593" s="265" t="s">
        <v>433</v>
      </c>
      <c r="B593" s="269" t="e">
        <f>IF('Unit Types - Emission Rates'!#REF!=0,"",'Unit Types - Emission Rates'!#REF!)</f>
        <v>#REF!</v>
      </c>
      <c r="C593" s="269" t="e">
        <f>IF('Unit Types - Emission Rates'!#REF!=0,"",'Unit Types - Emission Rates'!#REF!)</f>
        <v>#REF!</v>
      </c>
      <c r="D593" s="269" t="e">
        <f>IF('Unit Types - Emission Rates'!#REF!=0,"",'Unit Types - Emission Rates'!#REF!)</f>
        <v>#REF!</v>
      </c>
      <c r="E593" s="269" t="e">
        <f>IF('Unit Types - Emission Rates'!#REF!="","",'Unit Types - Emission Rates'!#REF!)</f>
        <v>#REF!</v>
      </c>
      <c r="F593" s="269" t="e">
        <f>IF('Unit Types - Emission Rates'!#REF!="","",'Unit Types - Emission Rates'!#REF!)</f>
        <v>#REF!</v>
      </c>
      <c r="G593" s="261"/>
      <c r="H593" s="262"/>
      <c r="I593" s="259"/>
    </row>
    <row r="594" spans="1:9" x14ac:dyDescent="0.2">
      <c r="A594" s="265" t="s">
        <v>433</v>
      </c>
      <c r="B594" s="269" t="e">
        <f>IF('Unit Types - Emission Rates'!#REF!=0,"",'Unit Types - Emission Rates'!#REF!)</f>
        <v>#REF!</v>
      </c>
      <c r="C594" s="269" t="e">
        <f>IF('Unit Types - Emission Rates'!#REF!=0,"",'Unit Types - Emission Rates'!#REF!)</f>
        <v>#REF!</v>
      </c>
      <c r="D594" s="269" t="e">
        <f>IF('Unit Types - Emission Rates'!#REF!=0,"",'Unit Types - Emission Rates'!#REF!)</f>
        <v>#REF!</v>
      </c>
      <c r="E594" s="269" t="e">
        <f>IF('Unit Types - Emission Rates'!#REF!="","",'Unit Types - Emission Rates'!#REF!)</f>
        <v>#REF!</v>
      </c>
      <c r="F594" s="269" t="e">
        <f>IF('Unit Types - Emission Rates'!#REF!="","",'Unit Types - Emission Rates'!#REF!)</f>
        <v>#REF!</v>
      </c>
      <c r="G594" s="261"/>
      <c r="H594" s="262"/>
      <c r="I594" s="259"/>
    </row>
    <row r="595" spans="1:9" x14ac:dyDescent="0.2">
      <c r="A595" s="265" t="s">
        <v>433</v>
      </c>
      <c r="B595" s="269" t="e">
        <f>IF('Unit Types - Emission Rates'!#REF!=0,"",'Unit Types - Emission Rates'!#REF!)</f>
        <v>#REF!</v>
      </c>
      <c r="C595" s="269" t="e">
        <f>IF('Unit Types - Emission Rates'!#REF!=0,"",'Unit Types - Emission Rates'!#REF!)</f>
        <v>#REF!</v>
      </c>
      <c r="D595" s="269" t="e">
        <f>IF('Unit Types - Emission Rates'!#REF!=0,"",'Unit Types - Emission Rates'!#REF!)</f>
        <v>#REF!</v>
      </c>
      <c r="E595" s="269" t="e">
        <f>IF('Unit Types - Emission Rates'!#REF!="","",'Unit Types - Emission Rates'!#REF!)</f>
        <v>#REF!</v>
      </c>
      <c r="F595" s="269" t="e">
        <f>IF('Unit Types - Emission Rates'!#REF!="","",'Unit Types - Emission Rates'!#REF!)</f>
        <v>#REF!</v>
      </c>
      <c r="G595" s="261"/>
      <c r="H595" s="262"/>
      <c r="I595" s="259"/>
    </row>
    <row r="596" spans="1:9" x14ac:dyDescent="0.2">
      <c r="A596" s="265" t="s">
        <v>433</v>
      </c>
      <c r="B596" s="269" t="e">
        <f>IF('Unit Types - Emission Rates'!#REF!=0,"",'Unit Types - Emission Rates'!#REF!)</f>
        <v>#REF!</v>
      </c>
      <c r="C596" s="269" t="e">
        <f>IF('Unit Types - Emission Rates'!#REF!=0,"",'Unit Types - Emission Rates'!#REF!)</f>
        <v>#REF!</v>
      </c>
      <c r="D596" s="269" t="e">
        <f>IF('Unit Types - Emission Rates'!#REF!=0,"",'Unit Types - Emission Rates'!#REF!)</f>
        <v>#REF!</v>
      </c>
      <c r="E596" s="269" t="e">
        <f>IF('Unit Types - Emission Rates'!#REF!="","",'Unit Types - Emission Rates'!#REF!)</f>
        <v>#REF!</v>
      </c>
      <c r="F596" s="269" t="e">
        <f>IF('Unit Types - Emission Rates'!#REF!="","",'Unit Types - Emission Rates'!#REF!)</f>
        <v>#REF!</v>
      </c>
      <c r="G596" s="261"/>
      <c r="H596" s="262"/>
      <c r="I596" s="259"/>
    </row>
    <row r="597" spans="1:9" x14ac:dyDescent="0.2">
      <c r="A597" s="265" t="s">
        <v>433</v>
      </c>
      <c r="B597" s="269" t="e">
        <f>IF('Unit Types - Emission Rates'!#REF!=0,"",'Unit Types - Emission Rates'!#REF!)</f>
        <v>#REF!</v>
      </c>
      <c r="C597" s="269" t="e">
        <f>IF('Unit Types - Emission Rates'!#REF!=0,"",'Unit Types - Emission Rates'!#REF!)</f>
        <v>#REF!</v>
      </c>
      <c r="D597" s="269" t="e">
        <f>IF('Unit Types - Emission Rates'!#REF!=0,"",'Unit Types - Emission Rates'!#REF!)</f>
        <v>#REF!</v>
      </c>
      <c r="E597" s="269" t="e">
        <f>IF('Unit Types - Emission Rates'!#REF!="","",'Unit Types - Emission Rates'!#REF!)</f>
        <v>#REF!</v>
      </c>
      <c r="F597" s="269" t="e">
        <f>IF('Unit Types - Emission Rates'!#REF!="","",'Unit Types - Emission Rates'!#REF!)</f>
        <v>#REF!</v>
      </c>
      <c r="G597" s="261"/>
      <c r="H597" s="262"/>
      <c r="I597" s="259"/>
    </row>
    <row r="598" spans="1:9" x14ac:dyDescent="0.2">
      <c r="A598" s="265" t="s">
        <v>433</v>
      </c>
      <c r="B598" s="269" t="e">
        <f>IF('Unit Types - Emission Rates'!#REF!=0,"",'Unit Types - Emission Rates'!#REF!)</f>
        <v>#REF!</v>
      </c>
      <c r="C598" s="269" t="e">
        <f>IF('Unit Types - Emission Rates'!#REF!=0,"",'Unit Types - Emission Rates'!#REF!)</f>
        <v>#REF!</v>
      </c>
      <c r="D598" s="269" t="e">
        <f>IF('Unit Types - Emission Rates'!#REF!=0,"",'Unit Types - Emission Rates'!#REF!)</f>
        <v>#REF!</v>
      </c>
      <c r="E598" s="269" t="e">
        <f>IF('Unit Types - Emission Rates'!#REF!="","",'Unit Types - Emission Rates'!#REF!)</f>
        <v>#REF!</v>
      </c>
      <c r="F598" s="269" t="e">
        <f>IF('Unit Types - Emission Rates'!#REF!="","",'Unit Types - Emission Rates'!#REF!)</f>
        <v>#REF!</v>
      </c>
      <c r="G598" s="261"/>
      <c r="H598" s="262"/>
      <c r="I598" s="259"/>
    </row>
    <row r="599" spans="1:9" x14ac:dyDescent="0.2">
      <c r="A599" s="265" t="s">
        <v>433</v>
      </c>
      <c r="B599" s="269" t="e">
        <f>IF('Unit Types - Emission Rates'!#REF!=0,"",'Unit Types - Emission Rates'!#REF!)</f>
        <v>#REF!</v>
      </c>
      <c r="C599" s="269" t="e">
        <f>IF('Unit Types - Emission Rates'!#REF!=0,"",'Unit Types - Emission Rates'!#REF!)</f>
        <v>#REF!</v>
      </c>
      <c r="D599" s="269" t="e">
        <f>IF('Unit Types - Emission Rates'!#REF!=0,"",'Unit Types - Emission Rates'!#REF!)</f>
        <v>#REF!</v>
      </c>
      <c r="E599" s="269" t="e">
        <f>IF('Unit Types - Emission Rates'!#REF!="","",'Unit Types - Emission Rates'!#REF!)</f>
        <v>#REF!</v>
      </c>
      <c r="F599" s="269" t="e">
        <f>IF('Unit Types - Emission Rates'!#REF!="","",'Unit Types - Emission Rates'!#REF!)</f>
        <v>#REF!</v>
      </c>
      <c r="G599" s="261"/>
      <c r="H599" s="262"/>
      <c r="I599" s="259"/>
    </row>
    <row r="600" spans="1:9" x14ac:dyDescent="0.2">
      <c r="A600" s="265" t="s">
        <v>433</v>
      </c>
      <c r="B600" s="269" t="e">
        <f>IF('Unit Types - Emission Rates'!#REF!=0,"",'Unit Types - Emission Rates'!#REF!)</f>
        <v>#REF!</v>
      </c>
      <c r="C600" s="269" t="e">
        <f>IF('Unit Types - Emission Rates'!#REF!=0,"",'Unit Types - Emission Rates'!#REF!)</f>
        <v>#REF!</v>
      </c>
      <c r="D600" s="269" t="e">
        <f>IF('Unit Types - Emission Rates'!#REF!=0,"",'Unit Types - Emission Rates'!#REF!)</f>
        <v>#REF!</v>
      </c>
      <c r="E600" s="269" t="e">
        <f>IF('Unit Types - Emission Rates'!#REF!="","",'Unit Types - Emission Rates'!#REF!)</f>
        <v>#REF!</v>
      </c>
      <c r="F600" s="269" t="e">
        <f>IF('Unit Types - Emission Rates'!#REF!="","",'Unit Types - Emission Rates'!#REF!)</f>
        <v>#REF!</v>
      </c>
      <c r="G600" s="261"/>
      <c r="H600" s="262"/>
      <c r="I600" s="259"/>
    </row>
    <row r="601" spans="1:9" x14ac:dyDescent="0.2">
      <c r="A601" s="265" t="s">
        <v>433</v>
      </c>
      <c r="B601" s="269" t="e">
        <f>IF('Unit Types - Emission Rates'!#REF!=0,"",'Unit Types - Emission Rates'!#REF!)</f>
        <v>#REF!</v>
      </c>
      <c r="C601" s="269" t="e">
        <f>IF('Unit Types - Emission Rates'!#REF!=0,"",'Unit Types - Emission Rates'!#REF!)</f>
        <v>#REF!</v>
      </c>
      <c r="D601" s="269" t="e">
        <f>IF('Unit Types - Emission Rates'!#REF!=0,"",'Unit Types - Emission Rates'!#REF!)</f>
        <v>#REF!</v>
      </c>
      <c r="E601" s="269" t="e">
        <f>IF('Unit Types - Emission Rates'!#REF!="","",'Unit Types - Emission Rates'!#REF!)</f>
        <v>#REF!</v>
      </c>
      <c r="F601" s="269" t="e">
        <f>IF('Unit Types - Emission Rates'!#REF!="","",'Unit Types - Emission Rates'!#REF!)</f>
        <v>#REF!</v>
      </c>
      <c r="G601" s="261"/>
      <c r="H601" s="262"/>
      <c r="I601" s="259"/>
    </row>
    <row r="602" spans="1:9" x14ac:dyDescent="0.2">
      <c r="A602" s="265" t="s">
        <v>433</v>
      </c>
      <c r="B602" s="269" t="e">
        <f>IF('Unit Types - Emission Rates'!#REF!=0,"",'Unit Types - Emission Rates'!#REF!)</f>
        <v>#REF!</v>
      </c>
      <c r="C602" s="269" t="e">
        <f>IF('Unit Types - Emission Rates'!#REF!=0,"",'Unit Types - Emission Rates'!#REF!)</f>
        <v>#REF!</v>
      </c>
      <c r="D602" s="269" t="e">
        <f>IF('Unit Types - Emission Rates'!#REF!=0,"",'Unit Types - Emission Rates'!#REF!)</f>
        <v>#REF!</v>
      </c>
      <c r="E602" s="269" t="e">
        <f>IF('Unit Types - Emission Rates'!#REF!="","",'Unit Types - Emission Rates'!#REF!)</f>
        <v>#REF!</v>
      </c>
      <c r="F602" s="269" t="e">
        <f>IF('Unit Types - Emission Rates'!#REF!="","",'Unit Types - Emission Rates'!#REF!)</f>
        <v>#REF!</v>
      </c>
      <c r="G602" s="261"/>
      <c r="H602" s="262"/>
      <c r="I602" s="259"/>
    </row>
    <row r="603" spans="1:9" x14ac:dyDescent="0.2">
      <c r="A603" s="265" t="s">
        <v>433</v>
      </c>
      <c r="B603" s="269" t="e">
        <f>IF('Unit Types - Emission Rates'!#REF!=0,"",'Unit Types - Emission Rates'!#REF!)</f>
        <v>#REF!</v>
      </c>
      <c r="C603" s="269" t="e">
        <f>IF('Unit Types - Emission Rates'!#REF!=0,"",'Unit Types - Emission Rates'!#REF!)</f>
        <v>#REF!</v>
      </c>
      <c r="D603" s="269" t="e">
        <f>IF('Unit Types - Emission Rates'!#REF!=0,"",'Unit Types - Emission Rates'!#REF!)</f>
        <v>#REF!</v>
      </c>
      <c r="E603" s="269" t="e">
        <f>IF('Unit Types - Emission Rates'!#REF!="","",'Unit Types - Emission Rates'!#REF!)</f>
        <v>#REF!</v>
      </c>
      <c r="F603" s="269" t="e">
        <f>IF('Unit Types - Emission Rates'!#REF!="","",'Unit Types - Emission Rates'!#REF!)</f>
        <v>#REF!</v>
      </c>
      <c r="G603" s="261"/>
      <c r="H603" s="262"/>
      <c r="I603" s="259"/>
    </row>
    <row r="604" spans="1:9" x14ac:dyDescent="0.2">
      <c r="A604" s="265" t="s">
        <v>433</v>
      </c>
      <c r="B604" s="269" t="e">
        <f>IF('Unit Types - Emission Rates'!#REF!=0,"",'Unit Types - Emission Rates'!#REF!)</f>
        <v>#REF!</v>
      </c>
      <c r="C604" s="269" t="e">
        <f>IF('Unit Types - Emission Rates'!#REF!=0,"",'Unit Types - Emission Rates'!#REF!)</f>
        <v>#REF!</v>
      </c>
      <c r="D604" s="269" t="e">
        <f>IF('Unit Types - Emission Rates'!#REF!=0,"",'Unit Types - Emission Rates'!#REF!)</f>
        <v>#REF!</v>
      </c>
      <c r="E604" s="269" t="e">
        <f>IF('Unit Types - Emission Rates'!#REF!="","",'Unit Types - Emission Rates'!#REF!)</f>
        <v>#REF!</v>
      </c>
      <c r="F604" s="269" t="e">
        <f>IF('Unit Types - Emission Rates'!#REF!="","",'Unit Types - Emission Rates'!#REF!)</f>
        <v>#REF!</v>
      </c>
      <c r="G604" s="261"/>
      <c r="H604" s="262"/>
      <c r="I604" s="259"/>
    </row>
    <row r="605" spans="1:9" x14ac:dyDescent="0.2">
      <c r="A605" s="265" t="s">
        <v>433</v>
      </c>
      <c r="B605" s="269" t="e">
        <f>IF('Unit Types - Emission Rates'!#REF!=0,"",'Unit Types - Emission Rates'!#REF!)</f>
        <v>#REF!</v>
      </c>
      <c r="C605" s="269" t="e">
        <f>IF('Unit Types - Emission Rates'!#REF!=0,"",'Unit Types - Emission Rates'!#REF!)</f>
        <v>#REF!</v>
      </c>
      <c r="D605" s="269" t="e">
        <f>IF('Unit Types - Emission Rates'!#REF!=0,"",'Unit Types - Emission Rates'!#REF!)</f>
        <v>#REF!</v>
      </c>
      <c r="E605" s="269" t="e">
        <f>IF('Unit Types - Emission Rates'!#REF!="","",'Unit Types - Emission Rates'!#REF!)</f>
        <v>#REF!</v>
      </c>
      <c r="F605" s="269" t="e">
        <f>IF('Unit Types - Emission Rates'!#REF!="","",'Unit Types - Emission Rates'!#REF!)</f>
        <v>#REF!</v>
      </c>
      <c r="G605" s="261"/>
      <c r="H605" s="262"/>
      <c r="I605" s="259"/>
    </row>
    <row r="606" spans="1:9" x14ac:dyDescent="0.2">
      <c r="A606" s="265" t="s">
        <v>433</v>
      </c>
      <c r="B606" s="269" t="e">
        <f>IF('Unit Types - Emission Rates'!#REF!=0,"",'Unit Types - Emission Rates'!#REF!)</f>
        <v>#REF!</v>
      </c>
      <c r="C606" s="269" t="e">
        <f>IF('Unit Types - Emission Rates'!#REF!=0,"",'Unit Types - Emission Rates'!#REF!)</f>
        <v>#REF!</v>
      </c>
      <c r="D606" s="269" t="e">
        <f>IF('Unit Types - Emission Rates'!#REF!=0,"",'Unit Types - Emission Rates'!#REF!)</f>
        <v>#REF!</v>
      </c>
      <c r="E606" s="269" t="e">
        <f>IF('Unit Types - Emission Rates'!#REF!="","",'Unit Types - Emission Rates'!#REF!)</f>
        <v>#REF!</v>
      </c>
      <c r="F606" s="269" t="e">
        <f>IF('Unit Types - Emission Rates'!#REF!="","",'Unit Types - Emission Rates'!#REF!)</f>
        <v>#REF!</v>
      </c>
      <c r="G606" s="261"/>
      <c r="H606" s="262"/>
      <c r="I606" s="259"/>
    </row>
    <row r="607" spans="1:9" x14ac:dyDescent="0.2">
      <c r="A607" s="265" t="s">
        <v>433</v>
      </c>
      <c r="B607" s="269" t="e">
        <f>IF('Unit Types - Emission Rates'!#REF!=0,"",'Unit Types - Emission Rates'!#REF!)</f>
        <v>#REF!</v>
      </c>
      <c r="C607" s="269" t="e">
        <f>IF('Unit Types - Emission Rates'!#REF!=0,"",'Unit Types - Emission Rates'!#REF!)</f>
        <v>#REF!</v>
      </c>
      <c r="D607" s="269" t="e">
        <f>IF('Unit Types - Emission Rates'!#REF!=0,"",'Unit Types - Emission Rates'!#REF!)</f>
        <v>#REF!</v>
      </c>
      <c r="E607" s="269" t="e">
        <f>IF('Unit Types - Emission Rates'!#REF!="","",'Unit Types - Emission Rates'!#REF!)</f>
        <v>#REF!</v>
      </c>
      <c r="F607" s="269" t="e">
        <f>IF('Unit Types - Emission Rates'!#REF!="","",'Unit Types - Emission Rates'!#REF!)</f>
        <v>#REF!</v>
      </c>
      <c r="G607" s="261"/>
      <c r="H607" s="262"/>
      <c r="I607" s="259"/>
    </row>
    <row r="608" spans="1:9" x14ac:dyDescent="0.2">
      <c r="A608" s="265" t="s">
        <v>433</v>
      </c>
      <c r="B608" s="269" t="e">
        <f>IF('Unit Types - Emission Rates'!#REF!=0,"",'Unit Types - Emission Rates'!#REF!)</f>
        <v>#REF!</v>
      </c>
      <c r="C608" s="269" t="e">
        <f>IF('Unit Types - Emission Rates'!#REF!=0,"",'Unit Types - Emission Rates'!#REF!)</f>
        <v>#REF!</v>
      </c>
      <c r="D608" s="269" t="e">
        <f>IF('Unit Types - Emission Rates'!#REF!=0,"",'Unit Types - Emission Rates'!#REF!)</f>
        <v>#REF!</v>
      </c>
      <c r="E608" s="269" t="e">
        <f>IF('Unit Types - Emission Rates'!#REF!="","",'Unit Types - Emission Rates'!#REF!)</f>
        <v>#REF!</v>
      </c>
      <c r="F608" s="269" t="e">
        <f>IF('Unit Types - Emission Rates'!#REF!="","",'Unit Types - Emission Rates'!#REF!)</f>
        <v>#REF!</v>
      </c>
      <c r="G608" s="261"/>
      <c r="H608" s="262"/>
      <c r="I608" s="259"/>
    </row>
    <row r="609" spans="1:9" x14ac:dyDescent="0.2">
      <c r="A609" s="265" t="s">
        <v>433</v>
      </c>
      <c r="B609" s="269" t="e">
        <f>IF('Unit Types - Emission Rates'!#REF!=0,"",'Unit Types - Emission Rates'!#REF!)</f>
        <v>#REF!</v>
      </c>
      <c r="C609" s="269" t="e">
        <f>IF('Unit Types - Emission Rates'!#REF!=0,"",'Unit Types - Emission Rates'!#REF!)</f>
        <v>#REF!</v>
      </c>
      <c r="D609" s="269" t="e">
        <f>IF('Unit Types - Emission Rates'!#REF!=0,"",'Unit Types - Emission Rates'!#REF!)</f>
        <v>#REF!</v>
      </c>
      <c r="E609" s="269" t="e">
        <f>IF('Unit Types - Emission Rates'!#REF!="","",'Unit Types - Emission Rates'!#REF!)</f>
        <v>#REF!</v>
      </c>
      <c r="F609" s="269" t="e">
        <f>IF('Unit Types - Emission Rates'!#REF!="","",'Unit Types - Emission Rates'!#REF!)</f>
        <v>#REF!</v>
      </c>
      <c r="G609" s="261"/>
      <c r="H609" s="262"/>
      <c r="I609" s="259"/>
    </row>
    <row r="610" spans="1:9" x14ac:dyDescent="0.2">
      <c r="A610" s="265" t="s">
        <v>433</v>
      </c>
      <c r="B610" s="269" t="e">
        <f>IF('Unit Types - Emission Rates'!#REF!=0,"",'Unit Types - Emission Rates'!#REF!)</f>
        <v>#REF!</v>
      </c>
      <c r="C610" s="269" t="e">
        <f>IF('Unit Types - Emission Rates'!#REF!=0,"",'Unit Types - Emission Rates'!#REF!)</f>
        <v>#REF!</v>
      </c>
      <c r="D610" s="269" t="e">
        <f>IF('Unit Types - Emission Rates'!#REF!=0,"",'Unit Types - Emission Rates'!#REF!)</f>
        <v>#REF!</v>
      </c>
      <c r="E610" s="269" t="e">
        <f>IF('Unit Types - Emission Rates'!#REF!="","",'Unit Types - Emission Rates'!#REF!)</f>
        <v>#REF!</v>
      </c>
      <c r="F610" s="269" t="e">
        <f>IF('Unit Types - Emission Rates'!#REF!="","",'Unit Types - Emission Rates'!#REF!)</f>
        <v>#REF!</v>
      </c>
      <c r="G610" s="261"/>
      <c r="H610" s="262"/>
      <c r="I610" s="259"/>
    </row>
    <row r="611" spans="1:9" x14ac:dyDescent="0.2">
      <c r="A611" s="265" t="s">
        <v>433</v>
      </c>
      <c r="B611" s="269" t="e">
        <f>IF('Unit Types - Emission Rates'!#REF!=0,"",'Unit Types - Emission Rates'!#REF!)</f>
        <v>#REF!</v>
      </c>
      <c r="C611" s="269" t="e">
        <f>IF('Unit Types - Emission Rates'!#REF!=0,"",'Unit Types - Emission Rates'!#REF!)</f>
        <v>#REF!</v>
      </c>
      <c r="D611" s="269" t="e">
        <f>IF('Unit Types - Emission Rates'!#REF!=0,"",'Unit Types - Emission Rates'!#REF!)</f>
        <v>#REF!</v>
      </c>
      <c r="E611" s="269" t="e">
        <f>IF('Unit Types - Emission Rates'!#REF!="","",'Unit Types - Emission Rates'!#REF!)</f>
        <v>#REF!</v>
      </c>
      <c r="F611" s="269" t="e">
        <f>IF('Unit Types - Emission Rates'!#REF!="","",'Unit Types - Emission Rates'!#REF!)</f>
        <v>#REF!</v>
      </c>
      <c r="G611" s="261"/>
      <c r="H611" s="262"/>
      <c r="I611" s="259"/>
    </row>
    <row r="612" spans="1:9" x14ac:dyDescent="0.2">
      <c r="A612" s="265" t="s">
        <v>433</v>
      </c>
      <c r="B612" s="269" t="e">
        <f>IF('Unit Types - Emission Rates'!#REF!=0,"",'Unit Types - Emission Rates'!#REF!)</f>
        <v>#REF!</v>
      </c>
      <c r="C612" s="269" t="e">
        <f>IF('Unit Types - Emission Rates'!#REF!=0,"",'Unit Types - Emission Rates'!#REF!)</f>
        <v>#REF!</v>
      </c>
      <c r="D612" s="269" t="e">
        <f>IF('Unit Types - Emission Rates'!#REF!=0,"",'Unit Types - Emission Rates'!#REF!)</f>
        <v>#REF!</v>
      </c>
      <c r="E612" s="269" t="e">
        <f>IF('Unit Types - Emission Rates'!#REF!="","",'Unit Types - Emission Rates'!#REF!)</f>
        <v>#REF!</v>
      </c>
      <c r="F612" s="269" t="e">
        <f>IF('Unit Types - Emission Rates'!#REF!="","",'Unit Types - Emission Rates'!#REF!)</f>
        <v>#REF!</v>
      </c>
      <c r="G612" s="261"/>
      <c r="H612" s="262"/>
      <c r="I612" s="259"/>
    </row>
    <row r="613" spans="1:9" x14ac:dyDescent="0.2">
      <c r="A613" s="265" t="s">
        <v>433</v>
      </c>
      <c r="B613" s="269" t="e">
        <f>IF('Unit Types - Emission Rates'!#REF!=0,"",'Unit Types - Emission Rates'!#REF!)</f>
        <v>#REF!</v>
      </c>
      <c r="C613" s="269" t="e">
        <f>IF('Unit Types - Emission Rates'!#REF!=0,"",'Unit Types - Emission Rates'!#REF!)</f>
        <v>#REF!</v>
      </c>
      <c r="D613" s="269" t="e">
        <f>IF('Unit Types - Emission Rates'!#REF!=0,"",'Unit Types - Emission Rates'!#REF!)</f>
        <v>#REF!</v>
      </c>
      <c r="E613" s="269" t="e">
        <f>IF('Unit Types - Emission Rates'!#REF!="","",'Unit Types - Emission Rates'!#REF!)</f>
        <v>#REF!</v>
      </c>
      <c r="F613" s="269" t="e">
        <f>IF('Unit Types - Emission Rates'!#REF!="","",'Unit Types - Emission Rates'!#REF!)</f>
        <v>#REF!</v>
      </c>
      <c r="G613" s="261"/>
      <c r="H613" s="262"/>
      <c r="I613" s="259"/>
    </row>
    <row r="614" spans="1:9" x14ac:dyDescent="0.2">
      <c r="A614" s="265" t="s">
        <v>433</v>
      </c>
      <c r="B614" s="269" t="e">
        <f>IF('Unit Types - Emission Rates'!#REF!=0,"",'Unit Types - Emission Rates'!#REF!)</f>
        <v>#REF!</v>
      </c>
      <c r="C614" s="269" t="e">
        <f>IF('Unit Types - Emission Rates'!#REF!=0,"",'Unit Types - Emission Rates'!#REF!)</f>
        <v>#REF!</v>
      </c>
      <c r="D614" s="269" t="e">
        <f>IF('Unit Types - Emission Rates'!#REF!=0,"",'Unit Types - Emission Rates'!#REF!)</f>
        <v>#REF!</v>
      </c>
      <c r="E614" s="269" t="e">
        <f>IF('Unit Types - Emission Rates'!#REF!="","",'Unit Types - Emission Rates'!#REF!)</f>
        <v>#REF!</v>
      </c>
      <c r="F614" s="269" t="e">
        <f>IF('Unit Types - Emission Rates'!#REF!="","",'Unit Types - Emission Rates'!#REF!)</f>
        <v>#REF!</v>
      </c>
      <c r="G614" s="261"/>
      <c r="H614" s="262"/>
      <c r="I614" s="259"/>
    </row>
    <row r="615" spans="1:9" x14ac:dyDescent="0.2">
      <c r="A615" s="265" t="s">
        <v>433</v>
      </c>
      <c r="B615" s="269" t="e">
        <f>IF('Unit Types - Emission Rates'!#REF!=0,"",'Unit Types - Emission Rates'!#REF!)</f>
        <v>#REF!</v>
      </c>
      <c r="C615" s="269" t="e">
        <f>IF('Unit Types - Emission Rates'!#REF!=0,"",'Unit Types - Emission Rates'!#REF!)</f>
        <v>#REF!</v>
      </c>
      <c r="D615" s="269" t="e">
        <f>IF('Unit Types - Emission Rates'!#REF!=0,"",'Unit Types - Emission Rates'!#REF!)</f>
        <v>#REF!</v>
      </c>
      <c r="E615" s="269" t="e">
        <f>IF('Unit Types - Emission Rates'!#REF!="","",'Unit Types - Emission Rates'!#REF!)</f>
        <v>#REF!</v>
      </c>
      <c r="F615" s="269" t="e">
        <f>IF('Unit Types - Emission Rates'!#REF!="","",'Unit Types - Emission Rates'!#REF!)</f>
        <v>#REF!</v>
      </c>
      <c r="G615" s="261"/>
      <c r="H615" s="262"/>
      <c r="I615" s="259"/>
    </row>
    <row r="616" spans="1:9" x14ac:dyDescent="0.2">
      <c r="A616" s="265" t="s">
        <v>433</v>
      </c>
      <c r="B616" s="269" t="e">
        <f>IF('Unit Types - Emission Rates'!#REF!=0,"",'Unit Types - Emission Rates'!#REF!)</f>
        <v>#REF!</v>
      </c>
      <c r="C616" s="269" t="e">
        <f>IF('Unit Types - Emission Rates'!#REF!=0,"",'Unit Types - Emission Rates'!#REF!)</f>
        <v>#REF!</v>
      </c>
      <c r="D616" s="269" t="e">
        <f>IF('Unit Types - Emission Rates'!#REF!=0,"",'Unit Types - Emission Rates'!#REF!)</f>
        <v>#REF!</v>
      </c>
      <c r="E616" s="269" t="e">
        <f>IF('Unit Types - Emission Rates'!#REF!="","",'Unit Types - Emission Rates'!#REF!)</f>
        <v>#REF!</v>
      </c>
      <c r="F616" s="269" t="e">
        <f>IF('Unit Types - Emission Rates'!#REF!="","",'Unit Types - Emission Rates'!#REF!)</f>
        <v>#REF!</v>
      </c>
      <c r="G616" s="261"/>
      <c r="H616" s="262"/>
      <c r="I616" s="259"/>
    </row>
    <row r="617" spans="1:9" x14ac:dyDescent="0.2">
      <c r="A617" s="265" t="s">
        <v>433</v>
      </c>
      <c r="B617" s="269" t="e">
        <f>IF('Unit Types - Emission Rates'!#REF!=0,"",'Unit Types - Emission Rates'!#REF!)</f>
        <v>#REF!</v>
      </c>
      <c r="C617" s="269" t="e">
        <f>IF('Unit Types - Emission Rates'!#REF!=0,"",'Unit Types - Emission Rates'!#REF!)</f>
        <v>#REF!</v>
      </c>
      <c r="D617" s="269" t="e">
        <f>IF('Unit Types - Emission Rates'!#REF!=0,"",'Unit Types - Emission Rates'!#REF!)</f>
        <v>#REF!</v>
      </c>
      <c r="E617" s="269" t="e">
        <f>IF('Unit Types - Emission Rates'!#REF!="","",'Unit Types - Emission Rates'!#REF!)</f>
        <v>#REF!</v>
      </c>
      <c r="F617" s="269" t="e">
        <f>IF('Unit Types - Emission Rates'!#REF!="","",'Unit Types - Emission Rates'!#REF!)</f>
        <v>#REF!</v>
      </c>
      <c r="G617" s="261"/>
      <c r="H617" s="262"/>
      <c r="I617" s="259"/>
    </row>
    <row r="618" spans="1:9" x14ac:dyDescent="0.2">
      <c r="A618" s="265" t="s">
        <v>433</v>
      </c>
      <c r="B618" s="269" t="e">
        <f>IF('Unit Types - Emission Rates'!#REF!=0,"",'Unit Types - Emission Rates'!#REF!)</f>
        <v>#REF!</v>
      </c>
      <c r="C618" s="269" t="e">
        <f>IF('Unit Types - Emission Rates'!#REF!=0,"",'Unit Types - Emission Rates'!#REF!)</f>
        <v>#REF!</v>
      </c>
      <c r="D618" s="269" t="e">
        <f>IF('Unit Types - Emission Rates'!#REF!=0,"",'Unit Types - Emission Rates'!#REF!)</f>
        <v>#REF!</v>
      </c>
      <c r="E618" s="269" t="e">
        <f>IF('Unit Types - Emission Rates'!#REF!="","",'Unit Types - Emission Rates'!#REF!)</f>
        <v>#REF!</v>
      </c>
      <c r="F618" s="269" t="e">
        <f>IF('Unit Types - Emission Rates'!#REF!="","",'Unit Types - Emission Rates'!#REF!)</f>
        <v>#REF!</v>
      </c>
      <c r="G618" s="261"/>
      <c r="H618" s="262"/>
      <c r="I618" s="259"/>
    </row>
    <row r="619" spans="1:9" x14ac:dyDescent="0.2">
      <c r="A619" s="265" t="s">
        <v>433</v>
      </c>
      <c r="B619" s="269" t="e">
        <f>IF('Unit Types - Emission Rates'!#REF!=0,"",'Unit Types - Emission Rates'!#REF!)</f>
        <v>#REF!</v>
      </c>
      <c r="C619" s="269" t="e">
        <f>IF('Unit Types - Emission Rates'!#REF!=0,"",'Unit Types - Emission Rates'!#REF!)</f>
        <v>#REF!</v>
      </c>
      <c r="D619" s="269" t="e">
        <f>IF('Unit Types - Emission Rates'!#REF!=0,"",'Unit Types - Emission Rates'!#REF!)</f>
        <v>#REF!</v>
      </c>
      <c r="E619" s="269" t="e">
        <f>IF('Unit Types - Emission Rates'!#REF!="","",'Unit Types - Emission Rates'!#REF!)</f>
        <v>#REF!</v>
      </c>
      <c r="F619" s="269" t="e">
        <f>IF('Unit Types - Emission Rates'!#REF!="","",'Unit Types - Emission Rates'!#REF!)</f>
        <v>#REF!</v>
      </c>
      <c r="G619" s="261"/>
      <c r="H619" s="262"/>
      <c r="I619" s="259"/>
    </row>
    <row r="620" spans="1:9" x14ac:dyDescent="0.2">
      <c r="A620" s="265" t="s">
        <v>433</v>
      </c>
      <c r="B620" s="269" t="e">
        <f>IF('Unit Types - Emission Rates'!#REF!=0,"",'Unit Types - Emission Rates'!#REF!)</f>
        <v>#REF!</v>
      </c>
      <c r="C620" s="269" t="e">
        <f>IF('Unit Types - Emission Rates'!#REF!=0,"",'Unit Types - Emission Rates'!#REF!)</f>
        <v>#REF!</v>
      </c>
      <c r="D620" s="269" t="e">
        <f>IF('Unit Types - Emission Rates'!#REF!=0,"",'Unit Types - Emission Rates'!#REF!)</f>
        <v>#REF!</v>
      </c>
      <c r="E620" s="269" t="e">
        <f>IF('Unit Types - Emission Rates'!#REF!="","",'Unit Types - Emission Rates'!#REF!)</f>
        <v>#REF!</v>
      </c>
      <c r="F620" s="269" t="e">
        <f>IF('Unit Types - Emission Rates'!#REF!="","",'Unit Types - Emission Rates'!#REF!)</f>
        <v>#REF!</v>
      </c>
      <c r="G620" s="261"/>
      <c r="H620" s="262"/>
      <c r="I620" s="259"/>
    </row>
    <row r="621" spans="1:9" x14ac:dyDescent="0.2">
      <c r="A621" s="265" t="s">
        <v>433</v>
      </c>
      <c r="B621" s="269" t="e">
        <f>IF('Unit Types - Emission Rates'!#REF!=0,"",'Unit Types - Emission Rates'!#REF!)</f>
        <v>#REF!</v>
      </c>
      <c r="C621" s="269" t="e">
        <f>IF('Unit Types - Emission Rates'!#REF!=0,"",'Unit Types - Emission Rates'!#REF!)</f>
        <v>#REF!</v>
      </c>
      <c r="D621" s="269" t="e">
        <f>IF('Unit Types - Emission Rates'!#REF!=0,"",'Unit Types - Emission Rates'!#REF!)</f>
        <v>#REF!</v>
      </c>
      <c r="E621" s="269" t="e">
        <f>IF('Unit Types - Emission Rates'!#REF!="","",'Unit Types - Emission Rates'!#REF!)</f>
        <v>#REF!</v>
      </c>
      <c r="F621" s="269" t="e">
        <f>IF('Unit Types - Emission Rates'!#REF!="","",'Unit Types - Emission Rates'!#REF!)</f>
        <v>#REF!</v>
      </c>
      <c r="G621" s="261"/>
      <c r="H621" s="262"/>
      <c r="I621" s="259"/>
    </row>
    <row r="622" spans="1:9" x14ac:dyDescent="0.2">
      <c r="A622" s="265" t="s">
        <v>433</v>
      </c>
      <c r="B622" s="269" t="e">
        <f>IF('Unit Types - Emission Rates'!#REF!=0,"",'Unit Types - Emission Rates'!#REF!)</f>
        <v>#REF!</v>
      </c>
      <c r="C622" s="269" t="e">
        <f>IF('Unit Types - Emission Rates'!#REF!=0,"",'Unit Types - Emission Rates'!#REF!)</f>
        <v>#REF!</v>
      </c>
      <c r="D622" s="269" t="e">
        <f>IF('Unit Types - Emission Rates'!#REF!=0,"",'Unit Types - Emission Rates'!#REF!)</f>
        <v>#REF!</v>
      </c>
      <c r="E622" s="269" t="e">
        <f>IF('Unit Types - Emission Rates'!#REF!="","",'Unit Types - Emission Rates'!#REF!)</f>
        <v>#REF!</v>
      </c>
      <c r="F622" s="269" t="e">
        <f>IF('Unit Types - Emission Rates'!#REF!="","",'Unit Types - Emission Rates'!#REF!)</f>
        <v>#REF!</v>
      </c>
      <c r="G622" s="261"/>
      <c r="H622" s="262"/>
      <c r="I622" s="259"/>
    </row>
    <row r="623" spans="1:9" x14ac:dyDescent="0.2">
      <c r="A623" s="265" t="s">
        <v>433</v>
      </c>
      <c r="B623" s="269" t="e">
        <f>IF('Unit Types - Emission Rates'!#REF!=0,"",'Unit Types - Emission Rates'!#REF!)</f>
        <v>#REF!</v>
      </c>
      <c r="C623" s="269" t="e">
        <f>IF('Unit Types - Emission Rates'!#REF!=0,"",'Unit Types - Emission Rates'!#REF!)</f>
        <v>#REF!</v>
      </c>
      <c r="D623" s="269" t="e">
        <f>IF('Unit Types - Emission Rates'!#REF!=0,"",'Unit Types - Emission Rates'!#REF!)</f>
        <v>#REF!</v>
      </c>
      <c r="E623" s="269" t="e">
        <f>IF('Unit Types - Emission Rates'!#REF!="","",'Unit Types - Emission Rates'!#REF!)</f>
        <v>#REF!</v>
      </c>
      <c r="F623" s="269" t="e">
        <f>IF('Unit Types - Emission Rates'!#REF!="","",'Unit Types - Emission Rates'!#REF!)</f>
        <v>#REF!</v>
      </c>
      <c r="G623" s="261"/>
      <c r="H623" s="262"/>
      <c r="I623" s="259"/>
    </row>
    <row r="624" spans="1:9" x14ac:dyDescent="0.2">
      <c r="A624" s="265" t="s">
        <v>433</v>
      </c>
      <c r="B624" s="269" t="e">
        <f>IF('Unit Types - Emission Rates'!#REF!=0,"",'Unit Types - Emission Rates'!#REF!)</f>
        <v>#REF!</v>
      </c>
      <c r="C624" s="269" t="e">
        <f>IF('Unit Types - Emission Rates'!#REF!=0,"",'Unit Types - Emission Rates'!#REF!)</f>
        <v>#REF!</v>
      </c>
      <c r="D624" s="269" t="e">
        <f>IF('Unit Types - Emission Rates'!#REF!=0,"",'Unit Types - Emission Rates'!#REF!)</f>
        <v>#REF!</v>
      </c>
      <c r="E624" s="269" t="e">
        <f>IF('Unit Types - Emission Rates'!#REF!="","",'Unit Types - Emission Rates'!#REF!)</f>
        <v>#REF!</v>
      </c>
      <c r="F624" s="269" t="e">
        <f>IF('Unit Types - Emission Rates'!#REF!="","",'Unit Types - Emission Rates'!#REF!)</f>
        <v>#REF!</v>
      </c>
      <c r="G624" s="261"/>
      <c r="H624" s="262"/>
      <c r="I624" s="259"/>
    </row>
    <row r="625" spans="1:9" x14ac:dyDescent="0.2">
      <c r="A625" s="265" t="s">
        <v>433</v>
      </c>
      <c r="B625" s="269" t="e">
        <f>IF('Unit Types - Emission Rates'!#REF!=0,"",'Unit Types - Emission Rates'!#REF!)</f>
        <v>#REF!</v>
      </c>
      <c r="C625" s="269" t="e">
        <f>IF('Unit Types - Emission Rates'!#REF!=0,"",'Unit Types - Emission Rates'!#REF!)</f>
        <v>#REF!</v>
      </c>
      <c r="D625" s="269" t="e">
        <f>IF('Unit Types - Emission Rates'!#REF!=0,"",'Unit Types - Emission Rates'!#REF!)</f>
        <v>#REF!</v>
      </c>
      <c r="E625" s="269" t="e">
        <f>IF('Unit Types - Emission Rates'!#REF!="","",'Unit Types - Emission Rates'!#REF!)</f>
        <v>#REF!</v>
      </c>
      <c r="F625" s="269" t="e">
        <f>IF('Unit Types - Emission Rates'!#REF!="","",'Unit Types - Emission Rates'!#REF!)</f>
        <v>#REF!</v>
      </c>
      <c r="G625" s="261"/>
      <c r="H625" s="262"/>
      <c r="I625" s="259"/>
    </row>
    <row r="626" spans="1:9" x14ac:dyDescent="0.2">
      <c r="A626" s="265" t="s">
        <v>433</v>
      </c>
      <c r="B626" s="269" t="e">
        <f>IF('Unit Types - Emission Rates'!#REF!=0,"",'Unit Types - Emission Rates'!#REF!)</f>
        <v>#REF!</v>
      </c>
      <c r="C626" s="269" t="e">
        <f>IF('Unit Types - Emission Rates'!#REF!=0,"",'Unit Types - Emission Rates'!#REF!)</f>
        <v>#REF!</v>
      </c>
      <c r="D626" s="269" t="e">
        <f>IF('Unit Types - Emission Rates'!#REF!=0,"",'Unit Types - Emission Rates'!#REF!)</f>
        <v>#REF!</v>
      </c>
      <c r="E626" s="269" t="e">
        <f>IF('Unit Types - Emission Rates'!#REF!="","",'Unit Types - Emission Rates'!#REF!)</f>
        <v>#REF!</v>
      </c>
      <c r="F626" s="269" t="e">
        <f>IF('Unit Types - Emission Rates'!#REF!="","",'Unit Types - Emission Rates'!#REF!)</f>
        <v>#REF!</v>
      </c>
      <c r="G626" s="261"/>
      <c r="H626" s="262"/>
      <c r="I626" s="259"/>
    </row>
    <row r="627" spans="1:9" x14ac:dyDescent="0.2">
      <c r="A627" s="265" t="s">
        <v>433</v>
      </c>
      <c r="B627" s="269" t="e">
        <f>IF('Unit Types - Emission Rates'!#REF!=0,"",'Unit Types - Emission Rates'!#REF!)</f>
        <v>#REF!</v>
      </c>
      <c r="C627" s="269" t="e">
        <f>IF('Unit Types - Emission Rates'!#REF!=0,"",'Unit Types - Emission Rates'!#REF!)</f>
        <v>#REF!</v>
      </c>
      <c r="D627" s="269" t="e">
        <f>IF('Unit Types - Emission Rates'!#REF!=0,"",'Unit Types - Emission Rates'!#REF!)</f>
        <v>#REF!</v>
      </c>
      <c r="E627" s="269" t="e">
        <f>IF('Unit Types - Emission Rates'!#REF!="","",'Unit Types - Emission Rates'!#REF!)</f>
        <v>#REF!</v>
      </c>
      <c r="F627" s="269" t="e">
        <f>IF('Unit Types - Emission Rates'!#REF!="","",'Unit Types - Emission Rates'!#REF!)</f>
        <v>#REF!</v>
      </c>
      <c r="G627" s="261"/>
      <c r="H627" s="262"/>
      <c r="I627" s="259"/>
    </row>
    <row r="628" spans="1:9" x14ac:dyDescent="0.2">
      <c r="A628" s="265" t="s">
        <v>433</v>
      </c>
      <c r="B628" s="269" t="e">
        <f>IF('Unit Types - Emission Rates'!#REF!=0,"",'Unit Types - Emission Rates'!#REF!)</f>
        <v>#REF!</v>
      </c>
      <c r="C628" s="269" t="e">
        <f>IF('Unit Types - Emission Rates'!#REF!=0,"",'Unit Types - Emission Rates'!#REF!)</f>
        <v>#REF!</v>
      </c>
      <c r="D628" s="269" t="e">
        <f>IF('Unit Types - Emission Rates'!#REF!=0,"",'Unit Types - Emission Rates'!#REF!)</f>
        <v>#REF!</v>
      </c>
      <c r="E628" s="269" t="e">
        <f>IF('Unit Types - Emission Rates'!#REF!="","",'Unit Types - Emission Rates'!#REF!)</f>
        <v>#REF!</v>
      </c>
      <c r="F628" s="269" t="e">
        <f>IF('Unit Types - Emission Rates'!#REF!="","",'Unit Types - Emission Rates'!#REF!)</f>
        <v>#REF!</v>
      </c>
      <c r="G628" s="261"/>
      <c r="H628" s="262"/>
      <c r="I628" s="259"/>
    </row>
    <row r="629" spans="1:9" x14ac:dyDescent="0.2">
      <c r="A629" s="265" t="s">
        <v>433</v>
      </c>
      <c r="B629" s="269" t="e">
        <f>IF('Unit Types - Emission Rates'!#REF!=0,"",'Unit Types - Emission Rates'!#REF!)</f>
        <v>#REF!</v>
      </c>
      <c r="C629" s="269" t="e">
        <f>IF('Unit Types - Emission Rates'!#REF!=0,"",'Unit Types - Emission Rates'!#REF!)</f>
        <v>#REF!</v>
      </c>
      <c r="D629" s="269" t="e">
        <f>IF('Unit Types - Emission Rates'!#REF!=0,"",'Unit Types - Emission Rates'!#REF!)</f>
        <v>#REF!</v>
      </c>
      <c r="E629" s="269" t="e">
        <f>IF('Unit Types - Emission Rates'!#REF!="","",'Unit Types - Emission Rates'!#REF!)</f>
        <v>#REF!</v>
      </c>
      <c r="F629" s="269" t="e">
        <f>IF('Unit Types - Emission Rates'!#REF!="","",'Unit Types - Emission Rates'!#REF!)</f>
        <v>#REF!</v>
      </c>
      <c r="G629" s="261"/>
      <c r="H629" s="262"/>
      <c r="I629" s="259"/>
    </row>
    <row r="630" spans="1:9" x14ac:dyDescent="0.2">
      <c r="A630" s="265" t="s">
        <v>433</v>
      </c>
      <c r="B630" s="269" t="e">
        <f>IF('Unit Types - Emission Rates'!#REF!=0,"",'Unit Types - Emission Rates'!#REF!)</f>
        <v>#REF!</v>
      </c>
      <c r="C630" s="269" t="e">
        <f>IF('Unit Types - Emission Rates'!#REF!=0,"",'Unit Types - Emission Rates'!#REF!)</f>
        <v>#REF!</v>
      </c>
      <c r="D630" s="269" t="e">
        <f>IF('Unit Types - Emission Rates'!#REF!=0,"",'Unit Types - Emission Rates'!#REF!)</f>
        <v>#REF!</v>
      </c>
      <c r="E630" s="269" t="e">
        <f>IF('Unit Types - Emission Rates'!#REF!="","",'Unit Types - Emission Rates'!#REF!)</f>
        <v>#REF!</v>
      </c>
      <c r="F630" s="269" t="e">
        <f>IF('Unit Types - Emission Rates'!#REF!="","",'Unit Types - Emission Rates'!#REF!)</f>
        <v>#REF!</v>
      </c>
      <c r="G630" s="261"/>
      <c r="H630" s="262"/>
      <c r="I630" s="259"/>
    </row>
    <row r="631" spans="1:9" x14ac:dyDescent="0.2">
      <c r="A631" s="265" t="s">
        <v>433</v>
      </c>
      <c r="B631" s="269" t="e">
        <f>IF('Unit Types - Emission Rates'!#REF!=0,"",'Unit Types - Emission Rates'!#REF!)</f>
        <v>#REF!</v>
      </c>
      <c r="C631" s="269" t="e">
        <f>IF('Unit Types - Emission Rates'!#REF!=0,"",'Unit Types - Emission Rates'!#REF!)</f>
        <v>#REF!</v>
      </c>
      <c r="D631" s="269" t="e">
        <f>IF('Unit Types - Emission Rates'!#REF!=0,"",'Unit Types - Emission Rates'!#REF!)</f>
        <v>#REF!</v>
      </c>
      <c r="E631" s="269" t="e">
        <f>IF('Unit Types - Emission Rates'!#REF!="","",'Unit Types - Emission Rates'!#REF!)</f>
        <v>#REF!</v>
      </c>
      <c r="F631" s="269" t="e">
        <f>IF('Unit Types - Emission Rates'!#REF!="","",'Unit Types - Emission Rates'!#REF!)</f>
        <v>#REF!</v>
      </c>
      <c r="G631" s="261"/>
      <c r="H631" s="262"/>
      <c r="I631" s="259"/>
    </row>
    <row r="632" spans="1:9" x14ac:dyDescent="0.2">
      <c r="A632" s="265" t="s">
        <v>433</v>
      </c>
      <c r="B632" s="269" t="e">
        <f>IF('Unit Types - Emission Rates'!#REF!=0,"",'Unit Types - Emission Rates'!#REF!)</f>
        <v>#REF!</v>
      </c>
      <c r="C632" s="269" t="e">
        <f>IF('Unit Types - Emission Rates'!#REF!=0,"",'Unit Types - Emission Rates'!#REF!)</f>
        <v>#REF!</v>
      </c>
      <c r="D632" s="269" t="e">
        <f>IF('Unit Types - Emission Rates'!#REF!=0,"",'Unit Types - Emission Rates'!#REF!)</f>
        <v>#REF!</v>
      </c>
      <c r="E632" s="269" t="e">
        <f>IF('Unit Types - Emission Rates'!#REF!="","",'Unit Types - Emission Rates'!#REF!)</f>
        <v>#REF!</v>
      </c>
      <c r="F632" s="269" t="e">
        <f>IF('Unit Types - Emission Rates'!#REF!="","",'Unit Types - Emission Rates'!#REF!)</f>
        <v>#REF!</v>
      </c>
      <c r="G632" s="261"/>
      <c r="H632" s="262"/>
      <c r="I632" s="259"/>
    </row>
    <row r="633" spans="1:9" x14ac:dyDescent="0.2">
      <c r="A633" s="265" t="s">
        <v>433</v>
      </c>
      <c r="B633" s="269" t="e">
        <f>IF('Unit Types - Emission Rates'!#REF!=0,"",'Unit Types - Emission Rates'!#REF!)</f>
        <v>#REF!</v>
      </c>
      <c r="C633" s="269" t="e">
        <f>IF('Unit Types - Emission Rates'!#REF!=0,"",'Unit Types - Emission Rates'!#REF!)</f>
        <v>#REF!</v>
      </c>
      <c r="D633" s="269" t="e">
        <f>IF('Unit Types - Emission Rates'!#REF!=0,"",'Unit Types - Emission Rates'!#REF!)</f>
        <v>#REF!</v>
      </c>
      <c r="E633" s="269" t="e">
        <f>IF('Unit Types - Emission Rates'!#REF!="","",'Unit Types - Emission Rates'!#REF!)</f>
        <v>#REF!</v>
      </c>
      <c r="F633" s="269" t="e">
        <f>IF('Unit Types - Emission Rates'!#REF!="","",'Unit Types - Emission Rates'!#REF!)</f>
        <v>#REF!</v>
      </c>
      <c r="G633" s="261"/>
      <c r="H633" s="262"/>
      <c r="I633" s="259"/>
    </row>
    <row r="634" spans="1:9" x14ac:dyDescent="0.2">
      <c r="A634" s="265" t="s">
        <v>433</v>
      </c>
      <c r="B634" s="269" t="e">
        <f>IF('Unit Types - Emission Rates'!#REF!=0,"",'Unit Types - Emission Rates'!#REF!)</f>
        <v>#REF!</v>
      </c>
      <c r="C634" s="269" t="e">
        <f>IF('Unit Types - Emission Rates'!#REF!=0,"",'Unit Types - Emission Rates'!#REF!)</f>
        <v>#REF!</v>
      </c>
      <c r="D634" s="269" t="e">
        <f>IF('Unit Types - Emission Rates'!#REF!=0,"",'Unit Types - Emission Rates'!#REF!)</f>
        <v>#REF!</v>
      </c>
      <c r="E634" s="269" t="e">
        <f>IF('Unit Types - Emission Rates'!#REF!="","",'Unit Types - Emission Rates'!#REF!)</f>
        <v>#REF!</v>
      </c>
      <c r="F634" s="269" t="e">
        <f>IF('Unit Types - Emission Rates'!#REF!="","",'Unit Types - Emission Rates'!#REF!)</f>
        <v>#REF!</v>
      </c>
      <c r="G634" s="261"/>
      <c r="H634" s="262"/>
      <c r="I634" s="259"/>
    </row>
    <row r="635" spans="1:9" x14ac:dyDescent="0.2">
      <c r="A635" s="265" t="s">
        <v>433</v>
      </c>
      <c r="B635" s="269" t="e">
        <f>IF('Unit Types - Emission Rates'!#REF!=0,"",'Unit Types - Emission Rates'!#REF!)</f>
        <v>#REF!</v>
      </c>
      <c r="C635" s="269" t="e">
        <f>IF('Unit Types - Emission Rates'!#REF!=0,"",'Unit Types - Emission Rates'!#REF!)</f>
        <v>#REF!</v>
      </c>
      <c r="D635" s="269" t="e">
        <f>IF('Unit Types - Emission Rates'!#REF!=0,"",'Unit Types - Emission Rates'!#REF!)</f>
        <v>#REF!</v>
      </c>
      <c r="E635" s="269" t="e">
        <f>IF('Unit Types - Emission Rates'!#REF!="","",'Unit Types - Emission Rates'!#REF!)</f>
        <v>#REF!</v>
      </c>
      <c r="F635" s="269" t="e">
        <f>IF('Unit Types - Emission Rates'!#REF!="","",'Unit Types - Emission Rates'!#REF!)</f>
        <v>#REF!</v>
      </c>
      <c r="G635" s="261"/>
      <c r="H635" s="262"/>
      <c r="I635" s="259"/>
    </row>
    <row r="636" spans="1:9" x14ac:dyDescent="0.2">
      <c r="A636" s="265" t="s">
        <v>433</v>
      </c>
      <c r="B636" s="269" t="e">
        <f>IF('Unit Types - Emission Rates'!#REF!=0,"",'Unit Types - Emission Rates'!#REF!)</f>
        <v>#REF!</v>
      </c>
      <c r="C636" s="269" t="e">
        <f>IF('Unit Types - Emission Rates'!#REF!=0,"",'Unit Types - Emission Rates'!#REF!)</f>
        <v>#REF!</v>
      </c>
      <c r="D636" s="269" t="e">
        <f>IF('Unit Types - Emission Rates'!#REF!=0,"",'Unit Types - Emission Rates'!#REF!)</f>
        <v>#REF!</v>
      </c>
      <c r="E636" s="269" t="e">
        <f>IF('Unit Types - Emission Rates'!#REF!="","",'Unit Types - Emission Rates'!#REF!)</f>
        <v>#REF!</v>
      </c>
      <c r="F636" s="269" t="e">
        <f>IF('Unit Types - Emission Rates'!#REF!="","",'Unit Types - Emission Rates'!#REF!)</f>
        <v>#REF!</v>
      </c>
      <c r="G636" s="261"/>
      <c r="H636" s="262"/>
      <c r="I636" s="259"/>
    </row>
    <row r="637" spans="1:9" x14ac:dyDescent="0.2">
      <c r="A637" s="265" t="s">
        <v>433</v>
      </c>
      <c r="B637" s="269" t="e">
        <f>IF('Unit Types - Emission Rates'!#REF!=0,"",'Unit Types - Emission Rates'!#REF!)</f>
        <v>#REF!</v>
      </c>
      <c r="C637" s="269" t="e">
        <f>IF('Unit Types - Emission Rates'!#REF!=0,"",'Unit Types - Emission Rates'!#REF!)</f>
        <v>#REF!</v>
      </c>
      <c r="D637" s="269" t="e">
        <f>IF('Unit Types - Emission Rates'!#REF!=0,"",'Unit Types - Emission Rates'!#REF!)</f>
        <v>#REF!</v>
      </c>
      <c r="E637" s="269" t="e">
        <f>IF('Unit Types - Emission Rates'!#REF!="","",'Unit Types - Emission Rates'!#REF!)</f>
        <v>#REF!</v>
      </c>
      <c r="F637" s="269" t="e">
        <f>IF('Unit Types - Emission Rates'!#REF!="","",'Unit Types - Emission Rates'!#REF!)</f>
        <v>#REF!</v>
      </c>
      <c r="G637" s="261"/>
      <c r="H637" s="262"/>
      <c r="I637" s="259"/>
    </row>
    <row r="638" spans="1:9" x14ac:dyDescent="0.2">
      <c r="A638" s="265" t="s">
        <v>433</v>
      </c>
      <c r="B638" s="269" t="e">
        <f>IF('Unit Types - Emission Rates'!#REF!=0,"",'Unit Types - Emission Rates'!#REF!)</f>
        <v>#REF!</v>
      </c>
      <c r="C638" s="269" t="e">
        <f>IF('Unit Types - Emission Rates'!#REF!=0,"",'Unit Types - Emission Rates'!#REF!)</f>
        <v>#REF!</v>
      </c>
      <c r="D638" s="269" t="e">
        <f>IF('Unit Types - Emission Rates'!#REF!=0,"",'Unit Types - Emission Rates'!#REF!)</f>
        <v>#REF!</v>
      </c>
      <c r="E638" s="269" t="e">
        <f>IF('Unit Types - Emission Rates'!#REF!="","",'Unit Types - Emission Rates'!#REF!)</f>
        <v>#REF!</v>
      </c>
      <c r="F638" s="269" t="e">
        <f>IF('Unit Types - Emission Rates'!#REF!="","",'Unit Types - Emission Rates'!#REF!)</f>
        <v>#REF!</v>
      </c>
      <c r="G638" s="261"/>
      <c r="H638" s="262"/>
      <c r="I638" s="259"/>
    </row>
    <row r="639" spans="1:9" x14ac:dyDescent="0.2">
      <c r="A639" s="265" t="s">
        <v>433</v>
      </c>
      <c r="B639" s="269" t="e">
        <f>IF('Unit Types - Emission Rates'!#REF!=0,"",'Unit Types - Emission Rates'!#REF!)</f>
        <v>#REF!</v>
      </c>
      <c r="C639" s="269" t="e">
        <f>IF('Unit Types - Emission Rates'!#REF!=0,"",'Unit Types - Emission Rates'!#REF!)</f>
        <v>#REF!</v>
      </c>
      <c r="D639" s="269" t="e">
        <f>IF('Unit Types - Emission Rates'!#REF!=0,"",'Unit Types - Emission Rates'!#REF!)</f>
        <v>#REF!</v>
      </c>
      <c r="E639" s="269" t="e">
        <f>IF('Unit Types - Emission Rates'!#REF!="","",'Unit Types - Emission Rates'!#REF!)</f>
        <v>#REF!</v>
      </c>
      <c r="F639" s="269" t="e">
        <f>IF('Unit Types - Emission Rates'!#REF!="","",'Unit Types - Emission Rates'!#REF!)</f>
        <v>#REF!</v>
      </c>
      <c r="G639" s="261"/>
      <c r="H639" s="262"/>
      <c r="I639" s="259"/>
    </row>
    <row r="640" spans="1:9" x14ac:dyDescent="0.2">
      <c r="A640" s="265" t="s">
        <v>433</v>
      </c>
      <c r="B640" s="269" t="e">
        <f>IF('Unit Types - Emission Rates'!#REF!=0,"",'Unit Types - Emission Rates'!#REF!)</f>
        <v>#REF!</v>
      </c>
      <c r="C640" s="269" t="e">
        <f>IF('Unit Types - Emission Rates'!#REF!=0,"",'Unit Types - Emission Rates'!#REF!)</f>
        <v>#REF!</v>
      </c>
      <c r="D640" s="269" t="e">
        <f>IF('Unit Types - Emission Rates'!#REF!=0,"",'Unit Types - Emission Rates'!#REF!)</f>
        <v>#REF!</v>
      </c>
      <c r="E640" s="269" t="e">
        <f>IF('Unit Types - Emission Rates'!#REF!="","",'Unit Types - Emission Rates'!#REF!)</f>
        <v>#REF!</v>
      </c>
      <c r="F640" s="269" t="e">
        <f>IF('Unit Types - Emission Rates'!#REF!="","",'Unit Types - Emission Rates'!#REF!)</f>
        <v>#REF!</v>
      </c>
      <c r="G640" s="261"/>
      <c r="H640" s="262"/>
      <c r="I640" s="259"/>
    </row>
    <row r="641" spans="1:9" x14ac:dyDescent="0.2">
      <c r="A641" s="265" t="s">
        <v>433</v>
      </c>
      <c r="B641" s="269" t="e">
        <f>IF('Unit Types - Emission Rates'!#REF!=0,"",'Unit Types - Emission Rates'!#REF!)</f>
        <v>#REF!</v>
      </c>
      <c r="C641" s="269" t="e">
        <f>IF('Unit Types - Emission Rates'!#REF!=0,"",'Unit Types - Emission Rates'!#REF!)</f>
        <v>#REF!</v>
      </c>
      <c r="D641" s="269" t="e">
        <f>IF('Unit Types - Emission Rates'!#REF!=0,"",'Unit Types - Emission Rates'!#REF!)</f>
        <v>#REF!</v>
      </c>
      <c r="E641" s="269" t="e">
        <f>IF('Unit Types - Emission Rates'!#REF!="","",'Unit Types - Emission Rates'!#REF!)</f>
        <v>#REF!</v>
      </c>
      <c r="F641" s="269" t="e">
        <f>IF('Unit Types - Emission Rates'!#REF!="","",'Unit Types - Emission Rates'!#REF!)</f>
        <v>#REF!</v>
      </c>
      <c r="G641" s="261"/>
      <c r="H641" s="262"/>
      <c r="I641" s="259"/>
    </row>
    <row r="642" spans="1:9" x14ac:dyDescent="0.2">
      <c r="A642" s="265" t="s">
        <v>433</v>
      </c>
      <c r="B642" s="269" t="e">
        <f>IF('Unit Types - Emission Rates'!#REF!=0,"",'Unit Types - Emission Rates'!#REF!)</f>
        <v>#REF!</v>
      </c>
      <c r="C642" s="269" t="e">
        <f>IF('Unit Types - Emission Rates'!#REF!=0,"",'Unit Types - Emission Rates'!#REF!)</f>
        <v>#REF!</v>
      </c>
      <c r="D642" s="269" t="e">
        <f>IF('Unit Types - Emission Rates'!#REF!=0,"",'Unit Types - Emission Rates'!#REF!)</f>
        <v>#REF!</v>
      </c>
      <c r="E642" s="269" t="e">
        <f>IF('Unit Types - Emission Rates'!#REF!="","",'Unit Types - Emission Rates'!#REF!)</f>
        <v>#REF!</v>
      </c>
      <c r="F642" s="269" t="e">
        <f>IF('Unit Types - Emission Rates'!#REF!="","",'Unit Types - Emission Rates'!#REF!)</f>
        <v>#REF!</v>
      </c>
      <c r="G642" s="261"/>
      <c r="H642" s="262"/>
      <c r="I642" s="259"/>
    </row>
    <row r="643" spans="1:9" x14ac:dyDescent="0.2">
      <c r="A643" s="265" t="s">
        <v>433</v>
      </c>
      <c r="B643" s="269" t="e">
        <f>IF('Unit Types - Emission Rates'!#REF!=0,"",'Unit Types - Emission Rates'!#REF!)</f>
        <v>#REF!</v>
      </c>
      <c r="C643" s="269" t="e">
        <f>IF('Unit Types - Emission Rates'!#REF!=0,"",'Unit Types - Emission Rates'!#REF!)</f>
        <v>#REF!</v>
      </c>
      <c r="D643" s="269" t="e">
        <f>IF('Unit Types - Emission Rates'!#REF!=0,"",'Unit Types - Emission Rates'!#REF!)</f>
        <v>#REF!</v>
      </c>
      <c r="E643" s="269" t="e">
        <f>IF('Unit Types - Emission Rates'!#REF!="","",'Unit Types - Emission Rates'!#REF!)</f>
        <v>#REF!</v>
      </c>
      <c r="F643" s="269" t="e">
        <f>IF('Unit Types - Emission Rates'!#REF!="","",'Unit Types - Emission Rates'!#REF!)</f>
        <v>#REF!</v>
      </c>
      <c r="G643" s="261"/>
      <c r="H643" s="262"/>
      <c r="I643" s="259"/>
    </row>
    <row r="644" spans="1:9" x14ac:dyDescent="0.2">
      <c r="A644" s="265" t="s">
        <v>433</v>
      </c>
      <c r="B644" s="269" t="e">
        <f>IF('Unit Types - Emission Rates'!#REF!=0,"",'Unit Types - Emission Rates'!#REF!)</f>
        <v>#REF!</v>
      </c>
      <c r="C644" s="269" t="e">
        <f>IF('Unit Types - Emission Rates'!#REF!=0,"",'Unit Types - Emission Rates'!#REF!)</f>
        <v>#REF!</v>
      </c>
      <c r="D644" s="269" t="e">
        <f>IF('Unit Types - Emission Rates'!#REF!=0,"",'Unit Types - Emission Rates'!#REF!)</f>
        <v>#REF!</v>
      </c>
      <c r="E644" s="269" t="e">
        <f>IF('Unit Types - Emission Rates'!#REF!="","",'Unit Types - Emission Rates'!#REF!)</f>
        <v>#REF!</v>
      </c>
      <c r="F644" s="269" t="e">
        <f>IF('Unit Types - Emission Rates'!#REF!="","",'Unit Types - Emission Rates'!#REF!)</f>
        <v>#REF!</v>
      </c>
      <c r="G644" s="261"/>
      <c r="H644" s="262"/>
      <c r="I644" s="259"/>
    </row>
    <row r="645" spans="1:9" x14ac:dyDescent="0.2">
      <c r="A645" s="265" t="s">
        <v>433</v>
      </c>
      <c r="B645" s="269" t="e">
        <f>IF('Unit Types - Emission Rates'!#REF!=0,"",'Unit Types - Emission Rates'!#REF!)</f>
        <v>#REF!</v>
      </c>
      <c r="C645" s="269" t="e">
        <f>IF('Unit Types - Emission Rates'!#REF!=0,"",'Unit Types - Emission Rates'!#REF!)</f>
        <v>#REF!</v>
      </c>
      <c r="D645" s="269" t="e">
        <f>IF('Unit Types - Emission Rates'!#REF!=0,"",'Unit Types - Emission Rates'!#REF!)</f>
        <v>#REF!</v>
      </c>
      <c r="E645" s="269" t="e">
        <f>IF('Unit Types - Emission Rates'!#REF!="","",'Unit Types - Emission Rates'!#REF!)</f>
        <v>#REF!</v>
      </c>
      <c r="F645" s="269" t="e">
        <f>IF('Unit Types - Emission Rates'!#REF!="","",'Unit Types - Emission Rates'!#REF!)</f>
        <v>#REF!</v>
      </c>
      <c r="G645" s="261"/>
      <c r="H645" s="262"/>
      <c r="I645" s="259"/>
    </row>
    <row r="646" spans="1:9" x14ac:dyDescent="0.2">
      <c r="A646" s="265" t="s">
        <v>433</v>
      </c>
      <c r="B646" s="269" t="e">
        <f>IF('Unit Types - Emission Rates'!#REF!=0,"",'Unit Types - Emission Rates'!#REF!)</f>
        <v>#REF!</v>
      </c>
      <c r="C646" s="269" t="e">
        <f>IF('Unit Types - Emission Rates'!#REF!=0,"",'Unit Types - Emission Rates'!#REF!)</f>
        <v>#REF!</v>
      </c>
      <c r="D646" s="269" t="e">
        <f>IF('Unit Types - Emission Rates'!#REF!=0,"",'Unit Types - Emission Rates'!#REF!)</f>
        <v>#REF!</v>
      </c>
      <c r="E646" s="269" t="e">
        <f>IF('Unit Types - Emission Rates'!#REF!="","",'Unit Types - Emission Rates'!#REF!)</f>
        <v>#REF!</v>
      </c>
      <c r="F646" s="269" t="e">
        <f>IF('Unit Types - Emission Rates'!#REF!="","",'Unit Types - Emission Rates'!#REF!)</f>
        <v>#REF!</v>
      </c>
      <c r="G646" s="261"/>
      <c r="H646" s="262"/>
      <c r="I646" s="259"/>
    </row>
    <row r="647" spans="1:9" x14ac:dyDescent="0.2">
      <c r="A647" s="265" t="s">
        <v>433</v>
      </c>
      <c r="B647" s="269" t="e">
        <f>IF('Unit Types - Emission Rates'!#REF!=0,"",'Unit Types - Emission Rates'!#REF!)</f>
        <v>#REF!</v>
      </c>
      <c r="C647" s="269" t="e">
        <f>IF('Unit Types - Emission Rates'!#REF!=0,"",'Unit Types - Emission Rates'!#REF!)</f>
        <v>#REF!</v>
      </c>
      <c r="D647" s="269" t="e">
        <f>IF('Unit Types - Emission Rates'!#REF!=0,"",'Unit Types - Emission Rates'!#REF!)</f>
        <v>#REF!</v>
      </c>
      <c r="E647" s="269" t="e">
        <f>IF('Unit Types - Emission Rates'!#REF!="","",'Unit Types - Emission Rates'!#REF!)</f>
        <v>#REF!</v>
      </c>
      <c r="F647" s="269" t="e">
        <f>IF('Unit Types - Emission Rates'!#REF!="","",'Unit Types - Emission Rates'!#REF!)</f>
        <v>#REF!</v>
      </c>
      <c r="G647" s="261"/>
      <c r="H647" s="262"/>
      <c r="I647" s="259"/>
    </row>
    <row r="648" spans="1:9" x14ac:dyDescent="0.2">
      <c r="A648" s="265" t="s">
        <v>433</v>
      </c>
      <c r="B648" s="269" t="e">
        <f>IF('Unit Types - Emission Rates'!#REF!=0,"",'Unit Types - Emission Rates'!#REF!)</f>
        <v>#REF!</v>
      </c>
      <c r="C648" s="269" t="e">
        <f>IF('Unit Types - Emission Rates'!#REF!=0,"",'Unit Types - Emission Rates'!#REF!)</f>
        <v>#REF!</v>
      </c>
      <c r="D648" s="269" t="e">
        <f>IF('Unit Types - Emission Rates'!#REF!=0,"",'Unit Types - Emission Rates'!#REF!)</f>
        <v>#REF!</v>
      </c>
      <c r="E648" s="269" t="e">
        <f>IF('Unit Types - Emission Rates'!#REF!="","",'Unit Types - Emission Rates'!#REF!)</f>
        <v>#REF!</v>
      </c>
      <c r="F648" s="269" t="e">
        <f>IF('Unit Types - Emission Rates'!#REF!="","",'Unit Types - Emission Rates'!#REF!)</f>
        <v>#REF!</v>
      </c>
      <c r="G648" s="261"/>
      <c r="H648" s="262"/>
      <c r="I648" s="259"/>
    </row>
    <row r="649" spans="1:9" x14ac:dyDescent="0.2">
      <c r="A649" s="265" t="s">
        <v>433</v>
      </c>
      <c r="B649" s="269" t="e">
        <f>IF('Unit Types - Emission Rates'!#REF!=0,"",'Unit Types - Emission Rates'!#REF!)</f>
        <v>#REF!</v>
      </c>
      <c r="C649" s="269" t="e">
        <f>IF('Unit Types - Emission Rates'!#REF!=0,"",'Unit Types - Emission Rates'!#REF!)</f>
        <v>#REF!</v>
      </c>
      <c r="D649" s="269" t="e">
        <f>IF('Unit Types - Emission Rates'!#REF!=0,"",'Unit Types - Emission Rates'!#REF!)</f>
        <v>#REF!</v>
      </c>
      <c r="E649" s="269" t="e">
        <f>IF('Unit Types - Emission Rates'!#REF!="","",'Unit Types - Emission Rates'!#REF!)</f>
        <v>#REF!</v>
      </c>
      <c r="F649" s="269" t="e">
        <f>IF('Unit Types - Emission Rates'!#REF!="","",'Unit Types - Emission Rates'!#REF!)</f>
        <v>#REF!</v>
      </c>
      <c r="G649" s="261"/>
      <c r="H649" s="262"/>
      <c r="I649" s="259"/>
    </row>
    <row r="650" spans="1:9" x14ac:dyDescent="0.2">
      <c r="A650" s="265" t="s">
        <v>433</v>
      </c>
      <c r="B650" s="269" t="e">
        <f>IF('Unit Types - Emission Rates'!#REF!=0,"",'Unit Types - Emission Rates'!#REF!)</f>
        <v>#REF!</v>
      </c>
      <c r="C650" s="269" t="e">
        <f>IF('Unit Types - Emission Rates'!#REF!=0,"",'Unit Types - Emission Rates'!#REF!)</f>
        <v>#REF!</v>
      </c>
      <c r="D650" s="269" t="e">
        <f>IF('Unit Types - Emission Rates'!#REF!=0,"",'Unit Types - Emission Rates'!#REF!)</f>
        <v>#REF!</v>
      </c>
      <c r="E650" s="269" t="e">
        <f>IF('Unit Types - Emission Rates'!#REF!="","",'Unit Types - Emission Rates'!#REF!)</f>
        <v>#REF!</v>
      </c>
      <c r="F650" s="269" t="e">
        <f>IF('Unit Types - Emission Rates'!#REF!="","",'Unit Types - Emission Rates'!#REF!)</f>
        <v>#REF!</v>
      </c>
      <c r="G650" s="261"/>
      <c r="H650" s="262"/>
      <c r="I650" s="259"/>
    </row>
    <row r="651" spans="1:9" x14ac:dyDescent="0.2">
      <c r="A651" s="265" t="s">
        <v>433</v>
      </c>
      <c r="B651" s="269" t="e">
        <f>IF('Unit Types - Emission Rates'!#REF!=0,"",'Unit Types - Emission Rates'!#REF!)</f>
        <v>#REF!</v>
      </c>
      <c r="C651" s="269" t="e">
        <f>IF('Unit Types - Emission Rates'!#REF!=0,"",'Unit Types - Emission Rates'!#REF!)</f>
        <v>#REF!</v>
      </c>
      <c r="D651" s="269" t="e">
        <f>IF('Unit Types - Emission Rates'!#REF!=0,"",'Unit Types - Emission Rates'!#REF!)</f>
        <v>#REF!</v>
      </c>
      <c r="E651" s="269" t="e">
        <f>IF('Unit Types - Emission Rates'!#REF!="","",'Unit Types - Emission Rates'!#REF!)</f>
        <v>#REF!</v>
      </c>
      <c r="F651" s="269" t="e">
        <f>IF('Unit Types - Emission Rates'!#REF!="","",'Unit Types - Emission Rates'!#REF!)</f>
        <v>#REF!</v>
      </c>
      <c r="G651" s="261"/>
      <c r="H651" s="262"/>
      <c r="I651" s="259"/>
    </row>
    <row r="652" spans="1:9" x14ac:dyDescent="0.2">
      <c r="A652" s="265" t="s">
        <v>433</v>
      </c>
      <c r="B652" s="269" t="e">
        <f>IF('Unit Types - Emission Rates'!#REF!=0,"",'Unit Types - Emission Rates'!#REF!)</f>
        <v>#REF!</v>
      </c>
      <c r="C652" s="269" t="e">
        <f>IF('Unit Types - Emission Rates'!#REF!=0,"",'Unit Types - Emission Rates'!#REF!)</f>
        <v>#REF!</v>
      </c>
      <c r="D652" s="269" t="e">
        <f>IF('Unit Types - Emission Rates'!#REF!=0,"",'Unit Types - Emission Rates'!#REF!)</f>
        <v>#REF!</v>
      </c>
      <c r="E652" s="269" t="e">
        <f>IF('Unit Types - Emission Rates'!#REF!="","",'Unit Types - Emission Rates'!#REF!)</f>
        <v>#REF!</v>
      </c>
      <c r="F652" s="269" t="e">
        <f>IF('Unit Types - Emission Rates'!#REF!="","",'Unit Types - Emission Rates'!#REF!)</f>
        <v>#REF!</v>
      </c>
      <c r="G652" s="261"/>
      <c r="H652" s="262"/>
      <c r="I652" s="259"/>
    </row>
    <row r="653" spans="1:9" x14ac:dyDescent="0.2">
      <c r="A653" s="265" t="s">
        <v>433</v>
      </c>
      <c r="B653" s="269" t="e">
        <f>IF('Unit Types - Emission Rates'!#REF!=0,"",'Unit Types - Emission Rates'!#REF!)</f>
        <v>#REF!</v>
      </c>
      <c r="C653" s="269" t="e">
        <f>IF('Unit Types - Emission Rates'!#REF!=0,"",'Unit Types - Emission Rates'!#REF!)</f>
        <v>#REF!</v>
      </c>
      <c r="D653" s="269" t="e">
        <f>IF('Unit Types - Emission Rates'!#REF!=0,"",'Unit Types - Emission Rates'!#REF!)</f>
        <v>#REF!</v>
      </c>
      <c r="E653" s="269" t="e">
        <f>IF('Unit Types - Emission Rates'!#REF!="","",'Unit Types - Emission Rates'!#REF!)</f>
        <v>#REF!</v>
      </c>
      <c r="F653" s="269" t="e">
        <f>IF('Unit Types - Emission Rates'!#REF!="","",'Unit Types - Emission Rates'!#REF!)</f>
        <v>#REF!</v>
      </c>
      <c r="G653" s="261"/>
      <c r="H653" s="262"/>
      <c r="I653" s="259"/>
    </row>
    <row r="654" spans="1:9" x14ac:dyDescent="0.2">
      <c r="A654" s="265" t="s">
        <v>433</v>
      </c>
      <c r="B654" s="269" t="e">
        <f>IF('Unit Types - Emission Rates'!#REF!=0,"",'Unit Types - Emission Rates'!#REF!)</f>
        <v>#REF!</v>
      </c>
      <c r="C654" s="269" t="e">
        <f>IF('Unit Types - Emission Rates'!#REF!=0,"",'Unit Types - Emission Rates'!#REF!)</f>
        <v>#REF!</v>
      </c>
      <c r="D654" s="269" t="e">
        <f>IF('Unit Types - Emission Rates'!#REF!=0,"",'Unit Types - Emission Rates'!#REF!)</f>
        <v>#REF!</v>
      </c>
      <c r="E654" s="269" t="e">
        <f>IF('Unit Types - Emission Rates'!#REF!="","",'Unit Types - Emission Rates'!#REF!)</f>
        <v>#REF!</v>
      </c>
      <c r="F654" s="269" t="e">
        <f>IF('Unit Types - Emission Rates'!#REF!="","",'Unit Types - Emission Rates'!#REF!)</f>
        <v>#REF!</v>
      </c>
      <c r="G654" s="261"/>
      <c r="H654" s="262"/>
      <c r="I654" s="259"/>
    </row>
    <row r="655" spans="1:9" x14ac:dyDescent="0.2">
      <c r="A655" s="265" t="s">
        <v>433</v>
      </c>
      <c r="B655" s="269" t="e">
        <f>IF('Unit Types - Emission Rates'!#REF!=0,"",'Unit Types - Emission Rates'!#REF!)</f>
        <v>#REF!</v>
      </c>
      <c r="C655" s="269" t="e">
        <f>IF('Unit Types - Emission Rates'!#REF!=0,"",'Unit Types - Emission Rates'!#REF!)</f>
        <v>#REF!</v>
      </c>
      <c r="D655" s="269" t="e">
        <f>IF('Unit Types - Emission Rates'!#REF!=0,"",'Unit Types - Emission Rates'!#REF!)</f>
        <v>#REF!</v>
      </c>
      <c r="E655" s="269" t="e">
        <f>IF('Unit Types - Emission Rates'!#REF!="","",'Unit Types - Emission Rates'!#REF!)</f>
        <v>#REF!</v>
      </c>
      <c r="F655" s="269" t="e">
        <f>IF('Unit Types - Emission Rates'!#REF!="","",'Unit Types - Emission Rates'!#REF!)</f>
        <v>#REF!</v>
      </c>
      <c r="G655" s="261"/>
      <c r="H655" s="262"/>
      <c r="I655" s="259"/>
    </row>
    <row r="656" spans="1:9" x14ac:dyDescent="0.2">
      <c r="A656" s="265" t="s">
        <v>433</v>
      </c>
      <c r="B656" s="269" t="e">
        <f>IF('Unit Types - Emission Rates'!#REF!=0,"",'Unit Types - Emission Rates'!#REF!)</f>
        <v>#REF!</v>
      </c>
      <c r="C656" s="269" t="e">
        <f>IF('Unit Types - Emission Rates'!#REF!=0,"",'Unit Types - Emission Rates'!#REF!)</f>
        <v>#REF!</v>
      </c>
      <c r="D656" s="269" t="e">
        <f>IF('Unit Types - Emission Rates'!#REF!=0,"",'Unit Types - Emission Rates'!#REF!)</f>
        <v>#REF!</v>
      </c>
      <c r="E656" s="269" t="e">
        <f>IF('Unit Types - Emission Rates'!#REF!="","",'Unit Types - Emission Rates'!#REF!)</f>
        <v>#REF!</v>
      </c>
      <c r="F656" s="269" t="e">
        <f>IF('Unit Types - Emission Rates'!#REF!="","",'Unit Types - Emission Rates'!#REF!)</f>
        <v>#REF!</v>
      </c>
      <c r="G656" s="261"/>
      <c r="H656" s="262"/>
      <c r="I656" s="259"/>
    </row>
    <row r="657" spans="1:9" x14ac:dyDescent="0.2">
      <c r="A657" s="265" t="s">
        <v>433</v>
      </c>
      <c r="B657" s="269" t="e">
        <f>IF('Unit Types - Emission Rates'!#REF!=0,"",'Unit Types - Emission Rates'!#REF!)</f>
        <v>#REF!</v>
      </c>
      <c r="C657" s="269" t="e">
        <f>IF('Unit Types - Emission Rates'!#REF!=0,"",'Unit Types - Emission Rates'!#REF!)</f>
        <v>#REF!</v>
      </c>
      <c r="D657" s="269" t="e">
        <f>IF('Unit Types - Emission Rates'!#REF!=0,"",'Unit Types - Emission Rates'!#REF!)</f>
        <v>#REF!</v>
      </c>
      <c r="E657" s="269" t="e">
        <f>IF('Unit Types - Emission Rates'!#REF!="","",'Unit Types - Emission Rates'!#REF!)</f>
        <v>#REF!</v>
      </c>
      <c r="F657" s="269" t="e">
        <f>IF('Unit Types - Emission Rates'!#REF!="","",'Unit Types - Emission Rates'!#REF!)</f>
        <v>#REF!</v>
      </c>
      <c r="G657" s="261"/>
      <c r="H657" s="262"/>
      <c r="I657" s="259"/>
    </row>
    <row r="658" spans="1:9" x14ac:dyDescent="0.2">
      <c r="A658" s="265" t="s">
        <v>433</v>
      </c>
      <c r="B658" s="269" t="e">
        <f>IF('Unit Types - Emission Rates'!#REF!=0,"",'Unit Types - Emission Rates'!#REF!)</f>
        <v>#REF!</v>
      </c>
      <c r="C658" s="269" t="e">
        <f>IF('Unit Types - Emission Rates'!#REF!=0,"",'Unit Types - Emission Rates'!#REF!)</f>
        <v>#REF!</v>
      </c>
      <c r="D658" s="269" t="e">
        <f>IF('Unit Types - Emission Rates'!#REF!=0,"",'Unit Types - Emission Rates'!#REF!)</f>
        <v>#REF!</v>
      </c>
      <c r="E658" s="269" t="e">
        <f>IF('Unit Types - Emission Rates'!#REF!="","",'Unit Types - Emission Rates'!#REF!)</f>
        <v>#REF!</v>
      </c>
      <c r="F658" s="269" t="e">
        <f>IF('Unit Types - Emission Rates'!#REF!="","",'Unit Types - Emission Rates'!#REF!)</f>
        <v>#REF!</v>
      </c>
      <c r="G658" s="261"/>
      <c r="H658" s="262"/>
      <c r="I658" s="259"/>
    </row>
    <row r="659" spans="1:9" x14ac:dyDescent="0.2">
      <c r="A659" s="265" t="s">
        <v>433</v>
      </c>
      <c r="B659" s="269" t="e">
        <f>IF('Unit Types - Emission Rates'!#REF!=0,"",'Unit Types - Emission Rates'!#REF!)</f>
        <v>#REF!</v>
      </c>
      <c r="C659" s="269" t="e">
        <f>IF('Unit Types - Emission Rates'!#REF!=0,"",'Unit Types - Emission Rates'!#REF!)</f>
        <v>#REF!</v>
      </c>
      <c r="D659" s="269" t="e">
        <f>IF('Unit Types - Emission Rates'!#REF!=0,"",'Unit Types - Emission Rates'!#REF!)</f>
        <v>#REF!</v>
      </c>
      <c r="E659" s="269" t="e">
        <f>IF('Unit Types - Emission Rates'!#REF!="","",'Unit Types - Emission Rates'!#REF!)</f>
        <v>#REF!</v>
      </c>
      <c r="F659" s="269" t="e">
        <f>IF('Unit Types - Emission Rates'!#REF!="","",'Unit Types - Emission Rates'!#REF!)</f>
        <v>#REF!</v>
      </c>
      <c r="G659" s="261"/>
      <c r="H659" s="262"/>
      <c r="I659" s="259"/>
    </row>
    <row r="660" spans="1:9" x14ac:dyDescent="0.2">
      <c r="A660" s="265" t="s">
        <v>433</v>
      </c>
      <c r="B660" s="269" t="e">
        <f>IF('Unit Types - Emission Rates'!#REF!=0,"",'Unit Types - Emission Rates'!#REF!)</f>
        <v>#REF!</v>
      </c>
      <c r="C660" s="269" t="e">
        <f>IF('Unit Types - Emission Rates'!#REF!=0,"",'Unit Types - Emission Rates'!#REF!)</f>
        <v>#REF!</v>
      </c>
      <c r="D660" s="269" t="e">
        <f>IF('Unit Types - Emission Rates'!#REF!=0,"",'Unit Types - Emission Rates'!#REF!)</f>
        <v>#REF!</v>
      </c>
      <c r="E660" s="269" t="e">
        <f>IF('Unit Types - Emission Rates'!#REF!="","",'Unit Types - Emission Rates'!#REF!)</f>
        <v>#REF!</v>
      </c>
      <c r="F660" s="269" t="e">
        <f>IF('Unit Types - Emission Rates'!#REF!="","",'Unit Types - Emission Rates'!#REF!)</f>
        <v>#REF!</v>
      </c>
      <c r="G660" s="261"/>
      <c r="H660" s="262"/>
      <c r="I660" s="259"/>
    </row>
    <row r="661" spans="1:9" x14ac:dyDescent="0.2">
      <c r="A661" s="265" t="s">
        <v>433</v>
      </c>
      <c r="B661" s="269" t="e">
        <f>IF('Unit Types - Emission Rates'!#REF!=0,"",'Unit Types - Emission Rates'!#REF!)</f>
        <v>#REF!</v>
      </c>
      <c r="C661" s="269" t="e">
        <f>IF('Unit Types - Emission Rates'!#REF!=0,"",'Unit Types - Emission Rates'!#REF!)</f>
        <v>#REF!</v>
      </c>
      <c r="D661" s="269" t="e">
        <f>IF('Unit Types - Emission Rates'!#REF!=0,"",'Unit Types - Emission Rates'!#REF!)</f>
        <v>#REF!</v>
      </c>
      <c r="E661" s="269" t="e">
        <f>IF('Unit Types - Emission Rates'!#REF!="","",'Unit Types - Emission Rates'!#REF!)</f>
        <v>#REF!</v>
      </c>
      <c r="F661" s="269" t="e">
        <f>IF('Unit Types - Emission Rates'!#REF!="","",'Unit Types - Emission Rates'!#REF!)</f>
        <v>#REF!</v>
      </c>
      <c r="G661" s="261"/>
      <c r="H661" s="262"/>
      <c r="I661" s="259"/>
    </row>
    <row r="662" spans="1:9" x14ac:dyDescent="0.2">
      <c r="A662" s="265" t="s">
        <v>433</v>
      </c>
      <c r="B662" s="269" t="e">
        <f>IF('Unit Types - Emission Rates'!#REF!=0,"",'Unit Types - Emission Rates'!#REF!)</f>
        <v>#REF!</v>
      </c>
      <c r="C662" s="269" t="e">
        <f>IF('Unit Types - Emission Rates'!#REF!=0,"",'Unit Types - Emission Rates'!#REF!)</f>
        <v>#REF!</v>
      </c>
      <c r="D662" s="269" t="e">
        <f>IF('Unit Types - Emission Rates'!#REF!=0,"",'Unit Types - Emission Rates'!#REF!)</f>
        <v>#REF!</v>
      </c>
      <c r="E662" s="269" t="e">
        <f>IF('Unit Types - Emission Rates'!#REF!="","",'Unit Types - Emission Rates'!#REF!)</f>
        <v>#REF!</v>
      </c>
      <c r="F662" s="269" t="e">
        <f>IF('Unit Types - Emission Rates'!#REF!="","",'Unit Types - Emission Rates'!#REF!)</f>
        <v>#REF!</v>
      </c>
      <c r="G662" s="261"/>
      <c r="H662" s="262"/>
      <c r="I662" s="259"/>
    </row>
    <row r="663" spans="1:9" x14ac:dyDescent="0.2">
      <c r="A663" s="265" t="s">
        <v>433</v>
      </c>
      <c r="B663" s="269" t="e">
        <f>IF('Unit Types - Emission Rates'!#REF!=0,"",'Unit Types - Emission Rates'!#REF!)</f>
        <v>#REF!</v>
      </c>
      <c r="C663" s="269" t="e">
        <f>IF('Unit Types - Emission Rates'!#REF!=0,"",'Unit Types - Emission Rates'!#REF!)</f>
        <v>#REF!</v>
      </c>
      <c r="D663" s="269" t="e">
        <f>IF('Unit Types - Emission Rates'!#REF!=0,"",'Unit Types - Emission Rates'!#REF!)</f>
        <v>#REF!</v>
      </c>
      <c r="E663" s="269" t="e">
        <f>IF('Unit Types - Emission Rates'!#REF!="","",'Unit Types - Emission Rates'!#REF!)</f>
        <v>#REF!</v>
      </c>
      <c r="F663" s="269" t="e">
        <f>IF('Unit Types - Emission Rates'!#REF!="","",'Unit Types - Emission Rates'!#REF!)</f>
        <v>#REF!</v>
      </c>
      <c r="G663" s="261"/>
      <c r="H663" s="262"/>
      <c r="I663" s="259"/>
    </row>
    <row r="664" spans="1:9" x14ac:dyDescent="0.2">
      <c r="A664" s="265" t="s">
        <v>433</v>
      </c>
      <c r="B664" s="269" t="e">
        <f>IF('Unit Types - Emission Rates'!#REF!=0,"",'Unit Types - Emission Rates'!#REF!)</f>
        <v>#REF!</v>
      </c>
      <c r="C664" s="269" t="e">
        <f>IF('Unit Types - Emission Rates'!#REF!=0,"",'Unit Types - Emission Rates'!#REF!)</f>
        <v>#REF!</v>
      </c>
      <c r="D664" s="269" t="e">
        <f>IF('Unit Types - Emission Rates'!#REF!=0,"",'Unit Types - Emission Rates'!#REF!)</f>
        <v>#REF!</v>
      </c>
      <c r="E664" s="269" t="e">
        <f>IF('Unit Types - Emission Rates'!#REF!="","",'Unit Types - Emission Rates'!#REF!)</f>
        <v>#REF!</v>
      </c>
      <c r="F664" s="269" t="e">
        <f>IF('Unit Types - Emission Rates'!#REF!="","",'Unit Types - Emission Rates'!#REF!)</f>
        <v>#REF!</v>
      </c>
      <c r="G664" s="261"/>
      <c r="H664" s="262"/>
      <c r="I664" s="259"/>
    </row>
    <row r="665" spans="1:9" x14ac:dyDescent="0.2">
      <c r="A665" s="265" t="s">
        <v>433</v>
      </c>
      <c r="B665" s="269" t="e">
        <f>IF('Unit Types - Emission Rates'!#REF!=0,"",'Unit Types - Emission Rates'!#REF!)</f>
        <v>#REF!</v>
      </c>
      <c r="C665" s="269" t="e">
        <f>IF('Unit Types - Emission Rates'!#REF!=0,"",'Unit Types - Emission Rates'!#REF!)</f>
        <v>#REF!</v>
      </c>
      <c r="D665" s="269" t="e">
        <f>IF('Unit Types - Emission Rates'!#REF!=0,"",'Unit Types - Emission Rates'!#REF!)</f>
        <v>#REF!</v>
      </c>
      <c r="E665" s="269" t="e">
        <f>IF('Unit Types - Emission Rates'!#REF!="","",'Unit Types - Emission Rates'!#REF!)</f>
        <v>#REF!</v>
      </c>
      <c r="F665" s="269" t="e">
        <f>IF('Unit Types - Emission Rates'!#REF!="","",'Unit Types - Emission Rates'!#REF!)</f>
        <v>#REF!</v>
      </c>
      <c r="G665" s="261"/>
      <c r="H665" s="262"/>
      <c r="I665" s="259"/>
    </row>
    <row r="666" spans="1:9" x14ac:dyDescent="0.2">
      <c r="A666" s="265" t="s">
        <v>433</v>
      </c>
      <c r="B666" s="269" t="e">
        <f>IF('Unit Types - Emission Rates'!#REF!=0,"",'Unit Types - Emission Rates'!#REF!)</f>
        <v>#REF!</v>
      </c>
      <c r="C666" s="269" t="e">
        <f>IF('Unit Types - Emission Rates'!#REF!=0,"",'Unit Types - Emission Rates'!#REF!)</f>
        <v>#REF!</v>
      </c>
      <c r="D666" s="269" t="e">
        <f>IF('Unit Types - Emission Rates'!#REF!=0,"",'Unit Types - Emission Rates'!#REF!)</f>
        <v>#REF!</v>
      </c>
      <c r="E666" s="269" t="e">
        <f>IF('Unit Types - Emission Rates'!#REF!="","",'Unit Types - Emission Rates'!#REF!)</f>
        <v>#REF!</v>
      </c>
      <c r="F666" s="269" t="e">
        <f>IF('Unit Types - Emission Rates'!#REF!="","",'Unit Types - Emission Rates'!#REF!)</f>
        <v>#REF!</v>
      </c>
      <c r="G666" s="261"/>
      <c r="H666" s="262"/>
      <c r="I666" s="259"/>
    </row>
    <row r="667" spans="1:9" x14ac:dyDescent="0.2">
      <c r="A667" s="265" t="s">
        <v>433</v>
      </c>
      <c r="B667" s="269" t="e">
        <f>IF('Unit Types - Emission Rates'!#REF!=0,"",'Unit Types - Emission Rates'!#REF!)</f>
        <v>#REF!</v>
      </c>
      <c r="C667" s="269" t="e">
        <f>IF('Unit Types - Emission Rates'!#REF!=0,"",'Unit Types - Emission Rates'!#REF!)</f>
        <v>#REF!</v>
      </c>
      <c r="D667" s="269" t="e">
        <f>IF('Unit Types - Emission Rates'!#REF!=0,"",'Unit Types - Emission Rates'!#REF!)</f>
        <v>#REF!</v>
      </c>
      <c r="E667" s="269" t="e">
        <f>IF('Unit Types - Emission Rates'!#REF!="","",'Unit Types - Emission Rates'!#REF!)</f>
        <v>#REF!</v>
      </c>
      <c r="F667" s="269" t="e">
        <f>IF('Unit Types - Emission Rates'!#REF!="","",'Unit Types - Emission Rates'!#REF!)</f>
        <v>#REF!</v>
      </c>
      <c r="G667" s="261"/>
      <c r="H667" s="262"/>
      <c r="I667" s="259"/>
    </row>
    <row r="668" spans="1:9" x14ac:dyDescent="0.2">
      <c r="A668" s="265" t="s">
        <v>433</v>
      </c>
      <c r="B668" s="269" t="e">
        <f>IF('Unit Types - Emission Rates'!#REF!=0,"",'Unit Types - Emission Rates'!#REF!)</f>
        <v>#REF!</v>
      </c>
      <c r="C668" s="269" t="e">
        <f>IF('Unit Types - Emission Rates'!#REF!=0,"",'Unit Types - Emission Rates'!#REF!)</f>
        <v>#REF!</v>
      </c>
      <c r="D668" s="269" t="e">
        <f>IF('Unit Types - Emission Rates'!#REF!=0,"",'Unit Types - Emission Rates'!#REF!)</f>
        <v>#REF!</v>
      </c>
      <c r="E668" s="269" t="e">
        <f>IF('Unit Types - Emission Rates'!#REF!="","",'Unit Types - Emission Rates'!#REF!)</f>
        <v>#REF!</v>
      </c>
      <c r="F668" s="269" t="e">
        <f>IF('Unit Types - Emission Rates'!#REF!="","",'Unit Types - Emission Rates'!#REF!)</f>
        <v>#REF!</v>
      </c>
      <c r="G668" s="261"/>
      <c r="H668" s="262"/>
      <c r="I668" s="259"/>
    </row>
    <row r="669" spans="1:9" x14ac:dyDescent="0.2">
      <c r="A669" s="265" t="s">
        <v>433</v>
      </c>
      <c r="B669" s="269" t="e">
        <f>IF('Unit Types - Emission Rates'!#REF!=0,"",'Unit Types - Emission Rates'!#REF!)</f>
        <v>#REF!</v>
      </c>
      <c r="C669" s="269" t="e">
        <f>IF('Unit Types - Emission Rates'!#REF!=0,"",'Unit Types - Emission Rates'!#REF!)</f>
        <v>#REF!</v>
      </c>
      <c r="D669" s="269" t="e">
        <f>IF('Unit Types - Emission Rates'!#REF!=0,"",'Unit Types - Emission Rates'!#REF!)</f>
        <v>#REF!</v>
      </c>
      <c r="E669" s="269" t="e">
        <f>IF('Unit Types - Emission Rates'!#REF!="","",'Unit Types - Emission Rates'!#REF!)</f>
        <v>#REF!</v>
      </c>
      <c r="F669" s="269" t="e">
        <f>IF('Unit Types - Emission Rates'!#REF!="","",'Unit Types - Emission Rates'!#REF!)</f>
        <v>#REF!</v>
      </c>
      <c r="G669" s="261"/>
      <c r="H669" s="262"/>
      <c r="I669" s="259"/>
    </row>
    <row r="670" spans="1:9" x14ac:dyDescent="0.2">
      <c r="A670" s="265" t="s">
        <v>433</v>
      </c>
      <c r="B670" s="269" t="e">
        <f>IF('Unit Types - Emission Rates'!#REF!=0,"",'Unit Types - Emission Rates'!#REF!)</f>
        <v>#REF!</v>
      </c>
      <c r="C670" s="269" t="e">
        <f>IF('Unit Types - Emission Rates'!#REF!=0,"",'Unit Types - Emission Rates'!#REF!)</f>
        <v>#REF!</v>
      </c>
      <c r="D670" s="269" t="e">
        <f>IF('Unit Types - Emission Rates'!#REF!=0,"",'Unit Types - Emission Rates'!#REF!)</f>
        <v>#REF!</v>
      </c>
      <c r="E670" s="269" t="e">
        <f>IF('Unit Types - Emission Rates'!#REF!="","",'Unit Types - Emission Rates'!#REF!)</f>
        <v>#REF!</v>
      </c>
      <c r="F670" s="269" t="e">
        <f>IF('Unit Types - Emission Rates'!#REF!="","",'Unit Types - Emission Rates'!#REF!)</f>
        <v>#REF!</v>
      </c>
      <c r="G670" s="261"/>
      <c r="H670" s="262"/>
      <c r="I670" s="259"/>
    </row>
    <row r="671" spans="1:9" x14ac:dyDescent="0.2">
      <c r="A671" s="265" t="s">
        <v>433</v>
      </c>
      <c r="B671" s="269" t="e">
        <f>IF('Unit Types - Emission Rates'!#REF!=0,"",'Unit Types - Emission Rates'!#REF!)</f>
        <v>#REF!</v>
      </c>
      <c r="C671" s="269" t="e">
        <f>IF('Unit Types - Emission Rates'!#REF!=0,"",'Unit Types - Emission Rates'!#REF!)</f>
        <v>#REF!</v>
      </c>
      <c r="D671" s="269" t="e">
        <f>IF('Unit Types - Emission Rates'!#REF!=0,"",'Unit Types - Emission Rates'!#REF!)</f>
        <v>#REF!</v>
      </c>
      <c r="E671" s="269" t="e">
        <f>IF('Unit Types - Emission Rates'!#REF!="","",'Unit Types - Emission Rates'!#REF!)</f>
        <v>#REF!</v>
      </c>
      <c r="F671" s="269" t="e">
        <f>IF('Unit Types - Emission Rates'!#REF!="","",'Unit Types - Emission Rates'!#REF!)</f>
        <v>#REF!</v>
      </c>
      <c r="G671" s="261"/>
      <c r="H671" s="262"/>
      <c r="I671" s="259"/>
    </row>
    <row r="672" spans="1:9" x14ac:dyDescent="0.2">
      <c r="A672" s="265" t="s">
        <v>433</v>
      </c>
      <c r="B672" s="269" t="e">
        <f>IF('Unit Types - Emission Rates'!#REF!=0,"",'Unit Types - Emission Rates'!#REF!)</f>
        <v>#REF!</v>
      </c>
      <c r="C672" s="269" t="e">
        <f>IF('Unit Types - Emission Rates'!#REF!=0,"",'Unit Types - Emission Rates'!#REF!)</f>
        <v>#REF!</v>
      </c>
      <c r="D672" s="269" t="e">
        <f>IF('Unit Types - Emission Rates'!#REF!=0,"",'Unit Types - Emission Rates'!#REF!)</f>
        <v>#REF!</v>
      </c>
      <c r="E672" s="269" t="e">
        <f>IF('Unit Types - Emission Rates'!#REF!="","",'Unit Types - Emission Rates'!#REF!)</f>
        <v>#REF!</v>
      </c>
      <c r="F672" s="269" t="e">
        <f>IF('Unit Types - Emission Rates'!#REF!="","",'Unit Types - Emission Rates'!#REF!)</f>
        <v>#REF!</v>
      </c>
      <c r="G672" s="261"/>
      <c r="H672" s="262"/>
      <c r="I672" s="259"/>
    </row>
    <row r="673" spans="1:9" x14ac:dyDescent="0.2">
      <c r="A673" s="265" t="s">
        <v>433</v>
      </c>
      <c r="B673" s="269" t="e">
        <f>IF('Unit Types - Emission Rates'!#REF!=0,"",'Unit Types - Emission Rates'!#REF!)</f>
        <v>#REF!</v>
      </c>
      <c r="C673" s="269" t="e">
        <f>IF('Unit Types - Emission Rates'!#REF!=0,"",'Unit Types - Emission Rates'!#REF!)</f>
        <v>#REF!</v>
      </c>
      <c r="D673" s="269" t="e">
        <f>IF('Unit Types - Emission Rates'!#REF!=0,"",'Unit Types - Emission Rates'!#REF!)</f>
        <v>#REF!</v>
      </c>
      <c r="E673" s="269" t="e">
        <f>IF('Unit Types - Emission Rates'!#REF!="","",'Unit Types - Emission Rates'!#REF!)</f>
        <v>#REF!</v>
      </c>
      <c r="F673" s="269" t="e">
        <f>IF('Unit Types - Emission Rates'!#REF!="","",'Unit Types - Emission Rates'!#REF!)</f>
        <v>#REF!</v>
      </c>
      <c r="G673" s="261"/>
      <c r="H673" s="262"/>
      <c r="I673" s="259"/>
    </row>
    <row r="674" spans="1:9" x14ac:dyDescent="0.2">
      <c r="A674" s="265" t="s">
        <v>433</v>
      </c>
      <c r="B674" s="269" t="e">
        <f>IF('Unit Types - Emission Rates'!#REF!=0,"",'Unit Types - Emission Rates'!#REF!)</f>
        <v>#REF!</v>
      </c>
      <c r="C674" s="269" t="e">
        <f>IF('Unit Types - Emission Rates'!#REF!=0,"",'Unit Types - Emission Rates'!#REF!)</f>
        <v>#REF!</v>
      </c>
      <c r="D674" s="269" t="e">
        <f>IF('Unit Types - Emission Rates'!#REF!=0,"",'Unit Types - Emission Rates'!#REF!)</f>
        <v>#REF!</v>
      </c>
      <c r="E674" s="269" t="e">
        <f>IF('Unit Types - Emission Rates'!#REF!="","",'Unit Types - Emission Rates'!#REF!)</f>
        <v>#REF!</v>
      </c>
      <c r="F674" s="269" t="e">
        <f>IF('Unit Types - Emission Rates'!#REF!="","",'Unit Types - Emission Rates'!#REF!)</f>
        <v>#REF!</v>
      </c>
      <c r="G674" s="261"/>
      <c r="H674" s="262"/>
      <c r="I674" s="259"/>
    </row>
    <row r="675" spans="1:9" x14ac:dyDescent="0.2">
      <c r="A675" s="265" t="s">
        <v>433</v>
      </c>
      <c r="B675" s="269" t="e">
        <f>IF('Unit Types - Emission Rates'!#REF!=0,"",'Unit Types - Emission Rates'!#REF!)</f>
        <v>#REF!</v>
      </c>
      <c r="C675" s="269" t="e">
        <f>IF('Unit Types - Emission Rates'!#REF!=0,"",'Unit Types - Emission Rates'!#REF!)</f>
        <v>#REF!</v>
      </c>
      <c r="D675" s="269" t="e">
        <f>IF('Unit Types - Emission Rates'!#REF!=0,"",'Unit Types - Emission Rates'!#REF!)</f>
        <v>#REF!</v>
      </c>
      <c r="E675" s="269" t="e">
        <f>IF('Unit Types - Emission Rates'!#REF!="","",'Unit Types - Emission Rates'!#REF!)</f>
        <v>#REF!</v>
      </c>
      <c r="F675" s="269" t="e">
        <f>IF('Unit Types - Emission Rates'!#REF!="","",'Unit Types - Emission Rates'!#REF!)</f>
        <v>#REF!</v>
      </c>
      <c r="G675" s="261"/>
      <c r="H675" s="262"/>
      <c r="I675" s="259"/>
    </row>
    <row r="676" spans="1:9" x14ac:dyDescent="0.2">
      <c r="A676" s="265" t="s">
        <v>433</v>
      </c>
      <c r="B676" s="269" t="e">
        <f>IF('Unit Types - Emission Rates'!#REF!=0,"",'Unit Types - Emission Rates'!#REF!)</f>
        <v>#REF!</v>
      </c>
      <c r="C676" s="269" t="e">
        <f>IF('Unit Types - Emission Rates'!#REF!=0,"",'Unit Types - Emission Rates'!#REF!)</f>
        <v>#REF!</v>
      </c>
      <c r="D676" s="269" t="e">
        <f>IF('Unit Types - Emission Rates'!#REF!=0,"",'Unit Types - Emission Rates'!#REF!)</f>
        <v>#REF!</v>
      </c>
      <c r="E676" s="269" t="e">
        <f>IF('Unit Types - Emission Rates'!#REF!="","",'Unit Types - Emission Rates'!#REF!)</f>
        <v>#REF!</v>
      </c>
      <c r="F676" s="269" t="e">
        <f>IF('Unit Types - Emission Rates'!#REF!="","",'Unit Types - Emission Rates'!#REF!)</f>
        <v>#REF!</v>
      </c>
      <c r="G676" s="261"/>
      <c r="H676" s="262"/>
      <c r="I676" s="259"/>
    </row>
    <row r="677" spans="1:9" x14ac:dyDescent="0.2">
      <c r="A677" s="265" t="s">
        <v>433</v>
      </c>
      <c r="B677" s="269" t="e">
        <f>IF('Unit Types - Emission Rates'!#REF!=0,"",'Unit Types - Emission Rates'!#REF!)</f>
        <v>#REF!</v>
      </c>
      <c r="C677" s="269" t="e">
        <f>IF('Unit Types - Emission Rates'!#REF!=0,"",'Unit Types - Emission Rates'!#REF!)</f>
        <v>#REF!</v>
      </c>
      <c r="D677" s="269" t="e">
        <f>IF('Unit Types - Emission Rates'!#REF!=0,"",'Unit Types - Emission Rates'!#REF!)</f>
        <v>#REF!</v>
      </c>
      <c r="E677" s="269" t="e">
        <f>IF('Unit Types - Emission Rates'!#REF!="","",'Unit Types - Emission Rates'!#REF!)</f>
        <v>#REF!</v>
      </c>
      <c r="F677" s="269" t="e">
        <f>IF('Unit Types - Emission Rates'!#REF!="","",'Unit Types - Emission Rates'!#REF!)</f>
        <v>#REF!</v>
      </c>
      <c r="G677" s="261"/>
      <c r="H677" s="262"/>
      <c r="I677" s="259"/>
    </row>
    <row r="678" spans="1:9" x14ac:dyDescent="0.2">
      <c r="A678" s="265" t="s">
        <v>433</v>
      </c>
      <c r="B678" s="269" t="e">
        <f>IF('Unit Types - Emission Rates'!#REF!=0,"",'Unit Types - Emission Rates'!#REF!)</f>
        <v>#REF!</v>
      </c>
      <c r="C678" s="269" t="e">
        <f>IF('Unit Types - Emission Rates'!#REF!=0,"",'Unit Types - Emission Rates'!#REF!)</f>
        <v>#REF!</v>
      </c>
      <c r="D678" s="269" t="e">
        <f>IF('Unit Types - Emission Rates'!#REF!=0,"",'Unit Types - Emission Rates'!#REF!)</f>
        <v>#REF!</v>
      </c>
      <c r="E678" s="269" t="e">
        <f>IF('Unit Types - Emission Rates'!#REF!="","",'Unit Types - Emission Rates'!#REF!)</f>
        <v>#REF!</v>
      </c>
      <c r="F678" s="269" t="e">
        <f>IF('Unit Types - Emission Rates'!#REF!="","",'Unit Types - Emission Rates'!#REF!)</f>
        <v>#REF!</v>
      </c>
      <c r="G678" s="261"/>
      <c r="H678" s="262"/>
      <c r="I678" s="259"/>
    </row>
    <row r="679" spans="1:9" x14ac:dyDescent="0.2">
      <c r="A679" s="265" t="s">
        <v>433</v>
      </c>
      <c r="B679" s="269" t="e">
        <f>IF('Unit Types - Emission Rates'!#REF!=0,"",'Unit Types - Emission Rates'!#REF!)</f>
        <v>#REF!</v>
      </c>
      <c r="C679" s="269" t="e">
        <f>IF('Unit Types - Emission Rates'!#REF!=0,"",'Unit Types - Emission Rates'!#REF!)</f>
        <v>#REF!</v>
      </c>
      <c r="D679" s="269" t="e">
        <f>IF('Unit Types - Emission Rates'!#REF!=0,"",'Unit Types - Emission Rates'!#REF!)</f>
        <v>#REF!</v>
      </c>
      <c r="E679" s="269" t="e">
        <f>IF('Unit Types - Emission Rates'!#REF!="","",'Unit Types - Emission Rates'!#REF!)</f>
        <v>#REF!</v>
      </c>
      <c r="F679" s="269" t="e">
        <f>IF('Unit Types - Emission Rates'!#REF!="","",'Unit Types - Emission Rates'!#REF!)</f>
        <v>#REF!</v>
      </c>
      <c r="G679" s="261"/>
      <c r="H679" s="262"/>
      <c r="I679" s="259"/>
    </row>
    <row r="680" spans="1:9" x14ac:dyDescent="0.2">
      <c r="A680" s="265" t="s">
        <v>433</v>
      </c>
      <c r="B680" s="269" t="e">
        <f>IF('Unit Types - Emission Rates'!#REF!=0,"",'Unit Types - Emission Rates'!#REF!)</f>
        <v>#REF!</v>
      </c>
      <c r="C680" s="269" t="e">
        <f>IF('Unit Types - Emission Rates'!#REF!=0,"",'Unit Types - Emission Rates'!#REF!)</f>
        <v>#REF!</v>
      </c>
      <c r="D680" s="269" t="e">
        <f>IF('Unit Types - Emission Rates'!#REF!=0,"",'Unit Types - Emission Rates'!#REF!)</f>
        <v>#REF!</v>
      </c>
      <c r="E680" s="269" t="e">
        <f>IF('Unit Types - Emission Rates'!#REF!="","",'Unit Types - Emission Rates'!#REF!)</f>
        <v>#REF!</v>
      </c>
      <c r="F680" s="269" t="e">
        <f>IF('Unit Types - Emission Rates'!#REF!="","",'Unit Types - Emission Rates'!#REF!)</f>
        <v>#REF!</v>
      </c>
      <c r="G680" s="261"/>
      <c r="H680" s="262"/>
      <c r="I680" s="259"/>
    </row>
    <row r="681" spans="1:9" x14ac:dyDescent="0.2">
      <c r="A681" s="265" t="s">
        <v>433</v>
      </c>
      <c r="B681" s="269" t="e">
        <f>IF('Unit Types - Emission Rates'!#REF!=0,"",'Unit Types - Emission Rates'!#REF!)</f>
        <v>#REF!</v>
      </c>
      <c r="C681" s="269" t="e">
        <f>IF('Unit Types - Emission Rates'!#REF!=0,"",'Unit Types - Emission Rates'!#REF!)</f>
        <v>#REF!</v>
      </c>
      <c r="D681" s="269" t="e">
        <f>IF('Unit Types - Emission Rates'!#REF!=0,"",'Unit Types - Emission Rates'!#REF!)</f>
        <v>#REF!</v>
      </c>
      <c r="E681" s="269" t="e">
        <f>IF('Unit Types - Emission Rates'!#REF!="","",'Unit Types - Emission Rates'!#REF!)</f>
        <v>#REF!</v>
      </c>
      <c r="F681" s="269" t="e">
        <f>IF('Unit Types - Emission Rates'!#REF!="","",'Unit Types - Emission Rates'!#REF!)</f>
        <v>#REF!</v>
      </c>
      <c r="G681" s="261"/>
      <c r="H681" s="262"/>
      <c r="I681" s="259"/>
    </row>
    <row r="682" spans="1:9" x14ac:dyDescent="0.2">
      <c r="A682" s="265" t="s">
        <v>433</v>
      </c>
      <c r="B682" s="269" t="e">
        <f>IF('Unit Types - Emission Rates'!#REF!=0,"",'Unit Types - Emission Rates'!#REF!)</f>
        <v>#REF!</v>
      </c>
      <c r="C682" s="269" t="e">
        <f>IF('Unit Types - Emission Rates'!#REF!=0,"",'Unit Types - Emission Rates'!#REF!)</f>
        <v>#REF!</v>
      </c>
      <c r="D682" s="269" t="e">
        <f>IF('Unit Types - Emission Rates'!#REF!=0,"",'Unit Types - Emission Rates'!#REF!)</f>
        <v>#REF!</v>
      </c>
      <c r="E682" s="269" t="e">
        <f>IF('Unit Types - Emission Rates'!#REF!="","",'Unit Types - Emission Rates'!#REF!)</f>
        <v>#REF!</v>
      </c>
      <c r="F682" s="269" t="e">
        <f>IF('Unit Types - Emission Rates'!#REF!="","",'Unit Types - Emission Rates'!#REF!)</f>
        <v>#REF!</v>
      </c>
      <c r="G682" s="261"/>
      <c r="H682" s="262"/>
      <c r="I682" s="259"/>
    </row>
    <row r="683" spans="1:9" x14ac:dyDescent="0.2">
      <c r="A683" s="265" t="s">
        <v>433</v>
      </c>
      <c r="B683" s="269" t="e">
        <f>IF('Unit Types - Emission Rates'!#REF!=0,"",'Unit Types - Emission Rates'!#REF!)</f>
        <v>#REF!</v>
      </c>
      <c r="C683" s="269" t="e">
        <f>IF('Unit Types - Emission Rates'!#REF!=0,"",'Unit Types - Emission Rates'!#REF!)</f>
        <v>#REF!</v>
      </c>
      <c r="D683" s="269" t="e">
        <f>IF('Unit Types - Emission Rates'!#REF!=0,"",'Unit Types - Emission Rates'!#REF!)</f>
        <v>#REF!</v>
      </c>
      <c r="E683" s="269" t="e">
        <f>IF('Unit Types - Emission Rates'!#REF!="","",'Unit Types - Emission Rates'!#REF!)</f>
        <v>#REF!</v>
      </c>
      <c r="F683" s="269" t="e">
        <f>IF('Unit Types - Emission Rates'!#REF!="","",'Unit Types - Emission Rates'!#REF!)</f>
        <v>#REF!</v>
      </c>
      <c r="G683" s="261"/>
      <c r="H683" s="262"/>
      <c r="I683" s="259"/>
    </row>
    <row r="684" spans="1:9" x14ac:dyDescent="0.2">
      <c r="A684" s="265" t="s">
        <v>433</v>
      </c>
      <c r="B684" s="269" t="e">
        <f>IF('Unit Types - Emission Rates'!#REF!=0,"",'Unit Types - Emission Rates'!#REF!)</f>
        <v>#REF!</v>
      </c>
      <c r="C684" s="269" t="e">
        <f>IF('Unit Types - Emission Rates'!#REF!=0,"",'Unit Types - Emission Rates'!#REF!)</f>
        <v>#REF!</v>
      </c>
      <c r="D684" s="269" t="e">
        <f>IF('Unit Types - Emission Rates'!#REF!=0,"",'Unit Types - Emission Rates'!#REF!)</f>
        <v>#REF!</v>
      </c>
      <c r="E684" s="269" t="e">
        <f>IF('Unit Types - Emission Rates'!#REF!="","",'Unit Types - Emission Rates'!#REF!)</f>
        <v>#REF!</v>
      </c>
      <c r="F684" s="269" t="e">
        <f>IF('Unit Types - Emission Rates'!#REF!="","",'Unit Types - Emission Rates'!#REF!)</f>
        <v>#REF!</v>
      </c>
      <c r="G684" s="261"/>
      <c r="H684" s="262"/>
      <c r="I684" s="259"/>
    </row>
    <row r="685" spans="1:9" x14ac:dyDescent="0.2">
      <c r="A685" s="265" t="s">
        <v>433</v>
      </c>
      <c r="B685" s="269" t="e">
        <f>IF('Unit Types - Emission Rates'!#REF!=0,"",'Unit Types - Emission Rates'!#REF!)</f>
        <v>#REF!</v>
      </c>
      <c r="C685" s="269" t="e">
        <f>IF('Unit Types - Emission Rates'!#REF!=0,"",'Unit Types - Emission Rates'!#REF!)</f>
        <v>#REF!</v>
      </c>
      <c r="D685" s="269" t="e">
        <f>IF('Unit Types - Emission Rates'!#REF!=0,"",'Unit Types - Emission Rates'!#REF!)</f>
        <v>#REF!</v>
      </c>
      <c r="E685" s="269" t="e">
        <f>IF('Unit Types - Emission Rates'!#REF!="","",'Unit Types - Emission Rates'!#REF!)</f>
        <v>#REF!</v>
      </c>
      <c r="F685" s="269" t="e">
        <f>IF('Unit Types - Emission Rates'!#REF!="","",'Unit Types - Emission Rates'!#REF!)</f>
        <v>#REF!</v>
      </c>
      <c r="G685" s="261"/>
      <c r="H685" s="262"/>
      <c r="I685" s="259"/>
    </row>
    <row r="686" spans="1:9" x14ac:dyDescent="0.2">
      <c r="A686" s="265" t="s">
        <v>433</v>
      </c>
      <c r="B686" s="269" t="e">
        <f>IF('Unit Types - Emission Rates'!#REF!=0,"",'Unit Types - Emission Rates'!#REF!)</f>
        <v>#REF!</v>
      </c>
      <c r="C686" s="269" t="e">
        <f>IF('Unit Types - Emission Rates'!#REF!=0,"",'Unit Types - Emission Rates'!#REF!)</f>
        <v>#REF!</v>
      </c>
      <c r="D686" s="269" t="e">
        <f>IF('Unit Types - Emission Rates'!#REF!=0,"",'Unit Types - Emission Rates'!#REF!)</f>
        <v>#REF!</v>
      </c>
      <c r="E686" s="269" t="e">
        <f>IF('Unit Types - Emission Rates'!#REF!="","",'Unit Types - Emission Rates'!#REF!)</f>
        <v>#REF!</v>
      </c>
      <c r="F686" s="269" t="e">
        <f>IF('Unit Types - Emission Rates'!#REF!="","",'Unit Types - Emission Rates'!#REF!)</f>
        <v>#REF!</v>
      </c>
      <c r="G686" s="261"/>
      <c r="H686" s="262"/>
      <c r="I686" s="259"/>
    </row>
    <row r="687" spans="1:9" x14ac:dyDescent="0.2">
      <c r="A687" s="265" t="s">
        <v>433</v>
      </c>
      <c r="B687" s="269" t="e">
        <f>IF('Unit Types - Emission Rates'!#REF!=0,"",'Unit Types - Emission Rates'!#REF!)</f>
        <v>#REF!</v>
      </c>
      <c r="C687" s="269" t="e">
        <f>IF('Unit Types - Emission Rates'!#REF!=0,"",'Unit Types - Emission Rates'!#REF!)</f>
        <v>#REF!</v>
      </c>
      <c r="D687" s="269" t="e">
        <f>IF('Unit Types - Emission Rates'!#REF!=0,"",'Unit Types - Emission Rates'!#REF!)</f>
        <v>#REF!</v>
      </c>
      <c r="E687" s="269" t="e">
        <f>IF('Unit Types - Emission Rates'!#REF!="","",'Unit Types - Emission Rates'!#REF!)</f>
        <v>#REF!</v>
      </c>
      <c r="F687" s="269" t="e">
        <f>IF('Unit Types - Emission Rates'!#REF!="","",'Unit Types - Emission Rates'!#REF!)</f>
        <v>#REF!</v>
      </c>
      <c r="G687" s="261"/>
      <c r="H687" s="262"/>
      <c r="I687" s="259"/>
    </row>
    <row r="688" spans="1:9" x14ac:dyDescent="0.2">
      <c r="A688" s="265" t="s">
        <v>433</v>
      </c>
      <c r="B688" s="269" t="e">
        <f>IF('Unit Types - Emission Rates'!#REF!=0,"",'Unit Types - Emission Rates'!#REF!)</f>
        <v>#REF!</v>
      </c>
      <c r="C688" s="269" t="e">
        <f>IF('Unit Types - Emission Rates'!#REF!=0,"",'Unit Types - Emission Rates'!#REF!)</f>
        <v>#REF!</v>
      </c>
      <c r="D688" s="269" t="e">
        <f>IF('Unit Types - Emission Rates'!#REF!=0,"",'Unit Types - Emission Rates'!#REF!)</f>
        <v>#REF!</v>
      </c>
      <c r="E688" s="269" t="e">
        <f>IF('Unit Types - Emission Rates'!#REF!="","",'Unit Types - Emission Rates'!#REF!)</f>
        <v>#REF!</v>
      </c>
      <c r="F688" s="269" t="e">
        <f>IF('Unit Types - Emission Rates'!#REF!="","",'Unit Types - Emission Rates'!#REF!)</f>
        <v>#REF!</v>
      </c>
      <c r="G688" s="261"/>
      <c r="H688" s="262"/>
      <c r="I688" s="259"/>
    </row>
    <row r="689" spans="1:9" x14ac:dyDescent="0.2">
      <c r="A689" s="265" t="s">
        <v>433</v>
      </c>
      <c r="B689" s="269" t="e">
        <f>IF('Unit Types - Emission Rates'!#REF!=0,"",'Unit Types - Emission Rates'!#REF!)</f>
        <v>#REF!</v>
      </c>
      <c r="C689" s="269" t="e">
        <f>IF('Unit Types - Emission Rates'!#REF!=0,"",'Unit Types - Emission Rates'!#REF!)</f>
        <v>#REF!</v>
      </c>
      <c r="D689" s="269" t="e">
        <f>IF('Unit Types - Emission Rates'!#REF!=0,"",'Unit Types - Emission Rates'!#REF!)</f>
        <v>#REF!</v>
      </c>
      <c r="E689" s="269" t="e">
        <f>IF('Unit Types - Emission Rates'!#REF!="","",'Unit Types - Emission Rates'!#REF!)</f>
        <v>#REF!</v>
      </c>
      <c r="F689" s="269" t="e">
        <f>IF('Unit Types - Emission Rates'!#REF!="","",'Unit Types - Emission Rates'!#REF!)</f>
        <v>#REF!</v>
      </c>
      <c r="G689" s="261"/>
      <c r="H689" s="262"/>
      <c r="I689" s="259"/>
    </row>
    <row r="690" spans="1:9" x14ac:dyDescent="0.2">
      <c r="A690" s="265" t="s">
        <v>433</v>
      </c>
      <c r="B690" s="269" t="e">
        <f>IF('Unit Types - Emission Rates'!#REF!=0,"",'Unit Types - Emission Rates'!#REF!)</f>
        <v>#REF!</v>
      </c>
      <c r="C690" s="269" t="e">
        <f>IF('Unit Types - Emission Rates'!#REF!=0,"",'Unit Types - Emission Rates'!#REF!)</f>
        <v>#REF!</v>
      </c>
      <c r="D690" s="269" t="e">
        <f>IF('Unit Types - Emission Rates'!#REF!=0,"",'Unit Types - Emission Rates'!#REF!)</f>
        <v>#REF!</v>
      </c>
      <c r="E690" s="269" t="e">
        <f>IF('Unit Types - Emission Rates'!#REF!="","",'Unit Types - Emission Rates'!#REF!)</f>
        <v>#REF!</v>
      </c>
      <c r="F690" s="269" t="e">
        <f>IF('Unit Types - Emission Rates'!#REF!="","",'Unit Types - Emission Rates'!#REF!)</f>
        <v>#REF!</v>
      </c>
      <c r="G690" s="261"/>
      <c r="H690" s="262"/>
      <c r="I690" s="259"/>
    </row>
    <row r="691" spans="1:9" x14ac:dyDescent="0.2">
      <c r="A691" s="265" t="s">
        <v>433</v>
      </c>
      <c r="B691" s="269" t="e">
        <f>IF('Unit Types - Emission Rates'!#REF!=0,"",'Unit Types - Emission Rates'!#REF!)</f>
        <v>#REF!</v>
      </c>
      <c r="C691" s="269" t="e">
        <f>IF('Unit Types - Emission Rates'!#REF!=0,"",'Unit Types - Emission Rates'!#REF!)</f>
        <v>#REF!</v>
      </c>
      <c r="D691" s="269" t="e">
        <f>IF('Unit Types - Emission Rates'!#REF!=0,"",'Unit Types - Emission Rates'!#REF!)</f>
        <v>#REF!</v>
      </c>
      <c r="E691" s="269" t="e">
        <f>IF('Unit Types - Emission Rates'!#REF!="","",'Unit Types - Emission Rates'!#REF!)</f>
        <v>#REF!</v>
      </c>
      <c r="F691" s="269" t="e">
        <f>IF('Unit Types - Emission Rates'!#REF!="","",'Unit Types - Emission Rates'!#REF!)</f>
        <v>#REF!</v>
      </c>
      <c r="G691" s="261"/>
      <c r="H691" s="262"/>
      <c r="I691" s="259"/>
    </row>
    <row r="692" spans="1:9" x14ac:dyDescent="0.2">
      <c r="A692" s="265" t="s">
        <v>433</v>
      </c>
      <c r="B692" s="269" t="e">
        <f>IF('Unit Types - Emission Rates'!#REF!=0,"",'Unit Types - Emission Rates'!#REF!)</f>
        <v>#REF!</v>
      </c>
      <c r="C692" s="269" t="e">
        <f>IF('Unit Types - Emission Rates'!#REF!=0,"",'Unit Types - Emission Rates'!#REF!)</f>
        <v>#REF!</v>
      </c>
      <c r="D692" s="269" t="e">
        <f>IF('Unit Types - Emission Rates'!#REF!=0,"",'Unit Types - Emission Rates'!#REF!)</f>
        <v>#REF!</v>
      </c>
      <c r="E692" s="269" t="e">
        <f>IF('Unit Types - Emission Rates'!#REF!="","",'Unit Types - Emission Rates'!#REF!)</f>
        <v>#REF!</v>
      </c>
      <c r="F692" s="269" t="e">
        <f>IF('Unit Types - Emission Rates'!#REF!="","",'Unit Types - Emission Rates'!#REF!)</f>
        <v>#REF!</v>
      </c>
      <c r="G692" s="261"/>
      <c r="H692" s="262"/>
      <c r="I692" s="259"/>
    </row>
    <row r="693" spans="1:9" x14ac:dyDescent="0.2">
      <c r="A693" s="265" t="s">
        <v>433</v>
      </c>
      <c r="B693" s="269" t="e">
        <f>IF('Unit Types - Emission Rates'!#REF!=0,"",'Unit Types - Emission Rates'!#REF!)</f>
        <v>#REF!</v>
      </c>
      <c r="C693" s="269" t="e">
        <f>IF('Unit Types - Emission Rates'!#REF!=0,"",'Unit Types - Emission Rates'!#REF!)</f>
        <v>#REF!</v>
      </c>
      <c r="D693" s="269" t="e">
        <f>IF('Unit Types - Emission Rates'!#REF!=0,"",'Unit Types - Emission Rates'!#REF!)</f>
        <v>#REF!</v>
      </c>
      <c r="E693" s="269" t="e">
        <f>IF('Unit Types - Emission Rates'!#REF!="","",'Unit Types - Emission Rates'!#REF!)</f>
        <v>#REF!</v>
      </c>
      <c r="F693" s="269" t="e">
        <f>IF('Unit Types - Emission Rates'!#REF!="","",'Unit Types - Emission Rates'!#REF!)</f>
        <v>#REF!</v>
      </c>
      <c r="G693" s="261"/>
      <c r="H693" s="262"/>
      <c r="I693" s="259"/>
    </row>
    <row r="694" spans="1:9" x14ac:dyDescent="0.2">
      <c r="A694" s="265" t="s">
        <v>433</v>
      </c>
      <c r="B694" s="269" t="e">
        <f>IF('Unit Types - Emission Rates'!#REF!=0,"",'Unit Types - Emission Rates'!#REF!)</f>
        <v>#REF!</v>
      </c>
      <c r="C694" s="269" t="e">
        <f>IF('Unit Types - Emission Rates'!#REF!=0,"",'Unit Types - Emission Rates'!#REF!)</f>
        <v>#REF!</v>
      </c>
      <c r="D694" s="269" t="e">
        <f>IF('Unit Types - Emission Rates'!#REF!=0,"",'Unit Types - Emission Rates'!#REF!)</f>
        <v>#REF!</v>
      </c>
      <c r="E694" s="269" t="e">
        <f>IF('Unit Types - Emission Rates'!#REF!="","",'Unit Types - Emission Rates'!#REF!)</f>
        <v>#REF!</v>
      </c>
      <c r="F694" s="269" t="e">
        <f>IF('Unit Types - Emission Rates'!#REF!="","",'Unit Types - Emission Rates'!#REF!)</f>
        <v>#REF!</v>
      </c>
      <c r="G694" s="261"/>
      <c r="H694" s="262"/>
      <c r="I694" s="259"/>
    </row>
    <row r="695" spans="1:9" x14ac:dyDescent="0.2">
      <c r="A695" s="265" t="s">
        <v>433</v>
      </c>
      <c r="B695" s="269" t="e">
        <f>IF('Unit Types - Emission Rates'!#REF!=0,"",'Unit Types - Emission Rates'!#REF!)</f>
        <v>#REF!</v>
      </c>
      <c r="C695" s="269" t="e">
        <f>IF('Unit Types - Emission Rates'!#REF!=0,"",'Unit Types - Emission Rates'!#REF!)</f>
        <v>#REF!</v>
      </c>
      <c r="D695" s="269" t="e">
        <f>IF('Unit Types - Emission Rates'!#REF!=0,"",'Unit Types - Emission Rates'!#REF!)</f>
        <v>#REF!</v>
      </c>
      <c r="E695" s="269" t="e">
        <f>IF('Unit Types - Emission Rates'!#REF!="","",'Unit Types - Emission Rates'!#REF!)</f>
        <v>#REF!</v>
      </c>
      <c r="F695" s="269" t="e">
        <f>IF('Unit Types - Emission Rates'!#REF!="","",'Unit Types - Emission Rates'!#REF!)</f>
        <v>#REF!</v>
      </c>
      <c r="G695" s="261"/>
      <c r="H695" s="262"/>
      <c r="I695" s="259"/>
    </row>
    <row r="696" spans="1:9" x14ac:dyDescent="0.2">
      <c r="A696" s="265" t="s">
        <v>433</v>
      </c>
      <c r="B696" s="269" t="e">
        <f>IF('Unit Types - Emission Rates'!#REF!=0,"",'Unit Types - Emission Rates'!#REF!)</f>
        <v>#REF!</v>
      </c>
      <c r="C696" s="269" t="e">
        <f>IF('Unit Types - Emission Rates'!#REF!=0,"",'Unit Types - Emission Rates'!#REF!)</f>
        <v>#REF!</v>
      </c>
      <c r="D696" s="269" t="e">
        <f>IF('Unit Types - Emission Rates'!#REF!=0,"",'Unit Types - Emission Rates'!#REF!)</f>
        <v>#REF!</v>
      </c>
      <c r="E696" s="269" t="e">
        <f>IF('Unit Types - Emission Rates'!#REF!="","",'Unit Types - Emission Rates'!#REF!)</f>
        <v>#REF!</v>
      </c>
      <c r="F696" s="269" t="e">
        <f>IF('Unit Types - Emission Rates'!#REF!="","",'Unit Types - Emission Rates'!#REF!)</f>
        <v>#REF!</v>
      </c>
      <c r="G696" s="261"/>
      <c r="H696" s="262"/>
      <c r="I696" s="259"/>
    </row>
    <row r="697" spans="1:9" x14ac:dyDescent="0.2">
      <c r="A697" s="265" t="s">
        <v>433</v>
      </c>
      <c r="B697" s="269" t="e">
        <f>IF('Unit Types - Emission Rates'!#REF!=0,"",'Unit Types - Emission Rates'!#REF!)</f>
        <v>#REF!</v>
      </c>
      <c r="C697" s="269" t="e">
        <f>IF('Unit Types - Emission Rates'!#REF!=0,"",'Unit Types - Emission Rates'!#REF!)</f>
        <v>#REF!</v>
      </c>
      <c r="D697" s="269" t="e">
        <f>IF('Unit Types - Emission Rates'!#REF!=0,"",'Unit Types - Emission Rates'!#REF!)</f>
        <v>#REF!</v>
      </c>
      <c r="E697" s="269" t="e">
        <f>IF('Unit Types - Emission Rates'!#REF!="","",'Unit Types - Emission Rates'!#REF!)</f>
        <v>#REF!</v>
      </c>
      <c r="F697" s="269" t="e">
        <f>IF('Unit Types - Emission Rates'!#REF!="","",'Unit Types - Emission Rates'!#REF!)</f>
        <v>#REF!</v>
      </c>
      <c r="G697" s="261"/>
      <c r="H697" s="262"/>
      <c r="I697" s="259"/>
    </row>
    <row r="698" spans="1:9" x14ac:dyDescent="0.2">
      <c r="A698" s="265" t="s">
        <v>433</v>
      </c>
      <c r="B698" s="269" t="e">
        <f>IF('Unit Types - Emission Rates'!#REF!=0,"",'Unit Types - Emission Rates'!#REF!)</f>
        <v>#REF!</v>
      </c>
      <c r="C698" s="269" t="e">
        <f>IF('Unit Types - Emission Rates'!#REF!=0,"",'Unit Types - Emission Rates'!#REF!)</f>
        <v>#REF!</v>
      </c>
      <c r="D698" s="269" t="e">
        <f>IF('Unit Types - Emission Rates'!#REF!=0,"",'Unit Types - Emission Rates'!#REF!)</f>
        <v>#REF!</v>
      </c>
      <c r="E698" s="269" t="e">
        <f>IF('Unit Types - Emission Rates'!#REF!="","",'Unit Types - Emission Rates'!#REF!)</f>
        <v>#REF!</v>
      </c>
      <c r="F698" s="269" t="e">
        <f>IF('Unit Types - Emission Rates'!#REF!="","",'Unit Types - Emission Rates'!#REF!)</f>
        <v>#REF!</v>
      </c>
      <c r="G698" s="261"/>
      <c r="H698" s="262"/>
      <c r="I698" s="259"/>
    </row>
    <row r="699" spans="1:9" x14ac:dyDescent="0.2">
      <c r="A699" s="265" t="s">
        <v>433</v>
      </c>
      <c r="B699" s="269" t="e">
        <f>IF('Unit Types - Emission Rates'!#REF!=0,"",'Unit Types - Emission Rates'!#REF!)</f>
        <v>#REF!</v>
      </c>
      <c r="C699" s="269" t="e">
        <f>IF('Unit Types - Emission Rates'!#REF!=0,"",'Unit Types - Emission Rates'!#REF!)</f>
        <v>#REF!</v>
      </c>
      <c r="D699" s="269" t="e">
        <f>IF('Unit Types - Emission Rates'!#REF!=0,"",'Unit Types - Emission Rates'!#REF!)</f>
        <v>#REF!</v>
      </c>
      <c r="E699" s="269" t="e">
        <f>IF('Unit Types - Emission Rates'!#REF!="","",'Unit Types - Emission Rates'!#REF!)</f>
        <v>#REF!</v>
      </c>
      <c r="F699" s="269" t="e">
        <f>IF('Unit Types - Emission Rates'!#REF!="","",'Unit Types - Emission Rates'!#REF!)</f>
        <v>#REF!</v>
      </c>
      <c r="G699" s="261"/>
      <c r="H699" s="262"/>
      <c r="I699" s="259"/>
    </row>
    <row r="700" spans="1:9" x14ac:dyDescent="0.2">
      <c r="A700" s="265" t="s">
        <v>433</v>
      </c>
      <c r="B700" s="269" t="e">
        <f>IF('Unit Types - Emission Rates'!#REF!=0,"",'Unit Types - Emission Rates'!#REF!)</f>
        <v>#REF!</v>
      </c>
      <c r="C700" s="269" t="e">
        <f>IF('Unit Types - Emission Rates'!#REF!=0,"",'Unit Types - Emission Rates'!#REF!)</f>
        <v>#REF!</v>
      </c>
      <c r="D700" s="269" t="e">
        <f>IF('Unit Types - Emission Rates'!#REF!=0,"",'Unit Types - Emission Rates'!#REF!)</f>
        <v>#REF!</v>
      </c>
      <c r="E700" s="269" t="e">
        <f>IF('Unit Types - Emission Rates'!#REF!="","",'Unit Types - Emission Rates'!#REF!)</f>
        <v>#REF!</v>
      </c>
      <c r="F700" s="269" t="e">
        <f>IF('Unit Types - Emission Rates'!#REF!="","",'Unit Types - Emission Rates'!#REF!)</f>
        <v>#REF!</v>
      </c>
      <c r="G700" s="261"/>
      <c r="H700" s="262"/>
      <c r="I700" s="259"/>
    </row>
    <row r="701" spans="1:9" x14ac:dyDescent="0.2">
      <c r="A701" s="265" t="s">
        <v>433</v>
      </c>
      <c r="B701" s="269" t="e">
        <f>IF('Unit Types - Emission Rates'!#REF!=0,"",'Unit Types - Emission Rates'!#REF!)</f>
        <v>#REF!</v>
      </c>
      <c r="C701" s="269" t="e">
        <f>IF('Unit Types - Emission Rates'!#REF!=0,"",'Unit Types - Emission Rates'!#REF!)</f>
        <v>#REF!</v>
      </c>
      <c r="D701" s="269" t="e">
        <f>IF('Unit Types - Emission Rates'!#REF!=0,"",'Unit Types - Emission Rates'!#REF!)</f>
        <v>#REF!</v>
      </c>
      <c r="E701" s="269" t="e">
        <f>IF('Unit Types - Emission Rates'!#REF!="","",'Unit Types - Emission Rates'!#REF!)</f>
        <v>#REF!</v>
      </c>
      <c r="F701" s="269" t="e">
        <f>IF('Unit Types - Emission Rates'!#REF!="","",'Unit Types - Emission Rates'!#REF!)</f>
        <v>#REF!</v>
      </c>
      <c r="G701" s="261"/>
      <c r="H701" s="262"/>
      <c r="I701" s="259"/>
    </row>
    <row r="702" spans="1:9" x14ac:dyDescent="0.2">
      <c r="A702" s="265" t="s">
        <v>433</v>
      </c>
      <c r="B702" s="269" t="e">
        <f>IF('Unit Types - Emission Rates'!#REF!=0,"",'Unit Types - Emission Rates'!#REF!)</f>
        <v>#REF!</v>
      </c>
      <c r="C702" s="269" t="e">
        <f>IF('Unit Types - Emission Rates'!#REF!=0,"",'Unit Types - Emission Rates'!#REF!)</f>
        <v>#REF!</v>
      </c>
      <c r="D702" s="269" t="e">
        <f>IF('Unit Types - Emission Rates'!#REF!=0,"",'Unit Types - Emission Rates'!#REF!)</f>
        <v>#REF!</v>
      </c>
      <c r="E702" s="269" t="e">
        <f>IF('Unit Types - Emission Rates'!#REF!="","",'Unit Types - Emission Rates'!#REF!)</f>
        <v>#REF!</v>
      </c>
      <c r="F702" s="269" t="e">
        <f>IF('Unit Types - Emission Rates'!#REF!="","",'Unit Types - Emission Rates'!#REF!)</f>
        <v>#REF!</v>
      </c>
      <c r="G702" s="261"/>
      <c r="H702" s="262"/>
      <c r="I702" s="259"/>
    </row>
    <row r="703" spans="1:9" x14ac:dyDescent="0.2">
      <c r="A703" s="265" t="s">
        <v>433</v>
      </c>
      <c r="B703" s="269" t="e">
        <f>IF('Unit Types - Emission Rates'!#REF!=0,"",'Unit Types - Emission Rates'!#REF!)</f>
        <v>#REF!</v>
      </c>
      <c r="C703" s="269" t="e">
        <f>IF('Unit Types - Emission Rates'!#REF!=0,"",'Unit Types - Emission Rates'!#REF!)</f>
        <v>#REF!</v>
      </c>
      <c r="D703" s="269" t="e">
        <f>IF('Unit Types - Emission Rates'!#REF!=0,"",'Unit Types - Emission Rates'!#REF!)</f>
        <v>#REF!</v>
      </c>
      <c r="E703" s="269" t="e">
        <f>IF('Unit Types - Emission Rates'!#REF!="","",'Unit Types - Emission Rates'!#REF!)</f>
        <v>#REF!</v>
      </c>
      <c r="F703" s="269" t="e">
        <f>IF('Unit Types - Emission Rates'!#REF!="","",'Unit Types - Emission Rates'!#REF!)</f>
        <v>#REF!</v>
      </c>
      <c r="G703" s="261"/>
      <c r="H703" s="262"/>
      <c r="I703" s="259"/>
    </row>
    <row r="704" spans="1:9" x14ac:dyDescent="0.2">
      <c r="A704" s="265" t="s">
        <v>433</v>
      </c>
      <c r="B704" s="269" t="e">
        <f>IF('Unit Types - Emission Rates'!#REF!=0,"",'Unit Types - Emission Rates'!#REF!)</f>
        <v>#REF!</v>
      </c>
      <c r="C704" s="269" t="e">
        <f>IF('Unit Types - Emission Rates'!#REF!=0,"",'Unit Types - Emission Rates'!#REF!)</f>
        <v>#REF!</v>
      </c>
      <c r="D704" s="269" t="e">
        <f>IF('Unit Types - Emission Rates'!#REF!=0,"",'Unit Types - Emission Rates'!#REF!)</f>
        <v>#REF!</v>
      </c>
      <c r="E704" s="269" t="e">
        <f>IF('Unit Types - Emission Rates'!#REF!="","",'Unit Types - Emission Rates'!#REF!)</f>
        <v>#REF!</v>
      </c>
      <c r="F704" s="269" t="e">
        <f>IF('Unit Types - Emission Rates'!#REF!="","",'Unit Types - Emission Rates'!#REF!)</f>
        <v>#REF!</v>
      </c>
      <c r="G704" s="261"/>
      <c r="H704" s="262"/>
      <c r="I704" s="259"/>
    </row>
    <row r="705" spans="1:9" x14ac:dyDescent="0.2">
      <c r="A705" s="265" t="s">
        <v>433</v>
      </c>
      <c r="B705" s="269" t="e">
        <f>IF('Unit Types - Emission Rates'!#REF!=0,"",'Unit Types - Emission Rates'!#REF!)</f>
        <v>#REF!</v>
      </c>
      <c r="C705" s="269" t="e">
        <f>IF('Unit Types - Emission Rates'!#REF!=0,"",'Unit Types - Emission Rates'!#REF!)</f>
        <v>#REF!</v>
      </c>
      <c r="D705" s="269" t="e">
        <f>IF('Unit Types - Emission Rates'!#REF!=0,"",'Unit Types - Emission Rates'!#REF!)</f>
        <v>#REF!</v>
      </c>
      <c r="E705" s="269" t="e">
        <f>IF('Unit Types - Emission Rates'!#REF!="","",'Unit Types - Emission Rates'!#REF!)</f>
        <v>#REF!</v>
      </c>
      <c r="F705" s="269" t="e">
        <f>IF('Unit Types - Emission Rates'!#REF!="","",'Unit Types - Emission Rates'!#REF!)</f>
        <v>#REF!</v>
      </c>
      <c r="G705" s="261"/>
      <c r="H705" s="262"/>
      <c r="I705" s="259"/>
    </row>
    <row r="706" spans="1:9" x14ac:dyDescent="0.2">
      <c r="A706" s="265" t="s">
        <v>433</v>
      </c>
      <c r="B706" s="269" t="e">
        <f>IF('Unit Types - Emission Rates'!#REF!=0,"",'Unit Types - Emission Rates'!#REF!)</f>
        <v>#REF!</v>
      </c>
      <c r="C706" s="269" t="e">
        <f>IF('Unit Types - Emission Rates'!#REF!=0,"",'Unit Types - Emission Rates'!#REF!)</f>
        <v>#REF!</v>
      </c>
      <c r="D706" s="269" t="e">
        <f>IF('Unit Types - Emission Rates'!#REF!=0,"",'Unit Types - Emission Rates'!#REF!)</f>
        <v>#REF!</v>
      </c>
      <c r="E706" s="269" t="e">
        <f>IF('Unit Types - Emission Rates'!#REF!="","",'Unit Types - Emission Rates'!#REF!)</f>
        <v>#REF!</v>
      </c>
      <c r="F706" s="269" t="e">
        <f>IF('Unit Types - Emission Rates'!#REF!="","",'Unit Types - Emission Rates'!#REF!)</f>
        <v>#REF!</v>
      </c>
      <c r="G706" s="261"/>
      <c r="H706" s="262"/>
      <c r="I706" s="259"/>
    </row>
    <row r="707" spans="1:9" x14ac:dyDescent="0.2">
      <c r="A707" s="265" t="s">
        <v>433</v>
      </c>
      <c r="B707" s="269" t="e">
        <f>IF('Unit Types - Emission Rates'!#REF!=0,"",'Unit Types - Emission Rates'!#REF!)</f>
        <v>#REF!</v>
      </c>
      <c r="C707" s="269" t="e">
        <f>IF('Unit Types - Emission Rates'!#REF!=0,"",'Unit Types - Emission Rates'!#REF!)</f>
        <v>#REF!</v>
      </c>
      <c r="D707" s="269" t="e">
        <f>IF('Unit Types - Emission Rates'!#REF!=0,"",'Unit Types - Emission Rates'!#REF!)</f>
        <v>#REF!</v>
      </c>
      <c r="E707" s="269" t="e">
        <f>IF('Unit Types - Emission Rates'!#REF!="","",'Unit Types - Emission Rates'!#REF!)</f>
        <v>#REF!</v>
      </c>
      <c r="F707" s="269" t="e">
        <f>IF('Unit Types - Emission Rates'!#REF!="","",'Unit Types - Emission Rates'!#REF!)</f>
        <v>#REF!</v>
      </c>
      <c r="G707" s="261"/>
      <c r="H707" s="262"/>
      <c r="I707" s="259"/>
    </row>
    <row r="708" spans="1:9" x14ac:dyDescent="0.2">
      <c r="A708" s="265" t="s">
        <v>433</v>
      </c>
      <c r="B708" s="269" t="e">
        <f>IF('Unit Types - Emission Rates'!#REF!=0,"",'Unit Types - Emission Rates'!#REF!)</f>
        <v>#REF!</v>
      </c>
      <c r="C708" s="269" t="e">
        <f>IF('Unit Types - Emission Rates'!#REF!=0,"",'Unit Types - Emission Rates'!#REF!)</f>
        <v>#REF!</v>
      </c>
      <c r="D708" s="269" t="e">
        <f>IF('Unit Types - Emission Rates'!#REF!=0,"",'Unit Types - Emission Rates'!#REF!)</f>
        <v>#REF!</v>
      </c>
      <c r="E708" s="269" t="e">
        <f>IF('Unit Types - Emission Rates'!#REF!="","",'Unit Types - Emission Rates'!#REF!)</f>
        <v>#REF!</v>
      </c>
      <c r="F708" s="269" t="e">
        <f>IF('Unit Types - Emission Rates'!#REF!="","",'Unit Types - Emission Rates'!#REF!)</f>
        <v>#REF!</v>
      </c>
      <c r="G708" s="261"/>
      <c r="H708" s="262"/>
      <c r="I708" s="259"/>
    </row>
    <row r="709" spans="1:9" x14ac:dyDescent="0.2">
      <c r="A709" s="265" t="s">
        <v>433</v>
      </c>
      <c r="B709" s="269" t="e">
        <f>IF('Unit Types - Emission Rates'!#REF!=0,"",'Unit Types - Emission Rates'!#REF!)</f>
        <v>#REF!</v>
      </c>
      <c r="C709" s="269" t="e">
        <f>IF('Unit Types - Emission Rates'!#REF!=0,"",'Unit Types - Emission Rates'!#REF!)</f>
        <v>#REF!</v>
      </c>
      <c r="D709" s="269" t="e">
        <f>IF('Unit Types - Emission Rates'!#REF!=0,"",'Unit Types - Emission Rates'!#REF!)</f>
        <v>#REF!</v>
      </c>
      <c r="E709" s="269" t="e">
        <f>IF('Unit Types - Emission Rates'!#REF!="","",'Unit Types - Emission Rates'!#REF!)</f>
        <v>#REF!</v>
      </c>
      <c r="F709" s="269" t="e">
        <f>IF('Unit Types - Emission Rates'!#REF!="","",'Unit Types - Emission Rates'!#REF!)</f>
        <v>#REF!</v>
      </c>
      <c r="G709" s="261"/>
      <c r="H709" s="262"/>
      <c r="I709" s="259"/>
    </row>
    <row r="710" spans="1:9" x14ac:dyDescent="0.2">
      <c r="A710" s="265" t="s">
        <v>433</v>
      </c>
      <c r="B710" s="269" t="e">
        <f>IF('Unit Types - Emission Rates'!#REF!=0,"",'Unit Types - Emission Rates'!#REF!)</f>
        <v>#REF!</v>
      </c>
      <c r="C710" s="269" t="e">
        <f>IF('Unit Types - Emission Rates'!#REF!=0,"",'Unit Types - Emission Rates'!#REF!)</f>
        <v>#REF!</v>
      </c>
      <c r="D710" s="269" t="e">
        <f>IF('Unit Types - Emission Rates'!#REF!=0,"",'Unit Types - Emission Rates'!#REF!)</f>
        <v>#REF!</v>
      </c>
      <c r="E710" s="269" t="e">
        <f>IF('Unit Types - Emission Rates'!#REF!="","",'Unit Types - Emission Rates'!#REF!)</f>
        <v>#REF!</v>
      </c>
      <c r="F710" s="269" t="e">
        <f>IF('Unit Types - Emission Rates'!#REF!="","",'Unit Types - Emission Rates'!#REF!)</f>
        <v>#REF!</v>
      </c>
      <c r="G710" s="261"/>
      <c r="H710" s="262"/>
      <c r="I710" s="259"/>
    </row>
    <row r="711" spans="1:9" x14ac:dyDescent="0.2">
      <c r="A711" s="265" t="s">
        <v>433</v>
      </c>
      <c r="B711" s="269" t="e">
        <f>IF('Unit Types - Emission Rates'!#REF!=0,"",'Unit Types - Emission Rates'!#REF!)</f>
        <v>#REF!</v>
      </c>
      <c r="C711" s="269" t="e">
        <f>IF('Unit Types - Emission Rates'!#REF!=0,"",'Unit Types - Emission Rates'!#REF!)</f>
        <v>#REF!</v>
      </c>
      <c r="D711" s="269" t="e">
        <f>IF('Unit Types - Emission Rates'!#REF!=0,"",'Unit Types - Emission Rates'!#REF!)</f>
        <v>#REF!</v>
      </c>
      <c r="E711" s="269" t="e">
        <f>IF('Unit Types - Emission Rates'!#REF!="","",'Unit Types - Emission Rates'!#REF!)</f>
        <v>#REF!</v>
      </c>
      <c r="F711" s="269" t="e">
        <f>IF('Unit Types - Emission Rates'!#REF!="","",'Unit Types - Emission Rates'!#REF!)</f>
        <v>#REF!</v>
      </c>
      <c r="G711" s="261"/>
      <c r="H711" s="262"/>
      <c r="I711" s="259"/>
    </row>
    <row r="712" spans="1:9" x14ac:dyDescent="0.2">
      <c r="A712" s="265" t="s">
        <v>433</v>
      </c>
      <c r="B712" s="269" t="e">
        <f>IF('Unit Types - Emission Rates'!#REF!=0,"",'Unit Types - Emission Rates'!#REF!)</f>
        <v>#REF!</v>
      </c>
      <c r="C712" s="269" t="e">
        <f>IF('Unit Types - Emission Rates'!#REF!=0,"",'Unit Types - Emission Rates'!#REF!)</f>
        <v>#REF!</v>
      </c>
      <c r="D712" s="269" t="e">
        <f>IF('Unit Types - Emission Rates'!#REF!=0,"",'Unit Types - Emission Rates'!#REF!)</f>
        <v>#REF!</v>
      </c>
      <c r="E712" s="269" t="e">
        <f>IF('Unit Types - Emission Rates'!#REF!="","",'Unit Types - Emission Rates'!#REF!)</f>
        <v>#REF!</v>
      </c>
      <c r="F712" s="269" t="e">
        <f>IF('Unit Types - Emission Rates'!#REF!="","",'Unit Types - Emission Rates'!#REF!)</f>
        <v>#REF!</v>
      </c>
      <c r="G712" s="261"/>
      <c r="H712" s="262"/>
      <c r="I712" s="259"/>
    </row>
    <row r="713" spans="1:9" x14ac:dyDescent="0.2">
      <c r="A713" s="265" t="s">
        <v>433</v>
      </c>
      <c r="B713" s="269" t="e">
        <f>IF('Unit Types - Emission Rates'!#REF!=0,"",'Unit Types - Emission Rates'!#REF!)</f>
        <v>#REF!</v>
      </c>
      <c r="C713" s="269" t="e">
        <f>IF('Unit Types - Emission Rates'!#REF!=0,"",'Unit Types - Emission Rates'!#REF!)</f>
        <v>#REF!</v>
      </c>
      <c r="D713" s="269" t="e">
        <f>IF('Unit Types - Emission Rates'!#REF!=0,"",'Unit Types - Emission Rates'!#REF!)</f>
        <v>#REF!</v>
      </c>
      <c r="E713" s="269" t="e">
        <f>IF('Unit Types - Emission Rates'!#REF!="","",'Unit Types - Emission Rates'!#REF!)</f>
        <v>#REF!</v>
      </c>
      <c r="F713" s="269" t="e">
        <f>IF('Unit Types - Emission Rates'!#REF!="","",'Unit Types - Emission Rates'!#REF!)</f>
        <v>#REF!</v>
      </c>
      <c r="G713" s="261"/>
      <c r="H713" s="262"/>
      <c r="I713" s="259"/>
    </row>
    <row r="714" spans="1:9" x14ac:dyDescent="0.2">
      <c r="A714" s="265" t="s">
        <v>433</v>
      </c>
      <c r="B714" s="269" t="e">
        <f>IF('Unit Types - Emission Rates'!#REF!=0,"",'Unit Types - Emission Rates'!#REF!)</f>
        <v>#REF!</v>
      </c>
      <c r="C714" s="269" t="e">
        <f>IF('Unit Types - Emission Rates'!#REF!=0,"",'Unit Types - Emission Rates'!#REF!)</f>
        <v>#REF!</v>
      </c>
      <c r="D714" s="269" t="e">
        <f>IF('Unit Types - Emission Rates'!#REF!=0,"",'Unit Types - Emission Rates'!#REF!)</f>
        <v>#REF!</v>
      </c>
      <c r="E714" s="269" t="e">
        <f>IF('Unit Types - Emission Rates'!#REF!="","",'Unit Types - Emission Rates'!#REF!)</f>
        <v>#REF!</v>
      </c>
      <c r="F714" s="269" t="e">
        <f>IF('Unit Types - Emission Rates'!#REF!="","",'Unit Types - Emission Rates'!#REF!)</f>
        <v>#REF!</v>
      </c>
      <c r="G714" s="261"/>
      <c r="H714" s="262"/>
      <c r="I714" s="259"/>
    </row>
    <row r="715" spans="1:9" x14ac:dyDescent="0.2">
      <c r="A715" s="265" t="s">
        <v>433</v>
      </c>
      <c r="B715" s="269" t="e">
        <f>IF('Unit Types - Emission Rates'!#REF!=0,"",'Unit Types - Emission Rates'!#REF!)</f>
        <v>#REF!</v>
      </c>
      <c r="C715" s="269" t="e">
        <f>IF('Unit Types - Emission Rates'!#REF!=0,"",'Unit Types - Emission Rates'!#REF!)</f>
        <v>#REF!</v>
      </c>
      <c r="D715" s="269" t="e">
        <f>IF('Unit Types - Emission Rates'!#REF!=0,"",'Unit Types - Emission Rates'!#REF!)</f>
        <v>#REF!</v>
      </c>
      <c r="E715" s="269" t="e">
        <f>IF('Unit Types - Emission Rates'!#REF!="","",'Unit Types - Emission Rates'!#REF!)</f>
        <v>#REF!</v>
      </c>
      <c r="F715" s="269" t="e">
        <f>IF('Unit Types - Emission Rates'!#REF!="","",'Unit Types - Emission Rates'!#REF!)</f>
        <v>#REF!</v>
      </c>
      <c r="G715" s="261"/>
      <c r="H715" s="262"/>
      <c r="I715" s="259"/>
    </row>
    <row r="716" spans="1:9" x14ac:dyDescent="0.2">
      <c r="A716" s="265" t="s">
        <v>433</v>
      </c>
      <c r="B716" s="269" t="e">
        <f>IF('Unit Types - Emission Rates'!#REF!=0,"",'Unit Types - Emission Rates'!#REF!)</f>
        <v>#REF!</v>
      </c>
      <c r="C716" s="269" t="e">
        <f>IF('Unit Types - Emission Rates'!#REF!=0,"",'Unit Types - Emission Rates'!#REF!)</f>
        <v>#REF!</v>
      </c>
      <c r="D716" s="269" t="e">
        <f>IF('Unit Types - Emission Rates'!#REF!=0,"",'Unit Types - Emission Rates'!#REF!)</f>
        <v>#REF!</v>
      </c>
      <c r="E716" s="269" t="e">
        <f>IF('Unit Types - Emission Rates'!#REF!="","",'Unit Types - Emission Rates'!#REF!)</f>
        <v>#REF!</v>
      </c>
      <c r="F716" s="269" t="e">
        <f>IF('Unit Types - Emission Rates'!#REF!="","",'Unit Types - Emission Rates'!#REF!)</f>
        <v>#REF!</v>
      </c>
      <c r="G716" s="261"/>
      <c r="H716" s="262"/>
      <c r="I716" s="259"/>
    </row>
    <row r="717" spans="1:9" x14ac:dyDescent="0.2">
      <c r="A717" s="265" t="s">
        <v>433</v>
      </c>
      <c r="B717" s="269" t="e">
        <f>IF('Unit Types - Emission Rates'!#REF!=0,"",'Unit Types - Emission Rates'!#REF!)</f>
        <v>#REF!</v>
      </c>
      <c r="C717" s="269" t="e">
        <f>IF('Unit Types - Emission Rates'!#REF!=0,"",'Unit Types - Emission Rates'!#REF!)</f>
        <v>#REF!</v>
      </c>
      <c r="D717" s="269" t="e">
        <f>IF('Unit Types - Emission Rates'!#REF!=0,"",'Unit Types - Emission Rates'!#REF!)</f>
        <v>#REF!</v>
      </c>
      <c r="E717" s="269" t="e">
        <f>IF('Unit Types - Emission Rates'!#REF!="","",'Unit Types - Emission Rates'!#REF!)</f>
        <v>#REF!</v>
      </c>
      <c r="F717" s="269" t="e">
        <f>IF('Unit Types - Emission Rates'!#REF!="","",'Unit Types - Emission Rates'!#REF!)</f>
        <v>#REF!</v>
      </c>
      <c r="G717" s="261"/>
      <c r="H717" s="262"/>
      <c r="I717" s="259"/>
    </row>
    <row r="718" spans="1:9" x14ac:dyDescent="0.2">
      <c r="A718" s="265" t="s">
        <v>433</v>
      </c>
      <c r="B718" s="269" t="e">
        <f>IF('Unit Types - Emission Rates'!#REF!=0,"",'Unit Types - Emission Rates'!#REF!)</f>
        <v>#REF!</v>
      </c>
      <c r="C718" s="269" t="e">
        <f>IF('Unit Types - Emission Rates'!#REF!=0,"",'Unit Types - Emission Rates'!#REF!)</f>
        <v>#REF!</v>
      </c>
      <c r="D718" s="269" t="e">
        <f>IF('Unit Types - Emission Rates'!#REF!=0,"",'Unit Types - Emission Rates'!#REF!)</f>
        <v>#REF!</v>
      </c>
      <c r="E718" s="269" t="e">
        <f>IF('Unit Types - Emission Rates'!#REF!="","",'Unit Types - Emission Rates'!#REF!)</f>
        <v>#REF!</v>
      </c>
      <c r="F718" s="269" t="e">
        <f>IF('Unit Types - Emission Rates'!#REF!="","",'Unit Types - Emission Rates'!#REF!)</f>
        <v>#REF!</v>
      </c>
      <c r="G718" s="261"/>
      <c r="H718" s="262"/>
      <c r="I718" s="259"/>
    </row>
    <row r="719" spans="1:9" x14ac:dyDescent="0.2">
      <c r="A719" s="265" t="s">
        <v>433</v>
      </c>
      <c r="B719" s="269" t="e">
        <f>IF('Unit Types - Emission Rates'!#REF!=0,"",'Unit Types - Emission Rates'!#REF!)</f>
        <v>#REF!</v>
      </c>
      <c r="C719" s="269" t="e">
        <f>IF('Unit Types - Emission Rates'!#REF!=0,"",'Unit Types - Emission Rates'!#REF!)</f>
        <v>#REF!</v>
      </c>
      <c r="D719" s="269" t="e">
        <f>IF('Unit Types - Emission Rates'!#REF!=0,"",'Unit Types - Emission Rates'!#REF!)</f>
        <v>#REF!</v>
      </c>
      <c r="E719" s="269" t="e">
        <f>IF('Unit Types - Emission Rates'!#REF!="","",'Unit Types - Emission Rates'!#REF!)</f>
        <v>#REF!</v>
      </c>
      <c r="F719" s="269" t="e">
        <f>IF('Unit Types - Emission Rates'!#REF!="","",'Unit Types - Emission Rates'!#REF!)</f>
        <v>#REF!</v>
      </c>
      <c r="G719" s="261"/>
      <c r="H719" s="262"/>
      <c r="I719" s="259"/>
    </row>
    <row r="720" spans="1:9" x14ac:dyDescent="0.2">
      <c r="A720" s="265" t="s">
        <v>433</v>
      </c>
      <c r="B720" s="269" t="e">
        <f>IF('Unit Types - Emission Rates'!#REF!=0,"",'Unit Types - Emission Rates'!#REF!)</f>
        <v>#REF!</v>
      </c>
      <c r="C720" s="269" t="e">
        <f>IF('Unit Types - Emission Rates'!#REF!=0,"",'Unit Types - Emission Rates'!#REF!)</f>
        <v>#REF!</v>
      </c>
      <c r="D720" s="269" t="e">
        <f>IF('Unit Types - Emission Rates'!#REF!=0,"",'Unit Types - Emission Rates'!#REF!)</f>
        <v>#REF!</v>
      </c>
      <c r="E720" s="269" t="e">
        <f>IF('Unit Types - Emission Rates'!#REF!="","",'Unit Types - Emission Rates'!#REF!)</f>
        <v>#REF!</v>
      </c>
      <c r="F720" s="269" t="e">
        <f>IF('Unit Types - Emission Rates'!#REF!="","",'Unit Types - Emission Rates'!#REF!)</f>
        <v>#REF!</v>
      </c>
      <c r="G720" s="261"/>
      <c r="H720" s="262"/>
      <c r="I720" s="259"/>
    </row>
    <row r="721" spans="1:9" x14ac:dyDescent="0.2">
      <c r="A721" s="265" t="s">
        <v>433</v>
      </c>
      <c r="B721" s="269" t="e">
        <f>IF('Unit Types - Emission Rates'!#REF!=0,"",'Unit Types - Emission Rates'!#REF!)</f>
        <v>#REF!</v>
      </c>
      <c r="C721" s="269" t="e">
        <f>IF('Unit Types - Emission Rates'!#REF!=0,"",'Unit Types - Emission Rates'!#REF!)</f>
        <v>#REF!</v>
      </c>
      <c r="D721" s="269" t="e">
        <f>IF('Unit Types - Emission Rates'!#REF!=0,"",'Unit Types - Emission Rates'!#REF!)</f>
        <v>#REF!</v>
      </c>
      <c r="E721" s="269" t="e">
        <f>IF('Unit Types - Emission Rates'!#REF!="","",'Unit Types - Emission Rates'!#REF!)</f>
        <v>#REF!</v>
      </c>
      <c r="F721" s="269" t="e">
        <f>IF('Unit Types - Emission Rates'!#REF!="","",'Unit Types - Emission Rates'!#REF!)</f>
        <v>#REF!</v>
      </c>
      <c r="G721" s="261"/>
      <c r="H721" s="262"/>
      <c r="I721" s="259"/>
    </row>
    <row r="722" spans="1:9" x14ac:dyDescent="0.2">
      <c r="A722" s="265" t="s">
        <v>433</v>
      </c>
      <c r="B722" s="269" t="e">
        <f>IF('Unit Types - Emission Rates'!#REF!=0,"",'Unit Types - Emission Rates'!#REF!)</f>
        <v>#REF!</v>
      </c>
      <c r="C722" s="269" t="e">
        <f>IF('Unit Types - Emission Rates'!#REF!=0,"",'Unit Types - Emission Rates'!#REF!)</f>
        <v>#REF!</v>
      </c>
      <c r="D722" s="269" t="e">
        <f>IF('Unit Types - Emission Rates'!#REF!=0,"",'Unit Types - Emission Rates'!#REF!)</f>
        <v>#REF!</v>
      </c>
      <c r="E722" s="269" t="e">
        <f>IF('Unit Types - Emission Rates'!#REF!="","",'Unit Types - Emission Rates'!#REF!)</f>
        <v>#REF!</v>
      </c>
      <c r="F722" s="269" t="e">
        <f>IF('Unit Types - Emission Rates'!#REF!="","",'Unit Types - Emission Rates'!#REF!)</f>
        <v>#REF!</v>
      </c>
      <c r="G722" s="261"/>
      <c r="H722" s="262"/>
      <c r="I722" s="259"/>
    </row>
    <row r="723" spans="1:9" x14ac:dyDescent="0.2">
      <c r="A723" s="265" t="s">
        <v>433</v>
      </c>
      <c r="B723" s="269" t="e">
        <f>IF('Unit Types - Emission Rates'!#REF!=0,"",'Unit Types - Emission Rates'!#REF!)</f>
        <v>#REF!</v>
      </c>
      <c r="C723" s="269" t="e">
        <f>IF('Unit Types - Emission Rates'!#REF!=0,"",'Unit Types - Emission Rates'!#REF!)</f>
        <v>#REF!</v>
      </c>
      <c r="D723" s="269" t="e">
        <f>IF('Unit Types - Emission Rates'!#REF!=0,"",'Unit Types - Emission Rates'!#REF!)</f>
        <v>#REF!</v>
      </c>
      <c r="E723" s="269" t="e">
        <f>IF('Unit Types - Emission Rates'!#REF!="","",'Unit Types - Emission Rates'!#REF!)</f>
        <v>#REF!</v>
      </c>
      <c r="F723" s="269" t="e">
        <f>IF('Unit Types - Emission Rates'!#REF!="","",'Unit Types - Emission Rates'!#REF!)</f>
        <v>#REF!</v>
      </c>
      <c r="G723" s="261"/>
      <c r="H723" s="262"/>
      <c r="I723" s="259"/>
    </row>
    <row r="724" spans="1:9" x14ac:dyDescent="0.2">
      <c r="A724" s="265" t="s">
        <v>433</v>
      </c>
      <c r="B724" s="269" t="e">
        <f>IF('Unit Types - Emission Rates'!#REF!=0,"",'Unit Types - Emission Rates'!#REF!)</f>
        <v>#REF!</v>
      </c>
      <c r="C724" s="269" t="e">
        <f>IF('Unit Types - Emission Rates'!#REF!=0,"",'Unit Types - Emission Rates'!#REF!)</f>
        <v>#REF!</v>
      </c>
      <c r="D724" s="269" t="e">
        <f>IF('Unit Types - Emission Rates'!#REF!=0,"",'Unit Types - Emission Rates'!#REF!)</f>
        <v>#REF!</v>
      </c>
      <c r="E724" s="269" t="e">
        <f>IF('Unit Types - Emission Rates'!#REF!="","",'Unit Types - Emission Rates'!#REF!)</f>
        <v>#REF!</v>
      </c>
      <c r="F724" s="269" t="e">
        <f>IF('Unit Types - Emission Rates'!#REF!="","",'Unit Types - Emission Rates'!#REF!)</f>
        <v>#REF!</v>
      </c>
      <c r="G724" s="261"/>
      <c r="H724" s="262"/>
      <c r="I724" s="259"/>
    </row>
    <row r="725" spans="1:9" x14ac:dyDescent="0.2">
      <c r="A725" s="265" t="s">
        <v>433</v>
      </c>
      <c r="B725" s="269" t="e">
        <f>IF('Unit Types - Emission Rates'!#REF!=0,"",'Unit Types - Emission Rates'!#REF!)</f>
        <v>#REF!</v>
      </c>
      <c r="C725" s="269" t="e">
        <f>IF('Unit Types - Emission Rates'!#REF!=0,"",'Unit Types - Emission Rates'!#REF!)</f>
        <v>#REF!</v>
      </c>
      <c r="D725" s="269" t="e">
        <f>IF('Unit Types - Emission Rates'!#REF!=0,"",'Unit Types - Emission Rates'!#REF!)</f>
        <v>#REF!</v>
      </c>
      <c r="E725" s="269" t="e">
        <f>IF('Unit Types - Emission Rates'!#REF!="","",'Unit Types - Emission Rates'!#REF!)</f>
        <v>#REF!</v>
      </c>
      <c r="F725" s="269" t="e">
        <f>IF('Unit Types - Emission Rates'!#REF!="","",'Unit Types - Emission Rates'!#REF!)</f>
        <v>#REF!</v>
      </c>
      <c r="G725" s="261"/>
      <c r="H725" s="262"/>
      <c r="I725" s="259"/>
    </row>
    <row r="726" spans="1:9" x14ac:dyDescent="0.2">
      <c r="A726" s="265" t="s">
        <v>433</v>
      </c>
      <c r="B726" s="269" t="e">
        <f>IF('Unit Types - Emission Rates'!#REF!=0,"",'Unit Types - Emission Rates'!#REF!)</f>
        <v>#REF!</v>
      </c>
      <c r="C726" s="269" t="e">
        <f>IF('Unit Types - Emission Rates'!#REF!=0,"",'Unit Types - Emission Rates'!#REF!)</f>
        <v>#REF!</v>
      </c>
      <c r="D726" s="269" t="e">
        <f>IF('Unit Types - Emission Rates'!#REF!=0,"",'Unit Types - Emission Rates'!#REF!)</f>
        <v>#REF!</v>
      </c>
      <c r="E726" s="269" t="e">
        <f>IF('Unit Types - Emission Rates'!#REF!="","",'Unit Types - Emission Rates'!#REF!)</f>
        <v>#REF!</v>
      </c>
      <c r="F726" s="269" t="e">
        <f>IF('Unit Types - Emission Rates'!#REF!="","",'Unit Types - Emission Rates'!#REF!)</f>
        <v>#REF!</v>
      </c>
      <c r="G726" s="261"/>
      <c r="H726" s="262"/>
      <c r="I726" s="259"/>
    </row>
    <row r="727" spans="1:9" x14ac:dyDescent="0.2">
      <c r="A727" s="265" t="s">
        <v>433</v>
      </c>
      <c r="B727" s="269" t="e">
        <f>IF('Unit Types - Emission Rates'!#REF!=0,"",'Unit Types - Emission Rates'!#REF!)</f>
        <v>#REF!</v>
      </c>
      <c r="C727" s="269" t="e">
        <f>IF('Unit Types - Emission Rates'!#REF!=0,"",'Unit Types - Emission Rates'!#REF!)</f>
        <v>#REF!</v>
      </c>
      <c r="D727" s="269" t="e">
        <f>IF('Unit Types - Emission Rates'!#REF!=0,"",'Unit Types - Emission Rates'!#REF!)</f>
        <v>#REF!</v>
      </c>
      <c r="E727" s="269" t="e">
        <f>IF('Unit Types - Emission Rates'!#REF!="","",'Unit Types - Emission Rates'!#REF!)</f>
        <v>#REF!</v>
      </c>
      <c r="F727" s="269" t="e">
        <f>IF('Unit Types - Emission Rates'!#REF!="","",'Unit Types - Emission Rates'!#REF!)</f>
        <v>#REF!</v>
      </c>
      <c r="G727" s="261"/>
      <c r="H727" s="262"/>
      <c r="I727" s="259"/>
    </row>
    <row r="728" spans="1:9" x14ac:dyDescent="0.2">
      <c r="A728" s="265" t="s">
        <v>433</v>
      </c>
      <c r="B728" s="269" t="e">
        <f>IF('Unit Types - Emission Rates'!#REF!=0,"",'Unit Types - Emission Rates'!#REF!)</f>
        <v>#REF!</v>
      </c>
      <c r="C728" s="269" t="e">
        <f>IF('Unit Types - Emission Rates'!#REF!=0,"",'Unit Types - Emission Rates'!#REF!)</f>
        <v>#REF!</v>
      </c>
      <c r="D728" s="269" t="e">
        <f>IF('Unit Types - Emission Rates'!#REF!=0,"",'Unit Types - Emission Rates'!#REF!)</f>
        <v>#REF!</v>
      </c>
      <c r="E728" s="269" t="e">
        <f>IF('Unit Types - Emission Rates'!#REF!="","",'Unit Types - Emission Rates'!#REF!)</f>
        <v>#REF!</v>
      </c>
      <c r="F728" s="269" t="e">
        <f>IF('Unit Types - Emission Rates'!#REF!="","",'Unit Types - Emission Rates'!#REF!)</f>
        <v>#REF!</v>
      </c>
      <c r="G728" s="261"/>
      <c r="H728" s="262"/>
      <c r="I728" s="259"/>
    </row>
    <row r="729" spans="1:9" x14ac:dyDescent="0.2">
      <c r="A729" s="265" t="s">
        <v>433</v>
      </c>
      <c r="B729" s="269" t="e">
        <f>IF('Unit Types - Emission Rates'!#REF!=0,"",'Unit Types - Emission Rates'!#REF!)</f>
        <v>#REF!</v>
      </c>
      <c r="C729" s="269" t="e">
        <f>IF('Unit Types - Emission Rates'!#REF!=0,"",'Unit Types - Emission Rates'!#REF!)</f>
        <v>#REF!</v>
      </c>
      <c r="D729" s="269" t="e">
        <f>IF('Unit Types - Emission Rates'!#REF!=0,"",'Unit Types - Emission Rates'!#REF!)</f>
        <v>#REF!</v>
      </c>
      <c r="E729" s="269" t="e">
        <f>IF('Unit Types - Emission Rates'!#REF!="","",'Unit Types - Emission Rates'!#REF!)</f>
        <v>#REF!</v>
      </c>
      <c r="F729" s="269" t="e">
        <f>IF('Unit Types - Emission Rates'!#REF!="","",'Unit Types - Emission Rates'!#REF!)</f>
        <v>#REF!</v>
      </c>
      <c r="G729" s="261"/>
      <c r="H729" s="262"/>
      <c r="I729" s="259"/>
    </row>
    <row r="730" spans="1:9" x14ac:dyDescent="0.2">
      <c r="A730" s="265" t="s">
        <v>433</v>
      </c>
      <c r="B730" s="269" t="e">
        <f>IF('Unit Types - Emission Rates'!#REF!=0,"",'Unit Types - Emission Rates'!#REF!)</f>
        <v>#REF!</v>
      </c>
      <c r="C730" s="269" t="e">
        <f>IF('Unit Types - Emission Rates'!#REF!=0,"",'Unit Types - Emission Rates'!#REF!)</f>
        <v>#REF!</v>
      </c>
      <c r="D730" s="269" t="e">
        <f>IF('Unit Types - Emission Rates'!#REF!=0,"",'Unit Types - Emission Rates'!#REF!)</f>
        <v>#REF!</v>
      </c>
      <c r="E730" s="269" t="e">
        <f>IF('Unit Types - Emission Rates'!#REF!="","",'Unit Types - Emission Rates'!#REF!)</f>
        <v>#REF!</v>
      </c>
      <c r="F730" s="269" t="e">
        <f>IF('Unit Types - Emission Rates'!#REF!="","",'Unit Types - Emission Rates'!#REF!)</f>
        <v>#REF!</v>
      </c>
      <c r="G730" s="261"/>
      <c r="H730" s="262"/>
      <c r="I730" s="259"/>
    </row>
    <row r="731" spans="1:9" x14ac:dyDescent="0.2">
      <c r="A731" s="265" t="s">
        <v>433</v>
      </c>
      <c r="B731" s="269" t="e">
        <f>IF('Unit Types - Emission Rates'!#REF!=0,"",'Unit Types - Emission Rates'!#REF!)</f>
        <v>#REF!</v>
      </c>
      <c r="C731" s="269" t="e">
        <f>IF('Unit Types - Emission Rates'!#REF!=0,"",'Unit Types - Emission Rates'!#REF!)</f>
        <v>#REF!</v>
      </c>
      <c r="D731" s="269" t="e">
        <f>IF('Unit Types - Emission Rates'!#REF!=0,"",'Unit Types - Emission Rates'!#REF!)</f>
        <v>#REF!</v>
      </c>
      <c r="E731" s="269" t="e">
        <f>IF('Unit Types - Emission Rates'!#REF!="","",'Unit Types - Emission Rates'!#REF!)</f>
        <v>#REF!</v>
      </c>
      <c r="F731" s="269" t="e">
        <f>IF('Unit Types - Emission Rates'!#REF!="","",'Unit Types - Emission Rates'!#REF!)</f>
        <v>#REF!</v>
      </c>
      <c r="G731" s="261"/>
      <c r="H731" s="262"/>
      <c r="I731" s="259"/>
    </row>
    <row r="732" spans="1:9" x14ac:dyDescent="0.2">
      <c r="A732" s="265" t="s">
        <v>433</v>
      </c>
      <c r="B732" s="269" t="e">
        <f>IF('Unit Types - Emission Rates'!#REF!=0,"",'Unit Types - Emission Rates'!#REF!)</f>
        <v>#REF!</v>
      </c>
      <c r="C732" s="269" t="e">
        <f>IF('Unit Types - Emission Rates'!#REF!=0,"",'Unit Types - Emission Rates'!#REF!)</f>
        <v>#REF!</v>
      </c>
      <c r="D732" s="269" t="e">
        <f>IF('Unit Types - Emission Rates'!#REF!=0,"",'Unit Types - Emission Rates'!#REF!)</f>
        <v>#REF!</v>
      </c>
      <c r="E732" s="269" t="e">
        <f>IF('Unit Types - Emission Rates'!#REF!="","",'Unit Types - Emission Rates'!#REF!)</f>
        <v>#REF!</v>
      </c>
      <c r="F732" s="269" t="e">
        <f>IF('Unit Types - Emission Rates'!#REF!="","",'Unit Types - Emission Rates'!#REF!)</f>
        <v>#REF!</v>
      </c>
      <c r="G732" s="261"/>
      <c r="H732" s="262"/>
      <c r="I732" s="259"/>
    </row>
    <row r="733" spans="1:9" x14ac:dyDescent="0.2">
      <c r="A733" s="265" t="s">
        <v>433</v>
      </c>
      <c r="B733" s="269" t="e">
        <f>IF('Unit Types - Emission Rates'!#REF!=0,"",'Unit Types - Emission Rates'!#REF!)</f>
        <v>#REF!</v>
      </c>
      <c r="C733" s="269" t="e">
        <f>IF('Unit Types - Emission Rates'!#REF!=0,"",'Unit Types - Emission Rates'!#REF!)</f>
        <v>#REF!</v>
      </c>
      <c r="D733" s="269" t="e">
        <f>IF('Unit Types - Emission Rates'!#REF!=0,"",'Unit Types - Emission Rates'!#REF!)</f>
        <v>#REF!</v>
      </c>
      <c r="E733" s="269" t="e">
        <f>IF('Unit Types - Emission Rates'!#REF!="","",'Unit Types - Emission Rates'!#REF!)</f>
        <v>#REF!</v>
      </c>
      <c r="F733" s="269" t="e">
        <f>IF('Unit Types - Emission Rates'!#REF!="","",'Unit Types - Emission Rates'!#REF!)</f>
        <v>#REF!</v>
      </c>
      <c r="G733" s="261"/>
      <c r="H733" s="262"/>
      <c r="I733" s="259"/>
    </row>
    <row r="734" spans="1:9" x14ac:dyDescent="0.2">
      <c r="A734" s="265" t="s">
        <v>433</v>
      </c>
      <c r="B734" s="269" t="e">
        <f>IF('Unit Types - Emission Rates'!#REF!=0,"",'Unit Types - Emission Rates'!#REF!)</f>
        <v>#REF!</v>
      </c>
      <c r="C734" s="269" t="e">
        <f>IF('Unit Types - Emission Rates'!#REF!=0,"",'Unit Types - Emission Rates'!#REF!)</f>
        <v>#REF!</v>
      </c>
      <c r="D734" s="269" t="e">
        <f>IF('Unit Types - Emission Rates'!#REF!=0,"",'Unit Types - Emission Rates'!#REF!)</f>
        <v>#REF!</v>
      </c>
      <c r="E734" s="269" t="e">
        <f>IF('Unit Types - Emission Rates'!#REF!="","",'Unit Types - Emission Rates'!#REF!)</f>
        <v>#REF!</v>
      </c>
      <c r="F734" s="269" t="e">
        <f>IF('Unit Types - Emission Rates'!#REF!="","",'Unit Types - Emission Rates'!#REF!)</f>
        <v>#REF!</v>
      </c>
      <c r="G734" s="261"/>
      <c r="H734" s="262"/>
      <c r="I734" s="259"/>
    </row>
    <row r="735" spans="1:9" x14ac:dyDescent="0.2">
      <c r="A735" s="265" t="s">
        <v>433</v>
      </c>
      <c r="B735" s="269" t="e">
        <f>IF('Unit Types - Emission Rates'!#REF!=0,"",'Unit Types - Emission Rates'!#REF!)</f>
        <v>#REF!</v>
      </c>
      <c r="C735" s="269" t="e">
        <f>IF('Unit Types - Emission Rates'!#REF!=0,"",'Unit Types - Emission Rates'!#REF!)</f>
        <v>#REF!</v>
      </c>
      <c r="D735" s="269" t="e">
        <f>IF('Unit Types - Emission Rates'!#REF!=0,"",'Unit Types - Emission Rates'!#REF!)</f>
        <v>#REF!</v>
      </c>
      <c r="E735" s="269" t="e">
        <f>IF('Unit Types - Emission Rates'!#REF!="","",'Unit Types - Emission Rates'!#REF!)</f>
        <v>#REF!</v>
      </c>
      <c r="F735" s="269" t="e">
        <f>IF('Unit Types - Emission Rates'!#REF!="","",'Unit Types - Emission Rates'!#REF!)</f>
        <v>#REF!</v>
      </c>
      <c r="G735" s="261"/>
      <c r="H735" s="262"/>
      <c r="I735" s="259"/>
    </row>
    <row r="736" spans="1:9" x14ac:dyDescent="0.2">
      <c r="A736" s="265" t="s">
        <v>433</v>
      </c>
      <c r="B736" s="269" t="e">
        <f>IF('Unit Types - Emission Rates'!#REF!=0,"",'Unit Types - Emission Rates'!#REF!)</f>
        <v>#REF!</v>
      </c>
      <c r="C736" s="269" t="e">
        <f>IF('Unit Types - Emission Rates'!#REF!=0,"",'Unit Types - Emission Rates'!#REF!)</f>
        <v>#REF!</v>
      </c>
      <c r="D736" s="269" t="e">
        <f>IF('Unit Types - Emission Rates'!#REF!=0,"",'Unit Types - Emission Rates'!#REF!)</f>
        <v>#REF!</v>
      </c>
      <c r="E736" s="269" t="e">
        <f>IF('Unit Types - Emission Rates'!#REF!="","",'Unit Types - Emission Rates'!#REF!)</f>
        <v>#REF!</v>
      </c>
      <c r="F736" s="269" t="e">
        <f>IF('Unit Types - Emission Rates'!#REF!="","",'Unit Types - Emission Rates'!#REF!)</f>
        <v>#REF!</v>
      </c>
      <c r="G736" s="261"/>
      <c r="H736" s="262"/>
      <c r="I736" s="259"/>
    </row>
    <row r="737" spans="1:9" x14ac:dyDescent="0.2">
      <c r="A737" s="265" t="s">
        <v>433</v>
      </c>
      <c r="B737" s="269" t="e">
        <f>IF('Unit Types - Emission Rates'!#REF!=0,"",'Unit Types - Emission Rates'!#REF!)</f>
        <v>#REF!</v>
      </c>
      <c r="C737" s="269" t="e">
        <f>IF('Unit Types - Emission Rates'!#REF!=0,"",'Unit Types - Emission Rates'!#REF!)</f>
        <v>#REF!</v>
      </c>
      <c r="D737" s="269" t="e">
        <f>IF('Unit Types - Emission Rates'!#REF!=0,"",'Unit Types - Emission Rates'!#REF!)</f>
        <v>#REF!</v>
      </c>
      <c r="E737" s="269" t="e">
        <f>IF('Unit Types - Emission Rates'!#REF!="","",'Unit Types - Emission Rates'!#REF!)</f>
        <v>#REF!</v>
      </c>
      <c r="F737" s="269" t="e">
        <f>IF('Unit Types - Emission Rates'!#REF!="","",'Unit Types - Emission Rates'!#REF!)</f>
        <v>#REF!</v>
      </c>
      <c r="G737" s="261"/>
      <c r="H737" s="262"/>
      <c r="I737" s="259"/>
    </row>
    <row r="738" spans="1:9" x14ac:dyDescent="0.2">
      <c r="A738" s="265" t="s">
        <v>433</v>
      </c>
      <c r="B738" s="269" t="e">
        <f>IF('Unit Types - Emission Rates'!#REF!=0,"",'Unit Types - Emission Rates'!#REF!)</f>
        <v>#REF!</v>
      </c>
      <c r="C738" s="269" t="e">
        <f>IF('Unit Types - Emission Rates'!#REF!=0,"",'Unit Types - Emission Rates'!#REF!)</f>
        <v>#REF!</v>
      </c>
      <c r="D738" s="269" t="e">
        <f>IF('Unit Types - Emission Rates'!#REF!=0,"",'Unit Types - Emission Rates'!#REF!)</f>
        <v>#REF!</v>
      </c>
      <c r="E738" s="269" t="e">
        <f>IF('Unit Types - Emission Rates'!#REF!="","",'Unit Types - Emission Rates'!#REF!)</f>
        <v>#REF!</v>
      </c>
      <c r="F738" s="269" t="e">
        <f>IF('Unit Types - Emission Rates'!#REF!="","",'Unit Types - Emission Rates'!#REF!)</f>
        <v>#REF!</v>
      </c>
      <c r="G738" s="261"/>
      <c r="H738" s="262"/>
      <c r="I738" s="259"/>
    </row>
    <row r="739" spans="1:9" x14ac:dyDescent="0.2">
      <c r="A739" s="265" t="s">
        <v>433</v>
      </c>
      <c r="B739" s="269" t="e">
        <f>IF('Unit Types - Emission Rates'!#REF!=0,"",'Unit Types - Emission Rates'!#REF!)</f>
        <v>#REF!</v>
      </c>
      <c r="C739" s="269" t="e">
        <f>IF('Unit Types - Emission Rates'!#REF!=0,"",'Unit Types - Emission Rates'!#REF!)</f>
        <v>#REF!</v>
      </c>
      <c r="D739" s="269" t="e">
        <f>IF('Unit Types - Emission Rates'!#REF!=0,"",'Unit Types - Emission Rates'!#REF!)</f>
        <v>#REF!</v>
      </c>
      <c r="E739" s="269" t="e">
        <f>IF('Unit Types - Emission Rates'!#REF!="","",'Unit Types - Emission Rates'!#REF!)</f>
        <v>#REF!</v>
      </c>
      <c r="F739" s="269" t="e">
        <f>IF('Unit Types - Emission Rates'!#REF!="","",'Unit Types - Emission Rates'!#REF!)</f>
        <v>#REF!</v>
      </c>
      <c r="G739" s="261"/>
      <c r="H739" s="262"/>
      <c r="I739" s="259"/>
    </row>
    <row r="740" spans="1:9" x14ac:dyDescent="0.2">
      <c r="A740" s="265" t="s">
        <v>433</v>
      </c>
      <c r="B740" s="269" t="e">
        <f>IF('Unit Types - Emission Rates'!#REF!=0,"",'Unit Types - Emission Rates'!#REF!)</f>
        <v>#REF!</v>
      </c>
      <c r="C740" s="269" t="e">
        <f>IF('Unit Types - Emission Rates'!#REF!=0,"",'Unit Types - Emission Rates'!#REF!)</f>
        <v>#REF!</v>
      </c>
      <c r="D740" s="269" t="e">
        <f>IF('Unit Types - Emission Rates'!#REF!=0,"",'Unit Types - Emission Rates'!#REF!)</f>
        <v>#REF!</v>
      </c>
      <c r="E740" s="269" t="e">
        <f>IF('Unit Types - Emission Rates'!#REF!="","",'Unit Types - Emission Rates'!#REF!)</f>
        <v>#REF!</v>
      </c>
      <c r="F740" s="269" t="e">
        <f>IF('Unit Types - Emission Rates'!#REF!="","",'Unit Types - Emission Rates'!#REF!)</f>
        <v>#REF!</v>
      </c>
      <c r="G740" s="261"/>
      <c r="H740" s="262"/>
      <c r="I740" s="259"/>
    </row>
    <row r="741" spans="1:9" x14ac:dyDescent="0.2">
      <c r="A741" s="265" t="s">
        <v>433</v>
      </c>
      <c r="B741" s="269" t="e">
        <f>IF('Unit Types - Emission Rates'!#REF!=0,"",'Unit Types - Emission Rates'!#REF!)</f>
        <v>#REF!</v>
      </c>
      <c r="C741" s="269" t="e">
        <f>IF('Unit Types - Emission Rates'!#REF!=0,"",'Unit Types - Emission Rates'!#REF!)</f>
        <v>#REF!</v>
      </c>
      <c r="D741" s="269" t="e">
        <f>IF('Unit Types - Emission Rates'!#REF!=0,"",'Unit Types - Emission Rates'!#REF!)</f>
        <v>#REF!</v>
      </c>
      <c r="E741" s="269" t="e">
        <f>IF('Unit Types - Emission Rates'!#REF!="","",'Unit Types - Emission Rates'!#REF!)</f>
        <v>#REF!</v>
      </c>
      <c r="F741" s="269" t="e">
        <f>IF('Unit Types - Emission Rates'!#REF!="","",'Unit Types - Emission Rates'!#REF!)</f>
        <v>#REF!</v>
      </c>
      <c r="G741" s="261"/>
      <c r="H741" s="262"/>
      <c r="I741" s="259"/>
    </row>
    <row r="742" spans="1:9" x14ac:dyDescent="0.2">
      <c r="A742" s="265" t="s">
        <v>433</v>
      </c>
      <c r="B742" s="269" t="e">
        <f>IF('Unit Types - Emission Rates'!#REF!=0,"",'Unit Types - Emission Rates'!#REF!)</f>
        <v>#REF!</v>
      </c>
      <c r="C742" s="269" t="e">
        <f>IF('Unit Types - Emission Rates'!#REF!=0,"",'Unit Types - Emission Rates'!#REF!)</f>
        <v>#REF!</v>
      </c>
      <c r="D742" s="269" t="e">
        <f>IF('Unit Types - Emission Rates'!#REF!=0,"",'Unit Types - Emission Rates'!#REF!)</f>
        <v>#REF!</v>
      </c>
      <c r="E742" s="269" t="e">
        <f>IF('Unit Types - Emission Rates'!#REF!="","",'Unit Types - Emission Rates'!#REF!)</f>
        <v>#REF!</v>
      </c>
      <c r="F742" s="269" t="e">
        <f>IF('Unit Types - Emission Rates'!#REF!="","",'Unit Types - Emission Rates'!#REF!)</f>
        <v>#REF!</v>
      </c>
      <c r="G742" s="261"/>
      <c r="H742" s="262"/>
      <c r="I742" s="259"/>
    </row>
    <row r="743" spans="1:9" x14ac:dyDescent="0.2">
      <c r="A743" s="265" t="s">
        <v>433</v>
      </c>
      <c r="B743" s="269" t="e">
        <f>IF('Unit Types - Emission Rates'!#REF!=0,"",'Unit Types - Emission Rates'!#REF!)</f>
        <v>#REF!</v>
      </c>
      <c r="C743" s="269" t="e">
        <f>IF('Unit Types - Emission Rates'!#REF!=0,"",'Unit Types - Emission Rates'!#REF!)</f>
        <v>#REF!</v>
      </c>
      <c r="D743" s="269" t="e">
        <f>IF('Unit Types - Emission Rates'!#REF!=0,"",'Unit Types - Emission Rates'!#REF!)</f>
        <v>#REF!</v>
      </c>
      <c r="E743" s="269" t="e">
        <f>IF('Unit Types - Emission Rates'!#REF!="","",'Unit Types - Emission Rates'!#REF!)</f>
        <v>#REF!</v>
      </c>
      <c r="F743" s="269" t="e">
        <f>IF('Unit Types - Emission Rates'!#REF!="","",'Unit Types - Emission Rates'!#REF!)</f>
        <v>#REF!</v>
      </c>
      <c r="G743" s="261"/>
      <c r="H743" s="262"/>
      <c r="I743" s="259"/>
    </row>
    <row r="744" spans="1:9" x14ac:dyDescent="0.2">
      <c r="A744" s="265" t="s">
        <v>433</v>
      </c>
      <c r="B744" s="269" t="e">
        <f>IF('Unit Types - Emission Rates'!#REF!=0,"",'Unit Types - Emission Rates'!#REF!)</f>
        <v>#REF!</v>
      </c>
      <c r="C744" s="269" t="e">
        <f>IF('Unit Types - Emission Rates'!#REF!=0,"",'Unit Types - Emission Rates'!#REF!)</f>
        <v>#REF!</v>
      </c>
      <c r="D744" s="269" t="e">
        <f>IF('Unit Types - Emission Rates'!#REF!=0,"",'Unit Types - Emission Rates'!#REF!)</f>
        <v>#REF!</v>
      </c>
      <c r="E744" s="269" t="e">
        <f>IF('Unit Types - Emission Rates'!#REF!="","",'Unit Types - Emission Rates'!#REF!)</f>
        <v>#REF!</v>
      </c>
      <c r="F744" s="269" t="e">
        <f>IF('Unit Types - Emission Rates'!#REF!="","",'Unit Types - Emission Rates'!#REF!)</f>
        <v>#REF!</v>
      </c>
      <c r="G744" s="261"/>
      <c r="H744" s="262"/>
      <c r="I744" s="259"/>
    </row>
    <row r="745" spans="1:9" x14ac:dyDescent="0.2">
      <c r="A745" s="265" t="s">
        <v>433</v>
      </c>
      <c r="B745" s="269" t="e">
        <f>IF('Unit Types - Emission Rates'!#REF!=0,"",'Unit Types - Emission Rates'!#REF!)</f>
        <v>#REF!</v>
      </c>
      <c r="C745" s="269" t="e">
        <f>IF('Unit Types - Emission Rates'!#REF!=0,"",'Unit Types - Emission Rates'!#REF!)</f>
        <v>#REF!</v>
      </c>
      <c r="D745" s="269" t="e">
        <f>IF('Unit Types - Emission Rates'!#REF!=0,"",'Unit Types - Emission Rates'!#REF!)</f>
        <v>#REF!</v>
      </c>
      <c r="E745" s="269" t="e">
        <f>IF('Unit Types - Emission Rates'!#REF!="","",'Unit Types - Emission Rates'!#REF!)</f>
        <v>#REF!</v>
      </c>
      <c r="F745" s="269" t="e">
        <f>IF('Unit Types - Emission Rates'!#REF!="","",'Unit Types - Emission Rates'!#REF!)</f>
        <v>#REF!</v>
      </c>
      <c r="G745" s="261"/>
      <c r="H745" s="262"/>
      <c r="I745" s="259"/>
    </row>
    <row r="746" spans="1:9" x14ac:dyDescent="0.2">
      <c r="A746" s="265" t="s">
        <v>433</v>
      </c>
      <c r="B746" s="269" t="e">
        <f>IF('Unit Types - Emission Rates'!#REF!=0,"",'Unit Types - Emission Rates'!#REF!)</f>
        <v>#REF!</v>
      </c>
      <c r="C746" s="269" t="e">
        <f>IF('Unit Types - Emission Rates'!#REF!=0,"",'Unit Types - Emission Rates'!#REF!)</f>
        <v>#REF!</v>
      </c>
      <c r="D746" s="269" t="e">
        <f>IF('Unit Types - Emission Rates'!#REF!=0,"",'Unit Types - Emission Rates'!#REF!)</f>
        <v>#REF!</v>
      </c>
      <c r="E746" s="269" t="e">
        <f>IF('Unit Types - Emission Rates'!#REF!="","",'Unit Types - Emission Rates'!#REF!)</f>
        <v>#REF!</v>
      </c>
      <c r="F746" s="269" t="e">
        <f>IF('Unit Types - Emission Rates'!#REF!="","",'Unit Types - Emission Rates'!#REF!)</f>
        <v>#REF!</v>
      </c>
      <c r="G746" s="261"/>
      <c r="H746" s="262"/>
      <c r="I746" s="259"/>
    </row>
    <row r="747" spans="1:9" x14ac:dyDescent="0.2">
      <c r="A747" s="265" t="s">
        <v>433</v>
      </c>
      <c r="B747" s="269" t="e">
        <f>IF('Unit Types - Emission Rates'!#REF!=0,"",'Unit Types - Emission Rates'!#REF!)</f>
        <v>#REF!</v>
      </c>
      <c r="C747" s="269" t="e">
        <f>IF('Unit Types - Emission Rates'!#REF!=0,"",'Unit Types - Emission Rates'!#REF!)</f>
        <v>#REF!</v>
      </c>
      <c r="D747" s="269" t="e">
        <f>IF('Unit Types - Emission Rates'!#REF!=0,"",'Unit Types - Emission Rates'!#REF!)</f>
        <v>#REF!</v>
      </c>
      <c r="E747" s="269" t="e">
        <f>IF('Unit Types - Emission Rates'!#REF!="","",'Unit Types - Emission Rates'!#REF!)</f>
        <v>#REF!</v>
      </c>
      <c r="F747" s="269" t="e">
        <f>IF('Unit Types - Emission Rates'!#REF!="","",'Unit Types - Emission Rates'!#REF!)</f>
        <v>#REF!</v>
      </c>
      <c r="G747" s="261"/>
      <c r="H747" s="262"/>
      <c r="I747" s="259"/>
    </row>
    <row r="748" spans="1:9" x14ac:dyDescent="0.2">
      <c r="A748" s="265" t="s">
        <v>433</v>
      </c>
      <c r="B748" s="269" t="e">
        <f>IF('Unit Types - Emission Rates'!#REF!=0,"",'Unit Types - Emission Rates'!#REF!)</f>
        <v>#REF!</v>
      </c>
      <c r="C748" s="269" t="e">
        <f>IF('Unit Types - Emission Rates'!#REF!=0,"",'Unit Types - Emission Rates'!#REF!)</f>
        <v>#REF!</v>
      </c>
      <c r="D748" s="269" t="e">
        <f>IF('Unit Types - Emission Rates'!#REF!=0,"",'Unit Types - Emission Rates'!#REF!)</f>
        <v>#REF!</v>
      </c>
      <c r="E748" s="269" t="e">
        <f>IF('Unit Types - Emission Rates'!#REF!="","",'Unit Types - Emission Rates'!#REF!)</f>
        <v>#REF!</v>
      </c>
      <c r="F748" s="269" t="e">
        <f>IF('Unit Types - Emission Rates'!#REF!="","",'Unit Types - Emission Rates'!#REF!)</f>
        <v>#REF!</v>
      </c>
      <c r="G748" s="261"/>
      <c r="H748" s="262"/>
      <c r="I748" s="259"/>
    </row>
    <row r="749" spans="1:9" x14ac:dyDescent="0.2">
      <c r="A749" s="265" t="s">
        <v>433</v>
      </c>
      <c r="B749" s="269" t="e">
        <f>IF('Unit Types - Emission Rates'!#REF!=0,"",'Unit Types - Emission Rates'!#REF!)</f>
        <v>#REF!</v>
      </c>
      <c r="C749" s="269" t="e">
        <f>IF('Unit Types - Emission Rates'!#REF!=0,"",'Unit Types - Emission Rates'!#REF!)</f>
        <v>#REF!</v>
      </c>
      <c r="D749" s="269" t="e">
        <f>IF('Unit Types - Emission Rates'!#REF!=0,"",'Unit Types - Emission Rates'!#REF!)</f>
        <v>#REF!</v>
      </c>
      <c r="E749" s="269" t="e">
        <f>IF('Unit Types - Emission Rates'!#REF!="","",'Unit Types - Emission Rates'!#REF!)</f>
        <v>#REF!</v>
      </c>
      <c r="F749" s="269" t="e">
        <f>IF('Unit Types - Emission Rates'!#REF!="","",'Unit Types - Emission Rates'!#REF!)</f>
        <v>#REF!</v>
      </c>
      <c r="G749" s="261"/>
      <c r="H749" s="262"/>
      <c r="I749" s="259"/>
    </row>
    <row r="750" spans="1:9" x14ac:dyDescent="0.2">
      <c r="A750" s="265" t="s">
        <v>433</v>
      </c>
      <c r="B750" s="269" t="e">
        <f>IF('Unit Types - Emission Rates'!#REF!=0,"",'Unit Types - Emission Rates'!#REF!)</f>
        <v>#REF!</v>
      </c>
      <c r="C750" s="269" t="e">
        <f>IF('Unit Types - Emission Rates'!#REF!=0,"",'Unit Types - Emission Rates'!#REF!)</f>
        <v>#REF!</v>
      </c>
      <c r="D750" s="269" t="e">
        <f>IF('Unit Types - Emission Rates'!#REF!=0,"",'Unit Types - Emission Rates'!#REF!)</f>
        <v>#REF!</v>
      </c>
      <c r="E750" s="269" t="e">
        <f>IF('Unit Types - Emission Rates'!#REF!="","",'Unit Types - Emission Rates'!#REF!)</f>
        <v>#REF!</v>
      </c>
      <c r="F750" s="269" t="e">
        <f>IF('Unit Types - Emission Rates'!#REF!="","",'Unit Types - Emission Rates'!#REF!)</f>
        <v>#REF!</v>
      </c>
      <c r="G750" s="261"/>
      <c r="H750" s="262"/>
      <c r="I750" s="259"/>
    </row>
    <row r="751" spans="1:9" x14ac:dyDescent="0.2">
      <c r="A751" s="265" t="s">
        <v>433</v>
      </c>
      <c r="B751" s="269" t="e">
        <f>IF('Unit Types - Emission Rates'!#REF!=0,"",'Unit Types - Emission Rates'!#REF!)</f>
        <v>#REF!</v>
      </c>
      <c r="C751" s="269" t="e">
        <f>IF('Unit Types - Emission Rates'!#REF!=0,"",'Unit Types - Emission Rates'!#REF!)</f>
        <v>#REF!</v>
      </c>
      <c r="D751" s="269" t="e">
        <f>IF('Unit Types - Emission Rates'!#REF!=0,"",'Unit Types - Emission Rates'!#REF!)</f>
        <v>#REF!</v>
      </c>
      <c r="E751" s="269" t="e">
        <f>IF('Unit Types - Emission Rates'!#REF!="","",'Unit Types - Emission Rates'!#REF!)</f>
        <v>#REF!</v>
      </c>
      <c r="F751" s="269" t="e">
        <f>IF('Unit Types - Emission Rates'!#REF!="","",'Unit Types - Emission Rates'!#REF!)</f>
        <v>#REF!</v>
      </c>
      <c r="G751" s="261"/>
      <c r="H751" s="262"/>
      <c r="I751" s="259"/>
    </row>
    <row r="752" spans="1:9" x14ac:dyDescent="0.2">
      <c r="A752" s="265" t="s">
        <v>433</v>
      </c>
      <c r="B752" s="269" t="e">
        <f>IF('Unit Types - Emission Rates'!#REF!=0,"",'Unit Types - Emission Rates'!#REF!)</f>
        <v>#REF!</v>
      </c>
      <c r="C752" s="269" t="e">
        <f>IF('Unit Types - Emission Rates'!#REF!=0,"",'Unit Types - Emission Rates'!#REF!)</f>
        <v>#REF!</v>
      </c>
      <c r="D752" s="269" t="e">
        <f>IF('Unit Types - Emission Rates'!#REF!=0,"",'Unit Types - Emission Rates'!#REF!)</f>
        <v>#REF!</v>
      </c>
      <c r="E752" s="269" t="e">
        <f>IF('Unit Types - Emission Rates'!#REF!="","",'Unit Types - Emission Rates'!#REF!)</f>
        <v>#REF!</v>
      </c>
      <c r="F752" s="269" t="e">
        <f>IF('Unit Types - Emission Rates'!#REF!="","",'Unit Types - Emission Rates'!#REF!)</f>
        <v>#REF!</v>
      </c>
      <c r="G752" s="261"/>
      <c r="H752" s="262"/>
      <c r="I752" s="259"/>
    </row>
    <row r="753" spans="1:9" x14ac:dyDescent="0.2">
      <c r="A753" s="265" t="s">
        <v>433</v>
      </c>
      <c r="B753" s="269" t="e">
        <f>IF('Unit Types - Emission Rates'!#REF!=0,"",'Unit Types - Emission Rates'!#REF!)</f>
        <v>#REF!</v>
      </c>
      <c r="C753" s="269" t="e">
        <f>IF('Unit Types - Emission Rates'!#REF!=0,"",'Unit Types - Emission Rates'!#REF!)</f>
        <v>#REF!</v>
      </c>
      <c r="D753" s="269" t="e">
        <f>IF('Unit Types - Emission Rates'!#REF!=0,"",'Unit Types - Emission Rates'!#REF!)</f>
        <v>#REF!</v>
      </c>
      <c r="E753" s="269" t="e">
        <f>IF('Unit Types - Emission Rates'!#REF!="","",'Unit Types - Emission Rates'!#REF!)</f>
        <v>#REF!</v>
      </c>
      <c r="F753" s="269" t="e">
        <f>IF('Unit Types - Emission Rates'!#REF!="","",'Unit Types - Emission Rates'!#REF!)</f>
        <v>#REF!</v>
      </c>
      <c r="G753" s="261"/>
      <c r="H753" s="262"/>
      <c r="I753" s="259"/>
    </row>
    <row r="754" spans="1:9" x14ac:dyDescent="0.2">
      <c r="A754" s="265" t="s">
        <v>433</v>
      </c>
      <c r="B754" s="269" t="e">
        <f>IF('Unit Types - Emission Rates'!#REF!=0,"",'Unit Types - Emission Rates'!#REF!)</f>
        <v>#REF!</v>
      </c>
      <c r="C754" s="269" t="e">
        <f>IF('Unit Types - Emission Rates'!#REF!=0,"",'Unit Types - Emission Rates'!#REF!)</f>
        <v>#REF!</v>
      </c>
      <c r="D754" s="269" t="e">
        <f>IF('Unit Types - Emission Rates'!#REF!=0,"",'Unit Types - Emission Rates'!#REF!)</f>
        <v>#REF!</v>
      </c>
      <c r="E754" s="269" t="e">
        <f>IF('Unit Types - Emission Rates'!#REF!="","",'Unit Types - Emission Rates'!#REF!)</f>
        <v>#REF!</v>
      </c>
      <c r="F754" s="269" t="e">
        <f>IF('Unit Types - Emission Rates'!#REF!="","",'Unit Types - Emission Rates'!#REF!)</f>
        <v>#REF!</v>
      </c>
      <c r="G754" s="261"/>
      <c r="H754" s="262"/>
      <c r="I754" s="259"/>
    </row>
    <row r="755" spans="1:9" x14ac:dyDescent="0.2">
      <c r="A755" s="265" t="s">
        <v>433</v>
      </c>
      <c r="B755" s="269" t="e">
        <f>IF('Unit Types - Emission Rates'!#REF!=0,"",'Unit Types - Emission Rates'!#REF!)</f>
        <v>#REF!</v>
      </c>
      <c r="C755" s="269" t="e">
        <f>IF('Unit Types - Emission Rates'!#REF!=0,"",'Unit Types - Emission Rates'!#REF!)</f>
        <v>#REF!</v>
      </c>
      <c r="D755" s="269" t="e">
        <f>IF('Unit Types - Emission Rates'!#REF!=0,"",'Unit Types - Emission Rates'!#REF!)</f>
        <v>#REF!</v>
      </c>
      <c r="E755" s="269" t="e">
        <f>IF('Unit Types - Emission Rates'!#REF!="","",'Unit Types - Emission Rates'!#REF!)</f>
        <v>#REF!</v>
      </c>
      <c r="F755" s="269" t="e">
        <f>IF('Unit Types - Emission Rates'!#REF!="","",'Unit Types - Emission Rates'!#REF!)</f>
        <v>#REF!</v>
      </c>
      <c r="G755" s="261"/>
      <c r="H755" s="262"/>
      <c r="I755" s="259"/>
    </row>
    <row r="756" spans="1:9" x14ac:dyDescent="0.2">
      <c r="A756" s="265" t="s">
        <v>433</v>
      </c>
      <c r="B756" s="269" t="e">
        <f>IF('Unit Types - Emission Rates'!#REF!=0,"",'Unit Types - Emission Rates'!#REF!)</f>
        <v>#REF!</v>
      </c>
      <c r="C756" s="269" t="e">
        <f>IF('Unit Types - Emission Rates'!#REF!=0,"",'Unit Types - Emission Rates'!#REF!)</f>
        <v>#REF!</v>
      </c>
      <c r="D756" s="269" t="e">
        <f>IF('Unit Types - Emission Rates'!#REF!=0,"",'Unit Types - Emission Rates'!#REF!)</f>
        <v>#REF!</v>
      </c>
      <c r="E756" s="269" t="e">
        <f>IF('Unit Types - Emission Rates'!#REF!="","",'Unit Types - Emission Rates'!#REF!)</f>
        <v>#REF!</v>
      </c>
      <c r="F756" s="269" t="e">
        <f>IF('Unit Types - Emission Rates'!#REF!="","",'Unit Types - Emission Rates'!#REF!)</f>
        <v>#REF!</v>
      </c>
      <c r="G756" s="261"/>
      <c r="H756" s="262"/>
      <c r="I756" s="259"/>
    </row>
    <row r="757" spans="1:9" x14ac:dyDescent="0.2">
      <c r="A757" s="265" t="s">
        <v>433</v>
      </c>
      <c r="B757" s="269" t="e">
        <f>IF('Unit Types - Emission Rates'!#REF!=0,"",'Unit Types - Emission Rates'!#REF!)</f>
        <v>#REF!</v>
      </c>
      <c r="C757" s="269" t="e">
        <f>IF('Unit Types - Emission Rates'!#REF!=0,"",'Unit Types - Emission Rates'!#REF!)</f>
        <v>#REF!</v>
      </c>
      <c r="D757" s="269" t="e">
        <f>IF('Unit Types - Emission Rates'!#REF!=0,"",'Unit Types - Emission Rates'!#REF!)</f>
        <v>#REF!</v>
      </c>
      <c r="E757" s="269" t="e">
        <f>IF('Unit Types - Emission Rates'!#REF!="","",'Unit Types - Emission Rates'!#REF!)</f>
        <v>#REF!</v>
      </c>
      <c r="F757" s="269" t="e">
        <f>IF('Unit Types - Emission Rates'!#REF!="","",'Unit Types - Emission Rates'!#REF!)</f>
        <v>#REF!</v>
      </c>
      <c r="G757" s="261"/>
      <c r="H757" s="262"/>
      <c r="I757" s="259"/>
    </row>
    <row r="758" spans="1:9" x14ac:dyDescent="0.2">
      <c r="A758" s="265" t="s">
        <v>433</v>
      </c>
      <c r="B758" s="269" t="e">
        <f>IF('Unit Types - Emission Rates'!#REF!=0,"",'Unit Types - Emission Rates'!#REF!)</f>
        <v>#REF!</v>
      </c>
      <c r="C758" s="269" t="e">
        <f>IF('Unit Types - Emission Rates'!#REF!=0,"",'Unit Types - Emission Rates'!#REF!)</f>
        <v>#REF!</v>
      </c>
      <c r="D758" s="269" t="e">
        <f>IF('Unit Types - Emission Rates'!#REF!=0,"",'Unit Types - Emission Rates'!#REF!)</f>
        <v>#REF!</v>
      </c>
      <c r="E758" s="269" t="e">
        <f>IF('Unit Types - Emission Rates'!#REF!="","",'Unit Types - Emission Rates'!#REF!)</f>
        <v>#REF!</v>
      </c>
      <c r="F758" s="269" t="e">
        <f>IF('Unit Types - Emission Rates'!#REF!="","",'Unit Types - Emission Rates'!#REF!)</f>
        <v>#REF!</v>
      </c>
      <c r="G758" s="261"/>
      <c r="H758" s="262"/>
      <c r="I758" s="259"/>
    </row>
    <row r="759" spans="1:9" x14ac:dyDescent="0.2">
      <c r="A759" s="265" t="s">
        <v>433</v>
      </c>
      <c r="B759" s="269" t="e">
        <f>IF('Unit Types - Emission Rates'!#REF!=0,"",'Unit Types - Emission Rates'!#REF!)</f>
        <v>#REF!</v>
      </c>
      <c r="C759" s="269" t="e">
        <f>IF('Unit Types - Emission Rates'!#REF!=0,"",'Unit Types - Emission Rates'!#REF!)</f>
        <v>#REF!</v>
      </c>
      <c r="D759" s="269" t="e">
        <f>IF('Unit Types - Emission Rates'!#REF!=0,"",'Unit Types - Emission Rates'!#REF!)</f>
        <v>#REF!</v>
      </c>
      <c r="E759" s="269" t="e">
        <f>IF('Unit Types - Emission Rates'!#REF!="","",'Unit Types - Emission Rates'!#REF!)</f>
        <v>#REF!</v>
      </c>
      <c r="F759" s="269" t="e">
        <f>IF('Unit Types - Emission Rates'!#REF!="","",'Unit Types - Emission Rates'!#REF!)</f>
        <v>#REF!</v>
      </c>
      <c r="G759" s="261"/>
      <c r="H759" s="262"/>
      <c r="I759" s="259"/>
    </row>
    <row r="760" spans="1:9" x14ac:dyDescent="0.2">
      <c r="A760" s="265" t="s">
        <v>433</v>
      </c>
      <c r="B760" s="269" t="e">
        <f>IF('Unit Types - Emission Rates'!#REF!=0,"",'Unit Types - Emission Rates'!#REF!)</f>
        <v>#REF!</v>
      </c>
      <c r="C760" s="269" t="e">
        <f>IF('Unit Types - Emission Rates'!#REF!=0,"",'Unit Types - Emission Rates'!#REF!)</f>
        <v>#REF!</v>
      </c>
      <c r="D760" s="269" t="e">
        <f>IF('Unit Types - Emission Rates'!#REF!=0,"",'Unit Types - Emission Rates'!#REF!)</f>
        <v>#REF!</v>
      </c>
      <c r="E760" s="269" t="e">
        <f>IF('Unit Types - Emission Rates'!#REF!="","",'Unit Types - Emission Rates'!#REF!)</f>
        <v>#REF!</v>
      </c>
      <c r="F760" s="269" t="e">
        <f>IF('Unit Types - Emission Rates'!#REF!="","",'Unit Types - Emission Rates'!#REF!)</f>
        <v>#REF!</v>
      </c>
      <c r="G760" s="261"/>
      <c r="H760" s="262"/>
      <c r="I760" s="259"/>
    </row>
    <row r="761" spans="1:9" x14ac:dyDescent="0.2">
      <c r="A761" s="265" t="s">
        <v>433</v>
      </c>
      <c r="B761" s="269" t="e">
        <f>IF('Unit Types - Emission Rates'!#REF!=0,"",'Unit Types - Emission Rates'!#REF!)</f>
        <v>#REF!</v>
      </c>
      <c r="C761" s="269" t="e">
        <f>IF('Unit Types - Emission Rates'!#REF!=0,"",'Unit Types - Emission Rates'!#REF!)</f>
        <v>#REF!</v>
      </c>
      <c r="D761" s="269" t="e">
        <f>IF('Unit Types - Emission Rates'!#REF!=0,"",'Unit Types - Emission Rates'!#REF!)</f>
        <v>#REF!</v>
      </c>
      <c r="E761" s="269" t="e">
        <f>IF('Unit Types - Emission Rates'!#REF!="","",'Unit Types - Emission Rates'!#REF!)</f>
        <v>#REF!</v>
      </c>
      <c r="F761" s="269" t="e">
        <f>IF('Unit Types - Emission Rates'!#REF!="","",'Unit Types - Emission Rates'!#REF!)</f>
        <v>#REF!</v>
      </c>
      <c r="G761" s="261"/>
      <c r="H761" s="262"/>
      <c r="I761" s="259"/>
    </row>
    <row r="762" spans="1:9" x14ac:dyDescent="0.2">
      <c r="A762" s="265" t="s">
        <v>433</v>
      </c>
      <c r="B762" s="269" t="e">
        <f>IF('Unit Types - Emission Rates'!#REF!=0,"",'Unit Types - Emission Rates'!#REF!)</f>
        <v>#REF!</v>
      </c>
      <c r="C762" s="269" t="e">
        <f>IF('Unit Types - Emission Rates'!#REF!=0,"",'Unit Types - Emission Rates'!#REF!)</f>
        <v>#REF!</v>
      </c>
      <c r="D762" s="269" t="e">
        <f>IF('Unit Types - Emission Rates'!#REF!=0,"",'Unit Types - Emission Rates'!#REF!)</f>
        <v>#REF!</v>
      </c>
      <c r="E762" s="269" t="e">
        <f>IF('Unit Types - Emission Rates'!#REF!="","",'Unit Types - Emission Rates'!#REF!)</f>
        <v>#REF!</v>
      </c>
      <c r="F762" s="269" t="e">
        <f>IF('Unit Types - Emission Rates'!#REF!="","",'Unit Types - Emission Rates'!#REF!)</f>
        <v>#REF!</v>
      </c>
      <c r="G762" s="261"/>
      <c r="H762" s="262"/>
      <c r="I762" s="259"/>
    </row>
    <row r="763" spans="1:9" x14ac:dyDescent="0.2">
      <c r="A763" s="265" t="s">
        <v>433</v>
      </c>
      <c r="B763" s="269" t="e">
        <f>IF('Unit Types - Emission Rates'!#REF!=0,"",'Unit Types - Emission Rates'!#REF!)</f>
        <v>#REF!</v>
      </c>
      <c r="C763" s="269" t="e">
        <f>IF('Unit Types - Emission Rates'!#REF!=0,"",'Unit Types - Emission Rates'!#REF!)</f>
        <v>#REF!</v>
      </c>
      <c r="D763" s="269" t="e">
        <f>IF('Unit Types - Emission Rates'!#REF!=0,"",'Unit Types - Emission Rates'!#REF!)</f>
        <v>#REF!</v>
      </c>
      <c r="E763" s="269" t="e">
        <f>IF('Unit Types - Emission Rates'!#REF!="","",'Unit Types - Emission Rates'!#REF!)</f>
        <v>#REF!</v>
      </c>
      <c r="F763" s="269" t="e">
        <f>IF('Unit Types - Emission Rates'!#REF!="","",'Unit Types - Emission Rates'!#REF!)</f>
        <v>#REF!</v>
      </c>
      <c r="G763" s="261"/>
      <c r="H763" s="262"/>
      <c r="I763" s="259"/>
    </row>
    <row r="764" spans="1:9" x14ac:dyDescent="0.2">
      <c r="A764" s="265" t="s">
        <v>433</v>
      </c>
      <c r="B764" s="269" t="e">
        <f>IF('Unit Types - Emission Rates'!#REF!=0,"",'Unit Types - Emission Rates'!#REF!)</f>
        <v>#REF!</v>
      </c>
      <c r="C764" s="269" t="e">
        <f>IF('Unit Types - Emission Rates'!#REF!=0,"",'Unit Types - Emission Rates'!#REF!)</f>
        <v>#REF!</v>
      </c>
      <c r="D764" s="269" t="e">
        <f>IF('Unit Types - Emission Rates'!#REF!=0,"",'Unit Types - Emission Rates'!#REF!)</f>
        <v>#REF!</v>
      </c>
      <c r="E764" s="269" t="e">
        <f>IF('Unit Types - Emission Rates'!#REF!="","",'Unit Types - Emission Rates'!#REF!)</f>
        <v>#REF!</v>
      </c>
      <c r="F764" s="269" t="e">
        <f>IF('Unit Types - Emission Rates'!#REF!="","",'Unit Types - Emission Rates'!#REF!)</f>
        <v>#REF!</v>
      </c>
      <c r="G764" s="261"/>
      <c r="H764" s="262"/>
      <c r="I764" s="259"/>
    </row>
    <row r="765" spans="1:9" x14ac:dyDescent="0.2">
      <c r="A765" s="265" t="s">
        <v>433</v>
      </c>
      <c r="B765" s="269" t="e">
        <f>IF('Unit Types - Emission Rates'!#REF!=0,"",'Unit Types - Emission Rates'!#REF!)</f>
        <v>#REF!</v>
      </c>
      <c r="C765" s="269" t="e">
        <f>IF('Unit Types - Emission Rates'!#REF!=0,"",'Unit Types - Emission Rates'!#REF!)</f>
        <v>#REF!</v>
      </c>
      <c r="D765" s="269" t="e">
        <f>IF('Unit Types - Emission Rates'!#REF!=0,"",'Unit Types - Emission Rates'!#REF!)</f>
        <v>#REF!</v>
      </c>
      <c r="E765" s="269" t="e">
        <f>IF('Unit Types - Emission Rates'!#REF!="","",'Unit Types - Emission Rates'!#REF!)</f>
        <v>#REF!</v>
      </c>
      <c r="F765" s="269" t="e">
        <f>IF('Unit Types - Emission Rates'!#REF!="","",'Unit Types - Emission Rates'!#REF!)</f>
        <v>#REF!</v>
      </c>
      <c r="G765" s="261"/>
      <c r="H765" s="262"/>
      <c r="I765" s="259"/>
    </row>
    <row r="766" spans="1:9" x14ac:dyDescent="0.2">
      <c r="A766" s="265" t="s">
        <v>433</v>
      </c>
      <c r="B766" s="269" t="e">
        <f>IF('Unit Types - Emission Rates'!#REF!=0,"",'Unit Types - Emission Rates'!#REF!)</f>
        <v>#REF!</v>
      </c>
      <c r="C766" s="269" t="e">
        <f>IF('Unit Types - Emission Rates'!#REF!=0,"",'Unit Types - Emission Rates'!#REF!)</f>
        <v>#REF!</v>
      </c>
      <c r="D766" s="269" t="e">
        <f>IF('Unit Types - Emission Rates'!#REF!=0,"",'Unit Types - Emission Rates'!#REF!)</f>
        <v>#REF!</v>
      </c>
      <c r="E766" s="269" t="e">
        <f>IF('Unit Types - Emission Rates'!#REF!="","",'Unit Types - Emission Rates'!#REF!)</f>
        <v>#REF!</v>
      </c>
      <c r="F766" s="269" t="e">
        <f>IF('Unit Types - Emission Rates'!#REF!="","",'Unit Types - Emission Rates'!#REF!)</f>
        <v>#REF!</v>
      </c>
      <c r="G766" s="261"/>
      <c r="H766" s="262"/>
      <c r="I766" s="259"/>
    </row>
    <row r="767" spans="1:9" x14ac:dyDescent="0.2">
      <c r="A767" s="265" t="s">
        <v>433</v>
      </c>
      <c r="B767" s="269" t="e">
        <f>IF('Unit Types - Emission Rates'!#REF!=0,"",'Unit Types - Emission Rates'!#REF!)</f>
        <v>#REF!</v>
      </c>
      <c r="C767" s="269" t="e">
        <f>IF('Unit Types - Emission Rates'!#REF!=0,"",'Unit Types - Emission Rates'!#REF!)</f>
        <v>#REF!</v>
      </c>
      <c r="D767" s="269" t="e">
        <f>IF('Unit Types - Emission Rates'!#REF!=0,"",'Unit Types - Emission Rates'!#REF!)</f>
        <v>#REF!</v>
      </c>
      <c r="E767" s="269" t="e">
        <f>IF('Unit Types - Emission Rates'!#REF!="","",'Unit Types - Emission Rates'!#REF!)</f>
        <v>#REF!</v>
      </c>
      <c r="F767" s="269" t="e">
        <f>IF('Unit Types - Emission Rates'!#REF!="","",'Unit Types - Emission Rates'!#REF!)</f>
        <v>#REF!</v>
      </c>
      <c r="G767" s="261"/>
      <c r="H767" s="262"/>
      <c r="I767" s="259"/>
    </row>
    <row r="768" spans="1:9" x14ac:dyDescent="0.2">
      <c r="A768" s="265" t="s">
        <v>433</v>
      </c>
      <c r="B768" s="269" t="e">
        <f>IF('Unit Types - Emission Rates'!#REF!=0,"",'Unit Types - Emission Rates'!#REF!)</f>
        <v>#REF!</v>
      </c>
      <c r="C768" s="269" t="e">
        <f>IF('Unit Types - Emission Rates'!#REF!=0,"",'Unit Types - Emission Rates'!#REF!)</f>
        <v>#REF!</v>
      </c>
      <c r="D768" s="269" t="e">
        <f>IF('Unit Types - Emission Rates'!#REF!=0,"",'Unit Types - Emission Rates'!#REF!)</f>
        <v>#REF!</v>
      </c>
      <c r="E768" s="269" t="e">
        <f>IF('Unit Types - Emission Rates'!#REF!="","",'Unit Types - Emission Rates'!#REF!)</f>
        <v>#REF!</v>
      </c>
      <c r="F768" s="269" t="e">
        <f>IF('Unit Types - Emission Rates'!#REF!="","",'Unit Types - Emission Rates'!#REF!)</f>
        <v>#REF!</v>
      </c>
      <c r="G768" s="261"/>
      <c r="H768" s="262"/>
      <c r="I768" s="259"/>
    </row>
    <row r="769" spans="1:9" x14ac:dyDescent="0.2">
      <c r="A769" s="265" t="s">
        <v>433</v>
      </c>
      <c r="B769" s="269" t="e">
        <f>IF('Unit Types - Emission Rates'!#REF!=0,"",'Unit Types - Emission Rates'!#REF!)</f>
        <v>#REF!</v>
      </c>
      <c r="C769" s="269" t="e">
        <f>IF('Unit Types - Emission Rates'!#REF!=0,"",'Unit Types - Emission Rates'!#REF!)</f>
        <v>#REF!</v>
      </c>
      <c r="D769" s="269" t="e">
        <f>IF('Unit Types - Emission Rates'!#REF!=0,"",'Unit Types - Emission Rates'!#REF!)</f>
        <v>#REF!</v>
      </c>
      <c r="E769" s="269" t="e">
        <f>IF('Unit Types - Emission Rates'!#REF!="","",'Unit Types - Emission Rates'!#REF!)</f>
        <v>#REF!</v>
      </c>
      <c r="F769" s="269" t="e">
        <f>IF('Unit Types - Emission Rates'!#REF!="","",'Unit Types - Emission Rates'!#REF!)</f>
        <v>#REF!</v>
      </c>
      <c r="G769" s="261"/>
      <c r="H769" s="262"/>
      <c r="I769" s="259"/>
    </row>
    <row r="770" spans="1:9" x14ac:dyDescent="0.2">
      <c r="A770" s="265" t="s">
        <v>433</v>
      </c>
      <c r="B770" s="269" t="e">
        <f>IF('Unit Types - Emission Rates'!#REF!=0,"",'Unit Types - Emission Rates'!#REF!)</f>
        <v>#REF!</v>
      </c>
      <c r="C770" s="269" t="e">
        <f>IF('Unit Types - Emission Rates'!#REF!=0,"",'Unit Types - Emission Rates'!#REF!)</f>
        <v>#REF!</v>
      </c>
      <c r="D770" s="269" t="e">
        <f>IF('Unit Types - Emission Rates'!#REF!=0,"",'Unit Types - Emission Rates'!#REF!)</f>
        <v>#REF!</v>
      </c>
      <c r="E770" s="269" t="e">
        <f>IF('Unit Types - Emission Rates'!#REF!="","",'Unit Types - Emission Rates'!#REF!)</f>
        <v>#REF!</v>
      </c>
      <c r="F770" s="269" t="e">
        <f>IF('Unit Types - Emission Rates'!#REF!="","",'Unit Types - Emission Rates'!#REF!)</f>
        <v>#REF!</v>
      </c>
      <c r="G770" s="261"/>
      <c r="H770" s="262"/>
      <c r="I770" s="259"/>
    </row>
    <row r="771" spans="1:9" x14ac:dyDescent="0.2">
      <c r="A771" s="265" t="s">
        <v>433</v>
      </c>
      <c r="B771" s="269" t="e">
        <f>IF('Unit Types - Emission Rates'!#REF!=0,"",'Unit Types - Emission Rates'!#REF!)</f>
        <v>#REF!</v>
      </c>
      <c r="C771" s="269" t="e">
        <f>IF('Unit Types - Emission Rates'!#REF!=0,"",'Unit Types - Emission Rates'!#REF!)</f>
        <v>#REF!</v>
      </c>
      <c r="D771" s="269" t="e">
        <f>IF('Unit Types - Emission Rates'!#REF!=0,"",'Unit Types - Emission Rates'!#REF!)</f>
        <v>#REF!</v>
      </c>
      <c r="E771" s="269" t="e">
        <f>IF('Unit Types - Emission Rates'!#REF!="","",'Unit Types - Emission Rates'!#REF!)</f>
        <v>#REF!</v>
      </c>
      <c r="F771" s="269" t="e">
        <f>IF('Unit Types - Emission Rates'!#REF!="","",'Unit Types - Emission Rates'!#REF!)</f>
        <v>#REF!</v>
      </c>
      <c r="G771" s="261"/>
      <c r="H771" s="262"/>
      <c r="I771" s="259"/>
    </row>
    <row r="772" spans="1:9" x14ac:dyDescent="0.2">
      <c r="A772" s="265" t="s">
        <v>433</v>
      </c>
      <c r="B772" s="269" t="e">
        <f>IF('Unit Types - Emission Rates'!#REF!=0,"",'Unit Types - Emission Rates'!#REF!)</f>
        <v>#REF!</v>
      </c>
      <c r="C772" s="269" t="e">
        <f>IF('Unit Types - Emission Rates'!#REF!=0,"",'Unit Types - Emission Rates'!#REF!)</f>
        <v>#REF!</v>
      </c>
      <c r="D772" s="269" t="e">
        <f>IF('Unit Types - Emission Rates'!#REF!=0,"",'Unit Types - Emission Rates'!#REF!)</f>
        <v>#REF!</v>
      </c>
      <c r="E772" s="269" t="e">
        <f>IF('Unit Types - Emission Rates'!#REF!="","",'Unit Types - Emission Rates'!#REF!)</f>
        <v>#REF!</v>
      </c>
      <c r="F772" s="269" t="e">
        <f>IF('Unit Types - Emission Rates'!#REF!="","",'Unit Types - Emission Rates'!#REF!)</f>
        <v>#REF!</v>
      </c>
      <c r="G772" s="261"/>
      <c r="H772" s="262"/>
      <c r="I772" s="259"/>
    </row>
    <row r="773" spans="1:9" x14ac:dyDescent="0.2">
      <c r="A773" s="265" t="s">
        <v>433</v>
      </c>
      <c r="B773" s="269" t="e">
        <f>IF('Unit Types - Emission Rates'!#REF!=0,"",'Unit Types - Emission Rates'!#REF!)</f>
        <v>#REF!</v>
      </c>
      <c r="C773" s="269" t="e">
        <f>IF('Unit Types - Emission Rates'!#REF!=0,"",'Unit Types - Emission Rates'!#REF!)</f>
        <v>#REF!</v>
      </c>
      <c r="D773" s="269" t="e">
        <f>IF('Unit Types - Emission Rates'!#REF!=0,"",'Unit Types - Emission Rates'!#REF!)</f>
        <v>#REF!</v>
      </c>
      <c r="E773" s="269" t="e">
        <f>IF('Unit Types - Emission Rates'!#REF!="","",'Unit Types - Emission Rates'!#REF!)</f>
        <v>#REF!</v>
      </c>
      <c r="F773" s="269" t="e">
        <f>IF('Unit Types - Emission Rates'!#REF!="","",'Unit Types - Emission Rates'!#REF!)</f>
        <v>#REF!</v>
      </c>
      <c r="G773" s="261"/>
      <c r="H773" s="262"/>
      <c r="I773" s="259"/>
    </row>
    <row r="774" spans="1:9" x14ac:dyDescent="0.2">
      <c r="A774" s="265" t="s">
        <v>433</v>
      </c>
      <c r="B774" s="269" t="e">
        <f>IF('Unit Types - Emission Rates'!#REF!=0,"",'Unit Types - Emission Rates'!#REF!)</f>
        <v>#REF!</v>
      </c>
      <c r="C774" s="269" t="e">
        <f>IF('Unit Types - Emission Rates'!#REF!=0,"",'Unit Types - Emission Rates'!#REF!)</f>
        <v>#REF!</v>
      </c>
      <c r="D774" s="269" t="e">
        <f>IF('Unit Types - Emission Rates'!#REF!=0,"",'Unit Types - Emission Rates'!#REF!)</f>
        <v>#REF!</v>
      </c>
      <c r="E774" s="269" t="e">
        <f>IF('Unit Types - Emission Rates'!#REF!="","",'Unit Types - Emission Rates'!#REF!)</f>
        <v>#REF!</v>
      </c>
      <c r="F774" s="269" t="e">
        <f>IF('Unit Types - Emission Rates'!#REF!="","",'Unit Types - Emission Rates'!#REF!)</f>
        <v>#REF!</v>
      </c>
      <c r="G774" s="261"/>
      <c r="H774" s="262"/>
      <c r="I774" s="259"/>
    </row>
    <row r="775" spans="1:9" x14ac:dyDescent="0.2">
      <c r="A775" s="265" t="s">
        <v>433</v>
      </c>
      <c r="B775" s="269" t="e">
        <f>IF('Unit Types - Emission Rates'!#REF!=0,"",'Unit Types - Emission Rates'!#REF!)</f>
        <v>#REF!</v>
      </c>
      <c r="C775" s="269" t="e">
        <f>IF('Unit Types - Emission Rates'!#REF!=0,"",'Unit Types - Emission Rates'!#REF!)</f>
        <v>#REF!</v>
      </c>
      <c r="D775" s="269" t="e">
        <f>IF('Unit Types - Emission Rates'!#REF!=0,"",'Unit Types - Emission Rates'!#REF!)</f>
        <v>#REF!</v>
      </c>
      <c r="E775" s="269" t="e">
        <f>IF('Unit Types - Emission Rates'!#REF!="","",'Unit Types - Emission Rates'!#REF!)</f>
        <v>#REF!</v>
      </c>
      <c r="F775" s="269" t="e">
        <f>IF('Unit Types - Emission Rates'!#REF!="","",'Unit Types - Emission Rates'!#REF!)</f>
        <v>#REF!</v>
      </c>
      <c r="G775" s="261"/>
      <c r="H775" s="262"/>
      <c r="I775" s="259"/>
    </row>
    <row r="776" spans="1:9" x14ac:dyDescent="0.2">
      <c r="A776" s="265" t="s">
        <v>433</v>
      </c>
      <c r="B776" s="269" t="e">
        <f>IF('Unit Types - Emission Rates'!#REF!=0,"",'Unit Types - Emission Rates'!#REF!)</f>
        <v>#REF!</v>
      </c>
      <c r="C776" s="269" t="e">
        <f>IF('Unit Types - Emission Rates'!#REF!=0,"",'Unit Types - Emission Rates'!#REF!)</f>
        <v>#REF!</v>
      </c>
      <c r="D776" s="269" t="e">
        <f>IF('Unit Types - Emission Rates'!#REF!=0,"",'Unit Types - Emission Rates'!#REF!)</f>
        <v>#REF!</v>
      </c>
      <c r="E776" s="269" t="e">
        <f>IF('Unit Types - Emission Rates'!#REF!="","",'Unit Types - Emission Rates'!#REF!)</f>
        <v>#REF!</v>
      </c>
      <c r="F776" s="269" t="e">
        <f>IF('Unit Types - Emission Rates'!#REF!="","",'Unit Types - Emission Rates'!#REF!)</f>
        <v>#REF!</v>
      </c>
      <c r="G776" s="261"/>
      <c r="H776" s="262"/>
      <c r="I776" s="259"/>
    </row>
    <row r="777" spans="1:9" x14ac:dyDescent="0.2">
      <c r="A777" s="265" t="s">
        <v>433</v>
      </c>
      <c r="B777" s="269" t="e">
        <f>IF('Unit Types - Emission Rates'!#REF!=0,"",'Unit Types - Emission Rates'!#REF!)</f>
        <v>#REF!</v>
      </c>
      <c r="C777" s="269" t="e">
        <f>IF('Unit Types - Emission Rates'!#REF!=0,"",'Unit Types - Emission Rates'!#REF!)</f>
        <v>#REF!</v>
      </c>
      <c r="D777" s="269" t="e">
        <f>IF('Unit Types - Emission Rates'!#REF!=0,"",'Unit Types - Emission Rates'!#REF!)</f>
        <v>#REF!</v>
      </c>
      <c r="E777" s="269" t="e">
        <f>IF('Unit Types - Emission Rates'!#REF!="","",'Unit Types - Emission Rates'!#REF!)</f>
        <v>#REF!</v>
      </c>
      <c r="F777" s="269" t="e">
        <f>IF('Unit Types - Emission Rates'!#REF!="","",'Unit Types - Emission Rates'!#REF!)</f>
        <v>#REF!</v>
      </c>
      <c r="G777" s="261"/>
      <c r="H777" s="262"/>
      <c r="I777" s="259"/>
    </row>
    <row r="778" spans="1:9" x14ac:dyDescent="0.2">
      <c r="A778" s="265" t="s">
        <v>433</v>
      </c>
      <c r="B778" s="269" t="e">
        <f>IF('Unit Types - Emission Rates'!#REF!=0,"",'Unit Types - Emission Rates'!#REF!)</f>
        <v>#REF!</v>
      </c>
      <c r="C778" s="269" t="e">
        <f>IF('Unit Types - Emission Rates'!#REF!=0,"",'Unit Types - Emission Rates'!#REF!)</f>
        <v>#REF!</v>
      </c>
      <c r="D778" s="269" t="e">
        <f>IF('Unit Types - Emission Rates'!#REF!=0,"",'Unit Types - Emission Rates'!#REF!)</f>
        <v>#REF!</v>
      </c>
      <c r="E778" s="269" t="e">
        <f>IF('Unit Types - Emission Rates'!#REF!="","",'Unit Types - Emission Rates'!#REF!)</f>
        <v>#REF!</v>
      </c>
      <c r="F778" s="269" t="e">
        <f>IF('Unit Types - Emission Rates'!#REF!="","",'Unit Types - Emission Rates'!#REF!)</f>
        <v>#REF!</v>
      </c>
      <c r="G778" s="261"/>
      <c r="H778" s="262"/>
      <c r="I778" s="259"/>
    </row>
    <row r="779" spans="1:9" x14ac:dyDescent="0.2">
      <c r="A779" s="265" t="s">
        <v>433</v>
      </c>
      <c r="B779" s="269" t="e">
        <f>IF('Unit Types - Emission Rates'!#REF!=0,"",'Unit Types - Emission Rates'!#REF!)</f>
        <v>#REF!</v>
      </c>
      <c r="C779" s="269" t="e">
        <f>IF('Unit Types - Emission Rates'!#REF!=0,"",'Unit Types - Emission Rates'!#REF!)</f>
        <v>#REF!</v>
      </c>
      <c r="D779" s="269" t="e">
        <f>IF('Unit Types - Emission Rates'!#REF!=0,"",'Unit Types - Emission Rates'!#REF!)</f>
        <v>#REF!</v>
      </c>
      <c r="E779" s="269" t="e">
        <f>IF('Unit Types - Emission Rates'!#REF!="","",'Unit Types - Emission Rates'!#REF!)</f>
        <v>#REF!</v>
      </c>
      <c r="F779" s="269" t="e">
        <f>IF('Unit Types - Emission Rates'!#REF!="","",'Unit Types - Emission Rates'!#REF!)</f>
        <v>#REF!</v>
      </c>
      <c r="G779" s="261"/>
      <c r="H779" s="262"/>
      <c r="I779" s="259"/>
    </row>
    <row r="780" spans="1:9" x14ac:dyDescent="0.2">
      <c r="A780" s="265" t="s">
        <v>433</v>
      </c>
      <c r="B780" s="269" t="e">
        <f>IF('Unit Types - Emission Rates'!#REF!=0,"",'Unit Types - Emission Rates'!#REF!)</f>
        <v>#REF!</v>
      </c>
      <c r="C780" s="269" t="e">
        <f>IF('Unit Types - Emission Rates'!#REF!=0,"",'Unit Types - Emission Rates'!#REF!)</f>
        <v>#REF!</v>
      </c>
      <c r="D780" s="269" t="e">
        <f>IF('Unit Types - Emission Rates'!#REF!=0,"",'Unit Types - Emission Rates'!#REF!)</f>
        <v>#REF!</v>
      </c>
      <c r="E780" s="269" t="e">
        <f>IF('Unit Types - Emission Rates'!#REF!="","",'Unit Types - Emission Rates'!#REF!)</f>
        <v>#REF!</v>
      </c>
      <c r="F780" s="269" t="e">
        <f>IF('Unit Types - Emission Rates'!#REF!="","",'Unit Types - Emission Rates'!#REF!)</f>
        <v>#REF!</v>
      </c>
      <c r="G780" s="261"/>
      <c r="H780" s="262"/>
      <c r="I780" s="259"/>
    </row>
    <row r="781" spans="1:9" x14ac:dyDescent="0.2">
      <c r="A781" s="265" t="s">
        <v>433</v>
      </c>
      <c r="B781" s="269" t="e">
        <f>IF('Unit Types - Emission Rates'!#REF!=0,"",'Unit Types - Emission Rates'!#REF!)</f>
        <v>#REF!</v>
      </c>
      <c r="C781" s="269" t="e">
        <f>IF('Unit Types - Emission Rates'!#REF!=0,"",'Unit Types - Emission Rates'!#REF!)</f>
        <v>#REF!</v>
      </c>
      <c r="D781" s="269" t="e">
        <f>IF('Unit Types - Emission Rates'!#REF!=0,"",'Unit Types - Emission Rates'!#REF!)</f>
        <v>#REF!</v>
      </c>
      <c r="E781" s="269" t="e">
        <f>IF('Unit Types - Emission Rates'!#REF!="","",'Unit Types - Emission Rates'!#REF!)</f>
        <v>#REF!</v>
      </c>
      <c r="F781" s="269" t="e">
        <f>IF('Unit Types - Emission Rates'!#REF!="","",'Unit Types - Emission Rates'!#REF!)</f>
        <v>#REF!</v>
      </c>
      <c r="G781" s="261"/>
      <c r="H781" s="262"/>
      <c r="I781" s="259"/>
    </row>
    <row r="782" spans="1:9" x14ac:dyDescent="0.2">
      <c r="A782" s="265" t="s">
        <v>433</v>
      </c>
      <c r="B782" s="269" t="e">
        <f>IF('Unit Types - Emission Rates'!#REF!=0,"",'Unit Types - Emission Rates'!#REF!)</f>
        <v>#REF!</v>
      </c>
      <c r="C782" s="269" t="e">
        <f>IF('Unit Types - Emission Rates'!#REF!=0,"",'Unit Types - Emission Rates'!#REF!)</f>
        <v>#REF!</v>
      </c>
      <c r="D782" s="269" t="e">
        <f>IF('Unit Types - Emission Rates'!#REF!=0,"",'Unit Types - Emission Rates'!#REF!)</f>
        <v>#REF!</v>
      </c>
      <c r="E782" s="269" t="e">
        <f>IF('Unit Types - Emission Rates'!#REF!="","",'Unit Types - Emission Rates'!#REF!)</f>
        <v>#REF!</v>
      </c>
      <c r="F782" s="269" t="e">
        <f>IF('Unit Types - Emission Rates'!#REF!="","",'Unit Types - Emission Rates'!#REF!)</f>
        <v>#REF!</v>
      </c>
      <c r="G782" s="261"/>
      <c r="H782" s="262"/>
      <c r="I782" s="259"/>
    </row>
    <row r="783" spans="1:9" x14ac:dyDescent="0.2">
      <c r="A783" s="265" t="s">
        <v>433</v>
      </c>
      <c r="B783" s="269" t="e">
        <f>IF('Unit Types - Emission Rates'!#REF!=0,"",'Unit Types - Emission Rates'!#REF!)</f>
        <v>#REF!</v>
      </c>
      <c r="C783" s="269" t="e">
        <f>IF('Unit Types - Emission Rates'!#REF!=0,"",'Unit Types - Emission Rates'!#REF!)</f>
        <v>#REF!</v>
      </c>
      <c r="D783" s="269" t="e">
        <f>IF('Unit Types - Emission Rates'!#REF!=0,"",'Unit Types - Emission Rates'!#REF!)</f>
        <v>#REF!</v>
      </c>
      <c r="E783" s="269" t="e">
        <f>IF('Unit Types - Emission Rates'!#REF!="","",'Unit Types - Emission Rates'!#REF!)</f>
        <v>#REF!</v>
      </c>
      <c r="F783" s="269" t="e">
        <f>IF('Unit Types - Emission Rates'!#REF!="","",'Unit Types - Emission Rates'!#REF!)</f>
        <v>#REF!</v>
      </c>
      <c r="G783" s="261"/>
      <c r="H783" s="262"/>
      <c r="I783" s="259"/>
    </row>
    <row r="784" spans="1:9" x14ac:dyDescent="0.2">
      <c r="A784" s="265" t="s">
        <v>433</v>
      </c>
      <c r="B784" s="269" t="e">
        <f>IF('Unit Types - Emission Rates'!#REF!=0,"",'Unit Types - Emission Rates'!#REF!)</f>
        <v>#REF!</v>
      </c>
      <c r="C784" s="269" t="e">
        <f>IF('Unit Types - Emission Rates'!#REF!=0,"",'Unit Types - Emission Rates'!#REF!)</f>
        <v>#REF!</v>
      </c>
      <c r="D784" s="269" t="e">
        <f>IF('Unit Types - Emission Rates'!#REF!=0,"",'Unit Types - Emission Rates'!#REF!)</f>
        <v>#REF!</v>
      </c>
      <c r="E784" s="269" t="e">
        <f>IF('Unit Types - Emission Rates'!#REF!="","",'Unit Types - Emission Rates'!#REF!)</f>
        <v>#REF!</v>
      </c>
      <c r="F784" s="269" t="e">
        <f>IF('Unit Types - Emission Rates'!#REF!="","",'Unit Types - Emission Rates'!#REF!)</f>
        <v>#REF!</v>
      </c>
      <c r="G784" s="261"/>
      <c r="H784" s="262"/>
      <c r="I784" s="259"/>
    </row>
    <row r="785" spans="1:9" x14ac:dyDescent="0.2">
      <c r="A785" s="265" t="s">
        <v>433</v>
      </c>
      <c r="B785" s="269" t="e">
        <f>IF('Unit Types - Emission Rates'!#REF!=0,"",'Unit Types - Emission Rates'!#REF!)</f>
        <v>#REF!</v>
      </c>
      <c r="C785" s="269" t="e">
        <f>IF('Unit Types - Emission Rates'!#REF!=0,"",'Unit Types - Emission Rates'!#REF!)</f>
        <v>#REF!</v>
      </c>
      <c r="D785" s="269" t="e">
        <f>IF('Unit Types - Emission Rates'!#REF!=0,"",'Unit Types - Emission Rates'!#REF!)</f>
        <v>#REF!</v>
      </c>
      <c r="E785" s="269" t="e">
        <f>IF('Unit Types - Emission Rates'!#REF!="","",'Unit Types - Emission Rates'!#REF!)</f>
        <v>#REF!</v>
      </c>
      <c r="F785" s="269" t="e">
        <f>IF('Unit Types - Emission Rates'!#REF!="","",'Unit Types - Emission Rates'!#REF!)</f>
        <v>#REF!</v>
      </c>
      <c r="G785" s="261"/>
      <c r="H785" s="262"/>
      <c r="I785" s="259"/>
    </row>
    <row r="786" spans="1:9" x14ac:dyDescent="0.2">
      <c r="A786" s="265" t="s">
        <v>433</v>
      </c>
      <c r="B786" s="269" t="e">
        <f>IF('Unit Types - Emission Rates'!#REF!=0,"",'Unit Types - Emission Rates'!#REF!)</f>
        <v>#REF!</v>
      </c>
      <c r="C786" s="269" t="e">
        <f>IF('Unit Types - Emission Rates'!#REF!=0,"",'Unit Types - Emission Rates'!#REF!)</f>
        <v>#REF!</v>
      </c>
      <c r="D786" s="269" t="e">
        <f>IF('Unit Types - Emission Rates'!#REF!=0,"",'Unit Types - Emission Rates'!#REF!)</f>
        <v>#REF!</v>
      </c>
      <c r="E786" s="269" t="e">
        <f>IF('Unit Types - Emission Rates'!#REF!="","",'Unit Types - Emission Rates'!#REF!)</f>
        <v>#REF!</v>
      </c>
      <c r="F786" s="269" t="e">
        <f>IF('Unit Types - Emission Rates'!#REF!="","",'Unit Types - Emission Rates'!#REF!)</f>
        <v>#REF!</v>
      </c>
      <c r="G786" s="261"/>
      <c r="H786" s="262"/>
      <c r="I786" s="259"/>
    </row>
    <row r="787" spans="1:9" x14ac:dyDescent="0.2">
      <c r="A787" s="265" t="s">
        <v>433</v>
      </c>
      <c r="B787" s="269" t="e">
        <f>IF('Unit Types - Emission Rates'!#REF!=0,"",'Unit Types - Emission Rates'!#REF!)</f>
        <v>#REF!</v>
      </c>
      <c r="C787" s="269" t="e">
        <f>IF('Unit Types - Emission Rates'!#REF!=0,"",'Unit Types - Emission Rates'!#REF!)</f>
        <v>#REF!</v>
      </c>
      <c r="D787" s="269" t="e">
        <f>IF('Unit Types - Emission Rates'!#REF!=0,"",'Unit Types - Emission Rates'!#REF!)</f>
        <v>#REF!</v>
      </c>
      <c r="E787" s="269" t="e">
        <f>IF('Unit Types - Emission Rates'!#REF!="","",'Unit Types - Emission Rates'!#REF!)</f>
        <v>#REF!</v>
      </c>
      <c r="F787" s="269" t="e">
        <f>IF('Unit Types - Emission Rates'!#REF!="","",'Unit Types - Emission Rates'!#REF!)</f>
        <v>#REF!</v>
      </c>
      <c r="G787" s="261"/>
      <c r="H787" s="262"/>
      <c r="I787" s="259"/>
    </row>
    <row r="788" spans="1:9" x14ac:dyDescent="0.2">
      <c r="A788" s="265" t="s">
        <v>433</v>
      </c>
      <c r="B788" s="269" t="e">
        <f>IF('Unit Types - Emission Rates'!#REF!=0,"",'Unit Types - Emission Rates'!#REF!)</f>
        <v>#REF!</v>
      </c>
      <c r="C788" s="269" t="e">
        <f>IF('Unit Types - Emission Rates'!#REF!=0,"",'Unit Types - Emission Rates'!#REF!)</f>
        <v>#REF!</v>
      </c>
      <c r="D788" s="269" t="e">
        <f>IF('Unit Types - Emission Rates'!#REF!=0,"",'Unit Types - Emission Rates'!#REF!)</f>
        <v>#REF!</v>
      </c>
      <c r="E788" s="269" t="e">
        <f>IF('Unit Types - Emission Rates'!#REF!="","",'Unit Types - Emission Rates'!#REF!)</f>
        <v>#REF!</v>
      </c>
      <c r="F788" s="269" t="e">
        <f>IF('Unit Types - Emission Rates'!#REF!="","",'Unit Types - Emission Rates'!#REF!)</f>
        <v>#REF!</v>
      </c>
      <c r="G788" s="261"/>
      <c r="H788" s="262"/>
      <c r="I788" s="259"/>
    </row>
    <row r="789" spans="1:9" x14ac:dyDescent="0.2">
      <c r="A789" s="265" t="s">
        <v>433</v>
      </c>
      <c r="B789" s="269" t="e">
        <f>IF('Unit Types - Emission Rates'!#REF!=0,"",'Unit Types - Emission Rates'!#REF!)</f>
        <v>#REF!</v>
      </c>
      <c r="C789" s="269" t="e">
        <f>IF('Unit Types - Emission Rates'!#REF!=0,"",'Unit Types - Emission Rates'!#REF!)</f>
        <v>#REF!</v>
      </c>
      <c r="D789" s="269" t="e">
        <f>IF('Unit Types - Emission Rates'!#REF!=0,"",'Unit Types - Emission Rates'!#REF!)</f>
        <v>#REF!</v>
      </c>
      <c r="E789" s="269" t="e">
        <f>IF('Unit Types - Emission Rates'!#REF!="","",'Unit Types - Emission Rates'!#REF!)</f>
        <v>#REF!</v>
      </c>
      <c r="F789" s="269" t="e">
        <f>IF('Unit Types - Emission Rates'!#REF!="","",'Unit Types - Emission Rates'!#REF!)</f>
        <v>#REF!</v>
      </c>
      <c r="G789" s="261"/>
      <c r="H789" s="262"/>
      <c r="I789" s="259"/>
    </row>
    <row r="790" spans="1:9" x14ac:dyDescent="0.2">
      <c r="A790" s="265" t="s">
        <v>433</v>
      </c>
      <c r="B790" s="269" t="e">
        <f>IF('Unit Types - Emission Rates'!#REF!=0,"",'Unit Types - Emission Rates'!#REF!)</f>
        <v>#REF!</v>
      </c>
      <c r="C790" s="269" t="e">
        <f>IF('Unit Types - Emission Rates'!#REF!=0,"",'Unit Types - Emission Rates'!#REF!)</f>
        <v>#REF!</v>
      </c>
      <c r="D790" s="269" t="e">
        <f>IF('Unit Types - Emission Rates'!#REF!=0,"",'Unit Types - Emission Rates'!#REF!)</f>
        <v>#REF!</v>
      </c>
      <c r="E790" s="269" t="e">
        <f>IF('Unit Types - Emission Rates'!#REF!="","",'Unit Types - Emission Rates'!#REF!)</f>
        <v>#REF!</v>
      </c>
      <c r="F790" s="269" t="e">
        <f>IF('Unit Types - Emission Rates'!#REF!="","",'Unit Types - Emission Rates'!#REF!)</f>
        <v>#REF!</v>
      </c>
      <c r="G790" s="261"/>
      <c r="H790" s="262"/>
      <c r="I790" s="259"/>
    </row>
    <row r="791" spans="1:9" x14ac:dyDescent="0.2">
      <c r="A791" s="265" t="s">
        <v>433</v>
      </c>
      <c r="B791" s="269" t="e">
        <f>IF('Unit Types - Emission Rates'!#REF!=0,"",'Unit Types - Emission Rates'!#REF!)</f>
        <v>#REF!</v>
      </c>
      <c r="C791" s="269" t="e">
        <f>IF('Unit Types - Emission Rates'!#REF!=0,"",'Unit Types - Emission Rates'!#REF!)</f>
        <v>#REF!</v>
      </c>
      <c r="D791" s="269" t="e">
        <f>IF('Unit Types - Emission Rates'!#REF!=0,"",'Unit Types - Emission Rates'!#REF!)</f>
        <v>#REF!</v>
      </c>
      <c r="E791" s="269" t="e">
        <f>IF('Unit Types - Emission Rates'!#REF!="","",'Unit Types - Emission Rates'!#REF!)</f>
        <v>#REF!</v>
      </c>
      <c r="F791" s="269" t="e">
        <f>IF('Unit Types - Emission Rates'!#REF!="","",'Unit Types - Emission Rates'!#REF!)</f>
        <v>#REF!</v>
      </c>
      <c r="G791" s="261"/>
      <c r="H791" s="262"/>
      <c r="I791" s="259"/>
    </row>
    <row r="792" spans="1:9" x14ac:dyDescent="0.2">
      <c r="A792" s="265" t="s">
        <v>433</v>
      </c>
      <c r="B792" s="269" t="e">
        <f>IF('Unit Types - Emission Rates'!#REF!=0,"",'Unit Types - Emission Rates'!#REF!)</f>
        <v>#REF!</v>
      </c>
      <c r="C792" s="269" t="e">
        <f>IF('Unit Types - Emission Rates'!#REF!=0,"",'Unit Types - Emission Rates'!#REF!)</f>
        <v>#REF!</v>
      </c>
      <c r="D792" s="269" t="e">
        <f>IF('Unit Types - Emission Rates'!#REF!=0,"",'Unit Types - Emission Rates'!#REF!)</f>
        <v>#REF!</v>
      </c>
      <c r="E792" s="269" t="e">
        <f>IF('Unit Types - Emission Rates'!#REF!="","",'Unit Types - Emission Rates'!#REF!)</f>
        <v>#REF!</v>
      </c>
      <c r="F792" s="269" t="e">
        <f>IF('Unit Types - Emission Rates'!#REF!="","",'Unit Types - Emission Rates'!#REF!)</f>
        <v>#REF!</v>
      </c>
      <c r="G792" s="261"/>
      <c r="H792" s="262"/>
      <c r="I792" s="259"/>
    </row>
    <row r="793" spans="1:9" x14ac:dyDescent="0.2">
      <c r="A793" s="265" t="s">
        <v>433</v>
      </c>
      <c r="B793" s="269" t="e">
        <f>IF('Unit Types - Emission Rates'!#REF!=0,"",'Unit Types - Emission Rates'!#REF!)</f>
        <v>#REF!</v>
      </c>
      <c r="C793" s="269" t="e">
        <f>IF('Unit Types - Emission Rates'!#REF!=0,"",'Unit Types - Emission Rates'!#REF!)</f>
        <v>#REF!</v>
      </c>
      <c r="D793" s="269" t="e">
        <f>IF('Unit Types - Emission Rates'!#REF!=0,"",'Unit Types - Emission Rates'!#REF!)</f>
        <v>#REF!</v>
      </c>
      <c r="E793" s="269" t="e">
        <f>IF('Unit Types - Emission Rates'!#REF!="","",'Unit Types - Emission Rates'!#REF!)</f>
        <v>#REF!</v>
      </c>
      <c r="F793" s="269" t="e">
        <f>IF('Unit Types - Emission Rates'!#REF!="","",'Unit Types - Emission Rates'!#REF!)</f>
        <v>#REF!</v>
      </c>
      <c r="G793" s="261"/>
      <c r="H793" s="262"/>
      <c r="I793" s="259"/>
    </row>
    <row r="794" spans="1:9" x14ac:dyDescent="0.2">
      <c r="A794" s="265" t="s">
        <v>433</v>
      </c>
      <c r="B794" s="269" t="e">
        <f>IF('Unit Types - Emission Rates'!#REF!=0,"",'Unit Types - Emission Rates'!#REF!)</f>
        <v>#REF!</v>
      </c>
      <c r="C794" s="269" t="e">
        <f>IF('Unit Types - Emission Rates'!#REF!=0,"",'Unit Types - Emission Rates'!#REF!)</f>
        <v>#REF!</v>
      </c>
      <c r="D794" s="269" t="e">
        <f>IF('Unit Types - Emission Rates'!#REF!=0,"",'Unit Types - Emission Rates'!#REF!)</f>
        <v>#REF!</v>
      </c>
      <c r="E794" s="269" t="e">
        <f>IF('Unit Types - Emission Rates'!#REF!="","",'Unit Types - Emission Rates'!#REF!)</f>
        <v>#REF!</v>
      </c>
      <c r="F794" s="269" t="e">
        <f>IF('Unit Types - Emission Rates'!#REF!="","",'Unit Types - Emission Rates'!#REF!)</f>
        <v>#REF!</v>
      </c>
      <c r="G794" s="261"/>
      <c r="H794" s="262"/>
      <c r="I794" s="259"/>
    </row>
    <row r="795" spans="1:9" x14ac:dyDescent="0.2">
      <c r="A795" s="265" t="s">
        <v>433</v>
      </c>
      <c r="B795" s="269" t="e">
        <f>IF('Unit Types - Emission Rates'!#REF!=0,"",'Unit Types - Emission Rates'!#REF!)</f>
        <v>#REF!</v>
      </c>
      <c r="C795" s="269" t="e">
        <f>IF('Unit Types - Emission Rates'!#REF!=0,"",'Unit Types - Emission Rates'!#REF!)</f>
        <v>#REF!</v>
      </c>
      <c r="D795" s="269" t="e">
        <f>IF('Unit Types - Emission Rates'!#REF!=0,"",'Unit Types - Emission Rates'!#REF!)</f>
        <v>#REF!</v>
      </c>
      <c r="E795" s="269" t="e">
        <f>IF('Unit Types - Emission Rates'!#REF!="","",'Unit Types - Emission Rates'!#REF!)</f>
        <v>#REF!</v>
      </c>
      <c r="F795" s="269" t="e">
        <f>IF('Unit Types - Emission Rates'!#REF!="","",'Unit Types - Emission Rates'!#REF!)</f>
        <v>#REF!</v>
      </c>
      <c r="G795" s="261"/>
      <c r="H795" s="262"/>
      <c r="I795" s="259"/>
    </row>
    <row r="796" spans="1:9" x14ac:dyDescent="0.2">
      <c r="A796" s="265" t="s">
        <v>433</v>
      </c>
      <c r="B796" s="269" t="e">
        <f>IF('Unit Types - Emission Rates'!#REF!=0,"",'Unit Types - Emission Rates'!#REF!)</f>
        <v>#REF!</v>
      </c>
      <c r="C796" s="269" t="e">
        <f>IF('Unit Types - Emission Rates'!#REF!=0,"",'Unit Types - Emission Rates'!#REF!)</f>
        <v>#REF!</v>
      </c>
      <c r="D796" s="269" t="e">
        <f>IF('Unit Types - Emission Rates'!#REF!=0,"",'Unit Types - Emission Rates'!#REF!)</f>
        <v>#REF!</v>
      </c>
      <c r="E796" s="269" t="e">
        <f>IF('Unit Types - Emission Rates'!#REF!="","",'Unit Types - Emission Rates'!#REF!)</f>
        <v>#REF!</v>
      </c>
      <c r="F796" s="269" t="e">
        <f>IF('Unit Types - Emission Rates'!#REF!="","",'Unit Types - Emission Rates'!#REF!)</f>
        <v>#REF!</v>
      </c>
      <c r="G796" s="261"/>
      <c r="H796" s="262"/>
      <c r="I796" s="259"/>
    </row>
    <row r="797" spans="1:9" x14ac:dyDescent="0.2">
      <c r="A797" s="265" t="s">
        <v>433</v>
      </c>
      <c r="B797" s="269" t="e">
        <f>IF('Unit Types - Emission Rates'!#REF!=0,"",'Unit Types - Emission Rates'!#REF!)</f>
        <v>#REF!</v>
      </c>
      <c r="C797" s="269" t="e">
        <f>IF('Unit Types - Emission Rates'!#REF!=0,"",'Unit Types - Emission Rates'!#REF!)</f>
        <v>#REF!</v>
      </c>
      <c r="D797" s="269" t="e">
        <f>IF('Unit Types - Emission Rates'!#REF!=0,"",'Unit Types - Emission Rates'!#REF!)</f>
        <v>#REF!</v>
      </c>
      <c r="E797" s="269" t="e">
        <f>IF('Unit Types - Emission Rates'!#REF!="","",'Unit Types - Emission Rates'!#REF!)</f>
        <v>#REF!</v>
      </c>
      <c r="F797" s="269" t="e">
        <f>IF('Unit Types - Emission Rates'!#REF!="","",'Unit Types - Emission Rates'!#REF!)</f>
        <v>#REF!</v>
      </c>
      <c r="G797" s="261"/>
      <c r="H797" s="262"/>
      <c r="I797" s="259"/>
    </row>
    <row r="798" spans="1:9" x14ac:dyDescent="0.2">
      <c r="A798" s="265" t="s">
        <v>433</v>
      </c>
      <c r="B798" s="269" t="e">
        <f>IF('Unit Types - Emission Rates'!#REF!=0,"",'Unit Types - Emission Rates'!#REF!)</f>
        <v>#REF!</v>
      </c>
      <c r="C798" s="269" t="e">
        <f>IF('Unit Types - Emission Rates'!#REF!=0,"",'Unit Types - Emission Rates'!#REF!)</f>
        <v>#REF!</v>
      </c>
      <c r="D798" s="269" t="e">
        <f>IF('Unit Types - Emission Rates'!#REF!=0,"",'Unit Types - Emission Rates'!#REF!)</f>
        <v>#REF!</v>
      </c>
      <c r="E798" s="269" t="e">
        <f>IF('Unit Types - Emission Rates'!#REF!="","",'Unit Types - Emission Rates'!#REF!)</f>
        <v>#REF!</v>
      </c>
      <c r="F798" s="269" t="e">
        <f>IF('Unit Types - Emission Rates'!#REF!="","",'Unit Types - Emission Rates'!#REF!)</f>
        <v>#REF!</v>
      </c>
      <c r="G798" s="261"/>
      <c r="H798" s="262"/>
      <c r="I798" s="259"/>
    </row>
    <row r="799" spans="1:9" x14ac:dyDescent="0.2">
      <c r="A799" s="265" t="s">
        <v>433</v>
      </c>
      <c r="B799" s="269" t="e">
        <f>IF('Unit Types - Emission Rates'!#REF!=0,"",'Unit Types - Emission Rates'!#REF!)</f>
        <v>#REF!</v>
      </c>
      <c r="C799" s="269" t="e">
        <f>IF('Unit Types - Emission Rates'!#REF!=0,"",'Unit Types - Emission Rates'!#REF!)</f>
        <v>#REF!</v>
      </c>
      <c r="D799" s="269" t="e">
        <f>IF('Unit Types - Emission Rates'!#REF!=0,"",'Unit Types - Emission Rates'!#REF!)</f>
        <v>#REF!</v>
      </c>
      <c r="E799" s="269" t="e">
        <f>IF('Unit Types - Emission Rates'!#REF!="","",'Unit Types - Emission Rates'!#REF!)</f>
        <v>#REF!</v>
      </c>
      <c r="F799" s="269" t="e">
        <f>IF('Unit Types - Emission Rates'!#REF!="","",'Unit Types - Emission Rates'!#REF!)</f>
        <v>#REF!</v>
      </c>
      <c r="G799" s="261"/>
      <c r="H799" s="262"/>
      <c r="I799" s="259"/>
    </row>
    <row r="800" spans="1:9" x14ac:dyDescent="0.2">
      <c r="A800" s="265" t="s">
        <v>433</v>
      </c>
      <c r="B800" s="269" t="e">
        <f>IF('Unit Types - Emission Rates'!#REF!=0,"",'Unit Types - Emission Rates'!#REF!)</f>
        <v>#REF!</v>
      </c>
      <c r="C800" s="269" t="e">
        <f>IF('Unit Types - Emission Rates'!#REF!=0,"",'Unit Types - Emission Rates'!#REF!)</f>
        <v>#REF!</v>
      </c>
      <c r="D800" s="269" t="e">
        <f>IF('Unit Types - Emission Rates'!#REF!=0,"",'Unit Types - Emission Rates'!#REF!)</f>
        <v>#REF!</v>
      </c>
      <c r="E800" s="269" t="e">
        <f>IF('Unit Types - Emission Rates'!#REF!="","",'Unit Types - Emission Rates'!#REF!)</f>
        <v>#REF!</v>
      </c>
      <c r="F800" s="269" t="e">
        <f>IF('Unit Types - Emission Rates'!#REF!="","",'Unit Types - Emission Rates'!#REF!)</f>
        <v>#REF!</v>
      </c>
      <c r="G800" s="261"/>
      <c r="H800" s="262"/>
      <c r="I800" s="259"/>
    </row>
    <row r="801" spans="1:9" x14ac:dyDescent="0.2">
      <c r="A801" s="265" t="s">
        <v>433</v>
      </c>
      <c r="B801" s="269" t="e">
        <f>IF('Unit Types - Emission Rates'!#REF!=0,"",'Unit Types - Emission Rates'!#REF!)</f>
        <v>#REF!</v>
      </c>
      <c r="C801" s="269" t="e">
        <f>IF('Unit Types - Emission Rates'!#REF!=0,"",'Unit Types - Emission Rates'!#REF!)</f>
        <v>#REF!</v>
      </c>
      <c r="D801" s="269" t="e">
        <f>IF('Unit Types - Emission Rates'!#REF!=0,"",'Unit Types - Emission Rates'!#REF!)</f>
        <v>#REF!</v>
      </c>
      <c r="E801" s="269" t="e">
        <f>IF('Unit Types - Emission Rates'!#REF!="","",'Unit Types - Emission Rates'!#REF!)</f>
        <v>#REF!</v>
      </c>
      <c r="F801" s="269" t="e">
        <f>IF('Unit Types - Emission Rates'!#REF!="","",'Unit Types - Emission Rates'!#REF!)</f>
        <v>#REF!</v>
      </c>
      <c r="G801" s="261"/>
      <c r="H801" s="262"/>
      <c r="I801" s="259"/>
    </row>
    <row r="802" spans="1:9" x14ac:dyDescent="0.2">
      <c r="A802" s="265" t="s">
        <v>433</v>
      </c>
      <c r="B802" s="269" t="e">
        <f>IF('Unit Types - Emission Rates'!#REF!=0,"",'Unit Types - Emission Rates'!#REF!)</f>
        <v>#REF!</v>
      </c>
      <c r="C802" s="269" t="e">
        <f>IF('Unit Types - Emission Rates'!#REF!=0,"",'Unit Types - Emission Rates'!#REF!)</f>
        <v>#REF!</v>
      </c>
      <c r="D802" s="269" t="e">
        <f>IF('Unit Types - Emission Rates'!#REF!=0,"",'Unit Types - Emission Rates'!#REF!)</f>
        <v>#REF!</v>
      </c>
      <c r="E802" s="269" t="e">
        <f>IF('Unit Types - Emission Rates'!#REF!="","",'Unit Types - Emission Rates'!#REF!)</f>
        <v>#REF!</v>
      </c>
      <c r="F802" s="269" t="e">
        <f>IF('Unit Types - Emission Rates'!#REF!="","",'Unit Types - Emission Rates'!#REF!)</f>
        <v>#REF!</v>
      </c>
      <c r="G802" s="261"/>
      <c r="H802" s="262"/>
      <c r="I802" s="259"/>
    </row>
    <row r="803" spans="1:9" x14ac:dyDescent="0.2">
      <c r="A803" s="265" t="s">
        <v>433</v>
      </c>
      <c r="B803" s="269" t="e">
        <f>IF('Unit Types - Emission Rates'!#REF!=0,"",'Unit Types - Emission Rates'!#REF!)</f>
        <v>#REF!</v>
      </c>
      <c r="C803" s="269" t="e">
        <f>IF('Unit Types - Emission Rates'!#REF!=0,"",'Unit Types - Emission Rates'!#REF!)</f>
        <v>#REF!</v>
      </c>
      <c r="D803" s="269" t="e">
        <f>IF('Unit Types - Emission Rates'!#REF!=0,"",'Unit Types - Emission Rates'!#REF!)</f>
        <v>#REF!</v>
      </c>
      <c r="E803" s="269" t="e">
        <f>IF('Unit Types - Emission Rates'!#REF!="","",'Unit Types - Emission Rates'!#REF!)</f>
        <v>#REF!</v>
      </c>
      <c r="F803" s="269" t="e">
        <f>IF('Unit Types - Emission Rates'!#REF!="","",'Unit Types - Emission Rates'!#REF!)</f>
        <v>#REF!</v>
      </c>
      <c r="G803" s="261"/>
      <c r="H803" s="262"/>
      <c r="I803" s="259"/>
    </row>
    <row r="804" spans="1:9" x14ac:dyDescent="0.2">
      <c r="A804" s="265" t="s">
        <v>433</v>
      </c>
      <c r="B804" s="269" t="e">
        <f>IF('Unit Types - Emission Rates'!#REF!=0,"",'Unit Types - Emission Rates'!#REF!)</f>
        <v>#REF!</v>
      </c>
      <c r="C804" s="269" t="e">
        <f>IF('Unit Types - Emission Rates'!#REF!=0,"",'Unit Types - Emission Rates'!#REF!)</f>
        <v>#REF!</v>
      </c>
      <c r="D804" s="269" t="e">
        <f>IF('Unit Types - Emission Rates'!#REF!=0,"",'Unit Types - Emission Rates'!#REF!)</f>
        <v>#REF!</v>
      </c>
      <c r="E804" s="269" t="e">
        <f>IF('Unit Types - Emission Rates'!#REF!="","",'Unit Types - Emission Rates'!#REF!)</f>
        <v>#REF!</v>
      </c>
      <c r="F804" s="269" t="e">
        <f>IF('Unit Types - Emission Rates'!#REF!="","",'Unit Types - Emission Rates'!#REF!)</f>
        <v>#REF!</v>
      </c>
      <c r="G804" s="261"/>
      <c r="H804" s="262"/>
      <c r="I804" s="259"/>
    </row>
    <row r="805" spans="1:9" x14ac:dyDescent="0.2">
      <c r="A805" s="265" t="s">
        <v>433</v>
      </c>
      <c r="B805" s="269" t="e">
        <f>IF('Unit Types - Emission Rates'!#REF!=0,"",'Unit Types - Emission Rates'!#REF!)</f>
        <v>#REF!</v>
      </c>
      <c r="C805" s="269" t="e">
        <f>IF('Unit Types - Emission Rates'!#REF!=0,"",'Unit Types - Emission Rates'!#REF!)</f>
        <v>#REF!</v>
      </c>
      <c r="D805" s="269" t="e">
        <f>IF('Unit Types - Emission Rates'!#REF!=0,"",'Unit Types - Emission Rates'!#REF!)</f>
        <v>#REF!</v>
      </c>
      <c r="E805" s="269" t="e">
        <f>IF('Unit Types - Emission Rates'!#REF!="","",'Unit Types - Emission Rates'!#REF!)</f>
        <v>#REF!</v>
      </c>
      <c r="F805" s="269" t="e">
        <f>IF('Unit Types - Emission Rates'!#REF!="","",'Unit Types - Emission Rates'!#REF!)</f>
        <v>#REF!</v>
      </c>
      <c r="G805" s="261"/>
      <c r="H805" s="262"/>
      <c r="I805" s="259"/>
    </row>
    <row r="806" spans="1:9" x14ac:dyDescent="0.2">
      <c r="A806" s="265" t="s">
        <v>433</v>
      </c>
      <c r="B806" s="269" t="e">
        <f>IF('Unit Types - Emission Rates'!#REF!=0,"",'Unit Types - Emission Rates'!#REF!)</f>
        <v>#REF!</v>
      </c>
      <c r="C806" s="269" t="e">
        <f>IF('Unit Types - Emission Rates'!#REF!=0,"",'Unit Types - Emission Rates'!#REF!)</f>
        <v>#REF!</v>
      </c>
      <c r="D806" s="269" t="e">
        <f>IF('Unit Types - Emission Rates'!#REF!=0,"",'Unit Types - Emission Rates'!#REF!)</f>
        <v>#REF!</v>
      </c>
      <c r="E806" s="269" t="e">
        <f>IF('Unit Types - Emission Rates'!#REF!="","",'Unit Types - Emission Rates'!#REF!)</f>
        <v>#REF!</v>
      </c>
      <c r="F806" s="269" t="e">
        <f>IF('Unit Types - Emission Rates'!#REF!="","",'Unit Types - Emission Rates'!#REF!)</f>
        <v>#REF!</v>
      </c>
      <c r="G806" s="261"/>
      <c r="H806" s="262"/>
      <c r="I806" s="259"/>
    </row>
    <row r="807" spans="1:9" x14ac:dyDescent="0.2">
      <c r="A807" s="265" t="s">
        <v>433</v>
      </c>
      <c r="B807" s="269" t="e">
        <f>IF('Unit Types - Emission Rates'!#REF!=0,"",'Unit Types - Emission Rates'!#REF!)</f>
        <v>#REF!</v>
      </c>
      <c r="C807" s="269" t="e">
        <f>IF('Unit Types - Emission Rates'!#REF!=0,"",'Unit Types - Emission Rates'!#REF!)</f>
        <v>#REF!</v>
      </c>
      <c r="D807" s="269" t="e">
        <f>IF('Unit Types - Emission Rates'!#REF!=0,"",'Unit Types - Emission Rates'!#REF!)</f>
        <v>#REF!</v>
      </c>
      <c r="E807" s="269" t="e">
        <f>IF('Unit Types - Emission Rates'!#REF!="","",'Unit Types - Emission Rates'!#REF!)</f>
        <v>#REF!</v>
      </c>
      <c r="F807" s="269" t="e">
        <f>IF('Unit Types - Emission Rates'!#REF!="","",'Unit Types - Emission Rates'!#REF!)</f>
        <v>#REF!</v>
      </c>
      <c r="G807" s="261"/>
      <c r="H807" s="262"/>
      <c r="I807" s="259"/>
    </row>
    <row r="808" spans="1:9" x14ac:dyDescent="0.2">
      <c r="A808" s="265" t="s">
        <v>433</v>
      </c>
      <c r="B808" s="269" t="e">
        <f>IF('Unit Types - Emission Rates'!#REF!=0,"",'Unit Types - Emission Rates'!#REF!)</f>
        <v>#REF!</v>
      </c>
      <c r="C808" s="269" t="e">
        <f>IF('Unit Types - Emission Rates'!#REF!=0,"",'Unit Types - Emission Rates'!#REF!)</f>
        <v>#REF!</v>
      </c>
      <c r="D808" s="269" t="e">
        <f>IF('Unit Types - Emission Rates'!#REF!=0,"",'Unit Types - Emission Rates'!#REF!)</f>
        <v>#REF!</v>
      </c>
      <c r="E808" s="269" t="e">
        <f>IF('Unit Types - Emission Rates'!#REF!="","",'Unit Types - Emission Rates'!#REF!)</f>
        <v>#REF!</v>
      </c>
      <c r="F808" s="269" t="e">
        <f>IF('Unit Types - Emission Rates'!#REF!="","",'Unit Types - Emission Rates'!#REF!)</f>
        <v>#REF!</v>
      </c>
      <c r="G808" s="261"/>
      <c r="H808" s="262"/>
      <c r="I808" s="259"/>
    </row>
    <row r="809" spans="1:9" x14ac:dyDescent="0.2">
      <c r="A809" s="265" t="s">
        <v>433</v>
      </c>
      <c r="B809" s="269" t="e">
        <f>IF('Unit Types - Emission Rates'!#REF!=0,"",'Unit Types - Emission Rates'!#REF!)</f>
        <v>#REF!</v>
      </c>
      <c r="C809" s="269" t="e">
        <f>IF('Unit Types - Emission Rates'!#REF!=0,"",'Unit Types - Emission Rates'!#REF!)</f>
        <v>#REF!</v>
      </c>
      <c r="D809" s="269" t="e">
        <f>IF('Unit Types - Emission Rates'!#REF!=0,"",'Unit Types - Emission Rates'!#REF!)</f>
        <v>#REF!</v>
      </c>
      <c r="E809" s="269" t="e">
        <f>IF('Unit Types - Emission Rates'!#REF!="","",'Unit Types - Emission Rates'!#REF!)</f>
        <v>#REF!</v>
      </c>
      <c r="F809" s="269" t="e">
        <f>IF('Unit Types - Emission Rates'!#REF!="","",'Unit Types - Emission Rates'!#REF!)</f>
        <v>#REF!</v>
      </c>
      <c r="G809" s="261"/>
      <c r="H809" s="262"/>
      <c r="I809" s="259"/>
    </row>
    <row r="810" spans="1:9" x14ac:dyDescent="0.2">
      <c r="A810" s="265" t="s">
        <v>433</v>
      </c>
      <c r="B810" s="269" t="e">
        <f>IF('Unit Types - Emission Rates'!#REF!=0,"",'Unit Types - Emission Rates'!#REF!)</f>
        <v>#REF!</v>
      </c>
      <c r="C810" s="269" t="e">
        <f>IF('Unit Types - Emission Rates'!#REF!=0,"",'Unit Types - Emission Rates'!#REF!)</f>
        <v>#REF!</v>
      </c>
      <c r="D810" s="269" t="e">
        <f>IF('Unit Types - Emission Rates'!#REF!=0,"",'Unit Types - Emission Rates'!#REF!)</f>
        <v>#REF!</v>
      </c>
      <c r="E810" s="269" t="e">
        <f>IF('Unit Types - Emission Rates'!#REF!="","",'Unit Types - Emission Rates'!#REF!)</f>
        <v>#REF!</v>
      </c>
      <c r="F810" s="269" t="e">
        <f>IF('Unit Types - Emission Rates'!#REF!="","",'Unit Types - Emission Rates'!#REF!)</f>
        <v>#REF!</v>
      </c>
      <c r="G810" s="261"/>
      <c r="H810" s="262"/>
      <c r="I810" s="259"/>
    </row>
    <row r="811" spans="1:9" x14ac:dyDescent="0.2">
      <c r="A811" s="265" t="s">
        <v>433</v>
      </c>
      <c r="B811" s="269" t="e">
        <f>IF('Unit Types - Emission Rates'!#REF!=0,"",'Unit Types - Emission Rates'!#REF!)</f>
        <v>#REF!</v>
      </c>
      <c r="C811" s="269" t="e">
        <f>IF('Unit Types - Emission Rates'!#REF!=0,"",'Unit Types - Emission Rates'!#REF!)</f>
        <v>#REF!</v>
      </c>
      <c r="D811" s="269" t="e">
        <f>IF('Unit Types - Emission Rates'!#REF!=0,"",'Unit Types - Emission Rates'!#REF!)</f>
        <v>#REF!</v>
      </c>
      <c r="E811" s="269" t="e">
        <f>IF('Unit Types - Emission Rates'!#REF!="","",'Unit Types - Emission Rates'!#REF!)</f>
        <v>#REF!</v>
      </c>
      <c r="F811" s="269" t="e">
        <f>IF('Unit Types - Emission Rates'!#REF!="","",'Unit Types - Emission Rates'!#REF!)</f>
        <v>#REF!</v>
      </c>
      <c r="G811" s="261"/>
      <c r="H811" s="262"/>
      <c r="I811" s="259"/>
    </row>
    <row r="812" spans="1:9" x14ac:dyDescent="0.2">
      <c r="A812" s="265" t="s">
        <v>433</v>
      </c>
      <c r="B812" s="269" t="e">
        <f>IF('Unit Types - Emission Rates'!#REF!=0,"",'Unit Types - Emission Rates'!#REF!)</f>
        <v>#REF!</v>
      </c>
      <c r="C812" s="269" t="e">
        <f>IF('Unit Types - Emission Rates'!#REF!=0,"",'Unit Types - Emission Rates'!#REF!)</f>
        <v>#REF!</v>
      </c>
      <c r="D812" s="269" t="e">
        <f>IF('Unit Types - Emission Rates'!#REF!=0,"",'Unit Types - Emission Rates'!#REF!)</f>
        <v>#REF!</v>
      </c>
      <c r="E812" s="269" t="e">
        <f>IF('Unit Types - Emission Rates'!#REF!="","",'Unit Types - Emission Rates'!#REF!)</f>
        <v>#REF!</v>
      </c>
      <c r="F812" s="269" t="e">
        <f>IF('Unit Types - Emission Rates'!#REF!="","",'Unit Types - Emission Rates'!#REF!)</f>
        <v>#REF!</v>
      </c>
      <c r="G812" s="261"/>
      <c r="H812" s="262"/>
      <c r="I812" s="259"/>
    </row>
    <row r="813" spans="1:9" x14ac:dyDescent="0.2">
      <c r="A813" s="265" t="s">
        <v>433</v>
      </c>
      <c r="B813" s="269" t="e">
        <f>IF('Unit Types - Emission Rates'!#REF!=0,"",'Unit Types - Emission Rates'!#REF!)</f>
        <v>#REF!</v>
      </c>
      <c r="C813" s="269" t="e">
        <f>IF('Unit Types - Emission Rates'!#REF!=0,"",'Unit Types - Emission Rates'!#REF!)</f>
        <v>#REF!</v>
      </c>
      <c r="D813" s="269" t="e">
        <f>IF('Unit Types - Emission Rates'!#REF!=0,"",'Unit Types - Emission Rates'!#REF!)</f>
        <v>#REF!</v>
      </c>
      <c r="E813" s="269" t="e">
        <f>IF('Unit Types - Emission Rates'!#REF!="","",'Unit Types - Emission Rates'!#REF!)</f>
        <v>#REF!</v>
      </c>
      <c r="F813" s="269" t="e">
        <f>IF('Unit Types - Emission Rates'!#REF!="","",'Unit Types - Emission Rates'!#REF!)</f>
        <v>#REF!</v>
      </c>
      <c r="G813" s="261"/>
      <c r="H813" s="262"/>
      <c r="I813" s="259"/>
    </row>
    <row r="814" spans="1:9" x14ac:dyDescent="0.2">
      <c r="A814" s="265" t="s">
        <v>433</v>
      </c>
      <c r="B814" s="269" t="e">
        <f>IF('Unit Types - Emission Rates'!#REF!=0,"",'Unit Types - Emission Rates'!#REF!)</f>
        <v>#REF!</v>
      </c>
      <c r="C814" s="269" t="e">
        <f>IF('Unit Types - Emission Rates'!#REF!=0,"",'Unit Types - Emission Rates'!#REF!)</f>
        <v>#REF!</v>
      </c>
      <c r="D814" s="269" t="e">
        <f>IF('Unit Types - Emission Rates'!#REF!=0,"",'Unit Types - Emission Rates'!#REF!)</f>
        <v>#REF!</v>
      </c>
      <c r="E814" s="269" t="e">
        <f>IF('Unit Types - Emission Rates'!#REF!="","",'Unit Types - Emission Rates'!#REF!)</f>
        <v>#REF!</v>
      </c>
      <c r="F814" s="269" t="e">
        <f>IF('Unit Types - Emission Rates'!#REF!="","",'Unit Types - Emission Rates'!#REF!)</f>
        <v>#REF!</v>
      </c>
      <c r="G814" s="261"/>
      <c r="H814" s="262"/>
      <c r="I814" s="259"/>
    </row>
    <row r="815" spans="1:9" x14ac:dyDescent="0.2">
      <c r="A815" s="265" t="s">
        <v>433</v>
      </c>
      <c r="B815" s="269" t="e">
        <f>IF('Unit Types - Emission Rates'!#REF!=0,"",'Unit Types - Emission Rates'!#REF!)</f>
        <v>#REF!</v>
      </c>
      <c r="C815" s="269" t="e">
        <f>IF('Unit Types - Emission Rates'!#REF!=0,"",'Unit Types - Emission Rates'!#REF!)</f>
        <v>#REF!</v>
      </c>
      <c r="D815" s="269" t="e">
        <f>IF('Unit Types - Emission Rates'!#REF!=0,"",'Unit Types - Emission Rates'!#REF!)</f>
        <v>#REF!</v>
      </c>
      <c r="E815" s="269" t="e">
        <f>IF('Unit Types - Emission Rates'!#REF!="","",'Unit Types - Emission Rates'!#REF!)</f>
        <v>#REF!</v>
      </c>
      <c r="F815" s="269" t="e">
        <f>IF('Unit Types - Emission Rates'!#REF!="","",'Unit Types - Emission Rates'!#REF!)</f>
        <v>#REF!</v>
      </c>
      <c r="G815" s="261"/>
      <c r="H815" s="262"/>
      <c r="I815" s="259"/>
    </row>
    <row r="816" spans="1:9" x14ac:dyDescent="0.2">
      <c r="A816" s="265" t="s">
        <v>433</v>
      </c>
      <c r="B816" s="269" t="e">
        <f>IF('Unit Types - Emission Rates'!#REF!=0,"",'Unit Types - Emission Rates'!#REF!)</f>
        <v>#REF!</v>
      </c>
      <c r="C816" s="269" t="e">
        <f>IF('Unit Types - Emission Rates'!#REF!=0,"",'Unit Types - Emission Rates'!#REF!)</f>
        <v>#REF!</v>
      </c>
      <c r="D816" s="269" t="e">
        <f>IF('Unit Types - Emission Rates'!#REF!=0,"",'Unit Types - Emission Rates'!#REF!)</f>
        <v>#REF!</v>
      </c>
      <c r="E816" s="269" t="e">
        <f>IF('Unit Types - Emission Rates'!#REF!="","",'Unit Types - Emission Rates'!#REF!)</f>
        <v>#REF!</v>
      </c>
      <c r="F816" s="269" t="e">
        <f>IF('Unit Types - Emission Rates'!#REF!="","",'Unit Types - Emission Rates'!#REF!)</f>
        <v>#REF!</v>
      </c>
      <c r="G816" s="261"/>
      <c r="H816" s="262"/>
      <c r="I816" s="259"/>
    </row>
    <row r="817" spans="1:9" x14ac:dyDescent="0.2">
      <c r="A817" s="265" t="s">
        <v>433</v>
      </c>
      <c r="B817" s="269" t="e">
        <f>IF('Unit Types - Emission Rates'!#REF!=0,"",'Unit Types - Emission Rates'!#REF!)</f>
        <v>#REF!</v>
      </c>
      <c r="C817" s="269" t="e">
        <f>IF('Unit Types - Emission Rates'!#REF!=0,"",'Unit Types - Emission Rates'!#REF!)</f>
        <v>#REF!</v>
      </c>
      <c r="D817" s="269" t="e">
        <f>IF('Unit Types - Emission Rates'!#REF!=0,"",'Unit Types - Emission Rates'!#REF!)</f>
        <v>#REF!</v>
      </c>
      <c r="E817" s="269" t="e">
        <f>IF('Unit Types - Emission Rates'!#REF!="","",'Unit Types - Emission Rates'!#REF!)</f>
        <v>#REF!</v>
      </c>
      <c r="F817" s="269" t="e">
        <f>IF('Unit Types - Emission Rates'!#REF!="","",'Unit Types - Emission Rates'!#REF!)</f>
        <v>#REF!</v>
      </c>
      <c r="G817" s="261"/>
      <c r="H817" s="262"/>
      <c r="I817" s="259"/>
    </row>
    <row r="818" spans="1:9" x14ac:dyDescent="0.2">
      <c r="A818" s="265" t="s">
        <v>433</v>
      </c>
      <c r="B818" s="269" t="e">
        <f>IF('Unit Types - Emission Rates'!#REF!=0,"",'Unit Types - Emission Rates'!#REF!)</f>
        <v>#REF!</v>
      </c>
      <c r="C818" s="269" t="e">
        <f>IF('Unit Types - Emission Rates'!#REF!=0,"",'Unit Types - Emission Rates'!#REF!)</f>
        <v>#REF!</v>
      </c>
      <c r="D818" s="269" t="e">
        <f>IF('Unit Types - Emission Rates'!#REF!=0,"",'Unit Types - Emission Rates'!#REF!)</f>
        <v>#REF!</v>
      </c>
      <c r="E818" s="269" t="e">
        <f>IF('Unit Types - Emission Rates'!#REF!="","",'Unit Types - Emission Rates'!#REF!)</f>
        <v>#REF!</v>
      </c>
      <c r="F818" s="269" t="e">
        <f>IF('Unit Types - Emission Rates'!#REF!="","",'Unit Types - Emission Rates'!#REF!)</f>
        <v>#REF!</v>
      </c>
      <c r="G818" s="261"/>
      <c r="H818" s="262"/>
      <c r="I818" s="259"/>
    </row>
    <row r="819" spans="1:9" x14ac:dyDescent="0.2">
      <c r="A819" s="265" t="s">
        <v>433</v>
      </c>
      <c r="B819" s="269" t="e">
        <f>IF('Unit Types - Emission Rates'!#REF!=0,"",'Unit Types - Emission Rates'!#REF!)</f>
        <v>#REF!</v>
      </c>
      <c r="C819" s="269" t="e">
        <f>IF('Unit Types - Emission Rates'!#REF!=0,"",'Unit Types - Emission Rates'!#REF!)</f>
        <v>#REF!</v>
      </c>
      <c r="D819" s="269" t="e">
        <f>IF('Unit Types - Emission Rates'!#REF!=0,"",'Unit Types - Emission Rates'!#REF!)</f>
        <v>#REF!</v>
      </c>
      <c r="E819" s="269" t="e">
        <f>IF('Unit Types - Emission Rates'!#REF!="","",'Unit Types - Emission Rates'!#REF!)</f>
        <v>#REF!</v>
      </c>
      <c r="F819" s="269" t="e">
        <f>IF('Unit Types - Emission Rates'!#REF!="","",'Unit Types - Emission Rates'!#REF!)</f>
        <v>#REF!</v>
      </c>
      <c r="G819" s="261"/>
      <c r="H819" s="262"/>
      <c r="I819" s="259"/>
    </row>
    <row r="820" spans="1:9" x14ac:dyDescent="0.2">
      <c r="A820" s="265" t="s">
        <v>433</v>
      </c>
      <c r="B820" s="269" t="e">
        <f>IF('Unit Types - Emission Rates'!#REF!=0,"",'Unit Types - Emission Rates'!#REF!)</f>
        <v>#REF!</v>
      </c>
      <c r="C820" s="269" t="e">
        <f>IF('Unit Types - Emission Rates'!#REF!=0,"",'Unit Types - Emission Rates'!#REF!)</f>
        <v>#REF!</v>
      </c>
      <c r="D820" s="269" t="e">
        <f>IF('Unit Types - Emission Rates'!#REF!=0,"",'Unit Types - Emission Rates'!#REF!)</f>
        <v>#REF!</v>
      </c>
      <c r="E820" s="269" t="e">
        <f>IF('Unit Types - Emission Rates'!#REF!="","",'Unit Types - Emission Rates'!#REF!)</f>
        <v>#REF!</v>
      </c>
      <c r="F820" s="269" t="e">
        <f>IF('Unit Types - Emission Rates'!#REF!="","",'Unit Types - Emission Rates'!#REF!)</f>
        <v>#REF!</v>
      </c>
      <c r="G820" s="261"/>
      <c r="H820" s="262"/>
      <c r="I820" s="259"/>
    </row>
    <row r="821" spans="1:9" x14ac:dyDescent="0.2">
      <c r="A821" s="265" t="s">
        <v>433</v>
      </c>
      <c r="B821" s="269" t="e">
        <f>IF('Unit Types - Emission Rates'!#REF!=0,"",'Unit Types - Emission Rates'!#REF!)</f>
        <v>#REF!</v>
      </c>
      <c r="C821" s="269" t="e">
        <f>IF('Unit Types - Emission Rates'!#REF!=0,"",'Unit Types - Emission Rates'!#REF!)</f>
        <v>#REF!</v>
      </c>
      <c r="D821" s="269" t="e">
        <f>IF('Unit Types - Emission Rates'!#REF!=0,"",'Unit Types - Emission Rates'!#REF!)</f>
        <v>#REF!</v>
      </c>
      <c r="E821" s="269" t="e">
        <f>IF('Unit Types - Emission Rates'!#REF!="","",'Unit Types - Emission Rates'!#REF!)</f>
        <v>#REF!</v>
      </c>
      <c r="F821" s="269" t="e">
        <f>IF('Unit Types - Emission Rates'!#REF!="","",'Unit Types - Emission Rates'!#REF!)</f>
        <v>#REF!</v>
      </c>
      <c r="G821" s="261"/>
      <c r="H821" s="262"/>
      <c r="I821" s="259"/>
    </row>
    <row r="822" spans="1:9" x14ac:dyDescent="0.2">
      <c r="A822" s="265" t="s">
        <v>433</v>
      </c>
      <c r="B822" s="269" t="e">
        <f>IF('Unit Types - Emission Rates'!#REF!=0,"",'Unit Types - Emission Rates'!#REF!)</f>
        <v>#REF!</v>
      </c>
      <c r="C822" s="269" t="e">
        <f>IF('Unit Types - Emission Rates'!#REF!=0,"",'Unit Types - Emission Rates'!#REF!)</f>
        <v>#REF!</v>
      </c>
      <c r="D822" s="269" t="e">
        <f>IF('Unit Types - Emission Rates'!#REF!=0,"",'Unit Types - Emission Rates'!#REF!)</f>
        <v>#REF!</v>
      </c>
      <c r="E822" s="269" t="e">
        <f>IF('Unit Types - Emission Rates'!#REF!="","",'Unit Types - Emission Rates'!#REF!)</f>
        <v>#REF!</v>
      </c>
      <c r="F822" s="269" t="e">
        <f>IF('Unit Types - Emission Rates'!#REF!="","",'Unit Types - Emission Rates'!#REF!)</f>
        <v>#REF!</v>
      </c>
      <c r="G822" s="261"/>
      <c r="H822" s="262"/>
      <c r="I822" s="259"/>
    </row>
    <row r="823" spans="1:9" x14ac:dyDescent="0.2">
      <c r="A823" s="265" t="s">
        <v>433</v>
      </c>
      <c r="B823" s="269" t="e">
        <f>IF('Unit Types - Emission Rates'!#REF!=0,"",'Unit Types - Emission Rates'!#REF!)</f>
        <v>#REF!</v>
      </c>
      <c r="C823" s="269" t="e">
        <f>IF('Unit Types - Emission Rates'!#REF!=0,"",'Unit Types - Emission Rates'!#REF!)</f>
        <v>#REF!</v>
      </c>
      <c r="D823" s="269" t="e">
        <f>IF('Unit Types - Emission Rates'!#REF!=0,"",'Unit Types - Emission Rates'!#REF!)</f>
        <v>#REF!</v>
      </c>
      <c r="E823" s="269" t="e">
        <f>IF('Unit Types - Emission Rates'!#REF!="","",'Unit Types - Emission Rates'!#REF!)</f>
        <v>#REF!</v>
      </c>
      <c r="F823" s="269" t="e">
        <f>IF('Unit Types - Emission Rates'!#REF!="","",'Unit Types - Emission Rates'!#REF!)</f>
        <v>#REF!</v>
      </c>
      <c r="G823" s="261"/>
      <c r="H823" s="262"/>
      <c r="I823" s="259"/>
    </row>
    <row r="824" spans="1:9" x14ac:dyDescent="0.2">
      <c r="A824" s="265" t="s">
        <v>433</v>
      </c>
      <c r="B824" s="269" t="e">
        <f>IF('Unit Types - Emission Rates'!#REF!=0,"",'Unit Types - Emission Rates'!#REF!)</f>
        <v>#REF!</v>
      </c>
      <c r="C824" s="269" t="e">
        <f>IF('Unit Types - Emission Rates'!#REF!=0,"",'Unit Types - Emission Rates'!#REF!)</f>
        <v>#REF!</v>
      </c>
      <c r="D824" s="269" t="e">
        <f>IF('Unit Types - Emission Rates'!#REF!=0,"",'Unit Types - Emission Rates'!#REF!)</f>
        <v>#REF!</v>
      </c>
      <c r="E824" s="269" t="e">
        <f>IF('Unit Types - Emission Rates'!#REF!="","",'Unit Types - Emission Rates'!#REF!)</f>
        <v>#REF!</v>
      </c>
      <c r="F824" s="269" t="e">
        <f>IF('Unit Types - Emission Rates'!#REF!="","",'Unit Types - Emission Rates'!#REF!)</f>
        <v>#REF!</v>
      </c>
      <c r="G824" s="261"/>
      <c r="H824" s="262"/>
      <c r="I824" s="259"/>
    </row>
    <row r="825" spans="1:9" x14ac:dyDescent="0.2">
      <c r="A825" s="265" t="s">
        <v>433</v>
      </c>
      <c r="B825" s="269" t="e">
        <f>IF('Unit Types - Emission Rates'!#REF!=0,"",'Unit Types - Emission Rates'!#REF!)</f>
        <v>#REF!</v>
      </c>
      <c r="C825" s="269" t="e">
        <f>IF('Unit Types - Emission Rates'!#REF!=0,"",'Unit Types - Emission Rates'!#REF!)</f>
        <v>#REF!</v>
      </c>
      <c r="D825" s="269" t="e">
        <f>IF('Unit Types - Emission Rates'!#REF!=0,"",'Unit Types - Emission Rates'!#REF!)</f>
        <v>#REF!</v>
      </c>
      <c r="E825" s="269" t="e">
        <f>IF('Unit Types - Emission Rates'!#REF!="","",'Unit Types - Emission Rates'!#REF!)</f>
        <v>#REF!</v>
      </c>
      <c r="F825" s="269" t="e">
        <f>IF('Unit Types - Emission Rates'!#REF!="","",'Unit Types - Emission Rates'!#REF!)</f>
        <v>#REF!</v>
      </c>
      <c r="G825" s="261"/>
      <c r="H825" s="262"/>
      <c r="I825" s="259"/>
    </row>
    <row r="826" spans="1:9" x14ac:dyDescent="0.2">
      <c r="A826" s="265" t="s">
        <v>433</v>
      </c>
      <c r="B826" s="269" t="e">
        <f>IF('Unit Types - Emission Rates'!#REF!=0,"",'Unit Types - Emission Rates'!#REF!)</f>
        <v>#REF!</v>
      </c>
      <c r="C826" s="269" t="e">
        <f>IF('Unit Types - Emission Rates'!#REF!=0,"",'Unit Types - Emission Rates'!#REF!)</f>
        <v>#REF!</v>
      </c>
      <c r="D826" s="269" t="e">
        <f>IF('Unit Types - Emission Rates'!#REF!=0,"",'Unit Types - Emission Rates'!#REF!)</f>
        <v>#REF!</v>
      </c>
      <c r="E826" s="269" t="e">
        <f>IF('Unit Types - Emission Rates'!#REF!="","",'Unit Types - Emission Rates'!#REF!)</f>
        <v>#REF!</v>
      </c>
      <c r="F826" s="269" t="e">
        <f>IF('Unit Types - Emission Rates'!#REF!="","",'Unit Types - Emission Rates'!#REF!)</f>
        <v>#REF!</v>
      </c>
      <c r="G826" s="261"/>
      <c r="H826" s="262"/>
      <c r="I826" s="259"/>
    </row>
    <row r="827" spans="1:9" x14ac:dyDescent="0.2">
      <c r="A827" s="265" t="s">
        <v>433</v>
      </c>
      <c r="B827" s="269" t="e">
        <f>IF('Unit Types - Emission Rates'!#REF!=0,"",'Unit Types - Emission Rates'!#REF!)</f>
        <v>#REF!</v>
      </c>
      <c r="C827" s="269" t="e">
        <f>IF('Unit Types - Emission Rates'!#REF!=0,"",'Unit Types - Emission Rates'!#REF!)</f>
        <v>#REF!</v>
      </c>
      <c r="D827" s="269" t="e">
        <f>IF('Unit Types - Emission Rates'!#REF!=0,"",'Unit Types - Emission Rates'!#REF!)</f>
        <v>#REF!</v>
      </c>
      <c r="E827" s="269" t="e">
        <f>IF('Unit Types - Emission Rates'!#REF!="","",'Unit Types - Emission Rates'!#REF!)</f>
        <v>#REF!</v>
      </c>
      <c r="F827" s="269" t="e">
        <f>IF('Unit Types - Emission Rates'!#REF!="","",'Unit Types - Emission Rates'!#REF!)</f>
        <v>#REF!</v>
      </c>
      <c r="G827" s="261"/>
      <c r="H827" s="262"/>
      <c r="I827" s="259"/>
    </row>
    <row r="828" spans="1:9" x14ac:dyDescent="0.2">
      <c r="A828" s="265" t="s">
        <v>433</v>
      </c>
      <c r="B828" s="269" t="e">
        <f>IF('Unit Types - Emission Rates'!#REF!=0,"",'Unit Types - Emission Rates'!#REF!)</f>
        <v>#REF!</v>
      </c>
      <c r="C828" s="269" t="e">
        <f>IF('Unit Types - Emission Rates'!#REF!=0,"",'Unit Types - Emission Rates'!#REF!)</f>
        <v>#REF!</v>
      </c>
      <c r="D828" s="269" t="e">
        <f>IF('Unit Types - Emission Rates'!#REF!=0,"",'Unit Types - Emission Rates'!#REF!)</f>
        <v>#REF!</v>
      </c>
      <c r="E828" s="269" t="e">
        <f>IF('Unit Types - Emission Rates'!#REF!="","",'Unit Types - Emission Rates'!#REF!)</f>
        <v>#REF!</v>
      </c>
      <c r="F828" s="269" t="e">
        <f>IF('Unit Types - Emission Rates'!#REF!="","",'Unit Types - Emission Rates'!#REF!)</f>
        <v>#REF!</v>
      </c>
      <c r="G828" s="261"/>
      <c r="H828" s="262"/>
      <c r="I828" s="259"/>
    </row>
    <row r="829" spans="1:9" x14ac:dyDescent="0.2">
      <c r="A829" s="265" t="s">
        <v>433</v>
      </c>
      <c r="B829" s="269" t="e">
        <f>IF('Unit Types - Emission Rates'!#REF!=0,"",'Unit Types - Emission Rates'!#REF!)</f>
        <v>#REF!</v>
      </c>
      <c r="C829" s="269" t="e">
        <f>IF('Unit Types - Emission Rates'!#REF!=0,"",'Unit Types - Emission Rates'!#REF!)</f>
        <v>#REF!</v>
      </c>
      <c r="D829" s="269" t="e">
        <f>IF('Unit Types - Emission Rates'!#REF!=0,"",'Unit Types - Emission Rates'!#REF!)</f>
        <v>#REF!</v>
      </c>
      <c r="E829" s="269" t="e">
        <f>IF('Unit Types - Emission Rates'!#REF!="","",'Unit Types - Emission Rates'!#REF!)</f>
        <v>#REF!</v>
      </c>
      <c r="F829" s="269" t="e">
        <f>IF('Unit Types - Emission Rates'!#REF!="","",'Unit Types - Emission Rates'!#REF!)</f>
        <v>#REF!</v>
      </c>
      <c r="G829" s="261"/>
      <c r="H829" s="262"/>
      <c r="I829" s="259"/>
    </row>
    <row r="830" spans="1:9" x14ac:dyDescent="0.2">
      <c r="A830" s="265" t="s">
        <v>433</v>
      </c>
      <c r="B830" s="269" t="e">
        <f>IF('Unit Types - Emission Rates'!#REF!=0,"",'Unit Types - Emission Rates'!#REF!)</f>
        <v>#REF!</v>
      </c>
      <c r="C830" s="269" t="e">
        <f>IF('Unit Types - Emission Rates'!#REF!=0,"",'Unit Types - Emission Rates'!#REF!)</f>
        <v>#REF!</v>
      </c>
      <c r="D830" s="269" t="e">
        <f>IF('Unit Types - Emission Rates'!#REF!=0,"",'Unit Types - Emission Rates'!#REF!)</f>
        <v>#REF!</v>
      </c>
      <c r="E830" s="269" t="e">
        <f>IF('Unit Types - Emission Rates'!#REF!="","",'Unit Types - Emission Rates'!#REF!)</f>
        <v>#REF!</v>
      </c>
      <c r="F830" s="269" t="e">
        <f>IF('Unit Types - Emission Rates'!#REF!="","",'Unit Types - Emission Rates'!#REF!)</f>
        <v>#REF!</v>
      </c>
      <c r="G830" s="261"/>
      <c r="H830" s="262"/>
      <c r="I830" s="259"/>
    </row>
    <row r="831" spans="1:9" x14ac:dyDescent="0.2">
      <c r="A831" s="265" t="s">
        <v>433</v>
      </c>
      <c r="B831" s="269" t="e">
        <f>IF('Unit Types - Emission Rates'!#REF!=0,"",'Unit Types - Emission Rates'!#REF!)</f>
        <v>#REF!</v>
      </c>
      <c r="C831" s="269" t="e">
        <f>IF('Unit Types - Emission Rates'!#REF!=0,"",'Unit Types - Emission Rates'!#REF!)</f>
        <v>#REF!</v>
      </c>
      <c r="D831" s="269" t="e">
        <f>IF('Unit Types - Emission Rates'!#REF!=0,"",'Unit Types - Emission Rates'!#REF!)</f>
        <v>#REF!</v>
      </c>
      <c r="E831" s="269" t="e">
        <f>IF('Unit Types - Emission Rates'!#REF!="","",'Unit Types - Emission Rates'!#REF!)</f>
        <v>#REF!</v>
      </c>
      <c r="F831" s="269" t="e">
        <f>IF('Unit Types - Emission Rates'!#REF!="","",'Unit Types - Emission Rates'!#REF!)</f>
        <v>#REF!</v>
      </c>
      <c r="G831" s="261"/>
      <c r="H831" s="262"/>
      <c r="I831" s="259"/>
    </row>
    <row r="832" spans="1:9" x14ac:dyDescent="0.2">
      <c r="A832" s="265" t="s">
        <v>433</v>
      </c>
      <c r="B832" s="269" t="e">
        <f>IF('Unit Types - Emission Rates'!#REF!=0,"",'Unit Types - Emission Rates'!#REF!)</f>
        <v>#REF!</v>
      </c>
      <c r="C832" s="269" t="e">
        <f>IF('Unit Types - Emission Rates'!#REF!=0,"",'Unit Types - Emission Rates'!#REF!)</f>
        <v>#REF!</v>
      </c>
      <c r="D832" s="269" t="e">
        <f>IF('Unit Types - Emission Rates'!#REF!=0,"",'Unit Types - Emission Rates'!#REF!)</f>
        <v>#REF!</v>
      </c>
      <c r="E832" s="269" t="e">
        <f>IF('Unit Types - Emission Rates'!#REF!="","",'Unit Types - Emission Rates'!#REF!)</f>
        <v>#REF!</v>
      </c>
      <c r="F832" s="269" t="e">
        <f>IF('Unit Types - Emission Rates'!#REF!="","",'Unit Types - Emission Rates'!#REF!)</f>
        <v>#REF!</v>
      </c>
      <c r="G832" s="261"/>
      <c r="H832" s="262"/>
      <c r="I832" s="259"/>
    </row>
    <row r="833" spans="1:9" x14ac:dyDescent="0.2">
      <c r="A833" s="265" t="s">
        <v>433</v>
      </c>
      <c r="B833" s="269" t="e">
        <f>IF('Unit Types - Emission Rates'!#REF!=0,"",'Unit Types - Emission Rates'!#REF!)</f>
        <v>#REF!</v>
      </c>
      <c r="C833" s="269" t="e">
        <f>IF('Unit Types - Emission Rates'!#REF!=0,"",'Unit Types - Emission Rates'!#REF!)</f>
        <v>#REF!</v>
      </c>
      <c r="D833" s="269" t="e">
        <f>IF('Unit Types - Emission Rates'!#REF!=0,"",'Unit Types - Emission Rates'!#REF!)</f>
        <v>#REF!</v>
      </c>
      <c r="E833" s="269" t="e">
        <f>IF('Unit Types - Emission Rates'!#REF!="","",'Unit Types - Emission Rates'!#REF!)</f>
        <v>#REF!</v>
      </c>
      <c r="F833" s="269" t="e">
        <f>IF('Unit Types - Emission Rates'!#REF!="","",'Unit Types - Emission Rates'!#REF!)</f>
        <v>#REF!</v>
      </c>
      <c r="G833" s="261"/>
      <c r="H833" s="262"/>
      <c r="I833" s="259"/>
    </row>
    <row r="834" spans="1:9" x14ac:dyDescent="0.2">
      <c r="A834" s="265" t="s">
        <v>433</v>
      </c>
      <c r="B834" s="269" t="e">
        <f>IF('Unit Types - Emission Rates'!#REF!=0,"",'Unit Types - Emission Rates'!#REF!)</f>
        <v>#REF!</v>
      </c>
      <c r="C834" s="269" t="e">
        <f>IF('Unit Types - Emission Rates'!#REF!=0,"",'Unit Types - Emission Rates'!#REF!)</f>
        <v>#REF!</v>
      </c>
      <c r="D834" s="269" t="e">
        <f>IF('Unit Types - Emission Rates'!#REF!=0,"",'Unit Types - Emission Rates'!#REF!)</f>
        <v>#REF!</v>
      </c>
      <c r="E834" s="269" t="e">
        <f>IF('Unit Types - Emission Rates'!#REF!="","",'Unit Types - Emission Rates'!#REF!)</f>
        <v>#REF!</v>
      </c>
      <c r="F834" s="269" t="e">
        <f>IF('Unit Types - Emission Rates'!#REF!="","",'Unit Types - Emission Rates'!#REF!)</f>
        <v>#REF!</v>
      </c>
      <c r="G834" s="261"/>
      <c r="H834" s="262"/>
      <c r="I834" s="259"/>
    </row>
    <row r="835" spans="1:9" x14ac:dyDescent="0.2">
      <c r="A835" s="265" t="s">
        <v>433</v>
      </c>
      <c r="B835" s="269" t="e">
        <f>IF('Unit Types - Emission Rates'!#REF!=0,"",'Unit Types - Emission Rates'!#REF!)</f>
        <v>#REF!</v>
      </c>
      <c r="C835" s="269" t="e">
        <f>IF('Unit Types - Emission Rates'!#REF!=0,"",'Unit Types - Emission Rates'!#REF!)</f>
        <v>#REF!</v>
      </c>
      <c r="D835" s="269" t="e">
        <f>IF('Unit Types - Emission Rates'!#REF!=0,"",'Unit Types - Emission Rates'!#REF!)</f>
        <v>#REF!</v>
      </c>
      <c r="E835" s="269" t="e">
        <f>IF('Unit Types - Emission Rates'!#REF!="","",'Unit Types - Emission Rates'!#REF!)</f>
        <v>#REF!</v>
      </c>
      <c r="F835" s="269" t="e">
        <f>IF('Unit Types - Emission Rates'!#REF!="","",'Unit Types - Emission Rates'!#REF!)</f>
        <v>#REF!</v>
      </c>
      <c r="G835" s="261"/>
      <c r="H835" s="262"/>
      <c r="I835" s="259"/>
    </row>
    <row r="836" spans="1:9" x14ac:dyDescent="0.2">
      <c r="A836" s="265" t="s">
        <v>433</v>
      </c>
      <c r="B836" s="269" t="e">
        <f>IF('Unit Types - Emission Rates'!#REF!=0,"",'Unit Types - Emission Rates'!#REF!)</f>
        <v>#REF!</v>
      </c>
      <c r="C836" s="269" t="e">
        <f>IF('Unit Types - Emission Rates'!#REF!=0,"",'Unit Types - Emission Rates'!#REF!)</f>
        <v>#REF!</v>
      </c>
      <c r="D836" s="269" t="e">
        <f>IF('Unit Types - Emission Rates'!#REF!=0,"",'Unit Types - Emission Rates'!#REF!)</f>
        <v>#REF!</v>
      </c>
      <c r="E836" s="269" t="e">
        <f>IF('Unit Types - Emission Rates'!#REF!="","",'Unit Types - Emission Rates'!#REF!)</f>
        <v>#REF!</v>
      </c>
      <c r="F836" s="269" t="e">
        <f>IF('Unit Types - Emission Rates'!#REF!="","",'Unit Types - Emission Rates'!#REF!)</f>
        <v>#REF!</v>
      </c>
      <c r="G836" s="261"/>
      <c r="H836" s="262"/>
      <c r="I836" s="259"/>
    </row>
    <row r="837" spans="1:9" x14ac:dyDescent="0.2">
      <c r="A837" s="265" t="s">
        <v>433</v>
      </c>
      <c r="B837" s="269" t="e">
        <f>IF('Unit Types - Emission Rates'!#REF!=0,"",'Unit Types - Emission Rates'!#REF!)</f>
        <v>#REF!</v>
      </c>
      <c r="C837" s="269" t="e">
        <f>IF('Unit Types - Emission Rates'!#REF!=0,"",'Unit Types - Emission Rates'!#REF!)</f>
        <v>#REF!</v>
      </c>
      <c r="D837" s="269" t="e">
        <f>IF('Unit Types - Emission Rates'!#REF!=0,"",'Unit Types - Emission Rates'!#REF!)</f>
        <v>#REF!</v>
      </c>
      <c r="E837" s="269" t="e">
        <f>IF('Unit Types - Emission Rates'!#REF!="","",'Unit Types - Emission Rates'!#REF!)</f>
        <v>#REF!</v>
      </c>
      <c r="F837" s="269" t="e">
        <f>IF('Unit Types - Emission Rates'!#REF!="","",'Unit Types - Emission Rates'!#REF!)</f>
        <v>#REF!</v>
      </c>
      <c r="G837" s="261"/>
      <c r="H837" s="262"/>
      <c r="I837" s="259"/>
    </row>
    <row r="838" spans="1:9" x14ac:dyDescent="0.2">
      <c r="A838" s="265" t="s">
        <v>433</v>
      </c>
      <c r="B838" s="269" t="e">
        <f>IF('Unit Types - Emission Rates'!#REF!=0,"",'Unit Types - Emission Rates'!#REF!)</f>
        <v>#REF!</v>
      </c>
      <c r="C838" s="269" t="e">
        <f>IF('Unit Types - Emission Rates'!#REF!=0,"",'Unit Types - Emission Rates'!#REF!)</f>
        <v>#REF!</v>
      </c>
      <c r="D838" s="269" t="e">
        <f>IF('Unit Types - Emission Rates'!#REF!=0,"",'Unit Types - Emission Rates'!#REF!)</f>
        <v>#REF!</v>
      </c>
      <c r="E838" s="269" t="e">
        <f>IF('Unit Types - Emission Rates'!#REF!="","",'Unit Types - Emission Rates'!#REF!)</f>
        <v>#REF!</v>
      </c>
      <c r="F838" s="269" t="e">
        <f>IF('Unit Types - Emission Rates'!#REF!="","",'Unit Types - Emission Rates'!#REF!)</f>
        <v>#REF!</v>
      </c>
      <c r="G838" s="261"/>
      <c r="H838" s="262"/>
      <c r="I838" s="259"/>
    </row>
    <row r="839" spans="1:9" x14ac:dyDescent="0.2">
      <c r="A839" s="265" t="s">
        <v>433</v>
      </c>
      <c r="B839" s="269" t="e">
        <f>IF('Unit Types - Emission Rates'!#REF!=0,"",'Unit Types - Emission Rates'!#REF!)</f>
        <v>#REF!</v>
      </c>
      <c r="C839" s="269" t="e">
        <f>IF('Unit Types - Emission Rates'!#REF!=0,"",'Unit Types - Emission Rates'!#REF!)</f>
        <v>#REF!</v>
      </c>
      <c r="D839" s="269" t="e">
        <f>IF('Unit Types - Emission Rates'!#REF!=0,"",'Unit Types - Emission Rates'!#REF!)</f>
        <v>#REF!</v>
      </c>
      <c r="E839" s="269" t="e">
        <f>IF('Unit Types - Emission Rates'!#REF!="","",'Unit Types - Emission Rates'!#REF!)</f>
        <v>#REF!</v>
      </c>
      <c r="F839" s="269" t="e">
        <f>IF('Unit Types - Emission Rates'!#REF!="","",'Unit Types - Emission Rates'!#REF!)</f>
        <v>#REF!</v>
      </c>
      <c r="G839" s="261"/>
      <c r="H839" s="262"/>
      <c r="I839" s="259"/>
    </row>
    <row r="840" spans="1:9" x14ac:dyDescent="0.2">
      <c r="A840" s="265" t="s">
        <v>433</v>
      </c>
      <c r="B840" s="269" t="e">
        <f>IF('Unit Types - Emission Rates'!#REF!=0,"",'Unit Types - Emission Rates'!#REF!)</f>
        <v>#REF!</v>
      </c>
      <c r="C840" s="269" t="e">
        <f>IF('Unit Types - Emission Rates'!#REF!=0,"",'Unit Types - Emission Rates'!#REF!)</f>
        <v>#REF!</v>
      </c>
      <c r="D840" s="269" t="e">
        <f>IF('Unit Types - Emission Rates'!#REF!=0,"",'Unit Types - Emission Rates'!#REF!)</f>
        <v>#REF!</v>
      </c>
      <c r="E840" s="269" t="e">
        <f>IF('Unit Types - Emission Rates'!#REF!="","",'Unit Types - Emission Rates'!#REF!)</f>
        <v>#REF!</v>
      </c>
      <c r="F840" s="269" t="e">
        <f>IF('Unit Types - Emission Rates'!#REF!="","",'Unit Types - Emission Rates'!#REF!)</f>
        <v>#REF!</v>
      </c>
      <c r="G840" s="261"/>
      <c r="H840" s="262"/>
      <c r="I840" s="259"/>
    </row>
    <row r="841" spans="1:9" x14ac:dyDescent="0.2">
      <c r="A841" s="265" t="s">
        <v>433</v>
      </c>
      <c r="B841" s="269" t="e">
        <f>IF('Unit Types - Emission Rates'!#REF!=0,"",'Unit Types - Emission Rates'!#REF!)</f>
        <v>#REF!</v>
      </c>
      <c r="C841" s="269" t="e">
        <f>IF('Unit Types - Emission Rates'!#REF!=0,"",'Unit Types - Emission Rates'!#REF!)</f>
        <v>#REF!</v>
      </c>
      <c r="D841" s="269" t="e">
        <f>IF('Unit Types - Emission Rates'!#REF!=0,"",'Unit Types - Emission Rates'!#REF!)</f>
        <v>#REF!</v>
      </c>
      <c r="E841" s="269" t="e">
        <f>IF('Unit Types - Emission Rates'!#REF!="","",'Unit Types - Emission Rates'!#REF!)</f>
        <v>#REF!</v>
      </c>
      <c r="F841" s="269" t="e">
        <f>IF('Unit Types - Emission Rates'!#REF!="","",'Unit Types - Emission Rates'!#REF!)</f>
        <v>#REF!</v>
      </c>
      <c r="G841" s="261"/>
      <c r="H841" s="262"/>
      <c r="I841" s="259"/>
    </row>
    <row r="842" spans="1:9" x14ac:dyDescent="0.2">
      <c r="A842" s="265" t="s">
        <v>433</v>
      </c>
      <c r="B842" s="269" t="e">
        <f>IF('Unit Types - Emission Rates'!#REF!=0,"",'Unit Types - Emission Rates'!#REF!)</f>
        <v>#REF!</v>
      </c>
      <c r="C842" s="269" t="e">
        <f>IF('Unit Types - Emission Rates'!#REF!=0,"",'Unit Types - Emission Rates'!#REF!)</f>
        <v>#REF!</v>
      </c>
      <c r="D842" s="269" t="e">
        <f>IF('Unit Types - Emission Rates'!#REF!=0,"",'Unit Types - Emission Rates'!#REF!)</f>
        <v>#REF!</v>
      </c>
      <c r="E842" s="269" t="e">
        <f>IF('Unit Types - Emission Rates'!#REF!="","",'Unit Types - Emission Rates'!#REF!)</f>
        <v>#REF!</v>
      </c>
      <c r="F842" s="269" t="e">
        <f>IF('Unit Types - Emission Rates'!#REF!="","",'Unit Types - Emission Rates'!#REF!)</f>
        <v>#REF!</v>
      </c>
      <c r="G842" s="261"/>
      <c r="H842" s="262"/>
      <c r="I842" s="259"/>
    </row>
    <row r="843" spans="1:9" x14ac:dyDescent="0.2">
      <c r="A843" s="265" t="s">
        <v>433</v>
      </c>
      <c r="B843" s="269" t="e">
        <f>IF('Unit Types - Emission Rates'!#REF!=0,"",'Unit Types - Emission Rates'!#REF!)</f>
        <v>#REF!</v>
      </c>
      <c r="C843" s="269" t="e">
        <f>IF('Unit Types - Emission Rates'!#REF!=0,"",'Unit Types - Emission Rates'!#REF!)</f>
        <v>#REF!</v>
      </c>
      <c r="D843" s="269" t="e">
        <f>IF('Unit Types - Emission Rates'!#REF!=0,"",'Unit Types - Emission Rates'!#REF!)</f>
        <v>#REF!</v>
      </c>
      <c r="E843" s="269" t="e">
        <f>IF('Unit Types - Emission Rates'!#REF!="","",'Unit Types - Emission Rates'!#REF!)</f>
        <v>#REF!</v>
      </c>
      <c r="F843" s="269" t="e">
        <f>IF('Unit Types - Emission Rates'!#REF!="","",'Unit Types - Emission Rates'!#REF!)</f>
        <v>#REF!</v>
      </c>
      <c r="G843" s="261"/>
      <c r="H843" s="262"/>
      <c r="I843" s="259"/>
    </row>
    <row r="844" spans="1:9" x14ac:dyDescent="0.2">
      <c r="A844" s="265" t="s">
        <v>433</v>
      </c>
      <c r="B844" s="269" t="e">
        <f>IF('Unit Types - Emission Rates'!#REF!=0,"",'Unit Types - Emission Rates'!#REF!)</f>
        <v>#REF!</v>
      </c>
      <c r="C844" s="269" t="e">
        <f>IF('Unit Types - Emission Rates'!#REF!=0,"",'Unit Types - Emission Rates'!#REF!)</f>
        <v>#REF!</v>
      </c>
      <c r="D844" s="269" t="e">
        <f>IF('Unit Types - Emission Rates'!#REF!=0,"",'Unit Types - Emission Rates'!#REF!)</f>
        <v>#REF!</v>
      </c>
      <c r="E844" s="269" t="e">
        <f>IF('Unit Types - Emission Rates'!#REF!="","",'Unit Types - Emission Rates'!#REF!)</f>
        <v>#REF!</v>
      </c>
      <c r="F844" s="269" t="e">
        <f>IF('Unit Types - Emission Rates'!#REF!="","",'Unit Types - Emission Rates'!#REF!)</f>
        <v>#REF!</v>
      </c>
      <c r="G844" s="261"/>
      <c r="H844" s="262"/>
      <c r="I844" s="259"/>
    </row>
    <row r="845" spans="1:9" x14ac:dyDescent="0.2">
      <c r="A845" s="265" t="s">
        <v>433</v>
      </c>
      <c r="B845" s="269" t="e">
        <f>IF('Unit Types - Emission Rates'!#REF!=0,"",'Unit Types - Emission Rates'!#REF!)</f>
        <v>#REF!</v>
      </c>
      <c r="C845" s="269" t="e">
        <f>IF('Unit Types - Emission Rates'!#REF!=0,"",'Unit Types - Emission Rates'!#REF!)</f>
        <v>#REF!</v>
      </c>
      <c r="D845" s="269" t="e">
        <f>IF('Unit Types - Emission Rates'!#REF!=0,"",'Unit Types - Emission Rates'!#REF!)</f>
        <v>#REF!</v>
      </c>
      <c r="E845" s="269" t="e">
        <f>IF('Unit Types - Emission Rates'!#REF!="","",'Unit Types - Emission Rates'!#REF!)</f>
        <v>#REF!</v>
      </c>
      <c r="F845" s="269" t="e">
        <f>IF('Unit Types - Emission Rates'!#REF!="","",'Unit Types - Emission Rates'!#REF!)</f>
        <v>#REF!</v>
      </c>
      <c r="G845" s="261"/>
      <c r="H845" s="262"/>
      <c r="I845" s="259"/>
    </row>
    <row r="846" spans="1:9" x14ac:dyDescent="0.2">
      <c r="A846" s="265" t="s">
        <v>433</v>
      </c>
      <c r="B846" s="269" t="e">
        <f>IF('Unit Types - Emission Rates'!#REF!=0,"",'Unit Types - Emission Rates'!#REF!)</f>
        <v>#REF!</v>
      </c>
      <c r="C846" s="269" t="e">
        <f>IF('Unit Types - Emission Rates'!#REF!=0,"",'Unit Types - Emission Rates'!#REF!)</f>
        <v>#REF!</v>
      </c>
      <c r="D846" s="269" t="e">
        <f>IF('Unit Types - Emission Rates'!#REF!=0,"",'Unit Types - Emission Rates'!#REF!)</f>
        <v>#REF!</v>
      </c>
      <c r="E846" s="269" t="e">
        <f>IF('Unit Types - Emission Rates'!#REF!="","",'Unit Types - Emission Rates'!#REF!)</f>
        <v>#REF!</v>
      </c>
      <c r="F846" s="269" t="e">
        <f>IF('Unit Types - Emission Rates'!#REF!="","",'Unit Types - Emission Rates'!#REF!)</f>
        <v>#REF!</v>
      </c>
      <c r="G846" s="261"/>
      <c r="H846" s="262"/>
      <c r="I846" s="259"/>
    </row>
    <row r="847" spans="1:9" x14ac:dyDescent="0.2">
      <c r="A847" s="265" t="s">
        <v>433</v>
      </c>
      <c r="B847" s="269" t="e">
        <f>IF('Unit Types - Emission Rates'!#REF!=0,"",'Unit Types - Emission Rates'!#REF!)</f>
        <v>#REF!</v>
      </c>
      <c r="C847" s="269" t="e">
        <f>IF('Unit Types - Emission Rates'!#REF!=0,"",'Unit Types - Emission Rates'!#REF!)</f>
        <v>#REF!</v>
      </c>
      <c r="D847" s="269" t="e">
        <f>IF('Unit Types - Emission Rates'!#REF!=0,"",'Unit Types - Emission Rates'!#REF!)</f>
        <v>#REF!</v>
      </c>
      <c r="E847" s="269" t="e">
        <f>IF('Unit Types - Emission Rates'!#REF!="","",'Unit Types - Emission Rates'!#REF!)</f>
        <v>#REF!</v>
      </c>
      <c r="F847" s="269" t="e">
        <f>IF('Unit Types - Emission Rates'!#REF!="","",'Unit Types - Emission Rates'!#REF!)</f>
        <v>#REF!</v>
      </c>
      <c r="G847" s="261"/>
      <c r="H847" s="262"/>
      <c r="I847" s="259"/>
    </row>
    <row r="848" spans="1:9" x14ac:dyDescent="0.2">
      <c r="A848" s="265" t="s">
        <v>433</v>
      </c>
      <c r="B848" s="269" t="e">
        <f>IF('Unit Types - Emission Rates'!#REF!=0,"",'Unit Types - Emission Rates'!#REF!)</f>
        <v>#REF!</v>
      </c>
      <c r="C848" s="269" t="e">
        <f>IF('Unit Types - Emission Rates'!#REF!=0,"",'Unit Types - Emission Rates'!#REF!)</f>
        <v>#REF!</v>
      </c>
      <c r="D848" s="269" t="e">
        <f>IF('Unit Types - Emission Rates'!#REF!=0,"",'Unit Types - Emission Rates'!#REF!)</f>
        <v>#REF!</v>
      </c>
      <c r="E848" s="269" t="e">
        <f>IF('Unit Types - Emission Rates'!#REF!="","",'Unit Types - Emission Rates'!#REF!)</f>
        <v>#REF!</v>
      </c>
      <c r="F848" s="269" t="e">
        <f>IF('Unit Types - Emission Rates'!#REF!="","",'Unit Types - Emission Rates'!#REF!)</f>
        <v>#REF!</v>
      </c>
      <c r="G848" s="261"/>
      <c r="H848" s="262"/>
      <c r="I848" s="259"/>
    </row>
    <row r="849" spans="1:9" x14ac:dyDescent="0.2">
      <c r="A849" s="265" t="s">
        <v>433</v>
      </c>
      <c r="B849" s="269" t="e">
        <f>IF('Unit Types - Emission Rates'!#REF!=0,"",'Unit Types - Emission Rates'!#REF!)</f>
        <v>#REF!</v>
      </c>
      <c r="C849" s="269" t="e">
        <f>IF('Unit Types - Emission Rates'!#REF!=0,"",'Unit Types - Emission Rates'!#REF!)</f>
        <v>#REF!</v>
      </c>
      <c r="D849" s="269" t="e">
        <f>IF('Unit Types - Emission Rates'!#REF!=0,"",'Unit Types - Emission Rates'!#REF!)</f>
        <v>#REF!</v>
      </c>
      <c r="E849" s="269" t="e">
        <f>IF('Unit Types - Emission Rates'!#REF!="","",'Unit Types - Emission Rates'!#REF!)</f>
        <v>#REF!</v>
      </c>
      <c r="F849" s="269" t="e">
        <f>IF('Unit Types - Emission Rates'!#REF!="","",'Unit Types - Emission Rates'!#REF!)</f>
        <v>#REF!</v>
      </c>
      <c r="G849" s="261"/>
      <c r="H849" s="262"/>
      <c r="I849" s="259"/>
    </row>
    <row r="850" spans="1:9" x14ac:dyDescent="0.2">
      <c r="A850" s="265" t="s">
        <v>433</v>
      </c>
      <c r="B850" s="269" t="e">
        <f>IF('Unit Types - Emission Rates'!#REF!=0,"",'Unit Types - Emission Rates'!#REF!)</f>
        <v>#REF!</v>
      </c>
      <c r="C850" s="269" t="e">
        <f>IF('Unit Types - Emission Rates'!#REF!=0,"",'Unit Types - Emission Rates'!#REF!)</f>
        <v>#REF!</v>
      </c>
      <c r="D850" s="269" t="e">
        <f>IF('Unit Types - Emission Rates'!#REF!=0,"",'Unit Types - Emission Rates'!#REF!)</f>
        <v>#REF!</v>
      </c>
      <c r="E850" s="269" t="e">
        <f>IF('Unit Types - Emission Rates'!#REF!="","",'Unit Types - Emission Rates'!#REF!)</f>
        <v>#REF!</v>
      </c>
      <c r="F850" s="269" t="e">
        <f>IF('Unit Types - Emission Rates'!#REF!="","",'Unit Types - Emission Rates'!#REF!)</f>
        <v>#REF!</v>
      </c>
      <c r="G850" s="261"/>
      <c r="H850" s="262"/>
      <c r="I850" s="259"/>
    </row>
    <row r="851" spans="1:9" x14ac:dyDescent="0.2">
      <c r="A851" s="265" t="s">
        <v>433</v>
      </c>
      <c r="B851" s="269" t="e">
        <f>IF('Unit Types - Emission Rates'!#REF!=0,"",'Unit Types - Emission Rates'!#REF!)</f>
        <v>#REF!</v>
      </c>
      <c r="C851" s="269" t="e">
        <f>IF('Unit Types - Emission Rates'!#REF!=0,"",'Unit Types - Emission Rates'!#REF!)</f>
        <v>#REF!</v>
      </c>
      <c r="D851" s="269" t="e">
        <f>IF('Unit Types - Emission Rates'!#REF!=0,"",'Unit Types - Emission Rates'!#REF!)</f>
        <v>#REF!</v>
      </c>
      <c r="E851" s="269" t="e">
        <f>IF('Unit Types - Emission Rates'!#REF!="","",'Unit Types - Emission Rates'!#REF!)</f>
        <v>#REF!</v>
      </c>
      <c r="F851" s="269" t="e">
        <f>IF('Unit Types - Emission Rates'!#REF!="","",'Unit Types - Emission Rates'!#REF!)</f>
        <v>#REF!</v>
      </c>
      <c r="G851" s="261"/>
      <c r="H851" s="262"/>
      <c r="I851" s="259"/>
    </row>
    <row r="852" spans="1:9" x14ac:dyDescent="0.2">
      <c r="A852" s="265" t="s">
        <v>433</v>
      </c>
      <c r="B852" s="269" t="e">
        <f>IF('Unit Types - Emission Rates'!#REF!=0,"",'Unit Types - Emission Rates'!#REF!)</f>
        <v>#REF!</v>
      </c>
      <c r="C852" s="269" t="e">
        <f>IF('Unit Types - Emission Rates'!#REF!=0,"",'Unit Types - Emission Rates'!#REF!)</f>
        <v>#REF!</v>
      </c>
      <c r="D852" s="269" t="e">
        <f>IF('Unit Types - Emission Rates'!#REF!=0,"",'Unit Types - Emission Rates'!#REF!)</f>
        <v>#REF!</v>
      </c>
      <c r="E852" s="269" t="e">
        <f>IF('Unit Types - Emission Rates'!#REF!="","",'Unit Types - Emission Rates'!#REF!)</f>
        <v>#REF!</v>
      </c>
      <c r="F852" s="269" t="e">
        <f>IF('Unit Types - Emission Rates'!#REF!="","",'Unit Types - Emission Rates'!#REF!)</f>
        <v>#REF!</v>
      </c>
      <c r="G852" s="261"/>
      <c r="H852" s="262"/>
      <c r="I852" s="259"/>
    </row>
    <row r="853" spans="1:9" x14ac:dyDescent="0.2">
      <c r="A853" s="265" t="s">
        <v>433</v>
      </c>
      <c r="B853" s="269" t="e">
        <f>IF('Unit Types - Emission Rates'!#REF!=0,"",'Unit Types - Emission Rates'!#REF!)</f>
        <v>#REF!</v>
      </c>
      <c r="C853" s="269" t="e">
        <f>IF('Unit Types - Emission Rates'!#REF!=0,"",'Unit Types - Emission Rates'!#REF!)</f>
        <v>#REF!</v>
      </c>
      <c r="D853" s="269" t="e">
        <f>IF('Unit Types - Emission Rates'!#REF!=0,"",'Unit Types - Emission Rates'!#REF!)</f>
        <v>#REF!</v>
      </c>
      <c r="E853" s="269" t="e">
        <f>IF('Unit Types - Emission Rates'!#REF!="","",'Unit Types - Emission Rates'!#REF!)</f>
        <v>#REF!</v>
      </c>
      <c r="F853" s="269" t="e">
        <f>IF('Unit Types - Emission Rates'!#REF!="","",'Unit Types - Emission Rates'!#REF!)</f>
        <v>#REF!</v>
      </c>
      <c r="G853" s="261"/>
      <c r="H853" s="262"/>
      <c r="I853" s="259"/>
    </row>
    <row r="854" spans="1:9" x14ac:dyDescent="0.2">
      <c r="A854" s="265" t="s">
        <v>433</v>
      </c>
      <c r="B854" s="269" t="e">
        <f>IF('Unit Types - Emission Rates'!#REF!=0,"",'Unit Types - Emission Rates'!#REF!)</f>
        <v>#REF!</v>
      </c>
      <c r="C854" s="269" t="e">
        <f>IF('Unit Types - Emission Rates'!#REF!=0,"",'Unit Types - Emission Rates'!#REF!)</f>
        <v>#REF!</v>
      </c>
      <c r="D854" s="269" t="e">
        <f>IF('Unit Types - Emission Rates'!#REF!=0,"",'Unit Types - Emission Rates'!#REF!)</f>
        <v>#REF!</v>
      </c>
      <c r="E854" s="269" t="e">
        <f>IF('Unit Types - Emission Rates'!#REF!="","",'Unit Types - Emission Rates'!#REF!)</f>
        <v>#REF!</v>
      </c>
      <c r="F854" s="269" t="e">
        <f>IF('Unit Types - Emission Rates'!#REF!="","",'Unit Types - Emission Rates'!#REF!)</f>
        <v>#REF!</v>
      </c>
      <c r="G854" s="261"/>
      <c r="H854" s="262"/>
      <c r="I854" s="259"/>
    </row>
    <row r="855" spans="1:9" x14ac:dyDescent="0.2">
      <c r="A855" s="265" t="s">
        <v>433</v>
      </c>
      <c r="B855" s="269" t="e">
        <f>IF('Unit Types - Emission Rates'!#REF!=0,"",'Unit Types - Emission Rates'!#REF!)</f>
        <v>#REF!</v>
      </c>
      <c r="C855" s="269" t="e">
        <f>IF('Unit Types - Emission Rates'!#REF!=0,"",'Unit Types - Emission Rates'!#REF!)</f>
        <v>#REF!</v>
      </c>
      <c r="D855" s="269" t="e">
        <f>IF('Unit Types - Emission Rates'!#REF!=0,"",'Unit Types - Emission Rates'!#REF!)</f>
        <v>#REF!</v>
      </c>
      <c r="E855" s="269" t="e">
        <f>IF('Unit Types - Emission Rates'!#REF!="","",'Unit Types - Emission Rates'!#REF!)</f>
        <v>#REF!</v>
      </c>
      <c r="F855" s="269" t="e">
        <f>IF('Unit Types - Emission Rates'!#REF!="","",'Unit Types - Emission Rates'!#REF!)</f>
        <v>#REF!</v>
      </c>
      <c r="G855" s="261"/>
      <c r="H855" s="262"/>
      <c r="I855" s="259"/>
    </row>
    <row r="856" spans="1:9" x14ac:dyDescent="0.2">
      <c r="A856" s="265" t="s">
        <v>433</v>
      </c>
      <c r="B856" s="269" t="e">
        <f>IF('Unit Types - Emission Rates'!#REF!=0,"",'Unit Types - Emission Rates'!#REF!)</f>
        <v>#REF!</v>
      </c>
      <c r="C856" s="269" t="e">
        <f>IF('Unit Types - Emission Rates'!#REF!=0,"",'Unit Types - Emission Rates'!#REF!)</f>
        <v>#REF!</v>
      </c>
      <c r="D856" s="269" t="e">
        <f>IF('Unit Types - Emission Rates'!#REF!=0,"",'Unit Types - Emission Rates'!#REF!)</f>
        <v>#REF!</v>
      </c>
      <c r="E856" s="269" t="e">
        <f>IF('Unit Types - Emission Rates'!#REF!="","",'Unit Types - Emission Rates'!#REF!)</f>
        <v>#REF!</v>
      </c>
      <c r="F856" s="269" t="e">
        <f>IF('Unit Types - Emission Rates'!#REF!="","",'Unit Types - Emission Rates'!#REF!)</f>
        <v>#REF!</v>
      </c>
      <c r="G856" s="261"/>
      <c r="H856" s="262"/>
      <c r="I856" s="259"/>
    </row>
    <row r="857" spans="1:9" x14ac:dyDescent="0.2">
      <c r="A857" s="265" t="s">
        <v>433</v>
      </c>
      <c r="B857" s="269" t="e">
        <f>IF('Unit Types - Emission Rates'!#REF!=0,"",'Unit Types - Emission Rates'!#REF!)</f>
        <v>#REF!</v>
      </c>
      <c r="C857" s="269" t="e">
        <f>IF('Unit Types - Emission Rates'!#REF!=0,"",'Unit Types - Emission Rates'!#REF!)</f>
        <v>#REF!</v>
      </c>
      <c r="D857" s="269" t="e">
        <f>IF('Unit Types - Emission Rates'!#REF!=0,"",'Unit Types - Emission Rates'!#REF!)</f>
        <v>#REF!</v>
      </c>
      <c r="E857" s="269" t="e">
        <f>IF('Unit Types - Emission Rates'!#REF!="","",'Unit Types - Emission Rates'!#REF!)</f>
        <v>#REF!</v>
      </c>
      <c r="F857" s="269" t="e">
        <f>IF('Unit Types - Emission Rates'!#REF!="","",'Unit Types - Emission Rates'!#REF!)</f>
        <v>#REF!</v>
      </c>
      <c r="G857" s="261"/>
      <c r="H857" s="262"/>
      <c r="I857" s="259"/>
    </row>
    <row r="858" spans="1:9" x14ac:dyDescent="0.2">
      <c r="A858" s="265" t="s">
        <v>433</v>
      </c>
      <c r="B858" s="269" t="e">
        <f>IF('Unit Types - Emission Rates'!#REF!=0,"",'Unit Types - Emission Rates'!#REF!)</f>
        <v>#REF!</v>
      </c>
      <c r="C858" s="269" t="e">
        <f>IF('Unit Types - Emission Rates'!#REF!=0,"",'Unit Types - Emission Rates'!#REF!)</f>
        <v>#REF!</v>
      </c>
      <c r="D858" s="269" t="e">
        <f>IF('Unit Types - Emission Rates'!#REF!=0,"",'Unit Types - Emission Rates'!#REF!)</f>
        <v>#REF!</v>
      </c>
      <c r="E858" s="269" t="e">
        <f>IF('Unit Types - Emission Rates'!#REF!="","",'Unit Types - Emission Rates'!#REF!)</f>
        <v>#REF!</v>
      </c>
      <c r="F858" s="269" t="e">
        <f>IF('Unit Types - Emission Rates'!#REF!="","",'Unit Types - Emission Rates'!#REF!)</f>
        <v>#REF!</v>
      </c>
      <c r="G858" s="261"/>
      <c r="H858" s="262"/>
      <c r="I858" s="259"/>
    </row>
    <row r="859" spans="1:9" x14ac:dyDescent="0.2">
      <c r="A859" s="265" t="s">
        <v>433</v>
      </c>
      <c r="B859" s="269" t="e">
        <f>IF('Unit Types - Emission Rates'!#REF!=0,"",'Unit Types - Emission Rates'!#REF!)</f>
        <v>#REF!</v>
      </c>
      <c r="C859" s="269" t="e">
        <f>IF('Unit Types - Emission Rates'!#REF!=0,"",'Unit Types - Emission Rates'!#REF!)</f>
        <v>#REF!</v>
      </c>
      <c r="D859" s="269" t="e">
        <f>IF('Unit Types - Emission Rates'!#REF!=0,"",'Unit Types - Emission Rates'!#REF!)</f>
        <v>#REF!</v>
      </c>
      <c r="E859" s="269" t="e">
        <f>IF('Unit Types - Emission Rates'!#REF!="","",'Unit Types - Emission Rates'!#REF!)</f>
        <v>#REF!</v>
      </c>
      <c r="F859" s="269" t="e">
        <f>IF('Unit Types - Emission Rates'!#REF!="","",'Unit Types - Emission Rates'!#REF!)</f>
        <v>#REF!</v>
      </c>
      <c r="G859" s="261"/>
      <c r="H859" s="262"/>
      <c r="I859" s="259"/>
    </row>
    <row r="860" spans="1:9" x14ac:dyDescent="0.2">
      <c r="A860" s="265" t="s">
        <v>433</v>
      </c>
      <c r="B860" s="269" t="e">
        <f>IF('Unit Types - Emission Rates'!#REF!=0,"",'Unit Types - Emission Rates'!#REF!)</f>
        <v>#REF!</v>
      </c>
      <c r="C860" s="269" t="e">
        <f>IF('Unit Types - Emission Rates'!#REF!=0,"",'Unit Types - Emission Rates'!#REF!)</f>
        <v>#REF!</v>
      </c>
      <c r="D860" s="269" t="e">
        <f>IF('Unit Types - Emission Rates'!#REF!=0,"",'Unit Types - Emission Rates'!#REF!)</f>
        <v>#REF!</v>
      </c>
      <c r="E860" s="269" t="e">
        <f>IF('Unit Types - Emission Rates'!#REF!="","",'Unit Types - Emission Rates'!#REF!)</f>
        <v>#REF!</v>
      </c>
      <c r="F860" s="269" t="e">
        <f>IF('Unit Types - Emission Rates'!#REF!="","",'Unit Types - Emission Rates'!#REF!)</f>
        <v>#REF!</v>
      </c>
      <c r="G860" s="261"/>
      <c r="H860" s="262"/>
      <c r="I860" s="259"/>
    </row>
    <row r="861" spans="1:9" x14ac:dyDescent="0.2">
      <c r="A861" s="265" t="s">
        <v>433</v>
      </c>
      <c r="B861" s="269" t="e">
        <f>IF('Unit Types - Emission Rates'!#REF!=0,"",'Unit Types - Emission Rates'!#REF!)</f>
        <v>#REF!</v>
      </c>
      <c r="C861" s="269" t="e">
        <f>IF('Unit Types - Emission Rates'!#REF!=0,"",'Unit Types - Emission Rates'!#REF!)</f>
        <v>#REF!</v>
      </c>
      <c r="D861" s="269" t="e">
        <f>IF('Unit Types - Emission Rates'!#REF!=0,"",'Unit Types - Emission Rates'!#REF!)</f>
        <v>#REF!</v>
      </c>
      <c r="E861" s="269" t="e">
        <f>IF('Unit Types - Emission Rates'!#REF!="","",'Unit Types - Emission Rates'!#REF!)</f>
        <v>#REF!</v>
      </c>
      <c r="F861" s="269" t="e">
        <f>IF('Unit Types - Emission Rates'!#REF!="","",'Unit Types - Emission Rates'!#REF!)</f>
        <v>#REF!</v>
      </c>
      <c r="G861" s="261"/>
      <c r="H861" s="262"/>
      <c r="I861" s="259"/>
    </row>
    <row r="862" spans="1:9" x14ac:dyDescent="0.2">
      <c r="A862" s="265" t="s">
        <v>433</v>
      </c>
      <c r="B862" s="269" t="e">
        <f>IF('Unit Types - Emission Rates'!#REF!=0,"",'Unit Types - Emission Rates'!#REF!)</f>
        <v>#REF!</v>
      </c>
      <c r="C862" s="269" t="e">
        <f>IF('Unit Types - Emission Rates'!#REF!=0,"",'Unit Types - Emission Rates'!#REF!)</f>
        <v>#REF!</v>
      </c>
      <c r="D862" s="269" t="e">
        <f>IF('Unit Types - Emission Rates'!#REF!=0,"",'Unit Types - Emission Rates'!#REF!)</f>
        <v>#REF!</v>
      </c>
      <c r="E862" s="269" t="e">
        <f>IF('Unit Types - Emission Rates'!#REF!="","",'Unit Types - Emission Rates'!#REF!)</f>
        <v>#REF!</v>
      </c>
      <c r="F862" s="269" t="e">
        <f>IF('Unit Types - Emission Rates'!#REF!="","",'Unit Types - Emission Rates'!#REF!)</f>
        <v>#REF!</v>
      </c>
      <c r="G862" s="261"/>
      <c r="H862" s="262"/>
      <c r="I862" s="259"/>
    </row>
    <row r="863" spans="1:9" x14ac:dyDescent="0.2">
      <c r="A863" s="265" t="s">
        <v>433</v>
      </c>
      <c r="B863" s="269" t="e">
        <f>IF('Unit Types - Emission Rates'!#REF!=0,"",'Unit Types - Emission Rates'!#REF!)</f>
        <v>#REF!</v>
      </c>
      <c r="C863" s="269" t="e">
        <f>IF('Unit Types - Emission Rates'!#REF!=0,"",'Unit Types - Emission Rates'!#REF!)</f>
        <v>#REF!</v>
      </c>
      <c r="D863" s="269" t="e">
        <f>IF('Unit Types - Emission Rates'!#REF!=0,"",'Unit Types - Emission Rates'!#REF!)</f>
        <v>#REF!</v>
      </c>
      <c r="E863" s="269" t="e">
        <f>IF('Unit Types - Emission Rates'!#REF!="","",'Unit Types - Emission Rates'!#REF!)</f>
        <v>#REF!</v>
      </c>
      <c r="F863" s="269" t="e">
        <f>IF('Unit Types - Emission Rates'!#REF!="","",'Unit Types - Emission Rates'!#REF!)</f>
        <v>#REF!</v>
      </c>
      <c r="G863" s="261"/>
      <c r="H863" s="262"/>
      <c r="I863" s="259"/>
    </row>
    <row r="864" spans="1:9" x14ac:dyDescent="0.2">
      <c r="A864" s="265" t="s">
        <v>433</v>
      </c>
      <c r="B864" s="269" t="e">
        <f>IF('Unit Types - Emission Rates'!#REF!=0,"",'Unit Types - Emission Rates'!#REF!)</f>
        <v>#REF!</v>
      </c>
      <c r="C864" s="269" t="e">
        <f>IF('Unit Types - Emission Rates'!#REF!=0,"",'Unit Types - Emission Rates'!#REF!)</f>
        <v>#REF!</v>
      </c>
      <c r="D864" s="269" t="e">
        <f>IF('Unit Types - Emission Rates'!#REF!=0,"",'Unit Types - Emission Rates'!#REF!)</f>
        <v>#REF!</v>
      </c>
      <c r="E864" s="269" t="e">
        <f>IF('Unit Types - Emission Rates'!#REF!="","",'Unit Types - Emission Rates'!#REF!)</f>
        <v>#REF!</v>
      </c>
      <c r="F864" s="269" t="e">
        <f>IF('Unit Types - Emission Rates'!#REF!="","",'Unit Types - Emission Rates'!#REF!)</f>
        <v>#REF!</v>
      </c>
      <c r="G864" s="261"/>
      <c r="H864" s="262"/>
      <c r="I864" s="259"/>
    </row>
    <row r="865" spans="1:9" x14ac:dyDescent="0.2">
      <c r="A865" s="265" t="s">
        <v>433</v>
      </c>
      <c r="B865" s="269" t="e">
        <f>IF('Unit Types - Emission Rates'!#REF!=0,"",'Unit Types - Emission Rates'!#REF!)</f>
        <v>#REF!</v>
      </c>
      <c r="C865" s="269" t="e">
        <f>IF('Unit Types - Emission Rates'!#REF!=0,"",'Unit Types - Emission Rates'!#REF!)</f>
        <v>#REF!</v>
      </c>
      <c r="D865" s="269" t="e">
        <f>IF('Unit Types - Emission Rates'!#REF!=0,"",'Unit Types - Emission Rates'!#REF!)</f>
        <v>#REF!</v>
      </c>
      <c r="E865" s="269" t="e">
        <f>IF('Unit Types - Emission Rates'!#REF!="","",'Unit Types - Emission Rates'!#REF!)</f>
        <v>#REF!</v>
      </c>
      <c r="F865" s="269" t="e">
        <f>IF('Unit Types - Emission Rates'!#REF!="","",'Unit Types - Emission Rates'!#REF!)</f>
        <v>#REF!</v>
      </c>
      <c r="G865" s="261"/>
      <c r="H865" s="262"/>
      <c r="I865" s="259"/>
    </row>
    <row r="866" spans="1:9" x14ac:dyDescent="0.2">
      <c r="A866" s="265" t="s">
        <v>433</v>
      </c>
      <c r="B866" s="269" t="e">
        <f>IF('Unit Types - Emission Rates'!#REF!=0,"",'Unit Types - Emission Rates'!#REF!)</f>
        <v>#REF!</v>
      </c>
      <c r="C866" s="269" t="e">
        <f>IF('Unit Types - Emission Rates'!#REF!=0,"",'Unit Types - Emission Rates'!#REF!)</f>
        <v>#REF!</v>
      </c>
      <c r="D866" s="269" t="e">
        <f>IF('Unit Types - Emission Rates'!#REF!=0,"",'Unit Types - Emission Rates'!#REF!)</f>
        <v>#REF!</v>
      </c>
      <c r="E866" s="269" t="e">
        <f>IF('Unit Types - Emission Rates'!#REF!="","",'Unit Types - Emission Rates'!#REF!)</f>
        <v>#REF!</v>
      </c>
      <c r="F866" s="269" t="e">
        <f>IF('Unit Types - Emission Rates'!#REF!="","",'Unit Types - Emission Rates'!#REF!)</f>
        <v>#REF!</v>
      </c>
      <c r="G866" s="261"/>
      <c r="H866" s="262"/>
      <c r="I866" s="259"/>
    </row>
    <row r="867" spans="1:9" x14ac:dyDescent="0.2">
      <c r="A867" s="265" t="s">
        <v>433</v>
      </c>
      <c r="B867" s="269" t="e">
        <f>IF('Unit Types - Emission Rates'!#REF!=0,"",'Unit Types - Emission Rates'!#REF!)</f>
        <v>#REF!</v>
      </c>
      <c r="C867" s="269" t="e">
        <f>IF('Unit Types - Emission Rates'!#REF!=0,"",'Unit Types - Emission Rates'!#REF!)</f>
        <v>#REF!</v>
      </c>
      <c r="D867" s="269" t="e">
        <f>IF('Unit Types - Emission Rates'!#REF!=0,"",'Unit Types - Emission Rates'!#REF!)</f>
        <v>#REF!</v>
      </c>
      <c r="E867" s="269" t="e">
        <f>IF('Unit Types - Emission Rates'!#REF!="","",'Unit Types - Emission Rates'!#REF!)</f>
        <v>#REF!</v>
      </c>
      <c r="F867" s="269" t="e">
        <f>IF('Unit Types - Emission Rates'!#REF!="","",'Unit Types - Emission Rates'!#REF!)</f>
        <v>#REF!</v>
      </c>
      <c r="G867" s="261"/>
      <c r="H867" s="262"/>
      <c r="I867" s="259"/>
    </row>
    <row r="868" spans="1:9" x14ac:dyDescent="0.2">
      <c r="A868" s="265" t="s">
        <v>433</v>
      </c>
      <c r="B868" s="269" t="e">
        <f>IF('Unit Types - Emission Rates'!#REF!=0,"",'Unit Types - Emission Rates'!#REF!)</f>
        <v>#REF!</v>
      </c>
      <c r="C868" s="269" t="e">
        <f>IF('Unit Types - Emission Rates'!#REF!=0,"",'Unit Types - Emission Rates'!#REF!)</f>
        <v>#REF!</v>
      </c>
      <c r="D868" s="269" t="e">
        <f>IF('Unit Types - Emission Rates'!#REF!=0,"",'Unit Types - Emission Rates'!#REF!)</f>
        <v>#REF!</v>
      </c>
      <c r="E868" s="269" t="e">
        <f>IF('Unit Types - Emission Rates'!#REF!="","",'Unit Types - Emission Rates'!#REF!)</f>
        <v>#REF!</v>
      </c>
      <c r="F868" s="269" t="e">
        <f>IF('Unit Types - Emission Rates'!#REF!="","",'Unit Types - Emission Rates'!#REF!)</f>
        <v>#REF!</v>
      </c>
      <c r="G868" s="261"/>
      <c r="H868" s="262"/>
      <c r="I868" s="259"/>
    </row>
    <row r="869" spans="1:9" x14ac:dyDescent="0.2">
      <c r="A869" s="265" t="s">
        <v>433</v>
      </c>
      <c r="B869" s="269" t="e">
        <f>IF('Unit Types - Emission Rates'!#REF!=0,"",'Unit Types - Emission Rates'!#REF!)</f>
        <v>#REF!</v>
      </c>
      <c r="C869" s="269" t="e">
        <f>IF('Unit Types - Emission Rates'!#REF!=0,"",'Unit Types - Emission Rates'!#REF!)</f>
        <v>#REF!</v>
      </c>
      <c r="D869" s="269" t="e">
        <f>IF('Unit Types - Emission Rates'!#REF!=0,"",'Unit Types - Emission Rates'!#REF!)</f>
        <v>#REF!</v>
      </c>
      <c r="E869" s="269" t="e">
        <f>IF('Unit Types - Emission Rates'!#REF!="","",'Unit Types - Emission Rates'!#REF!)</f>
        <v>#REF!</v>
      </c>
      <c r="F869" s="269" t="e">
        <f>IF('Unit Types - Emission Rates'!#REF!="","",'Unit Types - Emission Rates'!#REF!)</f>
        <v>#REF!</v>
      </c>
      <c r="G869" s="261"/>
      <c r="H869" s="262"/>
      <c r="I869" s="259"/>
    </row>
    <row r="870" spans="1:9" x14ac:dyDescent="0.2">
      <c r="A870" s="265" t="s">
        <v>433</v>
      </c>
      <c r="B870" s="269" t="e">
        <f>IF('Unit Types - Emission Rates'!#REF!=0,"",'Unit Types - Emission Rates'!#REF!)</f>
        <v>#REF!</v>
      </c>
      <c r="C870" s="269" t="e">
        <f>IF('Unit Types - Emission Rates'!#REF!=0,"",'Unit Types - Emission Rates'!#REF!)</f>
        <v>#REF!</v>
      </c>
      <c r="D870" s="269" t="e">
        <f>IF('Unit Types - Emission Rates'!#REF!=0,"",'Unit Types - Emission Rates'!#REF!)</f>
        <v>#REF!</v>
      </c>
      <c r="E870" s="269" t="e">
        <f>IF('Unit Types - Emission Rates'!#REF!="","",'Unit Types - Emission Rates'!#REF!)</f>
        <v>#REF!</v>
      </c>
      <c r="F870" s="269" t="e">
        <f>IF('Unit Types - Emission Rates'!#REF!="","",'Unit Types - Emission Rates'!#REF!)</f>
        <v>#REF!</v>
      </c>
      <c r="G870" s="261"/>
      <c r="H870" s="262"/>
      <c r="I870" s="259"/>
    </row>
    <row r="871" spans="1:9" x14ac:dyDescent="0.2">
      <c r="A871" s="265" t="s">
        <v>433</v>
      </c>
      <c r="B871" s="269" t="e">
        <f>IF('Unit Types - Emission Rates'!#REF!=0,"",'Unit Types - Emission Rates'!#REF!)</f>
        <v>#REF!</v>
      </c>
      <c r="C871" s="269" t="e">
        <f>IF('Unit Types - Emission Rates'!#REF!=0,"",'Unit Types - Emission Rates'!#REF!)</f>
        <v>#REF!</v>
      </c>
      <c r="D871" s="269" t="e">
        <f>IF('Unit Types - Emission Rates'!#REF!=0,"",'Unit Types - Emission Rates'!#REF!)</f>
        <v>#REF!</v>
      </c>
      <c r="E871" s="269" t="e">
        <f>IF('Unit Types - Emission Rates'!#REF!="","",'Unit Types - Emission Rates'!#REF!)</f>
        <v>#REF!</v>
      </c>
      <c r="F871" s="269" t="e">
        <f>IF('Unit Types - Emission Rates'!#REF!="","",'Unit Types - Emission Rates'!#REF!)</f>
        <v>#REF!</v>
      </c>
      <c r="G871" s="261"/>
      <c r="H871" s="262"/>
      <c r="I871" s="259"/>
    </row>
    <row r="872" spans="1:9" x14ac:dyDescent="0.2">
      <c r="A872" s="265" t="s">
        <v>433</v>
      </c>
      <c r="B872" s="269" t="e">
        <f>IF('Unit Types - Emission Rates'!#REF!=0,"",'Unit Types - Emission Rates'!#REF!)</f>
        <v>#REF!</v>
      </c>
      <c r="C872" s="269" t="e">
        <f>IF('Unit Types - Emission Rates'!#REF!=0,"",'Unit Types - Emission Rates'!#REF!)</f>
        <v>#REF!</v>
      </c>
      <c r="D872" s="269" t="e">
        <f>IF('Unit Types - Emission Rates'!#REF!=0,"",'Unit Types - Emission Rates'!#REF!)</f>
        <v>#REF!</v>
      </c>
      <c r="E872" s="269" t="e">
        <f>IF('Unit Types - Emission Rates'!#REF!="","",'Unit Types - Emission Rates'!#REF!)</f>
        <v>#REF!</v>
      </c>
      <c r="F872" s="269" t="e">
        <f>IF('Unit Types - Emission Rates'!#REF!="","",'Unit Types - Emission Rates'!#REF!)</f>
        <v>#REF!</v>
      </c>
      <c r="G872" s="261"/>
      <c r="H872" s="262"/>
      <c r="I872" s="259"/>
    </row>
    <row r="873" spans="1:9" x14ac:dyDescent="0.2">
      <c r="A873" s="265" t="s">
        <v>433</v>
      </c>
      <c r="B873" s="269" t="e">
        <f>IF('Unit Types - Emission Rates'!#REF!=0,"",'Unit Types - Emission Rates'!#REF!)</f>
        <v>#REF!</v>
      </c>
      <c r="C873" s="269" t="e">
        <f>IF('Unit Types - Emission Rates'!#REF!=0,"",'Unit Types - Emission Rates'!#REF!)</f>
        <v>#REF!</v>
      </c>
      <c r="D873" s="269" t="e">
        <f>IF('Unit Types - Emission Rates'!#REF!=0,"",'Unit Types - Emission Rates'!#REF!)</f>
        <v>#REF!</v>
      </c>
      <c r="E873" s="269" t="e">
        <f>IF('Unit Types - Emission Rates'!#REF!="","",'Unit Types - Emission Rates'!#REF!)</f>
        <v>#REF!</v>
      </c>
      <c r="F873" s="269" t="e">
        <f>IF('Unit Types - Emission Rates'!#REF!="","",'Unit Types - Emission Rates'!#REF!)</f>
        <v>#REF!</v>
      </c>
      <c r="G873" s="261"/>
      <c r="H873" s="262"/>
      <c r="I873" s="259"/>
    </row>
    <row r="874" spans="1:9" x14ac:dyDescent="0.2">
      <c r="A874" s="265" t="s">
        <v>433</v>
      </c>
      <c r="B874" s="269" t="e">
        <f>IF('Unit Types - Emission Rates'!#REF!=0,"",'Unit Types - Emission Rates'!#REF!)</f>
        <v>#REF!</v>
      </c>
      <c r="C874" s="269" t="e">
        <f>IF('Unit Types - Emission Rates'!#REF!=0,"",'Unit Types - Emission Rates'!#REF!)</f>
        <v>#REF!</v>
      </c>
      <c r="D874" s="269" t="e">
        <f>IF('Unit Types - Emission Rates'!#REF!=0,"",'Unit Types - Emission Rates'!#REF!)</f>
        <v>#REF!</v>
      </c>
      <c r="E874" s="269" t="e">
        <f>IF('Unit Types - Emission Rates'!#REF!="","",'Unit Types - Emission Rates'!#REF!)</f>
        <v>#REF!</v>
      </c>
      <c r="F874" s="269" t="e">
        <f>IF('Unit Types - Emission Rates'!#REF!="","",'Unit Types - Emission Rates'!#REF!)</f>
        <v>#REF!</v>
      </c>
      <c r="G874" s="261"/>
      <c r="H874" s="262"/>
      <c r="I874" s="259"/>
    </row>
    <row r="875" spans="1:9" x14ac:dyDescent="0.2">
      <c r="A875" s="265" t="s">
        <v>433</v>
      </c>
      <c r="B875" s="269" t="e">
        <f>IF('Unit Types - Emission Rates'!#REF!=0,"",'Unit Types - Emission Rates'!#REF!)</f>
        <v>#REF!</v>
      </c>
      <c r="C875" s="269" t="e">
        <f>IF('Unit Types - Emission Rates'!#REF!=0,"",'Unit Types - Emission Rates'!#REF!)</f>
        <v>#REF!</v>
      </c>
      <c r="D875" s="269" t="e">
        <f>IF('Unit Types - Emission Rates'!#REF!=0,"",'Unit Types - Emission Rates'!#REF!)</f>
        <v>#REF!</v>
      </c>
      <c r="E875" s="269" t="e">
        <f>IF('Unit Types - Emission Rates'!#REF!="","",'Unit Types - Emission Rates'!#REF!)</f>
        <v>#REF!</v>
      </c>
      <c r="F875" s="269" t="e">
        <f>IF('Unit Types - Emission Rates'!#REF!="","",'Unit Types - Emission Rates'!#REF!)</f>
        <v>#REF!</v>
      </c>
      <c r="G875" s="261"/>
      <c r="H875" s="262"/>
      <c r="I875" s="259"/>
    </row>
    <row r="876" spans="1:9" x14ac:dyDescent="0.2">
      <c r="A876" s="265" t="s">
        <v>433</v>
      </c>
      <c r="B876" s="269" t="e">
        <f>IF('Unit Types - Emission Rates'!#REF!=0,"",'Unit Types - Emission Rates'!#REF!)</f>
        <v>#REF!</v>
      </c>
      <c r="C876" s="269" t="e">
        <f>IF('Unit Types - Emission Rates'!#REF!=0,"",'Unit Types - Emission Rates'!#REF!)</f>
        <v>#REF!</v>
      </c>
      <c r="D876" s="269" t="e">
        <f>IF('Unit Types - Emission Rates'!#REF!=0,"",'Unit Types - Emission Rates'!#REF!)</f>
        <v>#REF!</v>
      </c>
      <c r="E876" s="269" t="e">
        <f>IF('Unit Types - Emission Rates'!#REF!="","",'Unit Types - Emission Rates'!#REF!)</f>
        <v>#REF!</v>
      </c>
      <c r="F876" s="269" t="e">
        <f>IF('Unit Types - Emission Rates'!#REF!="","",'Unit Types - Emission Rates'!#REF!)</f>
        <v>#REF!</v>
      </c>
      <c r="G876" s="261"/>
      <c r="H876" s="262"/>
      <c r="I876" s="259"/>
    </row>
    <row r="877" spans="1:9" x14ac:dyDescent="0.2">
      <c r="A877" s="265" t="s">
        <v>433</v>
      </c>
      <c r="B877" s="269" t="e">
        <f>IF('Unit Types - Emission Rates'!#REF!=0,"",'Unit Types - Emission Rates'!#REF!)</f>
        <v>#REF!</v>
      </c>
      <c r="C877" s="269" t="e">
        <f>IF('Unit Types - Emission Rates'!#REF!=0,"",'Unit Types - Emission Rates'!#REF!)</f>
        <v>#REF!</v>
      </c>
      <c r="D877" s="269" t="e">
        <f>IF('Unit Types - Emission Rates'!#REF!=0,"",'Unit Types - Emission Rates'!#REF!)</f>
        <v>#REF!</v>
      </c>
      <c r="E877" s="269" t="e">
        <f>IF('Unit Types - Emission Rates'!#REF!="","",'Unit Types - Emission Rates'!#REF!)</f>
        <v>#REF!</v>
      </c>
      <c r="F877" s="269" t="e">
        <f>IF('Unit Types - Emission Rates'!#REF!="","",'Unit Types - Emission Rates'!#REF!)</f>
        <v>#REF!</v>
      </c>
      <c r="G877" s="261"/>
      <c r="H877" s="262"/>
      <c r="I877" s="259"/>
    </row>
    <row r="878" spans="1:9" x14ac:dyDescent="0.2">
      <c r="A878" s="265" t="s">
        <v>433</v>
      </c>
      <c r="B878" s="269" t="e">
        <f>IF('Unit Types - Emission Rates'!#REF!=0,"",'Unit Types - Emission Rates'!#REF!)</f>
        <v>#REF!</v>
      </c>
      <c r="C878" s="269" t="e">
        <f>IF('Unit Types - Emission Rates'!#REF!=0,"",'Unit Types - Emission Rates'!#REF!)</f>
        <v>#REF!</v>
      </c>
      <c r="D878" s="269" t="e">
        <f>IF('Unit Types - Emission Rates'!#REF!=0,"",'Unit Types - Emission Rates'!#REF!)</f>
        <v>#REF!</v>
      </c>
      <c r="E878" s="269" t="e">
        <f>IF('Unit Types - Emission Rates'!#REF!="","",'Unit Types - Emission Rates'!#REF!)</f>
        <v>#REF!</v>
      </c>
      <c r="F878" s="269" t="e">
        <f>IF('Unit Types - Emission Rates'!#REF!="","",'Unit Types - Emission Rates'!#REF!)</f>
        <v>#REF!</v>
      </c>
      <c r="G878" s="261"/>
      <c r="H878" s="262"/>
      <c r="I878" s="259"/>
    </row>
    <row r="879" spans="1:9" x14ac:dyDescent="0.2">
      <c r="A879" s="265" t="s">
        <v>433</v>
      </c>
      <c r="B879" s="269" t="e">
        <f>IF('Unit Types - Emission Rates'!#REF!=0,"",'Unit Types - Emission Rates'!#REF!)</f>
        <v>#REF!</v>
      </c>
      <c r="C879" s="269" t="e">
        <f>IF('Unit Types - Emission Rates'!#REF!=0,"",'Unit Types - Emission Rates'!#REF!)</f>
        <v>#REF!</v>
      </c>
      <c r="D879" s="269" t="e">
        <f>IF('Unit Types - Emission Rates'!#REF!=0,"",'Unit Types - Emission Rates'!#REF!)</f>
        <v>#REF!</v>
      </c>
      <c r="E879" s="269" t="e">
        <f>IF('Unit Types - Emission Rates'!#REF!="","",'Unit Types - Emission Rates'!#REF!)</f>
        <v>#REF!</v>
      </c>
      <c r="F879" s="269" t="e">
        <f>IF('Unit Types - Emission Rates'!#REF!="","",'Unit Types - Emission Rates'!#REF!)</f>
        <v>#REF!</v>
      </c>
      <c r="G879" s="261"/>
      <c r="H879" s="262"/>
      <c r="I879" s="259"/>
    </row>
    <row r="880" spans="1:9" x14ac:dyDescent="0.2">
      <c r="A880" s="265" t="s">
        <v>433</v>
      </c>
      <c r="B880" s="269" t="e">
        <f>IF('Unit Types - Emission Rates'!#REF!=0,"",'Unit Types - Emission Rates'!#REF!)</f>
        <v>#REF!</v>
      </c>
      <c r="C880" s="269" t="e">
        <f>IF('Unit Types - Emission Rates'!#REF!=0,"",'Unit Types - Emission Rates'!#REF!)</f>
        <v>#REF!</v>
      </c>
      <c r="D880" s="269" t="e">
        <f>IF('Unit Types - Emission Rates'!#REF!=0,"",'Unit Types - Emission Rates'!#REF!)</f>
        <v>#REF!</v>
      </c>
      <c r="E880" s="269" t="e">
        <f>IF('Unit Types - Emission Rates'!#REF!="","",'Unit Types - Emission Rates'!#REF!)</f>
        <v>#REF!</v>
      </c>
      <c r="F880" s="269" t="e">
        <f>IF('Unit Types - Emission Rates'!#REF!="","",'Unit Types - Emission Rates'!#REF!)</f>
        <v>#REF!</v>
      </c>
      <c r="G880" s="261"/>
      <c r="H880" s="262"/>
      <c r="I880" s="259"/>
    </row>
    <row r="881" spans="1:9" x14ac:dyDescent="0.2">
      <c r="A881" s="265" t="s">
        <v>433</v>
      </c>
      <c r="B881" s="269" t="e">
        <f>IF('Unit Types - Emission Rates'!#REF!=0,"",'Unit Types - Emission Rates'!#REF!)</f>
        <v>#REF!</v>
      </c>
      <c r="C881" s="269" t="e">
        <f>IF('Unit Types - Emission Rates'!#REF!=0,"",'Unit Types - Emission Rates'!#REF!)</f>
        <v>#REF!</v>
      </c>
      <c r="D881" s="269" t="e">
        <f>IF('Unit Types - Emission Rates'!#REF!=0,"",'Unit Types - Emission Rates'!#REF!)</f>
        <v>#REF!</v>
      </c>
      <c r="E881" s="269" t="e">
        <f>IF('Unit Types - Emission Rates'!#REF!="","",'Unit Types - Emission Rates'!#REF!)</f>
        <v>#REF!</v>
      </c>
      <c r="F881" s="269" t="e">
        <f>IF('Unit Types - Emission Rates'!#REF!="","",'Unit Types - Emission Rates'!#REF!)</f>
        <v>#REF!</v>
      </c>
      <c r="G881" s="261"/>
      <c r="H881" s="262"/>
      <c r="I881" s="259"/>
    </row>
    <row r="882" spans="1:9" x14ac:dyDescent="0.2">
      <c r="A882" s="265" t="s">
        <v>433</v>
      </c>
      <c r="B882" s="269" t="e">
        <f>IF('Unit Types - Emission Rates'!#REF!=0,"",'Unit Types - Emission Rates'!#REF!)</f>
        <v>#REF!</v>
      </c>
      <c r="C882" s="269" t="e">
        <f>IF('Unit Types - Emission Rates'!#REF!=0,"",'Unit Types - Emission Rates'!#REF!)</f>
        <v>#REF!</v>
      </c>
      <c r="D882" s="269" t="e">
        <f>IF('Unit Types - Emission Rates'!#REF!=0,"",'Unit Types - Emission Rates'!#REF!)</f>
        <v>#REF!</v>
      </c>
      <c r="E882" s="269" t="e">
        <f>IF('Unit Types - Emission Rates'!#REF!="","",'Unit Types - Emission Rates'!#REF!)</f>
        <v>#REF!</v>
      </c>
      <c r="F882" s="269" t="e">
        <f>IF('Unit Types - Emission Rates'!#REF!="","",'Unit Types - Emission Rates'!#REF!)</f>
        <v>#REF!</v>
      </c>
      <c r="G882" s="261"/>
      <c r="H882" s="262"/>
      <c r="I882" s="259"/>
    </row>
    <row r="883" spans="1:9" x14ac:dyDescent="0.2">
      <c r="A883" s="265" t="s">
        <v>433</v>
      </c>
      <c r="B883" s="269" t="e">
        <f>IF('Unit Types - Emission Rates'!#REF!=0,"",'Unit Types - Emission Rates'!#REF!)</f>
        <v>#REF!</v>
      </c>
      <c r="C883" s="269" t="e">
        <f>IF('Unit Types - Emission Rates'!#REF!=0,"",'Unit Types - Emission Rates'!#REF!)</f>
        <v>#REF!</v>
      </c>
      <c r="D883" s="269" t="e">
        <f>IF('Unit Types - Emission Rates'!#REF!=0,"",'Unit Types - Emission Rates'!#REF!)</f>
        <v>#REF!</v>
      </c>
      <c r="E883" s="269" t="e">
        <f>IF('Unit Types - Emission Rates'!#REF!="","",'Unit Types - Emission Rates'!#REF!)</f>
        <v>#REF!</v>
      </c>
      <c r="F883" s="269" t="e">
        <f>IF('Unit Types - Emission Rates'!#REF!="","",'Unit Types - Emission Rates'!#REF!)</f>
        <v>#REF!</v>
      </c>
      <c r="G883" s="261"/>
      <c r="H883" s="262"/>
      <c r="I883" s="259"/>
    </row>
    <row r="884" spans="1:9" x14ac:dyDescent="0.2">
      <c r="A884" s="265" t="s">
        <v>433</v>
      </c>
      <c r="B884" s="269" t="e">
        <f>IF('Unit Types - Emission Rates'!#REF!=0,"",'Unit Types - Emission Rates'!#REF!)</f>
        <v>#REF!</v>
      </c>
      <c r="C884" s="269" t="e">
        <f>IF('Unit Types - Emission Rates'!#REF!=0,"",'Unit Types - Emission Rates'!#REF!)</f>
        <v>#REF!</v>
      </c>
      <c r="D884" s="269" t="e">
        <f>IF('Unit Types - Emission Rates'!#REF!=0,"",'Unit Types - Emission Rates'!#REF!)</f>
        <v>#REF!</v>
      </c>
      <c r="E884" s="269" t="e">
        <f>IF('Unit Types - Emission Rates'!#REF!="","",'Unit Types - Emission Rates'!#REF!)</f>
        <v>#REF!</v>
      </c>
      <c r="F884" s="269" t="e">
        <f>IF('Unit Types - Emission Rates'!#REF!="","",'Unit Types - Emission Rates'!#REF!)</f>
        <v>#REF!</v>
      </c>
      <c r="G884" s="261"/>
      <c r="H884" s="262"/>
      <c r="I884" s="259"/>
    </row>
    <row r="885" spans="1:9" x14ac:dyDescent="0.2">
      <c r="A885" s="265" t="s">
        <v>433</v>
      </c>
      <c r="B885" s="269" t="e">
        <f>IF('Unit Types - Emission Rates'!#REF!=0,"",'Unit Types - Emission Rates'!#REF!)</f>
        <v>#REF!</v>
      </c>
      <c r="C885" s="269" t="e">
        <f>IF('Unit Types - Emission Rates'!#REF!=0,"",'Unit Types - Emission Rates'!#REF!)</f>
        <v>#REF!</v>
      </c>
      <c r="D885" s="269" t="e">
        <f>IF('Unit Types - Emission Rates'!#REF!=0,"",'Unit Types - Emission Rates'!#REF!)</f>
        <v>#REF!</v>
      </c>
      <c r="E885" s="269" t="e">
        <f>IF('Unit Types - Emission Rates'!#REF!="","",'Unit Types - Emission Rates'!#REF!)</f>
        <v>#REF!</v>
      </c>
      <c r="F885" s="269" t="e">
        <f>IF('Unit Types - Emission Rates'!#REF!="","",'Unit Types - Emission Rates'!#REF!)</f>
        <v>#REF!</v>
      </c>
      <c r="G885" s="261"/>
      <c r="H885" s="262"/>
      <c r="I885" s="259"/>
    </row>
    <row r="886" spans="1:9" x14ac:dyDescent="0.2">
      <c r="A886" s="265" t="s">
        <v>433</v>
      </c>
      <c r="B886" s="269" t="e">
        <f>IF('Unit Types - Emission Rates'!#REF!=0,"",'Unit Types - Emission Rates'!#REF!)</f>
        <v>#REF!</v>
      </c>
      <c r="C886" s="269" t="e">
        <f>IF('Unit Types - Emission Rates'!#REF!=0,"",'Unit Types - Emission Rates'!#REF!)</f>
        <v>#REF!</v>
      </c>
      <c r="D886" s="269" t="e">
        <f>IF('Unit Types - Emission Rates'!#REF!=0,"",'Unit Types - Emission Rates'!#REF!)</f>
        <v>#REF!</v>
      </c>
      <c r="E886" s="269" t="e">
        <f>IF('Unit Types - Emission Rates'!#REF!="","",'Unit Types - Emission Rates'!#REF!)</f>
        <v>#REF!</v>
      </c>
      <c r="F886" s="269" t="e">
        <f>IF('Unit Types - Emission Rates'!#REF!="","",'Unit Types - Emission Rates'!#REF!)</f>
        <v>#REF!</v>
      </c>
      <c r="G886" s="261"/>
      <c r="H886" s="262"/>
      <c r="I886" s="259"/>
    </row>
    <row r="887" spans="1:9" x14ac:dyDescent="0.2">
      <c r="A887" s="265" t="s">
        <v>433</v>
      </c>
      <c r="B887" s="269" t="e">
        <f>IF('Unit Types - Emission Rates'!#REF!=0,"",'Unit Types - Emission Rates'!#REF!)</f>
        <v>#REF!</v>
      </c>
      <c r="C887" s="269" t="e">
        <f>IF('Unit Types - Emission Rates'!#REF!=0,"",'Unit Types - Emission Rates'!#REF!)</f>
        <v>#REF!</v>
      </c>
      <c r="D887" s="269" t="e">
        <f>IF('Unit Types - Emission Rates'!#REF!=0,"",'Unit Types - Emission Rates'!#REF!)</f>
        <v>#REF!</v>
      </c>
      <c r="E887" s="269" t="e">
        <f>IF('Unit Types - Emission Rates'!#REF!="","",'Unit Types - Emission Rates'!#REF!)</f>
        <v>#REF!</v>
      </c>
      <c r="F887" s="269" t="e">
        <f>IF('Unit Types - Emission Rates'!#REF!="","",'Unit Types - Emission Rates'!#REF!)</f>
        <v>#REF!</v>
      </c>
      <c r="G887" s="261"/>
      <c r="H887" s="262"/>
      <c r="I887" s="259"/>
    </row>
    <row r="888" spans="1:9" x14ac:dyDescent="0.2">
      <c r="A888" s="265" t="s">
        <v>433</v>
      </c>
      <c r="B888" s="269" t="e">
        <f>IF('Unit Types - Emission Rates'!#REF!=0,"",'Unit Types - Emission Rates'!#REF!)</f>
        <v>#REF!</v>
      </c>
      <c r="C888" s="269" t="e">
        <f>IF('Unit Types - Emission Rates'!#REF!=0,"",'Unit Types - Emission Rates'!#REF!)</f>
        <v>#REF!</v>
      </c>
      <c r="D888" s="269" t="e">
        <f>IF('Unit Types - Emission Rates'!#REF!=0,"",'Unit Types - Emission Rates'!#REF!)</f>
        <v>#REF!</v>
      </c>
      <c r="E888" s="269" t="e">
        <f>IF('Unit Types - Emission Rates'!#REF!="","",'Unit Types - Emission Rates'!#REF!)</f>
        <v>#REF!</v>
      </c>
      <c r="F888" s="269" t="e">
        <f>IF('Unit Types - Emission Rates'!#REF!="","",'Unit Types - Emission Rates'!#REF!)</f>
        <v>#REF!</v>
      </c>
      <c r="G888" s="261"/>
      <c r="H888" s="262"/>
      <c r="I888" s="259"/>
    </row>
    <row r="889" spans="1:9" x14ac:dyDescent="0.2">
      <c r="A889" s="265" t="s">
        <v>433</v>
      </c>
      <c r="B889" s="269" t="e">
        <f>IF('Unit Types - Emission Rates'!#REF!=0,"",'Unit Types - Emission Rates'!#REF!)</f>
        <v>#REF!</v>
      </c>
      <c r="C889" s="269" t="e">
        <f>IF('Unit Types - Emission Rates'!#REF!=0,"",'Unit Types - Emission Rates'!#REF!)</f>
        <v>#REF!</v>
      </c>
      <c r="D889" s="269" t="e">
        <f>IF('Unit Types - Emission Rates'!#REF!=0,"",'Unit Types - Emission Rates'!#REF!)</f>
        <v>#REF!</v>
      </c>
      <c r="E889" s="269" t="e">
        <f>IF('Unit Types - Emission Rates'!#REF!="","",'Unit Types - Emission Rates'!#REF!)</f>
        <v>#REF!</v>
      </c>
      <c r="F889" s="269" t="e">
        <f>IF('Unit Types - Emission Rates'!#REF!="","",'Unit Types - Emission Rates'!#REF!)</f>
        <v>#REF!</v>
      </c>
      <c r="G889" s="261"/>
      <c r="H889" s="262"/>
      <c r="I889" s="259"/>
    </row>
    <row r="890" spans="1:9" x14ac:dyDescent="0.2">
      <c r="A890" s="265" t="s">
        <v>433</v>
      </c>
      <c r="B890" s="269" t="e">
        <f>IF('Unit Types - Emission Rates'!#REF!=0,"",'Unit Types - Emission Rates'!#REF!)</f>
        <v>#REF!</v>
      </c>
      <c r="C890" s="269" t="e">
        <f>IF('Unit Types - Emission Rates'!#REF!=0,"",'Unit Types - Emission Rates'!#REF!)</f>
        <v>#REF!</v>
      </c>
      <c r="D890" s="269" t="e">
        <f>IF('Unit Types - Emission Rates'!#REF!=0,"",'Unit Types - Emission Rates'!#REF!)</f>
        <v>#REF!</v>
      </c>
      <c r="E890" s="269" t="e">
        <f>IF('Unit Types - Emission Rates'!#REF!="","",'Unit Types - Emission Rates'!#REF!)</f>
        <v>#REF!</v>
      </c>
      <c r="F890" s="269" t="e">
        <f>IF('Unit Types - Emission Rates'!#REF!="","",'Unit Types - Emission Rates'!#REF!)</f>
        <v>#REF!</v>
      </c>
      <c r="G890" s="261"/>
      <c r="H890" s="262"/>
      <c r="I890" s="259"/>
    </row>
    <row r="891" spans="1:9" x14ac:dyDescent="0.2">
      <c r="A891" s="265" t="s">
        <v>433</v>
      </c>
      <c r="B891" s="269" t="e">
        <f>IF('Unit Types - Emission Rates'!#REF!=0,"",'Unit Types - Emission Rates'!#REF!)</f>
        <v>#REF!</v>
      </c>
      <c r="C891" s="269" t="e">
        <f>IF('Unit Types - Emission Rates'!#REF!=0,"",'Unit Types - Emission Rates'!#REF!)</f>
        <v>#REF!</v>
      </c>
      <c r="D891" s="269" t="e">
        <f>IF('Unit Types - Emission Rates'!#REF!=0,"",'Unit Types - Emission Rates'!#REF!)</f>
        <v>#REF!</v>
      </c>
      <c r="E891" s="269" t="e">
        <f>IF('Unit Types - Emission Rates'!#REF!="","",'Unit Types - Emission Rates'!#REF!)</f>
        <v>#REF!</v>
      </c>
      <c r="F891" s="269" t="e">
        <f>IF('Unit Types - Emission Rates'!#REF!="","",'Unit Types - Emission Rates'!#REF!)</f>
        <v>#REF!</v>
      </c>
      <c r="G891" s="261"/>
      <c r="H891" s="262"/>
      <c r="I891" s="259"/>
    </row>
    <row r="892" spans="1:9" x14ac:dyDescent="0.2">
      <c r="A892" s="265" t="s">
        <v>433</v>
      </c>
      <c r="B892" s="269" t="e">
        <f>IF('Unit Types - Emission Rates'!#REF!=0,"",'Unit Types - Emission Rates'!#REF!)</f>
        <v>#REF!</v>
      </c>
      <c r="C892" s="269" t="e">
        <f>IF('Unit Types - Emission Rates'!#REF!=0,"",'Unit Types - Emission Rates'!#REF!)</f>
        <v>#REF!</v>
      </c>
      <c r="D892" s="269" t="e">
        <f>IF('Unit Types - Emission Rates'!#REF!=0,"",'Unit Types - Emission Rates'!#REF!)</f>
        <v>#REF!</v>
      </c>
      <c r="E892" s="269" t="e">
        <f>IF('Unit Types - Emission Rates'!#REF!="","",'Unit Types - Emission Rates'!#REF!)</f>
        <v>#REF!</v>
      </c>
      <c r="F892" s="269" t="e">
        <f>IF('Unit Types - Emission Rates'!#REF!="","",'Unit Types - Emission Rates'!#REF!)</f>
        <v>#REF!</v>
      </c>
      <c r="G892" s="261"/>
      <c r="H892" s="262"/>
      <c r="I892" s="259"/>
    </row>
    <row r="893" spans="1:9" x14ac:dyDescent="0.2">
      <c r="A893" s="265" t="s">
        <v>433</v>
      </c>
      <c r="B893" s="269" t="e">
        <f>IF('Unit Types - Emission Rates'!#REF!=0,"",'Unit Types - Emission Rates'!#REF!)</f>
        <v>#REF!</v>
      </c>
      <c r="C893" s="269" t="e">
        <f>IF('Unit Types - Emission Rates'!#REF!=0,"",'Unit Types - Emission Rates'!#REF!)</f>
        <v>#REF!</v>
      </c>
      <c r="D893" s="269" t="e">
        <f>IF('Unit Types - Emission Rates'!#REF!=0,"",'Unit Types - Emission Rates'!#REF!)</f>
        <v>#REF!</v>
      </c>
      <c r="E893" s="269" t="e">
        <f>IF('Unit Types - Emission Rates'!#REF!="","",'Unit Types - Emission Rates'!#REF!)</f>
        <v>#REF!</v>
      </c>
      <c r="F893" s="269" t="e">
        <f>IF('Unit Types - Emission Rates'!#REF!="","",'Unit Types - Emission Rates'!#REF!)</f>
        <v>#REF!</v>
      </c>
      <c r="G893" s="261"/>
      <c r="H893" s="262"/>
      <c r="I893" s="259"/>
    </row>
    <row r="894" spans="1:9" x14ac:dyDescent="0.2">
      <c r="A894" s="265" t="s">
        <v>433</v>
      </c>
      <c r="B894" s="269" t="e">
        <f>IF('Unit Types - Emission Rates'!#REF!=0,"",'Unit Types - Emission Rates'!#REF!)</f>
        <v>#REF!</v>
      </c>
      <c r="C894" s="269" t="e">
        <f>IF('Unit Types - Emission Rates'!#REF!=0,"",'Unit Types - Emission Rates'!#REF!)</f>
        <v>#REF!</v>
      </c>
      <c r="D894" s="269" t="e">
        <f>IF('Unit Types - Emission Rates'!#REF!=0,"",'Unit Types - Emission Rates'!#REF!)</f>
        <v>#REF!</v>
      </c>
      <c r="E894" s="269" t="e">
        <f>IF('Unit Types - Emission Rates'!#REF!="","",'Unit Types - Emission Rates'!#REF!)</f>
        <v>#REF!</v>
      </c>
      <c r="F894" s="269" t="e">
        <f>IF('Unit Types - Emission Rates'!#REF!="","",'Unit Types - Emission Rates'!#REF!)</f>
        <v>#REF!</v>
      </c>
      <c r="G894" s="261"/>
      <c r="H894" s="262"/>
      <c r="I894" s="259"/>
    </row>
    <row r="895" spans="1:9" x14ac:dyDescent="0.2">
      <c r="A895" s="265" t="s">
        <v>433</v>
      </c>
      <c r="B895" s="269" t="e">
        <f>IF('Unit Types - Emission Rates'!#REF!=0,"",'Unit Types - Emission Rates'!#REF!)</f>
        <v>#REF!</v>
      </c>
      <c r="C895" s="269" t="e">
        <f>IF('Unit Types - Emission Rates'!#REF!=0,"",'Unit Types - Emission Rates'!#REF!)</f>
        <v>#REF!</v>
      </c>
      <c r="D895" s="269" t="e">
        <f>IF('Unit Types - Emission Rates'!#REF!=0,"",'Unit Types - Emission Rates'!#REF!)</f>
        <v>#REF!</v>
      </c>
      <c r="E895" s="269" t="e">
        <f>IF('Unit Types - Emission Rates'!#REF!="","",'Unit Types - Emission Rates'!#REF!)</f>
        <v>#REF!</v>
      </c>
      <c r="F895" s="269" t="e">
        <f>IF('Unit Types - Emission Rates'!#REF!="","",'Unit Types - Emission Rates'!#REF!)</f>
        <v>#REF!</v>
      </c>
      <c r="G895" s="261"/>
      <c r="H895" s="262"/>
      <c r="I895" s="259"/>
    </row>
    <row r="896" spans="1:9" x14ac:dyDescent="0.2">
      <c r="A896" s="265" t="s">
        <v>433</v>
      </c>
      <c r="B896" s="269" t="e">
        <f>IF('Unit Types - Emission Rates'!#REF!=0,"",'Unit Types - Emission Rates'!#REF!)</f>
        <v>#REF!</v>
      </c>
      <c r="C896" s="269" t="e">
        <f>IF('Unit Types - Emission Rates'!#REF!=0,"",'Unit Types - Emission Rates'!#REF!)</f>
        <v>#REF!</v>
      </c>
      <c r="D896" s="269" t="e">
        <f>IF('Unit Types - Emission Rates'!#REF!=0,"",'Unit Types - Emission Rates'!#REF!)</f>
        <v>#REF!</v>
      </c>
      <c r="E896" s="269" t="e">
        <f>IF('Unit Types - Emission Rates'!#REF!="","",'Unit Types - Emission Rates'!#REF!)</f>
        <v>#REF!</v>
      </c>
      <c r="F896" s="269" t="e">
        <f>IF('Unit Types - Emission Rates'!#REF!="","",'Unit Types - Emission Rates'!#REF!)</f>
        <v>#REF!</v>
      </c>
      <c r="G896" s="261"/>
      <c r="H896" s="262"/>
      <c r="I896" s="259"/>
    </row>
    <row r="897" spans="1:9" x14ac:dyDescent="0.2">
      <c r="A897" s="265" t="s">
        <v>433</v>
      </c>
      <c r="B897" s="269" t="e">
        <f>IF('Unit Types - Emission Rates'!#REF!=0,"",'Unit Types - Emission Rates'!#REF!)</f>
        <v>#REF!</v>
      </c>
      <c r="C897" s="269" t="e">
        <f>IF('Unit Types - Emission Rates'!#REF!=0,"",'Unit Types - Emission Rates'!#REF!)</f>
        <v>#REF!</v>
      </c>
      <c r="D897" s="269" t="e">
        <f>IF('Unit Types - Emission Rates'!#REF!=0,"",'Unit Types - Emission Rates'!#REF!)</f>
        <v>#REF!</v>
      </c>
      <c r="E897" s="269" t="e">
        <f>IF('Unit Types - Emission Rates'!#REF!="","",'Unit Types - Emission Rates'!#REF!)</f>
        <v>#REF!</v>
      </c>
      <c r="F897" s="269" t="e">
        <f>IF('Unit Types - Emission Rates'!#REF!="","",'Unit Types - Emission Rates'!#REF!)</f>
        <v>#REF!</v>
      </c>
      <c r="G897" s="261"/>
      <c r="H897" s="262"/>
      <c r="I897" s="259"/>
    </row>
    <row r="898" spans="1:9" x14ac:dyDescent="0.2">
      <c r="A898" s="265" t="s">
        <v>433</v>
      </c>
      <c r="B898" s="269" t="e">
        <f>IF('Unit Types - Emission Rates'!#REF!=0,"",'Unit Types - Emission Rates'!#REF!)</f>
        <v>#REF!</v>
      </c>
      <c r="C898" s="269" t="e">
        <f>IF('Unit Types - Emission Rates'!#REF!=0,"",'Unit Types - Emission Rates'!#REF!)</f>
        <v>#REF!</v>
      </c>
      <c r="D898" s="269" t="e">
        <f>IF('Unit Types - Emission Rates'!#REF!=0,"",'Unit Types - Emission Rates'!#REF!)</f>
        <v>#REF!</v>
      </c>
      <c r="E898" s="269" t="e">
        <f>IF('Unit Types - Emission Rates'!#REF!="","",'Unit Types - Emission Rates'!#REF!)</f>
        <v>#REF!</v>
      </c>
      <c r="F898" s="269" t="e">
        <f>IF('Unit Types - Emission Rates'!#REF!="","",'Unit Types - Emission Rates'!#REF!)</f>
        <v>#REF!</v>
      </c>
      <c r="G898" s="261"/>
      <c r="H898" s="262"/>
      <c r="I898" s="259"/>
    </row>
    <row r="899" spans="1:9" x14ac:dyDescent="0.2">
      <c r="A899" s="265" t="s">
        <v>433</v>
      </c>
      <c r="B899" s="269" t="e">
        <f>IF('Unit Types - Emission Rates'!#REF!=0,"",'Unit Types - Emission Rates'!#REF!)</f>
        <v>#REF!</v>
      </c>
      <c r="C899" s="269" t="e">
        <f>IF('Unit Types - Emission Rates'!#REF!=0,"",'Unit Types - Emission Rates'!#REF!)</f>
        <v>#REF!</v>
      </c>
      <c r="D899" s="269" t="e">
        <f>IF('Unit Types - Emission Rates'!#REF!=0,"",'Unit Types - Emission Rates'!#REF!)</f>
        <v>#REF!</v>
      </c>
      <c r="E899" s="269" t="e">
        <f>IF('Unit Types - Emission Rates'!#REF!="","",'Unit Types - Emission Rates'!#REF!)</f>
        <v>#REF!</v>
      </c>
      <c r="F899" s="269" t="e">
        <f>IF('Unit Types - Emission Rates'!#REF!="","",'Unit Types - Emission Rates'!#REF!)</f>
        <v>#REF!</v>
      </c>
      <c r="G899" s="261"/>
      <c r="H899" s="262"/>
      <c r="I899" s="259"/>
    </row>
    <row r="900" spans="1:9" x14ac:dyDescent="0.2">
      <c r="A900" s="265" t="s">
        <v>433</v>
      </c>
      <c r="B900" s="269" t="e">
        <f>IF('Unit Types - Emission Rates'!#REF!=0,"",'Unit Types - Emission Rates'!#REF!)</f>
        <v>#REF!</v>
      </c>
      <c r="C900" s="269" t="e">
        <f>IF('Unit Types - Emission Rates'!#REF!=0,"",'Unit Types - Emission Rates'!#REF!)</f>
        <v>#REF!</v>
      </c>
      <c r="D900" s="269" t="e">
        <f>IF('Unit Types - Emission Rates'!#REF!=0,"",'Unit Types - Emission Rates'!#REF!)</f>
        <v>#REF!</v>
      </c>
      <c r="E900" s="269" t="e">
        <f>IF('Unit Types - Emission Rates'!#REF!="","",'Unit Types - Emission Rates'!#REF!)</f>
        <v>#REF!</v>
      </c>
      <c r="F900" s="269" t="e">
        <f>IF('Unit Types - Emission Rates'!#REF!="","",'Unit Types - Emission Rates'!#REF!)</f>
        <v>#REF!</v>
      </c>
      <c r="G900" s="261"/>
      <c r="H900" s="262"/>
      <c r="I900" s="259"/>
    </row>
    <row r="901" spans="1:9" x14ac:dyDescent="0.2">
      <c r="A901" s="265" t="s">
        <v>433</v>
      </c>
      <c r="B901" s="269" t="e">
        <f>IF('Unit Types - Emission Rates'!#REF!=0,"",'Unit Types - Emission Rates'!#REF!)</f>
        <v>#REF!</v>
      </c>
      <c r="C901" s="269" t="e">
        <f>IF('Unit Types - Emission Rates'!#REF!=0,"",'Unit Types - Emission Rates'!#REF!)</f>
        <v>#REF!</v>
      </c>
      <c r="D901" s="269" t="e">
        <f>IF('Unit Types - Emission Rates'!#REF!=0,"",'Unit Types - Emission Rates'!#REF!)</f>
        <v>#REF!</v>
      </c>
      <c r="E901" s="269" t="e">
        <f>IF('Unit Types - Emission Rates'!#REF!="","",'Unit Types - Emission Rates'!#REF!)</f>
        <v>#REF!</v>
      </c>
      <c r="F901" s="269" t="e">
        <f>IF('Unit Types - Emission Rates'!#REF!="","",'Unit Types - Emission Rates'!#REF!)</f>
        <v>#REF!</v>
      </c>
      <c r="G901" s="261"/>
      <c r="H901" s="262"/>
      <c r="I901" s="259"/>
    </row>
    <row r="902" spans="1:9" x14ac:dyDescent="0.2">
      <c r="A902" s="265" t="s">
        <v>433</v>
      </c>
      <c r="B902" s="269" t="e">
        <f>IF('Unit Types - Emission Rates'!#REF!=0,"",'Unit Types - Emission Rates'!#REF!)</f>
        <v>#REF!</v>
      </c>
      <c r="C902" s="269" t="e">
        <f>IF('Unit Types - Emission Rates'!#REF!=0,"",'Unit Types - Emission Rates'!#REF!)</f>
        <v>#REF!</v>
      </c>
      <c r="D902" s="269" t="e">
        <f>IF('Unit Types - Emission Rates'!#REF!=0,"",'Unit Types - Emission Rates'!#REF!)</f>
        <v>#REF!</v>
      </c>
      <c r="E902" s="269" t="e">
        <f>IF('Unit Types - Emission Rates'!#REF!="","",'Unit Types - Emission Rates'!#REF!)</f>
        <v>#REF!</v>
      </c>
      <c r="F902" s="269" t="e">
        <f>IF('Unit Types - Emission Rates'!#REF!="","",'Unit Types - Emission Rates'!#REF!)</f>
        <v>#REF!</v>
      </c>
      <c r="G902" s="261"/>
      <c r="H902" s="262"/>
      <c r="I902" s="259"/>
    </row>
    <row r="903" spans="1:9" x14ac:dyDescent="0.2">
      <c r="A903" s="265" t="s">
        <v>433</v>
      </c>
      <c r="B903" s="269" t="e">
        <f>IF('Unit Types - Emission Rates'!#REF!=0,"",'Unit Types - Emission Rates'!#REF!)</f>
        <v>#REF!</v>
      </c>
      <c r="C903" s="269" t="e">
        <f>IF('Unit Types - Emission Rates'!#REF!=0,"",'Unit Types - Emission Rates'!#REF!)</f>
        <v>#REF!</v>
      </c>
      <c r="D903" s="269" t="e">
        <f>IF('Unit Types - Emission Rates'!#REF!=0,"",'Unit Types - Emission Rates'!#REF!)</f>
        <v>#REF!</v>
      </c>
      <c r="E903" s="269" t="e">
        <f>IF('Unit Types - Emission Rates'!#REF!="","",'Unit Types - Emission Rates'!#REF!)</f>
        <v>#REF!</v>
      </c>
      <c r="F903" s="269" t="e">
        <f>IF('Unit Types - Emission Rates'!#REF!="","",'Unit Types - Emission Rates'!#REF!)</f>
        <v>#REF!</v>
      </c>
      <c r="G903" s="261"/>
      <c r="H903" s="262"/>
      <c r="I903" s="259"/>
    </row>
    <row r="904" spans="1:9" x14ac:dyDescent="0.2">
      <c r="A904" s="265" t="s">
        <v>433</v>
      </c>
      <c r="B904" s="269" t="e">
        <f>IF('Unit Types - Emission Rates'!#REF!=0,"",'Unit Types - Emission Rates'!#REF!)</f>
        <v>#REF!</v>
      </c>
      <c r="C904" s="269" t="e">
        <f>IF('Unit Types - Emission Rates'!#REF!=0,"",'Unit Types - Emission Rates'!#REF!)</f>
        <v>#REF!</v>
      </c>
      <c r="D904" s="269" t="e">
        <f>IF('Unit Types - Emission Rates'!#REF!=0,"",'Unit Types - Emission Rates'!#REF!)</f>
        <v>#REF!</v>
      </c>
      <c r="E904" s="269" t="e">
        <f>IF('Unit Types - Emission Rates'!#REF!="","",'Unit Types - Emission Rates'!#REF!)</f>
        <v>#REF!</v>
      </c>
      <c r="F904" s="269" t="e">
        <f>IF('Unit Types - Emission Rates'!#REF!="","",'Unit Types - Emission Rates'!#REF!)</f>
        <v>#REF!</v>
      </c>
      <c r="G904" s="261"/>
      <c r="H904" s="262"/>
      <c r="I904" s="259"/>
    </row>
    <row r="905" spans="1:9" x14ac:dyDescent="0.2">
      <c r="A905" s="265" t="s">
        <v>433</v>
      </c>
      <c r="B905" s="269" t="e">
        <f>IF('Unit Types - Emission Rates'!#REF!=0,"",'Unit Types - Emission Rates'!#REF!)</f>
        <v>#REF!</v>
      </c>
      <c r="C905" s="269" t="e">
        <f>IF('Unit Types - Emission Rates'!#REF!=0,"",'Unit Types - Emission Rates'!#REF!)</f>
        <v>#REF!</v>
      </c>
      <c r="D905" s="269" t="e">
        <f>IF('Unit Types - Emission Rates'!#REF!=0,"",'Unit Types - Emission Rates'!#REF!)</f>
        <v>#REF!</v>
      </c>
      <c r="E905" s="269" t="e">
        <f>IF('Unit Types - Emission Rates'!#REF!="","",'Unit Types - Emission Rates'!#REF!)</f>
        <v>#REF!</v>
      </c>
      <c r="F905" s="269" t="e">
        <f>IF('Unit Types - Emission Rates'!#REF!="","",'Unit Types - Emission Rates'!#REF!)</f>
        <v>#REF!</v>
      </c>
      <c r="G905" s="261"/>
      <c r="H905" s="262"/>
      <c r="I905" s="259"/>
    </row>
    <row r="906" spans="1:9" x14ac:dyDescent="0.2">
      <c r="A906" s="265" t="s">
        <v>433</v>
      </c>
      <c r="B906" s="269" t="e">
        <f>IF('Unit Types - Emission Rates'!#REF!=0,"",'Unit Types - Emission Rates'!#REF!)</f>
        <v>#REF!</v>
      </c>
      <c r="C906" s="269" t="e">
        <f>IF('Unit Types - Emission Rates'!#REF!=0,"",'Unit Types - Emission Rates'!#REF!)</f>
        <v>#REF!</v>
      </c>
      <c r="D906" s="269" t="e">
        <f>IF('Unit Types - Emission Rates'!#REF!=0,"",'Unit Types - Emission Rates'!#REF!)</f>
        <v>#REF!</v>
      </c>
      <c r="E906" s="269" t="e">
        <f>IF('Unit Types - Emission Rates'!#REF!="","",'Unit Types - Emission Rates'!#REF!)</f>
        <v>#REF!</v>
      </c>
      <c r="F906" s="269" t="e">
        <f>IF('Unit Types - Emission Rates'!#REF!="","",'Unit Types - Emission Rates'!#REF!)</f>
        <v>#REF!</v>
      </c>
      <c r="G906" s="261"/>
      <c r="H906" s="262"/>
      <c r="I906" s="259"/>
    </row>
    <row r="907" spans="1:9" x14ac:dyDescent="0.2">
      <c r="A907" s="265" t="s">
        <v>433</v>
      </c>
      <c r="B907" s="269" t="e">
        <f>IF('Unit Types - Emission Rates'!#REF!=0,"",'Unit Types - Emission Rates'!#REF!)</f>
        <v>#REF!</v>
      </c>
      <c r="C907" s="269" t="e">
        <f>IF('Unit Types - Emission Rates'!#REF!=0,"",'Unit Types - Emission Rates'!#REF!)</f>
        <v>#REF!</v>
      </c>
      <c r="D907" s="269" t="e">
        <f>IF('Unit Types - Emission Rates'!#REF!=0,"",'Unit Types - Emission Rates'!#REF!)</f>
        <v>#REF!</v>
      </c>
      <c r="E907" s="269" t="e">
        <f>IF('Unit Types - Emission Rates'!#REF!="","",'Unit Types - Emission Rates'!#REF!)</f>
        <v>#REF!</v>
      </c>
      <c r="F907" s="269" t="e">
        <f>IF('Unit Types - Emission Rates'!#REF!="","",'Unit Types - Emission Rates'!#REF!)</f>
        <v>#REF!</v>
      </c>
      <c r="G907" s="261"/>
      <c r="H907" s="262"/>
      <c r="I907" s="259"/>
    </row>
    <row r="908" spans="1:9" x14ac:dyDescent="0.2">
      <c r="A908" s="265" t="s">
        <v>433</v>
      </c>
      <c r="B908" s="269" t="e">
        <f>IF('Unit Types - Emission Rates'!#REF!=0,"",'Unit Types - Emission Rates'!#REF!)</f>
        <v>#REF!</v>
      </c>
      <c r="C908" s="269" t="e">
        <f>IF('Unit Types - Emission Rates'!#REF!=0,"",'Unit Types - Emission Rates'!#REF!)</f>
        <v>#REF!</v>
      </c>
      <c r="D908" s="269" t="e">
        <f>IF('Unit Types - Emission Rates'!#REF!=0,"",'Unit Types - Emission Rates'!#REF!)</f>
        <v>#REF!</v>
      </c>
      <c r="E908" s="269" t="e">
        <f>IF('Unit Types - Emission Rates'!#REF!="","",'Unit Types - Emission Rates'!#REF!)</f>
        <v>#REF!</v>
      </c>
      <c r="F908" s="269" t="e">
        <f>IF('Unit Types - Emission Rates'!#REF!="","",'Unit Types - Emission Rates'!#REF!)</f>
        <v>#REF!</v>
      </c>
      <c r="G908" s="261"/>
      <c r="H908" s="262"/>
      <c r="I908" s="259"/>
    </row>
    <row r="909" spans="1:9" x14ac:dyDescent="0.2">
      <c r="A909" s="265" t="s">
        <v>433</v>
      </c>
      <c r="B909" s="269" t="e">
        <f>IF('Unit Types - Emission Rates'!#REF!=0,"",'Unit Types - Emission Rates'!#REF!)</f>
        <v>#REF!</v>
      </c>
      <c r="C909" s="269" t="e">
        <f>IF('Unit Types - Emission Rates'!#REF!=0,"",'Unit Types - Emission Rates'!#REF!)</f>
        <v>#REF!</v>
      </c>
      <c r="D909" s="269" t="e">
        <f>IF('Unit Types - Emission Rates'!#REF!=0,"",'Unit Types - Emission Rates'!#REF!)</f>
        <v>#REF!</v>
      </c>
      <c r="E909" s="269" t="e">
        <f>IF('Unit Types - Emission Rates'!#REF!="","",'Unit Types - Emission Rates'!#REF!)</f>
        <v>#REF!</v>
      </c>
      <c r="F909" s="269" t="e">
        <f>IF('Unit Types - Emission Rates'!#REF!="","",'Unit Types - Emission Rates'!#REF!)</f>
        <v>#REF!</v>
      </c>
      <c r="G909" s="261"/>
      <c r="H909" s="262"/>
      <c r="I909" s="259"/>
    </row>
    <row r="910" spans="1:9" x14ac:dyDescent="0.2">
      <c r="A910" s="265" t="s">
        <v>433</v>
      </c>
      <c r="B910" s="269" t="e">
        <f>IF('Unit Types - Emission Rates'!#REF!=0,"",'Unit Types - Emission Rates'!#REF!)</f>
        <v>#REF!</v>
      </c>
      <c r="C910" s="269" t="e">
        <f>IF('Unit Types - Emission Rates'!#REF!=0,"",'Unit Types - Emission Rates'!#REF!)</f>
        <v>#REF!</v>
      </c>
      <c r="D910" s="269" t="e">
        <f>IF('Unit Types - Emission Rates'!#REF!=0,"",'Unit Types - Emission Rates'!#REF!)</f>
        <v>#REF!</v>
      </c>
      <c r="E910" s="269" t="e">
        <f>IF('Unit Types - Emission Rates'!#REF!="","",'Unit Types - Emission Rates'!#REF!)</f>
        <v>#REF!</v>
      </c>
      <c r="F910" s="269" t="e">
        <f>IF('Unit Types - Emission Rates'!#REF!="","",'Unit Types - Emission Rates'!#REF!)</f>
        <v>#REF!</v>
      </c>
      <c r="G910" s="261"/>
      <c r="H910" s="262"/>
      <c r="I910" s="259"/>
    </row>
    <row r="911" spans="1:9" x14ac:dyDescent="0.2">
      <c r="A911" s="265" t="s">
        <v>433</v>
      </c>
      <c r="B911" s="269" t="e">
        <f>IF('Unit Types - Emission Rates'!#REF!=0,"",'Unit Types - Emission Rates'!#REF!)</f>
        <v>#REF!</v>
      </c>
      <c r="C911" s="269" t="e">
        <f>IF('Unit Types - Emission Rates'!#REF!=0,"",'Unit Types - Emission Rates'!#REF!)</f>
        <v>#REF!</v>
      </c>
      <c r="D911" s="269" t="e">
        <f>IF('Unit Types - Emission Rates'!#REF!=0,"",'Unit Types - Emission Rates'!#REF!)</f>
        <v>#REF!</v>
      </c>
      <c r="E911" s="269" t="e">
        <f>IF('Unit Types - Emission Rates'!#REF!="","",'Unit Types - Emission Rates'!#REF!)</f>
        <v>#REF!</v>
      </c>
      <c r="F911" s="269" t="e">
        <f>IF('Unit Types - Emission Rates'!#REF!="","",'Unit Types - Emission Rates'!#REF!)</f>
        <v>#REF!</v>
      </c>
      <c r="G911" s="261"/>
      <c r="H911" s="262"/>
      <c r="I911" s="259"/>
    </row>
    <row r="912" spans="1:9" x14ac:dyDescent="0.2">
      <c r="A912" s="265" t="s">
        <v>433</v>
      </c>
      <c r="B912" s="269" t="e">
        <f>IF('Unit Types - Emission Rates'!#REF!=0,"",'Unit Types - Emission Rates'!#REF!)</f>
        <v>#REF!</v>
      </c>
      <c r="C912" s="269" t="e">
        <f>IF('Unit Types - Emission Rates'!#REF!=0,"",'Unit Types - Emission Rates'!#REF!)</f>
        <v>#REF!</v>
      </c>
      <c r="D912" s="269" t="e">
        <f>IF('Unit Types - Emission Rates'!#REF!=0,"",'Unit Types - Emission Rates'!#REF!)</f>
        <v>#REF!</v>
      </c>
      <c r="E912" s="269" t="e">
        <f>IF('Unit Types - Emission Rates'!#REF!="","",'Unit Types - Emission Rates'!#REF!)</f>
        <v>#REF!</v>
      </c>
      <c r="F912" s="269" t="e">
        <f>IF('Unit Types - Emission Rates'!#REF!="","",'Unit Types - Emission Rates'!#REF!)</f>
        <v>#REF!</v>
      </c>
      <c r="G912" s="261"/>
      <c r="H912" s="262"/>
      <c r="I912" s="259"/>
    </row>
    <row r="913" spans="1:9" x14ac:dyDescent="0.2">
      <c r="A913" s="265" t="s">
        <v>433</v>
      </c>
      <c r="B913" s="269" t="e">
        <f>IF('Unit Types - Emission Rates'!#REF!=0,"",'Unit Types - Emission Rates'!#REF!)</f>
        <v>#REF!</v>
      </c>
      <c r="C913" s="269" t="e">
        <f>IF('Unit Types - Emission Rates'!#REF!=0,"",'Unit Types - Emission Rates'!#REF!)</f>
        <v>#REF!</v>
      </c>
      <c r="D913" s="269" t="e">
        <f>IF('Unit Types - Emission Rates'!#REF!=0,"",'Unit Types - Emission Rates'!#REF!)</f>
        <v>#REF!</v>
      </c>
      <c r="E913" s="269" t="e">
        <f>IF('Unit Types - Emission Rates'!#REF!="","",'Unit Types - Emission Rates'!#REF!)</f>
        <v>#REF!</v>
      </c>
      <c r="F913" s="269" t="e">
        <f>IF('Unit Types - Emission Rates'!#REF!="","",'Unit Types - Emission Rates'!#REF!)</f>
        <v>#REF!</v>
      </c>
      <c r="G913" s="261"/>
      <c r="H913" s="262"/>
      <c r="I913" s="259"/>
    </row>
    <row r="914" spans="1:9" x14ac:dyDescent="0.2">
      <c r="A914" s="265" t="s">
        <v>433</v>
      </c>
      <c r="B914" s="269" t="e">
        <f>IF('Unit Types - Emission Rates'!#REF!=0,"",'Unit Types - Emission Rates'!#REF!)</f>
        <v>#REF!</v>
      </c>
      <c r="C914" s="269" t="e">
        <f>IF('Unit Types - Emission Rates'!#REF!=0,"",'Unit Types - Emission Rates'!#REF!)</f>
        <v>#REF!</v>
      </c>
      <c r="D914" s="269" t="e">
        <f>IF('Unit Types - Emission Rates'!#REF!=0,"",'Unit Types - Emission Rates'!#REF!)</f>
        <v>#REF!</v>
      </c>
      <c r="E914" s="269" t="e">
        <f>IF('Unit Types - Emission Rates'!#REF!="","",'Unit Types - Emission Rates'!#REF!)</f>
        <v>#REF!</v>
      </c>
      <c r="F914" s="269" t="e">
        <f>IF('Unit Types - Emission Rates'!#REF!="","",'Unit Types - Emission Rates'!#REF!)</f>
        <v>#REF!</v>
      </c>
      <c r="G914" s="261"/>
      <c r="H914" s="262"/>
      <c r="I914" s="259"/>
    </row>
    <row r="915" spans="1:9" x14ac:dyDescent="0.2">
      <c r="A915" s="265" t="s">
        <v>433</v>
      </c>
      <c r="B915" s="269" t="e">
        <f>IF('Unit Types - Emission Rates'!#REF!=0,"",'Unit Types - Emission Rates'!#REF!)</f>
        <v>#REF!</v>
      </c>
      <c r="C915" s="269" t="e">
        <f>IF('Unit Types - Emission Rates'!#REF!=0,"",'Unit Types - Emission Rates'!#REF!)</f>
        <v>#REF!</v>
      </c>
      <c r="D915" s="269" t="e">
        <f>IF('Unit Types - Emission Rates'!#REF!=0,"",'Unit Types - Emission Rates'!#REF!)</f>
        <v>#REF!</v>
      </c>
      <c r="E915" s="269" t="e">
        <f>IF('Unit Types - Emission Rates'!#REF!="","",'Unit Types - Emission Rates'!#REF!)</f>
        <v>#REF!</v>
      </c>
      <c r="F915" s="269" t="e">
        <f>IF('Unit Types - Emission Rates'!#REF!="","",'Unit Types - Emission Rates'!#REF!)</f>
        <v>#REF!</v>
      </c>
      <c r="G915" s="261"/>
      <c r="H915" s="262"/>
      <c r="I915" s="259"/>
    </row>
    <row r="916" spans="1:9" x14ac:dyDescent="0.2">
      <c r="A916" s="265" t="s">
        <v>433</v>
      </c>
      <c r="B916" s="269" t="e">
        <f>IF('Unit Types - Emission Rates'!#REF!=0,"",'Unit Types - Emission Rates'!#REF!)</f>
        <v>#REF!</v>
      </c>
      <c r="C916" s="269" t="e">
        <f>IF('Unit Types - Emission Rates'!#REF!=0,"",'Unit Types - Emission Rates'!#REF!)</f>
        <v>#REF!</v>
      </c>
      <c r="D916" s="269" t="e">
        <f>IF('Unit Types - Emission Rates'!#REF!=0,"",'Unit Types - Emission Rates'!#REF!)</f>
        <v>#REF!</v>
      </c>
      <c r="E916" s="269" t="e">
        <f>IF('Unit Types - Emission Rates'!#REF!="","",'Unit Types - Emission Rates'!#REF!)</f>
        <v>#REF!</v>
      </c>
      <c r="F916" s="269" t="e">
        <f>IF('Unit Types - Emission Rates'!#REF!="","",'Unit Types - Emission Rates'!#REF!)</f>
        <v>#REF!</v>
      </c>
      <c r="G916" s="261"/>
      <c r="H916" s="262"/>
      <c r="I916" s="259"/>
    </row>
    <row r="917" spans="1:9" x14ac:dyDescent="0.2">
      <c r="A917" s="265" t="s">
        <v>433</v>
      </c>
      <c r="B917" s="269" t="e">
        <f>IF('Unit Types - Emission Rates'!#REF!=0,"",'Unit Types - Emission Rates'!#REF!)</f>
        <v>#REF!</v>
      </c>
      <c r="C917" s="269" t="e">
        <f>IF('Unit Types - Emission Rates'!#REF!=0,"",'Unit Types - Emission Rates'!#REF!)</f>
        <v>#REF!</v>
      </c>
      <c r="D917" s="269" t="e">
        <f>IF('Unit Types - Emission Rates'!#REF!=0,"",'Unit Types - Emission Rates'!#REF!)</f>
        <v>#REF!</v>
      </c>
      <c r="E917" s="269" t="e">
        <f>IF('Unit Types - Emission Rates'!#REF!="","",'Unit Types - Emission Rates'!#REF!)</f>
        <v>#REF!</v>
      </c>
      <c r="F917" s="269" t="e">
        <f>IF('Unit Types - Emission Rates'!#REF!="","",'Unit Types - Emission Rates'!#REF!)</f>
        <v>#REF!</v>
      </c>
      <c r="G917" s="261"/>
      <c r="H917" s="262"/>
      <c r="I917" s="259"/>
    </row>
    <row r="918" spans="1:9" x14ac:dyDescent="0.2">
      <c r="A918" s="265" t="s">
        <v>433</v>
      </c>
      <c r="B918" s="269" t="e">
        <f>IF('Unit Types - Emission Rates'!#REF!=0,"",'Unit Types - Emission Rates'!#REF!)</f>
        <v>#REF!</v>
      </c>
      <c r="C918" s="269" t="e">
        <f>IF('Unit Types - Emission Rates'!#REF!=0,"",'Unit Types - Emission Rates'!#REF!)</f>
        <v>#REF!</v>
      </c>
      <c r="D918" s="269" t="e">
        <f>IF('Unit Types - Emission Rates'!#REF!=0,"",'Unit Types - Emission Rates'!#REF!)</f>
        <v>#REF!</v>
      </c>
      <c r="E918" s="269" t="e">
        <f>IF('Unit Types - Emission Rates'!#REF!="","",'Unit Types - Emission Rates'!#REF!)</f>
        <v>#REF!</v>
      </c>
      <c r="F918" s="269" t="e">
        <f>IF('Unit Types - Emission Rates'!#REF!="","",'Unit Types - Emission Rates'!#REF!)</f>
        <v>#REF!</v>
      </c>
      <c r="G918" s="261"/>
      <c r="H918" s="262"/>
      <c r="I918" s="259"/>
    </row>
    <row r="919" spans="1:9" x14ac:dyDescent="0.2">
      <c r="A919" s="265" t="s">
        <v>433</v>
      </c>
      <c r="B919" s="269" t="e">
        <f>IF('Unit Types - Emission Rates'!#REF!=0,"",'Unit Types - Emission Rates'!#REF!)</f>
        <v>#REF!</v>
      </c>
      <c r="C919" s="269" t="e">
        <f>IF('Unit Types - Emission Rates'!#REF!=0,"",'Unit Types - Emission Rates'!#REF!)</f>
        <v>#REF!</v>
      </c>
      <c r="D919" s="269" t="e">
        <f>IF('Unit Types - Emission Rates'!#REF!=0,"",'Unit Types - Emission Rates'!#REF!)</f>
        <v>#REF!</v>
      </c>
      <c r="E919" s="269" t="e">
        <f>IF('Unit Types - Emission Rates'!#REF!="","",'Unit Types - Emission Rates'!#REF!)</f>
        <v>#REF!</v>
      </c>
      <c r="F919" s="269" t="e">
        <f>IF('Unit Types - Emission Rates'!#REF!="","",'Unit Types - Emission Rates'!#REF!)</f>
        <v>#REF!</v>
      </c>
      <c r="G919" s="261"/>
      <c r="H919" s="262"/>
      <c r="I919" s="259"/>
    </row>
    <row r="920" spans="1:9" x14ac:dyDescent="0.2">
      <c r="A920" s="265" t="s">
        <v>433</v>
      </c>
      <c r="B920" s="269" t="e">
        <f>IF('Unit Types - Emission Rates'!#REF!=0,"",'Unit Types - Emission Rates'!#REF!)</f>
        <v>#REF!</v>
      </c>
      <c r="C920" s="269" t="e">
        <f>IF('Unit Types - Emission Rates'!#REF!=0,"",'Unit Types - Emission Rates'!#REF!)</f>
        <v>#REF!</v>
      </c>
      <c r="D920" s="269" t="e">
        <f>IF('Unit Types - Emission Rates'!#REF!=0,"",'Unit Types - Emission Rates'!#REF!)</f>
        <v>#REF!</v>
      </c>
      <c r="E920" s="269" t="e">
        <f>IF('Unit Types - Emission Rates'!#REF!="","",'Unit Types - Emission Rates'!#REF!)</f>
        <v>#REF!</v>
      </c>
      <c r="F920" s="269" t="e">
        <f>IF('Unit Types - Emission Rates'!#REF!="","",'Unit Types - Emission Rates'!#REF!)</f>
        <v>#REF!</v>
      </c>
      <c r="G920" s="261"/>
      <c r="H920" s="262"/>
      <c r="I920" s="259"/>
    </row>
    <row r="921" spans="1:9" x14ac:dyDescent="0.2">
      <c r="A921" s="265" t="s">
        <v>433</v>
      </c>
      <c r="B921" s="269" t="e">
        <f>IF('Unit Types - Emission Rates'!#REF!=0,"",'Unit Types - Emission Rates'!#REF!)</f>
        <v>#REF!</v>
      </c>
      <c r="C921" s="269" t="e">
        <f>IF('Unit Types - Emission Rates'!#REF!=0,"",'Unit Types - Emission Rates'!#REF!)</f>
        <v>#REF!</v>
      </c>
      <c r="D921" s="269" t="e">
        <f>IF('Unit Types - Emission Rates'!#REF!=0,"",'Unit Types - Emission Rates'!#REF!)</f>
        <v>#REF!</v>
      </c>
      <c r="E921" s="269" t="e">
        <f>IF('Unit Types - Emission Rates'!#REF!="","",'Unit Types - Emission Rates'!#REF!)</f>
        <v>#REF!</v>
      </c>
      <c r="F921" s="269" t="e">
        <f>IF('Unit Types - Emission Rates'!#REF!="","",'Unit Types - Emission Rates'!#REF!)</f>
        <v>#REF!</v>
      </c>
      <c r="G921" s="261"/>
      <c r="H921" s="262"/>
      <c r="I921" s="259"/>
    </row>
    <row r="922" spans="1:9" x14ac:dyDescent="0.2">
      <c r="A922" s="265" t="s">
        <v>433</v>
      </c>
      <c r="B922" s="269" t="e">
        <f>IF('Unit Types - Emission Rates'!#REF!=0,"",'Unit Types - Emission Rates'!#REF!)</f>
        <v>#REF!</v>
      </c>
      <c r="C922" s="269" t="e">
        <f>IF('Unit Types - Emission Rates'!#REF!=0,"",'Unit Types - Emission Rates'!#REF!)</f>
        <v>#REF!</v>
      </c>
      <c r="D922" s="269" t="e">
        <f>IF('Unit Types - Emission Rates'!#REF!=0,"",'Unit Types - Emission Rates'!#REF!)</f>
        <v>#REF!</v>
      </c>
      <c r="E922" s="269" t="e">
        <f>IF('Unit Types - Emission Rates'!#REF!="","",'Unit Types - Emission Rates'!#REF!)</f>
        <v>#REF!</v>
      </c>
      <c r="F922" s="269" t="e">
        <f>IF('Unit Types - Emission Rates'!#REF!="","",'Unit Types - Emission Rates'!#REF!)</f>
        <v>#REF!</v>
      </c>
      <c r="G922" s="261"/>
      <c r="H922" s="262"/>
      <c r="I922" s="259"/>
    </row>
    <row r="923" spans="1:9" x14ac:dyDescent="0.2">
      <c r="A923" s="265" t="s">
        <v>433</v>
      </c>
      <c r="B923" s="269" t="e">
        <f>IF('Unit Types - Emission Rates'!#REF!=0,"",'Unit Types - Emission Rates'!#REF!)</f>
        <v>#REF!</v>
      </c>
      <c r="C923" s="269" t="e">
        <f>IF('Unit Types - Emission Rates'!#REF!=0,"",'Unit Types - Emission Rates'!#REF!)</f>
        <v>#REF!</v>
      </c>
      <c r="D923" s="269" t="e">
        <f>IF('Unit Types - Emission Rates'!#REF!=0,"",'Unit Types - Emission Rates'!#REF!)</f>
        <v>#REF!</v>
      </c>
      <c r="E923" s="269" t="e">
        <f>IF('Unit Types - Emission Rates'!#REF!="","",'Unit Types - Emission Rates'!#REF!)</f>
        <v>#REF!</v>
      </c>
      <c r="F923" s="269" t="e">
        <f>IF('Unit Types - Emission Rates'!#REF!="","",'Unit Types - Emission Rates'!#REF!)</f>
        <v>#REF!</v>
      </c>
      <c r="G923" s="261"/>
      <c r="H923" s="262"/>
      <c r="I923" s="259"/>
    </row>
    <row r="924" spans="1:9" x14ac:dyDescent="0.2">
      <c r="A924" s="265" t="s">
        <v>433</v>
      </c>
      <c r="B924" s="269" t="e">
        <f>IF('Unit Types - Emission Rates'!#REF!=0,"",'Unit Types - Emission Rates'!#REF!)</f>
        <v>#REF!</v>
      </c>
      <c r="C924" s="269" t="e">
        <f>IF('Unit Types - Emission Rates'!#REF!=0,"",'Unit Types - Emission Rates'!#REF!)</f>
        <v>#REF!</v>
      </c>
      <c r="D924" s="269" t="e">
        <f>IF('Unit Types - Emission Rates'!#REF!=0,"",'Unit Types - Emission Rates'!#REF!)</f>
        <v>#REF!</v>
      </c>
      <c r="E924" s="269" t="e">
        <f>IF('Unit Types - Emission Rates'!#REF!="","",'Unit Types - Emission Rates'!#REF!)</f>
        <v>#REF!</v>
      </c>
      <c r="F924" s="269" t="e">
        <f>IF('Unit Types - Emission Rates'!#REF!="","",'Unit Types - Emission Rates'!#REF!)</f>
        <v>#REF!</v>
      </c>
      <c r="G924" s="261"/>
      <c r="H924" s="262"/>
      <c r="I924" s="259"/>
    </row>
    <row r="925" spans="1:9" x14ac:dyDescent="0.2">
      <c r="A925" s="265" t="s">
        <v>433</v>
      </c>
      <c r="B925" s="269" t="e">
        <f>IF('Unit Types - Emission Rates'!#REF!=0,"",'Unit Types - Emission Rates'!#REF!)</f>
        <v>#REF!</v>
      </c>
      <c r="C925" s="269" t="e">
        <f>IF('Unit Types - Emission Rates'!#REF!=0,"",'Unit Types - Emission Rates'!#REF!)</f>
        <v>#REF!</v>
      </c>
      <c r="D925" s="269" t="e">
        <f>IF('Unit Types - Emission Rates'!#REF!=0,"",'Unit Types - Emission Rates'!#REF!)</f>
        <v>#REF!</v>
      </c>
      <c r="E925" s="269" t="e">
        <f>IF('Unit Types - Emission Rates'!#REF!="","",'Unit Types - Emission Rates'!#REF!)</f>
        <v>#REF!</v>
      </c>
      <c r="F925" s="269" t="e">
        <f>IF('Unit Types - Emission Rates'!#REF!="","",'Unit Types - Emission Rates'!#REF!)</f>
        <v>#REF!</v>
      </c>
      <c r="G925" s="261"/>
      <c r="H925" s="262"/>
      <c r="I925" s="259"/>
    </row>
    <row r="926" spans="1:9" x14ac:dyDescent="0.2">
      <c r="A926" s="265" t="s">
        <v>433</v>
      </c>
      <c r="B926" s="269" t="e">
        <f>IF('Unit Types - Emission Rates'!#REF!=0,"",'Unit Types - Emission Rates'!#REF!)</f>
        <v>#REF!</v>
      </c>
      <c r="C926" s="269" t="e">
        <f>IF('Unit Types - Emission Rates'!#REF!=0,"",'Unit Types - Emission Rates'!#REF!)</f>
        <v>#REF!</v>
      </c>
      <c r="D926" s="269" t="e">
        <f>IF('Unit Types - Emission Rates'!#REF!=0,"",'Unit Types - Emission Rates'!#REF!)</f>
        <v>#REF!</v>
      </c>
      <c r="E926" s="269" t="e">
        <f>IF('Unit Types - Emission Rates'!#REF!="","",'Unit Types - Emission Rates'!#REF!)</f>
        <v>#REF!</v>
      </c>
      <c r="F926" s="269" t="e">
        <f>IF('Unit Types - Emission Rates'!#REF!="","",'Unit Types - Emission Rates'!#REF!)</f>
        <v>#REF!</v>
      </c>
      <c r="G926" s="261"/>
      <c r="H926" s="262"/>
      <c r="I926" s="259"/>
    </row>
    <row r="927" spans="1:9" x14ac:dyDescent="0.2">
      <c r="A927" s="265" t="s">
        <v>433</v>
      </c>
      <c r="B927" s="269" t="e">
        <f>IF('Unit Types - Emission Rates'!#REF!=0,"",'Unit Types - Emission Rates'!#REF!)</f>
        <v>#REF!</v>
      </c>
      <c r="C927" s="269" t="e">
        <f>IF('Unit Types - Emission Rates'!#REF!=0,"",'Unit Types - Emission Rates'!#REF!)</f>
        <v>#REF!</v>
      </c>
      <c r="D927" s="269" t="e">
        <f>IF('Unit Types - Emission Rates'!#REF!=0,"",'Unit Types - Emission Rates'!#REF!)</f>
        <v>#REF!</v>
      </c>
      <c r="E927" s="269" t="e">
        <f>IF('Unit Types - Emission Rates'!#REF!="","",'Unit Types - Emission Rates'!#REF!)</f>
        <v>#REF!</v>
      </c>
      <c r="F927" s="269" t="e">
        <f>IF('Unit Types - Emission Rates'!#REF!="","",'Unit Types - Emission Rates'!#REF!)</f>
        <v>#REF!</v>
      </c>
      <c r="G927" s="261"/>
      <c r="H927" s="262"/>
      <c r="I927" s="259"/>
    </row>
    <row r="928" spans="1:9" x14ac:dyDescent="0.2">
      <c r="A928" s="265" t="s">
        <v>433</v>
      </c>
      <c r="B928" s="269" t="e">
        <f>IF('Unit Types - Emission Rates'!#REF!=0,"",'Unit Types - Emission Rates'!#REF!)</f>
        <v>#REF!</v>
      </c>
      <c r="C928" s="269" t="e">
        <f>IF('Unit Types - Emission Rates'!#REF!=0,"",'Unit Types - Emission Rates'!#REF!)</f>
        <v>#REF!</v>
      </c>
      <c r="D928" s="269" t="e">
        <f>IF('Unit Types - Emission Rates'!#REF!=0,"",'Unit Types - Emission Rates'!#REF!)</f>
        <v>#REF!</v>
      </c>
      <c r="E928" s="269" t="e">
        <f>IF('Unit Types - Emission Rates'!#REF!="","",'Unit Types - Emission Rates'!#REF!)</f>
        <v>#REF!</v>
      </c>
      <c r="F928" s="269" t="e">
        <f>IF('Unit Types - Emission Rates'!#REF!="","",'Unit Types - Emission Rates'!#REF!)</f>
        <v>#REF!</v>
      </c>
      <c r="G928" s="261"/>
      <c r="H928" s="262"/>
      <c r="I928" s="259"/>
    </row>
    <row r="929" spans="1:9" x14ac:dyDescent="0.2">
      <c r="A929" s="265" t="s">
        <v>433</v>
      </c>
      <c r="B929" s="269" t="e">
        <f>IF('Unit Types - Emission Rates'!#REF!=0,"",'Unit Types - Emission Rates'!#REF!)</f>
        <v>#REF!</v>
      </c>
      <c r="C929" s="269" t="e">
        <f>IF('Unit Types - Emission Rates'!#REF!=0,"",'Unit Types - Emission Rates'!#REF!)</f>
        <v>#REF!</v>
      </c>
      <c r="D929" s="269" t="e">
        <f>IF('Unit Types - Emission Rates'!#REF!=0,"",'Unit Types - Emission Rates'!#REF!)</f>
        <v>#REF!</v>
      </c>
      <c r="E929" s="269" t="e">
        <f>IF('Unit Types - Emission Rates'!#REF!="","",'Unit Types - Emission Rates'!#REF!)</f>
        <v>#REF!</v>
      </c>
      <c r="F929" s="269" t="e">
        <f>IF('Unit Types - Emission Rates'!#REF!="","",'Unit Types - Emission Rates'!#REF!)</f>
        <v>#REF!</v>
      </c>
      <c r="G929" s="261"/>
      <c r="H929" s="262"/>
      <c r="I929" s="259"/>
    </row>
    <row r="930" spans="1:9" x14ac:dyDescent="0.2">
      <c r="A930" s="265" t="s">
        <v>433</v>
      </c>
      <c r="B930" s="269" t="e">
        <f>IF('Unit Types - Emission Rates'!#REF!=0,"",'Unit Types - Emission Rates'!#REF!)</f>
        <v>#REF!</v>
      </c>
      <c r="C930" s="269" t="e">
        <f>IF('Unit Types - Emission Rates'!#REF!=0,"",'Unit Types - Emission Rates'!#REF!)</f>
        <v>#REF!</v>
      </c>
      <c r="D930" s="269" t="e">
        <f>IF('Unit Types - Emission Rates'!#REF!=0,"",'Unit Types - Emission Rates'!#REF!)</f>
        <v>#REF!</v>
      </c>
      <c r="E930" s="269" t="e">
        <f>IF('Unit Types - Emission Rates'!#REF!="","",'Unit Types - Emission Rates'!#REF!)</f>
        <v>#REF!</v>
      </c>
      <c r="F930" s="269" t="e">
        <f>IF('Unit Types - Emission Rates'!#REF!="","",'Unit Types - Emission Rates'!#REF!)</f>
        <v>#REF!</v>
      </c>
      <c r="G930" s="261"/>
      <c r="H930" s="262"/>
      <c r="I930" s="259"/>
    </row>
    <row r="931" spans="1:9" x14ac:dyDescent="0.2">
      <c r="A931" s="265" t="s">
        <v>433</v>
      </c>
      <c r="B931" s="269" t="e">
        <f>IF('Unit Types - Emission Rates'!#REF!=0,"",'Unit Types - Emission Rates'!#REF!)</f>
        <v>#REF!</v>
      </c>
      <c r="C931" s="269" t="e">
        <f>IF('Unit Types - Emission Rates'!#REF!=0,"",'Unit Types - Emission Rates'!#REF!)</f>
        <v>#REF!</v>
      </c>
      <c r="D931" s="269" t="e">
        <f>IF('Unit Types - Emission Rates'!#REF!=0,"",'Unit Types - Emission Rates'!#REF!)</f>
        <v>#REF!</v>
      </c>
      <c r="E931" s="269" t="e">
        <f>IF('Unit Types - Emission Rates'!#REF!="","",'Unit Types - Emission Rates'!#REF!)</f>
        <v>#REF!</v>
      </c>
      <c r="F931" s="269" t="e">
        <f>IF('Unit Types - Emission Rates'!#REF!="","",'Unit Types - Emission Rates'!#REF!)</f>
        <v>#REF!</v>
      </c>
      <c r="G931" s="261"/>
      <c r="H931" s="262"/>
      <c r="I931" s="259"/>
    </row>
    <row r="932" spans="1:9" x14ac:dyDescent="0.2">
      <c r="A932" s="265" t="s">
        <v>433</v>
      </c>
      <c r="B932" s="269" t="e">
        <f>IF('Unit Types - Emission Rates'!#REF!=0,"",'Unit Types - Emission Rates'!#REF!)</f>
        <v>#REF!</v>
      </c>
      <c r="C932" s="269" t="e">
        <f>IF('Unit Types - Emission Rates'!#REF!=0,"",'Unit Types - Emission Rates'!#REF!)</f>
        <v>#REF!</v>
      </c>
      <c r="D932" s="269" t="e">
        <f>IF('Unit Types - Emission Rates'!#REF!=0,"",'Unit Types - Emission Rates'!#REF!)</f>
        <v>#REF!</v>
      </c>
      <c r="E932" s="269" t="e">
        <f>IF('Unit Types - Emission Rates'!#REF!="","",'Unit Types - Emission Rates'!#REF!)</f>
        <v>#REF!</v>
      </c>
      <c r="F932" s="269" t="e">
        <f>IF('Unit Types - Emission Rates'!#REF!="","",'Unit Types - Emission Rates'!#REF!)</f>
        <v>#REF!</v>
      </c>
      <c r="G932" s="261"/>
      <c r="H932" s="262"/>
      <c r="I932" s="259"/>
    </row>
    <row r="933" spans="1:9" x14ac:dyDescent="0.2">
      <c r="A933" s="265" t="s">
        <v>433</v>
      </c>
      <c r="B933" s="269" t="e">
        <f>IF('Unit Types - Emission Rates'!#REF!=0,"",'Unit Types - Emission Rates'!#REF!)</f>
        <v>#REF!</v>
      </c>
      <c r="C933" s="269" t="e">
        <f>IF('Unit Types - Emission Rates'!#REF!=0,"",'Unit Types - Emission Rates'!#REF!)</f>
        <v>#REF!</v>
      </c>
      <c r="D933" s="269" t="e">
        <f>IF('Unit Types - Emission Rates'!#REF!=0,"",'Unit Types - Emission Rates'!#REF!)</f>
        <v>#REF!</v>
      </c>
      <c r="E933" s="269" t="e">
        <f>IF('Unit Types - Emission Rates'!#REF!="","",'Unit Types - Emission Rates'!#REF!)</f>
        <v>#REF!</v>
      </c>
      <c r="F933" s="269" t="e">
        <f>IF('Unit Types - Emission Rates'!#REF!="","",'Unit Types - Emission Rates'!#REF!)</f>
        <v>#REF!</v>
      </c>
      <c r="G933" s="261"/>
      <c r="H933" s="262"/>
      <c r="I933" s="259"/>
    </row>
    <row r="934" spans="1:9" x14ac:dyDescent="0.2">
      <c r="A934" s="265" t="s">
        <v>433</v>
      </c>
      <c r="B934" s="269" t="e">
        <f>IF('Unit Types - Emission Rates'!#REF!=0,"",'Unit Types - Emission Rates'!#REF!)</f>
        <v>#REF!</v>
      </c>
      <c r="C934" s="269" t="e">
        <f>IF('Unit Types - Emission Rates'!#REF!=0,"",'Unit Types - Emission Rates'!#REF!)</f>
        <v>#REF!</v>
      </c>
      <c r="D934" s="269" t="e">
        <f>IF('Unit Types - Emission Rates'!#REF!=0,"",'Unit Types - Emission Rates'!#REF!)</f>
        <v>#REF!</v>
      </c>
      <c r="E934" s="269" t="e">
        <f>IF('Unit Types - Emission Rates'!#REF!="","",'Unit Types - Emission Rates'!#REF!)</f>
        <v>#REF!</v>
      </c>
      <c r="F934" s="269" t="e">
        <f>IF('Unit Types - Emission Rates'!#REF!="","",'Unit Types - Emission Rates'!#REF!)</f>
        <v>#REF!</v>
      </c>
      <c r="G934" s="261"/>
      <c r="H934" s="262"/>
      <c r="I934" s="259"/>
    </row>
    <row r="935" spans="1:9" x14ac:dyDescent="0.2">
      <c r="A935" s="265" t="s">
        <v>433</v>
      </c>
      <c r="B935" s="269" t="e">
        <f>IF('Unit Types - Emission Rates'!#REF!=0,"",'Unit Types - Emission Rates'!#REF!)</f>
        <v>#REF!</v>
      </c>
      <c r="C935" s="269" t="e">
        <f>IF('Unit Types - Emission Rates'!#REF!=0,"",'Unit Types - Emission Rates'!#REF!)</f>
        <v>#REF!</v>
      </c>
      <c r="D935" s="269" t="e">
        <f>IF('Unit Types - Emission Rates'!#REF!=0,"",'Unit Types - Emission Rates'!#REF!)</f>
        <v>#REF!</v>
      </c>
      <c r="E935" s="269" t="e">
        <f>IF('Unit Types - Emission Rates'!#REF!="","",'Unit Types - Emission Rates'!#REF!)</f>
        <v>#REF!</v>
      </c>
      <c r="F935" s="269" t="e">
        <f>IF('Unit Types - Emission Rates'!#REF!="","",'Unit Types - Emission Rates'!#REF!)</f>
        <v>#REF!</v>
      </c>
      <c r="G935" s="261"/>
      <c r="H935" s="262"/>
      <c r="I935" s="259"/>
    </row>
    <row r="936" spans="1:9" x14ac:dyDescent="0.2">
      <c r="A936" s="265" t="s">
        <v>433</v>
      </c>
      <c r="B936" s="269" t="e">
        <f>IF('Unit Types - Emission Rates'!#REF!=0,"",'Unit Types - Emission Rates'!#REF!)</f>
        <v>#REF!</v>
      </c>
      <c r="C936" s="269" t="e">
        <f>IF('Unit Types - Emission Rates'!#REF!=0,"",'Unit Types - Emission Rates'!#REF!)</f>
        <v>#REF!</v>
      </c>
      <c r="D936" s="269" t="e">
        <f>IF('Unit Types - Emission Rates'!#REF!=0,"",'Unit Types - Emission Rates'!#REF!)</f>
        <v>#REF!</v>
      </c>
      <c r="E936" s="269" t="e">
        <f>IF('Unit Types - Emission Rates'!#REF!="","",'Unit Types - Emission Rates'!#REF!)</f>
        <v>#REF!</v>
      </c>
      <c r="F936" s="269" t="e">
        <f>IF('Unit Types - Emission Rates'!#REF!="","",'Unit Types - Emission Rates'!#REF!)</f>
        <v>#REF!</v>
      </c>
      <c r="G936" s="261"/>
      <c r="H936" s="262"/>
      <c r="I936" s="259"/>
    </row>
    <row r="937" spans="1:9" x14ac:dyDescent="0.2">
      <c r="A937" s="265" t="s">
        <v>433</v>
      </c>
      <c r="B937" s="269" t="e">
        <f>IF('Unit Types - Emission Rates'!#REF!=0,"",'Unit Types - Emission Rates'!#REF!)</f>
        <v>#REF!</v>
      </c>
      <c r="C937" s="269" t="e">
        <f>IF('Unit Types - Emission Rates'!#REF!=0,"",'Unit Types - Emission Rates'!#REF!)</f>
        <v>#REF!</v>
      </c>
      <c r="D937" s="269" t="e">
        <f>IF('Unit Types - Emission Rates'!#REF!=0,"",'Unit Types - Emission Rates'!#REF!)</f>
        <v>#REF!</v>
      </c>
      <c r="E937" s="269" t="e">
        <f>IF('Unit Types - Emission Rates'!#REF!="","",'Unit Types - Emission Rates'!#REF!)</f>
        <v>#REF!</v>
      </c>
      <c r="F937" s="269" t="e">
        <f>IF('Unit Types - Emission Rates'!#REF!="","",'Unit Types - Emission Rates'!#REF!)</f>
        <v>#REF!</v>
      </c>
      <c r="G937" s="261"/>
      <c r="H937" s="262"/>
      <c r="I937" s="259"/>
    </row>
    <row r="938" spans="1:9" x14ac:dyDescent="0.2">
      <c r="A938" s="265" t="s">
        <v>433</v>
      </c>
      <c r="B938" s="269" t="e">
        <f>IF('Unit Types - Emission Rates'!#REF!=0,"",'Unit Types - Emission Rates'!#REF!)</f>
        <v>#REF!</v>
      </c>
      <c r="C938" s="269" t="e">
        <f>IF('Unit Types - Emission Rates'!#REF!=0,"",'Unit Types - Emission Rates'!#REF!)</f>
        <v>#REF!</v>
      </c>
      <c r="D938" s="269" t="e">
        <f>IF('Unit Types - Emission Rates'!#REF!=0,"",'Unit Types - Emission Rates'!#REF!)</f>
        <v>#REF!</v>
      </c>
      <c r="E938" s="269" t="e">
        <f>IF('Unit Types - Emission Rates'!#REF!="","",'Unit Types - Emission Rates'!#REF!)</f>
        <v>#REF!</v>
      </c>
      <c r="F938" s="269" t="e">
        <f>IF('Unit Types - Emission Rates'!#REF!="","",'Unit Types - Emission Rates'!#REF!)</f>
        <v>#REF!</v>
      </c>
      <c r="G938" s="261"/>
      <c r="H938" s="262"/>
      <c r="I938" s="259"/>
    </row>
    <row r="939" spans="1:9" x14ac:dyDescent="0.2">
      <c r="A939" s="265" t="s">
        <v>433</v>
      </c>
      <c r="B939" s="269" t="e">
        <f>IF('Unit Types - Emission Rates'!#REF!=0,"",'Unit Types - Emission Rates'!#REF!)</f>
        <v>#REF!</v>
      </c>
      <c r="C939" s="269" t="e">
        <f>IF('Unit Types - Emission Rates'!#REF!=0,"",'Unit Types - Emission Rates'!#REF!)</f>
        <v>#REF!</v>
      </c>
      <c r="D939" s="269" t="e">
        <f>IF('Unit Types - Emission Rates'!#REF!=0,"",'Unit Types - Emission Rates'!#REF!)</f>
        <v>#REF!</v>
      </c>
      <c r="E939" s="269" t="e">
        <f>IF('Unit Types - Emission Rates'!#REF!="","",'Unit Types - Emission Rates'!#REF!)</f>
        <v>#REF!</v>
      </c>
      <c r="F939" s="269" t="e">
        <f>IF('Unit Types - Emission Rates'!#REF!="","",'Unit Types - Emission Rates'!#REF!)</f>
        <v>#REF!</v>
      </c>
      <c r="G939" s="261"/>
      <c r="H939" s="262"/>
      <c r="I939" s="259"/>
    </row>
    <row r="940" spans="1:9" x14ac:dyDescent="0.2">
      <c r="A940" s="265" t="s">
        <v>433</v>
      </c>
      <c r="B940" s="269" t="e">
        <f>IF('Unit Types - Emission Rates'!#REF!=0,"",'Unit Types - Emission Rates'!#REF!)</f>
        <v>#REF!</v>
      </c>
      <c r="C940" s="269" t="e">
        <f>IF('Unit Types - Emission Rates'!#REF!=0,"",'Unit Types - Emission Rates'!#REF!)</f>
        <v>#REF!</v>
      </c>
      <c r="D940" s="269" t="e">
        <f>IF('Unit Types - Emission Rates'!#REF!=0,"",'Unit Types - Emission Rates'!#REF!)</f>
        <v>#REF!</v>
      </c>
      <c r="E940" s="269" t="e">
        <f>IF('Unit Types - Emission Rates'!#REF!="","",'Unit Types - Emission Rates'!#REF!)</f>
        <v>#REF!</v>
      </c>
      <c r="F940" s="269" t="e">
        <f>IF('Unit Types - Emission Rates'!#REF!="","",'Unit Types - Emission Rates'!#REF!)</f>
        <v>#REF!</v>
      </c>
      <c r="G940" s="261"/>
      <c r="H940" s="262"/>
      <c r="I940" s="259"/>
    </row>
    <row r="941" spans="1:9" x14ac:dyDescent="0.2">
      <c r="A941" s="265" t="s">
        <v>433</v>
      </c>
      <c r="B941" s="269" t="e">
        <f>IF('Unit Types - Emission Rates'!#REF!=0,"",'Unit Types - Emission Rates'!#REF!)</f>
        <v>#REF!</v>
      </c>
      <c r="C941" s="269" t="e">
        <f>IF('Unit Types - Emission Rates'!#REF!=0,"",'Unit Types - Emission Rates'!#REF!)</f>
        <v>#REF!</v>
      </c>
      <c r="D941" s="269" t="e">
        <f>IF('Unit Types - Emission Rates'!#REF!=0,"",'Unit Types - Emission Rates'!#REF!)</f>
        <v>#REF!</v>
      </c>
      <c r="E941" s="269" t="e">
        <f>IF('Unit Types - Emission Rates'!#REF!="","",'Unit Types - Emission Rates'!#REF!)</f>
        <v>#REF!</v>
      </c>
      <c r="F941" s="269" t="e">
        <f>IF('Unit Types - Emission Rates'!#REF!="","",'Unit Types - Emission Rates'!#REF!)</f>
        <v>#REF!</v>
      </c>
      <c r="G941" s="261"/>
      <c r="H941" s="262"/>
      <c r="I941" s="259"/>
    </row>
    <row r="942" spans="1:9" x14ac:dyDescent="0.2">
      <c r="A942" s="265" t="s">
        <v>433</v>
      </c>
      <c r="B942" s="269" t="e">
        <f>IF('Unit Types - Emission Rates'!#REF!=0,"",'Unit Types - Emission Rates'!#REF!)</f>
        <v>#REF!</v>
      </c>
      <c r="C942" s="269" t="e">
        <f>IF('Unit Types - Emission Rates'!#REF!=0,"",'Unit Types - Emission Rates'!#REF!)</f>
        <v>#REF!</v>
      </c>
      <c r="D942" s="269" t="e">
        <f>IF('Unit Types - Emission Rates'!#REF!=0,"",'Unit Types - Emission Rates'!#REF!)</f>
        <v>#REF!</v>
      </c>
      <c r="E942" s="269" t="e">
        <f>IF('Unit Types - Emission Rates'!#REF!="","",'Unit Types - Emission Rates'!#REF!)</f>
        <v>#REF!</v>
      </c>
      <c r="F942" s="269" t="e">
        <f>IF('Unit Types - Emission Rates'!#REF!="","",'Unit Types - Emission Rates'!#REF!)</f>
        <v>#REF!</v>
      </c>
      <c r="G942" s="261"/>
      <c r="H942" s="262"/>
      <c r="I942" s="259"/>
    </row>
    <row r="943" spans="1:9" x14ac:dyDescent="0.2">
      <c r="A943" s="265" t="s">
        <v>433</v>
      </c>
      <c r="B943" s="269" t="e">
        <f>IF('Unit Types - Emission Rates'!#REF!=0,"",'Unit Types - Emission Rates'!#REF!)</f>
        <v>#REF!</v>
      </c>
      <c r="C943" s="269" t="e">
        <f>IF('Unit Types - Emission Rates'!#REF!=0,"",'Unit Types - Emission Rates'!#REF!)</f>
        <v>#REF!</v>
      </c>
      <c r="D943" s="269" t="e">
        <f>IF('Unit Types - Emission Rates'!#REF!=0,"",'Unit Types - Emission Rates'!#REF!)</f>
        <v>#REF!</v>
      </c>
      <c r="E943" s="269" t="e">
        <f>IF('Unit Types - Emission Rates'!#REF!="","",'Unit Types - Emission Rates'!#REF!)</f>
        <v>#REF!</v>
      </c>
      <c r="F943" s="269" t="e">
        <f>IF('Unit Types - Emission Rates'!#REF!="","",'Unit Types - Emission Rates'!#REF!)</f>
        <v>#REF!</v>
      </c>
      <c r="G943" s="261"/>
      <c r="H943" s="262"/>
      <c r="I943" s="259"/>
    </row>
    <row r="944" spans="1:9" x14ac:dyDescent="0.2">
      <c r="A944" s="265" t="s">
        <v>433</v>
      </c>
      <c r="B944" s="269" t="e">
        <f>IF('Unit Types - Emission Rates'!#REF!=0,"",'Unit Types - Emission Rates'!#REF!)</f>
        <v>#REF!</v>
      </c>
      <c r="C944" s="269" t="e">
        <f>IF('Unit Types - Emission Rates'!#REF!=0,"",'Unit Types - Emission Rates'!#REF!)</f>
        <v>#REF!</v>
      </c>
      <c r="D944" s="269" t="e">
        <f>IF('Unit Types - Emission Rates'!#REF!=0,"",'Unit Types - Emission Rates'!#REF!)</f>
        <v>#REF!</v>
      </c>
      <c r="E944" s="269" t="e">
        <f>IF('Unit Types - Emission Rates'!#REF!="","",'Unit Types - Emission Rates'!#REF!)</f>
        <v>#REF!</v>
      </c>
      <c r="F944" s="269" t="e">
        <f>IF('Unit Types - Emission Rates'!#REF!="","",'Unit Types - Emission Rates'!#REF!)</f>
        <v>#REF!</v>
      </c>
      <c r="G944" s="261"/>
      <c r="H944" s="262"/>
      <c r="I944" s="259"/>
    </row>
    <row r="945" spans="1:9" x14ac:dyDescent="0.2">
      <c r="A945" s="265" t="s">
        <v>433</v>
      </c>
      <c r="B945" s="269" t="e">
        <f>IF('Unit Types - Emission Rates'!#REF!=0,"",'Unit Types - Emission Rates'!#REF!)</f>
        <v>#REF!</v>
      </c>
      <c r="C945" s="269" t="e">
        <f>IF('Unit Types - Emission Rates'!#REF!=0,"",'Unit Types - Emission Rates'!#REF!)</f>
        <v>#REF!</v>
      </c>
      <c r="D945" s="269" t="e">
        <f>IF('Unit Types - Emission Rates'!#REF!=0,"",'Unit Types - Emission Rates'!#REF!)</f>
        <v>#REF!</v>
      </c>
      <c r="E945" s="269" t="e">
        <f>IF('Unit Types - Emission Rates'!#REF!="","",'Unit Types - Emission Rates'!#REF!)</f>
        <v>#REF!</v>
      </c>
      <c r="F945" s="269" t="e">
        <f>IF('Unit Types - Emission Rates'!#REF!="","",'Unit Types - Emission Rates'!#REF!)</f>
        <v>#REF!</v>
      </c>
      <c r="G945" s="261"/>
      <c r="H945" s="262"/>
      <c r="I945" s="259"/>
    </row>
    <row r="946" spans="1:9" x14ac:dyDescent="0.2">
      <c r="A946" s="265" t="s">
        <v>433</v>
      </c>
      <c r="B946" s="269" t="e">
        <f>IF('Unit Types - Emission Rates'!#REF!=0,"",'Unit Types - Emission Rates'!#REF!)</f>
        <v>#REF!</v>
      </c>
      <c r="C946" s="269" t="e">
        <f>IF('Unit Types - Emission Rates'!#REF!=0,"",'Unit Types - Emission Rates'!#REF!)</f>
        <v>#REF!</v>
      </c>
      <c r="D946" s="269" t="e">
        <f>IF('Unit Types - Emission Rates'!#REF!=0,"",'Unit Types - Emission Rates'!#REF!)</f>
        <v>#REF!</v>
      </c>
      <c r="E946" s="269" t="e">
        <f>IF('Unit Types - Emission Rates'!#REF!="","",'Unit Types - Emission Rates'!#REF!)</f>
        <v>#REF!</v>
      </c>
      <c r="F946" s="269" t="e">
        <f>IF('Unit Types - Emission Rates'!#REF!="","",'Unit Types - Emission Rates'!#REF!)</f>
        <v>#REF!</v>
      </c>
      <c r="G946" s="261"/>
      <c r="H946" s="262"/>
      <c r="I946" s="259"/>
    </row>
    <row r="947" spans="1:9" x14ac:dyDescent="0.2">
      <c r="A947" s="265" t="s">
        <v>433</v>
      </c>
      <c r="B947" s="269" t="e">
        <f>IF('Unit Types - Emission Rates'!#REF!=0,"",'Unit Types - Emission Rates'!#REF!)</f>
        <v>#REF!</v>
      </c>
      <c r="C947" s="269" t="e">
        <f>IF('Unit Types - Emission Rates'!#REF!=0,"",'Unit Types - Emission Rates'!#REF!)</f>
        <v>#REF!</v>
      </c>
      <c r="D947" s="269" t="e">
        <f>IF('Unit Types - Emission Rates'!#REF!=0,"",'Unit Types - Emission Rates'!#REF!)</f>
        <v>#REF!</v>
      </c>
      <c r="E947" s="269" t="e">
        <f>IF('Unit Types - Emission Rates'!#REF!="","",'Unit Types - Emission Rates'!#REF!)</f>
        <v>#REF!</v>
      </c>
      <c r="F947" s="269" t="e">
        <f>IF('Unit Types - Emission Rates'!#REF!="","",'Unit Types - Emission Rates'!#REF!)</f>
        <v>#REF!</v>
      </c>
      <c r="G947" s="261"/>
      <c r="H947" s="262"/>
      <c r="I947" s="259"/>
    </row>
    <row r="948" spans="1:9" x14ac:dyDescent="0.2">
      <c r="A948" s="265" t="s">
        <v>433</v>
      </c>
      <c r="B948" s="269" t="e">
        <f>IF('Unit Types - Emission Rates'!#REF!=0,"",'Unit Types - Emission Rates'!#REF!)</f>
        <v>#REF!</v>
      </c>
      <c r="C948" s="269" t="e">
        <f>IF('Unit Types - Emission Rates'!#REF!=0,"",'Unit Types - Emission Rates'!#REF!)</f>
        <v>#REF!</v>
      </c>
      <c r="D948" s="269" t="e">
        <f>IF('Unit Types - Emission Rates'!#REF!=0,"",'Unit Types - Emission Rates'!#REF!)</f>
        <v>#REF!</v>
      </c>
      <c r="E948" s="269" t="e">
        <f>IF('Unit Types - Emission Rates'!#REF!="","",'Unit Types - Emission Rates'!#REF!)</f>
        <v>#REF!</v>
      </c>
      <c r="F948" s="269" t="e">
        <f>IF('Unit Types - Emission Rates'!#REF!="","",'Unit Types - Emission Rates'!#REF!)</f>
        <v>#REF!</v>
      </c>
      <c r="G948" s="261"/>
      <c r="H948" s="262"/>
      <c r="I948" s="259"/>
    </row>
    <row r="949" spans="1:9" x14ac:dyDescent="0.2">
      <c r="A949" s="265" t="s">
        <v>433</v>
      </c>
      <c r="B949" s="269" t="e">
        <f>IF('Unit Types - Emission Rates'!#REF!=0,"",'Unit Types - Emission Rates'!#REF!)</f>
        <v>#REF!</v>
      </c>
      <c r="C949" s="269" t="e">
        <f>IF('Unit Types - Emission Rates'!#REF!=0,"",'Unit Types - Emission Rates'!#REF!)</f>
        <v>#REF!</v>
      </c>
      <c r="D949" s="269" t="e">
        <f>IF('Unit Types - Emission Rates'!#REF!=0,"",'Unit Types - Emission Rates'!#REF!)</f>
        <v>#REF!</v>
      </c>
      <c r="E949" s="269" t="e">
        <f>IF('Unit Types - Emission Rates'!#REF!="","",'Unit Types - Emission Rates'!#REF!)</f>
        <v>#REF!</v>
      </c>
      <c r="F949" s="269" t="e">
        <f>IF('Unit Types - Emission Rates'!#REF!="","",'Unit Types - Emission Rates'!#REF!)</f>
        <v>#REF!</v>
      </c>
      <c r="G949" s="261"/>
      <c r="H949" s="262"/>
      <c r="I949" s="259"/>
    </row>
    <row r="950" spans="1:9" x14ac:dyDescent="0.2">
      <c r="A950" s="265" t="s">
        <v>433</v>
      </c>
      <c r="B950" s="269" t="e">
        <f>IF('Unit Types - Emission Rates'!#REF!=0,"",'Unit Types - Emission Rates'!#REF!)</f>
        <v>#REF!</v>
      </c>
      <c r="C950" s="269" t="e">
        <f>IF('Unit Types - Emission Rates'!#REF!=0,"",'Unit Types - Emission Rates'!#REF!)</f>
        <v>#REF!</v>
      </c>
      <c r="D950" s="269" t="e">
        <f>IF('Unit Types - Emission Rates'!#REF!=0,"",'Unit Types - Emission Rates'!#REF!)</f>
        <v>#REF!</v>
      </c>
      <c r="E950" s="269" t="e">
        <f>IF('Unit Types - Emission Rates'!#REF!="","",'Unit Types - Emission Rates'!#REF!)</f>
        <v>#REF!</v>
      </c>
      <c r="F950" s="269" t="e">
        <f>IF('Unit Types - Emission Rates'!#REF!="","",'Unit Types - Emission Rates'!#REF!)</f>
        <v>#REF!</v>
      </c>
      <c r="G950" s="261"/>
      <c r="H950" s="262"/>
      <c r="I950" s="259"/>
    </row>
    <row r="951" spans="1:9" x14ac:dyDescent="0.2">
      <c r="A951" s="265" t="s">
        <v>433</v>
      </c>
      <c r="B951" s="269" t="e">
        <f>IF('Unit Types - Emission Rates'!#REF!=0,"",'Unit Types - Emission Rates'!#REF!)</f>
        <v>#REF!</v>
      </c>
      <c r="C951" s="269" t="e">
        <f>IF('Unit Types - Emission Rates'!#REF!=0,"",'Unit Types - Emission Rates'!#REF!)</f>
        <v>#REF!</v>
      </c>
      <c r="D951" s="269" t="e">
        <f>IF('Unit Types - Emission Rates'!#REF!=0,"",'Unit Types - Emission Rates'!#REF!)</f>
        <v>#REF!</v>
      </c>
      <c r="E951" s="269" t="e">
        <f>IF('Unit Types - Emission Rates'!#REF!="","",'Unit Types - Emission Rates'!#REF!)</f>
        <v>#REF!</v>
      </c>
      <c r="F951" s="269" t="e">
        <f>IF('Unit Types - Emission Rates'!#REF!="","",'Unit Types - Emission Rates'!#REF!)</f>
        <v>#REF!</v>
      </c>
      <c r="G951" s="261"/>
      <c r="H951" s="262"/>
      <c r="I951" s="259"/>
    </row>
    <row r="952" spans="1:9" x14ac:dyDescent="0.2">
      <c r="A952" s="265" t="s">
        <v>433</v>
      </c>
      <c r="B952" s="269" t="e">
        <f>IF('Unit Types - Emission Rates'!#REF!=0,"",'Unit Types - Emission Rates'!#REF!)</f>
        <v>#REF!</v>
      </c>
      <c r="C952" s="269" t="e">
        <f>IF('Unit Types - Emission Rates'!#REF!=0,"",'Unit Types - Emission Rates'!#REF!)</f>
        <v>#REF!</v>
      </c>
      <c r="D952" s="269" t="e">
        <f>IF('Unit Types - Emission Rates'!#REF!=0,"",'Unit Types - Emission Rates'!#REF!)</f>
        <v>#REF!</v>
      </c>
      <c r="E952" s="269" t="e">
        <f>IF('Unit Types - Emission Rates'!#REF!="","",'Unit Types - Emission Rates'!#REF!)</f>
        <v>#REF!</v>
      </c>
      <c r="F952" s="269" t="e">
        <f>IF('Unit Types - Emission Rates'!#REF!="","",'Unit Types - Emission Rates'!#REF!)</f>
        <v>#REF!</v>
      </c>
      <c r="G952" s="261"/>
      <c r="H952" s="262"/>
      <c r="I952" s="259"/>
    </row>
    <row r="953" spans="1:9" x14ac:dyDescent="0.2">
      <c r="A953" s="265" t="s">
        <v>433</v>
      </c>
      <c r="B953" s="269" t="e">
        <f>IF('Unit Types - Emission Rates'!#REF!=0,"",'Unit Types - Emission Rates'!#REF!)</f>
        <v>#REF!</v>
      </c>
      <c r="C953" s="269" t="e">
        <f>IF('Unit Types - Emission Rates'!#REF!=0,"",'Unit Types - Emission Rates'!#REF!)</f>
        <v>#REF!</v>
      </c>
      <c r="D953" s="269" t="e">
        <f>IF('Unit Types - Emission Rates'!#REF!=0,"",'Unit Types - Emission Rates'!#REF!)</f>
        <v>#REF!</v>
      </c>
      <c r="E953" s="269" t="e">
        <f>IF('Unit Types - Emission Rates'!#REF!="","",'Unit Types - Emission Rates'!#REF!)</f>
        <v>#REF!</v>
      </c>
      <c r="F953" s="269" t="e">
        <f>IF('Unit Types - Emission Rates'!#REF!="","",'Unit Types - Emission Rates'!#REF!)</f>
        <v>#REF!</v>
      </c>
      <c r="G953" s="261"/>
      <c r="H953" s="262"/>
      <c r="I953" s="259"/>
    </row>
    <row r="954" spans="1:9" x14ac:dyDescent="0.2">
      <c r="A954" s="265" t="s">
        <v>433</v>
      </c>
      <c r="B954" s="269" t="e">
        <f>IF('Unit Types - Emission Rates'!#REF!=0,"",'Unit Types - Emission Rates'!#REF!)</f>
        <v>#REF!</v>
      </c>
      <c r="C954" s="269" t="e">
        <f>IF('Unit Types - Emission Rates'!#REF!=0,"",'Unit Types - Emission Rates'!#REF!)</f>
        <v>#REF!</v>
      </c>
      <c r="D954" s="269" t="e">
        <f>IF('Unit Types - Emission Rates'!#REF!=0,"",'Unit Types - Emission Rates'!#REF!)</f>
        <v>#REF!</v>
      </c>
      <c r="E954" s="269" t="e">
        <f>IF('Unit Types - Emission Rates'!#REF!="","",'Unit Types - Emission Rates'!#REF!)</f>
        <v>#REF!</v>
      </c>
      <c r="F954" s="269" t="e">
        <f>IF('Unit Types - Emission Rates'!#REF!="","",'Unit Types - Emission Rates'!#REF!)</f>
        <v>#REF!</v>
      </c>
      <c r="G954" s="261"/>
      <c r="H954" s="262"/>
      <c r="I954" s="259"/>
    </row>
    <row r="955" spans="1:9" x14ac:dyDescent="0.2">
      <c r="A955" s="265" t="s">
        <v>433</v>
      </c>
      <c r="B955" s="269" t="e">
        <f>IF('Unit Types - Emission Rates'!#REF!=0,"",'Unit Types - Emission Rates'!#REF!)</f>
        <v>#REF!</v>
      </c>
      <c r="C955" s="269" t="e">
        <f>IF('Unit Types - Emission Rates'!#REF!=0,"",'Unit Types - Emission Rates'!#REF!)</f>
        <v>#REF!</v>
      </c>
      <c r="D955" s="269" t="e">
        <f>IF('Unit Types - Emission Rates'!#REF!=0,"",'Unit Types - Emission Rates'!#REF!)</f>
        <v>#REF!</v>
      </c>
      <c r="E955" s="269" t="e">
        <f>IF('Unit Types - Emission Rates'!#REF!="","",'Unit Types - Emission Rates'!#REF!)</f>
        <v>#REF!</v>
      </c>
      <c r="F955" s="269" t="e">
        <f>IF('Unit Types - Emission Rates'!#REF!="","",'Unit Types - Emission Rates'!#REF!)</f>
        <v>#REF!</v>
      </c>
      <c r="G955" s="261"/>
      <c r="H955" s="262"/>
      <c r="I955" s="259"/>
    </row>
    <row r="956" spans="1:9" x14ac:dyDescent="0.2">
      <c r="A956" s="265" t="s">
        <v>433</v>
      </c>
      <c r="B956" s="269" t="e">
        <f>IF('Unit Types - Emission Rates'!#REF!=0,"",'Unit Types - Emission Rates'!#REF!)</f>
        <v>#REF!</v>
      </c>
      <c r="C956" s="269" t="e">
        <f>IF('Unit Types - Emission Rates'!#REF!=0,"",'Unit Types - Emission Rates'!#REF!)</f>
        <v>#REF!</v>
      </c>
      <c r="D956" s="269" t="e">
        <f>IF('Unit Types - Emission Rates'!#REF!=0,"",'Unit Types - Emission Rates'!#REF!)</f>
        <v>#REF!</v>
      </c>
      <c r="E956" s="269" t="e">
        <f>IF('Unit Types - Emission Rates'!#REF!="","",'Unit Types - Emission Rates'!#REF!)</f>
        <v>#REF!</v>
      </c>
      <c r="F956" s="269" t="e">
        <f>IF('Unit Types - Emission Rates'!#REF!="","",'Unit Types - Emission Rates'!#REF!)</f>
        <v>#REF!</v>
      </c>
      <c r="G956" s="261"/>
      <c r="H956" s="262"/>
      <c r="I956" s="259"/>
    </row>
    <row r="957" spans="1:9" x14ac:dyDescent="0.2">
      <c r="A957" s="265" t="s">
        <v>433</v>
      </c>
      <c r="B957" s="269" t="e">
        <f>IF('Unit Types - Emission Rates'!#REF!=0,"",'Unit Types - Emission Rates'!#REF!)</f>
        <v>#REF!</v>
      </c>
      <c r="C957" s="269" t="e">
        <f>IF('Unit Types - Emission Rates'!#REF!=0,"",'Unit Types - Emission Rates'!#REF!)</f>
        <v>#REF!</v>
      </c>
      <c r="D957" s="269" t="e">
        <f>IF('Unit Types - Emission Rates'!#REF!=0,"",'Unit Types - Emission Rates'!#REF!)</f>
        <v>#REF!</v>
      </c>
      <c r="E957" s="269" t="e">
        <f>IF('Unit Types - Emission Rates'!#REF!="","",'Unit Types - Emission Rates'!#REF!)</f>
        <v>#REF!</v>
      </c>
      <c r="F957" s="269" t="e">
        <f>IF('Unit Types - Emission Rates'!#REF!="","",'Unit Types - Emission Rates'!#REF!)</f>
        <v>#REF!</v>
      </c>
      <c r="G957" s="261"/>
      <c r="H957" s="262"/>
      <c r="I957" s="259"/>
    </row>
    <row r="958" spans="1:9" x14ac:dyDescent="0.2">
      <c r="A958" s="265" t="s">
        <v>433</v>
      </c>
      <c r="B958" s="269" t="e">
        <f>IF('Unit Types - Emission Rates'!#REF!=0,"",'Unit Types - Emission Rates'!#REF!)</f>
        <v>#REF!</v>
      </c>
      <c r="C958" s="269" t="e">
        <f>IF('Unit Types - Emission Rates'!#REF!=0,"",'Unit Types - Emission Rates'!#REF!)</f>
        <v>#REF!</v>
      </c>
      <c r="D958" s="269" t="e">
        <f>IF('Unit Types - Emission Rates'!#REF!=0,"",'Unit Types - Emission Rates'!#REF!)</f>
        <v>#REF!</v>
      </c>
      <c r="E958" s="269" t="e">
        <f>IF('Unit Types - Emission Rates'!#REF!="","",'Unit Types - Emission Rates'!#REF!)</f>
        <v>#REF!</v>
      </c>
      <c r="F958" s="269" t="e">
        <f>IF('Unit Types - Emission Rates'!#REF!="","",'Unit Types - Emission Rates'!#REF!)</f>
        <v>#REF!</v>
      </c>
      <c r="G958" s="261"/>
      <c r="H958" s="262"/>
      <c r="I958" s="259"/>
    </row>
    <row r="959" spans="1:9" x14ac:dyDescent="0.2">
      <c r="A959" s="265" t="s">
        <v>433</v>
      </c>
      <c r="B959" s="269" t="e">
        <f>IF('Unit Types - Emission Rates'!#REF!=0,"",'Unit Types - Emission Rates'!#REF!)</f>
        <v>#REF!</v>
      </c>
      <c r="C959" s="269" t="e">
        <f>IF('Unit Types - Emission Rates'!#REF!=0,"",'Unit Types - Emission Rates'!#REF!)</f>
        <v>#REF!</v>
      </c>
      <c r="D959" s="269" t="e">
        <f>IF('Unit Types - Emission Rates'!#REF!=0,"",'Unit Types - Emission Rates'!#REF!)</f>
        <v>#REF!</v>
      </c>
      <c r="E959" s="269" t="e">
        <f>IF('Unit Types - Emission Rates'!#REF!="","",'Unit Types - Emission Rates'!#REF!)</f>
        <v>#REF!</v>
      </c>
      <c r="F959" s="269" t="e">
        <f>IF('Unit Types - Emission Rates'!#REF!="","",'Unit Types - Emission Rates'!#REF!)</f>
        <v>#REF!</v>
      </c>
      <c r="G959" s="261"/>
      <c r="H959" s="262"/>
      <c r="I959" s="259"/>
    </row>
    <row r="960" spans="1:9" x14ac:dyDescent="0.2">
      <c r="A960" s="265" t="s">
        <v>433</v>
      </c>
      <c r="B960" s="269" t="e">
        <f>IF('Unit Types - Emission Rates'!#REF!=0,"",'Unit Types - Emission Rates'!#REF!)</f>
        <v>#REF!</v>
      </c>
      <c r="C960" s="269" t="e">
        <f>IF('Unit Types - Emission Rates'!#REF!=0,"",'Unit Types - Emission Rates'!#REF!)</f>
        <v>#REF!</v>
      </c>
      <c r="D960" s="269" t="e">
        <f>IF('Unit Types - Emission Rates'!#REF!=0,"",'Unit Types - Emission Rates'!#REF!)</f>
        <v>#REF!</v>
      </c>
      <c r="E960" s="269" t="e">
        <f>IF('Unit Types - Emission Rates'!#REF!="","",'Unit Types - Emission Rates'!#REF!)</f>
        <v>#REF!</v>
      </c>
      <c r="F960" s="269" t="e">
        <f>IF('Unit Types - Emission Rates'!#REF!="","",'Unit Types - Emission Rates'!#REF!)</f>
        <v>#REF!</v>
      </c>
      <c r="G960" s="261"/>
      <c r="H960" s="262"/>
      <c r="I960" s="259"/>
    </row>
    <row r="961" spans="1:9" x14ac:dyDescent="0.2">
      <c r="A961" s="265" t="s">
        <v>433</v>
      </c>
      <c r="B961" s="269" t="e">
        <f>IF('Unit Types - Emission Rates'!#REF!=0,"",'Unit Types - Emission Rates'!#REF!)</f>
        <v>#REF!</v>
      </c>
      <c r="C961" s="269" t="e">
        <f>IF('Unit Types - Emission Rates'!#REF!=0,"",'Unit Types - Emission Rates'!#REF!)</f>
        <v>#REF!</v>
      </c>
      <c r="D961" s="269" t="e">
        <f>IF('Unit Types - Emission Rates'!#REF!=0,"",'Unit Types - Emission Rates'!#REF!)</f>
        <v>#REF!</v>
      </c>
      <c r="E961" s="269" t="e">
        <f>IF('Unit Types - Emission Rates'!#REF!="","",'Unit Types - Emission Rates'!#REF!)</f>
        <v>#REF!</v>
      </c>
      <c r="F961" s="269" t="e">
        <f>IF('Unit Types - Emission Rates'!#REF!="","",'Unit Types - Emission Rates'!#REF!)</f>
        <v>#REF!</v>
      </c>
      <c r="G961" s="261"/>
      <c r="H961" s="262"/>
      <c r="I961" s="259"/>
    </row>
    <row r="962" spans="1:9" x14ac:dyDescent="0.2">
      <c r="A962" s="265" t="s">
        <v>433</v>
      </c>
      <c r="B962" s="269" t="e">
        <f>IF('Unit Types - Emission Rates'!#REF!=0,"",'Unit Types - Emission Rates'!#REF!)</f>
        <v>#REF!</v>
      </c>
      <c r="C962" s="269" t="e">
        <f>IF('Unit Types - Emission Rates'!#REF!=0,"",'Unit Types - Emission Rates'!#REF!)</f>
        <v>#REF!</v>
      </c>
      <c r="D962" s="269" t="e">
        <f>IF('Unit Types - Emission Rates'!#REF!=0,"",'Unit Types - Emission Rates'!#REF!)</f>
        <v>#REF!</v>
      </c>
      <c r="E962" s="269" t="e">
        <f>IF('Unit Types - Emission Rates'!#REF!="","",'Unit Types - Emission Rates'!#REF!)</f>
        <v>#REF!</v>
      </c>
      <c r="F962" s="269" t="e">
        <f>IF('Unit Types - Emission Rates'!#REF!="","",'Unit Types - Emission Rates'!#REF!)</f>
        <v>#REF!</v>
      </c>
      <c r="G962" s="261"/>
      <c r="H962" s="262"/>
      <c r="I962" s="259"/>
    </row>
    <row r="963" spans="1:9" x14ac:dyDescent="0.2">
      <c r="A963" s="265" t="s">
        <v>433</v>
      </c>
      <c r="B963" s="269" t="e">
        <f>IF('Unit Types - Emission Rates'!#REF!=0,"",'Unit Types - Emission Rates'!#REF!)</f>
        <v>#REF!</v>
      </c>
      <c r="C963" s="269" t="e">
        <f>IF('Unit Types - Emission Rates'!#REF!=0,"",'Unit Types - Emission Rates'!#REF!)</f>
        <v>#REF!</v>
      </c>
      <c r="D963" s="269" t="e">
        <f>IF('Unit Types - Emission Rates'!#REF!=0,"",'Unit Types - Emission Rates'!#REF!)</f>
        <v>#REF!</v>
      </c>
      <c r="E963" s="269" t="e">
        <f>IF('Unit Types - Emission Rates'!#REF!="","",'Unit Types - Emission Rates'!#REF!)</f>
        <v>#REF!</v>
      </c>
      <c r="F963" s="269" t="e">
        <f>IF('Unit Types - Emission Rates'!#REF!="","",'Unit Types - Emission Rates'!#REF!)</f>
        <v>#REF!</v>
      </c>
      <c r="G963" s="261"/>
      <c r="H963" s="262"/>
      <c r="I963" s="259"/>
    </row>
    <row r="964" spans="1:9" x14ac:dyDescent="0.2">
      <c r="A964" s="265" t="s">
        <v>433</v>
      </c>
      <c r="B964" s="269" t="e">
        <f>IF('Unit Types - Emission Rates'!#REF!=0,"",'Unit Types - Emission Rates'!#REF!)</f>
        <v>#REF!</v>
      </c>
      <c r="C964" s="269" t="e">
        <f>IF('Unit Types - Emission Rates'!#REF!=0,"",'Unit Types - Emission Rates'!#REF!)</f>
        <v>#REF!</v>
      </c>
      <c r="D964" s="269" t="e">
        <f>IF('Unit Types - Emission Rates'!#REF!=0,"",'Unit Types - Emission Rates'!#REF!)</f>
        <v>#REF!</v>
      </c>
      <c r="E964" s="269" t="e">
        <f>IF('Unit Types - Emission Rates'!#REF!="","",'Unit Types - Emission Rates'!#REF!)</f>
        <v>#REF!</v>
      </c>
      <c r="F964" s="269" t="e">
        <f>IF('Unit Types - Emission Rates'!#REF!="","",'Unit Types - Emission Rates'!#REF!)</f>
        <v>#REF!</v>
      </c>
      <c r="G964" s="261"/>
      <c r="H964" s="262"/>
      <c r="I964" s="259"/>
    </row>
    <row r="965" spans="1:9" x14ac:dyDescent="0.2">
      <c r="A965" s="265" t="s">
        <v>433</v>
      </c>
      <c r="B965" s="269" t="e">
        <f>IF('Unit Types - Emission Rates'!#REF!=0,"",'Unit Types - Emission Rates'!#REF!)</f>
        <v>#REF!</v>
      </c>
      <c r="C965" s="269" t="e">
        <f>IF('Unit Types - Emission Rates'!#REF!=0,"",'Unit Types - Emission Rates'!#REF!)</f>
        <v>#REF!</v>
      </c>
      <c r="D965" s="269" t="e">
        <f>IF('Unit Types - Emission Rates'!#REF!=0,"",'Unit Types - Emission Rates'!#REF!)</f>
        <v>#REF!</v>
      </c>
      <c r="E965" s="269" t="e">
        <f>IF('Unit Types - Emission Rates'!#REF!="","",'Unit Types - Emission Rates'!#REF!)</f>
        <v>#REF!</v>
      </c>
      <c r="F965" s="269" t="e">
        <f>IF('Unit Types - Emission Rates'!#REF!="","",'Unit Types - Emission Rates'!#REF!)</f>
        <v>#REF!</v>
      </c>
      <c r="G965" s="261"/>
      <c r="H965" s="262"/>
      <c r="I965" s="259"/>
    </row>
    <row r="966" spans="1:9" x14ac:dyDescent="0.2">
      <c r="A966" s="265" t="s">
        <v>433</v>
      </c>
      <c r="B966" s="269" t="e">
        <f>IF('Unit Types - Emission Rates'!#REF!=0,"",'Unit Types - Emission Rates'!#REF!)</f>
        <v>#REF!</v>
      </c>
      <c r="C966" s="269" t="e">
        <f>IF('Unit Types - Emission Rates'!#REF!=0,"",'Unit Types - Emission Rates'!#REF!)</f>
        <v>#REF!</v>
      </c>
      <c r="D966" s="269" t="e">
        <f>IF('Unit Types - Emission Rates'!#REF!=0,"",'Unit Types - Emission Rates'!#REF!)</f>
        <v>#REF!</v>
      </c>
      <c r="E966" s="269" t="e">
        <f>IF('Unit Types - Emission Rates'!#REF!="","",'Unit Types - Emission Rates'!#REF!)</f>
        <v>#REF!</v>
      </c>
      <c r="F966" s="269" t="e">
        <f>IF('Unit Types - Emission Rates'!#REF!="","",'Unit Types - Emission Rates'!#REF!)</f>
        <v>#REF!</v>
      </c>
      <c r="G966" s="261"/>
      <c r="H966" s="262"/>
      <c r="I966" s="259"/>
    </row>
    <row r="967" spans="1:9" x14ac:dyDescent="0.2">
      <c r="A967" s="265" t="s">
        <v>433</v>
      </c>
      <c r="B967" s="269" t="e">
        <f>IF('Unit Types - Emission Rates'!#REF!=0,"",'Unit Types - Emission Rates'!#REF!)</f>
        <v>#REF!</v>
      </c>
      <c r="C967" s="269" t="e">
        <f>IF('Unit Types - Emission Rates'!#REF!=0,"",'Unit Types - Emission Rates'!#REF!)</f>
        <v>#REF!</v>
      </c>
      <c r="D967" s="269" t="e">
        <f>IF('Unit Types - Emission Rates'!#REF!=0,"",'Unit Types - Emission Rates'!#REF!)</f>
        <v>#REF!</v>
      </c>
      <c r="E967" s="269" t="e">
        <f>IF('Unit Types - Emission Rates'!#REF!="","",'Unit Types - Emission Rates'!#REF!)</f>
        <v>#REF!</v>
      </c>
      <c r="F967" s="269" t="e">
        <f>IF('Unit Types - Emission Rates'!#REF!="","",'Unit Types - Emission Rates'!#REF!)</f>
        <v>#REF!</v>
      </c>
      <c r="G967" s="261"/>
      <c r="H967" s="262"/>
      <c r="I967" s="259"/>
    </row>
    <row r="968" spans="1:9" x14ac:dyDescent="0.2">
      <c r="A968" s="265" t="s">
        <v>433</v>
      </c>
      <c r="B968" s="269" t="e">
        <f>IF('Unit Types - Emission Rates'!#REF!=0,"",'Unit Types - Emission Rates'!#REF!)</f>
        <v>#REF!</v>
      </c>
      <c r="C968" s="269" t="e">
        <f>IF('Unit Types - Emission Rates'!#REF!=0,"",'Unit Types - Emission Rates'!#REF!)</f>
        <v>#REF!</v>
      </c>
      <c r="D968" s="269" t="e">
        <f>IF('Unit Types - Emission Rates'!#REF!=0,"",'Unit Types - Emission Rates'!#REF!)</f>
        <v>#REF!</v>
      </c>
      <c r="E968" s="269" t="e">
        <f>IF('Unit Types - Emission Rates'!#REF!="","",'Unit Types - Emission Rates'!#REF!)</f>
        <v>#REF!</v>
      </c>
      <c r="F968" s="269" t="e">
        <f>IF('Unit Types - Emission Rates'!#REF!="","",'Unit Types - Emission Rates'!#REF!)</f>
        <v>#REF!</v>
      </c>
      <c r="G968" s="261"/>
      <c r="H968" s="262"/>
      <c r="I968" s="259"/>
    </row>
    <row r="969" spans="1:9" x14ac:dyDescent="0.2">
      <c r="A969" s="265" t="s">
        <v>433</v>
      </c>
      <c r="B969" s="269" t="e">
        <f>IF('Unit Types - Emission Rates'!#REF!=0,"",'Unit Types - Emission Rates'!#REF!)</f>
        <v>#REF!</v>
      </c>
      <c r="C969" s="269" t="e">
        <f>IF('Unit Types - Emission Rates'!#REF!=0,"",'Unit Types - Emission Rates'!#REF!)</f>
        <v>#REF!</v>
      </c>
      <c r="D969" s="269" t="e">
        <f>IF('Unit Types - Emission Rates'!#REF!=0,"",'Unit Types - Emission Rates'!#REF!)</f>
        <v>#REF!</v>
      </c>
      <c r="E969" s="269" t="e">
        <f>IF('Unit Types - Emission Rates'!#REF!="","",'Unit Types - Emission Rates'!#REF!)</f>
        <v>#REF!</v>
      </c>
      <c r="F969" s="269" t="e">
        <f>IF('Unit Types - Emission Rates'!#REF!="","",'Unit Types - Emission Rates'!#REF!)</f>
        <v>#REF!</v>
      </c>
      <c r="G969" s="261"/>
      <c r="H969" s="262"/>
      <c r="I969" s="259"/>
    </row>
    <row r="970" spans="1:9" x14ac:dyDescent="0.2">
      <c r="A970" s="265" t="s">
        <v>433</v>
      </c>
      <c r="B970" s="269" t="e">
        <f>IF('Unit Types - Emission Rates'!#REF!=0,"",'Unit Types - Emission Rates'!#REF!)</f>
        <v>#REF!</v>
      </c>
      <c r="C970" s="269" t="e">
        <f>IF('Unit Types - Emission Rates'!#REF!=0,"",'Unit Types - Emission Rates'!#REF!)</f>
        <v>#REF!</v>
      </c>
      <c r="D970" s="269" t="e">
        <f>IF('Unit Types - Emission Rates'!#REF!=0,"",'Unit Types - Emission Rates'!#REF!)</f>
        <v>#REF!</v>
      </c>
      <c r="E970" s="269" t="e">
        <f>IF('Unit Types - Emission Rates'!#REF!="","",'Unit Types - Emission Rates'!#REF!)</f>
        <v>#REF!</v>
      </c>
      <c r="F970" s="269" t="e">
        <f>IF('Unit Types - Emission Rates'!#REF!="","",'Unit Types - Emission Rates'!#REF!)</f>
        <v>#REF!</v>
      </c>
      <c r="G970" s="261"/>
      <c r="H970" s="262"/>
      <c r="I970" s="259"/>
    </row>
    <row r="971" spans="1:9" x14ac:dyDescent="0.2">
      <c r="A971" s="265" t="s">
        <v>433</v>
      </c>
      <c r="B971" s="269" t="e">
        <f>IF('Unit Types - Emission Rates'!#REF!=0,"",'Unit Types - Emission Rates'!#REF!)</f>
        <v>#REF!</v>
      </c>
      <c r="C971" s="269" t="e">
        <f>IF('Unit Types - Emission Rates'!#REF!=0,"",'Unit Types - Emission Rates'!#REF!)</f>
        <v>#REF!</v>
      </c>
      <c r="D971" s="269" t="e">
        <f>IF('Unit Types - Emission Rates'!#REF!=0,"",'Unit Types - Emission Rates'!#REF!)</f>
        <v>#REF!</v>
      </c>
      <c r="E971" s="269" t="e">
        <f>IF('Unit Types - Emission Rates'!#REF!="","",'Unit Types - Emission Rates'!#REF!)</f>
        <v>#REF!</v>
      </c>
      <c r="F971" s="269" t="e">
        <f>IF('Unit Types - Emission Rates'!#REF!="","",'Unit Types - Emission Rates'!#REF!)</f>
        <v>#REF!</v>
      </c>
      <c r="G971" s="261"/>
      <c r="H971" s="262"/>
      <c r="I971" s="259"/>
    </row>
    <row r="972" spans="1:9" x14ac:dyDescent="0.2">
      <c r="A972" s="265" t="s">
        <v>433</v>
      </c>
      <c r="B972" s="269" t="e">
        <f>IF('Unit Types - Emission Rates'!#REF!=0,"",'Unit Types - Emission Rates'!#REF!)</f>
        <v>#REF!</v>
      </c>
      <c r="C972" s="269" t="e">
        <f>IF('Unit Types - Emission Rates'!#REF!=0,"",'Unit Types - Emission Rates'!#REF!)</f>
        <v>#REF!</v>
      </c>
      <c r="D972" s="269" t="e">
        <f>IF('Unit Types - Emission Rates'!#REF!=0,"",'Unit Types - Emission Rates'!#REF!)</f>
        <v>#REF!</v>
      </c>
      <c r="E972" s="269" t="e">
        <f>IF('Unit Types - Emission Rates'!#REF!="","",'Unit Types - Emission Rates'!#REF!)</f>
        <v>#REF!</v>
      </c>
      <c r="F972" s="269" t="e">
        <f>IF('Unit Types - Emission Rates'!#REF!="","",'Unit Types - Emission Rates'!#REF!)</f>
        <v>#REF!</v>
      </c>
      <c r="G972" s="261"/>
      <c r="H972" s="262"/>
      <c r="I972" s="259"/>
    </row>
    <row r="973" spans="1:9" x14ac:dyDescent="0.2">
      <c r="A973" s="265" t="s">
        <v>433</v>
      </c>
      <c r="B973" s="269" t="e">
        <f>IF('Unit Types - Emission Rates'!#REF!=0,"",'Unit Types - Emission Rates'!#REF!)</f>
        <v>#REF!</v>
      </c>
      <c r="C973" s="269" t="e">
        <f>IF('Unit Types - Emission Rates'!#REF!=0,"",'Unit Types - Emission Rates'!#REF!)</f>
        <v>#REF!</v>
      </c>
      <c r="D973" s="269" t="e">
        <f>IF('Unit Types - Emission Rates'!#REF!=0,"",'Unit Types - Emission Rates'!#REF!)</f>
        <v>#REF!</v>
      </c>
      <c r="E973" s="269" t="e">
        <f>IF('Unit Types - Emission Rates'!#REF!="","",'Unit Types - Emission Rates'!#REF!)</f>
        <v>#REF!</v>
      </c>
      <c r="F973" s="269" t="e">
        <f>IF('Unit Types - Emission Rates'!#REF!="","",'Unit Types - Emission Rates'!#REF!)</f>
        <v>#REF!</v>
      </c>
      <c r="G973" s="261"/>
      <c r="H973" s="262"/>
      <c r="I973" s="259"/>
    </row>
    <row r="974" spans="1:9" x14ac:dyDescent="0.2">
      <c r="A974" s="265" t="s">
        <v>433</v>
      </c>
      <c r="B974" s="269" t="e">
        <f>IF('Unit Types - Emission Rates'!#REF!=0,"",'Unit Types - Emission Rates'!#REF!)</f>
        <v>#REF!</v>
      </c>
      <c r="C974" s="269" t="e">
        <f>IF('Unit Types - Emission Rates'!#REF!=0,"",'Unit Types - Emission Rates'!#REF!)</f>
        <v>#REF!</v>
      </c>
      <c r="D974" s="269" t="e">
        <f>IF('Unit Types - Emission Rates'!#REF!=0,"",'Unit Types - Emission Rates'!#REF!)</f>
        <v>#REF!</v>
      </c>
      <c r="E974" s="269" t="e">
        <f>IF('Unit Types - Emission Rates'!#REF!="","",'Unit Types - Emission Rates'!#REF!)</f>
        <v>#REF!</v>
      </c>
      <c r="F974" s="269" t="e">
        <f>IF('Unit Types - Emission Rates'!#REF!="","",'Unit Types - Emission Rates'!#REF!)</f>
        <v>#REF!</v>
      </c>
      <c r="G974" s="261"/>
      <c r="H974" s="262"/>
      <c r="I974" s="259"/>
    </row>
    <row r="975" spans="1:9" x14ac:dyDescent="0.2">
      <c r="A975" s="265" t="s">
        <v>433</v>
      </c>
      <c r="B975" s="269" t="e">
        <f>IF('Unit Types - Emission Rates'!#REF!=0,"",'Unit Types - Emission Rates'!#REF!)</f>
        <v>#REF!</v>
      </c>
      <c r="C975" s="269" t="e">
        <f>IF('Unit Types - Emission Rates'!#REF!=0,"",'Unit Types - Emission Rates'!#REF!)</f>
        <v>#REF!</v>
      </c>
      <c r="D975" s="269" t="e">
        <f>IF('Unit Types - Emission Rates'!#REF!=0,"",'Unit Types - Emission Rates'!#REF!)</f>
        <v>#REF!</v>
      </c>
      <c r="E975" s="269" t="e">
        <f>IF('Unit Types - Emission Rates'!#REF!="","",'Unit Types - Emission Rates'!#REF!)</f>
        <v>#REF!</v>
      </c>
      <c r="F975" s="269" t="e">
        <f>IF('Unit Types - Emission Rates'!#REF!="","",'Unit Types - Emission Rates'!#REF!)</f>
        <v>#REF!</v>
      </c>
      <c r="G975" s="261"/>
      <c r="H975" s="262"/>
      <c r="I975" s="259"/>
    </row>
    <row r="976" spans="1:9" x14ac:dyDescent="0.2">
      <c r="A976" s="265" t="s">
        <v>433</v>
      </c>
      <c r="B976" s="269" t="e">
        <f>IF('Unit Types - Emission Rates'!#REF!=0,"",'Unit Types - Emission Rates'!#REF!)</f>
        <v>#REF!</v>
      </c>
      <c r="C976" s="269" t="e">
        <f>IF('Unit Types - Emission Rates'!#REF!=0,"",'Unit Types - Emission Rates'!#REF!)</f>
        <v>#REF!</v>
      </c>
      <c r="D976" s="269" t="e">
        <f>IF('Unit Types - Emission Rates'!#REF!=0,"",'Unit Types - Emission Rates'!#REF!)</f>
        <v>#REF!</v>
      </c>
      <c r="E976" s="269" t="e">
        <f>IF('Unit Types - Emission Rates'!#REF!="","",'Unit Types - Emission Rates'!#REF!)</f>
        <v>#REF!</v>
      </c>
      <c r="F976" s="269" t="e">
        <f>IF('Unit Types - Emission Rates'!#REF!="","",'Unit Types - Emission Rates'!#REF!)</f>
        <v>#REF!</v>
      </c>
      <c r="G976" s="261"/>
      <c r="H976" s="262"/>
      <c r="I976" s="259"/>
    </row>
    <row r="977" spans="1:9" x14ac:dyDescent="0.2">
      <c r="A977" s="265" t="s">
        <v>433</v>
      </c>
      <c r="B977" s="269" t="e">
        <f>IF('Unit Types - Emission Rates'!#REF!=0,"",'Unit Types - Emission Rates'!#REF!)</f>
        <v>#REF!</v>
      </c>
      <c r="C977" s="269" t="e">
        <f>IF('Unit Types - Emission Rates'!#REF!=0,"",'Unit Types - Emission Rates'!#REF!)</f>
        <v>#REF!</v>
      </c>
      <c r="D977" s="269" t="e">
        <f>IF('Unit Types - Emission Rates'!#REF!=0,"",'Unit Types - Emission Rates'!#REF!)</f>
        <v>#REF!</v>
      </c>
      <c r="E977" s="269" t="e">
        <f>IF('Unit Types - Emission Rates'!#REF!="","",'Unit Types - Emission Rates'!#REF!)</f>
        <v>#REF!</v>
      </c>
      <c r="F977" s="269" t="e">
        <f>IF('Unit Types - Emission Rates'!#REF!="","",'Unit Types - Emission Rates'!#REF!)</f>
        <v>#REF!</v>
      </c>
      <c r="G977" s="261"/>
      <c r="H977" s="262"/>
      <c r="I977" s="259"/>
    </row>
    <row r="978" spans="1:9" x14ac:dyDescent="0.2">
      <c r="A978" s="265" t="s">
        <v>433</v>
      </c>
      <c r="B978" s="269" t="e">
        <f>IF('Unit Types - Emission Rates'!#REF!=0,"",'Unit Types - Emission Rates'!#REF!)</f>
        <v>#REF!</v>
      </c>
      <c r="C978" s="269" t="e">
        <f>IF('Unit Types - Emission Rates'!#REF!=0,"",'Unit Types - Emission Rates'!#REF!)</f>
        <v>#REF!</v>
      </c>
      <c r="D978" s="269" t="e">
        <f>IF('Unit Types - Emission Rates'!#REF!=0,"",'Unit Types - Emission Rates'!#REF!)</f>
        <v>#REF!</v>
      </c>
      <c r="E978" s="269" t="e">
        <f>IF('Unit Types - Emission Rates'!#REF!="","",'Unit Types - Emission Rates'!#REF!)</f>
        <v>#REF!</v>
      </c>
      <c r="F978" s="269" t="e">
        <f>IF('Unit Types - Emission Rates'!#REF!="","",'Unit Types - Emission Rates'!#REF!)</f>
        <v>#REF!</v>
      </c>
      <c r="G978" s="261"/>
      <c r="H978" s="262"/>
      <c r="I978" s="259"/>
    </row>
    <row r="979" spans="1:9" x14ac:dyDescent="0.2">
      <c r="A979" s="265" t="s">
        <v>433</v>
      </c>
      <c r="B979" s="269" t="e">
        <f>IF('Unit Types - Emission Rates'!#REF!=0,"",'Unit Types - Emission Rates'!#REF!)</f>
        <v>#REF!</v>
      </c>
      <c r="C979" s="269" t="e">
        <f>IF('Unit Types - Emission Rates'!#REF!=0,"",'Unit Types - Emission Rates'!#REF!)</f>
        <v>#REF!</v>
      </c>
      <c r="D979" s="269" t="e">
        <f>IF('Unit Types - Emission Rates'!#REF!=0,"",'Unit Types - Emission Rates'!#REF!)</f>
        <v>#REF!</v>
      </c>
      <c r="E979" s="269" t="e">
        <f>IF('Unit Types - Emission Rates'!#REF!="","",'Unit Types - Emission Rates'!#REF!)</f>
        <v>#REF!</v>
      </c>
      <c r="F979" s="269" t="e">
        <f>IF('Unit Types - Emission Rates'!#REF!="","",'Unit Types - Emission Rates'!#REF!)</f>
        <v>#REF!</v>
      </c>
      <c r="G979" s="261"/>
      <c r="H979" s="262"/>
      <c r="I979" s="259"/>
    </row>
    <row r="980" spans="1:9" x14ac:dyDescent="0.2">
      <c r="A980" s="265" t="s">
        <v>433</v>
      </c>
      <c r="B980" s="269" t="e">
        <f>IF('Unit Types - Emission Rates'!#REF!=0,"",'Unit Types - Emission Rates'!#REF!)</f>
        <v>#REF!</v>
      </c>
      <c r="C980" s="269" t="e">
        <f>IF('Unit Types - Emission Rates'!#REF!=0,"",'Unit Types - Emission Rates'!#REF!)</f>
        <v>#REF!</v>
      </c>
      <c r="D980" s="269" t="e">
        <f>IF('Unit Types - Emission Rates'!#REF!=0,"",'Unit Types - Emission Rates'!#REF!)</f>
        <v>#REF!</v>
      </c>
      <c r="E980" s="269" t="e">
        <f>IF('Unit Types - Emission Rates'!#REF!="","",'Unit Types - Emission Rates'!#REF!)</f>
        <v>#REF!</v>
      </c>
      <c r="F980" s="269" t="e">
        <f>IF('Unit Types - Emission Rates'!#REF!="","",'Unit Types - Emission Rates'!#REF!)</f>
        <v>#REF!</v>
      </c>
      <c r="G980" s="261"/>
      <c r="H980" s="262"/>
      <c r="I980" s="259"/>
    </row>
    <row r="981" spans="1:9" x14ac:dyDescent="0.2">
      <c r="A981" s="265" t="s">
        <v>433</v>
      </c>
      <c r="B981" s="269" t="e">
        <f>IF('Unit Types - Emission Rates'!#REF!=0,"",'Unit Types - Emission Rates'!#REF!)</f>
        <v>#REF!</v>
      </c>
      <c r="C981" s="269" t="e">
        <f>IF('Unit Types - Emission Rates'!#REF!=0,"",'Unit Types - Emission Rates'!#REF!)</f>
        <v>#REF!</v>
      </c>
      <c r="D981" s="269" t="e">
        <f>IF('Unit Types - Emission Rates'!#REF!=0,"",'Unit Types - Emission Rates'!#REF!)</f>
        <v>#REF!</v>
      </c>
      <c r="E981" s="269" t="e">
        <f>IF('Unit Types - Emission Rates'!#REF!="","",'Unit Types - Emission Rates'!#REF!)</f>
        <v>#REF!</v>
      </c>
      <c r="F981" s="269" t="e">
        <f>IF('Unit Types - Emission Rates'!#REF!="","",'Unit Types - Emission Rates'!#REF!)</f>
        <v>#REF!</v>
      </c>
      <c r="G981" s="261"/>
      <c r="H981" s="262"/>
      <c r="I981" s="259"/>
    </row>
    <row r="982" spans="1:9" x14ac:dyDescent="0.2">
      <c r="A982" s="265" t="s">
        <v>433</v>
      </c>
      <c r="B982" s="269" t="e">
        <f>IF('Unit Types - Emission Rates'!#REF!=0,"",'Unit Types - Emission Rates'!#REF!)</f>
        <v>#REF!</v>
      </c>
      <c r="C982" s="269" t="e">
        <f>IF('Unit Types - Emission Rates'!#REF!=0,"",'Unit Types - Emission Rates'!#REF!)</f>
        <v>#REF!</v>
      </c>
      <c r="D982" s="269" t="e">
        <f>IF('Unit Types - Emission Rates'!#REF!=0,"",'Unit Types - Emission Rates'!#REF!)</f>
        <v>#REF!</v>
      </c>
      <c r="E982" s="269" t="e">
        <f>IF('Unit Types - Emission Rates'!#REF!="","",'Unit Types - Emission Rates'!#REF!)</f>
        <v>#REF!</v>
      </c>
      <c r="F982" s="269" t="e">
        <f>IF('Unit Types - Emission Rates'!#REF!="","",'Unit Types - Emission Rates'!#REF!)</f>
        <v>#REF!</v>
      </c>
      <c r="G982" s="261"/>
      <c r="H982" s="262"/>
      <c r="I982" s="259"/>
    </row>
    <row r="983" spans="1:9" x14ac:dyDescent="0.2">
      <c r="A983" s="265" t="s">
        <v>433</v>
      </c>
      <c r="B983" s="269" t="e">
        <f>IF('Unit Types - Emission Rates'!#REF!=0,"",'Unit Types - Emission Rates'!#REF!)</f>
        <v>#REF!</v>
      </c>
      <c r="C983" s="269" t="e">
        <f>IF('Unit Types - Emission Rates'!#REF!=0,"",'Unit Types - Emission Rates'!#REF!)</f>
        <v>#REF!</v>
      </c>
      <c r="D983" s="269" t="e">
        <f>IF('Unit Types - Emission Rates'!#REF!=0,"",'Unit Types - Emission Rates'!#REF!)</f>
        <v>#REF!</v>
      </c>
      <c r="E983" s="269" t="e">
        <f>IF('Unit Types - Emission Rates'!#REF!="","",'Unit Types - Emission Rates'!#REF!)</f>
        <v>#REF!</v>
      </c>
      <c r="F983" s="269" t="e">
        <f>IF('Unit Types - Emission Rates'!#REF!="","",'Unit Types - Emission Rates'!#REF!)</f>
        <v>#REF!</v>
      </c>
      <c r="G983" s="261"/>
      <c r="H983" s="262"/>
      <c r="I983" s="259"/>
    </row>
    <row r="984" spans="1:9" x14ac:dyDescent="0.2">
      <c r="A984" s="265" t="s">
        <v>433</v>
      </c>
      <c r="B984" s="269" t="e">
        <f>IF('Unit Types - Emission Rates'!#REF!=0,"",'Unit Types - Emission Rates'!#REF!)</f>
        <v>#REF!</v>
      </c>
      <c r="C984" s="269" t="e">
        <f>IF('Unit Types - Emission Rates'!#REF!=0,"",'Unit Types - Emission Rates'!#REF!)</f>
        <v>#REF!</v>
      </c>
      <c r="D984" s="269" t="e">
        <f>IF('Unit Types - Emission Rates'!#REF!=0,"",'Unit Types - Emission Rates'!#REF!)</f>
        <v>#REF!</v>
      </c>
      <c r="E984" s="269" t="e">
        <f>IF('Unit Types - Emission Rates'!#REF!="","",'Unit Types - Emission Rates'!#REF!)</f>
        <v>#REF!</v>
      </c>
      <c r="F984" s="269" t="e">
        <f>IF('Unit Types - Emission Rates'!#REF!="","",'Unit Types - Emission Rates'!#REF!)</f>
        <v>#REF!</v>
      </c>
      <c r="G984" s="261"/>
      <c r="H984" s="262"/>
      <c r="I984" s="259"/>
    </row>
    <row r="985" spans="1:9" x14ac:dyDescent="0.2">
      <c r="A985" s="265" t="s">
        <v>433</v>
      </c>
      <c r="B985" s="269" t="e">
        <f>IF('Unit Types - Emission Rates'!#REF!=0,"",'Unit Types - Emission Rates'!#REF!)</f>
        <v>#REF!</v>
      </c>
      <c r="C985" s="269" t="e">
        <f>IF('Unit Types - Emission Rates'!#REF!=0,"",'Unit Types - Emission Rates'!#REF!)</f>
        <v>#REF!</v>
      </c>
      <c r="D985" s="269" t="e">
        <f>IF('Unit Types - Emission Rates'!#REF!=0,"",'Unit Types - Emission Rates'!#REF!)</f>
        <v>#REF!</v>
      </c>
      <c r="E985" s="269" t="e">
        <f>IF('Unit Types - Emission Rates'!#REF!="","",'Unit Types - Emission Rates'!#REF!)</f>
        <v>#REF!</v>
      </c>
      <c r="F985" s="269" t="e">
        <f>IF('Unit Types - Emission Rates'!#REF!="","",'Unit Types - Emission Rates'!#REF!)</f>
        <v>#REF!</v>
      </c>
      <c r="G985" s="261"/>
      <c r="H985" s="262"/>
      <c r="I985" s="259"/>
    </row>
    <row r="986" spans="1:9" x14ac:dyDescent="0.2">
      <c r="A986" s="265" t="s">
        <v>433</v>
      </c>
      <c r="B986" s="269" t="e">
        <f>IF('Unit Types - Emission Rates'!#REF!=0,"",'Unit Types - Emission Rates'!#REF!)</f>
        <v>#REF!</v>
      </c>
      <c r="C986" s="269" t="e">
        <f>IF('Unit Types - Emission Rates'!#REF!=0,"",'Unit Types - Emission Rates'!#REF!)</f>
        <v>#REF!</v>
      </c>
      <c r="D986" s="269" t="e">
        <f>IF('Unit Types - Emission Rates'!#REF!=0,"",'Unit Types - Emission Rates'!#REF!)</f>
        <v>#REF!</v>
      </c>
      <c r="E986" s="269" t="e">
        <f>IF('Unit Types - Emission Rates'!#REF!="","",'Unit Types - Emission Rates'!#REF!)</f>
        <v>#REF!</v>
      </c>
      <c r="F986" s="269" t="e">
        <f>IF('Unit Types - Emission Rates'!#REF!="","",'Unit Types - Emission Rates'!#REF!)</f>
        <v>#REF!</v>
      </c>
      <c r="G986" s="261"/>
      <c r="H986" s="262"/>
      <c r="I986" s="259"/>
    </row>
    <row r="987" spans="1:9" x14ac:dyDescent="0.2">
      <c r="A987" s="265" t="s">
        <v>433</v>
      </c>
      <c r="B987" s="269" t="e">
        <f>IF('Unit Types - Emission Rates'!#REF!=0,"",'Unit Types - Emission Rates'!#REF!)</f>
        <v>#REF!</v>
      </c>
      <c r="C987" s="269" t="e">
        <f>IF('Unit Types - Emission Rates'!#REF!=0,"",'Unit Types - Emission Rates'!#REF!)</f>
        <v>#REF!</v>
      </c>
      <c r="D987" s="269" t="e">
        <f>IF('Unit Types - Emission Rates'!#REF!=0,"",'Unit Types - Emission Rates'!#REF!)</f>
        <v>#REF!</v>
      </c>
      <c r="E987" s="269" t="e">
        <f>IF('Unit Types - Emission Rates'!#REF!="","",'Unit Types - Emission Rates'!#REF!)</f>
        <v>#REF!</v>
      </c>
      <c r="F987" s="269" t="e">
        <f>IF('Unit Types - Emission Rates'!#REF!="","",'Unit Types - Emission Rates'!#REF!)</f>
        <v>#REF!</v>
      </c>
      <c r="G987" s="261"/>
      <c r="H987" s="262"/>
      <c r="I987" s="259"/>
    </row>
    <row r="988" spans="1:9" x14ac:dyDescent="0.2">
      <c r="A988" s="265" t="s">
        <v>433</v>
      </c>
      <c r="B988" s="269" t="e">
        <f>IF('Unit Types - Emission Rates'!#REF!=0,"",'Unit Types - Emission Rates'!#REF!)</f>
        <v>#REF!</v>
      </c>
      <c r="C988" s="269" t="e">
        <f>IF('Unit Types - Emission Rates'!#REF!=0,"",'Unit Types - Emission Rates'!#REF!)</f>
        <v>#REF!</v>
      </c>
      <c r="D988" s="269" t="e">
        <f>IF('Unit Types - Emission Rates'!#REF!=0,"",'Unit Types - Emission Rates'!#REF!)</f>
        <v>#REF!</v>
      </c>
      <c r="E988" s="269" t="e">
        <f>IF('Unit Types - Emission Rates'!#REF!="","",'Unit Types - Emission Rates'!#REF!)</f>
        <v>#REF!</v>
      </c>
      <c r="F988" s="269" t="e">
        <f>IF('Unit Types - Emission Rates'!#REF!="","",'Unit Types - Emission Rates'!#REF!)</f>
        <v>#REF!</v>
      </c>
      <c r="G988" s="261"/>
      <c r="H988" s="262"/>
      <c r="I988" s="259"/>
    </row>
    <row r="989" spans="1:9" x14ac:dyDescent="0.2">
      <c r="A989" s="265" t="s">
        <v>433</v>
      </c>
      <c r="B989" s="269" t="e">
        <f>IF('Unit Types - Emission Rates'!#REF!=0,"",'Unit Types - Emission Rates'!#REF!)</f>
        <v>#REF!</v>
      </c>
      <c r="C989" s="269" t="e">
        <f>IF('Unit Types - Emission Rates'!#REF!=0,"",'Unit Types - Emission Rates'!#REF!)</f>
        <v>#REF!</v>
      </c>
      <c r="D989" s="269" t="e">
        <f>IF('Unit Types - Emission Rates'!#REF!=0,"",'Unit Types - Emission Rates'!#REF!)</f>
        <v>#REF!</v>
      </c>
      <c r="E989" s="269" t="e">
        <f>IF('Unit Types - Emission Rates'!#REF!="","",'Unit Types - Emission Rates'!#REF!)</f>
        <v>#REF!</v>
      </c>
      <c r="F989" s="269" t="e">
        <f>IF('Unit Types - Emission Rates'!#REF!="","",'Unit Types - Emission Rates'!#REF!)</f>
        <v>#REF!</v>
      </c>
      <c r="G989" s="261"/>
      <c r="H989" s="262"/>
      <c r="I989" s="259"/>
    </row>
    <row r="990" spans="1:9" x14ac:dyDescent="0.2">
      <c r="A990" s="265" t="s">
        <v>433</v>
      </c>
      <c r="B990" s="269" t="e">
        <f>IF('Unit Types - Emission Rates'!#REF!=0,"",'Unit Types - Emission Rates'!#REF!)</f>
        <v>#REF!</v>
      </c>
      <c r="C990" s="269" t="e">
        <f>IF('Unit Types - Emission Rates'!#REF!=0,"",'Unit Types - Emission Rates'!#REF!)</f>
        <v>#REF!</v>
      </c>
      <c r="D990" s="269" t="e">
        <f>IF('Unit Types - Emission Rates'!#REF!=0,"",'Unit Types - Emission Rates'!#REF!)</f>
        <v>#REF!</v>
      </c>
      <c r="E990" s="269" t="e">
        <f>IF('Unit Types - Emission Rates'!#REF!="","",'Unit Types - Emission Rates'!#REF!)</f>
        <v>#REF!</v>
      </c>
      <c r="F990" s="269" t="e">
        <f>IF('Unit Types - Emission Rates'!#REF!="","",'Unit Types - Emission Rates'!#REF!)</f>
        <v>#REF!</v>
      </c>
      <c r="G990" s="261"/>
      <c r="H990" s="262"/>
      <c r="I990" s="259"/>
    </row>
    <row r="991" spans="1:9" x14ac:dyDescent="0.2">
      <c r="A991" s="265" t="s">
        <v>433</v>
      </c>
      <c r="B991" s="269" t="e">
        <f>IF('Unit Types - Emission Rates'!#REF!=0,"",'Unit Types - Emission Rates'!#REF!)</f>
        <v>#REF!</v>
      </c>
      <c r="C991" s="269" t="e">
        <f>IF('Unit Types - Emission Rates'!#REF!=0,"",'Unit Types - Emission Rates'!#REF!)</f>
        <v>#REF!</v>
      </c>
      <c r="D991" s="269" t="e">
        <f>IF('Unit Types - Emission Rates'!#REF!=0,"",'Unit Types - Emission Rates'!#REF!)</f>
        <v>#REF!</v>
      </c>
      <c r="E991" s="269" t="e">
        <f>IF('Unit Types - Emission Rates'!#REF!="","",'Unit Types - Emission Rates'!#REF!)</f>
        <v>#REF!</v>
      </c>
      <c r="F991" s="269" t="e">
        <f>IF('Unit Types - Emission Rates'!#REF!="","",'Unit Types - Emission Rates'!#REF!)</f>
        <v>#REF!</v>
      </c>
      <c r="G991" s="261"/>
      <c r="H991" s="262"/>
      <c r="I991" s="259"/>
    </row>
    <row r="992" spans="1:9" x14ac:dyDescent="0.2">
      <c r="A992" s="265" t="s">
        <v>433</v>
      </c>
      <c r="B992" s="269" t="e">
        <f>IF('Unit Types - Emission Rates'!#REF!=0,"",'Unit Types - Emission Rates'!#REF!)</f>
        <v>#REF!</v>
      </c>
      <c r="C992" s="269" t="e">
        <f>IF('Unit Types - Emission Rates'!#REF!=0,"",'Unit Types - Emission Rates'!#REF!)</f>
        <v>#REF!</v>
      </c>
      <c r="D992" s="269" t="e">
        <f>IF('Unit Types - Emission Rates'!#REF!=0,"",'Unit Types - Emission Rates'!#REF!)</f>
        <v>#REF!</v>
      </c>
      <c r="E992" s="269" t="e">
        <f>IF('Unit Types - Emission Rates'!#REF!="","",'Unit Types - Emission Rates'!#REF!)</f>
        <v>#REF!</v>
      </c>
      <c r="F992" s="269" t="e">
        <f>IF('Unit Types - Emission Rates'!#REF!="","",'Unit Types - Emission Rates'!#REF!)</f>
        <v>#REF!</v>
      </c>
      <c r="G992" s="261"/>
      <c r="H992" s="262"/>
      <c r="I992" s="259"/>
    </row>
    <row r="993" spans="1:9" x14ac:dyDescent="0.2">
      <c r="A993" s="265" t="s">
        <v>433</v>
      </c>
      <c r="B993" s="269" t="e">
        <f>IF('Unit Types - Emission Rates'!#REF!=0,"",'Unit Types - Emission Rates'!#REF!)</f>
        <v>#REF!</v>
      </c>
      <c r="C993" s="269" t="e">
        <f>IF('Unit Types - Emission Rates'!#REF!=0,"",'Unit Types - Emission Rates'!#REF!)</f>
        <v>#REF!</v>
      </c>
      <c r="D993" s="269" t="e">
        <f>IF('Unit Types - Emission Rates'!#REF!=0,"",'Unit Types - Emission Rates'!#REF!)</f>
        <v>#REF!</v>
      </c>
      <c r="E993" s="269" t="e">
        <f>IF('Unit Types - Emission Rates'!#REF!="","",'Unit Types - Emission Rates'!#REF!)</f>
        <v>#REF!</v>
      </c>
      <c r="F993" s="269" t="e">
        <f>IF('Unit Types - Emission Rates'!#REF!="","",'Unit Types - Emission Rates'!#REF!)</f>
        <v>#REF!</v>
      </c>
      <c r="G993" s="261"/>
      <c r="H993" s="262"/>
      <c r="I993" s="259"/>
    </row>
    <row r="994" spans="1:9" x14ac:dyDescent="0.2">
      <c r="A994" s="265" t="s">
        <v>433</v>
      </c>
      <c r="B994" s="269" t="e">
        <f>IF('Unit Types - Emission Rates'!#REF!=0,"",'Unit Types - Emission Rates'!#REF!)</f>
        <v>#REF!</v>
      </c>
      <c r="C994" s="269" t="e">
        <f>IF('Unit Types - Emission Rates'!#REF!=0,"",'Unit Types - Emission Rates'!#REF!)</f>
        <v>#REF!</v>
      </c>
      <c r="D994" s="269" t="e">
        <f>IF('Unit Types - Emission Rates'!#REF!=0,"",'Unit Types - Emission Rates'!#REF!)</f>
        <v>#REF!</v>
      </c>
      <c r="E994" s="269" t="e">
        <f>IF('Unit Types - Emission Rates'!#REF!="","",'Unit Types - Emission Rates'!#REF!)</f>
        <v>#REF!</v>
      </c>
      <c r="F994" s="269" t="e">
        <f>IF('Unit Types - Emission Rates'!#REF!="","",'Unit Types - Emission Rates'!#REF!)</f>
        <v>#REF!</v>
      </c>
      <c r="G994" s="261"/>
      <c r="H994" s="262"/>
      <c r="I994" s="259"/>
    </row>
    <row r="995" spans="1:9" x14ac:dyDescent="0.2">
      <c r="A995" s="265" t="s">
        <v>433</v>
      </c>
      <c r="B995" s="269" t="e">
        <f>IF('Unit Types - Emission Rates'!#REF!=0,"",'Unit Types - Emission Rates'!#REF!)</f>
        <v>#REF!</v>
      </c>
      <c r="C995" s="269" t="e">
        <f>IF('Unit Types - Emission Rates'!#REF!=0,"",'Unit Types - Emission Rates'!#REF!)</f>
        <v>#REF!</v>
      </c>
      <c r="D995" s="269" t="e">
        <f>IF('Unit Types - Emission Rates'!#REF!=0,"",'Unit Types - Emission Rates'!#REF!)</f>
        <v>#REF!</v>
      </c>
      <c r="E995" s="269" t="e">
        <f>IF('Unit Types - Emission Rates'!#REF!="","",'Unit Types - Emission Rates'!#REF!)</f>
        <v>#REF!</v>
      </c>
      <c r="F995" s="269" t="e">
        <f>IF('Unit Types - Emission Rates'!#REF!="","",'Unit Types - Emission Rates'!#REF!)</f>
        <v>#REF!</v>
      </c>
      <c r="G995" s="261"/>
      <c r="H995" s="262"/>
      <c r="I995" s="259"/>
    </row>
    <row r="996" spans="1:9" x14ac:dyDescent="0.2">
      <c r="A996" s="265" t="s">
        <v>433</v>
      </c>
      <c r="B996" s="269" t="e">
        <f>IF('Unit Types - Emission Rates'!#REF!=0,"",'Unit Types - Emission Rates'!#REF!)</f>
        <v>#REF!</v>
      </c>
      <c r="C996" s="269" t="e">
        <f>IF('Unit Types - Emission Rates'!#REF!=0,"",'Unit Types - Emission Rates'!#REF!)</f>
        <v>#REF!</v>
      </c>
      <c r="D996" s="269" t="e">
        <f>IF('Unit Types - Emission Rates'!#REF!=0,"",'Unit Types - Emission Rates'!#REF!)</f>
        <v>#REF!</v>
      </c>
      <c r="E996" s="269" t="e">
        <f>IF('Unit Types - Emission Rates'!#REF!="","",'Unit Types - Emission Rates'!#REF!)</f>
        <v>#REF!</v>
      </c>
      <c r="F996" s="269" t="e">
        <f>IF('Unit Types - Emission Rates'!#REF!="","",'Unit Types - Emission Rates'!#REF!)</f>
        <v>#REF!</v>
      </c>
      <c r="G996" s="261"/>
      <c r="H996" s="262"/>
      <c r="I996" s="259"/>
    </row>
    <row r="997" spans="1:9" x14ac:dyDescent="0.2">
      <c r="A997" s="265" t="s">
        <v>433</v>
      </c>
      <c r="B997" s="269" t="e">
        <f>IF('Unit Types - Emission Rates'!#REF!=0,"",'Unit Types - Emission Rates'!#REF!)</f>
        <v>#REF!</v>
      </c>
      <c r="C997" s="269" t="e">
        <f>IF('Unit Types - Emission Rates'!#REF!=0,"",'Unit Types - Emission Rates'!#REF!)</f>
        <v>#REF!</v>
      </c>
      <c r="D997" s="269" t="e">
        <f>IF('Unit Types - Emission Rates'!#REF!=0,"",'Unit Types - Emission Rates'!#REF!)</f>
        <v>#REF!</v>
      </c>
      <c r="E997" s="269" t="e">
        <f>IF('Unit Types - Emission Rates'!#REF!="","",'Unit Types - Emission Rates'!#REF!)</f>
        <v>#REF!</v>
      </c>
      <c r="F997" s="269" t="e">
        <f>IF('Unit Types - Emission Rates'!#REF!="","",'Unit Types - Emission Rates'!#REF!)</f>
        <v>#REF!</v>
      </c>
      <c r="G997" s="261"/>
      <c r="H997" s="262"/>
      <c r="I997" s="259"/>
    </row>
    <row r="998" spans="1:9" x14ac:dyDescent="0.2">
      <c r="A998" s="265" t="s">
        <v>433</v>
      </c>
      <c r="B998" s="269" t="e">
        <f>IF('Unit Types - Emission Rates'!#REF!=0,"",'Unit Types - Emission Rates'!#REF!)</f>
        <v>#REF!</v>
      </c>
      <c r="C998" s="269" t="e">
        <f>IF('Unit Types - Emission Rates'!#REF!=0,"",'Unit Types - Emission Rates'!#REF!)</f>
        <v>#REF!</v>
      </c>
      <c r="D998" s="269" t="e">
        <f>IF('Unit Types - Emission Rates'!#REF!=0,"",'Unit Types - Emission Rates'!#REF!)</f>
        <v>#REF!</v>
      </c>
      <c r="E998" s="269" t="e">
        <f>IF('Unit Types - Emission Rates'!#REF!="","",'Unit Types - Emission Rates'!#REF!)</f>
        <v>#REF!</v>
      </c>
      <c r="F998" s="269" t="e">
        <f>IF('Unit Types - Emission Rates'!#REF!="","",'Unit Types - Emission Rates'!#REF!)</f>
        <v>#REF!</v>
      </c>
      <c r="G998" s="261"/>
      <c r="H998" s="262"/>
      <c r="I998" s="259"/>
    </row>
    <row r="999" spans="1:9" x14ac:dyDescent="0.2">
      <c r="A999" s="265" t="s">
        <v>433</v>
      </c>
      <c r="B999" s="269" t="e">
        <f>IF('Unit Types - Emission Rates'!#REF!=0,"",'Unit Types - Emission Rates'!#REF!)</f>
        <v>#REF!</v>
      </c>
      <c r="C999" s="269" t="e">
        <f>IF('Unit Types - Emission Rates'!#REF!=0,"",'Unit Types - Emission Rates'!#REF!)</f>
        <v>#REF!</v>
      </c>
      <c r="D999" s="269" t="e">
        <f>IF('Unit Types - Emission Rates'!#REF!=0,"",'Unit Types - Emission Rates'!#REF!)</f>
        <v>#REF!</v>
      </c>
      <c r="E999" s="269" t="e">
        <f>IF('Unit Types - Emission Rates'!#REF!="","",'Unit Types - Emission Rates'!#REF!)</f>
        <v>#REF!</v>
      </c>
      <c r="F999" s="269" t="e">
        <f>IF('Unit Types - Emission Rates'!#REF!="","",'Unit Types - Emission Rates'!#REF!)</f>
        <v>#REF!</v>
      </c>
      <c r="G999" s="261"/>
      <c r="H999" s="262"/>
      <c r="I999" s="259"/>
    </row>
    <row r="1000" spans="1:9" x14ac:dyDescent="0.2">
      <c r="A1000" s="265" t="s">
        <v>433</v>
      </c>
      <c r="B1000" s="269" t="e">
        <f>IF('Unit Types - Emission Rates'!#REF!=0,"",'Unit Types - Emission Rates'!#REF!)</f>
        <v>#REF!</v>
      </c>
      <c r="C1000" s="269" t="e">
        <f>IF('Unit Types - Emission Rates'!#REF!=0,"",'Unit Types - Emission Rates'!#REF!)</f>
        <v>#REF!</v>
      </c>
      <c r="D1000" s="269" t="e">
        <f>IF('Unit Types - Emission Rates'!#REF!=0,"",'Unit Types - Emission Rates'!#REF!)</f>
        <v>#REF!</v>
      </c>
      <c r="E1000" s="269" t="e">
        <f>IF('Unit Types - Emission Rates'!#REF!="","",'Unit Types - Emission Rates'!#REF!)</f>
        <v>#REF!</v>
      </c>
      <c r="F1000" s="269" t="e">
        <f>IF('Unit Types - Emission Rates'!#REF!="","",'Unit Types - Emission Rates'!#REF!)</f>
        <v>#REF!</v>
      </c>
      <c r="G1000" s="261"/>
      <c r="H1000" s="262"/>
      <c r="I1000" s="259"/>
    </row>
    <row r="1001" spans="1:9" x14ac:dyDescent="0.2">
      <c r="A1001" s="265" t="s">
        <v>433</v>
      </c>
      <c r="B1001" s="269" t="e">
        <f>IF('Unit Types - Emission Rates'!#REF!=0,"",'Unit Types - Emission Rates'!#REF!)</f>
        <v>#REF!</v>
      </c>
      <c r="C1001" s="269" t="e">
        <f>IF('Unit Types - Emission Rates'!#REF!=0,"",'Unit Types - Emission Rates'!#REF!)</f>
        <v>#REF!</v>
      </c>
      <c r="D1001" s="269" t="e">
        <f>IF('Unit Types - Emission Rates'!#REF!=0,"",'Unit Types - Emission Rates'!#REF!)</f>
        <v>#REF!</v>
      </c>
      <c r="E1001" s="269" t="e">
        <f>IF('Unit Types - Emission Rates'!#REF!="","",'Unit Types - Emission Rates'!#REF!)</f>
        <v>#REF!</v>
      </c>
      <c r="F1001" s="269" t="e">
        <f>IF('Unit Types - Emission Rates'!#REF!="","",'Unit Types - Emission Rates'!#REF!)</f>
        <v>#REF!</v>
      </c>
      <c r="G1001" s="261"/>
      <c r="H1001" s="262"/>
      <c r="I1001" s="259"/>
    </row>
    <row r="1002" spans="1:9" x14ac:dyDescent="0.2">
      <c r="A1002" s="265" t="s">
        <v>433</v>
      </c>
      <c r="B1002" s="269" t="e">
        <f>IF('Unit Types - Emission Rates'!#REF!=0,"",'Unit Types - Emission Rates'!#REF!)</f>
        <v>#REF!</v>
      </c>
      <c r="C1002" s="269" t="e">
        <f>IF('Unit Types - Emission Rates'!#REF!=0,"",'Unit Types - Emission Rates'!#REF!)</f>
        <v>#REF!</v>
      </c>
      <c r="D1002" s="269" t="e">
        <f>IF('Unit Types - Emission Rates'!#REF!=0,"",'Unit Types - Emission Rates'!#REF!)</f>
        <v>#REF!</v>
      </c>
      <c r="E1002" s="269" t="e">
        <f>IF('Unit Types - Emission Rates'!#REF!="","",'Unit Types - Emission Rates'!#REF!)</f>
        <v>#REF!</v>
      </c>
      <c r="F1002" s="269" t="e">
        <f>IF('Unit Types - Emission Rates'!#REF!="","",'Unit Types - Emission Rates'!#REF!)</f>
        <v>#REF!</v>
      </c>
      <c r="G1002" s="261"/>
      <c r="H1002" s="262"/>
      <c r="I1002" s="259"/>
    </row>
    <row r="1003" spans="1:9" x14ac:dyDescent="0.2">
      <c r="A1003" s="265" t="s">
        <v>433</v>
      </c>
      <c r="B1003" s="269" t="e">
        <f>IF('Unit Types - Emission Rates'!#REF!=0,"",'Unit Types - Emission Rates'!#REF!)</f>
        <v>#REF!</v>
      </c>
      <c r="C1003" s="269" t="e">
        <f>IF('Unit Types - Emission Rates'!#REF!=0,"",'Unit Types - Emission Rates'!#REF!)</f>
        <v>#REF!</v>
      </c>
      <c r="D1003" s="269" t="e">
        <f>IF('Unit Types - Emission Rates'!#REF!=0,"",'Unit Types - Emission Rates'!#REF!)</f>
        <v>#REF!</v>
      </c>
      <c r="E1003" s="269" t="e">
        <f>IF('Unit Types - Emission Rates'!#REF!="","",'Unit Types - Emission Rates'!#REF!)</f>
        <v>#REF!</v>
      </c>
      <c r="F1003" s="269" t="e">
        <f>IF('Unit Types - Emission Rates'!#REF!="","",'Unit Types - Emission Rates'!#REF!)</f>
        <v>#REF!</v>
      </c>
      <c r="G1003" s="261"/>
      <c r="H1003" s="262"/>
      <c r="I1003" s="259"/>
    </row>
    <row r="1004" spans="1:9" x14ac:dyDescent="0.2">
      <c r="A1004" s="265" t="s">
        <v>433</v>
      </c>
      <c r="B1004" s="269" t="e">
        <f>IF('Unit Types - Emission Rates'!#REF!=0,"",'Unit Types - Emission Rates'!#REF!)</f>
        <v>#REF!</v>
      </c>
      <c r="C1004" s="269" t="e">
        <f>IF('Unit Types - Emission Rates'!#REF!=0,"",'Unit Types - Emission Rates'!#REF!)</f>
        <v>#REF!</v>
      </c>
      <c r="D1004" s="269" t="e">
        <f>IF('Unit Types - Emission Rates'!#REF!=0,"",'Unit Types - Emission Rates'!#REF!)</f>
        <v>#REF!</v>
      </c>
      <c r="E1004" s="269" t="e">
        <f>IF('Unit Types - Emission Rates'!#REF!="","",'Unit Types - Emission Rates'!#REF!)</f>
        <v>#REF!</v>
      </c>
      <c r="F1004" s="269" t="e">
        <f>IF('Unit Types - Emission Rates'!#REF!="","",'Unit Types - Emission Rates'!#REF!)</f>
        <v>#REF!</v>
      </c>
      <c r="G1004" s="261"/>
      <c r="H1004" s="262"/>
      <c r="I1004" s="259"/>
    </row>
    <row r="1005" spans="1:9" x14ac:dyDescent="0.2">
      <c r="A1005" s="265" t="s">
        <v>433</v>
      </c>
      <c r="B1005" s="269" t="e">
        <f>IF('Unit Types - Emission Rates'!#REF!=0,"",'Unit Types - Emission Rates'!#REF!)</f>
        <v>#REF!</v>
      </c>
      <c r="C1005" s="269" t="e">
        <f>IF('Unit Types - Emission Rates'!#REF!=0,"",'Unit Types - Emission Rates'!#REF!)</f>
        <v>#REF!</v>
      </c>
      <c r="D1005" s="269" t="e">
        <f>IF('Unit Types - Emission Rates'!#REF!=0,"",'Unit Types - Emission Rates'!#REF!)</f>
        <v>#REF!</v>
      </c>
      <c r="E1005" s="269" t="e">
        <f>IF('Unit Types - Emission Rates'!#REF!="","",'Unit Types - Emission Rates'!#REF!)</f>
        <v>#REF!</v>
      </c>
      <c r="F1005" s="269" t="e">
        <f>IF('Unit Types - Emission Rates'!#REF!="","",'Unit Types - Emission Rates'!#REF!)</f>
        <v>#REF!</v>
      </c>
      <c r="G1005" s="261"/>
      <c r="H1005" s="262"/>
      <c r="I1005" s="259"/>
    </row>
    <row r="1006" spans="1:9" x14ac:dyDescent="0.2">
      <c r="A1006" s="265" t="s">
        <v>433</v>
      </c>
      <c r="B1006" s="269" t="e">
        <f>IF('Unit Types - Emission Rates'!#REF!=0,"",'Unit Types - Emission Rates'!#REF!)</f>
        <v>#REF!</v>
      </c>
      <c r="C1006" s="269" t="e">
        <f>IF('Unit Types - Emission Rates'!#REF!=0,"",'Unit Types - Emission Rates'!#REF!)</f>
        <v>#REF!</v>
      </c>
      <c r="D1006" s="269" t="e">
        <f>IF('Unit Types - Emission Rates'!#REF!=0,"",'Unit Types - Emission Rates'!#REF!)</f>
        <v>#REF!</v>
      </c>
      <c r="E1006" s="269" t="e">
        <f>IF('Unit Types - Emission Rates'!#REF!="","",'Unit Types - Emission Rates'!#REF!)</f>
        <v>#REF!</v>
      </c>
      <c r="F1006" s="269" t="e">
        <f>IF('Unit Types - Emission Rates'!#REF!="","",'Unit Types - Emission Rates'!#REF!)</f>
        <v>#REF!</v>
      </c>
      <c r="G1006" s="261"/>
      <c r="H1006" s="262"/>
      <c r="I1006" s="259"/>
    </row>
    <row r="1007" spans="1:9" x14ac:dyDescent="0.2">
      <c r="A1007" s="265" t="s">
        <v>433</v>
      </c>
      <c r="B1007" s="269" t="e">
        <f>IF('Unit Types - Emission Rates'!#REF!=0,"",'Unit Types - Emission Rates'!#REF!)</f>
        <v>#REF!</v>
      </c>
      <c r="C1007" s="269" t="e">
        <f>IF('Unit Types - Emission Rates'!#REF!=0,"",'Unit Types - Emission Rates'!#REF!)</f>
        <v>#REF!</v>
      </c>
      <c r="D1007" s="269" t="e">
        <f>IF('Unit Types - Emission Rates'!#REF!=0,"",'Unit Types - Emission Rates'!#REF!)</f>
        <v>#REF!</v>
      </c>
      <c r="E1007" s="269" t="e">
        <f>IF('Unit Types - Emission Rates'!#REF!="","",'Unit Types - Emission Rates'!#REF!)</f>
        <v>#REF!</v>
      </c>
      <c r="F1007" s="269" t="e">
        <f>IF('Unit Types - Emission Rates'!#REF!="","",'Unit Types - Emission Rates'!#REF!)</f>
        <v>#REF!</v>
      </c>
      <c r="G1007" s="261"/>
      <c r="H1007" s="262"/>
      <c r="I1007" s="259"/>
    </row>
    <row r="1008" spans="1:9" x14ac:dyDescent="0.2">
      <c r="A1008" s="265" t="s">
        <v>433</v>
      </c>
      <c r="B1008" s="269" t="e">
        <f>IF('Unit Types - Emission Rates'!#REF!=0,"",'Unit Types - Emission Rates'!#REF!)</f>
        <v>#REF!</v>
      </c>
      <c r="C1008" s="269" t="e">
        <f>IF('Unit Types - Emission Rates'!#REF!=0,"",'Unit Types - Emission Rates'!#REF!)</f>
        <v>#REF!</v>
      </c>
      <c r="D1008" s="269" t="e">
        <f>IF('Unit Types - Emission Rates'!#REF!=0,"",'Unit Types - Emission Rates'!#REF!)</f>
        <v>#REF!</v>
      </c>
      <c r="E1008" s="269" t="e">
        <f>IF('Unit Types - Emission Rates'!#REF!="","",'Unit Types - Emission Rates'!#REF!)</f>
        <v>#REF!</v>
      </c>
      <c r="F1008" s="269" t="e">
        <f>IF('Unit Types - Emission Rates'!#REF!="","",'Unit Types - Emission Rates'!#REF!)</f>
        <v>#REF!</v>
      </c>
      <c r="G1008" s="261"/>
      <c r="H1008" s="262"/>
      <c r="I1008" s="259"/>
    </row>
    <row r="1009" spans="1:9" x14ac:dyDescent="0.2">
      <c r="A1009" s="265" t="s">
        <v>433</v>
      </c>
      <c r="B1009" s="269" t="e">
        <f>IF('Unit Types - Emission Rates'!#REF!=0,"",'Unit Types - Emission Rates'!#REF!)</f>
        <v>#REF!</v>
      </c>
      <c r="C1009" s="269" t="e">
        <f>IF('Unit Types - Emission Rates'!#REF!=0,"",'Unit Types - Emission Rates'!#REF!)</f>
        <v>#REF!</v>
      </c>
      <c r="D1009" s="269" t="e">
        <f>IF('Unit Types - Emission Rates'!#REF!=0,"",'Unit Types - Emission Rates'!#REF!)</f>
        <v>#REF!</v>
      </c>
      <c r="E1009" s="269" t="e">
        <f>IF('Unit Types - Emission Rates'!#REF!="","",'Unit Types - Emission Rates'!#REF!)</f>
        <v>#REF!</v>
      </c>
      <c r="F1009" s="269" t="e">
        <f>IF('Unit Types - Emission Rates'!#REF!="","",'Unit Types - Emission Rates'!#REF!)</f>
        <v>#REF!</v>
      </c>
      <c r="G1009" s="261"/>
      <c r="H1009" s="262"/>
      <c r="I1009" s="259"/>
    </row>
    <row r="1010" spans="1:9" x14ac:dyDescent="0.2">
      <c r="A1010" s="265" t="s">
        <v>433</v>
      </c>
      <c r="B1010" s="269" t="e">
        <f>IF('Unit Types - Emission Rates'!#REF!=0,"",'Unit Types - Emission Rates'!#REF!)</f>
        <v>#REF!</v>
      </c>
      <c r="C1010" s="269" t="e">
        <f>IF('Unit Types - Emission Rates'!#REF!=0,"",'Unit Types - Emission Rates'!#REF!)</f>
        <v>#REF!</v>
      </c>
      <c r="D1010" s="269" t="e">
        <f>IF('Unit Types - Emission Rates'!#REF!=0,"",'Unit Types - Emission Rates'!#REF!)</f>
        <v>#REF!</v>
      </c>
      <c r="E1010" s="269" t="e">
        <f>IF('Unit Types - Emission Rates'!#REF!="","",'Unit Types - Emission Rates'!#REF!)</f>
        <v>#REF!</v>
      </c>
      <c r="F1010" s="269" t="e">
        <f>IF('Unit Types - Emission Rates'!#REF!="","",'Unit Types - Emission Rates'!#REF!)</f>
        <v>#REF!</v>
      </c>
      <c r="G1010" s="261"/>
      <c r="H1010" s="262"/>
      <c r="I1010" s="259"/>
    </row>
    <row r="1011" spans="1:9" x14ac:dyDescent="0.2">
      <c r="A1011" s="265" t="s">
        <v>433</v>
      </c>
      <c r="B1011" s="269" t="e">
        <f>IF('Unit Types - Emission Rates'!#REF!=0,"",'Unit Types - Emission Rates'!#REF!)</f>
        <v>#REF!</v>
      </c>
      <c r="C1011" s="269" t="e">
        <f>IF('Unit Types - Emission Rates'!#REF!=0,"",'Unit Types - Emission Rates'!#REF!)</f>
        <v>#REF!</v>
      </c>
      <c r="D1011" s="269" t="e">
        <f>IF('Unit Types - Emission Rates'!#REF!=0,"",'Unit Types - Emission Rates'!#REF!)</f>
        <v>#REF!</v>
      </c>
      <c r="E1011" s="269" t="e">
        <f>IF('Unit Types - Emission Rates'!#REF!="","",'Unit Types - Emission Rates'!#REF!)</f>
        <v>#REF!</v>
      </c>
      <c r="F1011" s="269" t="e">
        <f>IF('Unit Types - Emission Rates'!#REF!="","",'Unit Types - Emission Rates'!#REF!)</f>
        <v>#REF!</v>
      </c>
      <c r="G1011" s="261"/>
      <c r="H1011" s="262"/>
      <c r="I1011" s="259"/>
    </row>
    <row r="1012" spans="1:9" x14ac:dyDescent="0.2">
      <c r="A1012" s="265" t="s">
        <v>433</v>
      </c>
      <c r="B1012" s="269" t="e">
        <f>IF('Unit Types - Emission Rates'!#REF!=0,"",'Unit Types - Emission Rates'!#REF!)</f>
        <v>#REF!</v>
      </c>
      <c r="C1012" s="269" t="e">
        <f>IF('Unit Types - Emission Rates'!#REF!=0,"",'Unit Types - Emission Rates'!#REF!)</f>
        <v>#REF!</v>
      </c>
      <c r="D1012" s="269" t="e">
        <f>IF('Unit Types - Emission Rates'!#REF!=0,"",'Unit Types - Emission Rates'!#REF!)</f>
        <v>#REF!</v>
      </c>
      <c r="E1012" s="269" t="e">
        <f>IF('Unit Types - Emission Rates'!#REF!="","",'Unit Types - Emission Rates'!#REF!)</f>
        <v>#REF!</v>
      </c>
      <c r="F1012" s="269" t="e">
        <f>IF('Unit Types - Emission Rates'!#REF!="","",'Unit Types - Emission Rates'!#REF!)</f>
        <v>#REF!</v>
      </c>
      <c r="G1012" s="261"/>
      <c r="H1012" s="262"/>
      <c r="I1012" s="259"/>
    </row>
    <row r="1013" spans="1:9" x14ac:dyDescent="0.2">
      <c r="A1013" s="265" t="s">
        <v>433</v>
      </c>
      <c r="B1013" s="269" t="e">
        <f>IF('Unit Types - Emission Rates'!#REF!=0,"",'Unit Types - Emission Rates'!#REF!)</f>
        <v>#REF!</v>
      </c>
      <c r="C1013" s="269" t="e">
        <f>IF('Unit Types - Emission Rates'!#REF!=0,"",'Unit Types - Emission Rates'!#REF!)</f>
        <v>#REF!</v>
      </c>
      <c r="D1013" s="269" t="e">
        <f>IF('Unit Types - Emission Rates'!#REF!=0,"",'Unit Types - Emission Rates'!#REF!)</f>
        <v>#REF!</v>
      </c>
      <c r="E1013" s="269" t="e">
        <f>IF('Unit Types - Emission Rates'!#REF!="","",'Unit Types - Emission Rates'!#REF!)</f>
        <v>#REF!</v>
      </c>
      <c r="F1013" s="269" t="e">
        <f>IF('Unit Types - Emission Rates'!#REF!="","",'Unit Types - Emission Rates'!#REF!)</f>
        <v>#REF!</v>
      </c>
      <c r="G1013" s="261"/>
      <c r="H1013" s="262"/>
      <c r="I1013" s="259"/>
    </row>
    <row r="1014" spans="1:9" x14ac:dyDescent="0.2">
      <c r="A1014" s="265" t="s">
        <v>433</v>
      </c>
      <c r="B1014" s="269" t="e">
        <f>IF('Unit Types - Emission Rates'!#REF!=0,"",'Unit Types - Emission Rates'!#REF!)</f>
        <v>#REF!</v>
      </c>
      <c r="C1014" s="269" t="e">
        <f>IF('Unit Types - Emission Rates'!#REF!=0,"",'Unit Types - Emission Rates'!#REF!)</f>
        <v>#REF!</v>
      </c>
      <c r="D1014" s="269" t="e">
        <f>IF('Unit Types - Emission Rates'!#REF!=0,"",'Unit Types - Emission Rates'!#REF!)</f>
        <v>#REF!</v>
      </c>
      <c r="E1014" s="269" t="e">
        <f>IF('Unit Types - Emission Rates'!#REF!="","",'Unit Types - Emission Rates'!#REF!)</f>
        <v>#REF!</v>
      </c>
      <c r="F1014" s="269" t="e">
        <f>IF('Unit Types - Emission Rates'!#REF!="","",'Unit Types - Emission Rates'!#REF!)</f>
        <v>#REF!</v>
      </c>
      <c r="G1014" s="261"/>
      <c r="H1014" s="262"/>
      <c r="I1014" s="259"/>
    </row>
    <row r="1015" spans="1:9" x14ac:dyDescent="0.2">
      <c r="A1015" s="265" t="s">
        <v>433</v>
      </c>
      <c r="B1015" s="269" t="e">
        <f>IF('Unit Types - Emission Rates'!#REF!=0,"",'Unit Types - Emission Rates'!#REF!)</f>
        <v>#REF!</v>
      </c>
      <c r="C1015" s="269" t="e">
        <f>IF('Unit Types - Emission Rates'!#REF!=0,"",'Unit Types - Emission Rates'!#REF!)</f>
        <v>#REF!</v>
      </c>
      <c r="D1015" s="269" t="e">
        <f>IF('Unit Types - Emission Rates'!#REF!=0,"",'Unit Types - Emission Rates'!#REF!)</f>
        <v>#REF!</v>
      </c>
      <c r="E1015" s="269" t="e">
        <f>IF('Unit Types - Emission Rates'!#REF!="","",'Unit Types - Emission Rates'!#REF!)</f>
        <v>#REF!</v>
      </c>
      <c r="F1015" s="269" t="e">
        <f>IF('Unit Types - Emission Rates'!#REF!="","",'Unit Types - Emission Rates'!#REF!)</f>
        <v>#REF!</v>
      </c>
      <c r="G1015" s="261"/>
      <c r="H1015" s="262"/>
      <c r="I1015" s="259"/>
    </row>
    <row r="1016" spans="1:9" x14ac:dyDescent="0.2">
      <c r="A1016" s="265" t="s">
        <v>433</v>
      </c>
      <c r="B1016" s="269" t="e">
        <f>IF('Unit Types - Emission Rates'!#REF!=0,"",'Unit Types - Emission Rates'!#REF!)</f>
        <v>#REF!</v>
      </c>
      <c r="C1016" s="269" t="e">
        <f>IF('Unit Types - Emission Rates'!#REF!=0,"",'Unit Types - Emission Rates'!#REF!)</f>
        <v>#REF!</v>
      </c>
      <c r="D1016" s="269" t="e">
        <f>IF('Unit Types - Emission Rates'!#REF!=0,"",'Unit Types - Emission Rates'!#REF!)</f>
        <v>#REF!</v>
      </c>
      <c r="E1016" s="269" t="e">
        <f>IF('Unit Types - Emission Rates'!#REF!="","",'Unit Types - Emission Rates'!#REF!)</f>
        <v>#REF!</v>
      </c>
      <c r="F1016" s="269" t="e">
        <f>IF('Unit Types - Emission Rates'!#REF!="","",'Unit Types - Emission Rates'!#REF!)</f>
        <v>#REF!</v>
      </c>
      <c r="G1016" s="261"/>
      <c r="H1016" s="262"/>
      <c r="I1016" s="259"/>
    </row>
    <row r="1017" spans="1:9" x14ac:dyDescent="0.2">
      <c r="A1017" s="265" t="s">
        <v>433</v>
      </c>
      <c r="B1017" s="269" t="e">
        <f>IF('Unit Types - Emission Rates'!#REF!=0,"",'Unit Types - Emission Rates'!#REF!)</f>
        <v>#REF!</v>
      </c>
      <c r="C1017" s="269" t="e">
        <f>IF('Unit Types - Emission Rates'!#REF!=0,"",'Unit Types - Emission Rates'!#REF!)</f>
        <v>#REF!</v>
      </c>
      <c r="D1017" s="269" t="e">
        <f>IF('Unit Types - Emission Rates'!#REF!=0,"",'Unit Types - Emission Rates'!#REF!)</f>
        <v>#REF!</v>
      </c>
      <c r="E1017" s="269" t="e">
        <f>IF('Unit Types - Emission Rates'!#REF!="","",'Unit Types - Emission Rates'!#REF!)</f>
        <v>#REF!</v>
      </c>
      <c r="F1017" s="269" t="e">
        <f>IF('Unit Types - Emission Rates'!#REF!="","",'Unit Types - Emission Rates'!#REF!)</f>
        <v>#REF!</v>
      </c>
      <c r="G1017" s="261"/>
      <c r="H1017" s="262"/>
      <c r="I1017" s="259"/>
    </row>
    <row r="1018" spans="1:9" x14ac:dyDescent="0.2">
      <c r="A1018" s="265" t="s">
        <v>433</v>
      </c>
      <c r="B1018" s="269" t="e">
        <f>IF('Unit Types - Emission Rates'!#REF!=0,"",'Unit Types - Emission Rates'!#REF!)</f>
        <v>#REF!</v>
      </c>
      <c r="C1018" s="269" t="e">
        <f>IF('Unit Types - Emission Rates'!#REF!=0,"",'Unit Types - Emission Rates'!#REF!)</f>
        <v>#REF!</v>
      </c>
      <c r="D1018" s="269" t="e">
        <f>IF('Unit Types - Emission Rates'!#REF!=0,"",'Unit Types - Emission Rates'!#REF!)</f>
        <v>#REF!</v>
      </c>
      <c r="E1018" s="269" t="e">
        <f>IF('Unit Types - Emission Rates'!#REF!="","",'Unit Types - Emission Rates'!#REF!)</f>
        <v>#REF!</v>
      </c>
      <c r="F1018" s="269" t="e">
        <f>IF('Unit Types - Emission Rates'!#REF!="","",'Unit Types - Emission Rates'!#REF!)</f>
        <v>#REF!</v>
      </c>
      <c r="G1018" s="261"/>
      <c r="H1018" s="262"/>
      <c r="I1018" s="259"/>
    </row>
    <row r="1019" spans="1:9" x14ac:dyDescent="0.2">
      <c r="A1019" s="265" t="s">
        <v>433</v>
      </c>
      <c r="B1019" s="269" t="e">
        <f>IF('Unit Types - Emission Rates'!#REF!=0,"",'Unit Types - Emission Rates'!#REF!)</f>
        <v>#REF!</v>
      </c>
      <c r="C1019" s="269" t="e">
        <f>IF('Unit Types - Emission Rates'!#REF!=0,"",'Unit Types - Emission Rates'!#REF!)</f>
        <v>#REF!</v>
      </c>
      <c r="D1019" s="269" t="e">
        <f>IF('Unit Types - Emission Rates'!#REF!=0,"",'Unit Types - Emission Rates'!#REF!)</f>
        <v>#REF!</v>
      </c>
      <c r="E1019" s="269" t="e">
        <f>IF('Unit Types - Emission Rates'!#REF!="","",'Unit Types - Emission Rates'!#REF!)</f>
        <v>#REF!</v>
      </c>
      <c r="F1019" s="269" t="e">
        <f>IF('Unit Types - Emission Rates'!#REF!="","",'Unit Types - Emission Rates'!#REF!)</f>
        <v>#REF!</v>
      </c>
      <c r="G1019" s="261"/>
      <c r="H1019" s="262"/>
      <c r="I1019" s="259"/>
    </row>
    <row r="1020" spans="1:9" x14ac:dyDescent="0.2">
      <c r="A1020" s="265" t="s">
        <v>433</v>
      </c>
      <c r="B1020" s="269" t="e">
        <f>IF('Unit Types - Emission Rates'!#REF!=0,"",'Unit Types - Emission Rates'!#REF!)</f>
        <v>#REF!</v>
      </c>
      <c r="C1020" s="269" t="e">
        <f>IF('Unit Types - Emission Rates'!#REF!=0,"",'Unit Types - Emission Rates'!#REF!)</f>
        <v>#REF!</v>
      </c>
      <c r="D1020" s="269" t="e">
        <f>IF('Unit Types - Emission Rates'!#REF!=0,"",'Unit Types - Emission Rates'!#REF!)</f>
        <v>#REF!</v>
      </c>
      <c r="E1020" s="269" t="e">
        <f>IF('Unit Types - Emission Rates'!#REF!="","",'Unit Types - Emission Rates'!#REF!)</f>
        <v>#REF!</v>
      </c>
      <c r="F1020" s="269" t="e">
        <f>IF('Unit Types - Emission Rates'!#REF!="","",'Unit Types - Emission Rates'!#REF!)</f>
        <v>#REF!</v>
      </c>
      <c r="G1020" s="261"/>
      <c r="H1020" s="262"/>
      <c r="I1020" s="259"/>
    </row>
    <row r="1021" spans="1:9" x14ac:dyDescent="0.2">
      <c r="A1021" s="265" t="s">
        <v>433</v>
      </c>
      <c r="B1021" s="269" t="e">
        <f>IF('Unit Types - Emission Rates'!#REF!=0,"",'Unit Types - Emission Rates'!#REF!)</f>
        <v>#REF!</v>
      </c>
      <c r="C1021" s="269" t="e">
        <f>IF('Unit Types - Emission Rates'!#REF!=0,"",'Unit Types - Emission Rates'!#REF!)</f>
        <v>#REF!</v>
      </c>
      <c r="D1021" s="269" t="e">
        <f>IF('Unit Types - Emission Rates'!#REF!=0,"",'Unit Types - Emission Rates'!#REF!)</f>
        <v>#REF!</v>
      </c>
      <c r="E1021" s="269" t="e">
        <f>IF('Unit Types - Emission Rates'!#REF!="","",'Unit Types - Emission Rates'!#REF!)</f>
        <v>#REF!</v>
      </c>
      <c r="F1021" s="269" t="e">
        <f>IF('Unit Types - Emission Rates'!#REF!="","",'Unit Types - Emission Rates'!#REF!)</f>
        <v>#REF!</v>
      </c>
      <c r="G1021" s="261"/>
      <c r="H1021" s="262"/>
      <c r="I1021" s="259"/>
    </row>
    <row r="1022" spans="1:9" x14ac:dyDescent="0.2">
      <c r="A1022" s="265" t="s">
        <v>433</v>
      </c>
      <c r="B1022" s="269" t="e">
        <f>IF('Unit Types - Emission Rates'!#REF!=0,"",'Unit Types - Emission Rates'!#REF!)</f>
        <v>#REF!</v>
      </c>
      <c r="C1022" s="269" t="e">
        <f>IF('Unit Types - Emission Rates'!#REF!=0,"",'Unit Types - Emission Rates'!#REF!)</f>
        <v>#REF!</v>
      </c>
      <c r="D1022" s="269" t="e">
        <f>IF('Unit Types - Emission Rates'!#REF!=0,"",'Unit Types - Emission Rates'!#REF!)</f>
        <v>#REF!</v>
      </c>
      <c r="E1022" s="269" t="e">
        <f>IF('Unit Types - Emission Rates'!#REF!="","",'Unit Types - Emission Rates'!#REF!)</f>
        <v>#REF!</v>
      </c>
      <c r="F1022" s="269" t="e">
        <f>IF('Unit Types - Emission Rates'!#REF!="","",'Unit Types - Emission Rates'!#REF!)</f>
        <v>#REF!</v>
      </c>
      <c r="G1022" s="261"/>
      <c r="H1022" s="262"/>
      <c r="I1022" s="259"/>
    </row>
    <row r="1023" spans="1:9" x14ac:dyDescent="0.2">
      <c r="A1023" s="265" t="s">
        <v>433</v>
      </c>
      <c r="B1023" s="269" t="e">
        <f>IF('Unit Types - Emission Rates'!#REF!=0,"",'Unit Types - Emission Rates'!#REF!)</f>
        <v>#REF!</v>
      </c>
      <c r="C1023" s="269" t="e">
        <f>IF('Unit Types - Emission Rates'!#REF!=0,"",'Unit Types - Emission Rates'!#REF!)</f>
        <v>#REF!</v>
      </c>
      <c r="D1023" s="269" t="e">
        <f>IF('Unit Types - Emission Rates'!#REF!=0,"",'Unit Types - Emission Rates'!#REF!)</f>
        <v>#REF!</v>
      </c>
      <c r="E1023" s="269" t="e">
        <f>IF('Unit Types - Emission Rates'!#REF!="","",'Unit Types - Emission Rates'!#REF!)</f>
        <v>#REF!</v>
      </c>
      <c r="F1023" s="269" t="e">
        <f>IF('Unit Types - Emission Rates'!#REF!="","",'Unit Types - Emission Rates'!#REF!)</f>
        <v>#REF!</v>
      </c>
      <c r="G1023" s="261"/>
      <c r="H1023" s="262"/>
      <c r="I1023" s="259"/>
    </row>
    <row r="1024" spans="1:9" x14ac:dyDescent="0.2">
      <c r="A1024" s="265" t="s">
        <v>433</v>
      </c>
      <c r="B1024" s="269" t="e">
        <f>IF('Unit Types - Emission Rates'!#REF!=0,"",'Unit Types - Emission Rates'!#REF!)</f>
        <v>#REF!</v>
      </c>
      <c r="C1024" s="269" t="e">
        <f>IF('Unit Types - Emission Rates'!#REF!=0,"",'Unit Types - Emission Rates'!#REF!)</f>
        <v>#REF!</v>
      </c>
      <c r="D1024" s="269" t="e">
        <f>IF('Unit Types - Emission Rates'!#REF!=0,"",'Unit Types - Emission Rates'!#REF!)</f>
        <v>#REF!</v>
      </c>
      <c r="E1024" s="269" t="e">
        <f>IF('Unit Types - Emission Rates'!#REF!="","",'Unit Types - Emission Rates'!#REF!)</f>
        <v>#REF!</v>
      </c>
      <c r="F1024" s="269" t="e">
        <f>IF('Unit Types - Emission Rates'!#REF!="","",'Unit Types - Emission Rates'!#REF!)</f>
        <v>#REF!</v>
      </c>
      <c r="G1024" s="261"/>
      <c r="H1024" s="262"/>
      <c r="I1024" s="259"/>
    </row>
    <row r="1025" spans="1:9" x14ac:dyDescent="0.2">
      <c r="A1025" s="265" t="s">
        <v>433</v>
      </c>
      <c r="B1025" s="269" t="e">
        <f>IF('Unit Types - Emission Rates'!#REF!=0,"",'Unit Types - Emission Rates'!#REF!)</f>
        <v>#REF!</v>
      </c>
      <c r="C1025" s="269" t="e">
        <f>IF('Unit Types - Emission Rates'!#REF!=0,"",'Unit Types - Emission Rates'!#REF!)</f>
        <v>#REF!</v>
      </c>
      <c r="D1025" s="269" t="e">
        <f>IF('Unit Types - Emission Rates'!#REF!=0,"",'Unit Types - Emission Rates'!#REF!)</f>
        <v>#REF!</v>
      </c>
      <c r="E1025" s="269" t="e">
        <f>IF('Unit Types - Emission Rates'!#REF!="","",'Unit Types - Emission Rates'!#REF!)</f>
        <v>#REF!</v>
      </c>
      <c r="F1025" s="269" t="e">
        <f>IF('Unit Types - Emission Rates'!#REF!="","",'Unit Types - Emission Rates'!#REF!)</f>
        <v>#REF!</v>
      </c>
      <c r="G1025" s="261"/>
      <c r="H1025" s="262"/>
      <c r="I1025" s="259"/>
    </row>
    <row r="1026" spans="1:9" x14ac:dyDescent="0.2">
      <c r="A1026" s="265" t="s">
        <v>433</v>
      </c>
      <c r="B1026" s="269" t="e">
        <f>IF('Unit Types - Emission Rates'!#REF!=0,"",'Unit Types - Emission Rates'!#REF!)</f>
        <v>#REF!</v>
      </c>
      <c r="C1026" s="269" t="e">
        <f>IF('Unit Types - Emission Rates'!#REF!=0,"",'Unit Types - Emission Rates'!#REF!)</f>
        <v>#REF!</v>
      </c>
      <c r="D1026" s="269" t="e">
        <f>IF('Unit Types - Emission Rates'!#REF!=0,"",'Unit Types - Emission Rates'!#REF!)</f>
        <v>#REF!</v>
      </c>
      <c r="E1026" s="269" t="e">
        <f>IF('Unit Types - Emission Rates'!#REF!="","",'Unit Types - Emission Rates'!#REF!)</f>
        <v>#REF!</v>
      </c>
      <c r="F1026" s="269" t="e">
        <f>IF('Unit Types - Emission Rates'!#REF!="","",'Unit Types - Emission Rates'!#REF!)</f>
        <v>#REF!</v>
      </c>
      <c r="G1026" s="261"/>
      <c r="H1026" s="262"/>
      <c r="I1026" s="259"/>
    </row>
    <row r="1027" spans="1:9" x14ac:dyDescent="0.2">
      <c r="A1027" s="265" t="s">
        <v>433</v>
      </c>
      <c r="B1027" s="269" t="e">
        <f>IF('Unit Types - Emission Rates'!#REF!=0,"",'Unit Types - Emission Rates'!#REF!)</f>
        <v>#REF!</v>
      </c>
      <c r="C1027" s="269" t="e">
        <f>IF('Unit Types - Emission Rates'!#REF!=0,"",'Unit Types - Emission Rates'!#REF!)</f>
        <v>#REF!</v>
      </c>
      <c r="D1027" s="269" t="e">
        <f>IF('Unit Types - Emission Rates'!#REF!=0,"",'Unit Types - Emission Rates'!#REF!)</f>
        <v>#REF!</v>
      </c>
      <c r="E1027" s="269" t="e">
        <f>IF('Unit Types - Emission Rates'!#REF!="","",'Unit Types - Emission Rates'!#REF!)</f>
        <v>#REF!</v>
      </c>
      <c r="F1027" s="269" t="e">
        <f>IF('Unit Types - Emission Rates'!#REF!="","",'Unit Types - Emission Rates'!#REF!)</f>
        <v>#REF!</v>
      </c>
      <c r="G1027" s="261"/>
      <c r="H1027" s="262"/>
      <c r="I1027" s="259"/>
    </row>
    <row r="1028" spans="1:9" x14ac:dyDescent="0.2">
      <c r="A1028" s="265" t="s">
        <v>433</v>
      </c>
      <c r="B1028" s="269" t="e">
        <f>IF('Unit Types - Emission Rates'!#REF!=0,"",'Unit Types - Emission Rates'!#REF!)</f>
        <v>#REF!</v>
      </c>
      <c r="C1028" s="269" t="e">
        <f>IF('Unit Types - Emission Rates'!#REF!=0,"",'Unit Types - Emission Rates'!#REF!)</f>
        <v>#REF!</v>
      </c>
      <c r="D1028" s="269" t="e">
        <f>IF('Unit Types - Emission Rates'!#REF!=0,"",'Unit Types - Emission Rates'!#REF!)</f>
        <v>#REF!</v>
      </c>
      <c r="E1028" s="269" t="e">
        <f>IF('Unit Types - Emission Rates'!#REF!="","",'Unit Types - Emission Rates'!#REF!)</f>
        <v>#REF!</v>
      </c>
      <c r="F1028" s="269" t="e">
        <f>IF('Unit Types - Emission Rates'!#REF!="","",'Unit Types - Emission Rates'!#REF!)</f>
        <v>#REF!</v>
      </c>
      <c r="G1028" s="261"/>
      <c r="H1028" s="262"/>
      <c r="I1028" s="259"/>
    </row>
    <row r="1029" spans="1:9" x14ac:dyDescent="0.2">
      <c r="A1029" s="265" t="s">
        <v>433</v>
      </c>
      <c r="B1029" s="269" t="e">
        <f>IF('Unit Types - Emission Rates'!#REF!=0,"",'Unit Types - Emission Rates'!#REF!)</f>
        <v>#REF!</v>
      </c>
      <c r="C1029" s="269" t="e">
        <f>IF('Unit Types - Emission Rates'!#REF!=0,"",'Unit Types - Emission Rates'!#REF!)</f>
        <v>#REF!</v>
      </c>
      <c r="D1029" s="269" t="e">
        <f>IF('Unit Types - Emission Rates'!#REF!=0,"",'Unit Types - Emission Rates'!#REF!)</f>
        <v>#REF!</v>
      </c>
      <c r="E1029" s="269" t="e">
        <f>IF('Unit Types - Emission Rates'!#REF!="","",'Unit Types - Emission Rates'!#REF!)</f>
        <v>#REF!</v>
      </c>
      <c r="F1029" s="269" t="e">
        <f>IF('Unit Types - Emission Rates'!#REF!="","",'Unit Types - Emission Rates'!#REF!)</f>
        <v>#REF!</v>
      </c>
      <c r="G1029" s="261"/>
      <c r="H1029" s="262"/>
      <c r="I1029" s="259"/>
    </row>
    <row r="1030" spans="1:9" x14ac:dyDescent="0.2">
      <c r="A1030" s="265" t="s">
        <v>433</v>
      </c>
      <c r="B1030" s="269" t="e">
        <f>IF('Unit Types - Emission Rates'!#REF!=0,"",'Unit Types - Emission Rates'!#REF!)</f>
        <v>#REF!</v>
      </c>
      <c r="C1030" s="269" t="e">
        <f>IF('Unit Types - Emission Rates'!#REF!=0,"",'Unit Types - Emission Rates'!#REF!)</f>
        <v>#REF!</v>
      </c>
      <c r="D1030" s="269" t="e">
        <f>IF('Unit Types - Emission Rates'!#REF!=0,"",'Unit Types - Emission Rates'!#REF!)</f>
        <v>#REF!</v>
      </c>
      <c r="E1030" s="269" t="e">
        <f>IF('Unit Types - Emission Rates'!#REF!="","",'Unit Types - Emission Rates'!#REF!)</f>
        <v>#REF!</v>
      </c>
      <c r="F1030" s="269" t="e">
        <f>IF('Unit Types - Emission Rates'!#REF!="","",'Unit Types - Emission Rates'!#REF!)</f>
        <v>#REF!</v>
      </c>
      <c r="G1030" s="261"/>
      <c r="H1030" s="262"/>
      <c r="I1030" s="259"/>
    </row>
    <row r="1031" spans="1:9" x14ac:dyDescent="0.2">
      <c r="A1031" s="265" t="s">
        <v>433</v>
      </c>
      <c r="B1031" s="269" t="e">
        <f>IF('Unit Types - Emission Rates'!#REF!=0,"",'Unit Types - Emission Rates'!#REF!)</f>
        <v>#REF!</v>
      </c>
      <c r="C1031" s="269" t="e">
        <f>IF('Unit Types - Emission Rates'!#REF!=0,"",'Unit Types - Emission Rates'!#REF!)</f>
        <v>#REF!</v>
      </c>
      <c r="D1031" s="269" t="e">
        <f>IF('Unit Types - Emission Rates'!#REF!=0,"",'Unit Types - Emission Rates'!#REF!)</f>
        <v>#REF!</v>
      </c>
      <c r="E1031" s="269" t="e">
        <f>IF('Unit Types - Emission Rates'!#REF!="","",'Unit Types - Emission Rates'!#REF!)</f>
        <v>#REF!</v>
      </c>
      <c r="F1031" s="269" t="e">
        <f>IF('Unit Types - Emission Rates'!#REF!="","",'Unit Types - Emission Rates'!#REF!)</f>
        <v>#REF!</v>
      </c>
      <c r="G1031" s="261"/>
      <c r="H1031" s="262"/>
      <c r="I1031" s="259"/>
    </row>
    <row r="1032" spans="1:9" x14ac:dyDescent="0.2">
      <c r="A1032" s="265" t="s">
        <v>433</v>
      </c>
      <c r="B1032" s="269" t="e">
        <f>IF('Unit Types - Emission Rates'!#REF!=0,"",'Unit Types - Emission Rates'!#REF!)</f>
        <v>#REF!</v>
      </c>
      <c r="C1032" s="269" t="e">
        <f>IF('Unit Types - Emission Rates'!#REF!=0,"",'Unit Types - Emission Rates'!#REF!)</f>
        <v>#REF!</v>
      </c>
      <c r="D1032" s="269" t="e">
        <f>IF('Unit Types - Emission Rates'!#REF!=0,"",'Unit Types - Emission Rates'!#REF!)</f>
        <v>#REF!</v>
      </c>
      <c r="E1032" s="269" t="e">
        <f>IF('Unit Types - Emission Rates'!#REF!="","",'Unit Types - Emission Rates'!#REF!)</f>
        <v>#REF!</v>
      </c>
      <c r="F1032" s="269" t="e">
        <f>IF('Unit Types - Emission Rates'!#REF!="","",'Unit Types - Emission Rates'!#REF!)</f>
        <v>#REF!</v>
      </c>
      <c r="G1032" s="261"/>
      <c r="H1032" s="262"/>
      <c r="I1032" s="259"/>
    </row>
    <row r="1033" spans="1:9" x14ac:dyDescent="0.2">
      <c r="A1033" s="265" t="s">
        <v>433</v>
      </c>
      <c r="B1033" s="269" t="e">
        <f>IF('Unit Types - Emission Rates'!#REF!=0,"",'Unit Types - Emission Rates'!#REF!)</f>
        <v>#REF!</v>
      </c>
      <c r="C1033" s="269" t="e">
        <f>IF('Unit Types - Emission Rates'!#REF!=0,"",'Unit Types - Emission Rates'!#REF!)</f>
        <v>#REF!</v>
      </c>
      <c r="D1033" s="269" t="e">
        <f>IF('Unit Types - Emission Rates'!#REF!=0,"",'Unit Types - Emission Rates'!#REF!)</f>
        <v>#REF!</v>
      </c>
      <c r="E1033" s="269" t="e">
        <f>IF('Unit Types - Emission Rates'!#REF!="","",'Unit Types - Emission Rates'!#REF!)</f>
        <v>#REF!</v>
      </c>
      <c r="F1033" s="269" t="e">
        <f>IF('Unit Types - Emission Rates'!#REF!="","",'Unit Types - Emission Rates'!#REF!)</f>
        <v>#REF!</v>
      </c>
      <c r="G1033" s="261"/>
      <c r="H1033" s="262"/>
      <c r="I1033" s="259"/>
    </row>
    <row r="1034" spans="1:9" x14ac:dyDescent="0.2">
      <c r="A1034" s="265" t="s">
        <v>433</v>
      </c>
      <c r="B1034" s="269" t="e">
        <f>IF('Unit Types - Emission Rates'!#REF!=0,"",'Unit Types - Emission Rates'!#REF!)</f>
        <v>#REF!</v>
      </c>
      <c r="C1034" s="269" t="e">
        <f>IF('Unit Types - Emission Rates'!#REF!=0,"",'Unit Types - Emission Rates'!#REF!)</f>
        <v>#REF!</v>
      </c>
      <c r="D1034" s="269" t="e">
        <f>IF('Unit Types - Emission Rates'!#REF!=0,"",'Unit Types - Emission Rates'!#REF!)</f>
        <v>#REF!</v>
      </c>
      <c r="E1034" s="269" t="e">
        <f>IF('Unit Types - Emission Rates'!#REF!="","",'Unit Types - Emission Rates'!#REF!)</f>
        <v>#REF!</v>
      </c>
      <c r="F1034" s="269" t="e">
        <f>IF('Unit Types - Emission Rates'!#REF!="","",'Unit Types - Emission Rates'!#REF!)</f>
        <v>#REF!</v>
      </c>
      <c r="G1034" s="261"/>
      <c r="H1034" s="262"/>
      <c r="I1034" s="259"/>
    </row>
    <row r="1035" spans="1:9" x14ac:dyDescent="0.2">
      <c r="A1035" s="265" t="s">
        <v>433</v>
      </c>
      <c r="B1035" s="269" t="e">
        <f>IF('Unit Types - Emission Rates'!#REF!=0,"",'Unit Types - Emission Rates'!#REF!)</f>
        <v>#REF!</v>
      </c>
      <c r="C1035" s="269" t="e">
        <f>IF('Unit Types - Emission Rates'!#REF!=0,"",'Unit Types - Emission Rates'!#REF!)</f>
        <v>#REF!</v>
      </c>
      <c r="D1035" s="269" t="e">
        <f>IF('Unit Types - Emission Rates'!#REF!=0,"",'Unit Types - Emission Rates'!#REF!)</f>
        <v>#REF!</v>
      </c>
      <c r="E1035" s="269" t="e">
        <f>IF('Unit Types - Emission Rates'!#REF!="","",'Unit Types - Emission Rates'!#REF!)</f>
        <v>#REF!</v>
      </c>
      <c r="F1035" s="269" t="e">
        <f>IF('Unit Types - Emission Rates'!#REF!="","",'Unit Types - Emission Rates'!#REF!)</f>
        <v>#REF!</v>
      </c>
      <c r="G1035" s="261"/>
      <c r="H1035" s="262"/>
      <c r="I1035" s="259"/>
    </row>
    <row r="1036" spans="1:9" x14ac:dyDescent="0.2">
      <c r="A1036" s="265" t="s">
        <v>433</v>
      </c>
      <c r="B1036" s="269" t="e">
        <f>IF('Unit Types - Emission Rates'!#REF!=0,"",'Unit Types - Emission Rates'!#REF!)</f>
        <v>#REF!</v>
      </c>
      <c r="C1036" s="269" t="e">
        <f>IF('Unit Types - Emission Rates'!#REF!=0,"",'Unit Types - Emission Rates'!#REF!)</f>
        <v>#REF!</v>
      </c>
      <c r="D1036" s="269" t="e">
        <f>IF('Unit Types - Emission Rates'!#REF!=0,"",'Unit Types - Emission Rates'!#REF!)</f>
        <v>#REF!</v>
      </c>
      <c r="E1036" s="269" t="e">
        <f>IF('Unit Types - Emission Rates'!#REF!="","",'Unit Types - Emission Rates'!#REF!)</f>
        <v>#REF!</v>
      </c>
      <c r="F1036" s="269" t="e">
        <f>IF('Unit Types - Emission Rates'!#REF!="","",'Unit Types - Emission Rates'!#REF!)</f>
        <v>#REF!</v>
      </c>
      <c r="G1036" s="261"/>
      <c r="H1036" s="262"/>
      <c r="I1036" s="259"/>
    </row>
    <row r="1037" spans="1:9" x14ac:dyDescent="0.2">
      <c r="A1037" s="265" t="s">
        <v>433</v>
      </c>
      <c r="B1037" s="269" t="e">
        <f>IF('Unit Types - Emission Rates'!#REF!=0,"",'Unit Types - Emission Rates'!#REF!)</f>
        <v>#REF!</v>
      </c>
      <c r="C1037" s="269" t="e">
        <f>IF('Unit Types - Emission Rates'!#REF!=0,"",'Unit Types - Emission Rates'!#REF!)</f>
        <v>#REF!</v>
      </c>
      <c r="D1037" s="269" t="e">
        <f>IF('Unit Types - Emission Rates'!#REF!=0,"",'Unit Types - Emission Rates'!#REF!)</f>
        <v>#REF!</v>
      </c>
      <c r="E1037" s="269" t="e">
        <f>IF('Unit Types - Emission Rates'!#REF!="","",'Unit Types - Emission Rates'!#REF!)</f>
        <v>#REF!</v>
      </c>
      <c r="F1037" s="269" t="e">
        <f>IF('Unit Types - Emission Rates'!#REF!="","",'Unit Types - Emission Rates'!#REF!)</f>
        <v>#REF!</v>
      </c>
      <c r="G1037" s="261"/>
      <c r="H1037" s="262"/>
      <c r="I1037" s="259"/>
    </row>
    <row r="1038" spans="1:9" x14ac:dyDescent="0.2">
      <c r="A1038" s="265" t="s">
        <v>433</v>
      </c>
      <c r="B1038" s="269" t="e">
        <f>IF('Unit Types - Emission Rates'!#REF!=0,"",'Unit Types - Emission Rates'!#REF!)</f>
        <v>#REF!</v>
      </c>
      <c r="C1038" s="269" t="e">
        <f>IF('Unit Types - Emission Rates'!#REF!=0,"",'Unit Types - Emission Rates'!#REF!)</f>
        <v>#REF!</v>
      </c>
      <c r="D1038" s="269" t="e">
        <f>IF('Unit Types - Emission Rates'!#REF!=0,"",'Unit Types - Emission Rates'!#REF!)</f>
        <v>#REF!</v>
      </c>
      <c r="E1038" s="269" t="e">
        <f>IF('Unit Types - Emission Rates'!#REF!="","",'Unit Types - Emission Rates'!#REF!)</f>
        <v>#REF!</v>
      </c>
      <c r="F1038" s="269" t="e">
        <f>IF('Unit Types - Emission Rates'!#REF!="","",'Unit Types - Emission Rates'!#REF!)</f>
        <v>#REF!</v>
      </c>
      <c r="G1038" s="261"/>
      <c r="H1038" s="262"/>
      <c r="I1038" s="259"/>
    </row>
    <row r="1039" spans="1:9" x14ac:dyDescent="0.2">
      <c r="A1039" s="265" t="s">
        <v>433</v>
      </c>
      <c r="B1039" s="269" t="e">
        <f>IF('Unit Types - Emission Rates'!#REF!=0,"",'Unit Types - Emission Rates'!#REF!)</f>
        <v>#REF!</v>
      </c>
      <c r="C1039" s="269" t="e">
        <f>IF('Unit Types - Emission Rates'!#REF!=0,"",'Unit Types - Emission Rates'!#REF!)</f>
        <v>#REF!</v>
      </c>
      <c r="D1039" s="269" t="e">
        <f>IF('Unit Types - Emission Rates'!#REF!=0,"",'Unit Types - Emission Rates'!#REF!)</f>
        <v>#REF!</v>
      </c>
      <c r="E1039" s="269" t="e">
        <f>IF('Unit Types - Emission Rates'!#REF!="","",'Unit Types - Emission Rates'!#REF!)</f>
        <v>#REF!</v>
      </c>
      <c r="F1039" s="269" t="e">
        <f>IF('Unit Types - Emission Rates'!#REF!="","",'Unit Types - Emission Rates'!#REF!)</f>
        <v>#REF!</v>
      </c>
      <c r="G1039" s="261"/>
      <c r="H1039" s="262"/>
      <c r="I1039" s="259"/>
    </row>
    <row r="1040" spans="1:9" x14ac:dyDescent="0.2">
      <c r="A1040" s="265" t="s">
        <v>433</v>
      </c>
      <c r="B1040" s="269" t="e">
        <f>IF('Unit Types - Emission Rates'!#REF!=0,"",'Unit Types - Emission Rates'!#REF!)</f>
        <v>#REF!</v>
      </c>
      <c r="C1040" s="269" t="e">
        <f>IF('Unit Types - Emission Rates'!#REF!=0,"",'Unit Types - Emission Rates'!#REF!)</f>
        <v>#REF!</v>
      </c>
      <c r="D1040" s="269" t="e">
        <f>IF('Unit Types - Emission Rates'!#REF!=0,"",'Unit Types - Emission Rates'!#REF!)</f>
        <v>#REF!</v>
      </c>
      <c r="E1040" s="269" t="e">
        <f>IF('Unit Types - Emission Rates'!#REF!="","",'Unit Types - Emission Rates'!#REF!)</f>
        <v>#REF!</v>
      </c>
      <c r="F1040" s="269" t="e">
        <f>IF('Unit Types - Emission Rates'!#REF!="","",'Unit Types - Emission Rates'!#REF!)</f>
        <v>#REF!</v>
      </c>
      <c r="G1040" s="261"/>
      <c r="H1040" s="262"/>
      <c r="I1040" s="259"/>
    </row>
    <row r="1041" spans="1:9" x14ac:dyDescent="0.2">
      <c r="A1041" s="265" t="s">
        <v>433</v>
      </c>
      <c r="B1041" s="269" t="e">
        <f>IF('Unit Types - Emission Rates'!#REF!=0,"",'Unit Types - Emission Rates'!#REF!)</f>
        <v>#REF!</v>
      </c>
      <c r="C1041" s="269" t="e">
        <f>IF('Unit Types - Emission Rates'!#REF!=0,"",'Unit Types - Emission Rates'!#REF!)</f>
        <v>#REF!</v>
      </c>
      <c r="D1041" s="269" t="e">
        <f>IF('Unit Types - Emission Rates'!#REF!=0,"",'Unit Types - Emission Rates'!#REF!)</f>
        <v>#REF!</v>
      </c>
      <c r="E1041" s="269" t="e">
        <f>IF('Unit Types - Emission Rates'!#REF!="","",'Unit Types - Emission Rates'!#REF!)</f>
        <v>#REF!</v>
      </c>
      <c r="F1041" s="269" t="e">
        <f>IF('Unit Types - Emission Rates'!#REF!="","",'Unit Types - Emission Rates'!#REF!)</f>
        <v>#REF!</v>
      </c>
      <c r="G1041" s="261"/>
      <c r="H1041" s="262"/>
      <c r="I1041" s="259"/>
    </row>
    <row r="1042" spans="1:9" x14ac:dyDescent="0.2">
      <c r="A1042" s="265" t="s">
        <v>433</v>
      </c>
      <c r="B1042" s="269" t="e">
        <f>IF('Unit Types - Emission Rates'!#REF!=0,"",'Unit Types - Emission Rates'!#REF!)</f>
        <v>#REF!</v>
      </c>
      <c r="C1042" s="269" t="e">
        <f>IF('Unit Types - Emission Rates'!#REF!=0,"",'Unit Types - Emission Rates'!#REF!)</f>
        <v>#REF!</v>
      </c>
      <c r="D1042" s="269" t="e">
        <f>IF('Unit Types - Emission Rates'!#REF!=0,"",'Unit Types - Emission Rates'!#REF!)</f>
        <v>#REF!</v>
      </c>
      <c r="E1042" s="269" t="e">
        <f>IF('Unit Types - Emission Rates'!#REF!="","",'Unit Types - Emission Rates'!#REF!)</f>
        <v>#REF!</v>
      </c>
      <c r="F1042" s="269" t="e">
        <f>IF('Unit Types - Emission Rates'!#REF!="","",'Unit Types - Emission Rates'!#REF!)</f>
        <v>#REF!</v>
      </c>
      <c r="G1042" s="261"/>
      <c r="H1042" s="262"/>
      <c r="I1042" s="259"/>
    </row>
    <row r="1043" spans="1:9" x14ac:dyDescent="0.2">
      <c r="A1043" s="265" t="s">
        <v>433</v>
      </c>
      <c r="B1043" s="269" t="e">
        <f>IF('Unit Types - Emission Rates'!#REF!=0,"",'Unit Types - Emission Rates'!#REF!)</f>
        <v>#REF!</v>
      </c>
      <c r="C1043" s="269" t="e">
        <f>IF('Unit Types - Emission Rates'!#REF!=0,"",'Unit Types - Emission Rates'!#REF!)</f>
        <v>#REF!</v>
      </c>
      <c r="D1043" s="269" t="e">
        <f>IF('Unit Types - Emission Rates'!#REF!=0,"",'Unit Types - Emission Rates'!#REF!)</f>
        <v>#REF!</v>
      </c>
      <c r="E1043" s="269" t="e">
        <f>IF('Unit Types - Emission Rates'!#REF!="","",'Unit Types - Emission Rates'!#REF!)</f>
        <v>#REF!</v>
      </c>
      <c r="F1043" s="269" t="e">
        <f>IF('Unit Types - Emission Rates'!#REF!="","",'Unit Types - Emission Rates'!#REF!)</f>
        <v>#REF!</v>
      </c>
      <c r="G1043" s="261"/>
      <c r="H1043" s="262"/>
      <c r="I1043" s="259"/>
    </row>
    <row r="1044" spans="1:9" x14ac:dyDescent="0.2">
      <c r="A1044" s="265" t="s">
        <v>433</v>
      </c>
      <c r="B1044" s="269" t="e">
        <f>IF('Unit Types - Emission Rates'!#REF!=0,"",'Unit Types - Emission Rates'!#REF!)</f>
        <v>#REF!</v>
      </c>
      <c r="C1044" s="269" t="e">
        <f>IF('Unit Types - Emission Rates'!#REF!=0,"",'Unit Types - Emission Rates'!#REF!)</f>
        <v>#REF!</v>
      </c>
      <c r="D1044" s="269" t="e">
        <f>IF('Unit Types - Emission Rates'!#REF!=0,"",'Unit Types - Emission Rates'!#REF!)</f>
        <v>#REF!</v>
      </c>
      <c r="E1044" s="269" t="e">
        <f>IF('Unit Types - Emission Rates'!#REF!="","",'Unit Types - Emission Rates'!#REF!)</f>
        <v>#REF!</v>
      </c>
      <c r="F1044" s="269" t="e">
        <f>IF('Unit Types - Emission Rates'!#REF!="","",'Unit Types - Emission Rates'!#REF!)</f>
        <v>#REF!</v>
      </c>
      <c r="G1044" s="261"/>
      <c r="H1044" s="262"/>
      <c r="I1044" s="259"/>
    </row>
    <row r="1045" spans="1:9" x14ac:dyDescent="0.2">
      <c r="A1045" s="265" t="s">
        <v>433</v>
      </c>
      <c r="B1045" s="269" t="e">
        <f>IF('Unit Types - Emission Rates'!#REF!=0,"",'Unit Types - Emission Rates'!#REF!)</f>
        <v>#REF!</v>
      </c>
      <c r="C1045" s="269" t="e">
        <f>IF('Unit Types - Emission Rates'!#REF!=0,"",'Unit Types - Emission Rates'!#REF!)</f>
        <v>#REF!</v>
      </c>
      <c r="D1045" s="269" t="e">
        <f>IF('Unit Types - Emission Rates'!#REF!=0,"",'Unit Types - Emission Rates'!#REF!)</f>
        <v>#REF!</v>
      </c>
      <c r="E1045" s="269" t="e">
        <f>IF('Unit Types - Emission Rates'!#REF!="","",'Unit Types - Emission Rates'!#REF!)</f>
        <v>#REF!</v>
      </c>
      <c r="F1045" s="269" t="e">
        <f>IF('Unit Types - Emission Rates'!#REF!="","",'Unit Types - Emission Rates'!#REF!)</f>
        <v>#REF!</v>
      </c>
      <c r="G1045" s="261"/>
      <c r="H1045" s="262"/>
      <c r="I1045" s="259"/>
    </row>
    <row r="1046" spans="1:9" x14ac:dyDescent="0.2">
      <c r="A1046" s="265" t="s">
        <v>433</v>
      </c>
      <c r="B1046" s="269" t="e">
        <f>IF('Unit Types - Emission Rates'!#REF!=0,"",'Unit Types - Emission Rates'!#REF!)</f>
        <v>#REF!</v>
      </c>
      <c r="C1046" s="269" t="e">
        <f>IF('Unit Types - Emission Rates'!#REF!=0,"",'Unit Types - Emission Rates'!#REF!)</f>
        <v>#REF!</v>
      </c>
      <c r="D1046" s="269" t="e">
        <f>IF('Unit Types - Emission Rates'!#REF!=0,"",'Unit Types - Emission Rates'!#REF!)</f>
        <v>#REF!</v>
      </c>
      <c r="E1046" s="269" t="e">
        <f>IF('Unit Types - Emission Rates'!#REF!="","",'Unit Types - Emission Rates'!#REF!)</f>
        <v>#REF!</v>
      </c>
      <c r="F1046" s="269" t="e">
        <f>IF('Unit Types - Emission Rates'!#REF!="","",'Unit Types - Emission Rates'!#REF!)</f>
        <v>#REF!</v>
      </c>
      <c r="G1046" s="261"/>
      <c r="H1046" s="262"/>
      <c r="I1046" s="259"/>
    </row>
    <row r="1047" spans="1:9" x14ac:dyDescent="0.2">
      <c r="A1047" s="265" t="s">
        <v>433</v>
      </c>
      <c r="B1047" s="269" t="e">
        <f>IF('Unit Types - Emission Rates'!#REF!=0,"",'Unit Types - Emission Rates'!#REF!)</f>
        <v>#REF!</v>
      </c>
      <c r="C1047" s="269" t="e">
        <f>IF('Unit Types - Emission Rates'!#REF!=0,"",'Unit Types - Emission Rates'!#REF!)</f>
        <v>#REF!</v>
      </c>
      <c r="D1047" s="269" t="e">
        <f>IF('Unit Types - Emission Rates'!#REF!=0,"",'Unit Types - Emission Rates'!#REF!)</f>
        <v>#REF!</v>
      </c>
      <c r="E1047" s="269" t="e">
        <f>IF('Unit Types - Emission Rates'!#REF!="","",'Unit Types - Emission Rates'!#REF!)</f>
        <v>#REF!</v>
      </c>
      <c r="F1047" s="269" t="e">
        <f>IF('Unit Types - Emission Rates'!#REF!="","",'Unit Types - Emission Rates'!#REF!)</f>
        <v>#REF!</v>
      </c>
      <c r="G1047" s="261"/>
      <c r="H1047" s="262"/>
      <c r="I1047" s="259"/>
    </row>
    <row r="1048" spans="1:9" x14ac:dyDescent="0.2">
      <c r="A1048" s="265" t="s">
        <v>433</v>
      </c>
      <c r="B1048" s="269" t="e">
        <f>IF('Unit Types - Emission Rates'!#REF!=0,"",'Unit Types - Emission Rates'!#REF!)</f>
        <v>#REF!</v>
      </c>
      <c r="C1048" s="269" t="e">
        <f>IF('Unit Types - Emission Rates'!#REF!=0,"",'Unit Types - Emission Rates'!#REF!)</f>
        <v>#REF!</v>
      </c>
      <c r="D1048" s="269" t="e">
        <f>IF('Unit Types - Emission Rates'!#REF!=0,"",'Unit Types - Emission Rates'!#REF!)</f>
        <v>#REF!</v>
      </c>
      <c r="E1048" s="269" t="e">
        <f>IF('Unit Types - Emission Rates'!#REF!="","",'Unit Types - Emission Rates'!#REF!)</f>
        <v>#REF!</v>
      </c>
      <c r="F1048" s="269" t="e">
        <f>IF('Unit Types - Emission Rates'!#REF!="","",'Unit Types - Emission Rates'!#REF!)</f>
        <v>#REF!</v>
      </c>
      <c r="G1048" s="261"/>
      <c r="H1048" s="262"/>
      <c r="I1048" s="259"/>
    </row>
    <row r="1049" spans="1:9" x14ac:dyDescent="0.2">
      <c r="A1049" s="265" t="s">
        <v>433</v>
      </c>
      <c r="B1049" s="269" t="e">
        <f>IF('Unit Types - Emission Rates'!#REF!=0,"",'Unit Types - Emission Rates'!#REF!)</f>
        <v>#REF!</v>
      </c>
      <c r="C1049" s="269" t="e">
        <f>IF('Unit Types - Emission Rates'!#REF!=0,"",'Unit Types - Emission Rates'!#REF!)</f>
        <v>#REF!</v>
      </c>
      <c r="D1049" s="269" t="e">
        <f>IF('Unit Types - Emission Rates'!#REF!=0,"",'Unit Types - Emission Rates'!#REF!)</f>
        <v>#REF!</v>
      </c>
      <c r="E1049" s="269" t="e">
        <f>IF('Unit Types - Emission Rates'!#REF!="","",'Unit Types - Emission Rates'!#REF!)</f>
        <v>#REF!</v>
      </c>
      <c r="F1049" s="269" t="e">
        <f>IF('Unit Types - Emission Rates'!#REF!="","",'Unit Types - Emission Rates'!#REF!)</f>
        <v>#REF!</v>
      </c>
      <c r="G1049" s="261"/>
      <c r="H1049" s="262"/>
      <c r="I1049" s="259"/>
    </row>
    <row r="1050" spans="1:9" x14ac:dyDescent="0.2">
      <c r="A1050" s="265" t="s">
        <v>433</v>
      </c>
      <c r="B1050" s="269" t="e">
        <f>IF('Unit Types - Emission Rates'!#REF!=0,"",'Unit Types - Emission Rates'!#REF!)</f>
        <v>#REF!</v>
      </c>
      <c r="C1050" s="269" t="e">
        <f>IF('Unit Types - Emission Rates'!#REF!=0,"",'Unit Types - Emission Rates'!#REF!)</f>
        <v>#REF!</v>
      </c>
      <c r="D1050" s="269" t="e">
        <f>IF('Unit Types - Emission Rates'!#REF!=0,"",'Unit Types - Emission Rates'!#REF!)</f>
        <v>#REF!</v>
      </c>
      <c r="E1050" s="269" t="e">
        <f>IF('Unit Types - Emission Rates'!#REF!="","",'Unit Types - Emission Rates'!#REF!)</f>
        <v>#REF!</v>
      </c>
      <c r="F1050" s="269" t="e">
        <f>IF('Unit Types - Emission Rates'!#REF!="","",'Unit Types - Emission Rates'!#REF!)</f>
        <v>#REF!</v>
      </c>
      <c r="G1050" s="261"/>
      <c r="H1050" s="262"/>
      <c r="I1050" s="259"/>
    </row>
    <row r="1051" spans="1:9" x14ac:dyDescent="0.2">
      <c r="A1051" s="265" t="s">
        <v>433</v>
      </c>
      <c r="B1051" s="269" t="e">
        <f>IF('Unit Types - Emission Rates'!#REF!=0,"",'Unit Types - Emission Rates'!#REF!)</f>
        <v>#REF!</v>
      </c>
      <c r="C1051" s="269" t="e">
        <f>IF('Unit Types - Emission Rates'!#REF!=0,"",'Unit Types - Emission Rates'!#REF!)</f>
        <v>#REF!</v>
      </c>
      <c r="D1051" s="269" t="e">
        <f>IF('Unit Types - Emission Rates'!#REF!=0,"",'Unit Types - Emission Rates'!#REF!)</f>
        <v>#REF!</v>
      </c>
      <c r="E1051" s="269" t="e">
        <f>IF('Unit Types - Emission Rates'!#REF!="","",'Unit Types - Emission Rates'!#REF!)</f>
        <v>#REF!</v>
      </c>
      <c r="F1051" s="269" t="e">
        <f>IF('Unit Types - Emission Rates'!#REF!="","",'Unit Types - Emission Rates'!#REF!)</f>
        <v>#REF!</v>
      </c>
      <c r="G1051" s="261"/>
      <c r="H1051" s="262"/>
      <c r="I1051" s="259"/>
    </row>
    <row r="1052" spans="1:9" x14ac:dyDescent="0.2">
      <c r="A1052" s="265" t="s">
        <v>433</v>
      </c>
      <c r="B1052" s="269" t="e">
        <f>IF('Unit Types - Emission Rates'!#REF!=0,"",'Unit Types - Emission Rates'!#REF!)</f>
        <v>#REF!</v>
      </c>
      <c r="C1052" s="269" t="e">
        <f>IF('Unit Types - Emission Rates'!#REF!=0,"",'Unit Types - Emission Rates'!#REF!)</f>
        <v>#REF!</v>
      </c>
      <c r="D1052" s="269" t="e">
        <f>IF('Unit Types - Emission Rates'!#REF!=0,"",'Unit Types - Emission Rates'!#REF!)</f>
        <v>#REF!</v>
      </c>
      <c r="E1052" s="269" t="e">
        <f>IF('Unit Types - Emission Rates'!#REF!="","",'Unit Types - Emission Rates'!#REF!)</f>
        <v>#REF!</v>
      </c>
      <c r="F1052" s="269" t="e">
        <f>IF('Unit Types - Emission Rates'!#REF!="","",'Unit Types - Emission Rates'!#REF!)</f>
        <v>#REF!</v>
      </c>
      <c r="G1052" s="261"/>
      <c r="H1052" s="262"/>
      <c r="I1052" s="259"/>
    </row>
    <row r="1053" spans="1:9" x14ac:dyDescent="0.2">
      <c r="A1053" s="265" t="s">
        <v>433</v>
      </c>
      <c r="B1053" s="269" t="e">
        <f>IF('Unit Types - Emission Rates'!#REF!=0,"",'Unit Types - Emission Rates'!#REF!)</f>
        <v>#REF!</v>
      </c>
      <c r="C1053" s="269" t="e">
        <f>IF('Unit Types - Emission Rates'!#REF!=0,"",'Unit Types - Emission Rates'!#REF!)</f>
        <v>#REF!</v>
      </c>
      <c r="D1053" s="269" t="e">
        <f>IF('Unit Types - Emission Rates'!#REF!=0,"",'Unit Types - Emission Rates'!#REF!)</f>
        <v>#REF!</v>
      </c>
      <c r="E1053" s="269" t="e">
        <f>IF('Unit Types - Emission Rates'!#REF!="","",'Unit Types - Emission Rates'!#REF!)</f>
        <v>#REF!</v>
      </c>
      <c r="F1053" s="269" t="e">
        <f>IF('Unit Types - Emission Rates'!#REF!="","",'Unit Types - Emission Rates'!#REF!)</f>
        <v>#REF!</v>
      </c>
      <c r="G1053" s="261"/>
      <c r="H1053" s="262"/>
      <c r="I1053" s="259"/>
    </row>
    <row r="1054" spans="1:9" x14ac:dyDescent="0.2">
      <c r="A1054" s="265" t="s">
        <v>433</v>
      </c>
      <c r="B1054" s="269" t="e">
        <f>IF('Unit Types - Emission Rates'!#REF!=0,"",'Unit Types - Emission Rates'!#REF!)</f>
        <v>#REF!</v>
      </c>
      <c r="C1054" s="269" t="e">
        <f>IF('Unit Types - Emission Rates'!#REF!=0,"",'Unit Types - Emission Rates'!#REF!)</f>
        <v>#REF!</v>
      </c>
      <c r="D1054" s="269" t="e">
        <f>IF('Unit Types - Emission Rates'!#REF!=0,"",'Unit Types - Emission Rates'!#REF!)</f>
        <v>#REF!</v>
      </c>
      <c r="E1054" s="269" t="e">
        <f>IF('Unit Types - Emission Rates'!#REF!="","",'Unit Types - Emission Rates'!#REF!)</f>
        <v>#REF!</v>
      </c>
      <c r="F1054" s="269" t="e">
        <f>IF('Unit Types - Emission Rates'!#REF!="","",'Unit Types - Emission Rates'!#REF!)</f>
        <v>#REF!</v>
      </c>
      <c r="G1054" s="261"/>
      <c r="H1054" s="262"/>
      <c r="I1054" s="259"/>
    </row>
    <row r="1055" spans="1:9" x14ac:dyDescent="0.2">
      <c r="A1055" s="265" t="s">
        <v>433</v>
      </c>
      <c r="B1055" s="269" t="e">
        <f>IF('Unit Types - Emission Rates'!#REF!=0,"",'Unit Types - Emission Rates'!#REF!)</f>
        <v>#REF!</v>
      </c>
      <c r="C1055" s="269" t="e">
        <f>IF('Unit Types - Emission Rates'!#REF!=0,"",'Unit Types - Emission Rates'!#REF!)</f>
        <v>#REF!</v>
      </c>
      <c r="D1055" s="269" t="e">
        <f>IF('Unit Types - Emission Rates'!#REF!=0,"",'Unit Types - Emission Rates'!#REF!)</f>
        <v>#REF!</v>
      </c>
      <c r="E1055" s="269" t="e">
        <f>IF('Unit Types - Emission Rates'!#REF!="","",'Unit Types - Emission Rates'!#REF!)</f>
        <v>#REF!</v>
      </c>
      <c r="F1055" s="269" t="e">
        <f>IF('Unit Types - Emission Rates'!#REF!="","",'Unit Types - Emission Rates'!#REF!)</f>
        <v>#REF!</v>
      </c>
      <c r="G1055" s="261"/>
      <c r="H1055" s="262"/>
      <c r="I1055" s="259"/>
    </row>
    <row r="1056" spans="1:9" x14ac:dyDescent="0.2">
      <c r="A1056" s="265" t="s">
        <v>433</v>
      </c>
      <c r="B1056" s="269" t="e">
        <f>IF('Unit Types - Emission Rates'!#REF!=0,"",'Unit Types - Emission Rates'!#REF!)</f>
        <v>#REF!</v>
      </c>
      <c r="C1056" s="269" t="e">
        <f>IF('Unit Types - Emission Rates'!#REF!=0,"",'Unit Types - Emission Rates'!#REF!)</f>
        <v>#REF!</v>
      </c>
      <c r="D1056" s="269" t="e">
        <f>IF('Unit Types - Emission Rates'!#REF!=0,"",'Unit Types - Emission Rates'!#REF!)</f>
        <v>#REF!</v>
      </c>
      <c r="E1056" s="269" t="e">
        <f>IF('Unit Types - Emission Rates'!#REF!="","",'Unit Types - Emission Rates'!#REF!)</f>
        <v>#REF!</v>
      </c>
      <c r="F1056" s="269" t="e">
        <f>IF('Unit Types - Emission Rates'!#REF!="","",'Unit Types - Emission Rates'!#REF!)</f>
        <v>#REF!</v>
      </c>
      <c r="G1056" s="261"/>
      <c r="H1056" s="262"/>
      <c r="I1056" s="259"/>
    </row>
    <row r="1057" spans="1:9" x14ac:dyDescent="0.2">
      <c r="A1057" s="265" t="s">
        <v>433</v>
      </c>
      <c r="B1057" s="269" t="e">
        <f>IF('Unit Types - Emission Rates'!#REF!=0,"",'Unit Types - Emission Rates'!#REF!)</f>
        <v>#REF!</v>
      </c>
      <c r="C1057" s="269" t="e">
        <f>IF('Unit Types - Emission Rates'!#REF!=0,"",'Unit Types - Emission Rates'!#REF!)</f>
        <v>#REF!</v>
      </c>
      <c r="D1057" s="269" t="e">
        <f>IF('Unit Types - Emission Rates'!#REF!=0,"",'Unit Types - Emission Rates'!#REF!)</f>
        <v>#REF!</v>
      </c>
      <c r="E1057" s="269" t="e">
        <f>IF('Unit Types - Emission Rates'!#REF!="","",'Unit Types - Emission Rates'!#REF!)</f>
        <v>#REF!</v>
      </c>
      <c r="F1057" s="269" t="e">
        <f>IF('Unit Types - Emission Rates'!#REF!="","",'Unit Types - Emission Rates'!#REF!)</f>
        <v>#REF!</v>
      </c>
      <c r="G1057" s="261"/>
      <c r="H1057" s="262"/>
      <c r="I1057" s="259"/>
    </row>
    <row r="1058" spans="1:9" x14ac:dyDescent="0.2">
      <c r="A1058" s="265" t="s">
        <v>433</v>
      </c>
      <c r="B1058" s="269" t="e">
        <f>IF('Unit Types - Emission Rates'!#REF!=0,"",'Unit Types - Emission Rates'!#REF!)</f>
        <v>#REF!</v>
      </c>
      <c r="C1058" s="269" t="e">
        <f>IF('Unit Types - Emission Rates'!#REF!=0,"",'Unit Types - Emission Rates'!#REF!)</f>
        <v>#REF!</v>
      </c>
      <c r="D1058" s="269" t="e">
        <f>IF('Unit Types - Emission Rates'!#REF!=0,"",'Unit Types - Emission Rates'!#REF!)</f>
        <v>#REF!</v>
      </c>
      <c r="E1058" s="269" t="e">
        <f>IF('Unit Types - Emission Rates'!#REF!="","",'Unit Types - Emission Rates'!#REF!)</f>
        <v>#REF!</v>
      </c>
      <c r="F1058" s="269" t="e">
        <f>IF('Unit Types - Emission Rates'!#REF!="","",'Unit Types - Emission Rates'!#REF!)</f>
        <v>#REF!</v>
      </c>
      <c r="G1058" s="261"/>
      <c r="H1058" s="262"/>
      <c r="I1058" s="259"/>
    </row>
    <row r="1059" spans="1:9" x14ac:dyDescent="0.2">
      <c r="A1059" s="265" t="s">
        <v>433</v>
      </c>
      <c r="B1059" s="269" t="e">
        <f>IF('Unit Types - Emission Rates'!#REF!=0,"",'Unit Types - Emission Rates'!#REF!)</f>
        <v>#REF!</v>
      </c>
      <c r="C1059" s="269" t="e">
        <f>IF('Unit Types - Emission Rates'!#REF!=0,"",'Unit Types - Emission Rates'!#REF!)</f>
        <v>#REF!</v>
      </c>
      <c r="D1059" s="269" t="e">
        <f>IF('Unit Types - Emission Rates'!#REF!=0,"",'Unit Types - Emission Rates'!#REF!)</f>
        <v>#REF!</v>
      </c>
      <c r="E1059" s="269" t="e">
        <f>IF('Unit Types - Emission Rates'!#REF!="","",'Unit Types - Emission Rates'!#REF!)</f>
        <v>#REF!</v>
      </c>
      <c r="F1059" s="269" t="e">
        <f>IF('Unit Types - Emission Rates'!#REF!="","",'Unit Types - Emission Rates'!#REF!)</f>
        <v>#REF!</v>
      </c>
      <c r="G1059" s="261"/>
      <c r="H1059" s="262"/>
      <c r="I1059" s="259"/>
    </row>
    <row r="1060" spans="1:9" x14ac:dyDescent="0.2">
      <c r="A1060" s="265" t="s">
        <v>433</v>
      </c>
      <c r="B1060" s="269" t="e">
        <f>IF('Unit Types - Emission Rates'!#REF!=0,"",'Unit Types - Emission Rates'!#REF!)</f>
        <v>#REF!</v>
      </c>
      <c r="C1060" s="269" t="e">
        <f>IF('Unit Types - Emission Rates'!#REF!=0,"",'Unit Types - Emission Rates'!#REF!)</f>
        <v>#REF!</v>
      </c>
      <c r="D1060" s="269" t="e">
        <f>IF('Unit Types - Emission Rates'!#REF!=0,"",'Unit Types - Emission Rates'!#REF!)</f>
        <v>#REF!</v>
      </c>
      <c r="E1060" s="269" t="e">
        <f>IF('Unit Types - Emission Rates'!#REF!="","",'Unit Types - Emission Rates'!#REF!)</f>
        <v>#REF!</v>
      </c>
      <c r="F1060" s="269" t="e">
        <f>IF('Unit Types - Emission Rates'!#REF!="","",'Unit Types - Emission Rates'!#REF!)</f>
        <v>#REF!</v>
      </c>
      <c r="G1060" s="261"/>
      <c r="H1060" s="262"/>
      <c r="I1060" s="259"/>
    </row>
    <row r="1061" spans="1:9" x14ac:dyDescent="0.2">
      <c r="A1061" s="265" t="s">
        <v>433</v>
      </c>
      <c r="B1061" s="269" t="e">
        <f>IF('Unit Types - Emission Rates'!#REF!=0,"",'Unit Types - Emission Rates'!#REF!)</f>
        <v>#REF!</v>
      </c>
      <c r="C1061" s="269" t="e">
        <f>IF('Unit Types - Emission Rates'!#REF!=0,"",'Unit Types - Emission Rates'!#REF!)</f>
        <v>#REF!</v>
      </c>
      <c r="D1061" s="269" t="e">
        <f>IF('Unit Types - Emission Rates'!#REF!=0,"",'Unit Types - Emission Rates'!#REF!)</f>
        <v>#REF!</v>
      </c>
      <c r="E1061" s="269" t="e">
        <f>IF('Unit Types - Emission Rates'!#REF!="","",'Unit Types - Emission Rates'!#REF!)</f>
        <v>#REF!</v>
      </c>
      <c r="F1061" s="269" t="e">
        <f>IF('Unit Types - Emission Rates'!#REF!="","",'Unit Types - Emission Rates'!#REF!)</f>
        <v>#REF!</v>
      </c>
      <c r="G1061" s="261"/>
      <c r="H1061" s="262"/>
      <c r="I1061" s="259"/>
    </row>
    <row r="1062" spans="1:9" x14ac:dyDescent="0.2">
      <c r="A1062" s="265" t="s">
        <v>433</v>
      </c>
      <c r="B1062" s="269" t="e">
        <f>IF('Unit Types - Emission Rates'!#REF!=0,"",'Unit Types - Emission Rates'!#REF!)</f>
        <v>#REF!</v>
      </c>
      <c r="C1062" s="269" t="e">
        <f>IF('Unit Types - Emission Rates'!#REF!=0,"",'Unit Types - Emission Rates'!#REF!)</f>
        <v>#REF!</v>
      </c>
      <c r="D1062" s="269" t="e">
        <f>IF('Unit Types - Emission Rates'!#REF!=0,"",'Unit Types - Emission Rates'!#REF!)</f>
        <v>#REF!</v>
      </c>
      <c r="E1062" s="269" t="e">
        <f>IF('Unit Types - Emission Rates'!#REF!="","",'Unit Types - Emission Rates'!#REF!)</f>
        <v>#REF!</v>
      </c>
      <c r="F1062" s="269" t="e">
        <f>IF('Unit Types - Emission Rates'!#REF!="","",'Unit Types - Emission Rates'!#REF!)</f>
        <v>#REF!</v>
      </c>
      <c r="G1062" s="261"/>
      <c r="H1062" s="262"/>
      <c r="I1062" s="259"/>
    </row>
    <row r="1063" spans="1:9" x14ac:dyDescent="0.2">
      <c r="A1063" s="265" t="s">
        <v>433</v>
      </c>
      <c r="B1063" s="269" t="e">
        <f>IF('Unit Types - Emission Rates'!#REF!=0,"",'Unit Types - Emission Rates'!#REF!)</f>
        <v>#REF!</v>
      </c>
      <c r="C1063" s="269" t="e">
        <f>IF('Unit Types - Emission Rates'!#REF!=0,"",'Unit Types - Emission Rates'!#REF!)</f>
        <v>#REF!</v>
      </c>
      <c r="D1063" s="269" t="e">
        <f>IF('Unit Types - Emission Rates'!#REF!=0,"",'Unit Types - Emission Rates'!#REF!)</f>
        <v>#REF!</v>
      </c>
      <c r="E1063" s="269" t="e">
        <f>IF('Unit Types - Emission Rates'!#REF!="","",'Unit Types - Emission Rates'!#REF!)</f>
        <v>#REF!</v>
      </c>
      <c r="F1063" s="269" t="e">
        <f>IF('Unit Types - Emission Rates'!#REF!="","",'Unit Types - Emission Rates'!#REF!)</f>
        <v>#REF!</v>
      </c>
      <c r="G1063" s="261"/>
      <c r="H1063" s="262"/>
      <c r="I1063" s="259"/>
    </row>
    <row r="1064" spans="1:9" x14ac:dyDescent="0.2">
      <c r="A1064" s="265" t="s">
        <v>433</v>
      </c>
      <c r="B1064" s="269" t="e">
        <f>IF('Unit Types - Emission Rates'!#REF!=0,"",'Unit Types - Emission Rates'!#REF!)</f>
        <v>#REF!</v>
      </c>
      <c r="C1064" s="269" t="e">
        <f>IF('Unit Types - Emission Rates'!#REF!=0,"",'Unit Types - Emission Rates'!#REF!)</f>
        <v>#REF!</v>
      </c>
      <c r="D1064" s="269" t="e">
        <f>IF('Unit Types - Emission Rates'!#REF!=0,"",'Unit Types - Emission Rates'!#REF!)</f>
        <v>#REF!</v>
      </c>
      <c r="E1064" s="269" t="e">
        <f>IF('Unit Types - Emission Rates'!#REF!="","",'Unit Types - Emission Rates'!#REF!)</f>
        <v>#REF!</v>
      </c>
      <c r="F1064" s="269" t="e">
        <f>IF('Unit Types - Emission Rates'!#REF!="","",'Unit Types - Emission Rates'!#REF!)</f>
        <v>#REF!</v>
      </c>
      <c r="G1064" s="261"/>
      <c r="H1064" s="262"/>
      <c r="I1064" s="259"/>
    </row>
    <row r="1065" spans="1:9" x14ac:dyDescent="0.2">
      <c r="A1065" s="265" t="s">
        <v>433</v>
      </c>
      <c r="B1065" s="269" t="e">
        <f>IF('Unit Types - Emission Rates'!#REF!=0,"",'Unit Types - Emission Rates'!#REF!)</f>
        <v>#REF!</v>
      </c>
      <c r="C1065" s="269" t="e">
        <f>IF('Unit Types - Emission Rates'!#REF!=0,"",'Unit Types - Emission Rates'!#REF!)</f>
        <v>#REF!</v>
      </c>
      <c r="D1065" s="269" t="e">
        <f>IF('Unit Types - Emission Rates'!#REF!=0,"",'Unit Types - Emission Rates'!#REF!)</f>
        <v>#REF!</v>
      </c>
      <c r="E1065" s="269" t="e">
        <f>IF('Unit Types - Emission Rates'!#REF!="","",'Unit Types - Emission Rates'!#REF!)</f>
        <v>#REF!</v>
      </c>
      <c r="F1065" s="269" t="e">
        <f>IF('Unit Types - Emission Rates'!#REF!="","",'Unit Types - Emission Rates'!#REF!)</f>
        <v>#REF!</v>
      </c>
      <c r="G1065" s="261"/>
      <c r="H1065" s="262"/>
      <c r="I1065" s="259"/>
    </row>
    <row r="1066" spans="1:9" x14ac:dyDescent="0.2">
      <c r="A1066" s="265" t="s">
        <v>433</v>
      </c>
      <c r="B1066" s="269" t="e">
        <f>IF('Unit Types - Emission Rates'!#REF!=0,"",'Unit Types - Emission Rates'!#REF!)</f>
        <v>#REF!</v>
      </c>
      <c r="C1066" s="269" t="e">
        <f>IF('Unit Types - Emission Rates'!#REF!=0,"",'Unit Types - Emission Rates'!#REF!)</f>
        <v>#REF!</v>
      </c>
      <c r="D1066" s="269" t="e">
        <f>IF('Unit Types - Emission Rates'!#REF!=0,"",'Unit Types - Emission Rates'!#REF!)</f>
        <v>#REF!</v>
      </c>
      <c r="E1066" s="269" t="e">
        <f>IF('Unit Types - Emission Rates'!#REF!="","",'Unit Types - Emission Rates'!#REF!)</f>
        <v>#REF!</v>
      </c>
      <c r="F1066" s="269" t="e">
        <f>IF('Unit Types - Emission Rates'!#REF!="","",'Unit Types - Emission Rates'!#REF!)</f>
        <v>#REF!</v>
      </c>
      <c r="G1066" s="261"/>
      <c r="H1066" s="262"/>
      <c r="I1066" s="259"/>
    </row>
    <row r="1067" spans="1:9" x14ac:dyDescent="0.2">
      <c r="A1067" s="265" t="s">
        <v>433</v>
      </c>
      <c r="B1067" s="269" t="e">
        <f>IF('Unit Types - Emission Rates'!#REF!=0,"",'Unit Types - Emission Rates'!#REF!)</f>
        <v>#REF!</v>
      </c>
      <c r="C1067" s="269" t="e">
        <f>IF('Unit Types - Emission Rates'!#REF!=0,"",'Unit Types - Emission Rates'!#REF!)</f>
        <v>#REF!</v>
      </c>
      <c r="D1067" s="269" t="e">
        <f>IF('Unit Types - Emission Rates'!#REF!=0,"",'Unit Types - Emission Rates'!#REF!)</f>
        <v>#REF!</v>
      </c>
      <c r="E1067" s="269" t="e">
        <f>IF('Unit Types - Emission Rates'!#REF!="","",'Unit Types - Emission Rates'!#REF!)</f>
        <v>#REF!</v>
      </c>
      <c r="F1067" s="269" t="e">
        <f>IF('Unit Types - Emission Rates'!#REF!="","",'Unit Types - Emission Rates'!#REF!)</f>
        <v>#REF!</v>
      </c>
      <c r="G1067" s="261"/>
      <c r="H1067" s="262"/>
      <c r="I1067" s="259"/>
    </row>
    <row r="1068" spans="1:9" x14ac:dyDescent="0.2">
      <c r="A1068" s="265" t="s">
        <v>433</v>
      </c>
      <c r="B1068" s="269" t="e">
        <f>IF('Unit Types - Emission Rates'!#REF!=0,"",'Unit Types - Emission Rates'!#REF!)</f>
        <v>#REF!</v>
      </c>
      <c r="C1068" s="269" t="e">
        <f>IF('Unit Types - Emission Rates'!#REF!=0,"",'Unit Types - Emission Rates'!#REF!)</f>
        <v>#REF!</v>
      </c>
      <c r="D1068" s="269" t="e">
        <f>IF('Unit Types - Emission Rates'!#REF!=0,"",'Unit Types - Emission Rates'!#REF!)</f>
        <v>#REF!</v>
      </c>
      <c r="E1068" s="269" t="e">
        <f>IF('Unit Types - Emission Rates'!#REF!="","",'Unit Types - Emission Rates'!#REF!)</f>
        <v>#REF!</v>
      </c>
      <c r="F1068" s="269" t="e">
        <f>IF('Unit Types - Emission Rates'!#REF!="","",'Unit Types - Emission Rates'!#REF!)</f>
        <v>#REF!</v>
      </c>
      <c r="G1068" s="261"/>
      <c r="H1068" s="262"/>
      <c r="I1068" s="259"/>
    </row>
    <row r="1069" spans="1:9" x14ac:dyDescent="0.2">
      <c r="A1069" s="265" t="s">
        <v>433</v>
      </c>
      <c r="B1069" s="269" t="e">
        <f>IF('Unit Types - Emission Rates'!#REF!=0,"",'Unit Types - Emission Rates'!#REF!)</f>
        <v>#REF!</v>
      </c>
      <c r="C1069" s="269" t="e">
        <f>IF('Unit Types - Emission Rates'!#REF!=0,"",'Unit Types - Emission Rates'!#REF!)</f>
        <v>#REF!</v>
      </c>
      <c r="D1069" s="269" t="e">
        <f>IF('Unit Types - Emission Rates'!#REF!=0,"",'Unit Types - Emission Rates'!#REF!)</f>
        <v>#REF!</v>
      </c>
      <c r="E1069" s="269" t="e">
        <f>IF('Unit Types - Emission Rates'!#REF!="","",'Unit Types - Emission Rates'!#REF!)</f>
        <v>#REF!</v>
      </c>
      <c r="F1069" s="269" t="e">
        <f>IF('Unit Types - Emission Rates'!#REF!="","",'Unit Types - Emission Rates'!#REF!)</f>
        <v>#REF!</v>
      </c>
      <c r="G1069" s="261"/>
      <c r="H1069" s="262"/>
      <c r="I1069" s="259"/>
    </row>
    <row r="1070" spans="1:9" x14ac:dyDescent="0.2">
      <c r="A1070" s="265" t="s">
        <v>433</v>
      </c>
      <c r="B1070" s="269" t="e">
        <f>IF('Unit Types - Emission Rates'!#REF!=0,"",'Unit Types - Emission Rates'!#REF!)</f>
        <v>#REF!</v>
      </c>
      <c r="C1070" s="269" t="e">
        <f>IF('Unit Types - Emission Rates'!#REF!=0,"",'Unit Types - Emission Rates'!#REF!)</f>
        <v>#REF!</v>
      </c>
      <c r="D1070" s="269" t="e">
        <f>IF('Unit Types - Emission Rates'!#REF!=0,"",'Unit Types - Emission Rates'!#REF!)</f>
        <v>#REF!</v>
      </c>
      <c r="E1070" s="269" t="e">
        <f>IF('Unit Types - Emission Rates'!#REF!="","",'Unit Types - Emission Rates'!#REF!)</f>
        <v>#REF!</v>
      </c>
      <c r="F1070" s="269" t="e">
        <f>IF('Unit Types - Emission Rates'!#REF!="","",'Unit Types - Emission Rates'!#REF!)</f>
        <v>#REF!</v>
      </c>
      <c r="G1070" s="261"/>
      <c r="H1070" s="262"/>
      <c r="I1070" s="259"/>
    </row>
    <row r="1071" spans="1:9" x14ac:dyDescent="0.2">
      <c r="A1071" s="265" t="s">
        <v>433</v>
      </c>
      <c r="B1071" s="269" t="e">
        <f>IF('Unit Types - Emission Rates'!#REF!=0,"",'Unit Types - Emission Rates'!#REF!)</f>
        <v>#REF!</v>
      </c>
      <c r="C1071" s="269" t="e">
        <f>IF('Unit Types - Emission Rates'!#REF!=0,"",'Unit Types - Emission Rates'!#REF!)</f>
        <v>#REF!</v>
      </c>
      <c r="D1071" s="269" t="e">
        <f>IF('Unit Types - Emission Rates'!#REF!=0,"",'Unit Types - Emission Rates'!#REF!)</f>
        <v>#REF!</v>
      </c>
      <c r="E1071" s="269" t="e">
        <f>IF('Unit Types - Emission Rates'!#REF!="","",'Unit Types - Emission Rates'!#REF!)</f>
        <v>#REF!</v>
      </c>
      <c r="F1071" s="269" t="e">
        <f>IF('Unit Types - Emission Rates'!#REF!="","",'Unit Types - Emission Rates'!#REF!)</f>
        <v>#REF!</v>
      </c>
      <c r="G1071" s="261"/>
      <c r="H1071" s="262"/>
      <c r="I1071" s="259"/>
    </row>
    <row r="1072" spans="1:9" x14ac:dyDescent="0.2">
      <c r="A1072" s="265" t="s">
        <v>433</v>
      </c>
      <c r="B1072" s="269" t="e">
        <f>IF('Unit Types - Emission Rates'!#REF!=0,"",'Unit Types - Emission Rates'!#REF!)</f>
        <v>#REF!</v>
      </c>
      <c r="C1072" s="269" t="e">
        <f>IF('Unit Types - Emission Rates'!#REF!=0,"",'Unit Types - Emission Rates'!#REF!)</f>
        <v>#REF!</v>
      </c>
      <c r="D1072" s="269" t="e">
        <f>IF('Unit Types - Emission Rates'!#REF!=0,"",'Unit Types - Emission Rates'!#REF!)</f>
        <v>#REF!</v>
      </c>
      <c r="E1072" s="269" t="e">
        <f>IF('Unit Types - Emission Rates'!#REF!="","",'Unit Types - Emission Rates'!#REF!)</f>
        <v>#REF!</v>
      </c>
      <c r="F1072" s="269" t="e">
        <f>IF('Unit Types - Emission Rates'!#REF!="","",'Unit Types - Emission Rates'!#REF!)</f>
        <v>#REF!</v>
      </c>
      <c r="G1072" s="261"/>
      <c r="H1072" s="262"/>
      <c r="I1072" s="259"/>
    </row>
    <row r="1073" spans="1:9" x14ac:dyDescent="0.2">
      <c r="A1073" s="265" t="s">
        <v>433</v>
      </c>
      <c r="B1073" s="269" t="e">
        <f>IF('Unit Types - Emission Rates'!#REF!=0,"",'Unit Types - Emission Rates'!#REF!)</f>
        <v>#REF!</v>
      </c>
      <c r="C1073" s="269" t="e">
        <f>IF('Unit Types - Emission Rates'!#REF!=0,"",'Unit Types - Emission Rates'!#REF!)</f>
        <v>#REF!</v>
      </c>
      <c r="D1073" s="269" t="e">
        <f>IF('Unit Types - Emission Rates'!#REF!=0,"",'Unit Types - Emission Rates'!#REF!)</f>
        <v>#REF!</v>
      </c>
      <c r="E1073" s="269" t="e">
        <f>IF('Unit Types - Emission Rates'!#REF!="","",'Unit Types - Emission Rates'!#REF!)</f>
        <v>#REF!</v>
      </c>
      <c r="F1073" s="269" t="e">
        <f>IF('Unit Types - Emission Rates'!#REF!="","",'Unit Types - Emission Rates'!#REF!)</f>
        <v>#REF!</v>
      </c>
      <c r="G1073" s="261"/>
      <c r="H1073" s="262"/>
      <c r="I1073" s="259"/>
    </row>
    <row r="1074" spans="1:9" x14ac:dyDescent="0.2">
      <c r="A1074" s="265" t="s">
        <v>433</v>
      </c>
      <c r="B1074" s="269" t="e">
        <f>IF('Unit Types - Emission Rates'!#REF!=0,"",'Unit Types - Emission Rates'!#REF!)</f>
        <v>#REF!</v>
      </c>
      <c r="C1074" s="269" t="e">
        <f>IF('Unit Types - Emission Rates'!#REF!=0,"",'Unit Types - Emission Rates'!#REF!)</f>
        <v>#REF!</v>
      </c>
      <c r="D1074" s="269" t="e">
        <f>IF('Unit Types - Emission Rates'!#REF!=0,"",'Unit Types - Emission Rates'!#REF!)</f>
        <v>#REF!</v>
      </c>
      <c r="E1074" s="269" t="e">
        <f>IF('Unit Types - Emission Rates'!#REF!="","",'Unit Types - Emission Rates'!#REF!)</f>
        <v>#REF!</v>
      </c>
      <c r="F1074" s="269" t="e">
        <f>IF('Unit Types - Emission Rates'!#REF!="","",'Unit Types - Emission Rates'!#REF!)</f>
        <v>#REF!</v>
      </c>
      <c r="G1074" s="261"/>
      <c r="H1074" s="262"/>
      <c r="I1074" s="259"/>
    </row>
    <row r="1075" spans="1:9" x14ac:dyDescent="0.2">
      <c r="A1075" s="265" t="s">
        <v>433</v>
      </c>
      <c r="B1075" s="269" t="e">
        <f>IF('Unit Types - Emission Rates'!#REF!=0,"",'Unit Types - Emission Rates'!#REF!)</f>
        <v>#REF!</v>
      </c>
      <c r="C1075" s="269" t="e">
        <f>IF('Unit Types - Emission Rates'!#REF!=0,"",'Unit Types - Emission Rates'!#REF!)</f>
        <v>#REF!</v>
      </c>
      <c r="D1075" s="269" t="e">
        <f>IF('Unit Types - Emission Rates'!#REF!=0,"",'Unit Types - Emission Rates'!#REF!)</f>
        <v>#REF!</v>
      </c>
      <c r="E1075" s="269" t="e">
        <f>IF('Unit Types - Emission Rates'!#REF!="","",'Unit Types - Emission Rates'!#REF!)</f>
        <v>#REF!</v>
      </c>
      <c r="F1075" s="269" t="e">
        <f>IF('Unit Types - Emission Rates'!#REF!="","",'Unit Types - Emission Rates'!#REF!)</f>
        <v>#REF!</v>
      </c>
      <c r="G1075" s="261"/>
      <c r="H1075" s="262"/>
      <c r="I1075" s="259"/>
    </row>
    <row r="1076" spans="1:9" x14ac:dyDescent="0.2">
      <c r="A1076" s="265" t="s">
        <v>433</v>
      </c>
      <c r="B1076" s="269" t="e">
        <f>IF('Unit Types - Emission Rates'!#REF!=0,"",'Unit Types - Emission Rates'!#REF!)</f>
        <v>#REF!</v>
      </c>
      <c r="C1076" s="269" t="e">
        <f>IF('Unit Types - Emission Rates'!#REF!=0,"",'Unit Types - Emission Rates'!#REF!)</f>
        <v>#REF!</v>
      </c>
      <c r="D1076" s="269" t="e">
        <f>IF('Unit Types - Emission Rates'!#REF!=0,"",'Unit Types - Emission Rates'!#REF!)</f>
        <v>#REF!</v>
      </c>
      <c r="E1076" s="269" t="e">
        <f>IF('Unit Types - Emission Rates'!#REF!="","",'Unit Types - Emission Rates'!#REF!)</f>
        <v>#REF!</v>
      </c>
      <c r="F1076" s="269" t="e">
        <f>IF('Unit Types - Emission Rates'!#REF!="","",'Unit Types - Emission Rates'!#REF!)</f>
        <v>#REF!</v>
      </c>
      <c r="G1076" s="261"/>
      <c r="H1076" s="262"/>
      <c r="I1076" s="259"/>
    </row>
    <row r="1077" spans="1:9" x14ac:dyDescent="0.2">
      <c r="A1077" s="265" t="s">
        <v>433</v>
      </c>
      <c r="B1077" s="269" t="e">
        <f>IF('Unit Types - Emission Rates'!#REF!=0,"",'Unit Types - Emission Rates'!#REF!)</f>
        <v>#REF!</v>
      </c>
      <c r="C1077" s="269" t="e">
        <f>IF('Unit Types - Emission Rates'!#REF!=0,"",'Unit Types - Emission Rates'!#REF!)</f>
        <v>#REF!</v>
      </c>
      <c r="D1077" s="269" t="e">
        <f>IF('Unit Types - Emission Rates'!#REF!=0,"",'Unit Types - Emission Rates'!#REF!)</f>
        <v>#REF!</v>
      </c>
      <c r="E1077" s="269" t="e">
        <f>IF('Unit Types - Emission Rates'!#REF!="","",'Unit Types - Emission Rates'!#REF!)</f>
        <v>#REF!</v>
      </c>
      <c r="F1077" s="269" t="e">
        <f>IF('Unit Types - Emission Rates'!#REF!="","",'Unit Types - Emission Rates'!#REF!)</f>
        <v>#REF!</v>
      </c>
      <c r="G1077" s="261"/>
      <c r="H1077" s="262"/>
      <c r="I1077" s="259"/>
    </row>
    <row r="1078" spans="1:9" x14ac:dyDescent="0.2">
      <c r="A1078" s="265" t="s">
        <v>433</v>
      </c>
      <c r="B1078" s="269" t="e">
        <f>IF('Unit Types - Emission Rates'!#REF!=0,"",'Unit Types - Emission Rates'!#REF!)</f>
        <v>#REF!</v>
      </c>
      <c r="C1078" s="269" t="e">
        <f>IF('Unit Types - Emission Rates'!#REF!=0,"",'Unit Types - Emission Rates'!#REF!)</f>
        <v>#REF!</v>
      </c>
      <c r="D1078" s="269" t="e">
        <f>IF('Unit Types - Emission Rates'!#REF!=0,"",'Unit Types - Emission Rates'!#REF!)</f>
        <v>#REF!</v>
      </c>
      <c r="E1078" s="269" t="e">
        <f>IF('Unit Types - Emission Rates'!#REF!="","",'Unit Types - Emission Rates'!#REF!)</f>
        <v>#REF!</v>
      </c>
      <c r="F1078" s="269" t="e">
        <f>IF('Unit Types - Emission Rates'!#REF!="","",'Unit Types - Emission Rates'!#REF!)</f>
        <v>#REF!</v>
      </c>
      <c r="G1078" s="261"/>
      <c r="H1078" s="262"/>
      <c r="I1078" s="259"/>
    </row>
    <row r="1079" spans="1:9" x14ac:dyDescent="0.2">
      <c r="A1079" s="265" t="s">
        <v>433</v>
      </c>
      <c r="B1079" s="269" t="e">
        <f>IF('Unit Types - Emission Rates'!#REF!=0,"",'Unit Types - Emission Rates'!#REF!)</f>
        <v>#REF!</v>
      </c>
      <c r="C1079" s="269" t="e">
        <f>IF('Unit Types - Emission Rates'!#REF!=0,"",'Unit Types - Emission Rates'!#REF!)</f>
        <v>#REF!</v>
      </c>
      <c r="D1079" s="269" t="e">
        <f>IF('Unit Types - Emission Rates'!#REF!=0,"",'Unit Types - Emission Rates'!#REF!)</f>
        <v>#REF!</v>
      </c>
      <c r="E1079" s="269" t="e">
        <f>IF('Unit Types - Emission Rates'!#REF!="","",'Unit Types - Emission Rates'!#REF!)</f>
        <v>#REF!</v>
      </c>
      <c r="F1079" s="269" t="e">
        <f>IF('Unit Types - Emission Rates'!#REF!="","",'Unit Types - Emission Rates'!#REF!)</f>
        <v>#REF!</v>
      </c>
      <c r="G1079" s="261"/>
      <c r="H1079" s="262"/>
      <c r="I1079" s="259"/>
    </row>
    <row r="1080" spans="1:9" x14ac:dyDescent="0.2">
      <c r="A1080" s="265" t="s">
        <v>433</v>
      </c>
      <c r="B1080" s="269" t="e">
        <f>IF('Unit Types - Emission Rates'!#REF!=0,"",'Unit Types - Emission Rates'!#REF!)</f>
        <v>#REF!</v>
      </c>
      <c r="C1080" s="269" t="e">
        <f>IF('Unit Types - Emission Rates'!#REF!=0,"",'Unit Types - Emission Rates'!#REF!)</f>
        <v>#REF!</v>
      </c>
      <c r="D1080" s="269" t="e">
        <f>IF('Unit Types - Emission Rates'!#REF!=0,"",'Unit Types - Emission Rates'!#REF!)</f>
        <v>#REF!</v>
      </c>
      <c r="E1080" s="269" t="e">
        <f>IF('Unit Types - Emission Rates'!#REF!="","",'Unit Types - Emission Rates'!#REF!)</f>
        <v>#REF!</v>
      </c>
      <c r="F1080" s="269" t="e">
        <f>IF('Unit Types - Emission Rates'!#REF!="","",'Unit Types - Emission Rates'!#REF!)</f>
        <v>#REF!</v>
      </c>
      <c r="G1080" s="261"/>
      <c r="H1080" s="262"/>
      <c r="I1080" s="259"/>
    </row>
    <row r="1081" spans="1:9" x14ac:dyDescent="0.2">
      <c r="A1081" s="265" t="s">
        <v>433</v>
      </c>
      <c r="B1081" s="269" t="e">
        <f>IF('Unit Types - Emission Rates'!#REF!=0,"",'Unit Types - Emission Rates'!#REF!)</f>
        <v>#REF!</v>
      </c>
      <c r="C1081" s="269" t="e">
        <f>IF('Unit Types - Emission Rates'!#REF!=0,"",'Unit Types - Emission Rates'!#REF!)</f>
        <v>#REF!</v>
      </c>
      <c r="D1081" s="269" t="e">
        <f>IF('Unit Types - Emission Rates'!#REF!=0,"",'Unit Types - Emission Rates'!#REF!)</f>
        <v>#REF!</v>
      </c>
      <c r="E1081" s="269" t="e">
        <f>IF('Unit Types - Emission Rates'!#REF!="","",'Unit Types - Emission Rates'!#REF!)</f>
        <v>#REF!</v>
      </c>
      <c r="F1081" s="269" t="e">
        <f>IF('Unit Types - Emission Rates'!#REF!="","",'Unit Types - Emission Rates'!#REF!)</f>
        <v>#REF!</v>
      </c>
      <c r="G1081" s="261"/>
      <c r="H1081" s="262"/>
      <c r="I1081" s="259"/>
    </row>
    <row r="1082" spans="1:9" x14ac:dyDescent="0.2">
      <c r="A1082" s="265" t="s">
        <v>433</v>
      </c>
      <c r="B1082" s="269" t="e">
        <f>IF('Unit Types - Emission Rates'!#REF!=0,"",'Unit Types - Emission Rates'!#REF!)</f>
        <v>#REF!</v>
      </c>
      <c r="C1082" s="269" t="e">
        <f>IF('Unit Types - Emission Rates'!#REF!=0,"",'Unit Types - Emission Rates'!#REF!)</f>
        <v>#REF!</v>
      </c>
      <c r="D1082" s="269" t="e">
        <f>IF('Unit Types - Emission Rates'!#REF!=0,"",'Unit Types - Emission Rates'!#REF!)</f>
        <v>#REF!</v>
      </c>
      <c r="E1082" s="269" t="e">
        <f>IF('Unit Types - Emission Rates'!#REF!="","",'Unit Types - Emission Rates'!#REF!)</f>
        <v>#REF!</v>
      </c>
      <c r="F1082" s="269" t="e">
        <f>IF('Unit Types - Emission Rates'!#REF!="","",'Unit Types - Emission Rates'!#REF!)</f>
        <v>#REF!</v>
      </c>
      <c r="G1082" s="261"/>
      <c r="H1082" s="262"/>
      <c r="I1082" s="259"/>
    </row>
    <row r="1083" spans="1:9" x14ac:dyDescent="0.2">
      <c r="A1083" s="265" t="s">
        <v>433</v>
      </c>
      <c r="B1083" s="269" t="e">
        <f>IF('Unit Types - Emission Rates'!#REF!=0,"",'Unit Types - Emission Rates'!#REF!)</f>
        <v>#REF!</v>
      </c>
      <c r="C1083" s="269" t="e">
        <f>IF('Unit Types - Emission Rates'!#REF!=0,"",'Unit Types - Emission Rates'!#REF!)</f>
        <v>#REF!</v>
      </c>
      <c r="D1083" s="269" t="e">
        <f>IF('Unit Types - Emission Rates'!#REF!=0,"",'Unit Types - Emission Rates'!#REF!)</f>
        <v>#REF!</v>
      </c>
      <c r="E1083" s="269" t="e">
        <f>IF('Unit Types - Emission Rates'!#REF!="","",'Unit Types - Emission Rates'!#REF!)</f>
        <v>#REF!</v>
      </c>
      <c r="F1083" s="269" t="e">
        <f>IF('Unit Types - Emission Rates'!#REF!="","",'Unit Types - Emission Rates'!#REF!)</f>
        <v>#REF!</v>
      </c>
      <c r="G1083" s="261"/>
      <c r="H1083" s="262"/>
      <c r="I1083" s="259"/>
    </row>
    <row r="1084" spans="1:9" x14ac:dyDescent="0.2">
      <c r="A1084" s="265" t="s">
        <v>433</v>
      </c>
      <c r="B1084" s="269" t="e">
        <f>IF('Unit Types - Emission Rates'!#REF!=0,"",'Unit Types - Emission Rates'!#REF!)</f>
        <v>#REF!</v>
      </c>
      <c r="C1084" s="269" t="e">
        <f>IF('Unit Types - Emission Rates'!#REF!=0,"",'Unit Types - Emission Rates'!#REF!)</f>
        <v>#REF!</v>
      </c>
      <c r="D1084" s="269" t="e">
        <f>IF('Unit Types - Emission Rates'!#REF!=0,"",'Unit Types - Emission Rates'!#REF!)</f>
        <v>#REF!</v>
      </c>
      <c r="E1084" s="269" t="e">
        <f>IF('Unit Types - Emission Rates'!#REF!="","",'Unit Types - Emission Rates'!#REF!)</f>
        <v>#REF!</v>
      </c>
      <c r="F1084" s="269" t="e">
        <f>IF('Unit Types - Emission Rates'!#REF!="","",'Unit Types - Emission Rates'!#REF!)</f>
        <v>#REF!</v>
      </c>
      <c r="G1084" s="261"/>
      <c r="H1084" s="262"/>
      <c r="I1084" s="259"/>
    </row>
    <row r="1085" spans="1:9" x14ac:dyDescent="0.2">
      <c r="A1085" s="265" t="s">
        <v>433</v>
      </c>
      <c r="B1085" s="269" t="e">
        <f>IF('Unit Types - Emission Rates'!#REF!=0,"",'Unit Types - Emission Rates'!#REF!)</f>
        <v>#REF!</v>
      </c>
      <c r="C1085" s="269" t="e">
        <f>IF('Unit Types - Emission Rates'!#REF!=0,"",'Unit Types - Emission Rates'!#REF!)</f>
        <v>#REF!</v>
      </c>
      <c r="D1085" s="269" t="e">
        <f>IF('Unit Types - Emission Rates'!#REF!=0,"",'Unit Types - Emission Rates'!#REF!)</f>
        <v>#REF!</v>
      </c>
      <c r="E1085" s="269" t="e">
        <f>IF('Unit Types - Emission Rates'!#REF!="","",'Unit Types - Emission Rates'!#REF!)</f>
        <v>#REF!</v>
      </c>
      <c r="F1085" s="269" t="e">
        <f>IF('Unit Types - Emission Rates'!#REF!="","",'Unit Types - Emission Rates'!#REF!)</f>
        <v>#REF!</v>
      </c>
      <c r="G1085" s="261"/>
      <c r="H1085" s="262"/>
      <c r="I1085" s="259"/>
    </row>
    <row r="1086" spans="1:9" x14ac:dyDescent="0.2">
      <c r="A1086" s="265" t="s">
        <v>433</v>
      </c>
      <c r="B1086" s="269" t="e">
        <f>IF('Unit Types - Emission Rates'!#REF!=0,"",'Unit Types - Emission Rates'!#REF!)</f>
        <v>#REF!</v>
      </c>
      <c r="C1086" s="269" t="e">
        <f>IF('Unit Types - Emission Rates'!#REF!=0,"",'Unit Types - Emission Rates'!#REF!)</f>
        <v>#REF!</v>
      </c>
      <c r="D1086" s="269" t="e">
        <f>IF('Unit Types - Emission Rates'!#REF!=0,"",'Unit Types - Emission Rates'!#REF!)</f>
        <v>#REF!</v>
      </c>
      <c r="E1086" s="269" t="e">
        <f>IF('Unit Types - Emission Rates'!#REF!="","",'Unit Types - Emission Rates'!#REF!)</f>
        <v>#REF!</v>
      </c>
      <c r="F1086" s="269" t="e">
        <f>IF('Unit Types - Emission Rates'!#REF!="","",'Unit Types - Emission Rates'!#REF!)</f>
        <v>#REF!</v>
      </c>
      <c r="G1086" s="261"/>
      <c r="H1086" s="262"/>
      <c r="I1086" s="259"/>
    </row>
    <row r="1087" spans="1:9" x14ac:dyDescent="0.2">
      <c r="A1087" s="265" t="s">
        <v>433</v>
      </c>
      <c r="B1087" s="269" t="e">
        <f>IF('Unit Types - Emission Rates'!#REF!=0,"",'Unit Types - Emission Rates'!#REF!)</f>
        <v>#REF!</v>
      </c>
      <c r="C1087" s="269" t="e">
        <f>IF('Unit Types - Emission Rates'!#REF!=0,"",'Unit Types - Emission Rates'!#REF!)</f>
        <v>#REF!</v>
      </c>
      <c r="D1087" s="269" t="e">
        <f>IF('Unit Types - Emission Rates'!#REF!=0,"",'Unit Types - Emission Rates'!#REF!)</f>
        <v>#REF!</v>
      </c>
      <c r="E1087" s="269" t="e">
        <f>IF('Unit Types - Emission Rates'!#REF!="","",'Unit Types - Emission Rates'!#REF!)</f>
        <v>#REF!</v>
      </c>
      <c r="F1087" s="269" t="e">
        <f>IF('Unit Types - Emission Rates'!#REF!="","",'Unit Types - Emission Rates'!#REF!)</f>
        <v>#REF!</v>
      </c>
      <c r="G1087" s="261"/>
      <c r="H1087" s="262"/>
      <c r="I1087" s="259"/>
    </row>
    <row r="1088" spans="1:9" x14ac:dyDescent="0.2">
      <c r="A1088" s="265" t="s">
        <v>433</v>
      </c>
      <c r="B1088" s="269" t="e">
        <f>IF('Unit Types - Emission Rates'!#REF!=0,"",'Unit Types - Emission Rates'!#REF!)</f>
        <v>#REF!</v>
      </c>
      <c r="C1088" s="269" t="e">
        <f>IF('Unit Types - Emission Rates'!#REF!=0,"",'Unit Types - Emission Rates'!#REF!)</f>
        <v>#REF!</v>
      </c>
      <c r="D1088" s="269" t="e">
        <f>IF('Unit Types - Emission Rates'!#REF!=0,"",'Unit Types - Emission Rates'!#REF!)</f>
        <v>#REF!</v>
      </c>
      <c r="E1088" s="269" t="e">
        <f>IF('Unit Types - Emission Rates'!#REF!="","",'Unit Types - Emission Rates'!#REF!)</f>
        <v>#REF!</v>
      </c>
      <c r="F1088" s="269" t="e">
        <f>IF('Unit Types - Emission Rates'!#REF!="","",'Unit Types - Emission Rates'!#REF!)</f>
        <v>#REF!</v>
      </c>
      <c r="G1088" s="261"/>
      <c r="H1088" s="262"/>
      <c r="I1088" s="259"/>
    </row>
    <row r="1089" spans="1:9" x14ac:dyDescent="0.2">
      <c r="A1089" s="265" t="s">
        <v>433</v>
      </c>
      <c r="B1089" s="269" t="e">
        <f>IF('Unit Types - Emission Rates'!#REF!=0,"",'Unit Types - Emission Rates'!#REF!)</f>
        <v>#REF!</v>
      </c>
      <c r="C1089" s="269" t="e">
        <f>IF('Unit Types - Emission Rates'!#REF!=0,"",'Unit Types - Emission Rates'!#REF!)</f>
        <v>#REF!</v>
      </c>
      <c r="D1089" s="269" t="e">
        <f>IF('Unit Types - Emission Rates'!#REF!=0,"",'Unit Types - Emission Rates'!#REF!)</f>
        <v>#REF!</v>
      </c>
      <c r="E1089" s="269" t="e">
        <f>IF('Unit Types - Emission Rates'!#REF!="","",'Unit Types - Emission Rates'!#REF!)</f>
        <v>#REF!</v>
      </c>
      <c r="F1089" s="269" t="e">
        <f>IF('Unit Types - Emission Rates'!#REF!="","",'Unit Types - Emission Rates'!#REF!)</f>
        <v>#REF!</v>
      </c>
      <c r="G1089" s="261"/>
      <c r="H1089" s="262"/>
      <c r="I1089" s="259"/>
    </row>
    <row r="1090" spans="1:9" x14ac:dyDescent="0.2">
      <c r="A1090" s="265" t="s">
        <v>433</v>
      </c>
      <c r="B1090" s="269" t="e">
        <f>IF('Unit Types - Emission Rates'!#REF!=0,"",'Unit Types - Emission Rates'!#REF!)</f>
        <v>#REF!</v>
      </c>
      <c r="C1090" s="269" t="e">
        <f>IF('Unit Types - Emission Rates'!#REF!=0,"",'Unit Types - Emission Rates'!#REF!)</f>
        <v>#REF!</v>
      </c>
      <c r="D1090" s="269" t="e">
        <f>IF('Unit Types - Emission Rates'!#REF!=0,"",'Unit Types - Emission Rates'!#REF!)</f>
        <v>#REF!</v>
      </c>
      <c r="E1090" s="269" t="e">
        <f>IF('Unit Types - Emission Rates'!#REF!="","",'Unit Types - Emission Rates'!#REF!)</f>
        <v>#REF!</v>
      </c>
      <c r="F1090" s="269" t="e">
        <f>IF('Unit Types - Emission Rates'!#REF!="","",'Unit Types - Emission Rates'!#REF!)</f>
        <v>#REF!</v>
      </c>
      <c r="G1090" s="261"/>
      <c r="H1090" s="262"/>
      <c r="I1090" s="259"/>
    </row>
    <row r="1091" spans="1:9" x14ac:dyDescent="0.2">
      <c r="A1091" s="265" t="s">
        <v>433</v>
      </c>
      <c r="B1091" s="269" t="e">
        <f>IF('Unit Types - Emission Rates'!#REF!=0,"",'Unit Types - Emission Rates'!#REF!)</f>
        <v>#REF!</v>
      </c>
      <c r="C1091" s="269" t="e">
        <f>IF('Unit Types - Emission Rates'!#REF!=0,"",'Unit Types - Emission Rates'!#REF!)</f>
        <v>#REF!</v>
      </c>
      <c r="D1091" s="269" t="e">
        <f>IF('Unit Types - Emission Rates'!#REF!=0,"",'Unit Types - Emission Rates'!#REF!)</f>
        <v>#REF!</v>
      </c>
      <c r="E1091" s="269" t="e">
        <f>IF('Unit Types - Emission Rates'!#REF!="","",'Unit Types - Emission Rates'!#REF!)</f>
        <v>#REF!</v>
      </c>
      <c r="F1091" s="269" t="e">
        <f>IF('Unit Types - Emission Rates'!#REF!="","",'Unit Types - Emission Rates'!#REF!)</f>
        <v>#REF!</v>
      </c>
      <c r="G1091" s="261"/>
      <c r="H1091" s="262"/>
      <c r="I1091" s="259"/>
    </row>
    <row r="1092" spans="1:9" x14ac:dyDescent="0.2">
      <c r="A1092" s="265" t="s">
        <v>433</v>
      </c>
      <c r="B1092" s="269" t="e">
        <f>IF('Unit Types - Emission Rates'!#REF!=0,"",'Unit Types - Emission Rates'!#REF!)</f>
        <v>#REF!</v>
      </c>
      <c r="C1092" s="269" t="e">
        <f>IF('Unit Types - Emission Rates'!#REF!=0,"",'Unit Types - Emission Rates'!#REF!)</f>
        <v>#REF!</v>
      </c>
      <c r="D1092" s="269" t="e">
        <f>IF('Unit Types - Emission Rates'!#REF!=0,"",'Unit Types - Emission Rates'!#REF!)</f>
        <v>#REF!</v>
      </c>
      <c r="E1092" s="269" t="e">
        <f>IF('Unit Types - Emission Rates'!#REF!="","",'Unit Types - Emission Rates'!#REF!)</f>
        <v>#REF!</v>
      </c>
      <c r="F1092" s="269" t="e">
        <f>IF('Unit Types - Emission Rates'!#REF!="","",'Unit Types - Emission Rates'!#REF!)</f>
        <v>#REF!</v>
      </c>
      <c r="G1092" s="261"/>
      <c r="H1092" s="262"/>
      <c r="I1092" s="259"/>
    </row>
    <row r="1093" spans="1:9" x14ac:dyDescent="0.2">
      <c r="A1093" s="265" t="s">
        <v>433</v>
      </c>
      <c r="B1093" s="269" t="e">
        <f>IF('Unit Types - Emission Rates'!#REF!=0,"",'Unit Types - Emission Rates'!#REF!)</f>
        <v>#REF!</v>
      </c>
      <c r="C1093" s="269" t="e">
        <f>IF('Unit Types - Emission Rates'!#REF!=0,"",'Unit Types - Emission Rates'!#REF!)</f>
        <v>#REF!</v>
      </c>
      <c r="D1093" s="269" t="e">
        <f>IF('Unit Types - Emission Rates'!#REF!=0,"",'Unit Types - Emission Rates'!#REF!)</f>
        <v>#REF!</v>
      </c>
      <c r="E1093" s="269" t="e">
        <f>IF('Unit Types - Emission Rates'!#REF!="","",'Unit Types - Emission Rates'!#REF!)</f>
        <v>#REF!</v>
      </c>
      <c r="F1093" s="269" t="e">
        <f>IF('Unit Types - Emission Rates'!#REF!="","",'Unit Types - Emission Rates'!#REF!)</f>
        <v>#REF!</v>
      </c>
      <c r="G1093" s="261"/>
      <c r="H1093" s="262"/>
      <c r="I1093" s="259"/>
    </row>
    <row r="1094" spans="1:9" x14ac:dyDescent="0.2">
      <c r="A1094" s="265" t="s">
        <v>433</v>
      </c>
      <c r="B1094" s="269" t="e">
        <f>IF('Unit Types - Emission Rates'!#REF!=0,"",'Unit Types - Emission Rates'!#REF!)</f>
        <v>#REF!</v>
      </c>
      <c r="C1094" s="269" t="e">
        <f>IF('Unit Types - Emission Rates'!#REF!=0,"",'Unit Types - Emission Rates'!#REF!)</f>
        <v>#REF!</v>
      </c>
      <c r="D1094" s="269" t="e">
        <f>IF('Unit Types - Emission Rates'!#REF!=0,"",'Unit Types - Emission Rates'!#REF!)</f>
        <v>#REF!</v>
      </c>
      <c r="E1094" s="269" t="e">
        <f>IF('Unit Types - Emission Rates'!#REF!="","",'Unit Types - Emission Rates'!#REF!)</f>
        <v>#REF!</v>
      </c>
      <c r="F1094" s="269" t="e">
        <f>IF('Unit Types - Emission Rates'!#REF!="","",'Unit Types - Emission Rates'!#REF!)</f>
        <v>#REF!</v>
      </c>
      <c r="G1094" s="261"/>
      <c r="H1094" s="262"/>
      <c r="I1094" s="259"/>
    </row>
    <row r="1095" spans="1:9" x14ac:dyDescent="0.2">
      <c r="A1095" s="265" t="s">
        <v>433</v>
      </c>
      <c r="B1095" s="269" t="e">
        <f>IF('Unit Types - Emission Rates'!#REF!=0,"",'Unit Types - Emission Rates'!#REF!)</f>
        <v>#REF!</v>
      </c>
      <c r="C1095" s="269" t="e">
        <f>IF('Unit Types - Emission Rates'!#REF!=0,"",'Unit Types - Emission Rates'!#REF!)</f>
        <v>#REF!</v>
      </c>
      <c r="D1095" s="269" t="e">
        <f>IF('Unit Types - Emission Rates'!#REF!=0,"",'Unit Types - Emission Rates'!#REF!)</f>
        <v>#REF!</v>
      </c>
      <c r="E1095" s="269" t="e">
        <f>IF('Unit Types - Emission Rates'!#REF!="","",'Unit Types - Emission Rates'!#REF!)</f>
        <v>#REF!</v>
      </c>
      <c r="F1095" s="269" t="e">
        <f>IF('Unit Types - Emission Rates'!#REF!="","",'Unit Types - Emission Rates'!#REF!)</f>
        <v>#REF!</v>
      </c>
      <c r="G1095" s="261"/>
      <c r="H1095" s="262"/>
      <c r="I1095" s="259"/>
    </row>
    <row r="1096" spans="1:9" x14ac:dyDescent="0.2">
      <c r="A1096" s="265" t="s">
        <v>433</v>
      </c>
      <c r="B1096" s="269" t="e">
        <f>IF('Unit Types - Emission Rates'!#REF!=0,"",'Unit Types - Emission Rates'!#REF!)</f>
        <v>#REF!</v>
      </c>
      <c r="C1096" s="269" t="e">
        <f>IF('Unit Types - Emission Rates'!#REF!=0,"",'Unit Types - Emission Rates'!#REF!)</f>
        <v>#REF!</v>
      </c>
      <c r="D1096" s="269" t="e">
        <f>IF('Unit Types - Emission Rates'!#REF!=0,"",'Unit Types - Emission Rates'!#REF!)</f>
        <v>#REF!</v>
      </c>
      <c r="E1096" s="269" t="e">
        <f>IF('Unit Types - Emission Rates'!#REF!="","",'Unit Types - Emission Rates'!#REF!)</f>
        <v>#REF!</v>
      </c>
      <c r="F1096" s="269" t="e">
        <f>IF('Unit Types - Emission Rates'!#REF!="","",'Unit Types - Emission Rates'!#REF!)</f>
        <v>#REF!</v>
      </c>
      <c r="G1096" s="261"/>
      <c r="H1096" s="262"/>
      <c r="I1096" s="259"/>
    </row>
    <row r="1097" spans="1:9" x14ac:dyDescent="0.2">
      <c r="A1097" s="265" t="s">
        <v>433</v>
      </c>
      <c r="B1097" s="269" t="e">
        <f>IF('Unit Types - Emission Rates'!#REF!=0,"",'Unit Types - Emission Rates'!#REF!)</f>
        <v>#REF!</v>
      </c>
      <c r="C1097" s="269" t="e">
        <f>IF('Unit Types - Emission Rates'!#REF!=0,"",'Unit Types - Emission Rates'!#REF!)</f>
        <v>#REF!</v>
      </c>
      <c r="D1097" s="269" t="e">
        <f>IF('Unit Types - Emission Rates'!#REF!=0,"",'Unit Types - Emission Rates'!#REF!)</f>
        <v>#REF!</v>
      </c>
      <c r="E1097" s="269" t="e">
        <f>IF('Unit Types - Emission Rates'!#REF!="","",'Unit Types - Emission Rates'!#REF!)</f>
        <v>#REF!</v>
      </c>
      <c r="F1097" s="269" t="e">
        <f>IF('Unit Types - Emission Rates'!#REF!="","",'Unit Types - Emission Rates'!#REF!)</f>
        <v>#REF!</v>
      </c>
      <c r="G1097" s="261"/>
      <c r="H1097" s="262"/>
      <c r="I1097" s="259"/>
    </row>
    <row r="1098" spans="1:9" x14ac:dyDescent="0.2">
      <c r="A1098" s="265" t="s">
        <v>433</v>
      </c>
      <c r="B1098" s="269" t="e">
        <f>IF('Unit Types - Emission Rates'!#REF!=0,"",'Unit Types - Emission Rates'!#REF!)</f>
        <v>#REF!</v>
      </c>
      <c r="C1098" s="269" t="e">
        <f>IF('Unit Types - Emission Rates'!#REF!=0,"",'Unit Types - Emission Rates'!#REF!)</f>
        <v>#REF!</v>
      </c>
      <c r="D1098" s="269" t="e">
        <f>IF('Unit Types - Emission Rates'!#REF!=0,"",'Unit Types - Emission Rates'!#REF!)</f>
        <v>#REF!</v>
      </c>
      <c r="E1098" s="269" t="e">
        <f>IF('Unit Types - Emission Rates'!#REF!="","",'Unit Types - Emission Rates'!#REF!)</f>
        <v>#REF!</v>
      </c>
      <c r="F1098" s="269" t="e">
        <f>IF('Unit Types - Emission Rates'!#REF!="","",'Unit Types - Emission Rates'!#REF!)</f>
        <v>#REF!</v>
      </c>
      <c r="G1098" s="261"/>
      <c r="H1098" s="262"/>
      <c r="I1098" s="259"/>
    </row>
    <row r="1099" spans="1:9" x14ac:dyDescent="0.2">
      <c r="A1099" s="265" t="s">
        <v>433</v>
      </c>
      <c r="B1099" s="269" t="e">
        <f>IF('Unit Types - Emission Rates'!#REF!=0,"",'Unit Types - Emission Rates'!#REF!)</f>
        <v>#REF!</v>
      </c>
      <c r="C1099" s="269" t="e">
        <f>IF('Unit Types - Emission Rates'!#REF!=0,"",'Unit Types - Emission Rates'!#REF!)</f>
        <v>#REF!</v>
      </c>
      <c r="D1099" s="269" t="e">
        <f>IF('Unit Types - Emission Rates'!#REF!=0,"",'Unit Types - Emission Rates'!#REF!)</f>
        <v>#REF!</v>
      </c>
      <c r="E1099" s="269" t="e">
        <f>IF('Unit Types - Emission Rates'!#REF!="","",'Unit Types - Emission Rates'!#REF!)</f>
        <v>#REF!</v>
      </c>
      <c r="F1099" s="269" t="e">
        <f>IF('Unit Types - Emission Rates'!#REF!="","",'Unit Types - Emission Rates'!#REF!)</f>
        <v>#REF!</v>
      </c>
      <c r="G1099" s="261"/>
      <c r="H1099" s="262"/>
      <c r="I1099" s="259"/>
    </row>
    <row r="1100" spans="1:9" x14ac:dyDescent="0.2">
      <c r="A1100" s="265" t="s">
        <v>433</v>
      </c>
      <c r="B1100" s="269" t="e">
        <f>IF('Unit Types - Emission Rates'!#REF!=0,"",'Unit Types - Emission Rates'!#REF!)</f>
        <v>#REF!</v>
      </c>
      <c r="C1100" s="269" t="e">
        <f>IF('Unit Types - Emission Rates'!#REF!=0,"",'Unit Types - Emission Rates'!#REF!)</f>
        <v>#REF!</v>
      </c>
      <c r="D1100" s="269" t="e">
        <f>IF('Unit Types - Emission Rates'!#REF!=0,"",'Unit Types - Emission Rates'!#REF!)</f>
        <v>#REF!</v>
      </c>
      <c r="E1100" s="269" t="e">
        <f>IF('Unit Types - Emission Rates'!#REF!="","",'Unit Types - Emission Rates'!#REF!)</f>
        <v>#REF!</v>
      </c>
      <c r="F1100" s="269" t="e">
        <f>IF('Unit Types - Emission Rates'!#REF!="","",'Unit Types - Emission Rates'!#REF!)</f>
        <v>#REF!</v>
      </c>
      <c r="G1100" s="261"/>
      <c r="H1100" s="262"/>
      <c r="I1100" s="259"/>
    </row>
    <row r="1101" spans="1:9" x14ac:dyDescent="0.2">
      <c r="A1101" s="265" t="s">
        <v>433</v>
      </c>
      <c r="B1101" s="269" t="e">
        <f>IF('Unit Types - Emission Rates'!#REF!=0,"",'Unit Types - Emission Rates'!#REF!)</f>
        <v>#REF!</v>
      </c>
      <c r="C1101" s="269" t="e">
        <f>IF('Unit Types - Emission Rates'!#REF!=0,"",'Unit Types - Emission Rates'!#REF!)</f>
        <v>#REF!</v>
      </c>
      <c r="D1101" s="269" t="e">
        <f>IF('Unit Types - Emission Rates'!#REF!=0,"",'Unit Types - Emission Rates'!#REF!)</f>
        <v>#REF!</v>
      </c>
      <c r="E1101" s="269" t="e">
        <f>IF('Unit Types - Emission Rates'!#REF!="","",'Unit Types - Emission Rates'!#REF!)</f>
        <v>#REF!</v>
      </c>
      <c r="F1101" s="269" t="e">
        <f>IF('Unit Types - Emission Rates'!#REF!="","",'Unit Types - Emission Rates'!#REF!)</f>
        <v>#REF!</v>
      </c>
      <c r="G1101" s="261"/>
      <c r="H1101" s="262"/>
      <c r="I1101" s="259"/>
    </row>
    <row r="1102" spans="1:9" x14ac:dyDescent="0.2">
      <c r="A1102" s="265" t="s">
        <v>433</v>
      </c>
      <c r="B1102" s="269" t="e">
        <f>IF('Unit Types - Emission Rates'!#REF!=0,"",'Unit Types - Emission Rates'!#REF!)</f>
        <v>#REF!</v>
      </c>
      <c r="C1102" s="269" t="e">
        <f>IF('Unit Types - Emission Rates'!#REF!=0,"",'Unit Types - Emission Rates'!#REF!)</f>
        <v>#REF!</v>
      </c>
      <c r="D1102" s="269" t="e">
        <f>IF('Unit Types - Emission Rates'!#REF!=0,"",'Unit Types - Emission Rates'!#REF!)</f>
        <v>#REF!</v>
      </c>
      <c r="E1102" s="269" t="e">
        <f>IF('Unit Types - Emission Rates'!#REF!="","",'Unit Types - Emission Rates'!#REF!)</f>
        <v>#REF!</v>
      </c>
      <c r="F1102" s="269" t="e">
        <f>IF('Unit Types - Emission Rates'!#REF!="","",'Unit Types - Emission Rates'!#REF!)</f>
        <v>#REF!</v>
      </c>
      <c r="G1102" s="261"/>
      <c r="H1102" s="262"/>
      <c r="I1102" s="259"/>
    </row>
    <row r="1103" spans="1:9" x14ac:dyDescent="0.2">
      <c r="A1103" s="265" t="s">
        <v>433</v>
      </c>
      <c r="B1103" s="269" t="e">
        <f>IF('Unit Types - Emission Rates'!#REF!=0,"",'Unit Types - Emission Rates'!#REF!)</f>
        <v>#REF!</v>
      </c>
      <c r="C1103" s="269" t="e">
        <f>IF('Unit Types - Emission Rates'!#REF!=0,"",'Unit Types - Emission Rates'!#REF!)</f>
        <v>#REF!</v>
      </c>
      <c r="D1103" s="269" t="e">
        <f>IF('Unit Types - Emission Rates'!#REF!=0,"",'Unit Types - Emission Rates'!#REF!)</f>
        <v>#REF!</v>
      </c>
      <c r="E1103" s="269" t="e">
        <f>IF('Unit Types - Emission Rates'!#REF!="","",'Unit Types - Emission Rates'!#REF!)</f>
        <v>#REF!</v>
      </c>
      <c r="F1103" s="269" t="e">
        <f>IF('Unit Types - Emission Rates'!#REF!="","",'Unit Types - Emission Rates'!#REF!)</f>
        <v>#REF!</v>
      </c>
      <c r="G1103" s="261"/>
      <c r="H1103" s="262"/>
      <c r="I1103" s="259"/>
    </row>
    <row r="1104" spans="1:9" x14ac:dyDescent="0.2">
      <c r="A1104" s="265" t="s">
        <v>433</v>
      </c>
      <c r="B1104" s="269" t="e">
        <f>IF('Unit Types - Emission Rates'!#REF!=0,"",'Unit Types - Emission Rates'!#REF!)</f>
        <v>#REF!</v>
      </c>
      <c r="C1104" s="269" t="e">
        <f>IF('Unit Types - Emission Rates'!#REF!=0,"",'Unit Types - Emission Rates'!#REF!)</f>
        <v>#REF!</v>
      </c>
      <c r="D1104" s="269" t="e">
        <f>IF('Unit Types - Emission Rates'!#REF!=0,"",'Unit Types - Emission Rates'!#REF!)</f>
        <v>#REF!</v>
      </c>
      <c r="E1104" s="269" t="e">
        <f>IF('Unit Types - Emission Rates'!#REF!="","",'Unit Types - Emission Rates'!#REF!)</f>
        <v>#REF!</v>
      </c>
      <c r="F1104" s="269" t="e">
        <f>IF('Unit Types - Emission Rates'!#REF!="","",'Unit Types - Emission Rates'!#REF!)</f>
        <v>#REF!</v>
      </c>
      <c r="G1104" s="261"/>
      <c r="H1104" s="262"/>
      <c r="I1104" s="259"/>
    </row>
    <row r="1105" spans="1:9" x14ac:dyDescent="0.2">
      <c r="A1105" s="265" t="s">
        <v>433</v>
      </c>
      <c r="B1105" s="269" t="e">
        <f>IF('Unit Types - Emission Rates'!#REF!=0,"",'Unit Types - Emission Rates'!#REF!)</f>
        <v>#REF!</v>
      </c>
      <c r="C1105" s="269" t="e">
        <f>IF('Unit Types - Emission Rates'!#REF!=0,"",'Unit Types - Emission Rates'!#REF!)</f>
        <v>#REF!</v>
      </c>
      <c r="D1105" s="269" t="e">
        <f>IF('Unit Types - Emission Rates'!#REF!=0,"",'Unit Types - Emission Rates'!#REF!)</f>
        <v>#REF!</v>
      </c>
      <c r="E1105" s="269" t="e">
        <f>IF('Unit Types - Emission Rates'!#REF!="","",'Unit Types - Emission Rates'!#REF!)</f>
        <v>#REF!</v>
      </c>
      <c r="F1105" s="269" t="e">
        <f>IF('Unit Types - Emission Rates'!#REF!="","",'Unit Types - Emission Rates'!#REF!)</f>
        <v>#REF!</v>
      </c>
      <c r="G1105" s="261"/>
      <c r="H1105" s="262"/>
      <c r="I1105" s="259"/>
    </row>
    <row r="1106" spans="1:9" x14ac:dyDescent="0.2">
      <c r="A1106" s="265" t="s">
        <v>433</v>
      </c>
      <c r="B1106" s="269" t="e">
        <f>IF('Unit Types - Emission Rates'!#REF!=0,"",'Unit Types - Emission Rates'!#REF!)</f>
        <v>#REF!</v>
      </c>
      <c r="C1106" s="269" t="e">
        <f>IF('Unit Types - Emission Rates'!#REF!=0,"",'Unit Types - Emission Rates'!#REF!)</f>
        <v>#REF!</v>
      </c>
      <c r="D1106" s="269" t="e">
        <f>IF('Unit Types - Emission Rates'!#REF!=0,"",'Unit Types - Emission Rates'!#REF!)</f>
        <v>#REF!</v>
      </c>
      <c r="E1106" s="269" t="e">
        <f>IF('Unit Types - Emission Rates'!#REF!="","",'Unit Types - Emission Rates'!#REF!)</f>
        <v>#REF!</v>
      </c>
      <c r="F1106" s="269" t="e">
        <f>IF('Unit Types - Emission Rates'!#REF!="","",'Unit Types - Emission Rates'!#REF!)</f>
        <v>#REF!</v>
      </c>
      <c r="G1106" s="261"/>
      <c r="H1106" s="262"/>
      <c r="I1106" s="259"/>
    </row>
    <row r="1107" spans="1:9" x14ac:dyDescent="0.2">
      <c r="A1107" s="265" t="s">
        <v>433</v>
      </c>
      <c r="B1107" s="269" t="e">
        <f>IF('Unit Types - Emission Rates'!#REF!=0,"",'Unit Types - Emission Rates'!#REF!)</f>
        <v>#REF!</v>
      </c>
      <c r="C1107" s="269" t="e">
        <f>IF('Unit Types - Emission Rates'!#REF!=0,"",'Unit Types - Emission Rates'!#REF!)</f>
        <v>#REF!</v>
      </c>
      <c r="D1107" s="269" t="e">
        <f>IF('Unit Types - Emission Rates'!#REF!=0,"",'Unit Types - Emission Rates'!#REF!)</f>
        <v>#REF!</v>
      </c>
      <c r="E1107" s="269" t="e">
        <f>IF('Unit Types - Emission Rates'!#REF!="","",'Unit Types - Emission Rates'!#REF!)</f>
        <v>#REF!</v>
      </c>
      <c r="F1107" s="269" t="e">
        <f>IF('Unit Types - Emission Rates'!#REF!="","",'Unit Types - Emission Rates'!#REF!)</f>
        <v>#REF!</v>
      </c>
      <c r="G1107" s="261"/>
      <c r="H1107" s="262"/>
      <c r="I1107" s="259"/>
    </row>
    <row r="1108" spans="1:9" x14ac:dyDescent="0.2">
      <c r="A1108" s="265" t="s">
        <v>433</v>
      </c>
      <c r="B1108" s="269" t="e">
        <f>IF('Unit Types - Emission Rates'!#REF!=0,"",'Unit Types - Emission Rates'!#REF!)</f>
        <v>#REF!</v>
      </c>
      <c r="C1108" s="269" t="e">
        <f>IF('Unit Types - Emission Rates'!#REF!=0,"",'Unit Types - Emission Rates'!#REF!)</f>
        <v>#REF!</v>
      </c>
      <c r="D1108" s="269" t="e">
        <f>IF('Unit Types - Emission Rates'!#REF!=0,"",'Unit Types - Emission Rates'!#REF!)</f>
        <v>#REF!</v>
      </c>
      <c r="E1108" s="269" t="e">
        <f>IF('Unit Types - Emission Rates'!#REF!="","",'Unit Types - Emission Rates'!#REF!)</f>
        <v>#REF!</v>
      </c>
      <c r="F1108" s="269" t="e">
        <f>IF('Unit Types - Emission Rates'!#REF!="","",'Unit Types - Emission Rates'!#REF!)</f>
        <v>#REF!</v>
      </c>
      <c r="G1108" s="261"/>
      <c r="H1108" s="262"/>
      <c r="I1108" s="259"/>
    </row>
    <row r="1109" spans="1:9" x14ac:dyDescent="0.2">
      <c r="A1109" s="265" t="s">
        <v>433</v>
      </c>
      <c r="B1109" s="269" t="e">
        <f>IF('Unit Types - Emission Rates'!#REF!=0,"",'Unit Types - Emission Rates'!#REF!)</f>
        <v>#REF!</v>
      </c>
      <c r="C1109" s="269" t="e">
        <f>IF('Unit Types - Emission Rates'!#REF!=0,"",'Unit Types - Emission Rates'!#REF!)</f>
        <v>#REF!</v>
      </c>
      <c r="D1109" s="269" t="e">
        <f>IF('Unit Types - Emission Rates'!#REF!=0,"",'Unit Types - Emission Rates'!#REF!)</f>
        <v>#REF!</v>
      </c>
      <c r="E1109" s="269" t="e">
        <f>IF('Unit Types - Emission Rates'!#REF!="","",'Unit Types - Emission Rates'!#REF!)</f>
        <v>#REF!</v>
      </c>
      <c r="F1109" s="269" t="e">
        <f>IF('Unit Types - Emission Rates'!#REF!="","",'Unit Types - Emission Rates'!#REF!)</f>
        <v>#REF!</v>
      </c>
      <c r="G1109" s="261"/>
      <c r="H1109" s="262"/>
      <c r="I1109" s="259"/>
    </row>
    <row r="1110" spans="1:9" x14ac:dyDescent="0.2">
      <c r="A1110" s="265" t="s">
        <v>433</v>
      </c>
      <c r="B1110" s="269" t="e">
        <f>IF('Unit Types - Emission Rates'!#REF!=0,"",'Unit Types - Emission Rates'!#REF!)</f>
        <v>#REF!</v>
      </c>
      <c r="C1110" s="269" t="e">
        <f>IF('Unit Types - Emission Rates'!#REF!=0,"",'Unit Types - Emission Rates'!#REF!)</f>
        <v>#REF!</v>
      </c>
      <c r="D1110" s="269" t="e">
        <f>IF('Unit Types - Emission Rates'!#REF!=0,"",'Unit Types - Emission Rates'!#REF!)</f>
        <v>#REF!</v>
      </c>
      <c r="E1110" s="269" t="e">
        <f>IF('Unit Types - Emission Rates'!#REF!="","",'Unit Types - Emission Rates'!#REF!)</f>
        <v>#REF!</v>
      </c>
      <c r="F1110" s="269" t="e">
        <f>IF('Unit Types - Emission Rates'!#REF!="","",'Unit Types - Emission Rates'!#REF!)</f>
        <v>#REF!</v>
      </c>
      <c r="G1110" s="261"/>
      <c r="H1110" s="262"/>
      <c r="I1110" s="259"/>
    </row>
    <row r="1111" spans="1:9" x14ac:dyDescent="0.2">
      <c r="A1111" s="265" t="s">
        <v>433</v>
      </c>
      <c r="B1111" s="269" t="e">
        <f>IF('Unit Types - Emission Rates'!#REF!=0,"",'Unit Types - Emission Rates'!#REF!)</f>
        <v>#REF!</v>
      </c>
      <c r="C1111" s="269" t="e">
        <f>IF('Unit Types - Emission Rates'!#REF!=0,"",'Unit Types - Emission Rates'!#REF!)</f>
        <v>#REF!</v>
      </c>
      <c r="D1111" s="269" t="e">
        <f>IF('Unit Types - Emission Rates'!#REF!=0,"",'Unit Types - Emission Rates'!#REF!)</f>
        <v>#REF!</v>
      </c>
      <c r="E1111" s="269" t="e">
        <f>IF('Unit Types - Emission Rates'!#REF!="","",'Unit Types - Emission Rates'!#REF!)</f>
        <v>#REF!</v>
      </c>
      <c r="F1111" s="269" t="e">
        <f>IF('Unit Types - Emission Rates'!#REF!="","",'Unit Types - Emission Rates'!#REF!)</f>
        <v>#REF!</v>
      </c>
      <c r="G1111" s="261"/>
      <c r="H1111" s="262"/>
      <c r="I1111" s="259"/>
    </row>
    <row r="1112" spans="1:9" x14ac:dyDescent="0.2">
      <c r="A1112" s="265" t="s">
        <v>433</v>
      </c>
      <c r="B1112" s="269" t="e">
        <f>IF('Unit Types - Emission Rates'!#REF!=0,"",'Unit Types - Emission Rates'!#REF!)</f>
        <v>#REF!</v>
      </c>
      <c r="C1112" s="269" t="e">
        <f>IF('Unit Types - Emission Rates'!#REF!=0,"",'Unit Types - Emission Rates'!#REF!)</f>
        <v>#REF!</v>
      </c>
      <c r="D1112" s="269" t="e">
        <f>IF('Unit Types - Emission Rates'!#REF!=0,"",'Unit Types - Emission Rates'!#REF!)</f>
        <v>#REF!</v>
      </c>
      <c r="E1112" s="269" t="e">
        <f>IF('Unit Types - Emission Rates'!#REF!="","",'Unit Types - Emission Rates'!#REF!)</f>
        <v>#REF!</v>
      </c>
      <c r="F1112" s="269" t="e">
        <f>IF('Unit Types - Emission Rates'!#REF!="","",'Unit Types - Emission Rates'!#REF!)</f>
        <v>#REF!</v>
      </c>
      <c r="G1112" s="261"/>
      <c r="H1112" s="262"/>
      <c r="I1112" s="259"/>
    </row>
    <row r="1113" spans="1:9" x14ac:dyDescent="0.2">
      <c r="A1113" s="265" t="s">
        <v>433</v>
      </c>
      <c r="B1113" s="269" t="e">
        <f>IF('Unit Types - Emission Rates'!#REF!=0,"",'Unit Types - Emission Rates'!#REF!)</f>
        <v>#REF!</v>
      </c>
      <c r="C1113" s="269" t="e">
        <f>IF('Unit Types - Emission Rates'!#REF!=0,"",'Unit Types - Emission Rates'!#REF!)</f>
        <v>#REF!</v>
      </c>
      <c r="D1113" s="269" t="e">
        <f>IF('Unit Types - Emission Rates'!#REF!=0,"",'Unit Types - Emission Rates'!#REF!)</f>
        <v>#REF!</v>
      </c>
      <c r="E1113" s="269" t="e">
        <f>IF('Unit Types - Emission Rates'!#REF!="","",'Unit Types - Emission Rates'!#REF!)</f>
        <v>#REF!</v>
      </c>
      <c r="F1113" s="269" t="e">
        <f>IF('Unit Types - Emission Rates'!#REF!="","",'Unit Types - Emission Rates'!#REF!)</f>
        <v>#REF!</v>
      </c>
      <c r="G1113" s="261"/>
      <c r="H1113" s="262"/>
      <c r="I1113" s="259"/>
    </row>
    <row r="1114" spans="1:9" x14ac:dyDescent="0.2">
      <c r="A1114" s="265" t="s">
        <v>433</v>
      </c>
      <c r="B1114" s="269" t="e">
        <f>IF('Unit Types - Emission Rates'!#REF!=0,"",'Unit Types - Emission Rates'!#REF!)</f>
        <v>#REF!</v>
      </c>
      <c r="C1114" s="269" t="e">
        <f>IF('Unit Types - Emission Rates'!#REF!=0,"",'Unit Types - Emission Rates'!#REF!)</f>
        <v>#REF!</v>
      </c>
      <c r="D1114" s="269" t="e">
        <f>IF('Unit Types - Emission Rates'!#REF!=0,"",'Unit Types - Emission Rates'!#REF!)</f>
        <v>#REF!</v>
      </c>
      <c r="E1114" s="269" t="e">
        <f>IF('Unit Types - Emission Rates'!#REF!="","",'Unit Types - Emission Rates'!#REF!)</f>
        <v>#REF!</v>
      </c>
      <c r="F1114" s="269" t="e">
        <f>IF('Unit Types - Emission Rates'!#REF!="","",'Unit Types - Emission Rates'!#REF!)</f>
        <v>#REF!</v>
      </c>
      <c r="G1114" s="261"/>
      <c r="H1114" s="262"/>
      <c r="I1114" s="259"/>
    </row>
    <row r="1115" spans="1:9" x14ac:dyDescent="0.2">
      <c r="A1115" s="265" t="s">
        <v>433</v>
      </c>
      <c r="B1115" s="269" t="e">
        <f>IF('Unit Types - Emission Rates'!#REF!=0,"",'Unit Types - Emission Rates'!#REF!)</f>
        <v>#REF!</v>
      </c>
      <c r="C1115" s="269" t="e">
        <f>IF('Unit Types - Emission Rates'!#REF!=0,"",'Unit Types - Emission Rates'!#REF!)</f>
        <v>#REF!</v>
      </c>
      <c r="D1115" s="269" t="e">
        <f>IF('Unit Types - Emission Rates'!#REF!=0,"",'Unit Types - Emission Rates'!#REF!)</f>
        <v>#REF!</v>
      </c>
      <c r="E1115" s="269" t="e">
        <f>IF('Unit Types - Emission Rates'!#REF!="","",'Unit Types - Emission Rates'!#REF!)</f>
        <v>#REF!</v>
      </c>
      <c r="F1115" s="269" t="e">
        <f>IF('Unit Types - Emission Rates'!#REF!="","",'Unit Types - Emission Rates'!#REF!)</f>
        <v>#REF!</v>
      </c>
      <c r="G1115" s="261"/>
      <c r="H1115" s="262"/>
      <c r="I1115" s="259"/>
    </row>
    <row r="1116" spans="1:9" x14ac:dyDescent="0.2">
      <c r="A1116" s="265" t="s">
        <v>433</v>
      </c>
      <c r="B1116" s="269" t="e">
        <f>IF('Unit Types - Emission Rates'!#REF!=0,"",'Unit Types - Emission Rates'!#REF!)</f>
        <v>#REF!</v>
      </c>
      <c r="C1116" s="269" t="e">
        <f>IF('Unit Types - Emission Rates'!#REF!=0,"",'Unit Types - Emission Rates'!#REF!)</f>
        <v>#REF!</v>
      </c>
      <c r="D1116" s="269" t="e">
        <f>IF('Unit Types - Emission Rates'!#REF!=0,"",'Unit Types - Emission Rates'!#REF!)</f>
        <v>#REF!</v>
      </c>
      <c r="E1116" s="269" t="e">
        <f>IF('Unit Types - Emission Rates'!#REF!="","",'Unit Types - Emission Rates'!#REF!)</f>
        <v>#REF!</v>
      </c>
      <c r="F1116" s="269" t="e">
        <f>IF('Unit Types - Emission Rates'!#REF!="","",'Unit Types - Emission Rates'!#REF!)</f>
        <v>#REF!</v>
      </c>
      <c r="G1116" s="261"/>
      <c r="H1116" s="262"/>
      <c r="I1116" s="259"/>
    </row>
    <row r="1117" spans="1:9" x14ac:dyDescent="0.2">
      <c r="A1117" s="265" t="s">
        <v>433</v>
      </c>
      <c r="B1117" s="269" t="e">
        <f>IF('Unit Types - Emission Rates'!#REF!=0,"",'Unit Types - Emission Rates'!#REF!)</f>
        <v>#REF!</v>
      </c>
      <c r="C1117" s="269" t="e">
        <f>IF('Unit Types - Emission Rates'!#REF!=0,"",'Unit Types - Emission Rates'!#REF!)</f>
        <v>#REF!</v>
      </c>
      <c r="D1117" s="269" t="e">
        <f>IF('Unit Types - Emission Rates'!#REF!=0,"",'Unit Types - Emission Rates'!#REF!)</f>
        <v>#REF!</v>
      </c>
      <c r="E1117" s="269" t="e">
        <f>IF('Unit Types - Emission Rates'!#REF!="","",'Unit Types - Emission Rates'!#REF!)</f>
        <v>#REF!</v>
      </c>
      <c r="F1117" s="269" t="e">
        <f>IF('Unit Types - Emission Rates'!#REF!="","",'Unit Types - Emission Rates'!#REF!)</f>
        <v>#REF!</v>
      </c>
      <c r="G1117" s="261"/>
      <c r="H1117" s="262"/>
      <c r="I1117" s="259"/>
    </row>
    <row r="1118" spans="1:9" x14ac:dyDescent="0.2">
      <c r="A1118" s="265" t="s">
        <v>433</v>
      </c>
      <c r="B1118" s="269" t="e">
        <f>IF('Unit Types - Emission Rates'!#REF!=0,"",'Unit Types - Emission Rates'!#REF!)</f>
        <v>#REF!</v>
      </c>
      <c r="C1118" s="269" t="e">
        <f>IF('Unit Types - Emission Rates'!#REF!=0,"",'Unit Types - Emission Rates'!#REF!)</f>
        <v>#REF!</v>
      </c>
      <c r="D1118" s="269" t="e">
        <f>IF('Unit Types - Emission Rates'!#REF!=0,"",'Unit Types - Emission Rates'!#REF!)</f>
        <v>#REF!</v>
      </c>
      <c r="E1118" s="269" t="e">
        <f>IF('Unit Types - Emission Rates'!#REF!="","",'Unit Types - Emission Rates'!#REF!)</f>
        <v>#REF!</v>
      </c>
      <c r="F1118" s="269" t="e">
        <f>IF('Unit Types - Emission Rates'!#REF!="","",'Unit Types - Emission Rates'!#REF!)</f>
        <v>#REF!</v>
      </c>
      <c r="G1118" s="261"/>
      <c r="H1118" s="262"/>
      <c r="I1118" s="259"/>
    </row>
    <row r="1119" spans="1:9" x14ac:dyDescent="0.2">
      <c r="A1119" s="265" t="s">
        <v>433</v>
      </c>
      <c r="B1119" s="269" t="e">
        <f>IF('Unit Types - Emission Rates'!#REF!=0,"",'Unit Types - Emission Rates'!#REF!)</f>
        <v>#REF!</v>
      </c>
      <c r="C1119" s="269" t="e">
        <f>IF('Unit Types - Emission Rates'!#REF!=0,"",'Unit Types - Emission Rates'!#REF!)</f>
        <v>#REF!</v>
      </c>
      <c r="D1119" s="269" t="e">
        <f>IF('Unit Types - Emission Rates'!#REF!=0,"",'Unit Types - Emission Rates'!#REF!)</f>
        <v>#REF!</v>
      </c>
      <c r="E1119" s="269" t="e">
        <f>IF('Unit Types - Emission Rates'!#REF!="","",'Unit Types - Emission Rates'!#REF!)</f>
        <v>#REF!</v>
      </c>
      <c r="F1119" s="269" t="e">
        <f>IF('Unit Types - Emission Rates'!#REF!="","",'Unit Types - Emission Rates'!#REF!)</f>
        <v>#REF!</v>
      </c>
      <c r="G1119" s="261"/>
      <c r="H1119" s="262"/>
      <c r="I1119" s="259"/>
    </row>
    <row r="1120" spans="1:9" x14ac:dyDescent="0.2">
      <c r="A1120" s="265" t="s">
        <v>433</v>
      </c>
      <c r="B1120" s="269" t="e">
        <f>IF('Unit Types - Emission Rates'!#REF!=0,"",'Unit Types - Emission Rates'!#REF!)</f>
        <v>#REF!</v>
      </c>
      <c r="C1120" s="269" t="e">
        <f>IF('Unit Types - Emission Rates'!#REF!=0,"",'Unit Types - Emission Rates'!#REF!)</f>
        <v>#REF!</v>
      </c>
      <c r="D1120" s="269" t="e">
        <f>IF('Unit Types - Emission Rates'!#REF!=0,"",'Unit Types - Emission Rates'!#REF!)</f>
        <v>#REF!</v>
      </c>
      <c r="E1120" s="269" t="e">
        <f>IF('Unit Types - Emission Rates'!#REF!="","",'Unit Types - Emission Rates'!#REF!)</f>
        <v>#REF!</v>
      </c>
      <c r="F1120" s="269" t="e">
        <f>IF('Unit Types - Emission Rates'!#REF!="","",'Unit Types - Emission Rates'!#REF!)</f>
        <v>#REF!</v>
      </c>
      <c r="G1120" s="261"/>
      <c r="H1120" s="262"/>
      <c r="I1120" s="259"/>
    </row>
    <row r="1121" spans="1:9" x14ac:dyDescent="0.2">
      <c r="A1121" s="265" t="s">
        <v>433</v>
      </c>
      <c r="B1121" s="269" t="e">
        <f>IF('Unit Types - Emission Rates'!#REF!=0,"",'Unit Types - Emission Rates'!#REF!)</f>
        <v>#REF!</v>
      </c>
      <c r="C1121" s="269" t="e">
        <f>IF('Unit Types - Emission Rates'!#REF!=0,"",'Unit Types - Emission Rates'!#REF!)</f>
        <v>#REF!</v>
      </c>
      <c r="D1121" s="269" t="e">
        <f>IF('Unit Types - Emission Rates'!#REF!=0,"",'Unit Types - Emission Rates'!#REF!)</f>
        <v>#REF!</v>
      </c>
      <c r="E1121" s="269" t="e">
        <f>IF('Unit Types - Emission Rates'!#REF!="","",'Unit Types - Emission Rates'!#REF!)</f>
        <v>#REF!</v>
      </c>
      <c r="F1121" s="269" t="e">
        <f>IF('Unit Types - Emission Rates'!#REF!="","",'Unit Types - Emission Rates'!#REF!)</f>
        <v>#REF!</v>
      </c>
      <c r="G1121" s="261"/>
      <c r="H1121" s="262"/>
      <c r="I1121" s="259"/>
    </row>
    <row r="1122" spans="1:9" x14ac:dyDescent="0.2">
      <c r="A1122" s="265" t="s">
        <v>433</v>
      </c>
      <c r="B1122" s="269" t="e">
        <f>IF('Unit Types - Emission Rates'!#REF!=0,"",'Unit Types - Emission Rates'!#REF!)</f>
        <v>#REF!</v>
      </c>
      <c r="C1122" s="269" t="e">
        <f>IF('Unit Types - Emission Rates'!#REF!=0,"",'Unit Types - Emission Rates'!#REF!)</f>
        <v>#REF!</v>
      </c>
      <c r="D1122" s="269" t="e">
        <f>IF('Unit Types - Emission Rates'!#REF!=0,"",'Unit Types - Emission Rates'!#REF!)</f>
        <v>#REF!</v>
      </c>
      <c r="E1122" s="269" t="e">
        <f>IF('Unit Types - Emission Rates'!#REF!="","",'Unit Types - Emission Rates'!#REF!)</f>
        <v>#REF!</v>
      </c>
      <c r="F1122" s="269" t="e">
        <f>IF('Unit Types - Emission Rates'!#REF!="","",'Unit Types - Emission Rates'!#REF!)</f>
        <v>#REF!</v>
      </c>
      <c r="G1122" s="261"/>
      <c r="H1122" s="262"/>
      <c r="I1122" s="259"/>
    </row>
    <row r="1123" spans="1:9" x14ac:dyDescent="0.2">
      <c r="A1123" s="265" t="s">
        <v>433</v>
      </c>
      <c r="B1123" s="269" t="e">
        <f>IF('Unit Types - Emission Rates'!#REF!=0,"",'Unit Types - Emission Rates'!#REF!)</f>
        <v>#REF!</v>
      </c>
      <c r="C1123" s="269" t="e">
        <f>IF('Unit Types - Emission Rates'!#REF!=0,"",'Unit Types - Emission Rates'!#REF!)</f>
        <v>#REF!</v>
      </c>
      <c r="D1123" s="269" t="e">
        <f>IF('Unit Types - Emission Rates'!#REF!=0,"",'Unit Types - Emission Rates'!#REF!)</f>
        <v>#REF!</v>
      </c>
      <c r="E1123" s="269" t="e">
        <f>IF('Unit Types - Emission Rates'!#REF!="","",'Unit Types - Emission Rates'!#REF!)</f>
        <v>#REF!</v>
      </c>
      <c r="F1123" s="269" t="e">
        <f>IF('Unit Types - Emission Rates'!#REF!="","",'Unit Types - Emission Rates'!#REF!)</f>
        <v>#REF!</v>
      </c>
      <c r="G1123" s="261"/>
      <c r="H1123" s="262"/>
      <c r="I1123" s="259"/>
    </row>
    <row r="1124" spans="1:9" x14ac:dyDescent="0.2">
      <c r="A1124" s="265" t="s">
        <v>433</v>
      </c>
      <c r="B1124" s="269" t="e">
        <f>IF('Unit Types - Emission Rates'!#REF!=0,"",'Unit Types - Emission Rates'!#REF!)</f>
        <v>#REF!</v>
      </c>
      <c r="C1124" s="269" t="e">
        <f>IF('Unit Types - Emission Rates'!#REF!=0,"",'Unit Types - Emission Rates'!#REF!)</f>
        <v>#REF!</v>
      </c>
      <c r="D1124" s="269" t="e">
        <f>IF('Unit Types - Emission Rates'!#REF!=0,"",'Unit Types - Emission Rates'!#REF!)</f>
        <v>#REF!</v>
      </c>
      <c r="E1124" s="269" t="e">
        <f>IF('Unit Types - Emission Rates'!#REF!="","",'Unit Types - Emission Rates'!#REF!)</f>
        <v>#REF!</v>
      </c>
      <c r="F1124" s="269" t="e">
        <f>IF('Unit Types - Emission Rates'!#REF!="","",'Unit Types - Emission Rates'!#REF!)</f>
        <v>#REF!</v>
      </c>
      <c r="G1124" s="261"/>
      <c r="H1124" s="262"/>
      <c r="I1124" s="259"/>
    </row>
    <row r="1125" spans="1:9" x14ac:dyDescent="0.2">
      <c r="A1125" s="265" t="s">
        <v>433</v>
      </c>
      <c r="B1125" s="269" t="e">
        <f>IF('Unit Types - Emission Rates'!#REF!=0,"",'Unit Types - Emission Rates'!#REF!)</f>
        <v>#REF!</v>
      </c>
      <c r="C1125" s="269" t="e">
        <f>IF('Unit Types - Emission Rates'!#REF!=0,"",'Unit Types - Emission Rates'!#REF!)</f>
        <v>#REF!</v>
      </c>
      <c r="D1125" s="269" t="e">
        <f>IF('Unit Types - Emission Rates'!#REF!=0,"",'Unit Types - Emission Rates'!#REF!)</f>
        <v>#REF!</v>
      </c>
      <c r="E1125" s="269" t="e">
        <f>IF('Unit Types - Emission Rates'!#REF!="","",'Unit Types - Emission Rates'!#REF!)</f>
        <v>#REF!</v>
      </c>
      <c r="F1125" s="269" t="e">
        <f>IF('Unit Types - Emission Rates'!#REF!="","",'Unit Types - Emission Rates'!#REF!)</f>
        <v>#REF!</v>
      </c>
      <c r="G1125" s="261"/>
      <c r="H1125" s="262"/>
      <c r="I1125" s="259"/>
    </row>
    <row r="1126" spans="1:9" x14ac:dyDescent="0.2">
      <c r="A1126" s="265" t="s">
        <v>433</v>
      </c>
      <c r="B1126" s="269" t="e">
        <f>IF('Unit Types - Emission Rates'!#REF!=0,"",'Unit Types - Emission Rates'!#REF!)</f>
        <v>#REF!</v>
      </c>
      <c r="C1126" s="269" t="e">
        <f>IF('Unit Types - Emission Rates'!#REF!=0,"",'Unit Types - Emission Rates'!#REF!)</f>
        <v>#REF!</v>
      </c>
      <c r="D1126" s="269" t="e">
        <f>IF('Unit Types - Emission Rates'!#REF!=0,"",'Unit Types - Emission Rates'!#REF!)</f>
        <v>#REF!</v>
      </c>
      <c r="E1126" s="269" t="e">
        <f>IF('Unit Types - Emission Rates'!#REF!="","",'Unit Types - Emission Rates'!#REF!)</f>
        <v>#REF!</v>
      </c>
      <c r="F1126" s="269" t="e">
        <f>IF('Unit Types - Emission Rates'!#REF!="","",'Unit Types - Emission Rates'!#REF!)</f>
        <v>#REF!</v>
      </c>
      <c r="G1126" s="261"/>
      <c r="H1126" s="262"/>
      <c r="I1126" s="259"/>
    </row>
    <row r="1127" spans="1:9" x14ac:dyDescent="0.2">
      <c r="A1127" s="265" t="s">
        <v>433</v>
      </c>
      <c r="B1127" s="269" t="e">
        <f>IF('Unit Types - Emission Rates'!#REF!=0,"",'Unit Types - Emission Rates'!#REF!)</f>
        <v>#REF!</v>
      </c>
      <c r="C1127" s="269" t="e">
        <f>IF('Unit Types - Emission Rates'!#REF!=0,"",'Unit Types - Emission Rates'!#REF!)</f>
        <v>#REF!</v>
      </c>
      <c r="D1127" s="269" t="e">
        <f>IF('Unit Types - Emission Rates'!#REF!=0,"",'Unit Types - Emission Rates'!#REF!)</f>
        <v>#REF!</v>
      </c>
      <c r="E1127" s="269" t="e">
        <f>IF('Unit Types - Emission Rates'!#REF!="","",'Unit Types - Emission Rates'!#REF!)</f>
        <v>#REF!</v>
      </c>
      <c r="F1127" s="269" t="e">
        <f>IF('Unit Types - Emission Rates'!#REF!="","",'Unit Types - Emission Rates'!#REF!)</f>
        <v>#REF!</v>
      </c>
      <c r="G1127" s="261"/>
      <c r="H1127" s="262"/>
      <c r="I1127" s="259"/>
    </row>
    <row r="1128" spans="1:9" x14ac:dyDescent="0.2">
      <c r="A1128" s="265" t="s">
        <v>433</v>
      </c>
      <c r="B1128" s="269" t="e">
        <f>IF('Unit Types - Emission Rates'!#REF!=0,"",'Unit Types - Emission Rates'!#REF!)</f>
        <v>#REF!</v>
      </c>
      <c r="C1128" s="269" t="e">
        <f>IF('Unit Types - Emission Rates'!#REF!=0,"",'Unit Types - Emission Rates'!#REF!)</f>
        <v>#REF!</v>
      </c>
      <c r="D1128" s="269" t="e">
        <f>IF('Unit Types - Emission Rates'!#REF!=0,"",'Unit Types - Emission Rates'!#REF!)</f>
        <v>#REF!</v>
      </c>
      <c r="E1128" s="269" t="e">
        <f>IF('Unit Types - Emission Rates'!#REF!="","",'Unit Types - Emission Rates'!#REF!)</f>
        <v>#REF!</v>
      </c>
      <c r="F1128" s="269" t="e">
        <f>IF('Unit Types - Emission Rates'!#REF!="","",'Unit Types - Emission Rates'!#REF!)</f>
        <v>#REF!</v>
      </c>
      <c r="G1128" s="261"/>
      <c r="H1128" s="262"/>
      <c r="I1128" s="259"/>
    </row>
    <row r="1129" spans="1:9" x14ac:dyDescent="0.2">
      <c r="A1129" s="265" t="s">
        <v>433</v>
      </c>
      <c r="B1129" s="269" t="e">
        <f>IF('Unit Types - Emission Rates'!#REF!=0,"",'Unit Types - Emission Rates'!#REF!)</f>
        <v>#REF!</v>
      </c>
      <c r="C1129" s="269" t="e">
        <f>IF('Unit Types - Emission Rates'!#REF!=0,"",'Unit Types - Emission Rates'!#REF!)</f>
        <v>#REF!</v>
      </c>
      <c r="D1129" s="269" t="e">
        <f>IF('Unit Types - Emission Rates'!#REF!=0,"",'Unit Types - Emission Rates'!#REF!)</f>
        <v>#REF!</v>
      </c>
      <c r="E1129" s="269" t="e">
        <f>IF('Unit Types - Emission Rates'!#REF!="","",'Unit Types - Emission Rates'!#REF!)</f>
        <v>#REF!</v>
      </c>
      <c r="F1129" s="269" t="e">
        <f>IF('Unit Types - Emission Rates'!#REF!="","",'Unit Types - Emission Rates'!#REF!)</f>
        <v>#REF!</v>
      </c>
      <c r="G1129" s="261"/>
      <c r="H1129" s="262"/>
      <c r="I1129" s="259"/>
    </row>
    <row r="1130" spans="1:9" x14ac:dyDescent="0.2">
      <c r="A1130" s="265" t="s">
        <v>433</v>
      </c>
      <c r="B1130" s="269" t="e">
        <f>IF('Unit Types - Emission Rates'!#REF!=0,"",'Unit Types - Emission Rates'!#REF!)</f>
        <v>#REF!</v>
      </c>
      <c r="C1130" s="269" t="e">
        <f>IF('Unit Types - Emission Rates'!#REF!=0,"",'Unit Types - Emission Rates'!#REF!)</f>
        <v>#REF!</v>
      </c>
      <c r="D1130" s="269" t="e">
        <f>IF('Unit Types - Emission Rates'!#REF!=0,"",'Unit Types - Emission Rates'!#REF!)</f>
        <v>#REF!</v>
      </c>
      <c r="E1130" s="269" t="e">
        <f>IF('Unit Types - Emission Rates'!#REF!="","",'Unit Types - Emission Rates'!#REF!)</f>
        <v>#REF!</v>
      </c>
      <c r="F1130" s="269" t="e">
        <f>IF('Unit Types - Emission Rates'!#REF!="","",'Unit Types - Emission Rates'!#REF!)</f>
        <v>#REF!</v>
      </c>
      <c r="G1130" s="261"/>
      <c r="H1130" s="262"/>
      <c r="I1130" s="259"/>
    </row>
    <row r="1131" spans="1:9" x14ac:dyDescent="0.2">
      <c r="A1131" s="265" t="s">
        <v>433</v>
      </c>
      <c r="B1131" s="269" t="e">
        <f>IF('Unit Types - Emission Rates'!#REF!=0,"",'Unit Types - Emission Rates'!#REF!)</f>
        <v>#REF!</v>
      </c>
      <c r="C1131" s="269" t="e">
        <f>IF('Unit Types - Emission Rates'!#REF!=0,"",'Unit Types - Emission Rates'!#REF!)</f>
        <v>#REF!</v>
      </c>
      <c r="D1131" s="269" t="e">
        <f>IF('Unit Types - Emission Rates'!#REF!=0,"",'Unit Types - Emission Rates'!#REF!)</f>
        <v>#REF!</v>
      </c>
      <c r="E1131" s="269" t="e">
        <f>IF('Unit Types - Emission Rates'!#REF!="","",'Unit Types - Emission Rates'!#REF!)</f>
        <v>#REF!</v>
      </c>
      <c r="F1131" s="269" t="e">
        <f>IF('Unit Types - Emission Rates'!#REF!="","",'Unit Types - Emission Rates'!#REF!)</f>
        <v>#REF!</v>
      </c>
      <c r="G1131" s="261"/>
      <c r="H1131" s="262"/>
      <c r="I1131" s="259"/>
    </row>
    <row r="1132" spans="1:9" x14ac:dyDescent="0.2">
      <c r="A1132" s="265" t="s">
        <v>433</v>
      </c>
      <c r="B1132" s="269" t="e">
        <f>IF('Unit Types - Emission Rates'!#REF!=0,"",'Unit Types - Emission Rates'!#REF!)</f>
        <v>#REF!</v>
      </c>
      <c r="C1132" s="269" t="e">
        <f>IF('Unit Types - Emission Rates'!#REF!=0,"",'Unit Types - Emission Rates'!#REF!)</f>
        <v>#REF!</v>
      </c>
      <c r="D1132" s="269" t="e">
        <f>IF('Unit Types - Emission Rates'!#REF!=0,"",'Unit Types - Emission Rates'!#REF!)</f>
        <v>#REF!</v>
      </c>
      <c r="E1132" s="269" t="e">
        <f>IF('Unit Types - Emission Rates'!#REF!="","",'Unit Types - Emission Rates'!#REF!)</f>
        <v>#REF!</v>
      </c>
      <c r="F1132" s="269" t="e">
        <f>IF('Unit Types - Emission Rates'!#REF!="","",'Unit Types - Emission Rates'!#REF!)</f>
        <v>#REF!</v>
      </c>
      <c r="G1132" s="261"/>
      <c r="H1132" s="262"/>
      <c r="I1132" s="259"/>
    </row>
    <row r="1133" spans="1:9" x14ac:dyDescent="0.2">
      <c r="A1133" s="265" t="s">
        <v>433</v>
      </c>
      <c r="B1133" s="269" t="e">
        <f>IF('Unit Types - Emission Rates'!#REF!=0,"",'Unit Types - Emission Rates'!#REF!)</f>
        <v>#REF!</v>
      </c>
      <c r="C1133" s="269" t="e">
        <f>IF('Unit Types - Emission Rates'!#REF!=0,"",'Unit Types - Emission Rates'!#REF!)</f>
        <v>#REF!</v>
      </c>
      <c r="D1133" s="269" t="e">
        <f>IF('Unit Types - Emission Rates'!#REF!=0,"",'Unit Types - Emission Rates'!#REF!)</f>
        <v>#REF!</v>
      </c>
      <c r="E1133" s="269" t="e">
        <f>IF('Unit Types - Emission Rates'!#REF!="","",'Unit Types - Emission Rates'!#REF!)</f>
        <v>#REF!</v>
      </c>
      <c r="F1133" s="269" t="e">
        <f>IF('Unit Types - Emission Rates'!#REF!="","",'Unit Types - Emission Rates'!#REF!)</f>
        <v>#REF!</v>
      </c>
      <c r="G1133" s="261"/>
      <c r="H1133" s="262"/>
      <c r="I1133" s="259"/>
    </row>
    <row r="1134" spans="1:9" x14ac:dyDescent="0.2">
      <c r="A1134" s="265" t="s">
        <v>433</v>
      </c>
      <c r="B1134" s="269" t="e">
        <f>IF('Unit Types - Emission Rates'!#REF!=0,"",'Unit Types - Emission Rates'!#REF!)</f>
        <v>#REF!</v>
      </c>
      <c r="C1134" s="269" t="e">
        <f>IF('Unit Types - Emission Rates'!#REF!=0,"",'Unit Types - Emission Rates'!#REF!)</f>
        <v>#REF!</v>
      </c>
      <c r="D1134" s="269" t="e">
        <f>IF('Unit Types - Emission Rates'!#REF!=0,"",'Unit Types - Emission Rates'!#REF!)</f>
        <v>#REF!</v>
      </c>
      <c r="E1134" s="269" t="e">
        <f>IF('Unit Types - Emission Rates'!#REF!="","",'Unit Types - Emission Rates'!#REF!)</f>
        <v>#REF!</v>
      </c>
      <c r="F1134" s="269" t="e">
        <f>IF('Unit Types - Emission Rates'!#REF!="","",'Unit Types - Emission Rates'!#REF!)</f>
        <v>#REF!</v>
      </c>
      <c r="G1134" s="261"/>
      <c r="H1134" s="262"/>
      <c r="I1134" s="259"/>
    </row>
    <row r="1135" spans="1:9" x14ac:dyDescent="0.2">
      <c r="A1135" s="265" t="s">
        <v>433</v>
      </c>
      <c r="B1135" s="269" t="e">
        <f>IF('Unit Types - Emission Rates'!#REF!=0,"",'Unit Types - Emission Rates'!#REF!)</f>
        <v>#REF!</v>
      </c>
      <c r="C1135" s="269" t="e">
        <f>IF('Unit Types - Emission Rates'!#REF!=0,"",'Unit Types - Emission Rates'!#REF!)</f>
        <v>#REF!</v>
      </c>
      <c r="D1135" s="269" t="e">
        <f>IF('Unit Types - Emission Rates'!#REF!=0,"",'Unit Types - Emission Rates'!#REF!)</f>
        <v>#REF!</v>
      </c>
      <c r="E1135" s="269" t="e">
        <f>IF('Unit Types - Emission Rates'!#REF!="","",'Unit Types - Emission Rates'!#REF!)</f>
        <v>#REF!</v>
      </c>
      <c r="F1135" s="269" t="e">
        <f>IF('Unit Types - Emission Rates'!#REF!="","",'Unit Types - Emission Rates'!#REF!)</f>
        <v>#REF!</v>
      </c>
      <c r="G1135" s="261"/>
      <c r="H1135" s="262"/>
      <c r="I1135" s="259"/>
    </row>
    <row r="1136" spans="1:9" x14ac:dyDescent="0.2">
      <c r="A1136" s="265" t="s">
        <v>433</v>
      </c>
      <c r="B1136" s="269" t="e">
        <f>IF('Unit Types - Emission Rates'!#REF!=0,"",'Unit Types - Emission Rates'!#REF!)</f>
        <v>#REF!</v>
      </c>
      <c r="C1136" s="269" t="e">
        <f>IF('Unit Types - Emission Rates'!#REF!=0,"",'Unit Types - Emission Rates'!#REF!)</f>
        <v>#REF!</v>
      </c>
      <c r="D1136" s="269" t="e">
        <f>IF('Unit Types - Emission Rates'!#REF!=0,"",'Unit Types - Emission Rates'!#REF!)</f>
        <v>#REF!</v>
      </c>
      <c r="E1136" s="269" t="e">
        <f>IF('Unit Types - Emission Rates'!#REF!="","",'Unit Types - Emission Rates'!#REF!)</f>
        <v>#REF!</v>
      </c>
      <c r="F1136" s="269" t="e">
        <f>IF('Unit Types - Emission Rates'!#REF!="","",'Unit Types - Emission Rates'!#REF!)</f>
        <v>#REF!</v>
      </c>
      <c r="G1136" s="261"/>
      <c r="H1136" s="262"/>
      <c r="I1136" s="259"/>
    </row>
    <row r="1137" spans="1:9" x14ac:dyDescent="0.2">
      <c r="A1137" s="265" t="s">
        <v>433</v>
      </c>
      <c r="B1137" s="269" t="e">
        <f>IF('Unit Types - Emission Rates'!#REF!=0,"",'Unit Types - Emission Rates'!#REF!)</f>
        <v>#REF!</v>
      </c>
      <c r="C1137" s="269" t="e">
        <f>IF('Unit Types - Emission Rates'!#REF!=0,"",'Unit Types - Emission Rates'!#REF!)</f>
        <v>#REF!</v>
      </c>
      <c r="D1137" s="269" t="e">
        <f>IF('Unit Types - Emission Rates'!#REF!=0,"",'Unit Types - Emission Rates'!#REF!)</f>
        <v>#REF!</v>
      </c>
      <c r="E1137" s="269" t="e">
        <f>IF('Unit Types - Emission Rates'!#REF!="","",'Unit Types - Emission Rates'!#REF!)</f>
        <v>#REF!</v>
      </c>
      <c r="F1137" s="269" t="e">
        <f>IF('Unit Types - Emission Rates'!#REF!="","",'Unit Types - Emission Rates'!#REF!)</f>
        <v>#REF!</v>
      </c>
      <c r="G1137" s="261"/>
      <c r="H1137" s="262"/>
      <c r="I1137" s="259"/>
    </row>
    <row r="1138" spans="1:9" x14ac:dyDescent="0.2">
      <c r="A1138" s="265" t="s">
        <v>433</v>
      </c>
      <c r="B1138" s="269" t="e">
        <f>IF('Unit Types - Emission Rates'!#REF!=0,"",'Unit Types - Emission Rates'!#REF!)</f>
        <v>#REF!</v>
      </c>
      <c r="C1138" s="269" t="e">
        <f>IF('Unit Types - Emission Rates'!#REF!=0,"",'Unit Types - Emission Rates'!#REF!)</f>
        <v>#REF!</v>
      </c>
      <c r="D1138" s="269" t="e">
        <f>IF('Unit Types - Emission Rates'!#REF!=0,"",'Unit Types - Emission Rates'!#REF!)</f>
        <v>#REF!</v>
      </c>
      <c r="E1138" s="269" t="e">
        <f>IF('Unit Types - Emission Rates'!#REF!="","",'Unit Types - Emission Rates'!#REF!)</f>
        <v>#REF!</v>
      </c>
      <c r="F1138" s="269" t="e">
        <f>IF('Unit Types - Emission Rates'!#REF!="","",'Unit Types - Emission Rates'!#REF!)</f>
        <v>#REF!</v>
      </c>
      <c r="G1138" s="261"/>
      <c r="H1138" s="262"/>
      <c r="I1138" s="259"/>
    </row>
    <row r="1139" spans="1:9" x14ac:dyDescent="0.2">
      <c r="A1139" s="265" t="s">
        <v>433</v>
      </c>
      <c r="B1139" s="269" t="e">
        <f>IF('Unit Types - Emission Rates'!#REF!=0,"",'Unit Types - Emission Rates'!#REF!)</f>
        <v>#REF!</v>
      </c>
      <c r="C1139" s="269" t="e">
        <f>IF('Unit Types - Emission Rates'!#REF!=0,"",'Unit Types - Emission Rates'!#REF!)</f>
        <v>#REF!</v>
      </c>
      <c r="D1139" s="269" t="e">
        <f>IF('Unit Types - Emission Rates'!#REF!=0,"",'Unit Types - Emission Rates'!#REF!)</f>
        <v>#REF!</v>
      </c>
      <c r="E1139" s="269" t="e">
        <f>IF('Unit Types - Emission Rates'!#REF!="","",'Unit Types - Emission Rates'!#REF!)</f>
        <v>#REF!</v>
      </c>
      <c r="F1139" s="269" t="e">
        <f>IF('Unit Types - Emission Rates'!#REF!="","",'Unit Types - Emission Rates'!#REF!)</f>
        <v>#REF!</v>
      </c>
      <c r="G1139" s="261"/>
      <c r="H1139" s="262"/>
      <c r="I1139" s="259"/>
    </row>
    <row r="1140" spans="1:9" x14ac:dyDescent="0.2">
      <c r="A1140" s="265" t="s">
        <v>433</v>
      </c>
      <c r="B1140" s="269" t="e">
        <f>IF('Unit Types - Emission Rates'!#REF!=0,"",'Unit Types - Emission Rates'!#REF!)</f>
        <v>#REF!</v>
      </c>
      <c r="C1140" s="269" t="e">
        <f>IF('Unit Types - Emission Rates'!#REF!=0,"",'Unit Types - Emission Rates'!#REF!)</f>
        <v>#REF!</v>
      </c>
      <c r="D1140" s="269" t="e">
        <f>IF('Unit Types - Emission Rates'!#REF!=0,"",'Unit Types - Emission Rates'!#REF!)</f>
        <v>#REF!</v>
      </c>
      <c r="E1140" s="269" t="e">
        <f>IF('Unit Types - Emission Rates'!#REF!="","",'Unit Types - Emission Rates'!#REF!)</f>
        <v>#REF!</v>
      </c>
      <c r="F1140" s="269" t="e">
        <f>IF('Unit Types - Emission Rates'!#REF!="","",'Unit Types - Emission Rates'!#REF!)</f>
        <v>#REF!</v>
      </c>
      <c r="G1140" s="261"/>
      <c r="H1140" s="262"/>
      <c r="I1140" s="259"/>
    </row>
    <row r="1141" spans="1:9" x14ac:dyDescent="0.2">
      <c r="A1141" s="265" t="s">
        <v>433</v>
      </c>
      <c r="B1141" s="269" t="e">
        <f>IF('Unit Types - Emission Rates'!#REF!=0,"",'Unit Types - Emission Rates'!#REF!)</f>
        <v>#REF!</v>
      </c>
      <c r="C1141" s="269" t="e">
        <f>IF('Unit Types - Emission Rates'!#REF!=0,"",'Unit Types - Emission Rates'!#REF!)</f>
        <v>#REF!</v>
      </c>
      <c r="D1141" s="269" t="e">
        <f>IF('Unit Types - Emission Rates'!#REF!=0,"",'Unit Types - Emission Rates'!#REF!)</f>
        <v>#REF!</v>
      </c>
      <c r="E1141" s="269" t="e">
        <f>IF('Unit Types - Emission Rates'!#REF!="","",'Unit Types - Emission Rates'!#REF!)</f>
        <v>#REF!</v>
      </c>
      <c r="F1141" s="269" t="e">
        <f>IF('Unit Types - Emission Rates'!#REF!="","",'Unit Types - Emission Rates'!#REF!)</f>
        <v>#REF!</v>
      </c>
      <c r="G1141" s="261"/>
      <c r="H1141" s="262"/>
      <c r="I1141" s="259"/>
    </row>
    <row r="1142" spans="1:9" x14ac:dyDescent="0.2">
      <c r="A1142" s="265" t="s">
        <v>433</v>
      </c>
      <c r="B1142" s="269" t="e">
        <f>IF('Unit Types - Emission Rates'!#REF!=0,"",'Unit Types - Emission Rates'!#REF!)</f>
        <v>#REF!</v>
      </c>
      <c r="C1142" s="269" t="e">
        <f>IF('Unit Types - Emission Rates'!#REF!=0,"",'Unit Types - Emission Rates'!#REF!)</f>
        <v>#REF!</v>
      </c>
      <c r="D1142" s="269" t="e">
        <f>IF('Unit Types - Emission Rates'!#REF!=0,"",'Unit Types - Emission Rates'!#REF!)</f>
        <v>#REF!</v>
      </c>
      <c r="E1142" s="269" t="e">
        <f>IF('Unit Types - Emission Rates'!#REF!="","",'Unit Types - Emission Rates'!#REF!)</f>
        <v>#REF!</v>
      </c>
      <c r="F1142" s="269" t="e">
        <f>IF('Unit Types - Emission Rates'!#REF!="","",'Unit Types - Emission Rates'!#REF!)</f>
        <v>#REF!</v>
      </c>
      <c r="G1142" s="261"/>
      <c r="H1142" s="262"/>
      <c r="I1142" s="259"/>
    </row>
    <row r="1143" spans="1:9" x14ac:dyDescent="0.2">
      <c r="A1143" s="265" t="s">
        <v>433</v>
      </c>
      <c r="B1143" s="269" t="e">
        <f>IF('Unit Types - Emission Rates'!#REF!=0,"",'Unit Types - Emission Rates'!#REF!)</f>
        <v>#REF!</v>
      </c>
      <c r="C1143" s="269" t="e">
        <f>IF('Unit Types - Emission Rates'!#REF!=0,"",'Unit Types - Emission Rates'!#REF!)</f>
        <v>#REF!</v>
      </c>
      <c r="D1143" s="269" t="e">
        <f>IF('Unit Types - Emission Rates'!#REF!=0,"",'Unit Types - Emission Rates'!#REF!)</f>
        <v>#REF!</v>
      </c>
      <c r="E1143" s="269" t="e">
        <f>IF('Unit Types - Emission Rates'!#REF!="","",'Unit Types - Emission Rates'!#REF!)</f>
        <v>#REF!</v>
      </c>
      <c r="F1143" s="269" t="e">
        <f>IF('Unit Types - Emission Rates'!#REF!="","",'Unit Types - Emission Rates'!#REF!)</f>
        <v>#REF!</v>
      </c>
      <c r="G1143" s="261"/>
      <c r="H1143" s="262"/>
      <c r="I1143" s="259"/>
    </row>
    <row r="1144" spans="1:9" x14ac:dyDescent="0.2">
      <c r="A1144" s="265" t="s">
        <v>433</v>
      </c>
      <c r="B1144" s="269" t="e">
        <f>IF('Unit Types - Emission Rates'!#REF!=0,"",'Unit Types - Emission Rates'!#REF!)</f>
        <v>#REF!</v>
      </c>
      <c r="C1144" s="269" t="e">
        <f>IF('Unit Types - Emission Rates'!#REF!=0,"",'Unit Types - Emission Rates'!#REF!)</f>
        <v>#REF!</v>
      </c>
      <c r="D1144" s="269" t="e">
        <f>IF('Unit Types - Emission Rates'!#REF!=0,"",'Unit Types - Emission Rates'!#REF!)</f>
        <v>#REF!</v>
      </c>
      <c r="E1144" s="269" t="e">
        <f>IF('Unit Types - Emission Rates'!#REF!="","",'Unit Types - Emission Rates'!#REF!)</f>
        <v>#REF!</v>
      </c>
      <c r="F1144" s="269" t="e">
        <f>IF('Unit Types - Emission Rates'!#REF!="","",'Unit Types - Emission Rates'!#REF!)</f>
        <v>#REF!</v>
      </c>
      <c r="G1144" s="261"/>
      <c r="H1144" s="262"/>
      <c r="I1144" s="259"/>
    </row>
    <row r="1145" spans="1:9" x14ac:dyDescent="0.2">
      <c r="A1145" s="265" t="s">
        <v>433</v>
      </c>
      <c r="B1145" s="269" t="e">
        <f>IF('Unit Types - Emission Rates'!#REF!=0,"",'Unit Types - Emission Rates'!#REF!)</f>
        <v>#REF!</v>
      </c>
      <c r="C1145" s="269" t="e">
        <f>IF('Unit Types - Emission Rates'!#REF!=0,"",'Unit Types - Emission Rates'!#REF!)</f>
        <v>#REF!</v>
      </c>
      <c r="D1145" s="269" t="e">
        <f>IF('Unit Types - Emission Rates'!#REF!=0,"",'Unit Types - Emission Rates'!#REF!)</f>
        <v>#REF!</v>
      </c>
      <c r="E1145" s="269" t="e">
        <f>IF('Unit Types - Emission Rates'!#REF!="","",'Unit Types - Emission Rates'!#REF!)</f>
        <v>#REF!</v>
      </c>
      <c r="F1145" s="269" t="e">
        <f>IF('Unit Types - Emission Rates'!#REF!="","",'Unit Types - Emission Rates'!#REF!)</f>
        <v>#REF!</v>
      </c>
      <c r="G1145" s="261"/>
      <c r="H1145" s="262"/>
      <c r="I1145" s="259"/>
    </row>
    <row r="1146" spans="1:9" x14ac:dyDescent="0.2">
      <c r="A1146" s="265" t="s">
        <v>433</v>
      </c>
      <c r="B1146" s="269" t="e">
        <f>IF('Unit Types - Emission Rates'!#REF!=0,"",'Unit Types - Emission Rates'!#REF!)</f>
        <v>#REF!</v>
      </c>
      <c r="C1146" s="269" t="e">
        <f>IF('Unit Types - Emission Rates'!#REF!=0,"",'Unit Types - Emission Rates'!#REF!)</f>
        <v>#REF!</v>
      </c>
      <c r="D1146" s="269" t="e">
        <f>IF('Unit Types - Emission Rates'!#REF!=0,"",'Unit Types - Emission Rates'!#REF!)</f>
        <v>#REF!</v>
      </c>
      <c r="E1146" s="269" t="e">
        <f>IF('Unit Types - Emission Rates'!#REF!="","",'Unit Types - Emission Rates'!#REF!)</f>
        <v>#REF!</v>
      </c>
      <c r="F1146" s="269" t="e">
        <f>IF('Unit Types - Emission Rates'!#REF!="","",'Unit Types - Emission Rates'!#REF!)</f>
        <v>#REF!</v>
      </c>
      <c r="G1146" s="261"/>
      <c r="H1146" s="262"/>
      <c r="I1146" s="259"/>
    </row>
    <row r="1147" spans="1:9" x14ac:dyDescent="0.2">
      <c r="A1147" s="265" t="s">
        <v>433</v>
      </c>
      <c r="B1147" s="269" t="e">
        <f>IF('Unit Types - Emission Rates'!#REF!=0,"",'Unit Types - Emission Rates'!#REF!)</f>
        <v>#REF!</v>
      </c>
      <c r="C1147" s="269" t="e">
        <f>IF('Unit Types - Emission Rates'!#REF!=0,"",'Unit Types - Emission Rates'!#REF!)</f>
        <v>#REF!</v>
      </c>
      <c r="D1147" s="269" t="e">
        <f>IF('Unit Types - Emission Rates'!#REF!=0,"",'Unit Types - Emission Rates'!#REF!)</f>
        <v>#REF!</v>
      </c>
      <c r="E1147" s="269" t="e">
        <f>IF('Unit Types - Emission Rates'!#REF!="","",'Unit Types - Emission Rates'!#REF!)</f>
        <v>#REF!</v>
      </c>
      <c r="F1147" s="269" t="e">
        <f>IF('Unit Types - Emission Rates'!#REF!="","",'Unit Types - Emission Rates'!#REF!)</f>
        <v>#REF!</v>
      </c>
      <c r="G1147" s="261"/>
      <c r="H1147" s="262"/>
      <c r="I1147" s="259"/>
    </row>
    <row r="1148" spans="1:9" x14ac:dyDescent="0.2">
      <c r="A1148" s="265" t="s">
        <v>433</v>
      </c>
      <c r="B1148" s="269" t="e">
        <f>IF('Unit Types - Emission Rates'!#REF!=0,"",'Unit Types - Emission Rates'!#REF!)</f>
        <v>#REF!</v>
      </c>
      <c r="C1148" s="269" t="e">
        <f>IF('Unit Types - Emission Rates'!#REF!=0,"",'Unit Types - Emission Rates'!#REF!)</f>
        <v>#REF!</v>
      </c>
      <c r="D1148" s="269" t="e">
        <f>IF('Unit Types - Emission Rates'!#REF!=0,"",'Unit Types - Emission Rates'!#REF!)</f>
        <v>#REF!</v>
      </c>
      <c r="E1148" s="269" t="e">
        <f>IF('Unit Types - Emission Rates'!#REF!="","",'Unit Types - Emission Rates'!#REF!)</f>
        <v>#REF!</v>
      </c>
      <c r="F1148" s="269" t="e">
        <f>IF('Unit Types - Emission Rates'!#REF!="","",'Unit Types - Emission Rates'!#REF!)</f>
        <v>#REF!</v>
      </c>
      <c r="G1148" s="261"/>
      <c r="H1148" s="262"/>
      <c r="I1148" s="259"/>
    </row>
    <row r="1149" spans="1:9" x14ac:dyDescent="0.2">
      <c r="A1149" s="265" t="s">
        <v>433</v>
      </c>
      <c r="B1149" s="269" t="e">
        <f>IF('Unit Types - Emission Rates'!#REF!=0,"",'Unit Types - Emission Rates'!#REF!)</f>
        <v>#REF!</v>
      </c>
      <c r="C1149" s="269" t="e">
        <f>IF('Unit Types - Emission Rates'!#REF!=0,"",'Unit Types - Emission Rates'!#REF!)</f>
        <v>#REF!</v>
      </c>
      <c r="D1149" s="269" t="e">
        <f>IF('Unit Types - Emission Rates'!#REF!=0,"",'Unit Types - Emission Rates'!#REF!)</f>
        <v>#REF!</v>
      </c>
      <c r="E1149" s="269" t="e">
        <f>IF('Unit Types - Emission Rates'!#REF!="","",'Unit Types - Emission Rates'!#REF!)</f>
        <v>#REF!</v>
      </c>
      <c r="F1149" s="269" t="e">
        <f>IF('Unit Types - Emission Rates'!#REF!="","",'Unit Types - Emission Rates'!#REF!)</f>
        <v>#REF!</v>
      </c>
      <c r="G1149" s="261"/>
      <c r="H1149" s="262"/>
      <c r="I1149" s="259"/>
    </row>
    <row r="1150" spans="1:9" x14ac:dyDescent="0.2">
      <c r="A1150" s="265" t="s">
        <v>433</v>
      </c>
      <c r="B1150" s="269" t="e">
        <f>IF('Unit Types - Emission Rates'!#REF!=0,"",'Unit Types - Emission Rates'!#REF!)</f>
        <v>#REF!</v>
      </c>
      <c r="C1150" s="269" t="e">
        <f>IF('Unit Types - Emission Rates'!#REF!=0,"",'Unit Types - Emission Rates'!#REF!)</f>
        <v>#REF!</v>
      </c>
      <c r="D1150" s="269" t="e">
        <f>IF('Unit Types - Emission Rates'!#REF!=0,"",'Unit Types - Emission Rates'!#REF!)</f>
        <v>#REF!</v>
      </c>
      <c r="E1150" s="269" t="e">
        <f>IF('Unit Types - Emission Rates'!#REF!="","",'Unit Types - Emission Rates'!#REF!)</f>
        <v>#REF!</v>
      </c>
      <c r="F1150" s="269" t="e">
        <f>IF('Unit Types - Emission Rates'!#REF!="","",'Unit Types - Emission Rates'!#REF!)</f>
        <v>#REF!</v>
      </c>
      <c r="G1150" s="261"/>
      <c r="H1150" s="262"/>
      <c r="I1150" s="259"/>
    </row>
    <row r="1151" spans="1:9" x14ac:dyDescent="0.2">
      <c r="A1151" s="265" t="s">
        <v>433</v>
      </c>
      <c r="B1151" s="269" t="e">
        <f>IF('Unit Types - Emission Rates'!#REF!=0,"",'Unit Types - Emission Rates'!#REF!)</f>
        <v>#REF!</v>
      </c>
      <c r="C1151" s="269" t="e">
        <f>IF('Unit Types - Emission Rates'!#REF!=0,"",'Unit Types - Emission Rates'!#REF!)</f>
        <v>#REF!</v>
      </c>
      <c r="D1151" s="269" t="e">
        <f>IF('Unit Types - Emission Rates'!#REF!=0,"",'Unit Types - Emission Rates'!#REF!)</f>
        <v>#REF!</v>
      </c>
      <c r="E1151" s="269" t="e">
        <f>IF('Unit Types - Emission Rates'!#REF!="","",'Unit Types - Emission Rates'!#REF!)</f>
        <v>#REF!</v>
      </c>
      <c r="F1151" s="269" t="e">
        <f>IF('Unit Types - Emission Rates'!#REF!="","",'Unit Types - Emission Rates'!#REF!)</f>
        <v>#REF!</v>
      </c>
      <c r="G1151" s="261"/>
      <c r="H1151" s="262"/>
      <c r="I1151" s="259"/>
    </row>
    <row r="1152" spans="1:9" x14ac:dyDescent="0.2">
      <c r="A1152" s="265" t="s">
        <v>433</v>
      </c>
      <c r="B1152" s="269" t="e">
        <f>IF('Unit Types - Emission Rates'!#REF!=0,"",'Unit Types - Emission Rates'!#REF!)</f>
        <v>#REF!</v>
      </c>
      <c r="C1152" s="269" t="e">
        <f>IF('Unit Types - Emission Rates'!#REF!=0,"",'Unit Types - Emission Rates'!#REF!)</f>
        <v>#REF!</v>
      </c>
      <c r="D1152" s="269" t="e">
        <f>IF('Unit Types - Emission Rates'!#REF!=0,"",'Unit Types - Emission Rates'!#REF!)</f>
        <v>#REF!</v>
      </c>
      <c r="E1152" s="269" t="e">
        <f>IF('Unit Types - Emission Rates'!#REF!="","",'Unit Types - Emission Rates'!#REF!)</f>
        <v>#REF!</v>
      </c>
      <c r="F1152" s="269" t="e">
        <f>IF('Unit Types - Emission Rates'!#REF!="","",'Unit Types - Emission Rates'!#REF!)</f>
        <v>#REF!</v>
      </c>
      <c r="G1152" s="261"/>
      <c r="H1152" s="262"/>
      <c r="I1152" s="259"/>
    </row>
    <row r="1153" spans="1:9" x14ac:dyDescent="0.2">
      <c r="A1153" s="265" t="s">
        <v>433</v>
      </c>
      <c r="B1153" s="269" t="e">
        <f>IF('Unit Types - Emission Rates'!#REF!=0,"",'Unit Types - Emission Rates'!#REF!)</f>
        <v>#REF!</v>
      </c>
      <c r="C1153" s="269" t="e">
        <f>IF('Unit Types - Emission Rates'!#REF!=0,"",'Unit Types - Emission Rates'!#REF!)</f>
        <v>#REF!</v>
      </c>
      <c r="D1153" s="269" t="e">
        <f>IF('Unit Types - Emission Rates'!#REF!=0,"",'Unit Types - Emission Rates'!#REF!)</f>
        <v>#REF!</v>
      </c>
      <c r="E1153" s="269" t="e">
        <f>IF('Unit Types - Emission Rates'!#REF!="","",'Unit Types - Emission Rates'!#REF!)</f>
        <v>#REF!</v>
      </c>
      <c r="F1153" s="269" t="e">
        <f>IF('Unit Types - Emission Rates'!#REF!="","",'Unit Types - Emission Rates'!#REF!)</f>
        <v>#REF!</v>
      </c>
      <c r="G1153" s="261"/>
      <c r="H1153" s="262"/>
      <c r="I1153" s="259"/>
    </row>
    <row r="1154" spans="1:9" x14ac:dyDescent="0.2">
      <c r="A1154" s="265" t="s">
        <v>433</v>
      </c>
      <c r="B1154" s="269" t="e">
        <f>IF('Unit Types - Emission Rates'!#REF!=0,"",'Unit Types - Emission Rates'!#REF!)</f>
        <v>#REF!</v>
      </c>
      <c r="C1154" s="269" t="e">
        <f>IF('Unit Types - Emission Rates'!#REF!=0,"",'Unit Types - Emission Rates'!#REF!)</f>
        <v>#REF!</v>
      </c>
      <c r="D1154" s="269" t="e">
        <f>IF('Unit Types - Emission Rates'!#REF!=0,"",'Unit Types - Emission Rates'!#REF!)</f>
        <v>#REF!</v>
      </c>
      <c r="E1154" s="269" t="e">
        <f>IF('Unit Types - Emission Rates'!#REF!="","",'Unit Types - Emission Rates'!#REF!)</f>
        <v>#REF!</v>
      </c>
      <c r="F1154" s="269" t="e">
        <f>IF('Unit Types - Emission Rates'!#REF!="","",'Unit Types - Emission Rates'!#REF!)</f>
        <v>#REF!</v>
      </c>
      <c r="G1154" s="261"/>
      <c r="H1154" s="262"/>
      <c r="I1154" s="259"/>
    </row>
    <row r="1155" spans="1:9" x14ac:dyDescent="0.2">
      <c r="A1155" s="265" t="s">
        <v>433</v>
      </c>
      <c r="B1155" s="269" t="e">
        <f>IF('Unit Types - Emission Rates'!#REF!=0,"",'Unit Types - Emission Rates'!#REF!)</f>
        <v>#REF!</v>
      </c>
      <c r="C1155" s="269" t="e">
        <f>IF('Unit Types - Emission Rates'!#REF!=0,"",'Unit Types - Emission Rates'!#REF!)</f>
        <v>#REF!</v>
      </c>
      <c r="D1155" s="269" t="e">
        <f>IF('Unit Types - Emission Rates'!#REF!=0,"",'Unit Types - Emission Rates'!#REF!)</f>
        <v>#REF!</v>
      </c>
      <c r="E1155" s="269" t="e">
        <f>IF('Unit Types - Emission Rates'!#REF!="","",'Unit Types - Emission Rates'!#REF!)</f>
        <v>#REF!</v>
      </c>
      <c r="F1155" s="269" t="e">
        <f>IF('Unit Types - Emission Rates'!#REF!="","",'Unit Types - Emission Rates'!#REF!)</f>
        <v>#REF!</v>
      </c>
      <c r="G1155" s="261"/>
      <c r="H1155" s="262"/>
      <c r="I1155" s="259"/>
    </row>
    <row r="1156" spans="1:9" x14ac:dyDescent="0.2">
      <c r="A1156" s="265" t="s">
        <v>433</v>
      </c>
      <c r="B1156" s="269" t="e">
        <f>IF('Unit Types - Emission Rates'!#REF!=0,"",'Unit Types - Emission Rates'!#REF!)</f>
        <v>#REF!</v>
      </c>
      <c r="C1156" s="269" t="e">
        <f>IF('Unit Types - Emission Rates'!#REF!=0,"",'Unit Types - Emission Rates'!#REF!)</f>
        <v>#REF!</v>
      </c>
      <c r="D1156" s="269" t="e">
        <f>IF('Unit Types - Emission Rates'!#REF!=0,"",'Unit Types - Emission Rates'!#REF!)</f>
        <v>#REF!</v>
      </c>
      <c r="E1156" s="269" t="e">
        <f>IF('Unit Types - Emission Rates'!#REF!="","",'Unit Types - Emission Rates'!#REF!)</f>
        <v>#REF!</v>
      </c>
      <c r="F1156" s="269" t="e">
        <f>IF('Unit Types - Emission Rates'!#REF!="","",'Unit Types - Emission Rates'!#REF!)</f>
        <v>#REF!</v>
      </c>
      <c r="G1156" s="261"/>
      <c r="H1156" s="262"/>
      <c r="I1156" s="259"/>
    </row>
    <row r="1157" spans="1:9" x14ac:dyDescent="0.2">
      <c r="A1157" s="265" t="s">
        <v>433</v>
      </c>
      <c r="B1157" s="269" t="e">
        <f>IF('Unit Types - Emission Rates'!#REF!=0,"",'Unit Types - Emission Rates'!#REF!)</f>
        <v>#REF!</v>
      </c>
      <c r="C1157" s="269" t="e">
        <f>IF('Unit Types - Emission Rates'!#REF!=0,"",'Unit Types - Emission Rates'!#REF!)</f>
        <v>#REF!</v>
      </c>
      <c r="D1157" s="269" t="e">
        <f>IF('Unit Types - Emission Rates'!#REF!=0,"",'Unit Types - Emission Rates'!#REF!)</f>
        <v>#REF!</v>
      </c>
      <c r="E1157" s="269" t="e">
        <f>IF('Unit Types - Emission Rates'!#REF!="","",'Unit Types - Emission Rates'!#REF!)</f>
        <v>#REF!</v>
      </c>
      <c r="F1157" s="269" t="e">
        <f>IF('Unit Types - Emission Rates'!#REF!="","",'Unit Types - Emission Rates'!#REF!)</f>
        <v>#REF!</v>
      </c>
      <c r="G1157" s="261"/>
      <c r="H1157" s="262"/>
      <c r="I1157" s="259"/>
    </row>
    <row r="1158" spans="1:9" x14ac:dyDescent="0.2">
      <c r="A1158" s="265" t="s">
        <v>433</v>
      </c>
      <c r="B1158" s="269" t="e">
        <f>IF('Unit Types - Emission Rates'!#REF!=0,"",'Unit Types - Emission Rates'!#REF!)</f>
        <v>#REF!</v>
      </c>
      <c r="C1158" s="269" t="e">
        <f>IF('Unit Types - Emission Rates'!#REF!=0,"",'Unit Types - Emission Rates'!#REF!)</f>
        <v>#REF!</v>
      </c>
      <c r="D1158" s="269" t="e">
        <f>IF('Unit Types - Emission Rates'!#REF!=0,"",'Unit Types - Emission Rates'!#REF!)</f>
        <v>#REF!</v>
      </c>
      <c r="E1158" s="269" t="e">
        <f>IF('Unit Types - Emission Rates'!#REF!="","",'Unit Types - Emission Rates'!#REF!)</f>
        <v>#REF!</v>
      </c>
      <c r="F1158" s="269" t="e">
        <f>IF('Unit Types - Emission Rates'!#REF!="","",'Unit Types - Emission Rates'!#REF!)</f>
        <v>#REF!</v>
      </c>
      <c r="G1158" s="261"/>
      <c r="H1158" s="262"/>
      <c r="I1158" s="259"/>
    </row>
    <row r="1159" spans="1:9" x14ac:dyDescent="0.2">
      <c r="A1159" s="265" t="s">
        <v>433</v>
      </c>
      <c r="B1159" s="269" t="e">
        <f>IF('Unit Types - Emission Rates'!#REF!=0,"",'Unit Types - Emission Rates'!#REF!)</f>
        <v>#REF!</v>
      </c>
      <c r="C1159" s="269" t="e">
        <f>IF('Unit Types - Emission Rates'!#REF!=0,"",'Unit Types - Emission Rates'!#REF!)</f>
        <v>#REF!</v>
      </c>
      <c r="D1159" s="269" t="e">
        <f>IF('Unit Types - Emission Rates'!#REF!=0,"",'Unit Types - Emission Rates'!#REF!)</f>
        <v>#REF!</v>
      </c>
      <c r="E1159" s="269" t="e">
        <f>IF('Unit Types - Emission Rates'!#REF!="","",'Unit Types - Emission Rates'!#REF!)</f>
        <v>#REF!</v>
      </c>
      <c r="F1159" s="269" t="e">
        <f>IF('Unit Types - Emission Rates'!#REF!="","",'Unit Types - Emission Rates'!#REF!)</f>
        <v>#REF!</v>
      </c>
      <c r="G1159" s="261"/>
      <c r="H1159" s="262"/>
      <c r="I1159" s="259"/>
    </row>
    <row r="1160" spans="1:9" x14ac:dyDescent="0.2">
      <c r="A1160" s="265" t="s">
        <v>433</v>
      </c>
      <c r="B1160" s="269" t="e">
        <f>IF('Unit Types - Emission Rates'!#REF!=0,"",'Unit Types - Emission Rates'!#REF!)</f>
        <v>#REF!</v>
      </c>
      <c r="C1160" s="269" t="e">
        <f>IF('Unit Types - Emission Rates'!#REF!=0,"",'Unit Types - Emission Rates'!#REF!)</f>
        <v>#REF!</v>
      </c>
      <c r="D1160" s="269" t="e">
        <f>IF('Unit Types - Emission Rates'!#REF!=0,"",'Unit Types - Emission Rates'!#REF!)</f>
        <v>#REF!</v>
      </c>
      <c r="E1160" s="269" t="e">
        <f>IF('Unit Types - Emission Rates'!#REF!="","",'Unit Types - Emission Rates'!#REF!)</f>
        <v>#REF!</v>
      </c>
      <c r="F1160" s="269" t="e">
        <f>IF('Unit Types - Emission Rates'!#REF!="","",'Unit Types - Emission Rates'!#REF!)</f>
        <v>#REF!</v>
      </c>
      <c r="G1160" s="261"/>
      <c r="H1160" s="262"/>
      <c r="I1160" s="259"/>
    </row>
    <row r="1161" spans="1:9" x14ac:dyDescent="0.2">
      <c r="A1161" s="265" t="s">
        <v>433</v>
      </c>
      <c r="B1161" s="269" t="e">
        <f>IF('Unit Types - Emission Rates'!#REF!=0,"",'Unit Types - Emission Rates'!#REF!)</f>
        <v>#REF!</v>
      </c>
      <c r="C1161" s="269" t="e">
        <f>IF('Unit Types - Emission Rates'!#REF!=0,"",'Unit Types - Emission Rates'!#REF!)</f>
        <v>#REF!</v>
      </c>
      <c r="D1161" s="269" t="e">
        <f>IF('Unit Types - Emission Rates'!#REF!=0,"",'Unit Types - Emission Rates'!#REF!)</f>
        <v>#REF!</v>
      </c>
      <c r="E1161" s="269" t="e">
        <f>IF('Unit Types - Emission Rates'!#REF!="","",'Unit Types - Emission Rates'!#REF!)</f>
        <v>#REF!</v>
      </c>
      <c r="F1161" s="269" t="e">
        <f>IF('Unit Types - Emission Rates'!#REF!="","",'Unit Types - Emission Rates'!#REF!)</f>
        <v>#REF!</v>
      </c>
      <c r="G1161" s="261"/>
      <c r="H1161" s="262"/>
      <c r="I1161" s="259"/>
    </row>
    <row r="1162" spans="1:9" x14ac:dyDescent="0.2">
      <c r="A1162" s="265" t="s">
        <v>433</v>
      </c>
      <c r="B1162" s="269" t="e">
        <f>IF('Unit Types - Emission Rates'!#REF!=0,"",'Unit Types - Emission Rates'!#REF!)</f>
        <v>#REF!</v>
      </c>
      <c r="C1162" s="269" t="e">
        <f>IF('Unit Types - Emission Rates'!#REF!=0,"",'Unit Types - Emission Rates'!#REF!)</f>
        <v>#REF!</v>
      </c>
      <c r="D1162" s="269" t="e">
        <f>IF('Unit Types - Emission Rates'!#REF!=0,"",'Unit Types - Emission Rates'!#REF!)</f>
        <v>#REF!</v>
      </c>
      <c r="E1162" s="269" t="e">
        <f>IF('Unit Types - Emission Rates'!#REF!="","",'Unit Types - Emission Rates'!#REF!)</f>
        <v>#REF!</v>
      </c>
      <c r="F1162" s="269" t="e">
        <f>IF('Unit Types - Emission Rates'!#REF!="","",'Unit Types - Emission Rates'!#REF!)</f>
        <v>#REF!</v>
      </c>
      <c r="G1162" s="261"/>
      <c r="H1162" s="262"/>
      <c r="I1162" s="259"/>
    </row>
    <row r="1163" spans="1:9" x14ac:dyDescent="0.2">
      <c r="A1163" s="265" t="s">
        <v>433</v>
      </c>
      <c r="B1163" s="269" t="e">
        <f>IF('Unit Types - Emission Rates'!#REF!=0,"",'Unit Types - Emission Rates'!#REF!)</f>
        <v>#REF!</v>
      </c>
      <c r="C1163" s="269" t="e">
        <f>IF('Unit Types - Emission Rates'!#REF!=0,"",'Unit Types - Emission Rates'!#REF!)</f>
        <v>#REF!</v>
      </c>
      <c r="D1163" s="269" t="e">
        <f>IF('Unit Types - Emission Rates'!#REF!=0,"",'Unit Types - Emission Rates'!#REF!)</f>
        <v>#REF!</v>
      </c>
      <c r="E1163" s="269" t="e">
        <f>IF('Unit Types - Emission Rates'!#REF!="","",'Unit Types - Emission Rates'!#REF!)</f>
        <v>#REF!</v>
      </c>
      <c r="F1163" s="269" t="e">
        <f>IF('Unit Types - Emission Rates'!#REF!="","",'Unit Types - Emission Rates'!#REF!)</f>
        <v>#REF!</v>
      </c>
      <c r="G1163" s="261"/>
      <c r="H1163" s="262"/>
      <c r="I1163" s="259"/>
    </row>
    <row r="1164" spans="1:9" x14ac:dyDescent="0.2">
      <c r="A1164" s="265" t="s">
        <v>433</v>
      </c>
      <c r="B1164" s="269" t="e">
        <f>IF('Unit Types - Emission Rates'!#REF!=0,"",'Unit Types - Emission Rates'!#REF!)</f>
        <v>#REF!</v>
      </c>
      <c r="C1164" s="269" t="e">
        <f>IF('Unit Types - Emission Rates'!#REF!=0,"",'Unit Types - Emission Rates'!#REF!)</f>
        <v>#REF!</v>
      </c>
      <c r="D1164" s="269" t="e">
        <f>IF('Unit Types - Emission Rates'!#REF!=0,"",'Unit Types - Emission Rates'!#REF!)</f>
        <v>#REF!</v>
      </c>
      <c r="E1164" s="269" t="e">
        <f>IF('Unit Types - Emission Rates'!#REF!="","",'Unit Types - Emission Rates'!#REF!)</f>
        <v>#REF!</v>
      </c>
      <c r="F1164" s="269" t="e">
        <f>IF('Unit Types - Emission Rates'!#REF!="","",'Unit Types - Emission Rates'!#REF!)</f>
        <v>#REF!</v>
      </c>
      <c r="G1164" s="261"/>
      <c r="H1164" s="262"/>
      <c r="I1164" s="259"/>
    </row>
    <row r="1165" spans="1:9" x14ac:dyDescent="0.2">
      <c r="A1165" s="265" t="s">
        <v>433</v>
      </c>
      <c r="B1165" s="269" t="e">
        <f>IF('Unit Types - Emission Rates'!#REF!=0,"",'Unit Types - Emission Rates'!#REF!)</f>
        <v>#REF!</v>
      </c>
      <c r="C1165" s="269" t="e">
        <f>IF('Unit Types - Emission Rates'!#REF!=0,"",'Unit Types - Emission Rates'!#REF!)</f>
        <v>#REF!</v>
      </c>
      <c r="D1165" s="269" t="e">
        <f>IF('Unit Types - Emission Rates'!#REF!=0,"",'Unit Types - Emission Rates'!#REF!)</f>
        <v>#REF!</v>
      </c>
      <c r="E1165" s="269" t="e">
        <f>IF('Unit Types - Emission Rates'!#REF!="","",'Unit Types - Emission Rates'!#REF!)</f>
        <v>#REF!</v>
      </c>
      <c r="F1165" s="269" t="e">
        <f>IF('Unit Types - Emission Rates'!#REF!="","",'Unit Types - Emission Rates'!#REF!)</f>
        <v>#REF!</v>
      </c>
      <c r="G1165" s="261"/>
      <c r="H1165" s="262"/>
      <c r="I1165" s="259"/>
    </row>
    <row r="1166" spans="1:9" x14ac:dyDescent="0.2">
      <c r="A1166" s="265" t="s">
        <v>433</v>
      </c>
      <c r="B1166" s="269" t="e">
        <f>IF('Unit Types - Emission Rates'!#REF!=0,"",'Unit Types - Emission Rates'!#REF!)</f>
        <v>#REF!</v>
      </c>
      <c r="C1166" s="269" t="e">
        <f>IF('Unit Types - Emission Rates'!#REF!=0,"",'Unit Types - Emission Rates'!#REF!)</f>
        <v>#REF!</v>
      </c>
      <c r="D1166" s="269" t="e">
        <f>IF('Unit Types - Emission Rates'!#REF!=0,"",'Unit Types - Emission Rates'!#REF!)</f>
        <v>#REF!</v>
      </c>
      <c r="E1166" s="269" t="e">
        <f>IF('Unit Types - Emission Rates'!#REF!="","",'Unit Types - Emission Rates'!#REF!)</f>
        <v>#REF!</v>
      </c>
      <c r="F1166" s="269" t="e">
        <f>IF('Unit Types - Emission Rates'!#REF!="","",'Unit Types - Emission Rates'!#REF!)</f>
        <v>#REF!</v>
      </c>
      <c r="G1166" s="261"/>
      <c r="H1166" s="262"/>
      <c r="I1166" s="259"/>
    </row>
    <row r="1167" spans="1:9" x14ac:dyDescent="0.2">
      <c r="A1167" s="265" t="s">
        <v>433</v>
      </c>
      <c r="B1167" s="269" t="e">
        <f>IF('Unit Types - Emission Rates'!#REF!=0,"",'Unit Types - Emission Rates'!#REF!)</f>
        <v>#REF!</v>
      </c>
      <c r="C1167" s="269" t="e">
        <f>IF('Unit Types - Emission Rates'!#REF!=0,"",'Unit Types - Emission Rates'!#REF!)</f>
        <v>#REF!</v>
      </c>
      <c r="D1167" s="269" t="e">
        <f>IF('Unit Types - Emission Rates'!#REF!=0,"",'Unit Types - Emission Rates'!#REF!)</f>
        <v>#REF!</v>
      </c>
      <c r="E1167" s="269" t="e">
        <f>IF('Unit Types - Emission Rates'!#REF!="","",'Unit Types - Emission Rates'!#REF!)</f>
        <v>#REF!</v>
      </c>
      <c r="F1167" s="269" t="e">
        <f>IF('Unit Types - Emission Rates'!#REF!="","",'Unit Types - Emission Rates'!#REF!)</f>
        <v>#REF!</v>
      </c>
      <c r="G1167" s="261"/>
      <c r="H1167" s="262"/>
      <c r="I1167" s="259"/>
    </row>
    <row r="1168" spans="1:9" x14ac:dyDescent="0.2">
      <c r="A1168" s="265" t="s">
        <v>433</v>
      </c>
      <c r="B1168" s="269" t="e">
        <f>IF('Unit Types - Emission Rates'!#REF!=0,"",'Unit Types - Emission Rates'!#REF!)</f>
        <v>#REF!</v>
      </c>
      <c r="C1168" s="269" t="e">
        <f>IF('Unit Types - Emission Rates'!#REF!=0,"",'Unit Types - Emission Rates'!#REF!)</f>
        <v>#REF!</v>
      </c>
      <c r="D1168" s="269" t="e">
        <f>IF('Unit Types - Emission Rates'!#REF!=0,"",'Unit Types - Emission Rates'!#REF!)</f>
        <v>#REF!</v>
      </c>
      <c r="E1168" s="269" t="e">
        <f>IF('Unit Types - Emission Rates'!#REF!="","",'Unit Types - Emission Rates'!#REF!)</f>
        <v>#REF!</v>
      </c>
      <c r="F1168" s="269" t="e">
        <f>IF('Unit Types - Emission Rates'!#REF!="","",'Unit Types - Emission Rates'!#REF!)</f>
        <v>#REF!</v>
      </c>
      <c r="G1168" s="261"/>
      <c r="H1168" s="262"/>
      <c r="I1168" s="259"/>
    </row>
    <row r="1169" spans="1:9" x14ac:dyDescent="0.2">
      <c r="A1169" s="265" t="s">
        <v>433</v>
      </c>
      <c r="B1169" s="269" t="e">
        <f>IF('Unit Types - Emission Rates'!#REF!=0,"",'Unit Types - Emission Rates'!#REF!)</f>
        <v>#REF!</v>
      </c>
      <c r="C1169" s="269" t="e">
        <f>IF('Unit Types - Emission Rates'!#REF!=0,"",'Unit Types - Emission Rates'!#REF!)</f>
        <v>#REF!</v>
      </c>
      <c r="D1169" s="269" t="e">
        <f>IF('Unit Types - Emission Rates'!#REF!=0,"",'Unit Types - Emission Rates'!#REF!)</f>
        <v>#REF!</v>
      </c>
      <c r="E1169" s="269" t="e">
        <f>IF('Unit Types - Emission Rates'!#REF!="","",'Unit Types - Emission Rates'!#REF!)</f>
        <v>#REF!</v>
      </c>
      <c r="F1169" s="269" t="e">
        <f>IF('Unit Types - Emission Rates'!#REF!="","",'Unit Types - Emission Rates'!#REF!)</f>
        <v>#REF!</v>
      </c>
      <c r="G1169" s="261"/>
      <c r="H1169" s="262"/>
      <c r="I1169" s="259"/>
    </row>
    <row r="1170" spans="1:9" x14ac:dyDescent="0.2">
      <c r="A1170" s="265" t="s">
        <v>433</v>
      </c>
      <c r="B1170" s="269" t="e">
        <f>IF('Unit Types - Emission Rates'!#REF!=0,"",'Unit Types - Emission Rates'!#REF!)</f>
        <v>#REF!</v>
      </c>
      <c r="C1170" s="269" t="e">
        <f>IF('Unit Types - Emission Rates'!#REF!=0,"",'Unit Types - Emission Rates'!#REF!)</f>
        <v>#REF!</v>
      </c>
      <c r="D1170" s="269" t="e">
        <f>IF('Unit Types - Emission Rates'!#REF!=0,"",'Unit Types - Emission Rates'!#REF!)</f>
        <v>#REF!</v>
      </c>
      <c r="E1170" s="269" t="e">
        <f>IF('Unit Types - Emission Rates'!#REF!="","",'Unit Types - Emission Rates'!#REF!)</f>
        <v>#REF!</v>
      </c>
      <c r="F1170" s="269" t="e">
        <f>IF('Unit Types - Emission Rates'!#REF!="","",'Unit Types - Emission Rates'!#REF!)</f>
        <v>#REF!</v>
      </c>
      <c r="G1170" s="261"/>
      <c r="H1170" s="262"/>
      <c r="I1170" s="259"/>
    </row>
    <row r="1171" spans="1:9" x14ac:dyDescent="0.2">
      <c r="A1171" s="265" t="s">
        <v>433</v>
      </c>
      <c r="B1171" s="269" t="e">
        <f>IF('Unit Types - Emission Rates'!#REF!=0,"",'Unit Types - Emission Rates'!#REF!)</f>
        <v>#REF!</v>
      </c>
      <c r="C1171" s="269" t="e">
        <f>IF('Unit Types - Emission Rates'!#REF!=0,"",'Unit Types - Emission Rates'!#REF!)</f>
        <v>#REF!</v>
      </c>
      <c r="D1171" s="269" t="e">
        <f>IF('Unit Types - Emission Rates'!#REF!=0,"",'Unit Types - Emission Rates'!#REF!)</f>
        <v>#REF!</v>
      </c>
      <c r="E1171" s="269" t="e">
        <f>IF('Unit Types - Emission Rates'!#REF!="","",'Unit Types - Emission Rates'!#REF!)</f>
        <v>#REF!</v>
      </c>
      <c r="F1171" s="269" t="e">
        <f>IF('Unit Types - Emission Rates'!#REF!="","",'Unit Types - Emission Rates'!#REF!)</f>
        <v>#REF!</v>
      </c>
      <c r="G1171" s="261"/>
      <c r="H1171" s="262"/>
      <c r="I1171" s="259"/>
    </row>
    <row r="1172" spans="1:9" x14ac:dyDescent="0.2">
      <c r="A1172" s="265" t="s">
        <v>433</v>
      </c>
      <c r="B1172" s="269" t="e">
        <f>IF('Unit Types - Emission Rates'!#REF!=0,"",'Unit Types - Emission Rates'!#REF!)</f>
        <v>#REF!</v>
      </c>
      <c r="C1172" s="269" t="e">
        <f>IF('Unit Types - Emission Rates'!#REF!=0,"",'Unit Types - Emission Rates'!#REF!)</f>
        <v>#REF!</v>
      </c>
      <c r="D1172" s="269" t="e">
        <f>IF('Unit Types - Emission Rates'!#REF!=0,"",'Unit Types - Emission Rates'!#REF!)</f>
        <v>#REF!</v>
      </c>
      <c r="E1172" s="269" t="e">
        <f>IF('Unit Types - Emission Rates'!#REF!="","",'Unit Types - Emission Rates'!#REF!)</f>
        <v>#REF!</v>
      </c>
      <c r="F1172" s="269" t="e">
        <f>IF('Unit Types - Emission Rates'!#REF!="","",'Unit Types - Emission Rates'!#REF!)</f>
        <v>#REF!</v>
      </c>
      <c r="G1172" s="261"/>
      <c r="H1172" s="262"/>
      <c r="I1172" s="259"/>
    </row>
    <row r="1173" spans="1:9" x14ac:dyDescent="0.2">
      <c r="A1173" s="265" t="s">
        <v>433</v>
      </c>
      <c r="B1173" s="269" t="e">
        <f>IF('Unit Types - Emission Rates'!#REF!=0,"",'Unit Types - Emission Rates'!#REF!)</f>
        <v>#REF!</v>
      </c>
      <c r="C1173" s="269" t="e">
        <f>IF('Unit Types - Emission Rates'!#REF!=0,"",'Unit Types - Emission Rates'!#REF!)</f>
        <v>#REF!</v>
      </c>
      <c r="D1173" s="269" t="e">
        <f>IF('Unit Types - Emission Rates'!#REF!=0,"",'Unit Types - Emission Rates'!#REF!)</f>
        <v>#REF!</v>
      </c>
      <c r="E1173" s="269" t="e">
        <f>IF('Unit Types - Emission Rates'!#REF!="","",'Unit Types - Emission Rates'!#REF!)</f>
        <v>#REF!</v>
      </c>
      <c r="F1173" s="269" t="e">
        <f>IF('Unit Types - Emission Rates'!#REF!="","",'Unit Types - Emission Rates'!#REF!)</f>
        <v>#REF!</v>
      </c>
      <c r="G1173" s="261"/>
      <c r="H1173" s="262"/>
      <c r="I1173" s="259"/>
    </row>
    <row r="1174" spans="1:9" x14ac:dyDescent="0.2">
      <c r="A1174" s="265" t="s">
        <v>433</v>
      </c>
      <c r="B1174" s="269" t="e">
        <f>IF('Unit Types - Emission Rates'!#REF!=0,"",'Unit Types - Emission Rates'!#REF!)</f>
        <v>#REF!</v>
      </c>
      <c r="C1174" s="269" t="e">
        <f>IF('Unit Types - Emission Rates'!#REF!=0,"",'Unit Types - Emission Rates'!#REF!)</f>
        <v>#REF!</v>
      </c>
      <c r="D1174" s="269" t="e">
        <f>IF('Unit Types - Emission Rates'!#REF!=0,"",'Unit Types - Emission Rates'!#REF!)</f>
        <v>#REF!</v>
      </c>
      <c r="E1174" s="269" t="e">
        <f>IF('Unit Types - Emission Rates'!#REF!="","",'Unit Types - Emission Rates'!#REF!)</f>
        <v>#REF!</v>
      </c>
      <c r="F1174" s="269" t="e">
        <f>IF('Unit Types - Emission Rates'!#REF!="","",'Unit Types - Emission Rates'!#REF!)</f>
        <v>#REF!</v>
      </c>
      <c r="G1174" s="261"/>
      <c r="H1174" s="262"/>
      <c r="I1174" s="259"/>
    </row>
    <row r="1175" spans="1:9" x14ac:dyDescent="0.2">
      <c r="A1175" s="265" t="s">
        <v>433</v>
      </c>
      <c r="B1175" s="269" t="e">
        <f>IF('Unit Types - Emission Rates'!#REF!=0,"",'Unit Types - Emission Rates'!#REF!)</f>
        <v>#REF!</v>
      </c>
      <c r="C1175" s="269" t="e">
        <f>IF('Unit Types - Emission Rates'!#REF!=0,"",'Unit Types - Emission Rates'!#REF!)</f>
        <v>#REF!</v>
      </c>
      <c r="D1175" s="269" t="e">
        <f>IF('Unit Types - Emission Rates'!#REF!=0,"",'Unit Types - Emission Rates'!#REF!)</f>
        <v>#REF!</v>
      </c>
      <c r="E1175" s="269" t="e">
        <f>IF('Unit Types - Emission Rates'!#REF!="","",'Unit Types - Emission Rates'!#REF!)</f>
        <v>#REF!</v>
      </c>
      <c r="F1175" s="269" t="e">
        <f>IF('Unit Types - Emission Rates'!#REF!="","",'Unit Types - Emission Rates'!#REF!)</f>
        <v>#REF!</v>
      </c>
      <c r="G1175" s="261"/>
      <c r="H1175" s="262"/>
      <c r="I1175" s="259"/>
    </row>
    <row r="1176" spans="1:9" x14ac:dyDescent="0.2">
      <c r="A1176" s="265" t="s">
        <v>433</v>
      </c>
      <c r="B1176" s="269" t="e">
        <f>IF('Unit Types - Emission Rates'!#REF!=0,"",'Unit Types - Emission Rates'!#REF!)</f>
        <v>#REF!</v>
      </c>
      <c r="C1176" s="269" t="e">
        <f>IF('Unit Types - Emission Rates'!#REF!=0,"",'Unit Types - Emission Rates'!#REF!)</f>
        <v>#REF!</v>
      </c>
      <c r="D1176" s="269" t="e">
        <f>IF('Unit Types - Emission Rates'!#REF!=0,"",'Unit Types - Emission Rates'!#REF!)</f>
        <v>#REF!</v>
      </c>
      <c r="E1176" s="269" t="e">
        <f>IF('Unit Types - Emission Rates'!#REF!="","",'Unit Types - Emission Rates'!#REF!)</f>
        <v>#REF!</v>
      </c>
      <c r="F1176" s="269" t="e">
        <f>IF('Unit Types - Emission Rates'!#REF!="","",'Unit Types - Emission Rates'!#REF!)</f>
        <v>#REF!</v>
      </c>
      <c r="G1176" s="261"/>
      <c r="H1176" s="262"/>
      <c r="I1176" s="259"/>
    </row>
    <row r="1177" spans="1:9" x14ac:dyDescent="0.2">
      <c r="A1177" s="265" t="s">
        <v>433</v>
      </c>
      <c r="B1177" s="269" t="e">
        <f>IF('Unit Types - Emission Rates'!#REF!=0,"",'Unit Types - Emission Rates'!#REF!)</f>
        <v>#REF!</v>
      </c>
      <c r="C1177" s="269" t="e">
        <f>IF('Unit Types - Emission Rates'!#REF!=0,"",'Unit Types - Emission Rates'!#REF!)</f>
        <v>#REF!</v>
      </c>
      <c r="D1177" s="269" t="e">
        <f>IF('Unit Types - Emission Rates'!#REF!=0,"",'Unit Types - Emission Rates'!#REF!)</f>
        <v>#REF!</v>
      </c>
      <c r="E1177" s="269" t="e">
        <f>IF('Unit Types - Emission Rates'!#REF!="","",'Unit Types - Emission Rates'!#REF!)</f>
        <v>#REF!</v>
      </c>
      <c r="F1177" s="269" t="e">
        <f>IF('Unit Types - Emission Rates'!#REF!="","",'Unit Types - Emission Rates'!#REF!)</f>
        <v>#REF!</v>
      </c>
      <c r="G1177" s="261"/>
      <c r="H1177" s="262"/>
      <c r="I1177" s="259"/>
    </row>
    <row r="1178" spans="1:9" x14ac:dyDescent="0.2">
      <c r="A1178" s="265" t="s">
        <v>433</v>
      </c>
      <c r="B1178" s="269" t="e">
        <f>IF('Unit Types - Emission Rates'!#REF!=0,"",'Unit Types - Emission Rates'!#REF!)</f>
        <v>#REF!</v>
      </c>
      <c r="C1178" s="269" t="e">
        <f>IF('Unit Types - Emission Rates'!#REF!=0,"",'Unit Types - Emission Rates'!#REF!)</f>
        <v>#REF!</v>
      </c>
      <c r="D1178" s="269" t="e">
        <f>IF('Unit Types - Emission Rates'!#REF!=0,"",'Unit Types - Emission Rates'!#REF!)</f>
        <v>#REF!</v>
      </c>
      <c r="E1178" s="269" t="e">
        <f>IF('Unit Types - Emission Rates'!#REF!="","",'Unit Types - Emission Rates'!#REF!)</f>
        <v>#REF!</v>
      </c>
      <c r="F1178" s="269" t="e">
        <f>IF('Unit Types - Emission Rates'!#REF!="","",'Unit Types - Emission Rates'!#REF!)</f>
        <v>#REF!</v>
      </c>
      <c r="G1178" s="261"/>
      <c r="H1178" s="262"/>
      <c r="I1178" s="259"/>
    </row>
    <row r="1179" spans="1:9" x14ac:dyDescent="0.2">
      <c r="A1179" s="265" t="s">
        <v>433</v>
      </c>
      <c r="B1179" s="269" t="e">
        <f>IF('Unit Types - Emission Rates'!#REF!=0,"",'Unit Types - Emission Rates'!#REF!)</f>
        <v>#REF!</v>
      </c>
      <c r="C1179" s="269" t="e">
        <f>IF('Unit Types - Emission Rates'!#REF!=0,"",'Unit Types - Emission Rates'!#REF!)</f>
        <v>#REF!</v>
      </c>
      <c r="D1179" s="269" t="e">
        <f>IF('Unit Types - Emission Rates'!#REF!=0,"",'Unit Types - Emission Rates'!#REF!)</f>
        <v>#REF!</v>
      </c>
      <c r="E1179" s="269" t="e">
        <f>IF('Unit Types - Emission Rates'!#REF!="","",'Unit Types - Emission Rates'!#REF!)</f>
        <v>#REF!</v>
      </c>
      <c r="F1179" s="269" t="e">
        <f>IF('Unit Types - Emission Rates'!#REF!="","",'Unit Types - Emission Rates'!#REF!)</f>
        <v>#REF!</v>
      </c>
      <c r="G1179" s="261"/>
      <c r="H1179" s="262"/>
      <c r="I1179" s="259"/>
    </row>
    <row r="1180" spans="1:9" x14ac:dyDescent="0.2">
      <c r="A1180" s="265" t="s">
        <v>433</v>
      </c>
      <c r="B1180" s="269" t="e">
        <f>IF('Unit Types - Emission Rates'!#REF!=0,"",'Unit Types - Emission Rates'!#REF!)</f>
        <v>#REF!</v>
      </c>
      <c r="C1180" s="269" t="e">
        <f>IF('Unit Types - Emission Rates'!#REF!=0,"",'Unit Types - Emission Rates'!#REF!)</f>
        <v>#REF!</v>
      </c>
      <c r="D1180" s="269" t="e">
        <f>IF('Unit Types - Emission Rates'!#REF!=0,"",'Unit Types - Emission Rates'!#REF!)</f>
        <v>#REF!</v>
      </c>
      <c r="E1180" s="269" t="e">
        <f>IF('Unit Types - Emission Rates'!#REF!="","",'Unit Types - Emission Rates'!#REF!)</f>
        <v>#REF!</v>
      </c>
      <c r="F1180" s="269" t="e">
        <f>IF('Unit Types - Emission Rates'!#REF!="","",'Unit Types - Emission Rates'!#REF!)</f>
        <v>#REF!</v>
      </c>
      <c r="G1180" s="261"/>
      <c r="H1180" s="262"/>
      <c r="I1180" s="259"/>
    </row>
    <row r="1181" spans="1:9" x14ac:dyDescent="0.2">
      <c r="A1181" s="265" t="s">
        <v>433</v>
      </c>
      <c r="B1181" s="269" t="e">
        <f>IF('Unit Types - Emission Rates'!#REF!=0,"",'Unit Types - Emission Rates'!#REF!)</f>
        <v>#REF!</v>
      </c>
      <c r="C1181" s="269" t="e">
        <f>IF('Unit Types - Emission Rates'!#REF!=0,"",'Unit Types - Emission Rates'!#REF!)</f>
        <v>#REF!</v>
      </c>
      <c r="D1181" s="269" t="e">
        <f>IF('Unit Types - Emission Rates'!#REF!=0,"",'Unit Types - Emission Rates'!#REF!)</f>
        <v>#REF!</v>
      </c>
      <c r="E1181" s="269" t="e">
        <f>IF('Unit Types - Emission Rates'!#REF!="","",'Unit Types - Emission Rates'!#REF!)</f>
        <v>#REF!</v>
      </c>
      <c r="F1181" s="269" t="e">
        <f>IF('Unit Types - Emission Rates'!#REF!="","",'Unit Types - Emission Rates'!#REF!)</f>
        <v>#REF!</v>
      </c>
      <c r="G1181" s="261"/>
      <c r="H1181" s="262"/>
      <c r="I1181" s="259"/>
    </row>
    <row r="1182" spans="1:9" x14ac:dyDescent="0.2">
      <c r="A1182" s="265" t="s">
        <v>433</v>
      </c>
      <c r="B1182" s="269" t="e">
        <f>IF('Unit Types - Emission Rates'!#REF!=0,"",'Unit Types - Emission Rates'!#REF!)</f>
        <v>#REF!</v>
      </c>
      <c r="C1182" s="269" t="e">
        <f>IF('Unit Types - Emission Rates'!#REF!=0,"",'Unit Types - Emission Rates'!#REF!)</f>
        <v>#REF!</v>
      </c>
      <c r="D1182" s="269" t="e">
        <f>IF('Unit Types - Emission Rates'!#REF!=0,"",'Unit Types - Emission Rates'!#REF!)</f>
        <v>#REF!</v>
      </c>
      <c r="E1182" s="269" t="e">
        <f>IF('Unit Types - Emission Rates'!#REF!="","",'Unit Types - Emission Rates'!#REF!)</f>
        <v>#REF!</v>
      </c>
      <c r="F1182" s="269" t="e">
        <f>IF('Unit Types - Emission Rates'!#REF!="","",'Unit Types - Emission Rates'!#REF!)</f>
        <v>#REF!</v>
      </c>
      <c r="G1182" s="261"/>
      <c r="H1182" s="262"/>
      <c r="I1182" s="259"/>
    </row>
    <row r="1183" spans="1:9" x14ac:dyDescent="0.2">
      <c r="A1183" s="265" t="s">
        <v>433</v>
      </c>
      <c r="B1183" s="269" t="e">
        <f>IF('Unit Types - Emission Rates'!#REF!=0,"",'Unit Types - Emission Rates'!#REF!)</f>
        <v>#REF!</v>
      </c>
      <c r="C1183" s="269" t="e">
        <f>IF('Unit Types - Emission Rates'!#REF!=0,"",'Unit Types - Emission Rates'!#REF!)</f>
        <v>#REF!</v>
      </c>
      <c r="D1183" s="269" t="e">
        <f>IF('Unit Types - Emission Rates'!#REF!=0,"",'Unit Types - Emission Rates'!#REF!)</f>
        <v>#REF!</v>
      </c>
      <c r="E1183" s="269" t="e">
        <f>IF('Unit Types - Emission Rates'!#REF!="","",'Unit Types - Emission Rates'!#REF!)</f>
        <v>#REF!</v>
      </c>
      <c r="F1183" s="269" t="e">
        <f>IF('Unit Types - Emission Rates'!#REF!="","",'Unit Types - Emission Rates'!#REF!)</f>
        <v>#REF!</v>
      </c>
      <c r="G1183" s="261"/>
      <c r="H1183" s="262"/>
      <c r="I1183" s="259"/>
    </row>
    <row r="1184" spans="1:9" x14ac:dyDescent="0.2">
      <c r="A1184" s="265" t="s">
        <v>433</v>
      </c>
      <c r="B1184" s="269" t="e">
        <f>IF('Unit Types - Emission Rates'!#REF!=0,"",'Unit Types - Emission Rates'!#REF!)</f>
        <v>#REF!</v>
      </c>
      <c r="C1184" s="269" t="e">
        <f>IF('Unit Types - Emission Rates'!#REF!=0,"",'Unit Types - Emission Rates'!#REF!)</f>
        <v>#REF!</v>
      </c>
      <c r="D1184" s="269" t="e">
        <f>IF('Unit Types - Emission Rates'!#REF!=0,"",'Unit Types - Emission Rates'!#REF!)</f>
        <v>#REF!</v>
      </c>
      <c r="E1184" s="269" t="e">
        <f>IF('Unit Types - Emission Rates'!#REF!="","",'Unit Types - Emission Rates'!#REF!)</f>
        <v>#REF!</v>
      </c>
      <c r="F1184" s="269" t="e">
        <f>IF('Unit Types - Emission Rates'!#REF!="","",'Unit Types - Emission Rates'!#REF!)</f>
        <v>#REF!</v>
      </c>
      <c r="G1184" s="261"/>
      <c r="H1184" s="262"/>
      <c r="I1184" s="259"/>
    </row>
    <row r="1185" spans="1:9" x14ac:dyDescent="0.2">
      <c r="A1185" s="265" t="s">
        <v>433</v>
      </c>
      <c r="B1185" s="269" t="e">
        <f>IF('Unit Types - Emission Rates'!#REF!=0,"",'Unit Types - Emission Rates'!#REF!)</f>
        <v>#REF!</v>
      </c>
      <c r="C1185" s="269" t="e">
        <f>IF('Unit Types - Emission Rates'!#REF!=0,"",'Unit Types - Emission Rates'!#REF!)</f>
        <v>#REF!</v>
      </c>
      <c r="D1185" s="269" t="e">
        <f>IF('Unit Types - Emission Rates'!#REF!=0,"",'Unit Types - Emission Rates'!#REF!)</f>
        <v>#REF!</v>
      </c>
      <c r="E1185" s="269" t="e">
        <f>IF('Unit Types - Emission Rates'!#REF!="","",'Unit Types - Emission Rates'!#REF!)</f>
        <v>#REF!</v>
      </c>
      <c r="F1185" s="269" t="e">
        <f>IF('Unit Types - Emission Rates'!#REF!="","",'Unit Types - Emission Rates'!#REF!)</f>
        <v>#REF!</v>
      </c>
      <c r="G1185" s="261"/>
      <c r="H1185" s="262"/>
      <c r="I1185" s="259"/>
    </row>
    <row r="1186" spans="1:9" x14ac:dyDescent="0.2">
      <c r="A1186" s="265" t="s">
        <v>433</v>
      </c>
      <c r="B1186" s="269" t="e">
        <f>IF('Unit Types - Emission Rates'!#REF!=0,"",'Unit Types - Emission Rates'!#REF!)</f>
        <v>#REF!</v>
      </c>
      <c r="C1186" s="269" t="e">
        <f>IF('Unit Types - Emission Rates'!#REF!=0,"",'Unit Types - Emission Rates'!#REF!)</f>
        <v>#REF!</v>
      </c>
      <c r="D1186" s="269" t="e">
        <f>IF('Unit Types - Emission Rates'!#REF!=0,"",'Unit Types - Emission Rates'!#REF!)</f>
        <v>#REF!</v>
      </c>
      <c r="E1186" s="269" t="e">
        <f>IF('Unit Types - Emission Rates'!#REF!="","",'Unit Types - Emission Rates'!#REF!)</f>
        <v>#REF!</v>
      </c>
      <c r="F1186" s="269" t="e">
        <f>IF('Unit Types - Emission Rates'!#REF!="","",'Unit Types - Emission Rates'!#REF!)</f>
        <v>#REF!</v>
      </c>
      <c r="G1186" s="261"/>
      <c r="H1186" s="262"/>
      <c r="I1186" s="259"/>
    </row>
    <row r="1187" spans="1:9" x14ac:dyDescent="0.2">
      <c r="A1187" s="265" t="s">
        <v>433</v>
      </c>
      <c r="B1187" s="269" t="e">
        <f>IF('Unit Types - Emission Rates'!#REF!=0,"",'Unit Types - Emission Rates'!#REF!)</f>
        <v>#REF!</v>
      </c>
      <c r="C1187" s="269" t="e">
        <f>IF('Unit Types - Emission Rates'!#REF!=0,"",'Unit Types - Emission Rates'!#REF!)</f>
        <v>#REF!</v>
      </c>
      <c r="D1187" s="269" t="e">
        <f>IF('Unit Types - Emission Rates'!#REF!=0,"",'Unit Types - Emission Rates'!#REF!)</f>
        <v>#REF!</v>
      </c>
      <c r="E1187" s="269" t="e">
        <f>IF('Unit Types - Emission Rates'!#REF!="","",'Unit Types - Emission Rates'!#REF!)</f>
        <v>#REF!</v>
      </c>
      <c r="F1187" s="269" t="e">
        <f>IF('Unit Types - Emission Rates'!#REF!="","",'Unit Types - Emission Rates'!#REF!)</f>
        <v>#REF!</v>
      </c>
      <c r="G1187" s="261"/>
      <c r="H1187" s="262"/>
      <c r="I1187" s="259"/>
    </row>
    <row r="1188" spans="1:9" x14ac:dyDescent="0.2">
      <c r="A1188" s="265" t="s">
        <v>433</v>
      </c>
      <c r="B1188" s="269" t="e">
        <f>IF('Unit Types - Emission Rates'!#REF!=0,"",'Unit Types - Emission Rates'!#REF!)</f>
        <v>#REF!</v>
      </c>
      <c r="C1188" s="269" t="e">
        <f>IF('Unit Types - Emission Rates'!#REF!=0,"",'Unit Types - Emission Rates'!#REF!)</f>
        <v>#REF!</v>
      </c>
      <c r="D1188" s="269" t="e">
        <f>IF('Unit Types - Emission Rates'!#REF!=0,"",'Unit Types - Emission Rates'!#REF!)</f>
        <v>#REF!</v>
      </c>
      <c r="E1188" s="269" t="e">
        <f>IF('Unit Types - Emission Rates'!#REF!="","",'Unit Types - Emission Rates'!#REF!)</f>
        <v>#REF!</v>
      </c>
      <c r="F1188" s="269" t="e">
        <f>IF('Unit Types - Emission Rates'!#REF!="","",'Unit Types - Emission Rates'!#REF!)</f>
        <v>#REF!</v>
      </c>
      <c r="G1188" s="261"/>
      <c r="H1188" s="262"/>
      <c r="I1188" s="259"/>
    </row>
    <row r="1189" spans="1:9" x14ac:dyDescent="0.2">
      <c r="A1189" s="265" t="s">
        <v>433</v>
      </c>
      <c r="B1189" s="269" t="e">
        <f>IF('Unit Types - Emission Rates'!#REF!=0,"",'Unit Types - Emission Rates'!#REF!)</f>
        <v>#REF!</v>
      </c>
      <c r="C1189" s="269" t="e">
        <f>IF('Unit Types - Emission Rates'!#REF!=0,"",'Unit Types - Emission Rates'!#REF!)</f>
        <v>#REF!</v>
      </c>
      <c r="D1189" s="269" t="e">
        <f>IF('Unit Types - Emission Rates'!#REF!=0,"",'Unit Types - Emission Rates'!#REF!)</f>
        <v>#REF!</v>
      </c>
      <c r="E1189" s="269" t="e">
        <f>IF('Unit Types - Emission Rates'!#REF!="","",'Unit Types - Emission Rates'!#REF!)</f>
        <v>#REF!</v>
      </c>
      <c r="F1189" s="269" t="e">
        <f>IF('Unit Types - Emission Rates'!#REF!="","",'Unit Types - Emission Rates'!#REF!)</f>
        <v>#REF!</v>
      </c>
      <c r="G1189" s="261"/>
      <c r="H1189" s="262"/>
      <c r="I1189" s="259"/>
    </row>
    <row r="1190" spans="1:9" x14ac:dyDescent="0.2">
      <c r="A1190" s="265" t="s">
        <v>433</v>
      </c>
      <c r="B1190" s="269" t="e">
        <f>IF('Unit Types - Emission Rates'!#REF!=0,"",'Unit Types - Emission Rates'!#REF!)</f>
        <v>#REF!</v>
      </c>
      <c r="C1190" s="269" t="e">
        <f>IF('Unit Types - Emission Rates'!#REF!=0,"",'Unit Types - Emission Rates'!#REF!)</f>
        <v>#REF!</v>
      </c>
      <c r="D1190" s="269" t="e">
        <f>IF('Unit Types - Emission Rates'!#REF!=0,"",'Unit Types - Emission Rates'!#REF!)</f>
        <v>#REF!</v>
      </c>
      <c r="E1190" s="269" t="e">
        <f>IF('Unit Types - Emission Rates'!#REF!="","",'Unit Types - Emission Rates'!#REF!)</f>
        <v>#REF!</v>
      </c>
      <c r="F1190" s="269" t="e">
        <f>IF('Unit Types - Emission Rates'!#REF!="","",'Unit Types - Emission Rates'!#REF!)</f>
        <v>#REF!</v>
      </c>
      <c r="G1190" s="261"/>
      <c r="H1190" s="262"/>
      <c r="I1190" s="259"/>
    </row>
    <row r="1191" spans="1:9" x14ac:dyDescent="0.2">
      <c r="A1191" s="265" t="s">
        <v>433</v>
      </c>
      <c r="B1191" s="269" t="e">
        <f>IF('Unit Types - Emission Rates'!#REF!=0,"",'Unit Types - Emission Rates'!#REF!)</f>
        <v>#REF!</v>
      </c>
      <c r="C1191" s="269" t="e">
        <f>IF('Unit Types - Emission Rates'!#REF!=0,"",'Unit Types - Emission Rates'!#REF!)</f>
        <v>#REF!</v>
      </c>
      <c r="D1191" s="269" t="e">
        <f>IF('Unit Types - Emission Rates'!#REF!=0,"",'Unit Types - Emission Rates'!#REF!)</f>
        <v>#REF!</v>
      </c>
      <c r="E1191" s="269" t="e">
        <f>IF('Unit Types - Emission Rates'!#REF!="","",'Unit Types - Emission Rates'!#REF!)</f>
        <v>#REF!</v>
      </c>
      <c r="F1191" s="269" t="e">
        <f>IF('Unit Types - Emission Rates'!#REF!="","",'Unit Types - Emission Rates'!#REF!)</f>
        <v>#REF!</v>
      </c>
      <c r="G1191" s="261"/>
      <c r="H1191" s="262"/>
      <c r="I1191" s="259"/>
    </row>
    <row r="1192" spans="1:9" x14ac:dyDescent="0.2">
      <c r="A1192" s="265" t="s">
        <v>433</v>
      </c>
      <c r="B1192" s="269" t="e">
        <f>IF('Unit Types - Emission Rates'!#REF!=0,"",'Unit Types - Emission Rates'!#REF!)</f>
        <v>#REF!</v>
      </c>
      <c r="C1192" s="269" t="e">
        <f>IF('Unit Types - Emission Rates'!#REF!=0,"",'Unit Types - Emission Rates'!#REF!)</f>
        <v>#REF!</v>
      </c>
      <c r="D1192" s="269" t="e">
        <f>IF('Unit Types - Emission Rates'!#REF!=0,"",'Unit Types - Emission Rates'!#REF!)</f>
        <v>#REF!</v>
      </c>
      <c r="E1192" s="269" t="e">
        <f>IF('Unit Types - Emission Rates'!#REF!="","",'Unit Types - Emission Rates'!#REF!)</f>
        <v>#REF!</v>
      </c>
      <c r="F1192" s="269" t="e">
        <f>IF('Unit Types - Emission Rates'!#REF!="","",'Unit Types - Emission Rates'!#REF!)</f>
        <v>#REF!</v>
      </c>
      <c r="G1192" s="261"/>
      <c r="H1192" s="262"/>
      <c r="I1192" s="259"/>
    </row>
    <row r="1193" spans="1:9" x14ac:dyDescent="0.2">
      <c r="A1193" s="265" t="s">
        <v>433</v>
      </c>
      <c r="B1193" s="269" t="e">
        <f>IF('Unit Types - Emission Rates'!#REF!=0,"",'Unit Types - Emission Rates'!#REF!)</f>
        <v>#REF!</v>
      </c>
      <c r="C1193" s="269" t="e">
        <f>IF('Unit Types - Emission Rates'!#REF!=0,"",'Unit Types - Emission Rates'!#REF!)</f>
        <v>#REF!</v>
      </c>
      <c r="D1193" s="269" t="e">
        <f>IF('Unit Types - Emission Rates'!#REF!=0,"",'Unit Types - Emission Rates'!#REF!)</f>
        <v>#REF!</v>
      </c>
      <c r="E1193" s="269" t="e">
        <f>IF('Unit Types - Emission Rates'!#REF!="","",'Unit Types - Emission Rates'!#REF!)</f>
        <v>#REF!</v>
      </c>
      <c r="F1193" s="269" t="e">
        <f>IF('Unit Types - Emission Rates'!#REF!="","",'Unit Types - Emission Rates'!#REF!)</f>
        <v>#REF!</v>
      </c>
      <c r="G1193" s="261"/>
      <c r="H1193" s="262"/>
      <c r="I1193" s="259"/>
    </row>
    <row r="1194" spans="1:9" x14ac:dyDescent="0.2">
      <c r="A1194" s="265" t="s">
        <v>433</v>
      </c>
      <c r="B1194" s="269" t="e">
        <f>IF('Unit Types - Emission Rates'!#REF!=0,"",'Unit Types - Emission Rates'!#REF!)</f>
        <v>#REF!</v>
      </c>
      <c r="C1194" s="269" t="e">
        <f>IF('Unit Types - Emission Rates'!#REF!=0,"",'Unit Types - Emission Rates'!#REF!)</f>
        <v>#REF!</v>
      </c>
      <c r="D1194" s="269" t="e">
        <f>IF('Unit Types - Emission Rates'!#REF!=0,"",'Unit Types - Emission Rates'!#REF!)</f>
        <v>#REF!</v>
      </c>
      <c r="E1194" s="269" t="e">
        <f>IF('Unit Types - Emission Rates'!#REF!="","",'Unit Types - Emission Rates'!#REF!)</f>
        <v>#REF!</v>
      </c>
      <c r="F1194" s="269" t="e">
        <f>IF('Unit Types - Emission Rates'!#REF!="","",'Unit Types - Emission Rates'!#REF!)</f>
        <v>#REF!</v>
      </c>
      <c r="G1194" s="261"/>
      <c r="H1194" s="262"/>
      <c r="I1194" s="259"/>
    </row>
    <row r="1195" spans="1:9" x14ac:dyDescent="0.2">
      <c r="A1195" s="265" t="s">
        <v>433</v>
      </c>
      <c r="B1195" s="269" t="e">
        <f>IF('Unit Types - Emission Rates'!#REF!=0,"",'Unit Types - Emission Rates'!#REF!)</f>
        <v>#REF!</v>
      </c>
      <c r="C1195" s="269" t="e">
        <f>IF('Unit Types - Emission Rates'!#REF!=0,"",'Unit Types - Emission Rates'!#REF!)</f>
        <v>#REF!</v>
      </c>
      <c r="D1195" s="269" t="e">
        <f>IF('Unit Types - Emission Rates'!#REF!=0,"",'Unit Types - Emission Rates'!#REF!)</f>
        <v>#REF!</v>
      </c>
      <c r="E1195" s="269" t="e">
        <f>IF('Unit Types - Emission Rates'!#REF!="","",'Unit Types - Emission Rates'!#REF!)</f>
        <v>#REF!</v>
      </c>
      <c r="F1195" s="269" t="e">
        <f>IF('Unit Types - Emission Rates'!#REF!="","",'Unit Types - Emission Rates'!#REF!)</f>
        <v>#REF!</v>
      </c>
      <c r="G1195" s="261"/>
      <c r="H1195" s="262"/>
      <c r="I1195" s="259"/>
    </row>
    <row r="1196" spans="1:9" x14ac:dyDescent="0.2">
      <c r="A1196" s="265" t="s">
        <v>433</v>
      </c>
      <c r="B1196" s="269" t="e">
        <f>IF('Unit Types - Emission Rates'!#REF!=0,"",'Unit Types - Emission Rates'!#REF!)</f>
        <v>#REF!</v>
      </c>
      <c r="C1196" s="269" t="e">
        <f>IF('Unit Types - Emission Rates'!#REF!=0,"",'Unit Types - Emission Rates'!#REF!)</f>
        <v>#REF!</v>
      </c>
      <c r="D1196" s="269" t="e">
        <f>IF('Unit Types - Emission Rates'!#REF!=0,"",'Unit Types - Emission Rates'!#REF!)</f>
        <v>#REF!</v>
      </c>
      <c r="E1196" s="269" t="e">
        <f>IF('Unit Types - Emission Rates'!#REF!="","",'Unit Types - Emission Rates'!#REF!)</f>
        <v>#REF!</v>
      </c>
      <c r="F1196" s="269" t="e">
        <f>IF('Unit Types - Emission Rates'!#REF!="","",'Unit Types - Emission Rates'!#REF!)</f>
        <v>#REF!</v>
      </c>
      <c r="G1196" s="261"/>
      <c r="H1196" s="262"/>
      <c r="I1196" s="259"/>
    </row>
    <row r="1197" spans="1:9" x14ac:dyDescent="0.2">
      <c r="A1197" s="265" t="s">
        <v>433</v>
      </c>
      <c r="B1197" s="269" t="e">
        <f>IF('Unit Types - Emission Rates'!#REF!=0,"",'Unit Types - Emission Rates'!#REF!)</f>
        <v>#REF!</v>
      </c>
      <c r="C1197" s="269" t="e">
        <f>IF('Unit Types - Emission Rates'!#REF!=0,"",'Unit Types - Emission Rates'!#REF!)</f>
        <v>#REF!</v>
      </c>
      <c r="D1197" s="269" t="e">
        <f>IF('Unit Types - Emission Rates'!#REF!=0,"",'Unit Types - Emission Rates'!#REF!)</f>
        <v>#REF!</v>
      </c>
      <c r="E1197" s="269" t="e">
        <f>IF('Unit Types - Emission Rates'!#REF!="","",'Unit Types - Emission Rates'!#REF!)</f>
        <v>#REF!</v>
      </c>
      <c r="F1197" s="269" t="e">
        <f>IF('Unit Types - Emission Rates'!#REF!="","",'Unit Types - Emission Rates'!#REF!)</f>
        <v>#REF!</v>
      </c>
      <c r="G1197" s="261"/>
      <c r="H1197" s="262"/>
      <c r="I1197" s="259"/>
    </row>
    <row r="1198" spans="1:9" x14ac:dyDescent="0.2">
      <c r="A1198" s="265" t="s">
        <v>433</v>
      </c>
      <c r="B1198" s="269" t="e">
        <f>IF('Unit Types - Emission Rates'!#REF!=0,"",'Unit Types - Emission Rates'!#REF!)</f>
        <v>#REF!</v>
      </c>
      <c r="C1198" s="269" t="e">
        <f>IF('Unit Types - Emission Rates'!#REF!=0,"",'Unit Types - Emission Rates'!#REF!)</f>
        <v>#REF!</v>
      </c>
      <c r="D1198" s="269" t="e">
        <f>IF('Unit Types - Emission Rates'!#REF!=0,"",'Unit Types - Emission Rates'!#REF!)</f>
        <v>#REF!</v>
      </c>
      <c r="E1198" s="269" t="e">
        <f>IF('Unit Types - Emission Rates'!#REF!="","",'Unit Types - Emission Rates'!#REF!)</f>
        <v>#REF!</v>
      </c>
      <c r="F1198" s="269" t="e">
        <f>IF('Unit Types - Emission Rates'!#REF!="","",'Unit Types - Emission Rates'!#REF!)</f>
        <v>#REF!</v>
      </c>
      <c r="G1198" s="261"/>
      <c r="H1198" s="262"/>
      <c r="I1198" s="259"/>
    </row>
    <row r="1199" spans="1:9" x14ac:dyDescent="0.2">
      <c r="A1199" s="265" t="s">
        <v>433</v>
      </c>
      <c r="B1199" s="269" t="e">
        <f>IF('Unit Types - Emission Rates'!#REF!=0,"",'Unit Types - Emission Rates'!#REF!)</f>
        <v>#REF!</v>
      </c>
      <c r="C1199" s="269" t="e">
        <f>IF('Unit Types - Emission Rates'!#REF!=0,"",'Unit Types - Emission Rates'!#REF!)</f>
        <v>#REF!</v>
      </c>
      <c r="D1199" s="269" t="e">
        <f>IF('Unit Types - Emission Rates'!#REF!=0,"",'Unit Types - Emission Rates'!#REF!)</f>
        <v>#REF!</v>
      </c>
      <c r="E1199" s="269" t="e">
        <f>IF('Unit Types - Emission Rates'!#REF!="","",'Unit Types - Emission Rates'!#REF!)</f>
        <v>#REF!</v>
      </c>
      <c r="F1199" s="269" t="e">
        <f>IF('Unit Types - Emission Rates'!#REF!="","",'Unit Types - Emission Rates'!#REF!)</f>
        <v>#REF!</v>
      </c>
      <c r="G1199" s="261"/>
      <c r="H1199" s="262"/>
      <c r="I1199" s="259"/>
    </row>
    <row r="1200" spans="1:9" x14ac:dyDescent="0.2">
      <c r="A1200" s="265" t="s">
        <v>433</v>
      </c>
      <c r="B1200" s="269" t="e">
        <f>IF('Unit Types - Emission Rates'!#REF!=0,"",'Unit Types - Emission Rates'!#REF!)</f>
        <v>#REF!</v>
      </c>
      <c r="C1200" s="269" t="e">
        <f>IF('Unit Types - Emission Rates'!#REF!=0,"",'Unit Types - Emission Rates'!#REF!)</f>
        <v>#REF!</v>
      </c>
      <c r="D1200" s="269" t="e">
        <f>IF('Unit Types - Emission Rates'!#REF!=0,"",'Unit Types - Emission Rates'!#REF!)</f>
        <v>#REF!</v>
      </c>
      <c r="E1200" s="269" t="e">
        <f>IF('Unit Types - Emission Rates'!#REF!="","",'Unit Types - Emission Rates'!#REF!)</f>
        <v>#REF!</v>
      </c>
      <c r="F1200" s="269" t="e">
        <f>IF('Unit Types - Emission Rates'!#REF!="","",'Unit Types - Emission Rates'!#REF!)</f>
        <v>#REF!</v>
      </c>
      <c r="G1200" s="261"/>
      <c r="H1200" s="262"/>
      <c r="I1200" s="259"/>
    </row>
    <row r="1201" spans="1:9" x14ac:dyDescent="0.2">
      <c r="A1201" s="265" t="s">
        <v>433</v>
      </c>
      <c r="B1201" s="269" t="e">
        <f>IF('Unit Types - Emission Rates'!#REF!=0,"",'Unit Types - Emission Rates'!#REF!)</f>
        <v>#REF!</v>
      </c>
      <c r="C1201" s="269" t="e">
        <f>IF('Unit Types - Emission Rates'!#REF!=0,"",'Unit Types - Emission Rates'!#REF!)</f>
        <v>#REF!</v>
      </c>
      <c r="D1201" s="269" t="e">
        <f>IF('Unit Types - Emission Rates'!#REF!=0,"",'Unit Types - Emission Rates'!#REF!)</f>
        <v>#REF!</v>
      </c>
      <c r="E1201" s="269" t="e">
        <f>IF('Unit Types - Emission Rates'!#REF!="","",'Unit Types - Emission Rates'!#REF!)</f>
        <v>#REF!</v>
      </c>
      <c r="F1201" s="269" t="e">
        <f>IF('Unit Types - Emission Rates'!#REF!="","",'Unit Types - Emission Rates'!#REF!)</f>
        <v>#REF!</v>
      </c>
      <c r="G1201" s="261"/>
      <c r="H1201" s="262"/>
      <c r="I1201" s="259"/>
    </row>
    <row r="1202" spans="1:9" x14ac:dyDescent="0.2">
      <c r="A1202" s="265" t="s">
        <v>433</v>
      </c>
      <c r="B1202" s="269" t="e">
        <f>IF('Unit Types - Emission Rates'!#REF!=0,"",'Unit Types - Emission Rates'!#REF!)</f>
        <v>#REF!</v>
      </c>
      <c r="C1202" s="269" t="e">
        <f>IF('Unit Types - Emission Rates'!#REF!=0,"",'Unit Types - Emission Rates'!#REF!)</f>
        <v>#REF!</v>
      </c>
      <c r="D1202" s="269" t="e">
        <f>IF('Unit Types - Emission Rates'!#REF!=0,"",'Unit Types - Emission Rates'!#REF!)</f>
        <v>#REF!</v>
      </c>
      <c r="E1202" s="269" t="e">
        <f>IF('Unit Types - Emission Rates'!#REF!="","",'Unit Types - Emission Rates'!#REF!)</f>
        <v>#REF!</v>
      </c>
      <c r="F1202" s="269" t="e">
        <f>IF('Unit Types - Emission Rates'!#REF!="","",'Unit Types - Emission Rates'!#REF!)</f>
        <v>#REF!</v>
      </c>
      <c r="G1202" s="261"/>
      <c r="H1202" s="262"/>
      <c r="I1202" s="259"/>
    </row>
    <row r="1203" spans="1:9" x14ac:dyDescent="0.2">
      <c r="A1203" s="265" t="s">
        <v>433</v>
      </c>
      <c r="B1203" s="269" t="e">
        <f>IF('Unit Types - Emission Rates'!#REF!=0,"",'Unit Types - Emission Rates'!#REF!)</f>
        <v>#REF!</v>
      </c>
      <c r="C1203" s="269" t="e">
        <f>IF('Unit Types - Emission Rates'!#REF!=0,"",'Unit Types - Emission Rates'!#REF!)</f>
        <v>#REF!</v>
      </c>
      <c r="D1203" s="269" t="e">
        <f>IF('Unit Types - Emission Rates'!#REF!=0,"",'Unit Types - Emission Rates'!#REF!)</f>
        <v>#REF!</v>
      </c>
      <c r="E1203" s="269" t="e">
        <f>IF('Unit Types - Emission Rates'!#REF!="","",'Unit Types - Emission Rates'!#REF!)</f>
        <v>#REF!</v>
      </c>
      <c r="F1203" s="269" t="e">
        <f>IF('Unit Types - Emission Rates'!#REF!="","",'Unit Types - Emission Rates'!#REF!)</f>
        <v>#REF!</v>
      </c>
      <c r="G1203" s="261"/>
      <c r="H1203" s="262"/>
      <c r="I1203" s="259"/>
    </row>
    <row r="1204" spans="1:9" x14ac:dyDescent="0.2">
      <c r="A1204" s="265" t="s">
        <v>433</v>
      </c>
      <c r="B1204" s="269" t="e">
        <f>IF('Unit Types - Emission Rates'!#REF!=0,"",'Unit Types - Emission Rates'!#REF!)</f>
        <v>#REF!</v>
      </c>
      <c r="C1204" s="269" t="e">
        <f>IF('Unit Types - Emission Rates'!#REF!=0,"",'Unit Types - Emission Rates'!#REF!)</f>
        <v>#REF!</v>
      </c>
      <c r="D1204" s="269" t="e">
        <f>IF('Unit Types - Emission Rates'!#REF!=0,"",'Unit Types - Emission Rates'!#REF!)</f>
        <v>#REF!</v>
      </c>
      <c r="E1204" s="269" t="e">
        <f>IF('Unit Types - Emission Rates'!#REF!="","",'Unit Types - Emission Rates'!#REF!)</f>
        <v>#REF!</v>
      </c>
      <c r="F1204" s="269" t="e">
        <f>IF('Unit Types - Emission Rates'!#REF!="","",'Unit Types - Emission Rates'!#REF!)</f>
        <v>#REF!</v>
      </c>
      <c r="G1204" s="261"/>
      <c r="H1204" s="262"/>
      <c r="I1204" s="259"/>
    </row>
    <row r="1205" spans="1:9" x14ac:dyDescent="0.2">
      <c r="A1205" s="265" t="s">
        <v>433</v>
      </c>
      <c r="B1205" s="269" t="e">
        <f>IF('Unit Types - Emission Rates'!#REF!=0,"",'Unit Types - Emission Rates'!#REF!)</f>
        <v>#REF!</v>
      </c>
      <c r="C1205" s="269" t="e">
        <f>IF('Unit Types - Emission Rates'!#REF!=0,"",'Unit Types - Emission Rates'!#REF!)</f>
        <v>#REF!</v>
      </c>
      <c r="D1205" s="269" t="e">
        <f>IF('Unit Types - Emission Rates'!#REF!=0,"",'Unit Types - Emission Rates'!#REF!)</f>
        <v>#REF!</v>
      </c>
      <c r="E1205" s="269" t="e">
        <f>IF('Unit Types - Emission Rates'!#REF!="","",'Unit Types - Emission Rates'!#REF!)</f>
        <v>#REF!</v>
      </c>
      <c r="F1205" s="269" t="e">
        <f>IF('Unit Types - Emission Rates'!#REF!="","",'Unit Types - Emission Rates'!#REF!)</f>
        <v>#REF!</v>
      </c>
      <c r="G1205" s="261"/>
      <c r="H1205" s="262"/>
      <c r="I1205" s="259"/>
    </row>
    <row r="1206" spans="1:9" x14ac:dyDescent="0.2">
      <c r="A1206" s="265" t="s">
        <v>433</v>
      </c>
      <c r="B1206" s="269" t="e">
        <f>IF('Unit Types - Emission Rates'!#REF!=0,"",'Unit Types - Emission Rates'!#REF!)</f>
        <v>#REF!</v>
      </c>
      <c r="C1206" s="269" t="e">
        <f>IF('Unit Types - Emission Rates'!#REF!=0,"",'Unit Types - Emission Rates'!#REF!)</f>
        <v>#REF!</v>
      </c>
      <c r="D1206" s="269" t="e">
        <f>IF('Unit Types - Emission Rates'!#REF!=0,"",'Unit Types - Emission Rates'!#REF!)</f>
        <v>#REF!</v>
      </c>
      <c r="E1206" s="269" t="e">
        <f>IF('Unit Types - Emission Rates'!#REF!="","",'Unit Types - Emission Rates'!#REF!)</f>
        <v>#REF!</v>
      </c>
      <c r="F1206" s="269" t="e">
        <f>IF('Unit Types - Emission Rates'!#REF!="","",'Unit Types - Emission Rates'!#REF!)</f>
        <v>#REF!</v>
      </c>
      <c r="G1206" s="261"/>
      <c r="H1206" s="262"/>
      <c r="I1206" s="259"/>
    </row>
    <row r="1207" spans="1:9" x14ac:dyDescent="0.2">
      <c r="A1207" s="265" t="s">
        <v>433</v>
      </c>
      <c r="B1207" s="269" t="e">
        <f>IF('Unit Types - Emission Rates'!#REF!=0,"",'Unit Types - Emission Rates'!#REF!)</f>
        <v>#REF!</v>
      </c>
      <c r="C1207" s="269" t="e">
        <f>IF('Unit Types - Emission Rates'!#REF!=0,"",'Unit Types - Emission Rates'!#REF!)</f>
        <v>#REF!</v>
      </c>
      <c r="D1207" s="269" t="e">
        <f>IF('Unit Types - Emission Rates'!#REF!=0,"",'Unit Types - Emission Rates'!#REF!)</f>
        <v>#REF!</v>
      </c>
      <c r="E1207" s="269" t="e">
        <f>IF('Unit Types - Emission Rates'!#REF!="","",'Unit Types - Emission Rates'!#REF!)</f>
        <v>#REF!</v>
      </c>
      <c r="F1207" s="269" t="e">
        <f>IF('Unit Types - Emission Rates'!#REF!="","",'Unit Types - Emission Rates'!#REF!)</f>
        <v>#REF!</v>
      </c>
      <c r="G1207" s="261"/>
      <c r="H1207" s="262"/>
      <c r="I1207" s="259"/>
    </row>
    <row r="1208" spans="1:9" x14ac:dyDescent="0.2">
      <c r="A1208" s="265" t="s">
        <v>433</v>
      </c>
      <c r="B1208" s="269" t="e">
        <f>IF('Unit Types - Emission Rates'!#REF!=0,"",'Unit Types - Emission Rates'!#REF!)</f>
        <v>#REF!</v>
      </c>
      <c r="C1208" s="269" t="e">
        <f>IF('Unit Types - Emission Rates'!#REF!=0,"",'Unit Types - Emission Rates'!#REF!)</f>
        <v>#REF!</v>
      </c>
      <c r="D1208" s="269" t="e">
        <f>IF('Unit Types - Emission Rates'!#REF!=0,"",'Unit Types - Emission Rates'!#REF!)</f>
        <v>#REF!</v>
      </c>
      <c r="E1208" s="269" t="e">
        <f>IF('Unit Types - Emission Rates'!#REF!="","",'Unit Types - Emission Rates'!#REF!)</f>
        <v>#REF!</v>
      </c>
      <c r="F1208" s="269" t="e">
        <f>IF('Unit Types - Emission Rates'!#REF!="","",'Unit Types - Emission Rates'!#REF!)</f>
        <v>#REF!</v>
      </c>
      <c r="G1208" s="261"/>
      <c r="H1208" s="262"/>
      <c r="I1208" s="259"/>
    </row>
    <row r="1209" spans="1:9" x14ac:dyDescent="0.2">
      <c r="A1209" s="265" t="s">
        <v>433</v>
      </c>
      <c r="B1209" s="269" t="e">
        <f>IF('Unit Types - Emission Rates'!#REF!=0,"",'Unit Types - Emission Rates'!#REF!)</f>
        <v>#REF!</v>
      </c>
      <c r="C1209" s="269" t="e">
        <f>IF('Unit Types - Emission Rates'!#REF!=0,"",'Unit Types - Emission Rates'!#REF!)</f>
        <v>#REF!</v>
      </c>
      <c r="D1209" s="269" t="e">
        <f>IF('Unit Types - Emission Rates'!#REF!=0,"",'Unit Types - Emission Rates'!#REF!)</f>
        <v>#REF!</v>
      </c>
      <c r="E1209" s="269" t="e">
        <f>IF('Unit Types - Emission Rates'!#REF!="","",'Unit Types - Emission Rates'!#REF!)</f>
        <v>#REF!</v>
      </c>
      <c r="F1209" s="269" t="e">
        <f>IF('Unit Types - Emission Rates'!#REF!="","",'Unit Types - Emission Rates'!#REF!)</f>
        <v>#REF!</v>
      </c>
      <c r="G1209" s="261"/>
      <c r="H1209" s="262"/>
      <c r="I1209" s="259"/>
    </row>
    <row r="1210" spans="1:9" x14ac:dyDescent="0.2">
      <c r="A1210" s="265" t="s">
        <v>433</v>
      </c>
      <c r="B1210" s="269" t="e">
        <f>IF('Unit Types - Emission Rates'!#REF!=0,"",'Unit Types - Emission Rates'!#REF!)</f>
        <v>#REF!</v>
      </c>
      <c r="C1210" s="269" t="e">
        <f>IF('Unit Types - Emission Rates'!#REF!=0,"",'Unit Types - Emission Rates'!#REF!)</f>
        <v>#REF!</v>
      </c>
      <c r="D1210" s="269" t="e">
        <f>IF('Unit Types - Emission Rates'!#REF!=0,"",'Unit Types - Emission Rates'!#REF!)</f>
        <v>#REF!</v>
      </c>
      <c r="E1210" s="269" t="e">
        <f>IF('Unit Types - Emission Rates'!#REF!="","",'Unit Types - Emission Rates'!#REF!)</f>
        <v>#REF!</v>
      </c>
      <c r="F1210" s="269" t="e">
        <f>IF('Unit Types - Emission Rates'!#REF!="","",'Unit Types - Emission Rates'!#REF!)</f>
        <v>#REF!</v>
      </c>
      <c r="G1210" s="261"/>
      <c r="H1210" s="262"/>
      <c r="I1210" s="259"/>
    </row>
    <row r="1211" spans="1:9" x14ac:dyDescent="0.2">
      <c r="A1211" s="265" t="s">
        <v>433</v>
      </c>
      <c r="B1211" s="269" t="e">
        <f>IF('Unit Types - Emission Rates'!#REF!=0,"",'Unit Types - Emission Rates'!#REF!)</f>
        <v>#REF!</v>
      </c>
      <c r="C1211" s="269" t="e">
        <f>IF('Unit Types - Emission Rates'!#REF!=0,"",'Unit Types - Emission Rates'!#REF!)</f>
        <v>#REF!</v>
      </c>
      <c r="D1211" s="269" t="e">
        <f>IF('Unit Types - Emission Rates'!#REF!=0,"",'Unit Types - Emission Rates'!#REF!)</f>
        <v>#REF!</v>
      </c>
      <c r="E1211" s="269" t="e">
        <f>IF('Unit Types - Emission Rates'!#REF!="","",'Unit Types - Emission Rates'!#REF!)</f>
        <v>#REF!</v>
      </c>
      <c r="F1211" s="269" t="e">
        <f>IF('Unit Types - Emission Rates'!#REF!="","",'Unit Types - Emission Rates'!#REF!)</f>
        <v>#REF!</v>
      </c>
      <c r="G1211" s="261"/>
      <c r="H1211" s="262"/>
      <c r="I1211" s="259"/>
    </row>
    <row r="1212" spans="1:9" x14ac:dyDescent="0.2">
      <c r="A1212" s="265" t="s">
        <v>433</v>
      </c>
      <c r="B1212" s="269" t="e">
        <f>IF('Unit Types - Emission Rates'!#REF!=0,"",'Unit Types - Emission Rates'!#REF!)</f>
        <v>#REF!</v>
      </c>
      <c r="C1212" s="269" t="e">
        <f>IF('Unit Types - Emission Rates'!#REF!=0,"",'Unit Types - Emission Rates'!#REF!)</f>
        <v>#REF!</v>
      </c>
      <c r="D1212" s="269" t="e">
        <f>IF('Unit Types - Emission Rates'!#REF!=0,"",'Unit Types - Emission Rates'!#REF!)</f>
        <v>#REF!</v>
      </c>
      <c r="E1212" s="269" t="e">
        <f>IF('Unit Types - Emission Rates'!#REF!="","",'Unit Types - Emission Rates'!#REF!)</f>
        <v>#REF!</v>
      </c>
      <c r="F1212" s="269" t="e">
        <f>IF('Unit Types - Emission Rates'!#REF!="","",'Unit Types - Emission Rates'!#REF!)</f>
        <v>#REF!</v>
      </c>
      <c r="G1212" s="261"/>
      <c r="H1212" s="262"/>
      <c r="I1212" s="259"/>
    </row>
    <row r="1213" spans="1:9" x14ac:dyDescent="0.2">
      <c r="A1213" s="265" t="s">
        <v>433</v>
      </c>
      <c r="B1213" s="269" t="e">
        <f>IF('Unit Types - Emission Rates'!#REF!=0,"",'Unit Types - Emission Rates'!#REF!)</f>
        <v>#REF!</v>
      </c>
      <c r="C1213" s="269" t="e">
        <f>IF('Unit Types - Emission Rates'!#REF!=0,"",'Unit Types - Emission Rates'!#REF!)</f>
        <v>#REF!</v>
      </c>
      <c r="D1213" s="269" t="e">
        <f>IF('Unit Types - Emission Rates'!#REF!=0,"",'Unit Types - Emission Rates'!#REF!)</f>
        <v>#REF!</v>
      </c>
      <c r="E1213" s="269" t="e">
        <f>IF('Unit Types - Emission Rates'!#REF!="","",'Unit Types - Emission Rates'!#REF!)</f>
        <v>#REF!</v>
      </c>
      <c r="F1213" s="269" t="e">
        <f>IF('Unit Types - Emission Rates'!#REF!="","",'Unit Types - Emission Rates'!#REF!)</f>
        <v>#REF!</v>
      </c>
      <c r="G1213" s="261"/>
      <c r="H1213" s="262"/>
      <c r="I1213" s="259"/>
    </row>
    <row r="1214" spans="1:9" x14ac:dyDescent="0.2">
      <c r="A1214" s="265" t="s">
        <v>433</v>
      </c>
      <c r="B1214" s="269" t="e">
        <f>IF('Unit Types - Emission Rates'!#REF!=0,"",'Unit Types - Emission Rates'!#REF!)</f>
        <v>#REF!</v>
      </c>
      <c r="C1214" s="269" t="e">
        <f>IF('Unit Types - Emission Rates'!#REF!=0,"",'Unit Types - Emission Rates'!#REF!)</f>
        <v>#REF!</v>
      </c>
      <c r="D1214" s="269" t="e">
        <f>IF('Unit Types - Emission Rates'!#REF!=0,"",'Unit Types - Emission Rates'!#REF!)</f>
        <v>#REF!</v>
      </c>
      <c r="E1214" s="269" t="e">
        <f>IF('Unit Types - Emission Rates'!#REF!="","",'Unit Types - Emission Rates'!#REF!)</f>
        <v>#REF!</v>
      </c>
      <c r="F1214" s="269" t="e">
        <f>IF('Unit Types - Emission Rates'!#REF!="","",'Unit Types - Emission Rates'!#REF!)</f>
        <v>#REF!</v>
      </c>
      <c r="G1214" s="261"/>
      <c r="H1214" s="262"/>
      <c r="I1214" s="259"/>
    </row>
    <row r="1215" spans="1:9" x14ac:dyDescent="0.2">
      <c r="A1215" s="265" t="s">
        <v>433</v>
      </c>
      <c r="B1215" s="269" t="e">
        <f>IF('Unit Types - Emission Rates'!#REF!=0,"",'Unit Types - Emission Rates'!#REF!)</f>
        <v>#REF!</v>
      </c>
      <c r="C1215" s="269" t="e">
        <f>IF('Unit Types - Emission Rates'!#REF!=0,"",'Unit Types - Emission Rates'!#REF!)</f>
        <v>#REF!</v>
      </c>
      <c r="D1215" s="269" t="e">
        <f>IF('Unit Types - Emission Rates'!#REF!=0,"",'Unit Types - Emission Rates'!#REF!)</f>
        <v>#REF!</v>
      </c>
      <c r="E1215" s="269" t="e">
        <f>IF('Unit Types - Emission Rates'!#REF!="","",'Unit Types - Emission Rates'!#REF!)</f>
        <v>#REF!</v>
      </c>
      <c r="F1215" s="269" t="e">
        <f>IF('Unit Types - Emission Rates'!#REF!="","",'Unit Types - Emission Rates'!#REF!)</f>
        <v>#REF!</v>
      </c>
      <c r="G1215" s="261"/>
      <c r="H1215" s="262"/>
      <c r="I1215" s="259"/>
    </row>
    <row r="1216" spans="1:9" x14ac:dyDescent="0.2">
      <c r="A1216" s="265" t="s">
        <v>433</v>
      </c>
      <c r="B1216" s="269" t="e">
        <f>IF('Unit Types - Emission Rates'!#REF!=0,"",'Unit Types - Emission Rates'!#REF!)</f>
        <v>#REF!</v>
      </c>
      <c r="C1216" s="269" t="e">
        <f>IF('Unit Types - Emission Rates'!#REF!=0,"",'Unit Types - Emission Rates'!#REF!)</f>
        <v>#REF!</v>
      </c>
      <c r="D1216" s="269" t="e">
        <f>IF('Unit Types - Emission Rates'!#REF!=0,"",'Unit Types - Emission Rates'!#REF!)</f>
        <v>#REF!</v>
      </c>
      <c r="E1216" s="269" t="e">
        <f>IF('Unit Types - Emission Rates'!#REF!="","",'Unit Types - Emission Rates'!#REF!)</f>
        <v>#REF!</v>
      </c>
      <c r="F1216" s="269" t="e">
        <f>IF('Unit Types - Emission Rates'!#REF!="","",'Unit Types - Emission Rates'!#REF!)</f>
        <v>#REF!</v>
      </c>
      <c r="G1216" s="261"/>
      <c r="H1216" s="262"/>
      <c r="I1216" s="259"/>
    </row>
    <row r="1217" spans="1:9" x14ac:dyDescent="0.2">
      <c r="A1217" s="265" t="s">
        <v>433</v>
      </c>
      <c r="B1217" s="269" t="e">
        <f>IF('Unit Types - Emission Rates'!#REF!=0,"",'Unit Types - Emission Rates'!#REF!)</f>
        <v>#REF!</v>
      </c>
      <c r="C1217" s="269" t="e">
        <f>IF('Unit Types - Emission Rates'!#REF!=0,"",'Unit Types - Emission Rates'!#REF!)</f>
        <v>#REF!</v>
      </c>
      <c r="D1217" s="269" t="e">
        <f>IF('Unit Types - Emission Rates'!#REF!=0,"",'Unit Types - Emission Rates'!#REF!)</f>
        <v>#REF!</v>
      </c>
      <c r="E1217" s="269" t="e">
        <f>IF('Unit Types - Emission Rates'!#REF!="","",'Unit Types - Emission Rates'!#REF!)</f>
        <v>#REF!</v>
      </c>
      <c r="F1217" s="269" t="e">
        <f>IF('Unit Types - Emission Rates'!#REF!="","",'Unit Types - Emission Rates'!#REF!)</f>
        <v>#REF!</v>
      </c>
      <c r="G1217" s="261"/>
      <c r="H1217" s="262"/>
      <c r="I1217" s="259"/>
    </row>
    <row r="1218" spans="1:9" x14ac:dyDescent="0.2">
      <c r="A1218" s="265" t="s">
        <v>433</v>
      </c>
      <c r="B1218" s="269" t="e">
        <f>IF('Unit Types - Emission Rates'!#REF!=0,"",'Unit Types - Emission Rates'!#REF!)</f>
        <v>#REF!</v>
      </c>
      <c r="C1218" s="269" t="e">
        <f>IF('Unit Types - Emission Rates'!#REF!=0,"",'Unit Types - Emission Rates'!#REF!)</f>
        <v>#REF!</v>
      </c>
      <c r="D1218" s="269" t="e">
        <f>IF('Unit Types - Emission Rates'!#REF!=0,"",'Unit Types - Emission Rates'!#REF!)</f>
        <v>#REF!</v>
      </c>
      <c r="E1218" s="269" t="e">
        <f>IF('Unit Types - Emission Rates'!#REF!="","",'Unit Types - Emission Rates'!#REF!)</f>
        <v>#REF!</v>
      </c>
      <c r="F1218" s="269" t="e">
        <f>IF('Unit Types - Emission Rates'!#REF!="","",'Unit Types - Emission Rates'!#REF!)</f>
        <v>#REF!</v>
      </c>
      <c r="G1218" s="261"/>
      <c r="H1218" s="262"/>
      <c r="I1218" s="259"/>
    </row>
    <row r="1219" spans="1:9" x14ac:dyDescent="0.2">
      <c r="A1219" s="265" t="s">
        <v>433</v>
      </c>
      <c r="B1219" s="269" t="e">
        <f>IF('Unit Types - Emission Rates'!#REF!=0,"",'Unit Types - Emission Rates'!#REF!)</f>
        <v>#REF!</v>
      </c>
      <c r="C1219" s="269" t="e">
        <f>IF('Unit Types - Emission Rates'!#REF!=0,"",'Unit Types - Emission Rates'!#REF!)</f>
        <v>#REF!</v>
      </c>
      <c r="D1219" s="269" t="e">
        <f>IF('Unit Types - Emission Rates'!#REF!=0,"",'Unit Types - Emission Rates'!#REF!)</f>
        <v>#REF!</v>
      </c>
      <c r="E1219" s="269" t="e">
        <f>IF('Unit Types - Emission Rates'!#REF!="","",'Unit Types - Emission Rates'!#REF!)</f>
        <v>#REF!</v>
      </c>
      <c r="F1219" s="269" t="e">
        <f>IF('Unit Types - Emission Rates'!#REF!="","",'Unit Types - Emission Rates'!#REF!)</f>
        <v>#REF!</v>
      </c>
      <c r="G1219" s="261"/>
      <c r="H1219" s="262"/>
      <c r="I1219" s="259"/>
    </row>
    <row r="1220" spans="1:9" x14ac:dyDescent="0.2">
      <c r="A1220" s="265" t="s">
        <v>433</v>
      </c>
      <c r="B1220" s="269" t="e">
        <f>IF('Unit Types - Emission Rates'!#REF!=0,"",'Unit Types - Emission Rates'!#REF!)</f>
        <v>#REF!</v>
      </c>
      <c r="C1220" s="269" t="e">
        <f>IF('Unit Types - Emission Rates'!#REF!=0,"",'Unit Types - Emission Rates'!#REF!)</f>
        <v>#REF!</v>
      </c>
      <c r="D1220" s="269" t="e">
        <f>IF('Unit Types - Emission Rates'!#REF!=0,"",'Unit Types - Emission Rates'!#REF!)</f>
        <v>#REF!</v>
      </c>
      <c r="E1220" s="269" t="e">
        <f>IF('Unit Types - Emission Rates'!#REF!="","",'Unit Types - Emission Rates'!#REF!)</f>
        <v>#REF!</v>
      </c>
      <c r="F1220" s="269" t="e">
        <f>IF('Unit Types - Emission Rates'!#REF!="","",'Unit Types - Emission Rates'!#REF!)</f>
        <v>#REF!</v>
      </c>
      <c r="G1220" s="261"/>
      <c r="H1220" s="262"/>
      <c r="I1220" s="259"/>
    </row>
    <row r="1221" spans="1:9" x14ac:dyDescent="0.2">
      <c r="A1221" s="265" t="s">
        <v>433</v>
      </c>
      <c r="B1221" s="269" t="e">
        <f>IF('Unit Types - Emission Rates'!#REF!=0,"",'Unit Types - Emission Rates'!#REF!)</f>
        <v>#REF!</v>
      </c>
      <c r="C1221" s="269" t="e">
        <f>IF('Unit Types - Emission Rates'!#REF!=0,"",'Unit Types - Emission Rates'!#REF!)</f>
        <v>#REF!</v>
      </c>
      <c r="D1221" s="269" t="e">
        <f>IF('Unit Types - Emission Rates'!#REF!=0,"",'Unit Types - Emission Rates'!#REF!)</f>
        <v>#REF!</v>
      </c>
      <c r="E1221" s="269" t="e">
        <f>IF('Unit Types - Emission Rates'!#REF!="","",'Unit Types - Emission Rates'!#REF!)</f>
        <v>#REF!</v>
      </c>
      <c r="F1221" s="269" t="e">
        <f>IF('Unit Types - Emission Rates'!#REF!="","",'Unit Types - Emission Rates'!#REF!)</f>
        <v>#REF!</v>
      </c>
      <c r="G1221" s="261"/>
      <c r="H1221" s="262"/>
      <c r="I1221" s="259"/>
    </row>
    <row r="1222" spans="1:9" x14ac:dyDescent="0.2">
      <c r="A1222" s="265" t="s">
        <v>433</v>
      </c>
      <c r="B1222" s="269" t="e">
        <f>IF('Unit Types - Emission Rates'!#REF!=0,"",'Unit Types - Emission Rates'!#REF!)</f>
        <v>#REF!</v>
      </c>
      <c r="C1222" s="269" t="e">
        <f>IF('Unit Types - Emission Rates'!#REF!=0,"",'Unit Types - Emission Rates'!#REF!)</f>
        <v>#REF!</v>
      </c>
      <c r="D1222" s="269" t="e">
        <f>IF('Unit Types - Emission Rates'!#REF!=0,"",'Unit Types - Emission Rates'!#REF!)</f>
        <v>#REF!</v>
      </c>
      <c r="E1222" s="269" t="e">
        <f>IF('Unit Types - Emission Rates'!#REF!="","",'Unit Types - Emission Rates'!#REF!)</f>
        <v>#REF!</v>
      </c>
      <c r="F1222" s="269" t="e">
        <f>IF('Unit Types - Emission Rates'!#REF!="","",'Unit Types - Emission Rates'!#REF!)</f>
        <v>#REF!</v>
      </c>
      <c r="G1222" s="261"/>
      <c r="H1222" s="262"/>
      <c r="I1222" s="259"/>
    </row>
    <row r="1223" spans="1:9" x14ac:dyDescent="0.2">
      <c r="A1223" s="265" t="s">
        <v>433</v>
      </c>
      <c r="B1223" s="269" t="e">
        <f>IF('Unit Types - Emission Rates'!#REF!=0,"",'Unit Types - Emission Rates'!#REF!)</f>
        <v>#REF!</v>
      </c>
      <c r="C1223" s="269" t="e">
        <f>IF('Unit Types - Emission Rates'!#REF!=0,"",'Unit Types - Emission Rates'!#REF!)</f>
        <v>#REF!</v>
      </c>
      <c r="D1223" s="269" t="e">
        <f>IF('Unit Types - Emission Rates'!#REF!=0,"",'Unit Types - Emission Rates'!#REF!)</f>
        <v>#REF!</v>
      </c>
      <c r="E1223" s="269" t="e">
        <f>IF('Unit Types - Emission Rates'!#REF!="","",'Unit Types - Emission Rates'!#REF!)</f>
        <v>#REF!</v>
      </c>
      <c r="F1223" s="269" t="e">
        <f>IF('Unit Types - Emission Rates'!#REF!="","",'Unit Types - Emission Rates'!#REF!)</f>
        <v>#REF!</v>
      </c>
      <c r="G1223" s="261"/>
      <c r="H1223" s="262"/>
      <c r="I1223" s="259"/>
    </row>
    <row r="1224" spans="1:9" x14ac:dyDescent="0.2">
      <c r="A1224" s="265" t="s">
        <v>433</v>
      </c>
      <c r="B1224" s="269" t="e">
        <f>IF('Unit Types - Emission Rates'!#REF!=0,"",'Unit Types - Emission Rates'!#REF!)</f>
        <v>#REF!</v>
      </c>
      <c r="C1224" s="269" t="e">
        <f>IF('Unit Types - Emission Rates'!#REF!=0,"",'Unit Types - Emission Rates'!#REF!)</f>
        <v>#REF!</v>
      </c>
      <c r="D1224" s="269" t="e">
        <f>IF('Unit Types - Emission Rates'!#REF!=0,"",'Unit Types - Emission Rates'!#REF!)</f>
        <v>#REF!</v>
      </c>
      <c r="E1224" s="269" t="e">
        <f>IF('Unit Types - Emission Rates'!#REF!="","",'Unit Types - Emission Rates'!#REF!)</f>
        <v>#REF!</v>
      </c>
      <c r="F1224" s="269" t="e">
        <f>IF('Unit Types - Emission Rates'!#REF!="","",'Unit Types - Emission Rates'!#REF!)</f>
        <v>#REF!</v>
      </c>
      <c r="G1224" s="261"/>
      <c r="H1224" s="262"/>
      <c r="I1224" s="259"/>
    </row>
    <row r="1225" spans="1:9" x14ac:dyDescent="0.2">
      <c r="A1225" s="265" t="s">
        <v>433</v>
      </c>
      <c r="B1225" s="269" t="e">
        <f>IF('Unit Types - Emission Rates'!#REF!=0,"",'Unit Types - Emission Rates'!#REF!)</f>
        <v>#REF!</v>
      </c>
      <c r="C1225" s="269" t="e">
        <f>IF('Unit Types - Emission Rates'!#REF!=0,"",'Unit Types - Emission Rates'!#REF!)</f>
        <v>#REF!</v>
      </c>
      <c r="D1225" s="269" t="e">
        <f>IF('Unit Types - Emission Rates'!#REF!=0,"",'Unit Types - Emission Rates'!#REF!)</f>
        <v>#REF!</v>
      </c>
      <c r="E1225" s="269" t="e">
        <f>IF('Unit Types - Emission Rates'!#REF!="","",'Unit Types - Emission Rates'!#REF!)</f>
        <v>#REF!</v>
      </c>
      <c r="F1225" s="269" t="e">
        <f>IF('Unit Types - Emission Rates'!#REF!="","",'Unit Types - Emission Rates'!#REF!)</f>
        <v>#REF!</v>
      </c>
      <c r="G1225" s="261"/>
      <c r="H1225" s="262"/>
      <c r="I1225" s="259"/>
    </row>
    <row r="1226" spans="1:9" x14ac:dyDescent="0.2">
      <c r="A1226" s="265" t="s">
        <v>433</v>
      </c>
      <c r="B1226" s="269" t="e">
        <f>IF('Unit Types - Emission Rates'!#REF!=0,"",'Unit Types - Emission Rates'!#REF!)</f>
        <v>#REF!</v>
      </c>
      <c r="C1226" s="269" t="e">
        <f>IF('Unit Types - Emission Rates'!#REF!=0,"",'Unit Types - Emission Rates'!#REF!)</f>
        <v>#REF!</v>
      </c>
      <c r="D1226" s="269" t="e">
        <f>IF('Unit Types - Emission Rates'!#REF!=0,"",'Unit Types - Emission Rates'!#REF!)</f>
        <v>#REF!</v>
      </c>
      <c r="E1226" s="269" t="e">
        <f>IF('Unit Types - Emission Rates'!#REF!="","",'Unit Types - Emission Rates'!#REF!)</f>
        <v>#REF!</v>
      </c>
      <c r="F1226" s="269" t="e">
        <f>IF('Unit Types - Emission Rates'!#REF!="","",'Unit Types - Emission Rates'!#REF!)</f>
        <v>#REF!</v>
      </c>
      <c r="G1226" s="261"/>
      <c r="H1226" s="262"/>
      <c r="I1226" s="259"/>
    </row>
    <row r="1227" spans="1:9" x14ac:dyDescent="0.2">
      <c r="A1227" s="265" t="s">
        <v>433</v>
      </c>
      <c r="B1227" s="269" t="e">
        <f>IF('Unit Types - Emission Rates'!#REF!=0,"",'Unit Types - Emission Rates'!#REF!)</f>
        <v>#REF!</v>
      </c>
      <c r="C1227" s="269" t="e">
        <f>IF('Unit Types - Emission Rates'!#REF!=0,"",'Unit Types - Emission Rates'!#REF!)</f>
        <v>#REF!</v>
      </c>
      <c r="D1227" s="269" t="e">
        <f>IF('Unit Types - Emission Rates'!#REF!=0,"",'Unit Types - Emission Rates'!#REF!)</f>
        <v>#REF!</v>
      </c>
      <c r="E1227" s="269" t="e">
        <f>IF('Unit Types - Emission Rates'!#REF!="","",'Unit Types - Emission Rates'!#REF!)</f>
        <v>#REF!</v>
      </c>
      <c r="F1227" s="269" t="e">
        <f>IF('Unit Types - Emission Rates'!#REF!="","",'Unit Types - Emission Rates'!#REF!)</f>
        <v>#REF!</v>
      </c>
      <c r="G1227" s="261"/>
      <c r="H1227" s="262"/>
      <c r="I1227" s="259"/>
    </row>
    <row r="1228" spans="1:9" x14ac:dyDescent="0.2">
      <c r="A1228" s="265" t="s">
        <v>433</v>
      </c>
      <c r="B1228" s="269" t="e">
        <f>IF('Unit Types - Emission Rates'!#REF!=0,"",'Unit Types - Emission Rates'!#REF!)</f>
        <v>#REF!</v>
      </c>
      <c r="C1228" s="269" t="e">
        <f>IF('Unit Types - Emission Rates'!#REF!=0,"",'Unit Types - Emission Rates'!#REF!)</f>
        <v>#REF!</v>
      </c>
      <c r="D1228" s="269" t="e">
        <f>IF('Unit Types - Emission Rates'!#REF!=0,"",'Unit Types - Emission Rates'!#REF!)</f>
        <v>#REF!</v>
      </c>
      <c r="E1228" s="269" t="e">
        <f>IF('Unit Types - Emission Rates'!#REF!="","",'Unit Types - Emission Rates'!#REF!)</f>
        <v>#REF!</v>
      </c>
      <c r="F1228" s="269" t="e">
        <f>IF('Unit Types - Emission Rates'!#REF!="","",'Unit Types - Emission Rates'!#REF!)</f>
        <v>#REF!</v>
      </c>
      <c r="G1228" s="261"/>
      <c r="H1228" s="262"/>
      <c r="I1228" s="259"/>
    </row>
    <row r="1229" spans="1:9" x14ac:dyDescent="0.2">
      <c r="A1229" s="265" t="s">
        <v>433</v>
      </c>
      <c r="B1229" s="269" t="e">
        <f>IF('Unit Types - Emission Rates'!#REF!=0,"",'Unit Types - Emission Rates'!#REF!)</f>
        <v>#REF!</v>
      </c>
      <c r="C1229" s="269" t="e">
        <f>IF('Unit Types - Emission Rates'!#REF!=0,"",'Unit Types - Emission Rates'!#REF!)</f>
        <v>#REF!</v>
      </c>
      <c r="D1229" s="269" t="e">
        <f>IF('Unit Types - Emission Rates'!#REF!=0,"",'Unit Types - Emission Rates'!#REF!)</f>
        <v>#REF!</v>
      </c>
      <c r="E1229" s="269" t="e">
        <f>IF('Unit Types - Emission Rates'!#REF!="","",'Unit Types - Emission Rates'!#REF!)</f>
        <v>#REF!</v>
      </c>
      <c r="F1229" s="269" t="e">
        <f>IF('Unit Types - Emission Rates'!#REF!="","",'Unit Types - Emission Rates'!#REF!)</f>
        <v>#REF!</v>
      </c>
      <c r="G1229" s="261"/>
      <c r="H1229" s="262"/>
      <c r="I1229" s="259"/>
    </row>
    <row r="1230" spans="1:9" x14ac:dyDescent="0.2">
      <c r="A1230" s="265" t="s">
        <v>433</v>
      </c>
      <c r="B1230" s="269" t="e">
        <f>IF('Unit Types - Emission Rates'!#REF!=0,"",'Unit Types - Emission Rates'!#REF!)</f>
        <v>#REF!</v>
      </c>
      <c r="C1230" s="269" t="e">
        <f>IF('Unit Types - Emission Rates'!#REF!=0,"",'Unit Types - Emission Rates'!#REF!)</f>
        <v>#REF!</v>
      </c>
      <c r="D1230" s="269" t="e">
        <f>IF('Unit Types - Emission Rates'!#REF!=0,"",'Unit Types - Emission Rates'!#REF!)</f>
        <v>#REF!</v>
      </c>
      <c r="E1230" s="269" t="e">
        <f>IF('Unit Types - Emission Rates'!#REF!="","",'Unit Types - Emission Rates'!#REF!)</f>
        <v>#REF!</v>
      </c>
      <c r="F1230" s="269" t="e">
        <f>IF('Unit Types - Emission Rates'!#REF!="","",'Unit Types - Emission Rates'!#REF!)</f>
        <v>#REF!</v>
      </c>
      <c r="G1230" s="261"/>
      <c r="H1230" s="262"/>
      <c r="I1230" s="259"/>
    </row>
    <row r="1231" spans="1:9" x14ac:dyDescent="0.2">
      <c r="A1231" s="265" t="s">
        <v>433</v>
      </c>
      <c r="B1231" s="269" t="e">
        <f>IF('Unit Types - Emission Rates'!#REF!=0,"",'Unit Types - Emission Rates'!#REF!)</f>
        <v>#REF!</v>
      </c>
      <c r="C1231" s="269" t="e">
        <f>IF('Unit Types - Emission Rates'!#REF!=0,"",'Unit Types - Emission Rates'!#REF!)</f>
        <v>#REF!</v>
      </c>
      <c r="D1231" s="269" t="e">
        <f>IF('Unit Types - Emission Rates'!#REF!=0,"",'Unit Types - Emission Rates'!#REF!)</f>
        <v>#REF!</v>
      </c>
      <c r="E1231" s="269" t="e">
        <f>IF('Unit Types - Emission Rates'!#REF!="","",'Unit Types - Emission Rates'!#REF!)</f>
        <v>#REF!</v>
      </c>
      <c r="F1231" s="269" t="e">
        <f>IF('Unit Types - Emission Rates'!#REF!="","",'Unit Types - Emission Rates'!#REF!)</f>
        <v>#REF!</v>
      </c>
      <c r="G1231" s="261"/>
      <c r="H1231" s="262"/>
      <c r="I1231" s="259"/>
    </row>
    <row r="1232" spans="1:9" x14ac:dyDescent="0.2">
      <c r="A1232" s="265" t="s">
        <v>433</v>
      </c>
      <c r="B1232" s="269" t="e">
        <f>IF('Unit Types - Emission Rates'!#REF!=0,"",'Unit Types - Emission Rates'!#REF!)</f>
        <v>#REF!</v>
      </c>
      <c r="C1232" s="269" t="e">
        <f>IF('Unit Types - Emission Rates'!#REF!=0,"",'Unit Types - Emission Rates'!#REF!)</f>
        <v>#REF!</v>
      </c>
      <c r="D1232" s="269" t="e">
        <f>IF('Unit Types - Emission Rates'!#REF!=0,"",'Unit Types - Emission Rates'!#REF!)</f>
        <v>#REF!</v>
      </c>
      <c r="E1232" s="269" t="e">
        <f>IF('Unit Types - Emission Rates'!#REF!="","",'Unit Types - Emission Rates'!#REF!)</f>
        <v>#REF!</v>
      </c>
      <c r="F1232" s="269" t="e">
        <f>IF('Unit Types - Emission Rates'!#REF!="","",'Unit Types - Emission Rates'!#REF!)</f>
        <v>#REF!</v>
      </c>
      <c r="G1232" s="261"/>
      <c r="H1232" s="262"/>
      <c r="I1232" s="259"/>
    </row>
    <row r="1233" spans="1:9" x14ac:dyDescent="0.2">
      <c r="A1233" s="265" t="s">
        <v>433</v>
      </c>
      <c r="B1233" s="269" t="e">
        <f>IF('Unit Types - Emission Rates'!#REF!=0,"",'Unit Types - Emission Rates'!#REF!)</f>
        <v>#REF!</v>
      </c>
      <c r="C1233" s="269" t="e">
        <f>IF('Unit Types - Emission Rates'!#REF!=0,"",'Unit Types - Emission Rates'!#REF!)</f>
        <v>#REF!</v>
      </c>
      <c r="D1233" s="269" t="e">
        <f>IF('Unit Types - Emission Rates'!#REF!=0,"",'Unit Types - Emission Rates'!#REF!)</f>
        <v>#REF!</v>
      </c>
      <c r="E1233" s="269" t="e">
        <f>IF('Unit Types - Emission Rates'!#REF!="","",'Unit Types - Emission Rates'!#REF!)</f>
        <v>#REF!</v>
      </c>
      <c r="F1233" s="269" t="e">
        <f>IF('Unit Types - Emission Rates'!#REF!="","",'Unit Types - Emission Rates'!#REF!)</f>
        <v>#REF!</v>
      </c>
      <c r="G1233" s="261"/>
      <c r="H1233" s="262"/>
      <c r="I1233" s="259"/>
    </row>
    <row r="1234" spans="1:9" x14ac:dyDescent="0.2">
      <c r="A1234" s="265" t="s">
        <v>433</v>
      </c>
      <c r="B1234" s="269" t="e">
        <f>IF('Unit Types - Emission Rates'!#REF!=0,"",'Unit Types - Emission Rates'!#REF!)</f>
        <v>#REF!</v>
      </c>
      <c r="C1234" s="269" t="e">
        <f>IF('Unit Types - Emission Rates'!#REF!=0,"",'Unit Types - Emission Rates'!#REF!)</f>
        <v>#REF!</v>
      </c>
      <c r="D1234" s="269" t="e">
        <f>IF('Unit Types - Emission Rates'!#REF!=0,"",'Unit Types - Emission Rates'!#REF!)</f>
        <v>#REF!</v>
      </c>
      <c r="E1234" s="269" t="e">
        <f>IF('Unit Types - Emission Rates'!#REF!="","",'Unit Types - Emission Rates'!#REF!)</f>
        <v>#REF!</v>
      </c>
      <c r="F1234" s="269" t="e">
        <f>IF('Unit Types - Emission Rates'!#REF!="","",'Unit Types - Emission Rates'!#REF!)</f>
        <v>#REF!</v>
      </c>
      <c r="G1234" s="261"/>
      <c r="H1234" s="262"/>
      <c r="I1234" s="259"/>
    </row>
    <row r="1235" spans="1:9" x14ac:dyDescent="0.2">
      <c r="A1235" s="265" t="s">
        <v>433</v>
      </c>
      <c r="B1235" s="269" t="e">
        <f>IF('Unit Types - Emission Rates'!#REF!=0,"",'Unit Types - Emission Rates'!#REF!)</f>
        <v>#REF!</v>
      </c>
      <c r="C1235" s="269" t="e">
        <f>IF('Unit Types - Emission Rates'!#REF!=0,"",'Unit Types - Emission Rates'!#REF!)</f>
        <v>#REF!</v>
      </c>
      <c r="D1235" s="269" t="e">
        <f>IF('Unit Types - Emission Rates'!#REF!=0,"",'Unit Types - Emission Rates'!#REF!)</f>
        <v>#REF!</v>
      </c>
      <c r="E1235" s="269" t="e">
        <f>IF('Unit Types - Emission Rates'!#REF!="","",'Unit Types - Emission Rates'!#REF!)</f>
        <v>#REF!</v>
      </c>
      <c r="F1235" s="269" t="e">
        <f>IF('Unit Types - Emission Rates'!#REF!="","",'Unit Types - Emission Rates'!#REF!)</f>
        <v>#REF!</v>
      </c>
      <c r="G1235" s="261"/>
      <c r="H1235" s="262"/>
      <c r="I1235" s="259"/>
    </row>
    <row r="1236" spans="1:9" x14ac:dyDescent="0.2">
      <c r="A1236" s="265" t="s">
        <v>433</v>
      </c>
      <c r="B1236" s="269" t="e">
        <f>IF('Unit Types - Emission Rates'!#REF!=0,"",'Unit Types - Emission Rates'!#REF!)</f>
        <v>#REF!</v>
      </c>
      <c r="C1236" s="269" t="e">
        <f>IF('Unit Types - Emission Rates'!#REF!=0,"",'Unit Types - Emission Rates'!#REF!)</f>
        <v>#REF!</v>
      </c>
      <c r="D1236" s="269" t="e">
        <f>IF('Unit Types - Emission Rates'!#REF!=0,"",'Unit Types - Emission Rates'!#REF!)</f>
        <v>#REF!</v>
      </c>
      <c r="E1236" s="269" t="e">
        <f>IF('Unit Types - Emission Rates'!#REF!="","",'Unit Types - Emission Rates'!#REF!)</f>
        <v>#REF!</v>
      </c>
      <c r="F1236" s="269" t="e">
        <f>IF('Unit Types - Emission Rates'!#REF!="","",'Unit Types - Emission Rates'!#REF!)</f>
        <v>#REF!</v>
      </c>
      <c r="G1236" s="261"/>
      <c r="H1236" s="262"/>
      <c r="I1236" s="259"/>
    </row>
    <row r="1237" spans="1:9" x14ac:dyDescent="0.2">
      <c r="A1237" s="265" t="s">
        <v>433</v>
      </c>
      <c r="B1237" s="269" t="e">
        <f>IF('Unit Types - Emission Rates'!#REF!=0,"",'Unit Types - Emission Rates'!#REF!)</f>
        <v>#REF!</v>
      </c>
      <c r="C1237" s="269" t="e">
        <f>IF('Unit Types - Emission Rates'!#REF!=0,"",'Unit Types - Emission Rates'!#REF!)</f>
        <v>#REF!</v>
      </c>
      <c r="D1237" s="269" t="e">
        <f>IF('Unit Types - Emission Rates'!#REF!=0,"",'Unit Types - Emission Rates'!#REF!)</f>
        <v>#REF!</v>
      </c>
      <c r="E1237" s="269" t="e">
        <f>IF('Unit Types - Emission Rates'!#REF!="","",'Unit Types - Emission Rates'!#REF!)</f>
        <v>#REF!</v>
      </c>
      <c r="F1237" s="269" t="e">
        <f>IF('Unit Types - Emission Rates'!#REF!="","",'Unit Types - Emission Rates'!#REF!)</f>
        <v>#REF!</v>
      </c>
      <c r="G1237" s="261"/>
      <c r="H1237" s="262"/>
      <c r="I1237" s="259"/>
    </row>
    <row r="1238" spans="1:9" x14ac:dyDescent="0.2">
      <c r="A1238" s="265" t="s">
        <v>433</v>
      </c>
      <c r="B1238" s="269" t="e">
        <f>IF('Unit Types - Emission Rates'!#REF!=0,"",'Unit Types - Emission Rates'!#REF!)</f>
        <v>#REF!</v>
      </c>
      <c r="C1238" s="269" t="e">
        <f>IF('Unit Types - Emission Rates'!#REF!=0,"",'Unit Types - Emission Rates'!#REF!)</f>
        <v>#REF!</v>
      </c>
      <c r="D1238" s="269" t="e">
        <f>IF('Unit Types - Emission Rates'!#REF!=0,"",'Unit Types - Emission Rates'!#REF!)</f>
        <v>#REF!</v>
      </c>
      <c r="E1238" s="269" t="e">
        <f>IF('Unit Types - Emission Rates'!#REF!="","",'Unit Types - Emission Rates'!#REF!)</f>
        <v>#REF!</v>
      </c>
      <c r="F1238" s="269" t="e">
        <f>IF('Unit Types - Emission Rates'!#REF!="","",'Unit Types - Emission Rates'!#REF!)</f>
        <v>#REF!</v>
      </c>
      <c r="G1238" s="261"/>
      <c r="H1238" s="262"/>
      <c r="I1238" s="259"/>
    </row>
    <row r="1239" spans="1:9" x14ac:dyDescent="0.2">
      <c r="A1239" s="265" t="s">
        <v>433</v>
      </c>
      <c r="B1239" s="269" t="e">
        <f>IF('Unit Types - Emission Rates'!#REF!=0,"",'Unit Types - Emission Rates'!#REF!)</f>
        <v>#REF!</v>
      </c>
      <c r="C1239" s="269" t="e">
        <f>IF('Unit Types - Emission Rates'!#REF!=0,"",'Unit Types - Emission Rates'!#REF!)</f>
        <v>#REF!</v>
      </c>
      <c r="D1239" s="269" t="e">
        <f>IF('Unit Types - Emission Rates'!#REF!=0,"",'Unit Types - Emission Rates'!#REF!)</f>
        <v>#REF!</v>
      </c>
      <c r="E1239" s="269" t="e">
        <f>IF('Unit Types - Emission Rates'!#REF!="","",'Unit Types - Emission Rates'!#REF!)</f>
        <v>#REF!</v>
      </c>
      <c r="F1239" s="269" t="e">
        <f>IF('Unit Types - Emission Rates'!#REF!="","",'Unit Types - Emission Rates'!#REF!)</f>
        <v>#REF!</v>
      </c>
      <c r="G1239" s="261"/>
      <c r="H1239" s="262"/>
      <c r="I1239" s="259"/>
    </row>
    <row r="1240" spans="1:9" x14ac:dyDescent="0.2">
      <c r="A1240" s="265" t="s">
        <v>433</v>
      </c>
      <c r="B1240" s="269" t="e">
        <f>IF('Unit Types - Emission Rates'!#REF!=0,"",'Unit Types - Emission Rates'!#REF!)</f>
        <v>#REF!</v>
      </c>
      <c r="C1240" s="269" t="e">
        <f>IF('Unit Types - Emission Rates'!#REF!=0,"",'Unit Types - Emission Rates'!#REF!)</f>
        <v>#REF!</v>
      </c>
      <c r="D1240" s="269" t="e">
        <f>IF('Unit Types - Emission Rates'!#REF!=0,"",'Unit Types - Emission Rates'!#REF!)</f>
        <v>#REF!</v>
      </c>
      <c r="E1240" s="269" t="e">
        <f>IF('Unit Types - Emission Rates'!#REF!="","",'Unit Types - Emission Rates'!#REF!)</f>
        <v>#REF!</v>
      </c>
      <c r="F1240" s="269" t="e">
        <f>IF('Unit Types - Emission Rates'!#REF!="","",'Unit Types - Emission Rates'!#REF!)</f>
        <v>#REF!</v>
      </c>
      <c r="G1240" s="261"/>
      <c r="H1240" s="262"/>
      <c r="I1240" s="259"/>
    </row>
    <row r="1241" spans="1:9" x14ac:dyDescent="0.2">
      <c r="A1241" s="265" t="s">
        <v>433</v>
      </c>
      <c r="B1241" s="269" t="e">
        <f>IF('Unit Types - Emission Rates'!#REF!=0,"",'Unit Types - Emission Rates'!#REF!)</f>
        <v>#REF!</v>
      </c>
      <c r="C1241" s="269" t="e">
        <f>IF('Unit Types - Emission Rates'!#REF!=0,"",'Unit Types - Emission Rates'!#REF!)</f>
        <v>#REF!</v>
      </c>
      <c r="D1241" s="269" t="e">
        <f>IF('Unit Types - Emission Rates'!#REF!=0,"",'Unit Types - Emission Rates'!#REF!)</f>
        <v>#REF!</v>
      </c>
      <c r="E1241" s="269" t="e">
        <f>IF('Unit Types - Emission Rates'!#REF!="","",'Unit Types - Emission Rates'!#REF!)</f>
        <v>#REF!</v>
      </c>
      <c r="F1241" s="269" t="e">
        <f>IF('Unit Types - Emission Rates'!#REF!="","",'Unit Types - Emission Rates'!#REF!)</f>
        <v>#REF!</v>
      </c>
      <c r="G1241" s="261"/>
      <c r="H1241" s="262"/>
      <c r="I1241" s="259"/>
    </row>
    <row r="1242" spans="1:9" x14ac:dyDescent="0.2">
      <c r="A1242" s="265" t="s">
        <v>433</v>
      </c>
      <c r="B1242" s="269" t="e">
        <f>IF('Unit Types - Emission Rates'!#REF!=0,"",'Unit Types - Emission Rates'!#REF!)</f>
        <v>#REF!</v>
      </c>
      <c r="C1242" s="269" t="e">
        <f>IF('Unit Types - Emission Rates'!#REF!=0,"",'Unit Types - Emission Rates'!#REF!)</f>
        <v>#REF!</v>
      </c>
      <c r="D1242" s="269" t="e">
        <f>IF('Unit Types - Emission Rates'!#REF!=0,"",'Unit Types - Emission Rates'!#REF!)</f>
        <v>#REF!</v>
      </c>
      <c r="E1242" s="269" t="e">
        <f>IF('Unit Types - Emission Rates'!#REF!="","",'Unit Types - Emission Rates'!#REF!)</f>
        <v>#REF!</v>
      </c>
      <c r="F1242" s="269" t="e">
        <f>IF('Unit Types - Emission Rates'!#REF!="","",'Unit Types - Emission Rates'!#REF!)</f>
        <v>#REF!</v>
      </c>
      <c r="G1242" s="261"/>
      <c r="H1242" s="262"/>
      <c r="I1242" s="259"/>
    </row>
    <row r="1243" spans="1:9" x14ac:dyDescent="0.2">
      <c r="A1243" s="265" t="s">
        <v>433</v>
      </c>
      <c r="B1243" s="269" t="e">
        <f>IF('Unit Types - Emission Rates'!#REF!=0,"",'Unit Types - Emission Rates'!#REF!)</f>
        <v>#REF!</v>
      </c>
      <c r="C1243" s="269" t="e">
        <f>IF('Unit Types - Emission Rates'!#REF!=0,"",'Unit Types - Emission Rates'!#REF!)</f>
        <v>#REF!</v>
      </c>
      <c r="D1243" s="269" t="e">
        <f>IF('Unit Types - Emission Rates'!#REF!=0,"",'Unit Types - Emission Rates'!#REF!)</f>
        <v>#REF!</v>
      </c>
      <c r="E1243" s="269" t="e">
        <f>IF('Unit Types - Emission Rates'!#REF!="","",'Unit Types - Emission Rates'!#REF!)</f>
        <v>#REF!</v>
      </c>
      <c r="F1243" s="269" t="e">
        <f>IF('Unit Types - Emission Rates'!#REF!="","",'Unit Types - Emission Rates'!#REF!)</f>
        <v>#REF!</v>
      </c>
      <c r="G1243" s="261"/>
      <c r="H1243" s="262"/>
      <c r="I1243" s="259"/>
    </row>
    <row r="1244" spans="1:9" x14ac:dyDescent="0.2">
      <c r="A1244" s="265" t="s">
        <v>433</v>
      </c>
      <c r="B1244" s="269" t="e">
        <f>IF('Unit Types - Emission Rates'!#REF!=0,"",'Unit Types - Emission Rates'!#REF!)</f>
        <v>#REF!</v>
      </c>
      <c r="C1244" s="269" t="e">
        <f>IF('Unit Types - Emission Rates'!#REF!=0,"",'Unit Types - Emission Rates'!#REF!)</f>
        <v>#REF!</v>
      </c>
      <c r="D1244" s="269" t="e">
        <f>IF('Unit Types - Emission Rates'!#REF!=0,"",'Unit Types - Emission Rates'!#REF!)</f>
        <v>#REF!</v>
      </c>
      <c r="E1244" s="269" t="e">
        <f>IF('Unit Types - Emission Rates'!#REF!="","",'Unit Types - Emission Rates'!#REF!)</f>
        <v>#REF!</v>
      </c>
      <c r="F1244" s="269" t="e">
        <f>IF('Unit Types - Emission Rates'!#REF!="","",'Unit Types - Emission Rates'!#REF!)</f>
        <v>#REF!</v>
      </c>
      <c r="G1244" s="261"/>
      <c r="H1244" s="262"/>
      <c r="I1244" s="259"/>
    </row>
    <row r="1245" spans="1:9" x14ac:dyDescent="0.2">
      <c r="A1245" s="265" t="s">
        <v>433</v>
      </c>
      <c r="B1245" s="269" t="e">
        <f>IF('Unit Types - Emission Rates'!#REF!=0,"",'Unit Types - Emission Rates'!#REF!)</f>
        <v>#REF!</v>
      </c>
      <c r="C1245" s="269" t="e">
        <f>IF('Unit Types - Emission Rates'!#REF!=0,"",'Unit Types - Emission Rates'!#REF!)</f>
        <v>#REF!</v>
      </c>
      <c r="D1245" s="269" t="e">
        <f>IF('Unit Types - Emission Rates'!#REF!=0,"",'Unit Types - Emission Rates'!#REF!)</f>
        <v>#REF!</v>
      </c>
      <c r="E1245" s="269" t="e">
        <f>IF('Unit Types - Emission Rates'!#REF!="","",'Unit Types - Emission Rates'!#REF!)</f>
        <v>#REF!</v>
      </c>
      <c r="F1245" s="269" t="e">
        <f>IF('Unit Types - Emission Rates'!#REF!="","",'Unit Types - Emission Rates'!#REF!)</f>
        <v>#REF!</v>
      </c>
      <c r="G1245" s="261"/>
      <c r="H1245" s="262"/>
      <c r="I1245" s="259"/>
    </row>
    <row r="1246" spans="1:9" x14ac:dyDescent="0.2">
      <c r="A1246" s="265" t="s">
        <v>433</v>
      </c>
      <c r="B1246" s="269" t="e">
        <f>IF('Unit Types - Emission Rates'!#REF!=0,"",'Unit Types - Emission Rates'!#REF!)</f>
        <v>#REF!</v>
      </c>
      <c r="C1246" s="269" t="e">
        <f>IF('Unit Types - Emission Rates'!#REF!=0,"",'Unit Types - Emission Rates'!#REF!)</f>
        <v>#REF!</v>
      </c>
      <c r="D1246" s="269" t="e">
        <f>IF('Unit Types - Emission Rates'!#REF!=0,"",'Unit Types - Emission Rates'!#REF!)</f>
        <v>#REF!</v>
      </c>
      <c r="E1246" s="269" t="e">
        <f>IF('Unit Types - Emission Rates'!#REF!="","",'Unit Types - Emission Rates'!#REF!)</f>
        <v>#REF!</v>
      </c>
      <c r="F1246" s="269" t="e">
        <f>IF('Unit Types - Emission Rates'!#REF!="","",'Unit Types - Emission Rates'!#REF!)</f>
        <v>#REF!</v>
      </c>
      <c r="G1246" s="261"/>
      <c r="H1246" s="262"/>
      <c r="I1246" s="259"/>
    </row>
    <row r="1247" spans="1:9" x14ac:dyDescent="0.2">
      <c r="A1247" s="265" t="s">
        <v>433</v>
      </c>
      <c r="B1247" s="269" t="e">
        <f>IF('Unit Types - Emission Rates'!#REF!=0,"",'Unit Types - Emission Rates'!#REF!)</f>
        <v>#REF!</v>
      </c>
      <c r="C1247" s="269" t="e">
        <f>IF('Unit Types - Emission Rates'!#REF!=0,"",'Unit Types - Emission Rates'!#REF!)</f>
        <v>#REF!</v>
      </c>
      <c r="D1247" s="269" t="e">
        <f>IF('Unit Types - Emission Rates'!#REF!=0,"",'Unit Types - Emission Rates'!#REF!)</f>
        <v>#REF!</v>
      </c>
      <c r="E1247" s="269" t="e">
        <f>IF('Unit Types - Emission Rates'!#REF!="","",'Unit Types - Emission Rates'!#REF!)</f>
        <v>#REF!</v>
      </c>
      <c r="F1247" s="269" t="e">
        <f>IF('Unit Types - Emission Rates'!#REF!="","",'Unit Types - Emission Rates'!#REF!)</f>
        <v>#REF!</v>
      </c>
      <c r="G1247" s="261"/>
      <c r="H1247" s="262"/>
      <c r="I1247" s="259"/>
    </row>
    <row r="1248" spans="1:9" x14ac:dyDescent="0.2">
      <c r="A1248" s="265" t="s">
        <v>433</v>
      </c>
      <c r="B1248" s="269" t="e">
        <f>IF('Unit Types - Emission Rates'!#REF!=0,"",'Unit Types - Emission Rates'!#REF!)</f>
        <v>#REF!</v>
      </c>
      <c r="C1248" s="269" t="e">
        <f>IF('Unit Types - Emission Rates'!#REF!=0,"",'Unit Types - Emission Rates'!#REF!)</f>
        <v>#REF!</v>
      </c>
      <c r="D1248" s="269" t="e">
        <f>IF('Unit Types - Emission Rates'!#REF!=0,"",'Unit Types - Emission Rates'!#REF!)</f>
        <v>#REF!</v>
      </c>
      <c r="E1248" s="269" t="e">
        <f>IF('Unit Types - Emission Rates'!#REF!="","",'Unit Types - Emission Rates'!#REF!)</f>
        <v>#REF!</v>
      </c>
      <c r="F1248" s="269" t="e">
        <f>IF('Unit Types - Emission Rates'!#REF!="","",'Unit Types - Emission Rates'!#REF!)</f>
        <v>#REF!</v>
      </c>
      <c r="G1248" s="261"/>
      <c r="H1248" s="262"/>
      <c r="I1248" s="259"/>
    </row>
    <row r="1249" spans="1:9" x14ac:dyDescent="0.2">
      <c r="A1249" s="265" t="s">
        <v>433</v>
      </c>
      <c r="B1249" s="269" t="e">
        <f>IF('Unit Types - Emission Rates'!#REF!=0,"",'Unit Types - Emission Rates'!#REF!)</f>
        <v>#REF!</v>
      </c>
      <c r="C1249" s="269" t="e">
        <f>IF('Unit Types - Emission Rates'!#REF!=0,"",'Unit Types - Emission Rates'!#REF!)</f>
        <v>#REF!</v>
      </c>
      <c r="D1249" s="269" t="e">
        <f>IF('Unit Types - Emission Rates'!#REF!=0,"",'Unit Types - Emission Rates'!#REF!)</f>
        <v>#REF!</v>
      </c>
      <c r="E1249" s="269" t="e">
        <f>IF('Unit Types - Emission Rates'!#REF!="","",'Unit Types - Emission Rates'!#REF!)</f>
        <v>#REF!</v>
      </c>
      <c r="F1249" s="269" t="e">
        <f>IF('Unit Types - Emission Rates'!#REF!="","",'Unit Types - Emission Rates'!#REF!)</f>
        <v>#REF!</v>
      </c>
      <c r="G1249" s="261"/>
      <c r="H1249" s="262"/>
      <c r="I1249" s="259"/>
    </row>
    <row r="1250" spans="1:9" x14ac:dyDescent="0.2">
      <c r="A1250" s="265" t="s">
        <v>433</v>
      </c>
      <c r="B1250" s="269" t="e">
        <f>IF('Unit Types - Emission Rates'!#REF!=0,"",'Unit Types - Emission Rates'!#REF!)</f>
        <v>#REF!</v>
      </c>
      <c r="C1250" s="269" t="e">
        <f>IF('Unit Types - Emission Rates'!#REF!=0,"",'Unit Types - Emission Rates'!#REF!)</f>
        <v>#REF!</v>
      </c>
      <c r="D1250" s="269" t="e">
        <f>IF('Unit Types - Emission Rates'!#REF!=0,"",'Unit Types - Emission Rates'!#REF!)</f>
        <v>#REF!</v>
      </c>
      <c r="E1250" s="269" t="e">
        <f>IF('Unit Types - Emission Rates'!#REF!="","",'Unit Types - Emission Rates'!#REF!)</f>
        <v>#REF!</v>
      </c>
      <c r="F1250" s="269" t="e">
        <f>IF('Unit Types - Emission Rates'!#REF!="","",'Unit Types - Emission Rates'!#REF!)</f>
        <v>#REF!</v>
      </c>
      <c r="G1250" s="261"/>
      <c r="H1250" s="262"/>
      <c r="I1250" s="259"/>
    </row>
    <row r="1251" spans="1:9" x14ac:dyDescent="0.2">
      <c r="A1251" s="265" t="s">
        <v>433</v>
      </c>
      <c r="B1251" s="269" t="e">
        <f>IF('Unit Types - Emission Rates'!#REF!=0,"",'Unit Types - Emission Rates'!#REF!)</f>
        <v>#REF!</v>
      </c>
      <c r="C1251" s="269" t="e">
        <f>IF('Unit Types - Emission Rates'!#REF!=0,"",'Unit Types - Emission Rates'!#REF!)</f>
        <v>#REF!</v>
      </c>
      <c r="D1251" s="269" t="e">
        <f>IF('Unit Types - Emission Rates'!#REF!=0,"",'Unit Types - Emission Rates'!#REF!)</f>
        <v>#REF!</v>
      </c>
      <c r="E1251" s="269" t="e">
        <f>IF('Unit Types - Emission Rates'!#REF!="","",'Unit Types - Emission Rates'!#REF!)</f>
        <v>#REF!</v>
      </c>
      <c r="F1251" s="269" t="e">
        <f>IF('Unit Types - Emission Rates'!#REF!="","",'Unit Types - Emission Rates'!#REF!)</f>
        <v>#REF!</v>
      </c>
      <c r="G1251" s="261"/>
      <c r="H1251" s="262"/>
      <c r="I1251" s="259"/>
    </row>
    <row r="1252" spans="1:9" x14ac:dyDescent="0.2">
      <c r="A1252" s="265" t="s">
        <v>433</v>
      </c>
      <c r="B1252" s="269" t="e">
        <f>IF('Unit Types - Emission Rates'!#REF!=0,"",'Unit Types - Emission Rates'!#REF!)</f>
        <v>#REF!</v>
      </c>
      <c r="C1252" s="269" t="e">
        <f>IF('Unit Types - Emission Rates'!#REF!=0,"",'Unit Types - Emission Rates'!#REF!)</f>
        <v>#REF!</v>
      </c>
      <c r="D1252" s="269" t="e">
        <f>IF('Unit Types - Emission Rates'!#REF!=0,"",'Unit Types - Emission Rates'!#REF!)</f>
        <v>#REF!</v>
      </c>
      <c r="E1252" s="269" t="e">
        <f>IF('Unit Types - Emission Rates'!#REF!="","",'Unit Types - Emission Rates'!#REF!)</f>
        <v>#REF!</v>
      </c>
      <c r="F1252" s="269" t="e">
        <f>IF('Unit Types - Emission Rates'!#REF!="","",'Unit Types - Emission Rates'!#REF!)</f>
        <v>#REF!</v>
      </c>
      <c r="G1252" s="261"/>
      <c r="H1252" s="262"/>
      <c r="I1252" s="259"/>
    </row>
    <row r="1253" spans="1:9" x14ac:dyDescent="0.2">
      <c r="A1253" s="265" t="s">
        <v>433</v>
      </c>
      <c r="B1253" s="269" t="e">
        <f>IF('Unit Types - Emission Rates'!#REF!=0,"",'Unit Types - Emission Rates'!#REF!)</f>
        <v>#REF!</v>
      </c>
      <c r="C1253" s="269" t="e">
        <f>IF('Unit Types - Emission Rates'!#REF!=0,"",'Unit Types - Emission Rates'!#REF!)</f>
        <v>#REF!</v>
      </c>
      <c r="D1253" s="269" t="e">
        <f>IF('Unit Types - Emission Rates'!#REF!=0,"",'Unit Types - Emission Rates'!#REF!)</f>
        <v>#REF!</v>
      </c>
      <c r="E1253" s="269" t="e">
        <f>IF('Unit Types - Emission Rates'!#REF!="","",'Unit Types - Emission Rates'!#REF!)</f>
        <v>#REF!</v>
      </c>
      <c r="F1253" s="269" t="e">
        <f>IF('Unit Types - Emission Rates'!#REF!="","",'Unit Types - Emission Rates'!#REF!)</f>
        <v>#REF!</v>
      </c>
      <c r="G1253" s="261"/>
      <c r="H1253" s="262"/>
      <c r="I1253" s="259"/>
    </row>
    <row r="1254" spans="1:9" x14ac:dyDescent="0.2">
      <c r="A1254" s="265" t="s">
        <v>433</v>
      </c>
      <c r="B1254" s="269" t="e">
        <f>IF('Unit Types - Emission Rates'!#REF!=0,"",'Unit Types - Emission Rates'!#REF!)</f>
        <v>#REF!</v>
      </c>
      <c r="C1254" s="269" t="e">
        <f>IF('Unit Types - Emission Rates'!#REF!=0,"",'Unit Types - Emission Rates'!#REF!)</f>
        <v>#REF!</v>
      </c>
      <c r="D1254" s="269" t="e">
        <f>IF('Unit Types - Emission Rates'!#REF!=0,"",'Unit Types - Emission Rates'!#REF!)</f>
        <v>#REF!</v>
      </c>
      <c r="E1254" s="269" t="e">
        <f>IF('Unit Types - Emission Rates'!#REF!="","",'Unit Types - Emission Rates'!#REF!)</f>
        <v>#REF!</v>
      </c>
      <c r="F1254" s="269" t="e">
        <f>IF('Unit Types - Emission Rates'!#REF!="","",'Unit Types - Emission Rates'!#REF!)</f>
        <v>#REF!</v>
      </c>
      <c r="G1254" s="261"/>
      <c r="H1254" s="262"/>
      <c r="I1254" s="259"/>
    </row>
    <row r="1255" spans="1:9" x14ac:dyDescent="0.2">
      <c r="A1255" s="265" t="s">
        <v>433</v>
      </c>
      <c r="B1255" s="269" t="e">
        <f>IF('Unit Types - Emission Rates'!#REF!=0,"",'Unit Types - Emission Rates'!#REF!)</f>
        <v>#REF!</v>
      </c>
      <c r="C1255" s="269" t="e">
        <f>IF('Unit Types - Emission Rates'!#REF!=0,"",'Unit Types - Emission Rates'!#REF!)</f>
        <v>#REF!</v>
      </c>
      <c r="D1255" s="269" t="e">
        <f>IF('Unit Types - Emission Rates'!#REF!=0,"",'Unit Types - Emission Rates'!#REF!)</f>
        <v>#REF!</v>
      </c>
      <c r="E1255" s="269" t="e">
        <f>IF('Unit Types - Emission Rates'!#REF!="","",'Unit Types - Emission Rates'!#REF!)</f>
        <v>#REF!</v>
      </c>
      <c r="F1255" s="269" t="e">
        <f>IF('Unit Types - Emission Rates'!#REF!="","",'Unit Types - Emission Rates'!#REF!)</f>
        <v>#REF!</v>
      </c>
      <c r="G1255" s="261"/>
      <c r="H1255" s="262"/>
      <c r="I1255" s="259"/>
    </row>
    <row r="1256" spans="1:9" x14ac:dyDescent="0.2">
      <c r="A1256" s="265" t="s">
        <v>433</v>
      </c>
      <c r="B1256" s="269" t="e">
        <f>IF('Unit Types - Emission Rates'!#REF!=0,"",'Unit Types - Emission Rates'!#REF!)</f>
        <v>#REF!</v>
      </c>
      <c r="C1256" s="269" t="e">
        <f>IF('Unit Types - Emission Rates'!#REF!=0,"",'Unit Types - Emission Rates'!#REF!)</f>
        <v>#REF!</v>
      </c>
      <c r="D1256" s="269" t="e">
        <f>IF('Unit Types - Emission Rates'!#REF!=0,"",'Unit Types - Emission Rates'!#REF!)</f>
        <v>#REF!</v>
      </c>
      <c r="E1256" s="269" t="e">
        <f>IF('Unit Types - Emission Rates'!#REF!="","",'Unit Types - Emission Rates'!#REF!)</f>
        <v>#REF!</v>
      </c>
      <c r="F1256" s="269" t="e">
        <f>IF('Unit Types - Emission Rates'!#REF!="","",'Unit Types - Emission Rates'!#REF!)</f>
        <v>#REF!</v>
      </c>
      <c r="G1256" s="261"/>
      <c r="H1256" s="262"/>
      <c r="I1256" s="259"/>
    </row>
    <row r="1257" spans="1:9" x14ac:dyDescent="0.2">
      <c r="A1257" s="265" t="s">
        <v>433</v>
      </c>
      <c r="B1257" s="269" t="e">
        <f>IF('Unit Types - Emission Rates'!#REF!=0,"",'Unit Types - Emission Rates'!#REF!)</f>
        <v>#REF!</v>
      </c>
      <c r="C1257" s="269" t="e">
        <f>IF('Unit Types - Emission Rates'!#REF!=0,"",'Unit Types - Emission Rates'!#REF!)</f>
        <v>#REF!</v>
      </c>
      <c r="D1257" s="269" t="e">
        <f>IF('Unit Types - Emission Rates'!#REF!=0,"",'Unit Types - Emission Rates'!#REF!)</f>
        <v>#REF!</v>
      </c>
      <c r="E1257" s="269" t="e">
        <f>IF('Unit Types - Emission Rates'!#REF!="","",'Unit Types - Emission Rates'!#REF!)</f>
        <v>#REF!</v>
      </c>
      <c r="F1257" s="269" t="e">
        <f>IF('Unit Types - Emission Rates'!#REF!="","",'Unit Types - Emission Rates'!#REF!)</f>
        <v>#REF!</v>
      </c>
      <c r="G1257" s="261"/>
      <c r="H1257" s="262"/>
      <c r="I1257" s="259"/>
    </row>
    <row r="1258" spans="1:9" x14ac:dyDescent="0.2">
      <c r="A1258" s="265" t="s">
        <v>433</v>
      </c>
      <c r="B1258" s="269" t="e">
        <f>IF('Unit Types - Emission Rates'!#REF!=0,"",'Unit Types - Emission Rates'!#REF!)</f>
        <v>#REF!</v>
      </c>
      <c r="C1258" s="269" t="e">
        <f>IF('Unit Types - Emission Rates'!#REF!=0,"",'Unit Types - Emission Rates'!#REF!)</f>
        <v>#REF!</v>
      </c>
      <c r="D1258" s="269" t="e">
        <f>IF('Unit Types - Emission Rates'!#REF!=0,"",'Unit Types - Emission Rates'!#REF!)</f>
        <v>#REF!</v>
      </c>
      <c r="E1258" s="269" t="e">
        <f>IF('Unit Types - Emission Rates'!#REF!="","",'Unit Types - Emission Rates'!#REF!)</f>
        <v>#REF!</v>
      </c>
      <c r="F1258" s="269" t="e">
        <f>IF('Unit Types - Emission Rates'!#REF!="","",'Unit Types - Emission Rates'!#REF!)</f>
        <v>#REF!</v>
      </c>
      <c r="G1258" s="261"/>
      <c r="H1258" s="262"/>
      <c r="I1258" s="259"/>
    </row>
    <row r="1259" spans="1:9" x14ac:dyDescent="0.2">
      <c r="A1259" s="265" t="s">
        <v>433</v>
      </c>
      <c r="B1259" s="269" t="e">
        <f>IF('Unit Types - Emission Rates'!#REF!=0,"",'Unit Types - Emission Rates'!#REF!)</f>
        <v>#REF!</v>
      </c>
      <c r="C1259" s="269" t="e">
        <f>IF('Unit Types - Emission Rates'!#REF!=0,"",'Unit Types - Emission Rates'!#REF!)</f>
        <v>#REF!</v>
      </c>
      <c r="D1259" s="269" t="e">
        <f>IF('Unit Types - Emission Rates'!#REF!=0,"",'Unit Types - Emission Rates'!#REF!)</f>
        <v>#REF!</v>
      </c>
      <c r="E1259" s="269" t="e">
        <f>IF('Unit Types - Emission Rates'!#REF!="","",'Unit Types - Emission Rates'!#REF!)</f>
        <v>#REF!</v>
      </c>
      <c r="F1259" s="269" t="e">
        <f>IF('Unit Types - Emission Rates'!#REF!="","",'Unit Types - Emission Rates'!#REF!)</f>
        <v>#REF!</v>
      </c>
      <c r="G1259" s="261"/>
      <c r="H1259" s="262"/>
      <c r="I1259" s="259"/>
    </row>
    <row r="1260" spans="1:9" x14ac:dyDescent="0.2">
      <c r="A1260" s="265" t="s">
        <v>433</v>
      </c>
      <c r="B1260" s="269" t="e">
        <f>IF('Unit Types - Emission Rates'!#REF!=0,"",'Unit Types - Emission Rates'!#REF!)</f>
        <v>#REF!</v>
      </c>
      <c r="C1260" s="269" t="e">
        <f>IF('Unit Types - Emission Rates'!#REF!=0,"",'Unit Types - Emission Rates'!#REF!)</f>
        <v>#REF!</v>
      </c>
      <c r="D1260" s="269" t="e">
        <f>IF('Unit Types - Emission Rates'!#REF!=0,"",'Unit Types - Emission Rates'!#REF!)</f>
        <v>#REF!</v>
      </c>
      <c r="E1260" s="269" t="e">
        <f>IF('Unit Types - Emission Rates'!#REF!="","",'Unit Types - Emission Rates'!#REF!)</f>
        <v>#REF!</v>
      </c>
      <c r="F1260" s="269" t="e">
        <f>IF('Unit Types - Emission Rates'!#REF!="","",'Unit Types - Emission Rates'!#REF!)</f>
        <v>#REF!</v>
      </c>
      <c r="G1260" s="261"/>
      <c r="H1260" s="262"/>
      <c r="I1260" s="259"/>
    </row>
    <row r="1261" spans="1:9" x14ac:dyDescent="0.2">
      <c r="A1261" s="265" t="s">
        <v>433</v>
      </c>
      <c r="B1261" s="269" t="e">
        <f>IF('Unit Types - Emission Rates'!#REF!=0,"",'Unit Types - Emission Rates'!#REF!)</f>
        <v>#REF!</v>
      </c>
      <c r="C1261" s="269" t="e">
        <f>IF('Unit Types - Emission Rates'!#REF!=0,"",'Unit Types - Emission Rates'!#REF!)</f>
        <v>#REF!</v>
      </c>
      <c r="D1261" s="269" t="e">
        <f>IF('Unit Types - Emission Rates'!#REF!=0,"",'Unit Types - Emission Rates'!#REF!)</f>
        <v>#REF!</v>
      </c>
      <c r="E1261" s="269" t="e">
        <f>IF('Unit Types - Emission Rates'!#REF!="","",'Unit Types - Emission Rates'!#REF!)</f>
        <v>#REF!</v>
      </c>
      <c r="F1261" s="269" t="e">
        <f>IF('Unit Types - Emission Rates'!#REF!="","",'Unit Types - Emission Rates'!#REF!)</f>
        <v>#REF!</v>
      </c>
      <c r="G1261" s="261"/>
      <c r="H1261" s="262"/>
      <c r="I1261" s="259"/>
    </row>
    <row r="1262" spans="1:9" x14ac:dyDescent="0.2">
      <c r="A1262" s="265" t="s">
        <v>433</v>
      </c>
      <c r="B1262" s="269" t="e">
        <f>IF('Unit Types - Emission Rates'!#REF!=0,"",'Unit Types - Emission Rates'!#REF!)</f>
        <v>#REF!</v>
      </c>
      <c r="C1262" s="269" t="e">
        <f>IF('Unit Types - Emission Rates'!#REF!=0,"",'Unit Types - Emission Rates'!#REF!)</f>
        <v>#REF!</v>
      </c>
      <c r="D1262" s="269" t="e">
        <f>IF('Unit Types - Emission Rates'!#REF!=0,"",'Unit Types - Emission Rates'!#REF!)</f>
        <v>#REF!</v>
      </c>
      <c r="E1262" s="269" t="e">
        <f>IF('Unit Types - Emission Rates'!#REF!="","",'Unit Types - Emission Rates'!#REF!)</f>
        <v>#REF!</v>
      </c>
      <c r="F1262" s="269" t="e">
        <f>IF('Unit Types - Emission Rates'!#REF!="","",'Unit Types - Emission Rates'!#REF!)</f>
        <v>#REF!</v>
      </c>
      <c r="G1262" s="261"/>
      <c r="H1262" s="262"/>
      <c r="I1262" s="259"/>
    </row>
    <row r="1263" spans="1:9" x14ac:dyDescent="0.2">
      <c r="A1263" s="265" t="s">
        <v>433</v>
      </c>
      <c r="B1263" s="269" t="e">
        <f>IF('Unit Types - Emission Rates'!#REF!=0,"",'Unit Types - Emission Rates'!#REF!)</f>
        <v>#REF!</v>
      </c>
      <c r="C1263" s="269" t="e">
        <f>IF('Unit Types - Emission Rates'!#REF!=0,"",'Unit Types - Emission Rates'!#REF!)</f>
        <v>#REF!</v>
      </c>
      <c r="D1263" s="269" t="e">
        <f>IF('Unit Types - Emission Rates'!#REF!=0,"",'Unit Types - Emission Rates'!#REF!)</f>
        <v>#REF!</v>
      </c>
      <c r="E1263" s="269" t="e">
        <f>IF('Unit Types - Emission Rates'!#REF!="","",'Unit Types - Emission Rates'!#REF!)</f>
        <v>#REF!</v>
      </c>
      <c r="F1263" s="269" t="e">
        <f>IF('Unit Types - Emission Rates'!#REF!="","",'Unit Types - Emission Rates'!#REF!)</f>
        <v>#REF!</v>
      </c>
      <c r="G1263" s="261"/>
      <c r="H1263" s="262"/>
      <c r="I1263" s="259"/>
    </row>
    <row r="1264" spans="1:9" x14ac:dyDescent="0.2">
      <c r="A1264" s="265" t="s">
        <v>433</v>
      </c>
      <c r="B1264" s="269" t="e">
        <f>IF('Unit Types - Emission Rates'!#REF!=0,"",'Unit Types - Emission Rates'!#REF!)</f>
        <v>#REF!</v>
      </c>
      <c r="C1264" s="269" t="e">
        <f>IF('Unit Types - Emission Rates'!#REF!=0,"",'Unit Types - Emission Rates'!#REF!)</f>
        <v>#REF!</v>
      </c>
      <c r="D1264" s="269" t="e">
        <f>IF('Unit Types - Emission Rates'!#REF!=0,"",'Unit Types - Emission Rates'!#REF!)</f>
        <v>#REF!</v>
      </c>
      <c r="E1264" s="269" t="e">
        <f>IF('Unit Types - Emission Rates'!#REF!="","",'Unit Types - Emission Rates'!#REF!)</f>
        <v>#REF!</v>
      </c>
      <c r="F1264" s="269" t="e">
        <f>IF('Unit Types - Emission Rates'!#REF!="","",'Unit Types - Emission Rates'!#REF!)</f>
        <v>#REF!</v>
      </c>
      <c r="G1264" s="261"/>
      <c r="H1264" s="262"/>
      <c r="I1264" s="259"/>
    </row>
    <row r="1265" spans="1:9" x14ac:dyDescent="0.2">
      <c r="A1265" s="265" t="s">
        <v>433</v>
      </c>
      <c r="B1265" s="269" t="e">
        <f>IF('Unit Types - Emission Rates'!#REF!=0,"",'Unit Types - Emission Rates'!#REF!)</f>
        <v>#REF!</v>
      </c>
      <c r="C1265" s="269" t="e">
        <f>IF('Unit Types - Emission Rates'!#REF!=0,"",'Unit Types - Emission Rates'!#REF!)</f>
        <v>#REF!</v>
      </c>
      <c r="D1265" s="269" t="e">
        <f>IF('Unit Types - Emission Rates'!#REF!=0,"",'Unit Types - Emission Rates'!#REF!)</f>
        <v>#REF!</v>
      </c>
      <c r="E1265" s="269" t="e">
        <f>IF('Unit Types - Emission Rates'!#REF!="","",'Unit Types - Emission Rates'!#REF!)</f>
        <v>#REF!</v>
      </c>
      <c r="F1265" s="269" t="e">
        <f>IF('Unit Types - Emission Rates'!#REF!="","",'Unit Types - Emission Rates'!#REF!)</f>
        <v>#REF!</v>
      </c>
      <c r="G1265" s="261"/>
      <c r="H1265" s="262"/>
      <c r="I1265" s="259"/>
    </row>
    <row r="1266" spans="1:9" x14ac:dyDescent="0.2">
      <c r="A1266" s="265" t="s">
        <v>433</v>
      </c>
      <c r="B1266" s="269" t="e">
        <f>IF('Unit Types - Emission Rates'!#REF!=0,"",'Unit Types - Emission Rates'!#REF!)</f>
        <v>#REF!</v>
      </c>
      <c r="C1266" s="269" t="e">
        <f>IF('Unit Types - Emission Rates'!#REF!=0,"",'Unit Types - Emission Rates'!#REF!)</f>
        <v>#REF!</v>
      </c>
      <c r="D1266" s="269" t="e">
        <f>IF('Unit Types - Emission Rates'!#REF!=0,"",'Unit Types - Emission Rates'!#REF!)</f>
        <v>#REF!</v>
      </c>
      <c r="E1266" s="269" t="e">
        <f>IF('Unit Types - Emission Rates'!#REF!="","",'Unit Types - Emission Rates'!#REF!)</f>
        <v>#REF!</v>
      </c>
      <c r="F1266" s="269" t="e">
        <f>IF('Unit Types - Emission Rates'!#REF!="","",'Unit Types - Emission Rates'!#REF!)</f>
        <v>#REF!</v>
      </c>
      <c r="G1266" s="261"/>
      <c r="H1266" s="262"/>
      <c r="I1266" s="259"/>
    </row>
    <row r="1267" spans="1:9" x14ac:dyDescent="0.2">
      <c r="A1267" s="265" t="s">
        <v>433</v>
      </c>
      <c r="B1267" s="269" t="e">
        <f>IF('Unit Types - Emission Rates'!#REF!=0,"",'Unit Types - Emission Rates'!#REF!)</f>
        <v>#REF!</v>
      </c>
      <c r="C1267" s="269" t="e">
        <f>IF('Unit Types - Emission Rates'!#REF!=0,"",'Unit Types - Emission Rates'!#REF!)</f>
        <v>#REF!</v>
      </c>
      <c r="D1267" s="269" t="e">
        <f>IF('Unit Types - Emission Rates'!#REF!=0,"",'Unit Types - Emission Rates'!#REF!)</f>
        <v>#REF!</v>
      </c>
      <c r="E1267" s="269" t="e">
        <f>IF('Unit Types - Emission Rates'!#REF!="","",'Unit Types - Emission Rates'!#REF!)</f>
        <v>#REF!</v>
      </c>
      <c r="F1267" s="269" t="e">
        <f>IF('Unit Types - Emission Rates'!#REF!="","",'Unit Types - Emission Rates'!#REF!)</f>
        <v>#REF!</v>
      </c>
      <c r="G1267" s="261"/>
      <c r="H1267" s="262"/>
      <c r="I1267" s="259"/>
    </row>
    <row r="1268" spans="1:9" x14ac:dyDescent="0.2">
      <c r="A1268" s="265" t="s">
        <v>433</v>
      </c>
      <c r="B1268" s="269" t="e">
        <f>IF('Unit Types - Emission Rates'!#REF!=0,"",'Unit Types - Emission Rates'!#REF!)</f>
        <v>#REF!</v>
      </c>
      <c r="C1268" s="269" t="e">
        <f>IF('Unit Types - Emission Rates'!#REF!=0,"",'Unit Types - Emission Rates'!#REF!)</f>
        <v>#REF!</v>
      </c>
      <c r="D1268" s="269" t="e">
        <f>IF('Unit Types - Emission Rates'!#REF!=0,"",'Unit Types - Emission Rates'!#REF!)</f>
        <v>#REF!</v>
      </c>
      <c r="E1268" s="269" t="e">
        <f>IF('Unit Types - Emission Rates'!#REF!="","",'Unit Types - Emission Rates'!#REF!)</f>
        <v>#REF!</v>
      </c>
      <c r="F1268" s="269" t="e">
        <f>IF('Unit Types - Emission Rates'!#REF!="","",'Unit Types - Emission Rates'!#REF!)</f>
        <v>#REF!</v>
      </c>
      <c r="G1268" s="261"/>
      <c r="H1268" s="262"/>
      <c r="I1268" s="259"/>
    </row>
    <row r="1269" spans="1:9" x14ac:dyDescent="0.2">
      <c r="A1269" s="265" t="s">
        <v>433</v>
      </c>
      <c r="B1269" s="269" t="e">
        <f>IF('Unit Types - Emission Rates'!#REF!=0,"",'Unit Types - Emission Rates'!#REF!)</f>
        <v>#REF!</v>
      </c>
      <c r="C1269" s="269" t="e">
        <f>IF('Unit Types - Emission Rates'!#REF!=0,"",'Unit Types - Emission Rates'!#REF!)</f>
        <v>#REF!</v>
      </c>
      <c r="D1269" s="269" t="e">
        <f>IF('Unit Types - Emission Rates'!#REF!=0,"",'Unit Types - Emission Rates'!#REF!)</f>
        <v>#REF!</v>
      </c>
      <c r="E1269" s="269" t="e">
        <f>IF('Unit Types - Emission Rates'!#REF!="","",'Unit Types - Emission Rates'!#REF!)</f>
        <v>#REF!</v>
      </c>
      <c r="F1269" s="269" t="e">
        <f>IF('Unit Types - Emission Rates'!#REF!="","",'Unit Types - Emission Rates'!#REF!)</f>
        <v>#REF!</v>
      </c>
      <c r="G1269" s="261"/>
      <c r="H1269" s="262"/>
      <c r="I1269" s="259"/>
    </row>
    <row r="1270" spans="1:9" x14ac:dyDescent="0.2">
      <c r="A1270" s="265" t="s">
        <v>433</v>
      </c>
      <c r="B1270" s="269" t="e">
        <f>IF('Unit Types - Emission Rates'!#REF!=0,"",'Unit Types - Emission Rates'!#REF!)</f>
        <v>#REF!</v>
      </c>
      <c r="C1270" s="269" t="e">
        <f>IF('Unit Types - Emission Rates'!#REF!=0,"",'Unit Types - Emission Rates'!#REF!)</f>
        <v>#REF!</v>
      </c>
      <c r="D1270" s="269" t="e">
        <f>IF('Unit Types - Emission Rates'!#REF!=0,"",'Unit Types - Emission Rates'!#REF!)</f>
        <v>#REF!</v>
      </c>
      <c r="E1270" s="269" t="e">
        <f>IF('Unit Types - Emission Rates'!#REF!="","",'Unit Types - Emission Rates'!#REF!)</f>
        <v>#REF!</v>
      </c>
      <c r="F1270" s="269" t="e">
        <f>IF('Unit Types - Emission Rates'!#REF!="","",'Unit Types - Emission Rates'!#REF!)</f>
        <v>#REF!</v>
      </c>
      <c r="G1270" s="261"/>
      <c r="H1270" s="262"/>
      <c r="I1270" s="259"/>
    </row>
    <row r="1271" spans="1:9" x14ac:dyDescent="0.2">
      <c r="A1271" s="265" t="s">
        <v>433</v>
      </c>
      <c r="B1271" s="269" t="e">
        <f>IF('Unit Types - Emission Rates'!#REF!=0,"",'Unit Types - Emission Rates'!#REF!)</f>
        <v>#REF!</v>
      </c>
      <c r="C1271" s="269" t="e">
        <f>IF('Unit Types - Emission Rates'!#REF!=0,"",'Unit Types - Emission Rates'!#REF!)</f>
        <v>#REF!</v>
      </c>
      <c r="D1271" s="269" t="e">
        <f>IF('Unit Types - Emission Rates'!#REF!=0,"",'Unit Types - Emission Rates'!#REF!)</f>
        <v>#REF!</v>
      </c>
      <c r="E1271" s="269" t="e">
        <f>IF('Unit Types - Emission Rates'!#REF!="","",'Unit Types - Emission Rates'!#REF!)</f>
        <v>#REF!</v>
      </c>
      <c r="F1271" s="269" t="e">
        <f>IF('Unit Types - Emission Rates'!#REF!="","",'Unit Types - Emission Rates'!#REF!)</f>
        <v>#REF!</v>
      </c>
      <c r="G1271" s="261"/>
      <c r="H1271" s="262"/>
      <c r="I1271" s="259"/>
    </row>
    <row r="1272" spans="1:9" x14ac:dyDescent="0.2">
      <c r="A1272" s="265" t="s">
        <v>433</v>
      </c>
      <c r="B1272" s="269" t="e">
        <f>IF('Unit Types - Emission Rates'!#REF!=0,"",'Unit Types - Emission Rates'!#REF!)</f>
        <v>#REF!</v>
      </c>
      <c r="C1272" s="269" t="e">
        <f>IF('Unit Types - Emission Rates'!#REF!=0,"",'Unit Types - Emission Rates'!#REF!)</f>
        <v>#REF!</v>
      </c>
      <c r="D1272" s="269" t="e">
        <f>IF('Unit Types - Emission Rates'!#REF!=0,"",'Unit Types - Emission Rates'!#REF!)</f>
        <v>#REF!</v>
      </c>
      <c r="E1272" s="269" t="e">
        <f>IF('Unit Types - Emission Rates'!#REF!="","",'Unit Types - Emission Rates'!#REF!)</f>
        <v>#REF!</v>
      </c>
      <c r="F1272" s="269" t="e">
        <f>IF('Unit Types - Emission Rates'!#REF!="","",'Unit Types - Emission Rates'!#REF!)</f>
        <v>#REF!</v>
      </c>
      <c r="G1272" s="261"/>
      <c r="H1272" s="262"/>
      <c r="I1272" s="259"/>
    </row>
    <row r="1273" spans="1:9" x14ac:dyDescent="0.2">
      <c r="A1273" s="265" t="s">
        <v>433</v>
      </c>
      <c r="B1273" s="269" t="e">
        <f>IF('Unit Types - Emission Rates'!#REF!=0,"",'Unit Types - Emission Rates'!#REF!)</f>
        <v>#REF!</v>
      </c>
      <c r="C1273" s="269" t="e">
        <f>IF('Unit Types - Emission Rates'!#REF!=0,"",'Unit Types - Emission Rates'!#REF!)</f>
        <v>#REF!</v>
      </c>
      <c r="D1273" s="269" t="e">
        <f>IF('Unit Types - Emission Rates'!#REF!=0,"",'Unit Types - Emission Rates'!#REF!)</f>
        <v>#REF!</v>
      </c>
      <c r="E1273" s="269" t="e">
        <f>IF('Unit Types - Emission Rates'!#REF!="","",'Unit Types - Emission Rates'!#REF!)</f>
        <v>#REF!</v>
      </c>
      <c r="F1273" s="269" t="e">
        <f>IF('Unit Types - Emission Rates'!#REF!="","",'Unit Types - Emission Rates'!#REF!)</f>
        <v>#REF!</v>
      </c>
      <c r="G1273" s="261"/>
      <c r="H1273" s="262"/>
      <c r="I1273" s="259"/>
    </row>
    <row r="1274" spans="1:9" x14ac:dyDescent="0.2">
      <c r="A1274" s="265" t="s">
        <v>433</v>
      </c>
      <c r="B1274" s="269" t="e">
        <f>IF('Unit Types - Emission Rates'!#REF!=0,"",'Unit Types - Emission Rates'!#REF!)</f>
        <v>#REF!</v>
      </c>
      <c r="C1274" s="269" t="e">
        <f>IF('Unit Types - Emission Rates'!#REF!=0,"",'Unit Types - Emission Rates'!#REF!)</f>
        <v>#REF!</v>
      </c>
      <c r="D1274" s="269" t="e">
        <f>IF('Unit Types - Emission Rates'!#REF!=0,"",'Unit Types - Emission Rates'!#REF!)</f>
        <v>#REF!</v>
      </c>
      <c r="E1274" s="269" t="e">
        <f>IF('Unit Types - Emission Rates'!#REF!="","",'Unit Types - Emission Rates'!#REF!)</f>
        <v>#REF!</v>
      </c>
      <c r="F1274" s="269" t="e">
        <f>IF('Unit Types - Emission Rates'!#REF!="","",'Unit Types - Emission Rates'!#REF!)</f>
        <v>#REF!</v>
      </c>
      <c r="G1274" s="261"/>
      <c r="H1274" s="262"/>
      <c r="I1274" s="259"/>
    </row>
    <row r="1275" spans="1:9" x14ac:dyDescent="0.2">
      <c r="A1275" s="265" t="s">
        <v>433</v>
      </c>
      <c r="B1275" s="269" t="e">
        <f>IF('Unit Types - Emission Rates'!#REF!=0,"",'Unit Types - Emission Rates'!#REF!)</f>
        <v>#REF!</v>
      </c>
      <c r="C1275" s="269" t="e">
        <f>IF('Unit Types - Emission Rates'!#REF!=0,"",'Unit Types - Emission Rates'!#REF!)</f>
        <v>#REF!</v>
      </c>
      <c r="D1275" s="269" t="e">
        <f>IF('Unit Types - Emission Rates'!#REF!=0,"",'Unit Types - Emission Rates'!#REF!)</f>
        <v>#REF!</v>
      </c>
      <c r="E1275" s="269" t="e">
        <f>IF('Unit Types - Emission Rates'!#REF!="","",'Unit Types - Emission Rates'!#REF!)</f>
        <v>#REF!</v>
      </c>
      <c r="F1275" s="269" t="e">
        <f>IF('Unit Types - Emission Rates'!#REF!="","",'Unit Types - Emission Rates'!#REF!)</f>
        <v>#REF!</v>
      </c>
      <c r="G1275" s="261"/>
      <c r="H1275" s="262"/>
      <c r="I1275" s="259"/>
    </row>
    <row r="1276" spans="1:9" x14ac:dyDescent="0.2">
      <c r="A1276" s="265" t="s">
        <v>433</v>
      </c>
      <c r="B1276" s="269" t="e">
        <f>IF('Unit Types - Emission Rates'!#REF!=0,"",'Unit Types - Emission Rates'!#REF!)</f>
        <v>#REF!</v>
      </c>
      <c r="C1276" s="269" t="e">
        <f>IF('Unit Types - Emission Rates'!#REF!=0,"",'Unit Types - Emission Rates'!#REF!)</f>
        <v>#REF!</v>
      </c>
      <c r="D1276" s="269" t="e">
        <f>IF('Unit Types - Emission Rates'!#REF!=0,"",'Unit Types - Emission Rates'!#REF!)</f>
        <v>#REF!</v>
      </c>
      <c r="E1276" s="269" t="e">
        <f>IF('Unit Types - Emission Rates'!#REF!="","",'Unit Types - Emission Rates'!#REF!)</f>
        <v>#REF!</v>
      </c>
      <c r="F1276" s="269" t="e">
        <f>IF('Unit Types - Emission Rates'!#REF!="","",'Unit Types - Emission Rates'!#REF!)</f>
        <v>#REF!</v>
      </c>
      <c r="G1276" s="261"/>
      <c r="H1276" s="262"/>
      <c r="I1276" s="259"/>
    </row>
    <row r="1277" spans="1:9" x14ac:dyDescent="0.2">
      <c r="A1277" s="265" t="s">
        <v>433</v>
      </c>
      <c r="B1277" s="269" t="e">
        <f>IF('Unit Types - Emission Rates'!#REF!=0,"",'Unit Types - Emission Rates'!#REF!)</f>
        <v>#REF!</v>
      </c>
      <c r="C1277" s="269" t="e">
        <f>IF('Unit Types - Emission Rates'!#REF!=0,"",'Unit Types - Emission Rates'!#REF!)</f>
        <v>#REF!</v>
      </c>
      <c r="D1277" s="269" t="e">
        <f>IF('Unit Types - Emission Rates'!#REF!=0,"",'Unit Types - Emission Rates'!#REF!)</f>
        <v>#REF!</v>
      </c>
      <c r="E1277" s="269" t="e">
        <f>IF('Unit Types - Emission Rates'!#REF!="","",'Unit Types - Emission Rates'!#REF!)</f>
        <v>#REF!</v>
      </c>
      <c r="F1277" s="269" t="e">
        <f>IF('Unit Types - Emission Rates'!#REF!="","",'Unit Types - Emission Rates'!#REF!)</f>
        <v>#REF!</v>
      </c>
      <c r="G1277" s="261"/>
      <c r="H1277" s="262"/>
      <c r="I1277" s="259"/>
    </row>
    <row r="1278" spans="1:9" x14ac:dyDescent="0.2">
      <c r="A1278" s="265" t="s">
        <v>433</v>
      </c>
      <c r="B1278" s="269" t="e">
        <f>IF('Unit Types - Emission Rates'!#REF!=0,"",'Unit Types - Emission Rates'!#REF!)</f>
        <v>#REF!</v>
      </c>
      <c r="C1278" s="269" t="e">
        <f>IF('Unit Types - Emission Rates'!#REF!=0,"",'Unit Types - Emission Rates'!#REF!)</f>
        <v>#REF!</v>
      </c>
      <c r="D1278" s="269" t="e">
        <f>IF('Unit Types - Emission Rates'!#REF!=0,"",'Unit Types - Emission Rates'!#REF!)</f>
        <v>#REF!</v>
      </c>
      <c r="E1278" s="269" t="e">
        <f>IF('Unit Types - Emission Rates'!#REF!="","",'Unit Types - Emission Rates'!#REF!)</f>
        <v>#REF!</v>
      </c>
      <c r="F1278" s="269" t="e">
        <f>IF('Unit Types - Emission Rates'!#REF!="","",'Unit Types - Emission Rates'!#REF!)</f>
        <v>#REF!</v>
      </c>
      <c r="G1278" s="261"/>
      <c r="H1278" s="262"/>
      <c r="I1278" s="259"/>
    </row>
    <row r="1279" spans="1:9" x14ac:dyDescent="0.2">
      <c r="A1279" s="265" t="s">
        <v>433</v>
      </c>
      <c r="B1279" s="269" t="e">
        <f>IF('Unit Types - Emission Rates'!#REF!=0,"",'Unit Types - Emission Rates'!#REF!)</f>
        <v>#REF!</v>
      </c>
      <c r="C1279" s="269" t="e">
        <f>IF('Unit Types - Emission Rates'!#REF!=0,"",'Unit Types - Emission Rates'!#REF!)</f>
        <v>#REF!</v>
      </c>
      <c r="D1279" s="269" t="e">
        <f>IF('Unit Types - Emission Rates'!#REF!=0,"",'Unit Types - Emission Rates'!#REF!)</f>
        <v>#REF!</v>
      </c>
      <c r="E1279" s="269" t="e">
        <f>IF('Unit Types - Emission Rates'!#REF!="","",'Unit Types - Emission Rates'!#REF!)</f>
        <v>#REF!</v>
      </c>
      <c r="F1279" s="269" t="e">
        <f>IF('Unit Types - Emission Rates'!#REF!="","",'Unit Types - Emission Rates'!#REF!)</f>
        <v>#REF!</v>
      </c>
      <c r="G1279" s="261"/>
      <c r="H1279" s="262"/>
      <c r="I1279" s="259"/>
    </row>
    <row r="1280" spans="1:9" x14ac:dyDescent="0.2">
      <c r="A1280" s="265" t="s">
        <v>433</v>
      </c>
      <c r="B1280" s="269" t="e">
        <f>IF('Unit Types - Emission Rates'!#REF!=0,"",'Unit Types - Emission Rates'!#REF!)</f>
        <v>#REF!</v>
      </c>
      <c r="C1280" s="269" t="e">
        <f>IF('Unit Types - Emission Rates'!#REF!=0,"",'Unit Types - Emission Rates'!#REF!)</f>
        <v>#REF!</v>
      </c>
      <c r="D1280" s="269" t="e">
        <f>IF('Unit Types - Emission Rates'!#REF!=0,"",'Unit Types - Emission Rates'!#REF!)</f>
        <v>#REF!</v>
      </c>
      <c r="E1280" s="269" t="e">
        <f>IF('Unit Types - Emission Rates'!#REF!="","",'Unit Types - Emission Rates'!#REF!)</f>
        <v>#REF!</v>
      </c>
      <c r="F1280" s="269" t="e">
        <f>IF('Unit Types - Emission Rates'!#REF!="","",'Unit Types - Emission Rates'!#REF!)</f>
        <v>#REF!</v>
      </c>
      <c r="G1280" s="261"/>
      <c r="H1280" s="262"/>
      <c r="I1280" s="259"/>
    </row>
    <row r="1281" spans="1:9" x14ac:dyDescent="0.2">
      <c r="A1281" s="265" t="s">
        <v>433</v>
      </c>
      <c r="B1281" s="269" t="e">
        <f>IF('Unit Types - Emission Rates'!#REF!=0,"",'Unit Types - Emission Rates'!#REF!)</f>
        <v>#REF!</v>
      </c>
      <c r="C1281" s="269" t="e">
        <f>IF('Unit Types - Emission Rates'!#REF!=0,"",'Unit Types - Emission Rates'!#REF!)</f>
        <v>#REF!</v>
      </c>
      <c r="D1281" s="269" t="e">
        <f>IF('Unit Types - Emission Rates'!#REF!=0,"",'Unit Types - Emission Rates'!#REF!)</f>
        <v>#REF!</v>
      </c>
      <c r="E1281" s="269" t="e">
        <f>IF('Unit Types - Emission Rates'!#REF!="","",'Unit Types - Emission Rates'!#REF!)</f>
        <v>#REF!</v>
      </c>
      <c r="F1281" s="269" t="e">
        <f>IF('Unit Types - Emission Rates'!#REF!="","",'Unit Types - Emission Rates'!#REF!)</f>
        <v>#REF!</v>
      </c>
      <c r="G1281" s="261"/>
      <c r="H1281" s="262"/>
      <c r="I1281" s="259"/>
    </row>
    <row r="1282" spans="1:9" x14ac:dyDescent="0.2">
      <c r="A1282" s="265" t="s">
        <v>433</v>
      </c>
      <c r="B1282" s="269" t="e">
        <f>IF('Unit Types - Emission Rates'!#REF!=0,"",'Unit Types - Emission Rates'!#REF!)</f>
        <v>#REF!</v>
      </c>
      <c r="C1282" s="269" t="e">
        <f>IF('Unit Types - Emission Rates'!#REF!=0,"",'Unit Types - Emission Rates'!#REF!)</f>
        <v>#REF!</v>
      </c>
      <c r="D1282" s="269" t="e">
        <f>IF('Unit Types - Emission Rates'!#REF!=0,"",'Unit Types - Emission Rates'!#REF!)</f>
        <v>#REF!</v>
      </c>
      <c r="E1282" s="269" t="e">
        <f>IF('Unit Types - Emission Rates'!#REF!="","",'Unit Types - Emission Rates'!#REF!)</f>
        <v>#REF!</v>
      </c>
      <c r="F1282" s="269" t="e">
        <f>IF('Unit Types - Emission Rates'!#REF!="","",'Unit Types - Emission Rates'!#REF!)</f>
        <v>#REF!</v>
      </c>
      <c r="G1282" s="261"/>
      <c r="H1282" s="262"/>
      <c r="I1282" s="259"/>
    </row>
    <row r="1283" spans="1:9" x14ac:dyDescent="0.2">
      <c r="A1283" s="265" t="s">
        <v>433</v>
      </c>
      <c r="B1283" s="269" t="e">
        <f>IF('Unit Types - Emission Rates'!#REF!=0,"",'Unit Types - Emission Rates'!#REF!)</f>
        <v>#REF!</v>
      </c>
      <c r="C1283" s="269" t="e">
        <f>IF('Unit Types - Emission Rates'!#REF!=0,"",'Unit Types - Emission Rates'!#REF!)</f>
        <v>#REF!</v>
      </c>
      <c r="D1283" s="269" t="e">
        <f>IF('Unit Types - Emission Rates'!#REF!=0,"",'Unit Types - Emission Rates'!#REF!)</f>
        <v>#REF!</v>
      </c>
      <c r="E1283" s="269" t="e">
        <f>IF('Unit Types - Emission Rates'!#REF!="","",'Unit Types - Emission Rates'!#REF!)</f>
        <v>#REF!</v>
      </c>
      <c r="F1283" s="269" t="e">
        <f>IF('Unit Types - Emission Rates'!#REF!="","",'Unit Types - Emission Rates'!#REF!)</f>
        <v>#REF!</v>
      </c>
      <c r="G1283" s="261"/>
      <c r="H1283" s="262"/>
      <c r="I1283" s="259"/>
    </row>
    <row r="1284" spans="1:9" x14ac:dyDescent="0.2">
      <c r="A1284" s="265" t="s">
        <v>433</v>
      </c>
      <c r="B1284" s="269" t="e">
        <f>IF('Unit Types - Emission Rates'!#REF!=0,"",'Unit Types - Emission Rates'!#REF!)</f>
        <v>#REF!</v>
      </c>
      <c r="C1284" s="269" t="e">
        <f>IF('Unit Types - Emission Rates'!#REF!=0,"",'Unit Types - Emission Rates'!#REF!)</f>
        <v>#REF!</v>
      </c>
      <c r="D1284" s="269" t="e">
        <f>IF('Unit Types - Emission Rates'!#REF!=0,"",'Unit Types - Emission Rates'!#REF!)</f>
        <v>#REF!</v>
      </c>
      <c r="E1284" s="269" t="e">
        <f>IF('Unit Types - Emission Rates'!#REF!="","",'Unit Types - Emission Rates'!#REF!)</f>
        <v>#REF!</v>
      </c>
      <c r="F1284" s="269" t="e">
        <f>IF('Unit Types - Emission Rates'!#REF!="","",'Unit Types - Emission Rates'!#REF!)</f>
        <v>#REF!</v>
      </c>
      <c r="G1284" s="261"/>
      <c r="H1284" s="262"/>
      <c r="I1284" s="259"/>
    </row>
    <row r="1285" spans="1:9" x14ac:dyDescent="0.2">
      <c r="A1285" s="265" t="s">
        <v>433</v>
      </c>
      <c r="B1285" s="269" t="e">
        <f>IF('Unit Types - Emission Rates'!#REF!=0,"",'Unit Types - Emission Rates'!#REF!)</f>
        <v>#REF!</v>
      </c>
      <c r="C1285" s="269" t="e">
        <f>IF('Unit Types - Emission Rates'!#REF!=0,"",'Unit Types - Emission Rates'!#REF!)</f>
        <v>#REF!</v>
      </c>
      <c r="D1285" s="269" t="e">
        <f>IF('Unit Types - Emission Rates'!#REF!=0,"",'Unit Types - Emission Rates'!#REF!)</f>
        <v>#REF!</v>
      </c>
      <c r="E1285" s="269" t="e">
        <f>IF('Unit Types - Emission Rates'!#REF!="","",'Unit Types - Emission Rates'!#REF!)</f>
        <v>#REF!</v>
      </c>
      <c r="F1285" s="269" t="e">
        <f>IF('Unit Types - Emission Rates'!#REF!="","",'Unit Types - Emission Rates'!#REF!)</f>
        <v>#REF!</v>
      </c>
      <c r="G1285" s="261"/>
      <c r="H1285" s="262"/>
      <c r="I1285" s="259"/>
    </row>
    <row r="1286" spans="1:9" x14ac:dyDescent="0.2">
      <c r="A1286" s="265" t="s">
        <v>433</v>
      </c>
      <c r="B1286" s="269" t="e">
        <f>IF('Unit Types - Emission Rates'!#REF!=0,"",'Unit Types - Emission Rates'!#REF!)</f>
        <v>#REF!</v>
      </c>
      <c r="C1286" s="269" t="e">
        <f>IF('Unit Types - Emission Rates'!#REF!=0,"",'Unit Types - Emission Rates'!#REF!)</f>
        <v>#REF!</v>
      </c>
      <c r="D1286" s="269" t="e">
        <f>IF('Unit Types - Emission Rates'!#REF!=0,"",'Unit Types - Emission Rates'!#REF!)</f>
        <v>#REF!</v>
      </c>
      <c r="E1286" s="269" t="e">
        <f>IF('Unit Types - Emission Rates'!#REF!="","",'Unit Types - Emission Rates'!#REF!)</f>
        <v>#REF!</v>
      </c>
      <c r="F1286" s="269" t="e">
        <f>IF('Unit Types - Emission Rates'!#REF!="","",'Unit Types - Emission Rates'!#REF!)</f>
        <v>#REF!</v>
      </c>
      <c r="G1286" s="261"/>
      <c r="H1286" s="262"/>
      <c r="I1286" s="259"/>
    </row>
    <row r="1287" spans="1:9" x14ac:dyDescent="0.2">
      <c r="A1287" s="265" t="s">
        <v>433</v>
      </c>
      <c r="B1287" s="269" t="e">
        <f>IF('Unit Types - Emission Rates'!#REF!=0,"",'Unit Types - Emission Rates'!#REF!)</f>
        <v>#REF!</v>
      </c>
      <c r="C1287" s="269" t="e">
        <f>IF('Unit Types - Emission Rates'!#REF!=0,"",'Unit Types - Emission Rates'!#REF!)</f>
        <v>#REF!</v>
      </c>
      <c r="D1287" s="269" t="e">
        <f>IF('Unit Types - Emission Rates'!#REF!=0,"",'Unit Types - Emission Rates'!#REF!)</f>
        <v>#REF!</v>
      </c>
      <c r="E1287" s="269" t="e">
        <f>IF('Unit Types - Emission Rates'!#REF!="","",'Unit Types - Emission Rates'!#REF!)</f>
        <v>#REF!</v>
      </c>
      <c r="F1287" s="269" t="e">
        <f>IF('Unit Types - Emission Rates'!#REF!="","",'Unit Types - Emission Rates'!#REF!)</f>
        <v>#REF!</v>
      </c>
      <c r="G1287" s="261"/>
      <c r="H1287" s="262"/>
      <c r="I1287" s="259"/>
    </row>
    <row r="1288" spans="1:9" x14ac:dyDescent="0.2">
      <c r="A1288" s="265" t="s">
        <v>433</v>
      </c>
      <c r="B1288" s="269" t="e">
        <f>IF('Unit Types - Emission Rates'!#REF!=0,"",'Unit Types - Emission Rates'!#REF!)</f>
        <v>#REF!</v>
      </c>
      <c r="C1288" s="269" t="e">
        <f>IF('Unit Types - Emission Rates'!#REF!=0,"",'Unit Types - Emission Rates'!#REF!)</f>
        <v>#REF!</v>
      </c>
      <c r="D1288" s="269" t="e">
        <f>IF('Unit Types - Emission Rates'!#REF!=0,"",'Unit Types - Emission Rates'!#REF!)</f>
        <v>#REF!</v>
      </c>
      <c r="E1288" s="269" t="e">
        <f>IF('Unit Types - Emission Rates'!#REF!="","",'Unit Types - Emission Rates'!#REF!)</f>
        <v>#REF!</v>
      </c>
      <c r="F1288" s="269" t="e">
        <f>IF('Unit Types - Emission Rates'!#REF!="","",'Unit Types - Emission Rates'!#REF!)</f>
        <v>#REF!</v>
      </c>
      <c r="G1288" s="261"/>
      <c r="H1288" s="262"/>
      <c r="I1288" s="259"/>
    </row>
    <row r="1289" spans="1:9" x14ac:dyDescent="0.2">
      <c r="A1289" s="265" t="s">
        <v>433</v>
      </c>
      <c r="B1289" s="269" t="e">
        <f>IF('Unit Types - Emission Rates'!#REF!=0,"",'Unit Types - Emission Rates'!#REF!)</f>
        <v>#REF!</v>
      </c>
      <c r="C1289" s="269" t="e">
        <f>IF('Unit Types - Emission Rates'!#REF!=0,"",'Unit Types - Emission Rates'!#REF!)</f>
        <v>#REF!</v>
      </c>
      <c r="D1289" s="269" t="e">
        <f>IF('Unit Types - Emission Rates'!#REF!=0,"",'Unit Types - Emission Rates'!#REF!)</f>
        <v>#REF!</v>
      </c>
      <c r="E1289" s="269" t="e">
        <f>IF('Unit Types - Emission Rates'!#REF!="","",'Unit Types - Emission Rates'!#REF!)</f>
        <v>#REF!</v>
      </c>
      <c r="F1289" s="269" t="e">
        <f>IF('Unit Types - Emission Rates'!#REF!="","",'Unit Types - Emission Rates'!#REF!)</f>
        <v>#REF!</v>
      </c>
      <c r="G1289" s="261"/>
      <c r="H1289" s="262"/>
      <c r="I1289" s="259"/>
    </row>
    <row r="1290" spans="1:9" x14ac:dyDescent="0.2">
      <c r="A1290" s="265" t="s">
        <v>433</v>
      </c>
      <c r="B1290" s="269" t="e">
        <f>IF('Unit Types - Emission Rates'!#REF!=0,"",'Unit Types - Emission Rates'!#REF!)</f>
        <v>#REF!</v>
      </c>
      <c r="C1290" s="269" t="e">
        <f>IF('Unit Types - Emission Rates'!#REF!=0,"",'Unit Types - Emission Rates'!#REF!)</f>
        <v>#REF!</v>
      </c>
      <c r="D1290" s="269" t="e">
        <f>IF('Unit Types - Emission Rates'!#REF!=0,"",'Unit Types - Emission Rates'!#REF!)</f>
        <v>#REF!</v>
      </c>
      <c r="E1290" s="269" t="e">
        <f>IF('Unit Types - Emission Rates'!#REF!="","",'Unit Types - Emission Rates'!#REF!)</f>
        <v>#REF!</v>
      </c>
      <c r="F1290" s="269" t="e">
        <f>IF('Unit Types - Emission Rates'!#REF!="","",'Unit Types - Emission Rates'!#REF!)</f>
        <v>#REF!</v>
      </c>
      <c r="G1290" s="261"/>
      <c r="H1290" s="262"/>
      <c r="I1290" s="259"/>
    </row>
    <row r="1291" spans="1:9" x14ac:dyDescent="0.2">
      <c r="A1291" s="265" t="s">
        <v>433</v>
      </c>
      <c r="B1291" s="269" t="e">
        <f>IF('Unit Types - Emission Rates'!#REF!=0,"",'Unit Types - Emission Rates'!#REF!)</f>
        <v>#REF!</v>
      </c>
      <c r="C1291" s="269" t="e">
        <f>IF('Unit Types - Emission Rates'!#REF!=0,"",'Unit Types - Emission Rates'!#REF!)</f>
        <v>#REF!</v>
      </c>
      <c r="D1291" s="269" t="e">
        <f>IF('Unit Types - Emission Rates'!#REF!=0,"",'Unit Types - Emission Rates'!#REF!)</f>
        <v>#REF!</v>
      </c>
      <c r="E1291" s="269" t="e">
        <f>IF('Unit Types - Emission Rates'!#REF!="","",'Unit Types - Emission Rates'!#REF!)</f>
        <v>#REF!</v>
      </c>
      <c r="F1291" s="269" t="e">
        <f>IF('Unit Types - Emission Rates'!#REF!="","",'Unit Types - Emission Rates'!#REF!)</f>
        <v>#REF!</v>
      </c>
      <c r="G1291" s="261"/>
      <c r="H1291" s="262"/>
      <c r="I1291" s="259"/>
    </row>
    <row r="1292" spans="1:9" x14ac:dyDescent="0.2">
      <c r="A1292" s="265" t="s">
        <v>433</v>
      </c>
      <c r="B1292" s="269" t="e">
        <f>IF('Unit Types - Emission Rates'!#REF!=0,"",'Unit Types - Emission Rates'!#REF!)</f>
        <v>#REF!</v>
      </c>
      <c r="C1292" s="269" t="e">
        <f>IF('Unit Types - Emission Rates'!#REF!=0,"",'Unit Types - Emission Rates'!#REF!)</f>
        <v>#REF!</v>
      </c>
      <c r="D1292" s="269" t="e">
        <f>IF('Unit Types - Emission Rates'!#REF!=0,"",'Unit Types - Emission Rates'!#REF!)</f>
        <v>#REF!</v>
      </c>
      <c r="E1292" s="269" t="e">
        <f>IF('Unit Types - Emission Rates'!#REF!="","",'Unit Types - Emission Rates'!#REF!)</f>
        <v>#REF!</v>
      </c>
      <c r="F1292" s="269" t="e">
        <f>IF('Unit Types - Emission Rates'!#REF!="","",'Unit Types - Emission Rates'!#REF!)</f>
        <v>#REF!</v>
      </c>
      <c r="G1292" s="261"/>
      <c r="H1292" s="262"/>
      <c r="I1292" s="259"/>
    </row>
    <row r="1293" spans="1:9" x14ac:dyDescent="0.2">
      <c r="A1293" s="265" t="s">
        <v>433</v>
      </c>
      <c r="B1293" s="269" t="e">
        <f>IF('Unit Types - Emission Rates'!#REF!=0,"",'Unit Types - Emission Rates'!#REF!)</f>
        <v>#REF!</v>
      </c>
      <c r="C1293" s="269" t="e">
        <f>IF('Unit Types - Emission Rates'!#REF!=0,"",'Unit Types - Emission Rates'!#REF!)</f>
        <v>#REF!</v>
      </c>
      <c r="D1293" s="269" t="e">
        <f>IF('Unit Types - Emission Rates'!#REF!=0,"",'Unit Types - Emission Rates'!#REF!)</f>
        <v>#REF!</v>
      </c>
      <c r="E1293" s="269" t="e">
        <f>IF('Unit Types - Emission Rates'!#REF!="","",'Unit Types - Emission Rates'!#REF!)</f>
        <v>#REF!</v>
      </c>
      <c r="F1293" s="269" t="e">
        <f>IF('Unit Types - Emission Rates'!#REF!="","",'Unit Types - Emission Rates'!#REF!)</f>
        <v>#REF!</v>
      </c>
      <c r="G1293" s="261"/>
      <c r="H1293" s="262"/>
      <c r="I1293" s="259"/>
    </row>
    <row r="1294" spans="1:9" x14ac:dyDescent="0.2">
      <c r="A1294" s="265" t="s">
        <v>433</v>
      </c>
      <c r="B1294" s="269" t="e">
        <f>IF('Unit Types - Emission Rates'!#REF!=0,"",'Unit Types - Emission Rates'!#REF!)</f>
        <v>#REF!</v>
      </c>
      <c r="C1294" s="269" t="e">
        <f>IF('Unit Types - Emission Rates'!#REF!=0,"",'Unit Types - Emission Rates'!#REF!)</f>
        <v>#REF!</v>
      </c>
      <c r="D1294" s="269" t="e">
        <f>IF('Unit Types - Emission Rates'!#REF!=0,"",'Unit Types - Emission Rates'!#REF!)</f>
        <v>#REF!</v>
      </c>
      <c r="E1294" s="269" t="e">
        <f>IF('Unit Types - Emission Rates'!#REF!="","",'Unit Types - Emission Rates'!#REF!)</f>
        <v>#REF!</v>
      </c>
      <c r="F1294" s="269" t="e">
        <f>IF('Unit Types - Emission Rates'!#REF!="","",'Unit Types - Emission Rates'!#REF!)</f>
        <v>#REF!</v>
      </c>
      <c r="G1294" s="261"/>
      <c r="H1294" s="262"/>
      <c r="I1294" s="259"/>
    </row>
    <row r="1295" spans="1:9" x14ac:dyDescent="0.2">
      <c r="A1295" s="265" t="s">
        <v>433</v>
      </c>
      <c r="B1295" s="269" t="e">
        <f>IF('Unit Types - Emission Rates'!#REF!=0,"",'Unit Types - Emission Rates'!#REF!)</f>
        <v>#REF!</v>
      </c>
      <c r="C1295" s="269" t="e">
        <f>IF('Unit Types - Emission Rates'!#REF!=0,"",'Unit Types - Emission Rates'!#REF!)</f>
        <v>#REF!</v>
      </c>
      <c r="D1295" s="269" t="e">
        <f>IF('Unit Types - Emission Rates'!#REF!=0,"",'Unit Types - Emission Rates'!#REF!)</f>
        <v>#REF!</v>
      </c>
      <c r="E1295" s="269" t="e">
        <f>IF('Unit Types - Emission Rates'!#REF!="","",'Unit Types - Emission Rates'!#REF!)</f>
        <v>#REF!</v>
      </c>
      <c r="F1295" s="269" t="e">
        <f>IF('Unit Types - Emission Rates'!#REF!="","",'Unit Types - Emission Rates'!#REF!)</f>
        <v>#REF!</v>
      </c>
      <c r="G1295" s="261"/>
      <c r="H1295" s="262"/>
      <c r="I1295" s="259"/>
    </row>
    <row r="1296" spans="1:9" x14ac:dyDescent="0.2">
      <c r="A1296" s="265" t="s">
        <v>433</v>
      </c>
      <c r="B1296" s="269" t="e">
        <f>IF('Unit Types - Emission Rates'!#REF!=0,"",'Unit Types - Emission Rates'!#REF!)</f>
        <v>#REF!</v>
      </c>
      <c r="C1296" s="269" t="e">
        <f>IF('Unit Types - Emission Rates'!#REF!=0,"",'Unit Types - Emission Rates'!#REF!)</f>
        <v>#REF!</v>
      </c>
      <c r="D1296" s="269" t="e">
        <f>IF('Unit Types - Emission Rates'!#REF!=0,"",'Unit Types - Emission Rates'!#REF!)</f>
        <v>#REF!</v>
      </c>
      <c r="E1296" s="269" t="e">
        <f>IF('Unit Types - Emission Rates'!#REF!="","",'Unit Types - Emission Rates'!#REF!)</f>
        <v>#REF!</v>
      </c>
      <c r="F1296" s="269" t="e">
        <f>IF('Unit Types - Emission Rates'!#REF!="","",'Unit Types - Emission Rates'!#REF!)</f>
        <v>#REF!</v>
      </c>
      <c r="G1296" s="261"/>
      <c r="H1296" s="262"/>
      <c r="I1296" s="259"/>
    </row>
    <row r="1297" spans="1:9" x14ac:dyDescent="0.2">
      <c r="A1297" s="265" t="s">
        <v>433</v>
      </c>
      <c r="B1297" s="269" t="e">
        <f>IF('Unit Types - Emission Rates'!#REF!=0,"",'Unit Types - Emission Rates'!#REF!)</f>
        <v>#REF!</v>
      </c>
      <c r="C1297" s="269" t="e">
        <f>IF('Unit Types - Emission Rates'!#REF!=0,"",'Unit Types - Emission Rates'!#REF!)</f>
        <v>#REF!</v>
      </c>
      <c r="D1297" s="269" t="e">
        <f>IF('Unit Types - Emission Rates'!#REF!=0,"",'Unit Types - Emission Rates'!#REF!)</f>
        <v>#REF!</v>
      </c>
      <c r="E1297" s="269" t="e">
        <f>IF('Unit Types - Emission Rates'!#REF!="","",'Unit Types - Emission Rates'!#REF!)</f>
        <v>#REF!</v>
      </c>
      <c r="F1297" s="269" t="e">
        <f>IF('Unit Types - Emission Rates'!#REF!="","",'Unit Types - Emission Rates'!#REF!)</f>
        <v>#REF!</v>
      </c>
      <c r="G1297" s="261"/>
      <c r="H1297" s="262"/>
      <c r="I1297" s="259"/>
    </row>
    <row r="1298" spans="1:9" x14ac:dyDescent="0.2">
      <c r="A1298" s="265" t="s">
        <v>433</v>
      </c>
      <c r="B1298" s="269" t="e">
        <f>IF('Unit Types - Emission Rates'!#REF!=0,"",'Unit Types - Emission Rates'!#REF!)</f>
        <v>#REF!</v>
      </c>
      <c r="C1298" s="269" t="e">
        <f>IF('Unit Types - Emission Rates'!#REF!=0,"",'Unit Types - Emission Rates'!#REF!)</f>
        <v>#REF!</v>
      </c>
      <c r="D1298" s="269" t="e">
        <f>IF('Unit Types - Emission Rates'!#REF!=0,"",'Unit Types - Emission Rates'!#REF!)</f>
        <v>#REF!</v>
      </c>
      <c r="E1298" s="269" t="e">
        <f>IF('Unit Types - Emission Rates'!#REF!="","",'Unit Types - Emission Rates'!#REF!)</f>
        <v>#REF!</v>
      </c>
      <c r="F1298" s="269" t="e">
        <f>IF('Unit Types - Emission Rates'!#REF!="","",'Unit Types - Emission Rates'!#REF!)</f>
        <v>#REF!</v>
      </c>
      <c r="G1298" s="261"/>
      <c r="H1298" s="262"/>
      <c r="I1298" s="259"/>
    </row>
    <row r="1299" spans="1:9" x14ac:dyDescent="0.2">
      <c r="A1299" s="265" t="s">
        <v>433</v>
      </c>
      <c r="B1299" s="269" t="e">
        <f>IF('Unit Types - Emission Rates'!#REF!=0,"",'Unit Types - Emission Rates'!#REF!)</f>
        <v>#REF!</v>
      </c>
      <c r="C1299" s="269" t="e">
        <f>IF('Unit Types - Emission Rates'!#REF!=0,"",'Unit Types - Emission Rates'!#REF!)</f>
        <v>#REF!</v>
      </c>
      <c r="D1299" s="269" t="e">
        <f>IF('Unit Types - Emission Rates'!#REF!=0,"",'Unit Types - Emission Rates'!#REF!)</f>
        <v>#REF!</v>
      </c>
      <c r="E1299" s="269" t="e">
        <f>IF('Unit Types - Emission Rates'!#REF!="","",'Unit Types - Emission Rates'!#REF!)</f>
        <v>#REF!</v>
      </c>
      <c r="F1299" s="269" t="e">
        <f>IF('Unit Types - Emission Rates'!#REF!="","",'Unit Types - Emission Rates'!#REF!)</f>
        <v>#REF!</v>
      </c>
      <c r="G1299" s="261"/>
      <c r="H1299" s="262"/>
      <c r="I1299" s="259"/>
    </row>
    <row r="1300" spans="1:9" x14ac:dyDescent="0.2">
      <c r="A1300" s="265" t="s">
        <v>433</v>
      </c>
      <c r="B1300" s="269" t="e">
        <f>IF('Unit Types - Emission Rates'!#REF!=0,"",'Unit Types - Emission Rates'!#REF!)</f>
        <v>#REF!</v>
      </c>
      <c r="C1300" s="269" t="e">
        <f>IF('Unit Types - Emission Rates'!#REF!=0,"",'Unit Types - Emission Rates'!#REF!)</f>
        <v>#REF!</v>
      </c>
      <c r="D1300" s="269" t="e">
        <f>IF('Unit Types - Emission Rates'!#REF!=0,"",'Unit Types - Emission Rates'!#REF!)</f>
        <v>#REF!</v>
      </c>
      <c r="E1300" s="269" t="e">
        <f>IF('Unit Types - Emission Rates'!#REF!="","",'Unit Types - Emission Rates'!#REF!)</f>
        <v>#REF!</v>
      </c>
      <c r="F1300" s="269" t="e">
        <f>IF('Unit Types - Emission Rates'!#REF!="","",'Unit Types - Emission Rates'!#REF!)</f>
        <v>#REF!</v>
      </c>
      <c r="G1300" s="261"/>
      <c r="H1300" s="262"/>
      <c r="I1300" s="259"/>
    </row>
    <row r="1301" spans="1:9" x14ac:dyDescent="0.2">
      <c r="A1301" s="265" t="s">
        <v>433</v>
      </c>
      <c r="B1301" s="269" t="e">
        <f>IF('Unit Types - Emission Rates'!#REF!=0,"",'Unit Types - Emission Rates'!#REF!)</f>
        <v>#REF!</v>
      </c>
      <c r="C1301" s="269" t="e">
        <f>IF('Unit Types - Emission Rates'!#REF!=0,"",'Unit Types - Emission Rates'!#REF!)</f>
        <v>#REF!</v>
      </c>
      <c r="D1301" s="269" t="e">
        <f>IF('Unit Types - Emission Rates'!#REF!=0,"",'Unit Types - Emission Rates'!#REF!)</f>
        <v>#REF!</v>
      </c>
      <c r="E1301" s="269" t="e">
        <f>IF('Unit Types - Emission Rates'!#REF!="","",'Unit Types - Emission Rates'!#REF!)</f>
        <v>#REF!</v>
      </c>
      <c r="F1301" s="269" t="e">
        <f>IF('Unit Types - Emission Rates'!#REF!="","",'Unit Types - Emission Rates'!#REF!)</f>
        <v>#REF!</v>
      </c>
      <c r="G1301" s="261"/>
      <c r="H1301" s="262"/>
      <c r="I1301" s="259"/>
    </row>
    <row r="1302" spans="1:9" x14ac:dyDescent="0.2">
      <c r="A1302" s="265" t="s">
        <v>433</v>
      </c>
      <c r="B1302" s="269" t="e">
        <f>IF('Unit Types - Emission Rates'!#REF!=0,"",'Unit Types - Emission Rates'!#REF!)</f>
        <v>#REF!</v>
      </c>
      <c r="C1302" s="269" t="e">
        <f>IF('Unit Types - Emission Rates'!#REF!=0,"",'Unit Types - Emission Rates'!#REF!)</f>
        <v>#REF!</v>
      </c>
      <c r="D1302" s="269" t="e">
        <f>IF('Unit Types - Emission Rates'!#REF!=0,"",'Unit Types - Emission Rates'!#REF!)</f>
        <v>#REF!</v>
      </c>
      <c r="E1302" s="269" t="e">
        <f>IF('Unit Types - Emission Rates'!#REF!="","",'Unit Types - Emission Rates'!#REF!)</f>
        <v>#REF!</v>
      </c>
      <c r="F1302" s="269" t="e">
        <f>IF('Unit Types - Emission Rates'!#REF!="","",'Unit Types - Emission Rates'!#REF!)</f>
        <v>#REF!</v>
      </c>
      <c r="G1302" s="261"/>
      <c r="H1302" s="262"/>
      <c r="I1302" s="259"/>
    </row>
    <row r="1303" spans="1:9" x14ac:dyDescent="0.2">
      <c r="A1303" s="265" t="s">
        <v>433</v>
      </c>
      <c r="B1303" s="269" t="e">
        <f>IF('Unit Types - Emission Rates'!#REF!=0,"",'Unit Types - Emission Rates'!#REF!)</f>
        <v>#REF!</v>
      </c>
      <c r="C1303" s="269" t="e">
        <f>IF('Unit Types - Emission Rates'!#REF!=0,"",'Unit Types - Emission Rates'!#REF!)</f>
        <v>#REF!</v>
      </c>
      <c r="D1303" s="269" t="e">
        <f>IF('Unit Types - Emission Rates'!#REF!=0,"",'Unit Types - Emission Rates'!#REF!)</f>
        <v>#REF!</v>
      </c>
      <c r="E1303" s="269" t="e">
        <f>IF('Unit Types - Emission Rates'!#REF!="","",'Unit Types - Emission Rates'!#REF!)</f>
        <v>#REF!</v>
      </c>
      <c r="F1303" s="269" t="e">
        <f>IF('Unit Types - Emission Rates'!#REF!="","",'Unit Types - Emission Rates'!#REF!)</f>
        <v>#REF!</v>
      </c>
      <c r="G1303" s="261"/>
      <c r="H1303" s="262"/>
      <c r="I1303" s="259"/>
    </row>
    <row r="1304" spans="1:9" x14ac:dyDescent="0.2">
      <c r="A1304" s="265" t="s">
        <v>433</v>
      </c>
      <c r="B1304" s="269" t="e">
        <f>IF('Unit Types - Emission Rates'!#REF!=0,"",'Unit Types - Emission Rates'!#REF!)</f>
        <v>#REF!</v>
      </c>
      <c r="C1304" s="269" t="e">
        <f>IF('Unit Types - Emission Rates'!#REF!=0,"",'Unit Types - Emission Rates'!#REF!)</f>
        <v>#REF!</v>
      </c>
      <c r="D1304" s="269" t="e">
        <f>IF('Unit Types - Emission Rates'!#REF!=0,"",'Unit Types - Emission Rates'!#REF!)</f>
        <v>#REF!</v>
      </c>
      <c r="E1304" s="269" t="e">
        <f>IF('Unit Types - Emission Rates'!#REF!="","",'Unit Types - Emission Rates'!#REF!)</f>
        <v>#REF!</v>
      </c>
      <c r="F1304" s="269" t="e">
        <f>IF('Unit Types - Emission Rates'!#REF!="","",'Unit Types - Emission Rates'!#REF!)</f>
        <v>#REF!</v>
      </c>
      <c r="G1304" s="261"/>
      <c r="H1304" s="262"/>
      <c r="I1304" s="259"/>
    </row>
    <row r="1305" spans="1:9" x14ac:dyDescent="0.2">
      <c r="A1305" s="265" t="s">
        <v>433</v>
      </c>
      <c r="B1305" s="269" t="e">
        <f>IF('Unit Types - Emission Rates'!#REF!=0,"",'Unit Types - Emission Rates'!#REF!)</f>
        <v>#REF!</v>
      </c>
      <c r="C1305" s="269" t="e">
        <f>IF('Unit Types - Emission Rates'!#REF!=0,"",'Unit Types - Emission Rates'!#REF!)</f>
        <v>#REF!</v>
      </c>
      <c r="D1305" s="269" t="e">
        <f>IF('Unit Types - Emission Rates'!#REF!=0,"",'Unit Types - Emission Rates'!#REF!)</f>
        <v>#REF!</v>
      </c>
      <c r="E1305" s="269" t="e">
        <f>IF('Unit Types - Emission Rates'!#REF!="","",'Unit Types - Emission Rates'!#REF!)</f>
        <v>#REF!</v>
      </c>
      <c r="F1305" s="269" t="e">
        <f>IF('Unit Types - Emission Rates'!#REF!="","",'Unit Types - Emission Rates'!#REF!)</f>
        <v>#REF!</v>
      </c>
      <c r="G1305" s="261"/>
      <c r="H1305" s="262"/>
      <c r="I1305" s="259"/>
    </row>
    <row r="1306" spans="1:9" x14ac:dyDescent="0.2">
      <c r="A1306" s="265" t="s">
        <v>433</v>
      </c>
      <c r="B1306" s="269" t="e">
        <f>IF('Unit Types - Emission Rates'!#REF!=0,"",'Unit Types - Emission Rates'!#REF!)</f>
        <v>#REF!</v>
      </c>
      <c r="C1306" s="269" t="e">
        <f>IF('Unit Types - Emission Rates'!#REF!=0,"",'Unit Types - Emission Rates'!#REF!)</f>
        <v>#REF!</v>
      </c>
      <c r="D1306" s="269" t="e">
        <f>IF('Unit Types - Emission Rates'!#REF!=0,"",'Unit Types - Emission Rates'!#REF!)</f>
        <v>#REF!</v>
      </c>
      <c r="E1306" s="269" t="e">
        <f>IF('Unit Types - Emission Rates'!#REF!="","",'Unit Types - Emission Rates'!#REF!)</f>
        <v>#REF!</v>
      </c>
      <c r="F1306" s="269" t="e">
        <f>IF('Unit Types - Emission Rates'!#REF!="","",'Unit Types - Emission Rates'!#REF!)</f>
        <v>#REF!</v>
      </c>
      <c r="G1306" s="261"/>
      <c r="H1306" s="262"/>
      <c r="I1306" s="259"/>
    </row>
    <row r="1307" spans="1:9" x14ac:dyDescent="0.2">
      <c r="A1307" s="265" t="s">
        <v>433</v>
      </c>
      <c r="B1307" s="269" t="e">
        <f>IF('Unit Types - Emission Rates'!#REF!=0,"",'Unit Types - Emission Rates'!#REF!)</f>
        <v>#REF!</v>
      </c>
      <c r="C1307" s="269" t="e">
        <f>IF('Unit Types - Emission Rates'!#REF!=0,"",'Unit Types - Emission Rates'!#REF!)</f>
        <v>#REF!</v>
      </c>
      <c r="D1307" s="269" t="e">
        <f>IF('Unit Types - Emission Rates'!#REF!=0,"",'Unit Types - Emission Rates'!#REF!)</f>
        <v>#REF!</v>
      </c>
      <c r="E1307" s="269" t="e">
        <f>IF('Unit Types - Emission Rates'!#REF!="","",'Unit Types - Emission Rates'!#REF!)</f>
        <v>#REF!</v>
      </c>
      <c r="F1307" s="269" t="e">
        <f>IF('Unit Types - Emission Rates'!#REF!="","",'Unit Types - Emission Rates'!#REF!)</f>
        <v>#REF!</v>
      </c>
      <c r="G1307" s="261"/>
      <c r="H1307" s="262"/>
      <c r="I1307" s="259"/>
    </row>
    <row r="1308" spans="1:9" x14ac:dyDescent="0.2">
      <c r="A1308" s="265" t="s">
        <v>433</v>
      </c>
      <c r="B1308" s="269" t="e">
        <f>IF('Unit Types - Emission Rates'!#REF!=0,"",'Unit Types - Emission Rates'!#REF!)</f>
        <v>#REF!</v>
      </c>
      <c r="C1308" s="269" t="e">
        <f>IF('Unit Types - Emission Rates'!#REF!=0,"",'Unit Types - Emission Rates'!#REF!)</f>
        <v>#REF!</v>
      </c>
      <c r="D1308" s="269" t="e">
        <f>IF('Unit Types - Emission Rates'!#REF!=0,"",'Unit Types - Emission Rates'!#REF!)</f>
        <v>#REF!</v>
      </c>
      <c r="E1308" s="269" t="e">
        <f>IF('Unit Types - Emission Rates'!#REF!="","",'Unit Types - Emission Rates'!#REF!)</f>
        <v>#REF!</v>
      </c>
      <c r="F1308" s="269" t="e">
        <f>IF('Unit Types - Emission Rates'!#REF!="","",'Unit Types - Emission Rates'!#REF!)</f>
        <v>#REF!</v>
      </c>
      <c r="G1308" s="261"/>
      <c r="H1308" s="262"/>
      <c r="I1308" s="259"/>
    </row>
    <row r="1309" spans="1:9" x14ac:dyDescent="0.2">
      <c r="A1309" s="265" t="s">
        <v>433</v>
      </c>
      <c r="B1309" s="269" t="e">
        <f>IF('Unit Types - Emission Rates'!#REF!=0,"",'Unit Types - Emission Rates'!#REF!)</f>
        <v>#REF!</v>
      </c>
      <c r="C1309" s="269" t="e">
        <f>IF('Unit Types - Emission Rates'!#REF!=0,"",'Unit Types - Emission Rates'!#REF!)</f>
        <v>#REF!</v>
      </c>
      <c r="D1309" s="269" t="e">
        <f>IF('Unit Types - Emission Rates'!#REF!=0,"",'Unit Types - Emission Rates'!#REF!)</f>
        <v>#REF!</v>
      </c>
      <c r="E1309" s="269" t="e">
        <f>IF('Unit Types - Emission Rates'!#REF!="","",'Unit Types - Emission Rates'!#REF!)</f>
        <v>#REF!</v>
      </c>
      <c r="F1309" s="269" t="e">
        <f>IF('Unit Types - Emission Rates'!#REF!="","",'Unit Types - Emission Rates'!#REF!)</f>
        <v>#REF!</v>
      </c>
      <c r="G1309" s="261"/>
      <c r="H1309" s="262"/>
      <c r="I1309" s="259"/>
    </row>
    <row r="1310" spans="1:9" x14ac:dyDescent="0.2">
      <c r="A1310" s="265" t="s">
        <v>433</v>
      </c>
      <c r="B1310" s="269" t="e">
        <f>IF('Unit Types - Emission Rates'!#REF!=0,"",'Unit Types - Emission Rates'!#REF!)</f>
        <v>#REF!</v>
      </c>
      <c r="C1310" s="269" t="e">
        <f>IF('Unit Types - Emission Rates'!#REF!=0,"",'Unit Types - Emission Rates'!#REF!)</f>
        <v>#REF!</v>
      </c>
      <c r="D1310" s="269" t="e">
        <f>IF('Unit Types - Emission Rates'!#REF!=0,"",'Unit Types - Emission Rates'!#REF!)</f>
        <v>#REF!</v>
      </c>
      <c r="E1310" s="269" t="e">
        <f>IF('Unit Types - Emission Rates'!#REF!="","",'Unit Types - Emission Rates'!#REF!)</f>
        <v>#REF!</v>
      </c>
      <c r="F1310" s="269" t="e">
        <f>IF('Unit Types - Emission Rates'!#REF!="","",'Unit Types - Emission Rates'!#REF!)</f>
        <v>#REF!</v>
      </c>
      <c r="G1310" s="261"/>
      <c r="H1310" s="262"/>
      <c r="I1310" s="259"/>
    </row>
    <row r="1311" spans="1:9" x14ac:dyDescent="0.2">
      <c r="A1311" s="265" t="s">
        <v>433</v>
      </c>
      <c r="B1311" s="269" t="e">
        <f>IF('Unit Types - Emission Rates'!#REF!=0,"",'Unit Types - Emission Rates'!#REF!)</f>
        <v>#REF!</v>
      </c>
      <c r="C1311" s="269" t="e">
        <f>IF('Unit Types - Emission Rates'!#REF!=0,"",'Unit Types - Emission Rates'!#REF!)</f>
        <v>#REF!</v>
      </c>
      <c r="D1311" s="269" t="e">
        <f>IF('Unit Types - Emission Rates'!#REF!=0,"",'Unit Types - Emission Rates'!#REF!)</f>
        <v>#REF!</v>
      </c>
      <c r="E1311" s="269" t="e">
        <f>IF('Unit Types - Emission Rates'!#REF!="","",'Unit Types - Emission Rates'!#REF!)</f>
        <v>#REF!</v>
      </c>
      <c r="F1311" s="269" t="e">
        <f>IF('Unit Types - Emission Rates'!#REF!="","",'Unit Types - Emission Rates'!#REF!)</f>
        <v>#REF!</v>
      </c>
      <c r="G1311" s="261"/>
      <c r="H1311" s="262"/>
      <c r="I1311" s="259"/>
    </row>
    <row r="1312" spans="1:9" x14ac:dyDescent="0.2">
      <c r="A1312" s="265" t="s">
        <v>433</v>
      </c>
      <c r="B1312" s="269" t="e">
        <f>IF('Unit Types - Emission Rates'!#REF!=0,"",'Unit Types - Emission Rates'!#REF!)</f>
        <v>#REF!</v>
      </c>
      <c r="C1312" s="269" t="e">
        <f>IF('Unit Types - Emission Rates'!#REF!=0,"",'Unit Types - Emission Rates'!#REF!)</f>
        <v>#REF!</v>
      </c>
      <c r="D1312" s="269" t="e">
        <f>IF('Unit Types - Emission Rates'!#REF!=0,"",'Unit Types - Emission Rates'!#REF!)</f>
        <v>#REF!</v>
      </c>
      <c r="E1312" s="269" t="e">
        <f>IF('Unit Types - Emission Rates'!#REF!="","",'Unit Types - Emission Rates'!#REF!)</f>
        <v>#REF!</v>
      </c>
      <c r="F1312" s="269" t="e">
        <f>IF('Unit Types - Emission Rates'!#REF!="","",'Unit Types - Emission Rates'!#REF!)</f>
        <v>#REF!</v>
      </c>
      <c r="G1312" s="261"/>
      <c r="H1312" s="262"/>
      <c r="I1312" s="259"/>
    </row>
    <row r="1313" spans="1:9" x14ac:dyDescent="0.2">
      <c r="A1313" s="265" t="s">
        <v>433</v>
      </c>
      <c r="B1313" s="269" t="e">
        <f>IF('Unit Types - Emission Rates'!#REF!=0,"",'Unit Types - Emission Rates'!#REF!)</f>
        <v>#REF!</v>
      </c>
      <c r="C1313" s="269" t="e">
        <f>IF('Unit Types - Emission Rates'!#REF!=0,"",'Unit Types - Emission Rates'!#REF!)</f>
        <v>#REF!</v>
      </c>
      <c r="D1313" s="269" t="e">
        <f>IF('Unit Types - Emission Rates'!#REF!=0,"",'Unit Types - Emission Rates'!#REF!)</f>
        <v>#REF!</v>
      </c>
      <c r="E1313" s="269" t="e">
        <f>IF('Unit Types - Emission Rates'!#REF!="","",'Unit Types - Emission Rates'!#REF!)</f>
        <v>#REF!</v>
      </c>
      <c r="F1313" s="269" t="e">
        <f>IF('Unit Types - Emission Rates'!#REF!="","",'Unit Types - Emission Rates'!#REF!)</f>
        <v>#REF!</v>
      </c>
      <c r="G1313" s="261"/>
      <c r="H1313" s="262"/>
      <c r="I1313" s="259"/>
    </row>
    <row r="1314" spans="1:9" x14ac:dyDescent="0.2">
      <c r="A1314" s="265" t="s">
        <v>433</v>
      </c>
      <c r="B1314" s="269" t="e">
        <f>IF('Unit Types - Emission Rates'!#REF!=0,"",'Unit Types - Emission Rates'!#REF!)</f>
        <v>#REF!</v>
      </c>
      <c r="C1314" s="269" t="e">
        <f>IF('Unit Types - Emission Rates'!#REF!=0,"",'Unit Types - Emission Rates'!#REF!)</f>
        <v>#REF!</v>
      </c>
      <c r="D1314" s="269" t="e">
        <f>IF('Unit Types - Emission Rates'!#REF!=0,"",'Unit Types - Emission Rates'!#REF!)</f>
        <v>#REF!</v>
      </c>
      <c r="E1314" s="269" t="e">
        <f>IF('Unit Types - Emission Rates'!#REF!="","",'Unit Types - Emission Rates'!#REF!)</f>
        <v>#REF!</v>
      </c>
      <c r="F1314" s="269" t="e">
        <f>IF('Unit Types - Emission Rates'!#REF!="","",'Unit Types - Emission Rates'!#REF!)</f>
        <v>#REF!</v>
      </c>
      <c r="G1314" s="261"/>
      <c r="H1314" s="262"/>
      <c r="I1314" s="259"/>
    </row>
    <row r="1315" spans="1:9" x14ac:dyDescent="0.2">
      <c r="A1315" s="265" t="s">
        <v>433</v>
      </c>
      <c r="B1315" s="269" t="e">
        <f>IF('Unit Types - Emission Rates'!#REF!=0,"",'Unit Types - Emission Rates'!#REF!)</f>
        <v>#REF!</v>
      </c>
      <c r="C1315" s="269" t="e">
        <f>IF('Unit Types - Emission Rates'!#REF!=0,"",'Unit Types - Emission Rates'!#REF!)</f>
        <v>#REF!</v>
      </c>
      <c r="D1315" s="269" t="e">
        <f>IF('Unit Types - Emission Rates'!#REF!=0,"",'Unit Types - Emission Rates'!#REF!)</f>
        <v>#REF!</v>
      </c>
      <c r="E1315" s="269" t="e">
        <f>IF('Unit Types - Emission Rates'!#REF!="","",'Unit Types - Emission Rates'!#REF!)</f>
        <v>#REF!</v>
      </c>
      <c r="F1315" s="269" t="e">
        <f>IF('Unit Types - Emission Rates'!#REF!="","",'Unit Types - Emission Rates'!#REF!)</f>
        <v>#REF!</v>
      </c>
      <c r="G1315" s="261"/>
      <c r="H1315" s="262"/>
      <c r="I1315" s="259"/>
    </row>
    <row r="1316" spans="1:9" x14ac:dyDescent="0.2">
      <c r="A1316" s="265" t="s">
        <v>433</v>
      </c>
      <c r="B1316" s="269" t="e">
        <f>IF('Unit Types - Emission Rates'!#REF!=0,"",'Unit Types - Emission Rates'!#REF!)</f>
        <v>#REF!</v>
      </c>
      <c r="C1316" s="269" t="e">
        <f>IF('Unit Types - Emission Rates'!#REF!=0,"",'Unit Types - Emission Rates'!#REF!)</f>
        <v>#REF!</v>
      </c>
      <c r="D1316" s="269" t="e">
        <f>IF('Unit Types - Emission Rates'!#REF!=0,"",'Unit Types - Emission Rates'!#REF!)</f>
        <v>#REF!</v>
      </c>
      <c r="E1316" s="269" t="e">
        <f>IF('Unit Types - Emission Rates'!#REF!="","",'Unit Types - Emission Rates'!#REF!)</f>
        <v>#REF!</v>
      </c>
      <c r="F1316" s="269" t="e">
        <f>IF('Unit Types - Emission Rates'!#REF!="","",'Unit Types - Emission Rates'!#REF!)</f>
        <v>#REF!</v>
      </c>
      <c r="G1316" s="261"/>
      <c r="H1316" s="262"/>
      <c r="I1316" s="259"/>
    </row>
    <row r="1317" spans="1:9" x14ac:dyDescent="0.2">
      <c r="A1317" s="265" t="s">
        <v>433</v>
      </c>
      <c r="B1317" s="269" t="e">
        <f>IF('Unit Types - Emission Rates'!#REF!=0,"",'Unit Types - Emission Rates'!#REF!)</f>
        <v>#REF!</v>
      </c>
      <c r="C1317" s="269" t="e">
        <f>IF('Unit Types - Emission Rates'!#REF!=0,"",'Unit Types - Emission Rates'!#REF!)</f>
        <v>#REF!</v>
      </c>
      <c r="D1317" s="269" t="e">
        <f>IF('Unit Types - Emission Rates'!#REF!=0,"",'Unit Types - Emission Rates'!#REF!)</f>
        <v>#REF!</v>
      </c>
      <c r="E1317" s="269" t="e">
        <f>IF('Unit Types - Emission Rates'!#REF!="","",'Unit Types - Emission Rates'!#REF!)</f>
        <v>#REF!</v>
      </c>
      <c r="F1317" s="269" t="e">
        <f>IF('Unit Types - Emission Rates'!#REF!="","",'Unit Types - Emission Rates'!#REF!)</f>
        <v>#REF!</v>
      </c>
      <c r="G1317" s="261"/>
      <c r="H1317" s="262"/>
      <c r="I1317" s="259"/>
    </row>
    <row r="1318" spans="1:9" x14ac:dyDescent="0.2">
      <c r="A1318" s="265" t="s">
        <v>433</v>
      </c>
      <c r="B1318" s="269" t="e">
        <f>IF('Unit Types - Emission Rates'!#REF!=0,"",'Unit Types - Emission Rates'!#REF!)</f>
        <v>#REF!</v>
      </c>
      <c r="C1318" s="269" t="e">
        <f>IF('Unit Types - Emission Rates'!#REF!=0,"",'Unit Types - Emission Rates'!#REF!)</f>
        <v>#REF!</v>
      </c>
      <c r="D1318" s="269" t="e">
        <f>IF('Unit Types - Emission Rates'!#REF!=0,"",'Unit Types - Emission Rates'!#REF!)</f>
        <v>#REF!</v>
      </c>
      <c r="E1318" s="269" t="e">
        <f>IF('Unit Types - Emission Rates'!#REF!="","",'Unit Types - Emission Rates'!#REF!)</f>
        <v>#REF!</v>
      </c>
      <c r="F1318" s="269" t="e">
        <f>IF('Unit Types - Emission Rates'!#REF!="","",'Unit Types - Emission Rates'!#REF!)</f>
        <v>#REF!</v>
      </c>
      <c r="G1318" s="261"/>
      <c r="H1318" s="262"/>
      <c r="I1318" s="259"/>
    </row>
    <row r="1319" spans="1:9" x14ac:dyDescent="0.2">
      <c r="A1319" s="265" t="s">
        <v>433</v>
      </c>
      <c r="B1319" s="269" t="e">
        <f>IF('Unit Types - Emission Rates'!#REF!=0,"",'Unit Types - Emission Rates'!#REF!)</f>
        <v>#REF!</v>
      </c>
      <c r="C1319" s="269" t="e">
        <f>IF('Unit Types - Emission Rates'!#REF!=0,"",'Unit Types - Emission Rates'!#REF!)</f>
        <v>#REF!</v>
      </c>
      <c r="D1319" s="269" t="e">
        <f>IF('Unit Types - Emission Rates'!#REF!=0,"",'Unit Types - Emission Rates'!#REF!)</f>
        <v>#REF!</v>
      </c>
      <c r="E1319" s="269" t="e">
        <f>IF('Unit Types - Emission Rates'!#REF!="","",'Unit Types - Emission Rates'!#REF!)</f>
        <v>#REF!</v>
      </c>
      <c r="F1319" s="269" t="e">
        <f>IF('Unit Types - Emission Rates'!#REF!="","",'Unit Types - Emission Rates'!#REF!)</f>
        <v>#REF!</v>
      </c>
      <c r="G1319" s="261"/>
      <c r="H1319" s="262"/>
      <c r="I1319" s="259"/>
    </row>
    <row r="1320" spans="1:9" x14ac:dyDescent="0.2">
      <c r="A1320" s="265" t="s">
        <v>433</v>
      </c>
      <c r="B1320" s="269" t="e">
        <f>IF('Unit Types - Emission Rates'!#REF!=0,"",'Unit Types - Emission Rates'!#REF!)</f>
        <v>#REF!</v>
      </c>
      <c r="C1320" s="269" t="e">
        <f>IF('Unit Types - Emission Rates'!#REF!=0,"",'Unit Types - Emission Rates'!#REF!)</f>
        <v>#REF!</v>
      </c>
      <c r="D1320" s="269" t="e">
        <f>IF('Unit Types - Emission Rates'!#REF!=0,"",'Unit Types - Emission Rates'!#REF!)</f>
        <v>#REF!</v>
      </c>
      <c r="E1320" s="269" t="e">
        <f>IF('Unit Types - Emission Rates'!#REF!="","",'Unit Types - Emission Rates'!#REF!)</f>
        <v>#REF!</v>
      </c>
      <c r="F1320" s="269" t="e">
        <f>IF('Unit Types - Emission Rates'!#REF!="","",'Unit Types - Emission Rates'!#REF!)</f>
        <v>#REF!</v>
      </c>
      <c r="G1320" s="261"/>
      <c r="H1320" s="262"/>
      <c r="I1320" s="259"/>
    </row>
    <row r="1321" spans="1:9" x14ac:dyDescent="0.2">
      <c r="A1321" s="265" t="s">
        <v>433</v>
      </c>
      <c r="B1321" s="269" t="e">
        <f>IF('Unit Types - Emission Rates'!#REF!=0,"",'Unit Types - Emission Rates'!#REF!)</f>
        <v>#REF!</v>
      </c>
      <c r="C1321" s="269" t="e">
        <f>IF('Unit Types - Emission Rates'!#REF!=0,"",'Unit Types - Emission Rates'!#REF!)</f>
        <v>#REF!</v>
      </c>
      <c r="D1321" s="269" t="e">
        <f>IF('Unit Types - Emission Rates'!#REF!=0,"",'Unit Types - Emission Rates'!#REF!)</f>
        <v>#REF!</v>
      </c>
      <c r="E1321" s="269" t="e">
        <f>IF('Unit Types - Emission Rates'!#REF!="","",'Unit Types - Emission Rates'!#REF!)</f>
        <v>#REF!</v>
      </c>
      <c r="F1321" s="269" t="e">
        <f>IF('Unit Types - Emission Rates'!#REF!="","",'Unit Types - Emission Rates'!#REF!)</f>
        <v>#REF!</v>
      </c>
      <c r="G1321" s="261"/>
      <c r="H1321" s="262"/>
      <c r="I1321" s="259"/>
    </row>
    <row r="1322" spans="1:9" x14ac:dyDescent="0.2">
      <c r="A1322" s="265" t="s">
        <v>433</v>
      </c>
      <c r="B1322" s="269" t="e">
        <f>IF('Unit Types - Emission Rates'!#REF!=0,"",'Unit Types - Emission Rates'!#REF!)</f>
        <v>#REF!</v>
      </c>
      <c r="C1322" s="269" t="e">
        <f>IF('Unit Types - Emission Rates'!#REF!=0,"",'Unit Types - Emission Rates'!#REF!)</f>
        <v>#REF!</v>
      </c>
      <c r="D1322" s="269" t="e">
        <f>IF('Unit Types - Emission Rates'!#REF!=0,"",'Unit Types - Emission Rates'!#REF!)</f>
        <v>#REF!</v>
      </c>
      <c r="E1322" s="269" t="e">
        <f>IF('Unit Types - Emission Rates'!#REF!="","",'Unit Types - Emission Rates'!#REF!)</f>
        <v>#REF!</v>
      </c>
      <c r="F1322" s="269" t="e">
        <f>IF('Unit Types - Emission Rates'!#REF!="","",'Unit Types - Emission Rates'!#REF!)</f>
        <v>#REF!</v>
      </c>
      <c r="G1322" s="261"/>
      <c r="H1322" s="262"/>
      <c r="I1322" s="259"/>
    </row>
    <row r="1323" spans="1:9" x14ac:dyDescent="0.2">
      <c r="A1323" s="265" t="s">
        <v>433</v>
      </c>
      <c r="B1323" s="269" t="e">
        <f>IF('Unit Types - Emission Rates'!#REF!=0,"",'Unit Types - Emission Rates'!#REF!)</f>
        <v>#REF!</v>
      </c>
      <c r="C1323" s="269" t="e">
        <f>IF('Unit Types - Emission Rates'!#REF!=0,"",'Unit Types - Emission Rates'!#REF!)</f>
        <v>#REF!</v>
      </c>
      <c r="D1323" s="269" t="e">
        <f>IF('Unit Types - Emission Rates'!#REF!=0,"",'Unit Types - Emission Rates'!#REF!)</f>
        <v>#REF!</v>
      </c>
      <c r="E1323" s="269" t="e">
        <f>IF('Unit Types - Emission Rates'!#REF!="","",'Unit Types - Emission Rates'!#REF!)</f>
        <v>#REF!</v>
      </c>
      <c r="F1323" s="269" t="e">
        <f>IF('Unit Types - Emission Rates'!#REF!="","",'Unit Types - Emission Rates'!#REF!)</f>
        <v>#REF!</v>
      </c>
      <c r="G1323" s="261"/>
      <c r="H1323" s="262"/>
      <c r="I1323" s="259"/>
    </row>
    <row r="1324" spans="1:9" x14ac:dyDescent="0.2">
      <c r="A1324" s="265" t="s">
        <v>433</v>
      </c>
      <c r="B1324" s="269" t="e">
        <f>IF('Unit Types - Emission Rates'!#REF!=0,"",'Unit Types - Emission Rates'!#REF!)</f>
        <v>#REF!</v>
      </c>
      <c r="C1324" s="269" t="e">
        <f>IF('Unit Types - Emission Rates'!#REF!=0,"",'Unit Types - Emission Rates'!#REF!)</f>
        <v>#REF!</v>
      </c>
      <c r="D1324" s="269" t="e">
        <f>IF('Unit Types - Emission Rates'!#REF!=0,"",'Unit Types - Emission Rates'!#REF!)</f>
        <v>#REF!</v>
      </c>
      <c r="E1324" s="269" t="e">
        <f>IF('Unit Types - Emission Rates'!#REF!="","",'Unit Types - Emission Rates'!#REF!)</f>
        <v>#REF!</v>
      </c>
      <c r="F1324" s="269" t="e">
        <f>IF('Unit Types - Emission Rates'!#REF!="","",'Unit Types - Emission Rates'!#REF!)</f>
        <v>#REF!</v>
      </c>
      <c r="G1324" s="261"/>
      <c r="H1324" s="262"/>
      <c r="I1324" s="259"/>
    </row>
    <row r="1325" spans="1:9" x14ac:dyDescent="0.2">
      <c r="A1325" s="265" t="s">
        <v>433</v>
      </c>
      <c r="B1325" s="269" t="e">
        <f>IF('Unit Types - Emission Rates'!#REF!=0,"",'Unit Types - Emission Rates'!#REF!)</f>
        <v>#REF!</v>
      </c>
      <c r="C1325" s="269" t="e">
        <f>IF('Unit Types - Emission Rates'!#REF!=0,"",'Unit Types - Emission Rates'!#REF!)</f>
        <v>#REF!</v>
      </c>
      <c r="D1325" s="269" t="e">
        <f>IF('Unit Types - Emission Rates'!#REF!=0,"",'Unit Types - Emission Rates'!#REF!)</f>
        <v>#REF!</v>
      </c>
      <c r="E1325" s="269" t="e">
        <f>IF('Unit Types - Emission Rates'!#REF!="","",'Unit Types - Emission Rates'!#REF!)</f>
        <v>#REF!</v>
      </c>
      <c r="F1325" s="269" t="e">
        <f>IF('Unit Types - Emission Rates'!#REF!="","",'Unit Types - Emission Rates'!#REF!)</f>
        <v>#REF!</v>
      </c>
      <c r="G1325" s="261"/>
      <c r="H1325" s="262"/>
      <c r="I1325" s="259"/>
    </row>
    <row r="1326" spans="1:9" x14ac:dyDescent="0.2">
      <c r="A1326" s="265" t="s">
        <v>433</v>
      </c>
      <c r="B1326" s="269" t="e">
        <f>IF('Unit Types - Emission Rates'!#REF!=0,"",'Unit Types - Emission Rates'!#REF!)</f>
        <v>#REF!</v>
      </c>
      <c r="C1326" s="269" t="e">
        <f>IF('Unit Types - Emission Rates'!#REF!=0,"",'Unit Types - Emission Rates'!#REF!)</f>
        <v>#REF!</v>
      </c>
      <c r="D1326" s="269" t="e">
        <f>IF('Unit Types - Emission Rates'!#REF!=0,"",'Unit Types - Emission Rates'!#REF!)</f>
        <v>#REF!</v>
      </c>
      <c r="E1326" s="269" t="e">
        <f>IF('Unit Types - Emission Rates'!#REF!="","",'Unit Types - Emission Rates'!#REF!)</f>
        <v>#REF!</v>
      </c>
      <c r="F1326" s="269" t="e">
        <f>IF('Unit Types - Emission Rates'!#REF!="","",'Unit Types - Emission Rates'!#REF!)</f>
        <v>#REF!</v>
      </c>
      <c r="G1326" s="261"/>
      <c r="H1326" s="262"/>
      <c r="I1326" s="259"/>
    </row>
    <row r="1327" spans="1:9" x14ac:dyDescent="0.2">
      <c r="A1327" s="265" t="s">
        <v>433</v>
      </c>
      <c r="B1327" s="269" t="e">
        <f>IF('Unit Types - Emission Rates'!#REF!=0,"",'Unit Types - Emission Rates'!#REF!)</f>
        <v>#REF!</v>
      </c>
      <c r="C1327" s="269" t="e">
        <f>IF('Unit Types - Emission Rates'!#REF!=0,"",'Unit Types - Emission Rates'!#REF!)</f>
        <v>#REF!</v>
      </c>
      <c r="D1327" s="269" t="e">
        <f>IF('Unit Types - Emission Rates'!#REF!=0,"",'Unit Types - Emission Rates'!#REF!)</f>
        <v>#REF!</v>
      </c>
      <c r="E1327" s="269" t="e">
        <f>IF('Unit Types - Emission Rates'!#REF!="","",'Unit Types - Emission Rates'!#REF!)</f>
        <v>#REF!</v>
      </c>
      <c r="F1327" s="269" t="e">
        <f>IF('Unit Types - Emission Rates'!#REF!="","",'Unit Types - Emission Rates'!#REF!)</f>
        <v>#REF!</v>
      </c>
      <c r="G1327" s="261"/>
      <c r="H1327" s="262"/>
      <c r="I1327" s="259"/>
    </row>
    <row r="1328" spans="1:9" x14ac:dyDescent="0.2">
      <c r="A1328" s="265" t="s">
        <v>433</v>
      </c>
      <c r="B1328" s="269" t="e">
        <f>IF('Unit Types - Emission Rates'!#REF!=0,"",'Unit Types - Emission Rates'!#REF!)</f>
        <v>#REF!</v>
      </c>
      <c r="C1328" s="269" t="e">
        <f>IF('Unit Types - Emission Rates'!#REF!=0,"",'Unit Types - Emission Rates'!#REF!)</f>
        <v>#REF!</v>
      </c>
      <c r="D1328" s="269" t="e">
        <f>IF('Unit Types - Emission Rates'!#REF!=0,"",'Unit Types - Emission Rates'!#REF!)</f>
        <v>#REF!</v>
      </c>
      <c r="E1328" s="269" t="e">
        <f>IF('Unit Types - Emission Rates'!#REF!="","",'Unit Types - Emission Rates'!#REF!)</f>
        <v>#REF!</v>
      </c>
      <c r="F1328" s="269" t="e">
        <f>IF('Unit Types - Emission Rates'!#REF!="","",'Unit Types - Emission Rates'!#REF!)</f>
        <v>#REF!</v>
      </c>
      <c r="G1328" s="261"/>
      <c r="H1328" s="262"/>
      <c r="I1328" s="259"/>
    </row>
    <row r="1329" spans="1:9" x14ac:dyDescent="0.2">
      <c r="A1329" s="265" t="s">
        <v>433</v>
      </c>
      <c r="B1329" s="269" t="e">
        <f>IF('Unit Types - Emission Rates'!#REF!=0,"",'Unit Types - Emission Rates'!#REF!)</f>
        <v>#REF!</v>
      </c>
      <c r="C1329" s="269" t="e">
        <f>IF('Unit Types - Emission Rates'!#REF!=0,"",'Unit Types - Emission Rates'!#REF!)</f>
        <v>#REF!</v>
      </c>
      <c r="D1329" s="269" t="e">
        <f>IF('Unit Types - Emission Rates'!#REF!=0,"",'Unit Types - Emission Rates'!#REF!)</f>
        <v>#REF!</v>
      </c>
      <c r="E1329" s="269" t="e">
        <f>IF('Unit Types - Emission Rates'!#REF!="","",'Unit Types - Emission Rates'!#REF!)</f>
        <v>#REF!</v>
      </c>
      <c r="F1329" s="269" t="e">
        <f>IF('Unit Types - Emission Rates'!#REF!="","",'Unit Types - Emission Rates'!#REF!)</f>
        <v>#REF!</v>
      </c>
      <c r="G1329" s="261"/>
      <c r="H1329" s="262"/>
      <c r="I1329" s="259"/>
    </row>
    <row r="1330" spans="1:9" x14ac:dyDescent="0.2">
      <c r="A1330" s="265" t="s">
        <v>433</v>
      </c>
      <c r="B1330" s="269" t="e">
        <f>IF('Unit Types - Emission Rates'!#REF!=0,"",'Unit Types - Emission Rates'!#REF!)</f>
        <v>#REF!</v>
      </c>
      <c r="C1330" s="269" t="e">
        <f>IF('Unit Types - Emission Rates'!#REF!=0,"",'Unit Types - Emission Rates'!#REF!)</f>
        <v>#REF!</v>
      </c>
      <c r="D1330" s="269" t="e">
        <f>IF('Unit Types - Emission Rates'!#REF!=0,"",'Unit Types - Emission Rates'!#REF!)</f>
        <v>#REF!</v>
      </c>
      <c r="E1330" s="269" t="e">
        <f>IF('Unit Types - Emission Rates'!#REF!="","",'Unit Types - Emission Rates'!#REF!)</f>
        <v>#REF!</v>
      </c>
      <c r="F1330" s="269" t="e">
        <f>IF('Unit Types - Emission Rates'!#REF!="","",'Unit Types - Emission Rates'!#REF!)</f>
        <v>#REF!</v>
      </c>
      <c r="G1330" s="261"/>
      <c r="H1330" s="262"/>
      <c r="I1330" s="259"/>
    </row>
    <row r="1331" spans="1:9" x14ac:dyDescent="0.2">
      <c r="A1331" s="265" t="s">
        <v>433</v>
      </c>
      <c r="B1331" s="269" t="e">
        <f>IF('Unit Types - Emission Rates'!#REF!=0,"",'Unit Types - Emission Rates'!#REF!)</f>
        <v>#REF!</v>
      </c>
      <c r="C1331" s="269" t="e">
        <f>IF('Unit Types - Emission Rates'!#REF!=0,"",'Unit Types - Emission Rates'!#REF!)</f>
        <v>#REF!</v>
      </c>
      <c r="D1331" s="269" t="e">
        <f>IF('Unit Types - Emission Rates'!#REF!=0,"",'Unit Types - Emission Rates'!#REF!)</f>
        <v>#REF!</v>
      </c>
      <c r="E1331" s="269" t="e">
        <f>IF('Unit Types - Emission Rates'!#REF!="","",'Unit Types - Emission Rates'!#REF!)</f>
        <v>#REF!</v>
      </c>
      <c r="F1331" s="269" t="e">
        <f>IF('Unit Types - Emission Rates'!#REF!="","",'Unit Types - Emission Rates'!#REF!)</f>
        <v>#REF!</v>
      </c>
      <c r="G1331" s="261"/>
      <c r="H1331" s="262"/>
      <c r="I1331" s="259"/>
    </row>
    <row r="1332" spans="1:9" x14ac:dyDescent="0.2">
      <c r="A1332" s="265" t="s">
        <v>433</v>
      </c>
      <c r="B1332" s="269" t="e">
        <f>IF('Unit Types - Emission Rates'!#REF!=0,"",'Unit Types - Emission Rates'!#REF!)</f>
        <v>#REF!</v>
      </c>
      <c r="C1332" s="269" t="e">
        <f>IF('Unit Types - Emission Rates'!#REF!=0,"",'Unit Types - Emission Rates'!#REF!)</f>
        <v>#REF!</v>
      </c>
      <c r="D1332" s="269" t="e">
        <f>IF('Unit Types - Emission Rates'!#REF!=0,"",'Unit Types - Emission Rates'!#REF!)</f>
        <v>#REF!</v>
      </c>
      <c r="E1332" s="269" t="e">
        <f>IF('Unit Types - Emission Rates'!#REF!="","",'Unit Types - Emission Rates'!#REF!)</f>
        <v>#REF!</v>
      </c>
      <c r="F1332" s="269" t="e">
        <f>IF('Unit Types - Emission Rates'!#REF!="","",'Unit Types - Emission Rates'!#REF!)</f>
        <v>#REF!</v>
      </c>
      <c r="G1332" s="261"/>
      <c r="H1332" s="262"/>
      <c r="I1332" s="259"/>
    </row>
    <row r="1333" spans="1:9" x14ac:dyDescent="0.2">
      <c r="A1333" s="265" t="s">
        <v>433</v>
      </c>
      <c r="B1333" s="269" t="e">
        <f>IF('Unit Types - Emission Rates'!#REF!=0,"",'Unit Types - Emission Rates'!#REF!)</f>
        <v>#REF!</v>
      </c>
      <c r="C1333" s="269" t="e">
        <f>IF('Unit Types - Emission Rates'!#REF!=0,"",'Unit Types - Emission Rates'!#REF!)</f>
        <v>#REF!</v>
      </c>
      <c r="D1333" s="269" t="e">
        <f>IF('Unit Types - Emission Rates'!#REF!=0,"",'Unit Types - Emission Rates'!#REF!)</f>
        <v>#REF!</v>
      </c>
      <c r="E1333" s="269" t="e">
        <f>IF('Unit Types - Emission Rates'!#REF!="","",'Unit Types - Emission Rates'!#REF!)</f>
        <v>#REF!</v>
      </c>
      <c r="F1333" s="269" t="e">
        <f>IF('Unit Types - Emission Rates'!#REF!="","",'Unit Types - Emission Rates'!#REF!)</f>
        <v>#REF!</v>
      </c>
      <c r="G1333" s="261"/>
      <c r="H1333" s="262"/>
      <c r="I1333" s="259"/>
    </row>
    <row r="1334" spans="1:9" x14ac:dyDescent="0.2">
      <c r="A1334" s="265" t="s">
        <v>433</v>
      </c>
      <c r="B1334" s="269" t="e">
        <f>IF('Unit Types - Emission Rates'!#REF!=0,"",'Unit Types - Emission Rates'!#REF!)</f>
        <v>#REF!</v>
      </c>
      <c r="C1334" s="269" t="e">
        <f>IF('Unit Types - Emission Rates'!#REF!=0,"",'Unit Types - Emission Rates'!#REF!)</f>
        <v>#REF!</v>
      </c>
      <c r="D1334" s="269" t="e">
        <f>IF('Unit Types - Emission Rates'!#REF!=0,"",'Unit Types - Emission Rates'!#REF!)</f>
        <v>#REF!</v>
      </c>
      <c r="E1334" s="269" t="e">
        <f>IF('Unit Types - Emission Rates'!#REF!="","",'Unit Types - Emission Rates'!#REF!)</f>
        <v>#REF!</v>
      </c>
      <c r="F1334" s="269" t="e">
        <f>IF('Unit Types - Emission Rates'!#REF!="","",'Unit Types - Emission Rates'!#REF!)</f>
        <v>#REF!</v>
      </c>
      <c r="G1334" s="261"/>
      <c r="H1334" s="262"/>
      <c r="I1334" s="259"/>
    </row>
    <row r="1335" spans="1:9" x14ac:dyDescent="0.2">
      <c r="A1335" s="265" t="s">
        <v>433</v>
      </c>
      <c r="B1335" s="269" t="e">
        <f>IF('Unit Types - Emission Rates'!#REF!=0,"",'Unit Types - Emission Rates'!#REF!)</f>
        <v>#REF!</v>
      </c>
      <c r="C1335" s="269" t="e">
        <f>IF('Unit Types - Emission Rates'!#REF!=0,"",'Unit Types - Emission Rates'!#REF!)</f>
        <v>#REF!</v>
      </c>
      <c r="D1335" s="269" t="e">
        <f>IF('Unit Types - Emission Rates'!#REF!=0,"",'Unit Types - Emission Rates'!#REF!)</f>
        <v>#REF!</v>
      </c>
      <c r="E1335" s="269" t="e">
        <f>IF('Unit Types - Emission Rates'!#REF!="","",'Unit Types - Emission Rates'!#REF!)</f>
        <v>#REF!</v>
      </c>
      <c r="F1335" s="269" t="e">
        <f>IF('Unit Types - Emission Rates'!#REF!="","",'Unit Types - Emission Rates'!#REF!)</f>
        <v>#REF!</v>
      </c>
      <c r="G1335" s="261"/>
      <c r="H1335" s="262"/>
      <c r="I1335" s="259"/>
    </row>
    <row r="1336" spans="1:9" x14ac:dyDescent="0.2">
      <c r="A1336" s="265" t="s">
        <v>433</v>
      </c>
      <c r="B1336" s="269" t="e">
        <f>IF('Unit Types - Emission Rates'!#REF!=0,"",'Unit Types - Emission Rates'!#REF!)</f>
        <v>#REF!</v>
      </c>
      <c r="C1336" s="269" t="e">
        <f>IF('Unit Types - Emission Rates'!#REF!=0,"",'Unit Types - Emission Rates'!#REF!)</f>
        <v>#REF!</v>
      </c>
      <c r="D1336" s="269" t="e">
        <f>IF('Unit Types - Emission Rates'!#REF!=0,"",'Unit Types - Emission Rates'!#REF!)</f>
        <v>#REF!</v>
      </c>
      <c r="E1336" s="269" t="e">
        <f>IF('Unit Types - Emission Rates'!#REF!="","",'Unit Types - Emission Rates'!#REF!)</f>
        <v>#REF!</v>
      </c>
      <c r="F1336" s="269" t="e">
        <f>IF('Unit Types - Emission Rates'!#REF!="","",'Unit Types - Emission Rates'!#REF!)</f>
        <v>#REF!</v>
      </c>
      <c r="G1336" s="261"/>
      <c r="H1336" s="262"/>
      <c r="I1336" s="259"/>
    </row>
    <row r="1337" spans="1:9" x14ac:dyDescent="0.2">
      <c r="A1337" s="265" t="s">
        <v>433</v>
      </c>
      <c r="B1337" s="269" t="e">
        <f>IF('Unit Types - Emission Rates'!#REF!=0,"",'Unit Types - Emission Rates'!#REF!)</f>
        <v>#REF!</v>
      </c>
      <c r="C1337" s="269" t="e">
        <f>IF('Unit Types - Emission Rates'!#REF!=0,"",'Unit Types - Emission Rates'!#REF!)</f>
        <v>#REF!</v>
      </c>
      <c r="D1337" s="269" t="e">
        <f>IF('Unit Types - Emission Rates'!#REF!=0,"",'Unit Types - Emission Rates'!#REF!)</f>
        <v>#REF!</v>
      </c>
      <c r="E1337" s="269" t="e">
        <f>IF('Unit Types - Emission Rates'!#REF!="","",'Unit Types - Emission Rates'!#REF!)</f>
        <v>#REF!</v>
      </c>
      <c r="F1337" s="269" t="e">
        <f>IF('Unit Types - Emission Rates'!#REF!="","",'Unit Types - Emission Rates'!#REF!)</f>
        <v>#REF!</v>
      </c>
      <c r="G1337" s="261"/>
      <c r="H1337" s="262"/>
      <c r="I1337" s="259"/>
    </row>
    <row r="1338" spans="1:9" x14ac:dyDescent="0.2">
      <c r="A1338" s="265" t="s">
        <v>433</v>
      </c>
      <c r="B1338" s="269" t="e">
        <f>IF('Unit Types - Emission Rates'!#REF!=0,"",'Unit Types - Emission Rates'!#REF!)</f>
        <v>#REF!</v>
      </c>
      <c r="C1338" s="269" t="e">
        <f>IF('Unit Types - Emission Rates'!#REF!=0,"",'Unit Types - Emission Rates'!#REF!)</f>
        <v>#REF!</v>
      </c>
      <c r="D1338" s="269" t="e">
        <f>IF('Unit Types - Emission Rates'!#REF!=0,"",'Unit Types - Emission Rates'!#REF!)</f>
        <v>#REF!</v>
      </c>
      <c r="E1338" s="269" t="e">
        <f>IF('Unit Types - Emission Rates'!#REF!="","",'Unit Types - Emission Rates'!#REF!)</f>
        <v>#REF!</v>
      </c>
      <c r="F1338" s="269" t="e">
        <f>IF('Unit Types - Emission Rates'!#REF!="","",'Unit Types - Emission Rates'!#REF!)</f>
        <v>#REF!</v>
      </c>
      <c r="G1338" s="261"/>
      <c r="H1338" s="262"/>
      <c r="I1338" s="259"/>
    </row>
    <row r="1339" spans="1:9" x14ac:dyDescent="0.2">
      <c r="A1339" s="265" t="s">
        <v>433</v>
      </c>
      <c r="B1339" s="269" t="e">
        <f>IF('Unit Types - Emission Rates'!#REF!=0,"",'Unit Types - Emission Rates'!#REF!)</f>
        <v>#REF!</v>
      </c>
      <c r="C1339" s="269" t="e">
        <f>IF('Unit Types - Emission Rates'!#REF!=0,"",'Unit Types - Emission Rates'!#REF!)</f>
        <v>#REF!</v>
      </c>
      <c r="D1339" s="269" t="e">
        <f>IF('Unit Types - Emission Rates'!#REF!=0,"",'Unit Types - Emission Rates'!#REF!)</f>
        <v>#REF!</v>
      </c>
      <c r="E1339" s="269" t="e">
        <f>IF('Unit Types - Emission Rates'!#REF!="","",'Unit Types - Emission Rates'!#REF!)</f>
        <v>#REF!</v>
      </c>
      <c r="F1339" s="269" t="e">
        <f>IF('Unit Types - Emission Rates'!#REF!="","",'Unit Types - Emission Rates'!#REF!)</f>
        <v>#REF!</v>
      </c>
      <c r="G1339" s="261"/>
      <c r="H1339" s="262"/>
      <c r="I1339" s="259"/>
    </row>
    <row r="1340" spans="1:9" x14ac:dyDescent="0.2">
      <c r="A1340" s="265" t="s">
        <v>433</v>
      </c>
      <c r="B1340" s="269" t="e">
        <f>IF('Unit Types - Emission Rates'!#REF!=0,"",'Unit Types - Emission Rates'!#REF!)</f>
        <v>#REF!</v>
      </c>
      <c r="C1340" s="269" t="e">
        <f>IF('Unit Types - Emission Rates'!#REF!=0,"",'Unit Types - Emission Rates'!#REF!)</f>
        <v>#REF!</v>
      </c>
      <c r="D1340" s="269" t="e">
        <f>IF('Unit Types - Emission Rates'!#REF!=0,"",'Unit Types - Emission Rates'!#REF!)</f>
        <v>#REF!</v>
      </c>
      <c r="E1340" s="269" t="e">
        <f>IF('Unit Types - Emission Rates'!#REF!="","",'Unit Types - Emission Rates'!#REF!)</f>
        <v>#REF!</v>
      </c>
      <c r="F1340" s="269" t="e">
        <f>IF('Unit Types - Emission Rates'!#REF!="","",'Unit Types - Emission Rates'!#REF!)</f>
        <v>#REF!</v>
      </c>
      <c r="G1340" s="261"/>
      <c r="H1340" s="262"/>
      <c r="I1340" s="259"/>
    </row>
    <row r="1341" spans="1:9" x14ac:dyDescent="0.2">
      <c r="A1341" s="265" t="s">
        <v>433</v>
      </c>
      <c r="B1341" s="269" t="e">
        <f>IF('Unit Types - Emission Rates'!#REF!=0,"",'Unit Types - Emission Rates'!#REF!)</f>
        <v>#REF!</v>
      </c>
      <c r="C1341" s="269" t="e">
        <f>IF('Unit Types - Emission Rates'!#REF!=0,"",'Unit Types - Emission Rates'!#REF!)</f>
        <v>#REF!</v>
      </c>
      <c r="D1341" s="269" t="e">
        <f>IF('Unit Types - Emission Rates'!#REF!=0,"",'Unit Types - Emission Rates'!#REF!)</f>
        <v>#REF!</v>
      </c>
      <c r="E1341" s="269" t="e">
        <f>IF('Unit Types - Emission Rates'!#REF!="","",'Unit Types - Emission Rates'!#REF!)</f>
        <v>#REF!</v>
      </c>
      <c r="F1341" s="269" t="e">
        <f>IF('Unit Types - Emission Rates'!#REF!="","",'Unit Types - Emission Rates'!#REF!)</f>
        <v>#REF!</v>
      </c>
      <c r="G1341" s="261"/>
      <c r="H1341" s="262"/>
      <c r="I1341" s="259"/>
    </row>
    <row r="1342" spans="1:9" x14ac:dyDescent="0.2">
      <c r="A1342" s="265" t="s">
        <v>433</v>
      </c>
      <c r="B1342" s="269" t="e">
        <f>IF('Unit Types - Emission Rates'!#REF!=0,"",'Unit Types - Emission Rates'!#REF!)</f>
        <v>#REF!</v>
      </c>
      <c r="C1342" s="269" t="e">
        <f>IF('Unit Types - Emission Rates'!#REF!=0,"",'Unit Types - Emission Rates'!#REF!)</f>
        <v>#REF!</v>
      </c>
      <c r="D1342" s="269" t="e">
        <f>IF('Unit Types - Emission Rates'!#REF!=0,"",'Unit Types - Emission Rates'!#REF!)</f>
        <v>#REF!</v>
      </c>
      <c r="E1342" s="269" t="e">
        <f>IF('Unit Types - Emission Rates'!#REF!="","",'Unit Types - Emission Rates'!#REF!)</f>
        <v>#REF!</v>
      </c>
      <c r="F1342" s="269" t="e">
        <f>IF('Unit Types - Emission Rates'!#REF!="","",'Unit Types - Emission Rates'!#REF!)</f>
        <v>#REF!</v>
      </c>
      <c r="G1342" s="261"/>
      <c r="H1342" s="262"/>
      <c r="I1342" s="259"/>
    </row>
    <row r="1343" spans="1:9" x14ac:dyDescent="0.2">
      <c r="A1343" s="265" t="s">
        <v>433</v>
      </c>
      <c r="B1343" s="269" t="e">
        <f>IF('Unit Types - Emission Rates'!#REF!=0,"",'Unit Types - Emission Rates'!#REF!)</f>
        <v>#REF!</v>
      </c>
      <c r="C1343" s="269" t="e">
        <f>IF('Unit Types - Emission Rates'!#REF!=0,"",'Unit Types - Emission Rates'!#REF!)</f>
        <v>#REF!</v>
      </c>
      <c r="D1343" s="269" t="e">
        <f>IF('Unit Types - Emission Rates'!#REF!=0,"",'Unit Types - Emission Rates'!#REF!)</f>
        <v>#REF!</v>
      </c>
      <c r="E1343" s="269" t="e">
        <f>IF('Unit Types - Emission Rates'!#REF!="","",'Unit Types - Emission Rates'!#REF!)</f>
        <v>#REF!</v>
      </c>
      <c r="F1343" s="269" t="e">
        <f>IF('Unit Types - Emission Rates'!#REF!="","",'Unit Types - Emission Rates'!#REF!)</f>
        <v>#REF!</v>
      </c>
      <c r="G1343" s="261"/>
      <c r="H1343" s="262"/>
      <c r="I1343" s="259"/>
    </row>
    <row r="1344" spans="1:9" x14ac:dyDescent="0.2">
      <c r="A1344" s="265" t="s">
        <v>433</v>
      </c>
      <c r="B1344" s="269" t="e">
        <f>IF('Unit Types - Emission Rates'!#REF!=0,"",'Unit Types - Emission Rates'!#REF!)</f>
        <v>#REF!</v>
      </c>
      <c r="C1344" s="269" t="e">
        <f>IF('Unit Types - Emission Rates'!#REF!=0,"",'Unit Types - Emission Rates'!#REF!)</f>
        <v>#REF!</v>
      </c>
      <c r="D1344" s="269" t="e">
        <f>IF('Unit Types - Emission Rates'!#REF!=0,"",'Unit Types - Emission Rates'!#REF!)</f>
        <v>#REF!</v>
      </c>
      <c r="E1344" s="269" t="e">
        <f>IF('Unit Types - Emission Rates'!#REF!="","",'Unit Types - Emission Rates'!#REF!)</f>
        <v>#REF!</v>
      </c>
      <c r="F1344" s="269" t="e">
        <f>IF('Unit Types - Emission Rates'!#REF!="","",'Unit Types - Emission Rates'!#REF!)</f>
        <v>#REF!</v>
      </c>
      <c r="G1344" s="261"/>
      <c r="H1344" s="262"/>
      <c r="I1344" s="259"/>
    </row>
    <row r="1345" spans="1:9" x14ac:dyDescent="0.2">
      <c r="A1345" s="265" t="s">
        <v>433</v>
      </c>
      <c r="B1345" s="269" t="e">
        <f>IF('Unit Types - Emission Rates'!#REF!=0,"",'Unit Types - Emission Rates'!#REF!)</f>
        <v>#REF!</v>
      </c>
      <c r="C1345" s="269" t="e">
        <f>IF('Unit Types - Emission Rates'!#REF!=0,"",'Unit Types - Emission Rates'!#REF!)</f>
        <v>#REF!</v>
      </c>
      <c r="D1345" s="269" t="e">
        <f>IF('Unit Types - Emission Rates'!#REF!=0,"",'Unit Types - Emission Rates'!#REF!)</f>
        <v>#REF!</v>
      </c>
      <c r="E1345" s="269" t="e">
        <f>IF('Unit Types - Emission Rates'!#REF!="","",'Unit Types - Emission Rates'!#REF!)</f>
        <v>#REF!</v>
      </c>
      <c r="F1345" s="269" t="e">
        <f>IF('Unit Types - Emission Rates'!#REF!="","",'Unit Types - Emission Rates'!#REF!)</f>
        <v>#REF!</v>
      </c>
      <c r="G1345" s="261"/>
      <c r="H1345" s="262"/>
      <c r="I1345" s="259"/>
    </row>
    <row r="1346" spans="1:9" x14ac:dyDescent="0.2">
      <c r="A1346" s="265" t="s">
        <v>433</v>
      </c>
      <c r="B1346" s="269" t="e">
        <f>IF('Unit Types - Emission Rates'!#REF!=0,"",'Unit Types - Emission Rates'!#REF!)</f>
        <v>#REF!</v>
      </c>
      <c r="C1346" s="269" t="e">
        <f>IF('Unit Types - Emission Rates'!#REF!=0,"",'Unit Types - Emission Rates'!#REF!)</f>
        <v>#REF!</v>
      </c>
      <c r="D1346" s="269" t="e">
        <f>IF('Unit Types - Emission Rates'!#REF!=0,"",'Unit Types - Emission Rates'!#REF!)</f>
        <v>#REF!</v>
      </c>
      <c r="E1346" s="269" t="e">
        <f>IF('Unit Types - Emission Rates'!#REF!="","",'Unit Types - Emission Rates'!#REF!)</f>
        <v>#REF!</v>
      </c>
      <c r="F1346" s="269" t="e">
        <f>IF('Unit Types - Emission Rates'!#REF!="","",'Unit Types - Emission Rates'!#REF!)</f>
        <v>#REF!</v>
      </c>
      <c r="G1346" s="261"/>
      <c r="H1346" s="262"/>
      <c r="I1346" s="259"/>
    </row>
    <row r="1347" spans="1:9" x14ac:dyDescent="0.2">
      <c r="A1347" s="265" t="s">
        <v>433</v>
      </c>
      <c r="B1347" s="269" t="e">
        <f>IF('Unit Types - Emission Rates'!#REF!=0,"",'Unit Types - Emission Rates'!#REF!)</f>
        <v>#REF!</v>
      </c>
      <c r="C1347" s="269" t="e">
        <f>IF('Unit Types - Emission Rates'!#REF!=0,"",'Unit Types - Emission Rates'!#REF!)</f>
        <v>#REF!</v>
      </c>
      <c r="D1347" s="269" t="e">
        <f>IF('Unit Types - Emission Rates'!#REF!=0,"",'Unit Types - Emission Rates'!#REF!)</f>
        <v>#REF!</v>
      </c>
      <c r="E1347" s="269" t="e">
        <f>IF('Unit Types - Emission Rates'!#REF!="","",'Unit Types - Emission Rates'!#REF!)</f>
        <v>#REF!</v>
      </c>
      <c r="F1347" s="269" t="e">
        <f>IF('Unit Types - Emission Rates'!#REF!="","",'Unit Types - Emission Rates'!#REF!)</f>
        <v>#REF!</v>
      </c>
      <c r="G1347" s="261"/>
      <c r="H1347" s="262"/>
      <c r="I1347" s="259"/>
    </row>
    <row r="1348" spans="1:9" x14ac:dyDescent="0.2">
      <c r="A1348" s="265" t="s">
        <v>433</v>
      </c>
      <c r="B1348" s="269" t="e">
        <f>IF('Unit Types - Emission Rates'!#REF!=0,"",'Unit Types - Emission Rates'!#REF!)</f>
        <v>#REF!</v>
      </c>
      <c r="C1348" s="269" t="e">
        <f>IF('Unit Types - Emission Rates'!#REF!=0,"",'Unit Types - Emission Rates'!#REF!)</f>
        <v>#REF!</v>
      </c>
      <c r="D1348" s="269" t="e">
        <f>IF('Unit Types - Emission Rates'!#REF!=0,"",'Unit Types - Emission Rates'!#REF!)</f>
        <v>#REF!</v>
      </c>
      <c r="E1348" s="269" t="e">
        <f>IF('Unit Types - Emission Rates'!#REF!="","",'Unit Types - Emission Rates'!#REF!)</f>
        <v>#REF!</v>
      </c>
      <c r="F1348" s="269" t="e">
        <f>IF('Unit Types - Emission Rates'!#REF!="","",'Unit Types - Emission Rates'!#REF!)</f>
        <v>#REF!</v>
      </c>
      <c r="G1348" s="261"/>
      <c r="H1348" s="262"/>
      <c r="I1348" s="259"/>
    </row>
    <row r="1349" spans="1:9" x14ac:dyDescent="0.2">
      <c r="A1349" s="265" t="s">
        <v>433</v>
      </c>
      <c r="B1349" s="269" t="e">
        <f>IF('Unit Types - Emission Rates'!#REF!=0,"",'Unit Types - Emission Rates'!#REF!)</f>
        <v>#REF!</v>
      </c>
      <c r="C1349" s="269" t="e">
        <f>IF('Unit Types - Emission Rates'!#REF!=0,"",'Unit Types - Emission Rates'!#REF!)</f>
        <v>#REF!</v>
      </c>
      <c r="D1349" s="269" t="e">
        <f>IF('Unit Types - Emission Rates'!#REF!=0,"",'Unit Types - Emission Rates'!#REF!)</f>
        <v>#REF!</v>
      </c>
      <c r="E1349" s="269" t="e">
        <f>IF('Unit Types - Emission Rates'!#REF!="","",'Unit Types - Emission Rates'!#REF!)</f>
        <v>#REF!</v>
      </c>
      <c r="F1349" s="269" t="e">
        <f>IF('Unit Types - Emission Rates'!#REF!="","",'Unit Types - Emission Rates'!#REF!)</f>
        <v>#REF!</v>
      </c>
      <c r="G1349" s="261"/>
      <c r="H1349" s="262"/>
      <c r="I1349" s="259"/>
    </row>
    <row r="1350" spans="1:9" x14ac:dyDescent="0.2">
      <c r="A1350" s="265" t="s">
        <v>433</v>
      </c>
      <c r="B1350" s="269" t="e">
        <f>IF('Unit Types - Emission Rates'!#REF!=0,"",'Unit Types - Emission Rates'!#REF!)</f>
        <v>#REF!</v>
      </c>
      <c r="C1350" s="269" t="e">
        <f>IF('Unit Types - Emission Rates'!#REF!=0,"",'Unit Types - Emission Rates'!#REF!)</f>
        <v>#REF!</v>
      </c>
      <c r="D1350" s="269" t="e">
        <f>IF('Unit Types - Emission Rates'!#REF!=0,"",'Unit Types - Emission Rates'!#REF!)</f>
        <v>#REF!</v>
      </c>
      <c r="E1350" s="269" t="e">
        <f>IF('Unit Types - Emission Rates'!#REF!="","",'Unit Types - Emission Rates'!#REF!)</f>
        <v>#REF!</v>
      </c>
      <c r="F1350" s="269" t="e">
        <f>IF('Unit Types - Emission Rates'!#REF!="","",'Unit Types - Emission Rates'!#REF!)</f>
        <v>#REF!</v>
      </c>
      <c r="G1350" s="261"/>
      <c r="H1350" s="262"/>
      <c r="I1350" s="259"/>
    </row>
    <row r="1351" spans="1:9" x14ac:dyDescent="0.2">
      <c r="A1351" s="265" t="s">
        <v>433</v>
      </c>
      <c r="B1351" s="269" t="e">
        <f>IF('Unit Types - Emission Rates'!#REF!=0,"",'Unit Types - Emission Rates'!#REF!)</f>
        <v>#REF!</v>
      </c>
      <c r="C1351" s="269" t="e">
        <f>IF('Unit Types - Emission Rates'!#REF!=0,"",'Unit Types - Emission Rates'!#REF!)</f>
        <v>#REF!</v>
      </c>
      <c r="D1351" s="269" t="e">
        <f>IF('Unit Types - Emission Rates'!#REF!=0,"",'Unit Types - Emission Rates'!#REF!)</f>
        <v>#REF!</v>
      </c>
      <c r="E1351" s="269" t="e">
        <f>IF('Unit Types - Emission Rates'!#REF!="","",'Unit Types - Emission Rates'!#REF!)</f>
        <v>#REF!</v>
      </c>
      <c r="F1351" s="269" t="e">
        <f>IF('Unit Types - Emission Rates'!#REF!="","",'Unit Types - Emission Rates'!#REF!)</f>
        <v>#REF!</v>
      </c>
      <c r="G1351" s="261"/>
      <c r="H1351" s="262"/>
      <c r="I1351" s="259"/>
    </row>
    <row r="1352" spans="1:9" x14ac:dyDescent="0.2">
      <c r="A1352" s="265" t="s">
        <v>433</v>
      </c>
      <c r="B1352" s="269" t="e">
        <f>IF('Unit Types - Emission Rates'!#REF!=0,"",'Unit Types - Emission Rates'!#REF!)</f>
        <v>#REF!</v>
      </c>
      <c r="C1352" s="269" t="e">
        <f>IF('Unit Types - Emission Rates'!#REF!=0,"",'Unit Types - Emission Rates'!#REF!)</f>
        <v>#REF!</v>
      </c>
      <c r="D1352" s="269" t="e">
        <f>IF('Unit Types - Emission Rates'!#REF!=0,"",'Unit Types - Emission Rates'!#REF!)</f>
        <v>#REF!</v>
      </c>
      <c r="E1352" s="269" t="e">
        <f>IF('Unit Types - Emission Rates'!#REF!="","",'Unit Types - Emission Rates'!#REF!)</f>
        <v>#REF!</v>
      </c>
      <c r="F1352" s="269" t="e">
        <f>IF('Unit Types - Emission Rates'!#REF!="","",'Unit Types - Emission Rates'!#REF!)</f>
        <v>#REF!</v>
      </c>
      <c r="G1352" s="261"/>
      <c r="H1352" s="262"/>
      <c r="I1352" s="259"/>
    </row>
    <row r="1353" spans="1:9" x14ac:dyDescent="0.2">
      <c r="A1353" s="265" t="s">
        <v>433</v>
      </c>
      <c r="B1353" s="269" t="e">
        <f>IF('Unit Types - Emission Rates'!#REF!=0,"",'Unit Types - Emission Rates'!#REF!)</f>
        <v>#REF!</v>
      </c>
      <c r="C1353" s="269" t="e">
        <f>IF('Unit Types - Emission Rates'!#REF!=0,"",'Unit Types - Emission Rates'!#REF!)</f>
        <v>#REF!</v>
      </c>
      <c r="D1353" s="269" t="e">
        <f>IF('Unit Types - Emission Rates'!#REF!=0,"",'Unit Types - Emission Rates'!#REF!)</f>
        <v>#REF!</v>
      </c>
      <c r="E1353" s="269" t="e">
        <f>IF('Unit Types - Emission Rates'!#REF!="","",'Unit Types - Emission Rates'!#REF!)</f>
        <v>#REF!</v>
      </c>
      <c r="F1353" s="269" t="e">
        <f>IF('Unit Types - Emission Rates'!#REF!="","",'Unit Types - Emission Rates'!#REF!)</f>
        <v>#REF!</v>
      </c>
      <c r="G1353" s="261"/>
      <c r="H1353" s="262"/>
      <c r="I1353" s="259"/>
    </row>
    <row r="1354" spans="1:9" x14ac:dyDescent="0.2">
      <c r="A1354" s="265" t="s">
        <v>433</v>
      </c>
      <c r="B1354" s="269" t="e">
        <f>IF('Unit Types - Emission Rates'!#REF!=0,"",'Unit Types - Emission Rates'!#REF!)</f>
        <v>#REF!</v>
      </c>
      <c r="C1354" s="269" t="e">
        <f>IF('Unit Types - Emission Rates'!#REF!=0,"",'Unit Types - Emission Rates'!#REF!)</f>
        <v>#REF!</v>
      </c>
      <c r="D1354" s="269" t="e">
        <f>IF('Unit Types - Emission Rates'!#REF!=0,"",'Unit Types - Emission Rates'!#REF!)</f>
        <v>#REF!</v>
      </c>
      <c r="E1354" s="269" t="e">
        <f>IF('Unit Types - Emission Rates'!#REF!="","",'Unit Types - Emission Rates'!#REF!)</f>
        <v>#REF!</v>
      </c>
      <c r="F1354" s="269" t="e">
        <f>IF('Unit Types - Emission Rates'!#REF!="","",'Unit Types - Emission Rates'!#REF!)</f>
        <v>#REF!</v>
      </c>
      <c r="G1354" s="261"/>
      <c r="H1354" s="262"/>
      <c r="I1354" s="259"/>
    </row>
    <row r="1355" spans="1:9" x14ac:dyDescent="0.2">
      <c r="A1355" s="265" t="s">
        <v>433</v>
      </c>
      <c r="B1355" s="269" t="e">
        <f>IF('Unit Types - Emission Rates'!#REF!=0,"",'Unit Types - Emission Rates'!#REF!)</f>
        <v>#REF!</v>
      </c>
      <c r="C1355" s="269" t="e">
        <f>IF('Unit Types - Emission Rates'!#REF!=0,"",'Unit Types - Emission Rates'!#REF!)</f>
        <v>#REF!</v>
      </c>
      <c r="D1355" s="269" t="e">
        <f>IF('Unit Types - Emission Rates'!#REF!=0,"",'Unit Types - Emission Rates'!#REF!)</f>
        <v>#REF!</v>
      </c>
      <c r="E1355" s="269" t="e">
        <f>IF('Unit Types - Emission Rates'!#REF!="","",'Unit Types - Emission Rates'!#REF!)</f>
        <v>#REF!</v>
      </c>
      <c r="F1355" s="269" t="e">
        <f>IF('Unit Types - Emission Rates'!#REF!="","",'Unit Types - Emission Rates'!#REF!)</f>
        <v>#REF!</v>
      </c>
      <c r="G1355" s="261"/>
      <c r="H1355" s="262"/>
      <c r="I1355" s="259"/>
    </row>
    <row r="1356" spans="1:9" x14ac:dyDescent="0.2">
      <c r="A1356" s="265" t="s">
        <v>433</v>
      </c>
      <c r="B1356" s="269" t="e">
        <f>IF('Unit Types - Emission Rates'!#REF!=0,"",'Unit Types - Emission Rates'!#REF!)</f>
        <v>#REF!</v>
      </c>
      <c r="C1356" s="269" t="e">
        <f>IF('Unit Types - Emission Rates'!#REF!=0,"",'Unit Types - Emission Rates'!#REF!)</f>
        <v>#REF!</v>
      </c>
      <c r="D1356" s="269" t="e">
        <f>IF('Unit Types - Emission Rates'!#REF!=0,"",'Unit Types - Emission Rates'!#REF!)</f>
        <v>#REF!</v>
      </c>
      <c r="E1356" s="269" t="e">
        <f>IF('Unit Types - Emission Rates'!#REF!="","",'Unit Types - Emission Rates'!#REF!)</f>
        <v>#REF!</v>
      </c>
      <c r="F1356" s="269" t="e">
        <f>IF('Unit Types - Emission Rates'!#REF!="","",'Unit Types - Emission Rates'!#REF!)</f>
        <v>#REF!</v>
      </c>
      <c r="G1356" s="261"/>
      <c r="H1356" s="262"/>
      <c r="I1356" s="259"/>
    </row>
    <row r="1357" spans="1:9" x14ac:dyDescent="0.2">
      <c r="A1357" s="265" t="s">
        <v>433</v>
      </c>
      <c r="B1357" s="269" t="e">
        <f>IF('Unit Types - Emission Rates'!#REF!=0,"",'Unit Types - Emission Rates'!#REF!)</f>
        <v>#REF!</v>
      </c>
      <c r="C1357" s="269" t="e">
        <f>IF('Unit Types - Emission Rates'!#REF!=0,"",'Unit Types - Emission Rates'!#REF!)</f>
        <v>#REF!</v>
      </c>
      <c r="D1357" s="269" t="e">
        <f>IF('Unit Types - Emission Rates'!#REF!=0,"",'Unit Types - Emission Rates'!#REF!)</f>
        <v>#REF!</v>
      </c>
      <c r="E1357" s="269" t="e">
        <f>IF('Unit Types - Emission Rates'!#REF!="","",'Unit Types - Emission Rates'!#REF!)</f>
        <v>#REF!</v>
      </c>
      <c r="F1357" s="269" t="e">
        <f>IF('Unit Types - Emission Rates'!#REF!="","",'Unit Types - Emission Rates'!#REF!)</f>
        <v>#REF!</v>
      </c>
      <c r="G1357" s="261"/>
      <c r="H1357" s="262"/>
      <c r="I1357" s="259"/>
    </row>
    <row r="1358" spans="1:9" x14ac:dyDescent="0.2">
      <c r="A1358" s="265" t="s">
        <v>433</v>
      </c>
      <c r="B1358" s="269" t="e">
        <f>IF('Unit Types - Emission Rates'!#REF!=0,"",'Unit Types - Emission Rates'!#REF!)</f>
        <v>#REF!</v>
      </c>
      <c r="C1358" s="269" t="e">
        <f>IF('Unit Types - Emission Rates'!#REF!=0,"",'Unit Types - Emission Rates'!#REF!)</f>
        <v>#REF!</v>
      </c>
      <c r="D1358" s="269" t="e">
        <f>IF('Unit Types - Emission Rates'!#REF!=0,"",'Unit Types - Emission Rates'!#REF!)</f>
        <v>#REF!</v>
      </c>
      <c r="E1358" s="269" t="e">
        <f>IF('Unit Types - Emission Rates'!#REF!="","",'Unit Types - Emission Rates'!#REF!)</f>
        <v>#REF!</v>
      </c>
      <c r="F1358" s="269" t="e">
        <f>IF('Unit Types - Emission Rates'!#REF!="","",'Unit Types - Emission Rates'!#REF!)</f>
        <v>#REF!</v>
      </c>
      <c r="G1358" s="261"/>
      <c r="H1358" s="262"/>
      <c r="I1358" s="259"/>
    </row>
    <row r="1359" spans="1:9" x14ac:dyDescent="0.2">
      <c r="A1359" s="265" t="s">
        <v>433</v>
      </c>
      <c r="B1359" s="269" t="e">
        <f>IF('Unit Types - Emission Rates'!#REF!=0,"",'Unit Types - Emission Rates'!#REF!)</f>
        <v>#REF!</v>
      </c>
      <c r="C1359" s="269" t="e">
        <f>IF('Unit Types - Emission Rates'!#REF!=0,"",'Unit Types - Emission Rates'!#REF!)</f>
        <v>#REF!</v>
      </c>
      <c r="D1359" s="269" t="e">
        <f>IF('Unit Types - Emission Rates'!#REF!=0,"",'Unit Types - Emission Rates'!#REF!)</f>
        <v>#REF!</v>
      </c>
      <c r="E1359" s="269" t="e">
        <f>IF('Unit Types - Emission Rates'!#REF!="","",'Unit Types - Emission Rates'!#REF!)</f>
        <v>#REF!</v>
      </c>
      <c r="F1359" s="269" t="e">
        <f>IF('Unit Types - Emission Rates'!#REF!="","",'Unit Types - Emission Rates'!#REF!)</f>
        <v>#REF!</v>
      </c>
      <c r="G1359" s="261"/>
      <c r="H1359" s="262"/>
      <c r="I1359" s="259"/>
    </row>
    <row r="1360" spans="1:9" x14ac:dyDescent="0.2">
      <c r="A1360" s="265" t="s">
        <v>433</v>
      </c>
      <c r="B1360" s="269" t="e">
        <f>IF('Unit Types - Emission Rates'!#REF!=0,"",'Unit Types - Emission Rates'!#REF!)</f>
        <v>#REF!</v>
      </c>
      <c r="C1360" s="269" t="e">
        <f>IF('Unit Types - Emission Rates'!#REF!=0,"",'Unit Types - Emission Rates'!#REF!)</f>
        <v>#REF!</v>
      </c>
      <c r="D1360" s="269" t="e">
        <f>IF('Unit Types - Emission Rates'!#REF!=0,"",'Unit Types - Emission Rates'!#REF!)</f>
        <v>#REF!</v>
      </c>
      <c r="E1360" s="269" t="e">
        <f>IF('Unit Types - Emission Rates'!#REF!="","",'Unit Types - Emission Rates'!#REF!)</f>
        <v>#REF!</v>
      </c>
      <c r="F1360" s="269" t="e">
        <f>IF('Unit Types - Emission Rates'!#REF!="","",'Unit Types - Emission Rates'!#REF!)</f>
        <v>#REF!</v>
      </c>
      <c r="G1360" s="261"/>
      <c r="H1360" s="262"/>
      <c r="I1360" s="259"/>
    </row>
    <row r="1361" spans="1:9" x14ac:dyDescent="0.2">
      <c r="A1361" s="265" t="s">
        <v>433</v>
      </c>
      <c r="B1361" s="269" t="e">
        <f>IF('Unit Types - Emission Rates'!#REF!=0,"",'Unit Types - Emission Rates'!#REF!)</f>
        <v>#REF!</v>
      </c>
      <c r="C1361" s="269" t="e">
        <f>IF('Unit Types - Emission Rates'!#REF!=0,"",'Unit Types - Emission Rates'!#REF!)</f>
        <v>#REF!</v>
      </c>
      <c r="D1361" s="269" t="e">
        <f>IF('Unit Types - Emission Rates'!#REF!=0,"",'Unit Types - Emission Rates'!#REF!)</f>
        <v>#REF!</v>
      </c>
      <c r="E1361" s="269" t="e">
        <f>IF('Unit Types - Emission Rates'!#REF!="","",'Unit Types - Emission Rates'!#REF!)</f>
        <v>#REF!</v>
      </c>
      <c r="F1361" s="269" t="e">
        <f>IF('Unit Types - Emission Rates'!#REF!="","",'Unit Types - Emission Rates'!#REF!)</f>
        <v>#REF!</v>
      </c>
      <c r="G1361" s="261"/>
      <c r="H1361" s="262"/>
      <c r="I1361" s="259"/>
    </row>
    <row r="1362" spans="1:9" x14ac:dyDescent="0.2">
      <c r="A1362" s="265" t="s">
        <v>433</v>
      </c>
      <c r="B1362" s="269" t="e">
        <f>IF('Unit Types - Emission Rates'!#REF!=0,"",'Unit Types - Emission Rates'!#REF!)</f>
        <v>#REF!</v>
      </c>
      <c r="C1362" s="269" t="e">
        <f>IF('Unit Types - Emission Rates'!#REF!=0,"",'Unit Types - Emission Rates'!#REF!)</f>
        <v>#REF!</v>
      </c>
      <c r="D1362" s="269" t="e">
        <f>IF('Unit Types - Emission Rates'!#REF!=0,"",'Unit Types - Emission Rates'!#REF!)</f>
        <v>#REF!</v>
      </c>
      <c r="E1362" s="269" t="e">
        <f>IF('Unit Types - Emission Rates'!#REF!="","",'Unit Types - Emission Rates'!#REF!)</f>
        <v>#REF!</v>
      </c>
      <c r="F1362" s="269" t="e">
        <f>IF('Unit Types - Emission Rates'!#REF!="","",'Unit Types - Emission Rates'!#REF!)</f>
        <v>#REF!</v>
      </c>
      <c r="G1362" s="261"/>
      <c r="H1362" s="262"/>
      <c r="I1362" s="259"/>
    </row>
    <row r="1363" spans="1:9" x14ac:dyDescent="0.2">
      <c r="A1363" s="265" t="s">
        <v>433</v>
      </c>
      <c r="B1363" s="269" t="e">
        <f>IF('Unit Types - Emission Rates'!#REF!=0,"",'Unit Types - Emission Rates'!#REF!)</f>
        <v>#REF!</v>
      </c>
      <c r="C1363" s="269" t="e">
        <f>IF('Unit Types - Emission Rates'!#REF!=0,"",'Unit Types - Emission Rates'!#REF!)</f>
        <v>#REF!</v>
      </c>
      <c r="D1363" s="269" t="e">
        <f>IF('Unit Types - Emission Rates'!#REF!=0,"",'Unit Types - Emission Rates'!#REF!)</f>
        <v>#REF!</v>
      </c>
      <c r="E1363" s="269" t="e">
        <f>IF('Unit Types - Emission Rates'!#REF!="","",'Unit Types - Emission Rates'!#REF!)</f>
        <v>#REF!</v>
      </c>
      <c r="F1363" s="269" t="e">
        <f>IF('Unit Types - Emission Rates'!#REF!="","",'Unit Types - Emission Rates'!#REF!)</f>
        <v>#REF!</v>
      </c>
      <c r="G1363" s="261"/>
      <c r="H1363" s="262"/>
      <c r="I1363" s="259"/>
    </row>
    <row r="1364" spans="1:9" x14ac:dyDescent="0.2">
      <c r="A1364" s="265" t="s">
        <v>433</v>
      </c>
      <c r="B1364" s="269" t="e">
        <f>IF('Unit Types - Emission Rates'!#REF!=0,"",'Unit Types - Emission Rates'!#REF!)</f>
        <v>#REF!</v>
      </c>
      <c r="C1364" s="269" t="e">
        <f>IF('Unit Types - Emission Rates'!#REF!=0,"",'Unit Types - Emission Rates'!#REF!)</f>
        <v>#REF!</v>
      </c>
      <c r="D1364" s="269" t="e">
        <f>IF('Unit Types - Emission Rates'!#REF!=0,"",'Unit Types - Emission Rates'!#REF!)</f>
        <v>#REF!</v>
      </c>
      <c r="E1364" s="269" t="e">
        <f>IF('Unit Types - Emission Rates'!#REF!="","",'Unit Types - Emission Rates'!#REF!)</f>
        <v>#REF!</v>
      </c>
      <c r="F1364" s="269" t="e">
        <f>IF('Unit Types - Emission Rates'!#REF!="","",'Unit Types - Emission Rates'!#REF!)</f>
        <v>#REF!</v>
      </c>
      <c r="G1364" s="261"/>
      <c r="H1364" s="262"/>
      <c r="I1364" s="259"/>
    </row>
    <row r="1365" spans="1:9" x14ac:dyDescent="0.2">
      <c r="A1365" s="265" t="s">
        <v>433</v>
      </c>
      <c r="B1365" s="269" t="e">
        <f>IF('Unit Types - Emission Rates'!#REF!=0,"",'Unit Types - Emission Rates'!#REF!)</f>
        <v>#REF!</v>
      </c>
      <c r="C1365" s="269" t="e">
        <f>IF('Unit Types - Emission Rates'!#REF!=0,"",'Unit Types - Emission Rates'!#REF!)</f>
        <v>#REF!</v>
      </c>
      <c r="D1365" s="269" t="e">
        <f>IF('Unit Types - Emission Rates'!#REF!=0,"",'Unit Types - Emission Rates'!#REF!)</f>
        <v>#REF!</v>
      </c>
      <c r="E1365" s="269" t="e">
        <f>IF('Unit Types - Emission Rates'!#REF!="","",'Unit Types - Emission Rates'!#REF!)</f>
        <v>#REF!</v>
      </c>
      <c r="F1365" s="269" t="e">
        <f>IF('Unit Types - Emission Rates'!#REF!="","",'Unit Types - Emission Rates'!#REF!)</f>
        <v>#REF!</v>
      </c>
      <c r="G1365" s="261"/>
      <c r="H1365" s="262"/>
      <c r="I1365" s="259"/>
    </row>
    <row r="1366" spans="1:9" x14ac:dyDescent="0.2">
      <c r="A1366" s="265" t="s">
        <v>433</v>
      </c>
      <c r="B1366" s="269" t="e">
        <f>IF('Unit Types - Emission Rates'!#REF!=0,"",'Unit Types - Emission Rates'!#REF!)</f>
        <v>#REF!</v>
      </c>
      <c r="C1366" s="269" t="e">
        <f>IF('Unit Types - Emission Rates'!#REF!=0,"",'Unit Types - Emission Rates'!#REF!)</f>
        <v>#REF!</v>
      </c>
      <c r="D1366" s="269" t="e">
        <f>IF('Unit Types - Emission Rates'!#REF!=0,"",'Unit Types - Emission Rates'!#REF!)</f>
        <v>#REF!</v>
      </c>
      <c r="E1366" s="269" t="e">
        <f>IF('Unit Types - Emission Rates'!#REF!="","",'Unit Types - Emission Rates'!#REF!)</f>
        <v>#REF!</v>
      </c>
      <c r="F1366" s="269" t="e">
        <f>IF('Unit Types - Emission Rates'!#REF!="","",'Unit Types - Emission Rates'!#REF!)</f>
        <v>#REF!</v>
      </c>
      <c r="G1366" s="261"/>
      <c r="H1366" s="262"/>
      <c r="I1366" s="259"/>
    </row>
    <row r="1367" spans="1:9" x14ac:dyDescent="0.2">
      <c r="A1367" s="265" t="s">
        <v>433</v>
      </c>
      <c r="B1367" s="269" t="e">
        <f>IF('Unit Types - Emission Rates'!#REF!=0,"",'Unit Types - Emission Rates'!#REF!)</f>
        <v>#REF!</v>
      </c>
      <c r="C1367" s="269" t="e">
        <f>IF('Unit Types - Emission Rates'!#REF!=0,"",'Unit Types - Emission Rates'!#REF!)</f>
        <v>#REF!</v>
      </c>
      <c r="D1367" s="269" t="e">
        <f>IF('Unit Types - Emission Rates'!#REF!=0,"",'Unit Types - Emission Rates'!#REF!)</f>
        <v>#REF!</v>
      </c>
      <c r="E1367" s="269" t="e">
        <f>IF('Unit Types - Emission Rates'!#REF!="","",'Unit Types - Emission Rates'!#REF!)</f>
        <v>#REF!</v>
      </c>
      <c r="F1367" s="269" t="e">
        <f>IF('Unit Types - Emission Rates'!#REF!="","",'Unit Types - Emission Rates'!#REF!)</f>
        <v>#REF!</v>
      </c>
      <c r="G1367" s="261"/>
      <c r="H1367" s="262"/>
      <c r="I1367" s="259"/>
    </row>
    <row r="1368" spans="1:9" x14ac:dyDescent="0.2">
      <c r="A1368" s="265" t="s">
        <v>433</v>
      </c>
      <c r="B1368" s="269" t="e">
        <f>IF('Unit Types - Emission Rates'!#REF!=0,"",'Unit Types - Emission Rates'!#REF!)</f>
        <v>#REF!</v>
      </c>
      <c r="C1368" s="269" t="e">
        <f>IF('Unit Types - Emission Rates'!#REF!=0,"",'Unit Types - Emission Rates'!#REF!)</f>
        <v>#REF!</v>
      </c>
      <c r="D1368" s="269" t="e">
        <f>IF('Unit Types - Emission Rates'!#REF!=0,"",'Unit Types - Emission Rates'!#REF!)</f>
        <v>#REF!</v>
      </c>
      <c r="E1368" s="269" t="e">
        <f>IF('Unit Types - Emission Rates'!#REF!="","",'Unit Types - Emission Rates'!#REF!)</f>
        <v>#REF!</v>
      </c>
      <c r="F1368" s="269" t="e">
        <f>IF('Unit Types - Emission Rates'!#REF!="","",'Unit Types - Emission Rates'!#REF!)</f>
        <v>#REF!</v>
      </c>
      <c r="G1368" s="261"/>
      <c r="H1368" s="262"/>
      <c r="I1368" s="259"/>
    </row>
    <row r="1369" spans="1:9" x14ac:dyDescent="0.2">
      <c r="A1369" s="265" t="s">
        <v>433</v>
      </c>
      <c r="B1369" s="269" t="e">
        <f>IF('Unit Types - Emission Rates'!#REF!=0,"",'Unit Types - Emission Rates'!#REF!)</f>
        <v>#REF!</v>
      </c>
      <c r="C1369" s="269" t="e">
        <f>IF('Unit Types - Emission Rates'!#REF!=0,"",'Unit Types - Emission Rates'!#REF!)</f>
        <v>#REF!</v>
      </c>
      <c r="D1369" s="269" t="e">
        <f>IF('Unit Types - Emission Rates'!#REF!=0,"",'Unit Types - Emission Rates'!#REF!)</f>
        <v>#REF!</v>
      </c>
      <c r="E1369" s="269" t="e">
        <f>IF('Unit Types - Emission Rates'!#REF!="","",'Unit Types - Emission Rates'!#REF!)</f>
        <v>#REF!</v>
      </c>
      <c r="F1369" s="269" t="e">
        <f>IF('Unit Types - Emission Rates'!#REF!="","",'Unit Types - Emission Rates'!#REF!)</f>
        <v>#REF!</v>
      </c>
      <c r="G1369" s="261"/>
      <c r="H1369" s="262"/>
      <c r="I1369" s="259"/>
    </row>
    <row r="1370" spans="1:9" x14ac:dyDescent="0.2">
      <c r="A1370" s="265" t="s">
        <v>433</v>
      </c>
      <c r="B1370" s="269" t="e">
        <f>IF('Unit Types - Emission Rates'!#REF!=0,"",'Unit Types - Emission Rates'!#REF!)</f>
        <v>#REF!</v>
      </c>
      <c r="C1370" s="269" t="e">
        <f>IF('Unit Types - Emission Rates'!#REF!=0,"",'Unit Types - Emission Rates'!#REF!)</f>
        <v>#REF!</v>
      </c>
      <c r="D1370" s="269" t="e">
        <f>IF('Unit Types - Emission Rates'!#REF!=0,"",'Unit Types - Emission Rates'!#REF!)</f>
        <v>#REF!</v>
      </c>
      <c r="E1370" s="269" t="e">
        <f>IF('Unit Types - Emission Rates'!#REF!="","",'Unit Types - Emission Rates'!#REF!)</f>
        <v>#REF!</v>
      </c>
      <c r="F1370" s="269" t="e">
        <f>IF('Unit Types - Emission Rates'!#REF!="","",'Unit Types - Emission Rates'!#REF!)</f>
        <v>#REF!</v>
      </c>
      <c r="G1370" s="261"/>
      <c r="H1370" s="262"/>
      <c r="I1370" s="259"/>
    </row>
    <row r="1371" spans="1:9" x14ac:dyDescent="0.2">
      <c r="A1371" s="265" t="s">
        <v>433</v>
      </c>
      <c r="B1371" s="269" t="e">
        <f>IF('Unit Types - Emission Rates'!#REF!=0,"",'Unit Types - Emission Rates'!#REF!)</f>
        <v>#REF!</v>
      </c>
      <c r="C1371" s="269" t="e">
        <f>IF('Unit Types - Emission Rates'!#REF!=0,"",'Unit Types - Emission Rates'!#REF!)</f>
        <v>#REF!</v>
      </c>
      <c r="D1371" s="269" t="e">
        <f>IF('Unit Types - Emission Rates'!#REF!=0,"",'Unit Types - Emission Rates'!#REF!)</f>
        <v>#REF!</v>
      </c>
      <c r="E1371" s="269" t="e">
        <f>IF('Unit Types - Emission Rates'!#REF!="","",'Unit Types - Emission Rates'!#REF!)</f>
        <v>#REF!</v>
      </c>
      <c r="F1371" s="269" t="e">
        <f>IF('Unit Types - Emission Rates'!#REF!="","",'Unit Types - Emission Rates'!#REF!)</f>
        <v>#REF!</v>
      </c>
      <c r="G1371" s="261"/>
      <c r="H1371" s="262"/>
      <c r="I1371" s="259"/>
    </row>
    <row r="1372" spans="1:9" x14ac:dyDescent="0.2">
      <c r="A1372" s="265" t="s">
        <v>433</v>
      </c>
      <c r="B1372" s="269" t="e">
        <f>IF('Unit Types - Emission Rates'!#REF!=0,"",'Unit Types - Emission Rates'!#REF!)</f>
        <v>#REF!</v>
      </c>
      <c r="C1372" s="269" t="e">
        <f>IF('Unit Types - Emission Rates'!#REF!=0,"",'Unit Types - Emission Rates'!#REF!)</f>
        <v>#REF!</v>
      </c>
      <c r="D1372" s="269" t="e">
        <f>IF('Unit Types - Emission Rates'!#REF!=0,"",'Unit Types - Emission Rates'!#REF!)</f>
        <v>#REF!</v>
      </c>
      <c r="E1372" s="269" t="e">
        <f>IF('Unit Types - Emission Rates'!#REF!="","",'Unit Types - Emission Rates'!#REF!)</f>
        <v>#REF!</v>
      </c>
      <c r="F1372" s="269" t="e">
        <f>IF('Unit Types - Emission Rates'!#REF!="","",'Unit Types - Emission Rates'!#REF!)</f>
        <v>#REF!</v>
      </c>
      <c r="G1372" s="261"/>
      <c r="H1372" s="262"/>
      <c r="I1372" s="259"/>
    </row>
    <row r="1373" spans="1:9" x14ac:dyDescent="0.2">
      <c r="A1373" s="265" t="s">
        <v>433</v>
      </c>
      <c r="B1373" s="269" t="e">
        <f>IF('Unit Types - Emission Rates'!#REF!=0,"",'Unit Types - Emission Rates'!#REF!)</f>
        <v>#REF!</v>
      </c>
      <c r="C1373" s="269" t="e">
        <f>IF('Unit Types - Emission Rates'!#REF!=0,"",'Unit Types - Emission Rates'!#REF!)</f>
        <v>#REF!</v>
      </c>
      <c r="D1373" s="269" t="e">
        <f>IF('Unit Types - Emission Rates'!#REF!=0,"",'Unit Types - Emission Rates'!#REF!)</f>
        <v>#REF!</v>
      </c>
      <c r="E1373" s="269" t="e">
        <f>IF('Unit Types - Emission Rates'!#REF!="","",'Unit Types - Emission Rates'!#REF!)</f>
        <v>#REF!</v>
      </c>
      <c r="F1373" s="269" t="e">
        <f>IF('Unit Types - Emission Rates'!#REF!="","",'Unit Types - Emission Rates'!#REF!)</f>
        <v>#REF!</v>
      </c>
      <c r="G1373" s="261"/>
      <c r="H1373" s="262"/>
      <c r="I1373" s="259"/>
    </row>
    <row r="1374" spans="1:9" x14ac:dyDescent="0.2">
      <c r="A1374" s="265" t="s">
        <v>433</v>
      </c>
      <c r="B1374" s="269" t="e">
        <f>IF('Unit Types - Emission Rates'!#REF!=0,"",'Unit Types - Emission Rates'!#REF!)</f>
        <v>#REF!</v>
      </c>
      <c r="C1374" s="269" t="e">
        <f>IF('Unit Types - Emission Rates'!#REF!=0,"",'Unit Types - Emission Rates'!#REF!)</f>
        <v>#REF!</v>
      </c>
      <c r="D1374" s="269" t="e">
        <f>IF('Unit Types - Emission Rates'!#REF!=0,"",'Unit Types - Emission Rates'!#REF!)</f>
        <v>#REF!</v>
      </c>
      <c r="E1374" s="269" t="e">
        <f>IF('Unit Types - Emission Rates'!#REF!="","",'Unit Types - Emission Rates'!#REF!)</f>
        <v>#REF!</v>
      </c>
      <c r="F1374" s="269" t="e">
        <f>IF('Unit Types - Emission Rates'!#REF!="","",'Unit Types - Emission Rates'!#REF!)</f>
        <v>#REF!</v>
      </c>
      <c r="G1374" s="261"/>
      <c r="H1374" s="262"/>
      <c r="I1374" s="259"/>
    </row>
    <row r="1375" spans="1:9" x14ac:dyDescent="0.2">
      <c r="A1375" s="265" t="s">
        <v>433</v>
      </c>
      <c r="B1375" s="269" t="e">
        <f>IF('Unit Types - Emission Rates'!#REF!=0,"",'Unit Types - Emission Rates'!#REF!)</f>
        <v>#REF!</v>
      </c>
      <c r="C1375" s="269" t="e">
        <f>IF('Unit Types - Emission Rates'!#REF!=0,"",'Unit Types - Emission Rates'!#REF!)</f>
        <v>#REF!</v>
      </c>
      <c r="D1375" s="269" t="e">
        <f>IF('Unit Types - Emission Rates'!#REF!=0,"",'Unit Types - Emission Rates'!#REF!)</f>
        <v>#REF!</v>
      </c>
      <c r="E1375" s="269" t="e">
        <f>IF('Unit Types - Emission Rates'!#REF!="","",'Unit Types - Emission Rates'!#REF!)</f>
        <v>#REF!</v>
      </c>
      <c r="F1375" s="269" t="e">
        <f>IF('Unit Types - Emission Rates'!#REF!="","",'Unit Types - Emission Rates'!#REF!)</f>
        <v>#REF!</v>
      </c>
      <c r="G1375" s="261"/>
      <c r="H1375" s="262"/>
      <c r="I1375" s="259"/>
    </row>
    <row r="1376" spans="1:9" x14ac:dyDescent="0.2">
      <c r="A1376" s="265" t="s">
        <v>433</v>
      </c>
      <c r="B1376" s="269" t="e">
        <f>IF('Unit Types - Emission Rates'!#REF!=0,"",'Unit Types - Emission Rates'!#REF!)</f>
        <v>#REF!</v>
      </c>
      <c r="C1376" s="269" t="e">
        <f>IF('Unit Types - Emission Rates'!#REF!=0,"",'Unit Types - Emission Rates'!#REF!)</f>
        <v>#REF!</v>
      </c>
      <c r="D1376" s="269" t="e">
        <f>IF('Unit Types - Emission Rates'!#REF!=0,"",'Unit Types - Emission Rates'!#REF!)</f>
        <v>#REF!</v>
      </c>
      <c r="E1376" s="269" t="e">
        <f>IF('Unit Types - Emission Rates'!#REF!="","",'Unit Types - Emission Rates'!#REF!)</f>
        <v>#REF!</v>
      </c>
      <c r="F1376" s="269" t="e">
        <f>IF('Unit Types - Emission Rates'!#REF!="","",'Unit Types - Emission Rates'!#REF!)</f>
        <v>#REF!</v>
      </c>
      <c r="G1376" s="261"/>
      <c r="H1376" s="262"/>
      <c r="I1376" s="259"/>
    </row>
    <row r="1377" spans="1:9" x14ac:dyDescent="0.2">
      <c r="A1377" s="265" t="s">
        <v>433</v>
      </c>
      <c r="B1377" s="269" t="e">
        <f>IF('Unit Types - Emission Rates'!#REF!=0,"",'Unit Types - Emission Rates'!#REF!)</f>
        <v>#REF!</v>
      </c>
      <c r="C1377" s="269" t="e">
        <f>IF('Unit Types - Emission Rates'!#REF!=0,"",'Unit Types - Emission Rates'!#REF!)</f>
        <v>#REF!</v>
      </c>
      <c r="D1377" s="269" t="e">
        <f>IF('Unit Types - Emission Rates'!#REF!=0,"",'Unit Types - Emission Rates'!#REF!)</f>
        <v>#REF!</v>
      </c>
      <c r="E1377" s="269" t="e">
        <f>IF('Unit Types - Emission Rates'!#REF!="","",'Unit Types - Emission Rates'!#REF!)</f>
        <v>#REF!</v>
      </c>
      <c r="F1377" s="269" t="e">
        <f>IF('Unit Types - Emission Rates'!#REF!="","",'Unit Types - Emission Rates'!#REF!)</f>
        <v>#REF!</v>
      </c>
      <c r="G1377" s="261"/>
      <c r="H1377" s="262"/>
      <c r="I1377" s="259"/>
    </row>
    <row r="1378" spans="1:9" x14ac:dyDescent="0.2">
      <c r="A1378" s="265" t="s">
        <v>433</v>
      </c>
      <c r="B1378" s="269" t="e">
        <f>IF('Unit Types - Emission Rates'!#REF!=0,"",'Unit Types - Emission Rates'!#REF!)</f>
        <v>#REF!</v>
      </c>
      <c r="C1378" s="269" t="e">
        <f>IF('Unit Types - Emission Rates'!#REF!=0,"",'Unit Types - Emission Rates'!#REF!)</f>
        <v>#REF!</v>
      </c>
      <c r="D1378" s="269" t="e">
        <f>IF('Unit Types - Emission Rates'!#REF!=0,"",'Unit Types - Emission Rates'!#REF!)</f>
        <v>#REF!</v>
      </c>
      <c r="E1378" s="269" t="e">
        <f>IF('Unit Types - Emission Rates'!#REF!="","",'Unit Types - Emission Rates'!#REF!)</f>
        <v>#REF!</v>
      </c>
      <c r="F1378" s="269" t="e">
        <f>IF('Unit Types - Emission Rates'!#REF!="","",'Unit Types - Emission Rates'!#REF!)</f>
        <v>#REF!</v>
      </c>
      <c r="G1378" s="261"/>
      <c r="H1378" s="262"/>
      <c r="I1378" s="259"/>
    </row>
    <row r="1379" spans="1:9" x14ac:dyDescent="0.2">
      <c r="A1379" s="265" t="s">
        <v>433</v>
      </c>
      <c r="B1379" s="269" t="e">
        <f>IF('Unit Types - Emission Rates'!#REF!=0,"",'Unit Types - Emission Rates'!#REF!)</f>
        <v>#REF!</v>
      </c>
      <c r="C1379" s="269" t="e">
        <f>IF('Unit Types - Emission Rates'!#REF!=0,"",'Unit Types - Emission Rates'!#REF!)</f>
        <v>#REF!</v>
      </c>
      <c r="D1379" s="269" t="e">
        <f>IF('Unit Types - Emission Rates'!#REF!=0,"",'Unit Types - Emission Rates'!#REF!)</f>
        <v>#REF!</v>
      </c>
      <c r="E1379" s="269" t="e">
        <f>IF('Unit Types - Emission Rates'!#REF!="","",'Unit Types - Emission Rates'!#REF!)</f>
        <v>#REF!</v>
      </c>
      <c r="F1379" s="269" t="e">
        <f>IF('Unit Types - Emission Rates'!#REF!="","",'Unit Types - Emission Rates'!#REF!)</f>
        <v>#REF!</v>
      </c>
      <c r="G1379" s="261"/>
      <c r="H1379" s="262"/>
      <c r="I1379" s="259"/>
    </row>
    <row r="1380" spans="1:9" x14ac:dyDescent="0.2">
      <c r="A1380" s="265" t="s">
        <v>433</v>
      </c>
      <c r="B1380" s="269" t="e">
        <f>IF('Unit Types - Emission Rates'!#REF!=0,"",'Unit Types - Emission Rates'!#REF!)</f>
        <v>#REF!</v>
      </c>
      <c r="C1380" s="269" t="e">
        <f>IF('Unit Types - Emission Rates'!#REF!=0,"",'Unit Types - Emission Rates'!#REF!)</f>
        <v>#REF!</v>
      </c>
      <c r="D1380" s="269" t="e">
        <f>IF('Unit Types - Emission Rates'!#REF!=0,"",'Unit Types - Emission Rates'!#REF!)</f>
        <v>#REF!</v>
      </c>
      <c r="E1380" s="269" t="e">
        <f>IF('Unit Types - Emission Rates'!#REF!="","",'Unit Types - Emission Rates'!#REF!)</f>
        <v>#REF!</v>
      </c>
      <c r="F1380" s="269" t="e">
        <f>IF('Unit Types - Emission Rates'!#REF!="","",'Unit Types - Emission Rates'!#REF!)</f>
        <v>#REF!</v>
      </c>
      <c r="G1380" s="261"/>
      <c r="H1380" s="262"/>
      <c r="I1380" s="259"/>
    </row>
    <row r="1381" spans="1:9" x14ac:dyDescent="0.2">
      <c r="A1381" s="265" t="s">
        <v>433</v>
      </c>
      <c r="B1381" s="269" t="e">
        <f>IF('Unit Types - Emission Rates'!#REF!=0,"",'Unit Types - Emission Rates'!#REF!)</f>
        <v>#REF!</v>
      </c>
      <c r="C1381" s="269" t="e">
        <f>IF('Unit Types - Emission Rates'!#REF!=0,"",'Unit Types - Emission Rates'!#REF!)</f>
        <v>#REF!</v>
      </c>
      <c r="D1381" s="269" t="e">
        <f>IF('Unit Types - Emission Rates'!#REF!=0,"",'Unit Types - Emission Rates'!#REF!)</f>
        <v>#REF!</v>
      </c>
      <c r="E1381" s="269" t="e">
        <f>IF('Unit Types - Emission Rates'!#REF!="","",'Unit Types - Emission Rates'!#REF!)</f>
        <v>#REF!</v>
      </c>
      <c r="F1381" s="269" t="e">
        <f>IF('Unit Types - Emission Rates'!#REF!="","",'Unit Types - Emission Rates'!#REF!)</f>
        <v>#REF!</v>
      </c>
      <c r="G1381" s="261"/>
      <c r="H1381" s="262"/>
      <c r="I1381" s="259"/>
    </row>
    <row r="1382" spans="1:9" x14ac:dyDescent="0.2">
      <c r="A1382" s="265" t="s">
        <v>433</v>
      </c>
      <c r="B1382" s="269" t="e">
        <f>IF('Unit Types - Emission Rates'!#REF!=0,"",'Unit Types - Emission Rates'!#REF!)</f>
        <v>#REF!</v>
      </c>
      <c r="C1382" s="269" t="e">
        <f>IF('Unit Types - Emission Rates'!#REF!=0,"",'Unit Types - Emission Rates'!#REF!)</f>
        <v>#REF!</v>
      </c>
      <c r="D1382" s="269" t="e">
        <f>IF('Unit Types - Emission Rates'!#REF!=0,"",'Unit Types - Emission Rates'!#REF!)</f>
        <v>#REF!</v>
      </c>
      <c r="E1382" s="269" t="e">
        <f>IF('Unit Types - Emission Rates'!#REF!="","",'Unit Types - Emission Rates'!#REF!)</f>
        <v>#REF!</v>
      </c>
      <c r="F1382" s="269" t="e">
        <f>IF('Unit Types - Emission Rates'!#REF!="","",'Unit Types - Emission Rates'!#REF!)</f>
        <v>#REF!</v>
      </c>
      <c r="G1382" s="261"/>
      <c r="H1382" s="262"/>
      <c r="I1382" s="259"/>
    </row>
    <row r="1383" spans="1:9" x14ac:dyDescent="0.2">
      <c r="A1383" s="265" t="s">
        <v>433</v>
      </c>
      <c r="B1383" s="269" t="e">
        <f>IF('Unit Types - Emission Rates'!#REF!=0,"",'Unit Types - Emission Rates'!#REF!)</f>
        <v>#REF!</v>
      </c>
      <c r="C1383" s="269" t="e">
        <f>IF('Unit Types - Emission Rates'!#REF!=0,"",'Unit Types - Emission Rates'!#REF!)</f>
        <v>#REF!</v>
      </c>
      <c r="D1383" s="269" t="e">
        <f>IF('Unit Types - Emission Rates'!#REF!=0,"",'Unit Types - Emission Rates'!#REF!)</f>
        <v>#REF!</v>
      </c>
      <c r="E1383" s="269" t="e">
        <f>IF('Unit Types - Emission Rates'!#REF!="","",'Unit Types - Emission Rates'!#REF!)</f>
        <v>#REF!</v>
      </c>
      <c r="F1383" s="269" t="e">
        <f>IF('Unit Types - Emission Rates'!#REF!="","",'Unit Types - Emission Rates'!#REF!)</f>
        <v>#REF!</v>
      </c>
      <c r="G1383" s="261"/>
      <c r="H1383" s="262"/>
      <c r="I1383" s="259"/>
    </row>
    <row r="1384" spans="1:9" x14ac:dyDescent="0.2">
      <c r="A1384" s="265" t="s">
        <v>433</v>
      </c>
      <c r="B1384" s="269" t="e">
        <f>IF('Unit Types - Emission Rates'!#REF!=0,"",'Unit Types - Emission Rates'!#REF!)</f>
        <v>#REF!</v>
      </c>
      <c r="C1384" s="269" t="e">
        <f>IF('Unit Types - Emission Rates'!#REF!=0,"",'Unit Types - Emission Rates'!#REF!)</f>
        <v>#REF!</v>
      </c>
      <c r="D1384" s="269" t="e">
        <f>IF('Unit Types - Emission Rates'!#REF!=0,"",'Unit Types - Emission Rates'!#REF!)</f>
        <v>#REF!</v>
      </c>
      <c r="E1384" s="269" t="e">
        <f>IF('Unit Types - Emission Rates'!#REF!="","",'Unit Types - Emission Rates'!#REF!)</f>
        <v>#REF!</v>
      </c>
      <c r="F1384" s="269" t="e">
        <f>IF('Unit Types - Emission Rates'!#REF!="","",'Unit Types - Emission Rates'!#REF!)</f>
        <v>#REF!</v>
      </c>
      <c r="G1384" s="261"/>
      <c r="H1384" s="262"/>
      <c r="I1384" s="259"/>
    </row>
    <row r="1385" spans="1:9" x14ac:dyDescent="0.2">
      <c r="A1385" s="265" t="s">
        <v>433</v>
      </c>
      <c r="B1385" s="269" t="e">
        <f>IF('Unit Types - Emission Rates'!#REF!=0,"",'Unit Types - Emission Rates'!#REF!)</f>
        <v>#REF!</v>
      </c>
      <c r="C1385" s="269" t="e">
        <f>IF('Unit Types - Emission Rates'!#REF!=0,"",'Unit Types - Emission Rates'!#REF!)</f>
        <v>#REF!</v>
      </c>
      <c r="D1385" s="269" t="e">
        <f>IF('Unit Types - Emission Rates'!#REF!=0,"",'Unit Types - Emission Rates'!#REF!)</f>
        <v>#REF!</v>
      </c>
      <c r="E1385" s="269" t="e">
        <f>IF('Unit Types - Emission Rates'!#REF!="","",'Unit Types - Emission Rates'!#REF!)</f>
        <v>#REF!</v>
      </c>
      <c r="F1385" s="269" t="e">
        <f>IF('Unit Types - Emission Rates'!#REF!="","",'Unit Types - Emission Rates'!#REF!)</f>
        <v>#REF!</v>
      </c>
      <c r="G1385" s="261"/>
      <c r="H1385" s="262"/>
      <c r="I1385" s="259"/>
    </row>
    <row r="1386" spans="1:9" x14ac:dyDescent="0.2">
      <c r="A1386" s="265" t="s">
        <v>433</v>
      </c>
      <c r="B1386" s="269" t="e">
        <f>IF('Unit Types - Emission Rates'!#REF!=0,"",'Unit Types - Emission Rates'!#REF!)</f>
        <v>#REF!</v>
      </c>
      <c r="C1386" s="269" t="e">
        <f>IF('Unit Types - Emission Rates'!#REF!=0,"",'Unit Types - Emission Rates'!#REF!)</f>
        <v>#REF!</v>
      </c>
      <c r="D1386" s="269" t="e">
        <f>IF('Unit Types - Emission Rates'!#REF!=0,"",'Unit Types - Emission Rates'!#REF!)</f>
        <v>#REF!</v>
      </c>
      <c r="E1386" s="269" t="e">
        <f>IF('Unit Types - Emission Rates'!#REF!="","",'Unit Types - Emission Rates'!#REF!)</f>
        <v>#REF!</v>
      </c>
      <c r="F1386" s="269" t="e">
        <f>IF('Unit Types - Emission Rates'!#REF!="","",'Unit Types - Emission Rates'!#REF!)</f>
        <v>#REF!</v>
      </c>
      <c r="G1386" s="261"/>
      <c r="H1386" s="262"/>
      <c r="I1386" s="259"/>
    </row>
    <row r="1387" spans="1:9" x14ac:dyDescent="0.2">
      <c r="A1387" s="265" t="s">
        <v>433</v>
      </c>
      <c r="B1387" s="269" t="e">
        <f>IF('Unit Types - Emission Rates'!#REF!=0,"",'Unit Types - Emission Rates'!#REF!)</f>
        <v>#REF!</v>
      </c>
      <c r="C1387" s="269" t="e">
        <f>IF('Unit Types - Emission Rates'!#REF!=0,"",'Unit Types - Emission Rates'!#REF!)</f>
        <v>#REF!</v>
      </c>
      <c r="D1387" s="269" t="e">
        <f>IF('Unit Types - Emission Rates'!#REF!=0,"",'Unit Types - Emission Rates'!#REF!)</f>
        <v>#REF!</v>
      </c>
      <c r="E1387" s="269" t="e">
        <f>IF('Unit Types - Emission Rates'!#REF!="","",'Unit Types - Emission Rates'!#REF!)</f>
        <v>#REF!</v>
      </c>
      <c r="F1387" s="269" t="e">
        <f>IF('Unit Types - Emission Rates'!#REF!="","",'Unit Types - Emission Rates'!#REF!)</f>
        <v>#REF!</v>
      </c>
      <c r="G1387" s="261"/>
      <c r="H1387" s="262"/>
      <c r="I1387" s="259"/>
    </row>
    <row r="1388" spans="1:9" x14ac:dyDescent="0.2">
      <c r="A1388" s="265" t="s">
        <v>433</v>
      </c>
      <c r="B1388" s="269" t="e">
        <f>IF('Unit Types - Emission Rates'!#REF!=0,"",'Unit Types - Emission Rates'!#REF!)</f>
        <v>#REF!</v>
      </c>
      <c r="C1388" s="269" t="e">
        <f>IF('Unit Types - Emission Rates'!#REF!=0,"",'Unit Types - Emission Rates'!#REF!)</f>
        <v>#REF!</v>
      </c>
      <c r="D1388" s="269" t="e">
        <f>IF('Unit Types - Emission Rates'!#REF!=0,"",'Unit Types - Emission Rates'!#REF!)</f>
        <v>#REF!</v>
      </c>
      <c r="E1388" s="269" t="e">
        <f>IF('Unit Types - Emission Rates'!#REF!="","",'Unit Types - Emission Rates'!#REF!)</f>
        <v>#REF!</v>
      </c>
      <c r="F1388" s="269" t="e">
        <f>IF('Unit Types - Emission Rates'!#REF!="","",'Unit Types - Emission Rates'!#REF!)</f>
        <v>#REF!</v>
      </c>
      <c r="G1388" s="261"/>
      <c r="H1388" s="262"/>
      <c r="I1388" s="259"/>
    </row>
    <row r="1389" spans="1:9" x14ac:dyDescent="0.2">
      <c r="A1389" s="265" t="s">
        <v>433</v>
      </c>
      <c r="B1389" s="269" t="e">
        <f>IF('Unit Types - Emission Rates'!#REF!=0,"",'Unit Types - Emission Rates'!#REF!)</f>
        <v>#REF!</v>
      </c>
      <c r="C1389" s="269" t="e">
        <f>IF('Unit Types - Emission Rates'!#REF!=0,"",'Unit Types - Emission Rates'!#REF!)</f>
        <v>#REF!</v>
      </c>
      <c r="D1389" s="269" t="e">
        <f>IF('Unit Types - Emission Rates'!#REF!=0,"",'Unit Types - Emission Rates'!#REF!)</f>
        <v>#REF!</v>
      </c>
      <c r="E1389" s="269" t="e">
        <f>IF('Unit Types - Emission Rates'!#REF!="","",'Unit Types - Emission Rates'!#REF!)</f>
        <v>#REF!</v>
      </c>
      <c r="F1389" s="269" t="e">
        <f>IF('Unit Types - Emission Rates'!#REF!="","",'Unit Types - Emission Rates'!#REF!)</f>
        <v>#REF!</v>
      </c>
      <c r="G1389" s="261"/>
      <c r="H1389" s="262"/>
      <c r="I1389" s="259"/>
    </row>
    <row r="1390" spans="1:9" x14ac:dyDescent="0.2">
      <c r="A1390" s="265" t="s">
        <v>433</v>
      </c>
      <c r="B1390" s="269" t="e">
        <f>IF('Unit Types - Emission Rates'!#REF!=0,"",'Unit Types - Emission Rates'!#REF!)</f>
        <v>#REF!</v>
      </c>
      <c r="C1390" s="269" t="e">
        <f>IF('Unit Types - Emission Rates'!#REF!=0,"",'Unit Types - Emission Rates'!#REF!)</f>
        <v>#REF!</v>
      </c>
      <c r="D1390" s="269" t="e">
        <f>IF('Unit Types - Emission Rates'!#REF!=0,"",'Unit Types - Emission Rates'!#REF!)</f>
        <v>#REF!</v>
      </c>
      <c r="E1390" s="269" t="e">
        <f>IF('Unit Types - Emission Rates'!#REF!="","",'Unit Types - Emission Rates'!#REF!)</f>
        <v>#REF!</v>
      </c>
      <c r="F1390" s="269" t="e">
        <f>IF('Unit Types - Emission Rates'!#REF!="","",'Unit Types - Emission Rates'!#REF!)</f>
        <v>#REF!</v>
      </c>
      <c r="G1390" s="261"/>
      <c r="H1390" s="262"/>
      <c r="I1390" s="259"/>
    </row>
    <row r="1391" spans="1:9" x14ac:dyDescent="0.2">
      <c r="A1391" s="265" t="s">
        <v>433</v>
      </c>
      <c r="B1391" s="269" t="e">
        <f>IF('Unit Types - Emission Rates'!#REF!=0,"",'Unit Types - Emission Rates'!#REF!)</f>
        <v>#REF!</v>
      </c>
      <c r="C1391" s="269" t="e">
        <f>IF('Unit Types - Emission Rates'!#REF!=0,"",'Unit Types - Emission Rates'!#REF!)</f>
        <v>#REF!</v>
      </c>
      <c r="D1391" s="269" t="e">
        <f>IF('Unit Types - Emission Rates'!#REF!=0,"",'Unit Types - Emission Rates'!#REF!)</f>
        <v>#REF!</v>
      </c>
      <c r="E1391" s="269" t="e">
        <f>IF('Unit Types - Emission Rates'!#REF!="","",'Unit Types - Emission Rates'!#REF!)</f>
        <v>#REF!</v>
      </c>
      <c r="F1391" s="269" t="e">
        <f>IF('Unit Types - Emission Rates'!#REF!="","",'Unit Types - Emission Rates'!#REF!)</f>
        <v>#REF!</v>
      </c>
      <c r="G1391" s="261"/>
      <c r="H1391" s="262"/>
      <c r="I1391" s="259"/>
    </row>
    <row r="1392" spans="1:9" x14ac:dyDescent="0.2">
      <c r="A1392" s="265" t="s">
        <v>433</v>
      </c>
      <c r="B1392" s="269" t="e">
        <f>IF('Unit Types - Emission Rates'!#REF!=0,"",'Unit Types - Emission Rates'!#REF!)</f>
        <v>#REF!</v>
      </c>
      <c r="C1392" s="269" t="e">
        <f>IF('Unit Types - Emission Rates'!#REF!=0,"",'Unit Types - Emission Rates'!#REF!)</f>
        <v>#REF!</v>
      </c>
      <c r="D1392" s="269" t="e">
        <f>IF('Unit Types - Emission Rates'!#REF!=0,"",'Unit Types - Emission Rates'!#REF!)</f>
        <v>#REF!</v>
      </c>
      <c r="E1392" s="269" t="e">
        <f>IF('Unit Types - Emission Rates'!#REF!="","",'Unit Types - Emission Rates'!#REF!)</f>
        <v>#REF!</v>
      </c>
      <c r="F1392" s="269" t="e">
        <f>IF('Unit Types - Emission Rates'!#REF!="","",'Unit Types - Emission Rates'!#REF!)</f>
        <v>#REF!</v>
      </c>
      <c r="G1392" s="261"/>
      <c r="H1392" s="262"/>
      <c r="I1392" s="259"/>
    </row>
    <row r="1393" spans="1:9" x14ac:dyDescent="0.2">
      <c r="A1393" s="265" t="s">
        <v>433</v>
      </c>
      <c r="B1393" s="269" t="e">
        <f>IF('Unit Types - Emission Rates'!#REF!=0,"",'Unit Types - Emission Rates'!#REF!)</f>
        <v>#REF!</v>
      </c>
      <c r="C1393" s="269" t="e">
        <f>IF('Unit Types - Emission Rates'!#REF!=0,"",'Unit Types - Emission Rates'!#REF!)</f>
        <v>#REF!</v>
      </c>
      <c r="D1393" s="269" t="e">
        <f>IF('Unit Types - Emission Rates'!#REF!=0,"",'Unit Types - Emission Rates'!#REF!)</f>
        <v>#REF!</v>
      </c>
      <c r="E1393" s="269" t="e">
        <f>IF('Unit Types - Emission Rates'!#REF!="","",'Unit Types - Emission Rates'!#REF!)</f>
        <v>#REF!</v>
      </c>
      <c r="F1393" s="269" t="e">
        <f>IF('Unit Types - Emission Rates'!#REF!="","",'Unit Types - Emission Rates'!#REF!)</f>
        <v>#REF!</v>
      </c>
      <c r="G1393" s="261"/>
      <c r="H1393" s="262"/>
      <c r="I1393" s="259"/>
    </row>
    <row r="1394" spans="1:9" x14ac:dyDescent="0.2">
      <c r="A1394" s="265" t="s">
        <v>433</v>
      </c>
      <c r="B1394" s="269" t="e">
        <f>IF('Unit Types - Emission Rates'!#REF!=0,"",'Unit Types - Emission Rates'!#REF!)</f>
        <v>#REF!</v>
      </c>
      <c r="C1394" s="269" t="e">
        <f>IF('Unit Types - Emission Rates'!#REF!=0,"",'Unit Types - Emission Rates'!#REF!)</f>
        <v>#REF!</v>
      </c>
      <c r="D1394" s="269" t="e">
        <f>IF('Unit Types - Emission Rates'!#REF!=0,"",'Unit Types - Emission Rates'!#REF!)</f>
        <v>#REF!</v>
      </c>
      <c r="E1394" s="269" t="e">
        <f>IF('Unit Types - Emission Rates'!#REF!="","",'Unit Types - Emission Rates'!#REF!)</f>
        <v>#REF!</v>
      </c>
      <c r="F1394" s="269" t="e">
        <f>IF('Unit Types - Emission Rates'!#REF!="","",'Unit Types - Emission Rates'!#REF!)</f>
        <v>#REF!</v>
      </c>
      <c r="G1394" s="261"/>
      <c r="H1394" s="262"/>
      <c r="I1394" s="259"/>
    </row>
    <row r="1395" spans="1:9" x14ac:dyDescent="0.2">
      <c r="A1395" s="265" t="s">
        <v>433</v>
      </c>
      <c r="B1395" s="269" t="e">
        <f>IF('Unit Types - Emission Rates'!#REF!=0,"",'Unit Types - Emission Rates'!#REF!)</f>
        <v>#REF!</v>
      </c>
      <c r="C1395" s="269" t="e">
        <f>IF('Unit Types - Emission Rates'!#REF!=0,"",'Unit Types - Emission Rates'!#REF!)</f>
        <v>#REF!</v>
      </c>
      <c r="D1395" s="269" t="e">
        <f>IF('Unit Types - Emission Rates'!#REF!=0,"",'Unit Types - Emission Rates'!#REF!)</f>
        <v>#REF!</v>
      </c>
      <c r="E1395" s="269" t="e">
        <f>IF('Unit Types - Emission Rates'!#REF!="","",'Unit Types - Emission Rates'!#REF!)</f>
        <v>#REF!</v>
      </c>
      <c r="F1395" s="269" t="e">
        <f>IF('Unit Types - Emission Rates'!#REF!="","",'Unit Types - Emission Rates'!#REF!)</f>
        <v>#REF!</v>
      </c>
      <c r="G1395" s="261"/>
      <c r="H1395" s="262"/>
      <c r="I1395" s="259"/>
    </row>
    <row r="1396" spans="1:9" x14ac:dyDescent="0.2">
      <c r="A1396" s="265" t="s">
        <v>433</v>
      </c>
      <c r="B1396" s="269" t="e">
        <f>IF('Unit Types - Emission Rates'!#REF!=0,"",'Unit Types - Emission Rates'!#REF!)</f>
        <v>#REF!</v>
      </c>
      <c r="C1396" s="269" t="e">
        <f>IF('Unit Types - Emission Rates'!#REF!=0,"",'Unit Types - Emission Rates'!#REF!)</f>
        <v>#REF!</v>
      </c>
      <c r="D1396" s="269" t="e">
        <f>IF('Unit Types - Emission Rates'!#REF!=0,"",'Unit Types - Emission Rates'!#REF!)</f>
        <v>#REF!</v>
      </c>
      <c r="E1396" s="269" t="e">
        <f>IF('Unit Types - Emission Rates'!#REF!="","",'Unit Types - Emission Rates'!#REF!)</f>
        <v>#REF!</v>
      </c>
      <c r="F1396" s="269" t="e">
        <f>IF('Unit Types - Emission Rates'!#REF!="","",'Unit Types - Emission Rates'!#REF!)</f>
        <v>#REF!</v>
      </c>
      <c r="G1396" s="261"/>
      <c r="H1396" s="262"/>
      <c r="I1396" s="259"/>
    </row>
    <row r="1397" spans="1:9" x14ac:dyDescent="0.2">
      <c r="A1397" s="265" t="s">
        <v>433</v>
      </c>
      <c r="B1397" s="269" t="e">
        <f>IF('Unit Types - Emission Rates'!#REF!=0,"",'Unit Types - Emission Rates'!#REF!)</f>
        <v>#REF!</v>
      </c>
      <c r="C1397" s="269" t="e">
        <f>IF('Unit Types - Emission Rates'!#REF!=0,"",'Unit Types - Emission Rates'!#REF!)</f>
        <v>#REF!</v>
      </c>
      <c r="D1397" s="269" t="e">
        <f>IF('Unit Types - Emission Rates'!#REF!=0,"",'Unit Types - Emission Rates'!#REF!)</f>
        <v>#REF!</v>
      </c>
      <c r="E1397" s="269" t="e">
        <f>IF('Unit Types - Emission Rates'!#REF!="","",'Unit Types - Emission Rates'!#REF!)</f>
        <v>#REF!</v>
      </c>
      <c r="F1397" s="269" t="e">
        <f>IF('Unit Types - Emission Rates'!#REF!="","",'Unit Types - Emission Rates'!#REF!)</f>
        <v>#REF!</v>
      </c>
      <c r="G1397" s="261"/>
      <c r="H1397" s="262"/>
      <c r="I1397" s="259"/>
    </row>
    <row r="1398" spans="1:9" x14ac:dyDescent="0.2">
      <c r="A1398" s="265" t="s">
        <v>433</v>
      </c>
      <c r="B1398" s="269" t="e">
        <f>IF('Unit Types - Emission Rates'!#REF!=0,"",'Unit Types - Emission Rates'!#REF!)</f>
        <v>#REF!</v>
      </c>
      <c r="C1398" s="269" t="e">
        <f>IF('Unit Types - Emission Rates'!#REF!=0,"",'Unit Types - Emission Rates'!#REF!)</f>
        <v>#REF!</v>
      </c>
      <c r="D1398" s="269" t="e">
        <f>IF('Unit Types - Emission Rates'!#REF!=0,"",'Unit Types - Emission Rates'!#REF!)</f>
        <v>#REF!</v>
      </c>
      <c r="E1398" s="269" t="e">
        <f>IF('Unit Types - Emission Rates'!#REF!="","",'Unit Types - Emission Rates'!#REF!)</f>
        <v>#REF!</v>
      </c>
      <c r="F1398" s="269" t="e">
        <f>IF('Unit Types - Emission Rates'!#REF!="","",'Unit Types - Emission Rates'!#REF!)</f>
        <v>#REF!</v>
      </c>
      <c r="G1398" s="261"/>
      <c r="H1398" s="262"/>
      <c r="I1398" s="259"/>
    </row>
    <row r="1399" spans="1:9" x14ac:dyDescent="0.2">
      <c r="A1399" s="265" t="s">
        <v>433</v>
      </c>
      <c r="B1399" s="269" t="e">
        <f>IF('Unit Types - Emission Rates'!#REF!=0,"",'Unit Types - Emission Rates'!#REF!)</f>
        <v>#REF!</v>
      </c>
      <c r="C1399" s="269" t="e">
        <f>IF('Unit Types - Emission Rates'!#REF!=0,"",'Unit Types - Emission Rates'!#REF!)</f>
        <v>#REF!</v>
      </c>
      <c r="D1399" s="269" t="e">
        <f>IF('Unit Types - Emission Rates'!#REF!=0,"",'Unit Types - Emission Rates'!#REF!)</f>
        <v>#REF!</v>
      </c>
      <c r="E1399" s="269" t="e">
        <f>IF('Unit Types - Emission Rates'!#REF!="","",'Unit Types - Emission Rates'!#REF!)</f>
        <v>#REF!</v>
      </c>
      <c r="F1399" s="269" t="e">
        <f>IF('Unit Types - Emission Rates'!#REF!="","",'Unit Types - Emission Rates'!#REF!)</f>
        <v>#REF!</v>
      </c>
      <c r="G1399" s="261"/>
      <c r="H1399" s="262"/>
      <c r="I1399" s="259"/>
    </row>
    <row r="1400" spans="1:9" x14ac:dyDescent="0.2">
      <c r="A1400" s="265" t="s">
        <v>433</v>
      </c>
      <c r="B1400" s="269" t="e">
        <f>IF('Unit Types - Emission Rates'!#REF!=0,"",'Unit Types - Emission Rates'!#REF!)</f>
        <v>#REF!</v>
      </c>
      <c r="C1400" s="269" t="e">
        <f>IF('Unit Types - Emission Rates'!#REF!=0,"",'Unit Types - Emission Rates'!#REF!)</f>
        <v>#REF!</v>
      </c>
      <c r="D1400" s="269" t="e">
        <f>IF('Unit Types - Emission Rates'!#REF!=0,"",'Unit Types - Emission Rates'!#REF!)</f>
        <v>#REF!</v>
      </c>
      <c r="E1400" s="269" t="e">
        <f>IF('Unit Types - Emission Rates'!#REF!="","",'Unit Types - Emission Rates'!#REF!)</f>
        <v>#REF!</v>
      </c>
      <c r="F1400" s="269" t="e">
        <f>IF('Unit Types - Emission Rates'!#REF!="","",'Unit Types - Emission Rates'!#REF!)</f>
        <v>#REF!</v>
      </c>
      <c r="G1400" s="261"/>
      <c r="H1400" s="262"/>
      <c r="I1400" s="259"/>
    </row>
    <row r="1401" spans="1:9" x14ac:dyDescent="0.2">
      <c r="A1401" s="265" t="s">
        <v>433</v>
      </c>
      <c r="B1401" s="269" t="e">
        <f>IF('Unit Types - Emission Rates'!#REF!=0,"",'Unit Types - Emission Rates'!#REF!)</f>
        <v>#REF!</v>
      </c>
      <c r="C1401" s="269" t="e">
        <f>IF('Unit Types - Emission Rates'!#REF!=0,"",'Unit Types - Emission Rates'!#REF!)</f>
        <v>#REF!</v>
      </c>
      <c r="D1401" s="269" t="e">
        <f>IF('Unit Types - Emission Rates'!#REF!=0,"",'Unit Types - Emission Rates'!#REF!)</f>
        <v>#REF!</v>
      </c>
      <c r="E1401" s="269" t="e">
        <f>IF('Unit Types - Emission Rates'!#REF!="","",'Unit Types - Emission Rates'!#REF!)</f>
        <v>#REF!</v>
      </c>
      <c r="F1401" s="269" t="e">
        <f>IF('Unit Types - Emission Rates'!#REF!="","",'Unit Types - Emission Rates'!#REF!)</f>
        <v>#REF!</v>
      </c>
      <c r="G1401" s="261"/>
      <c r="H1401" s="262"/>
      <c r="I1401" s="259"/>
    </row>
    <row r="1402" spans="1:9" x14ac:dyDescent="0.2">
      <c r="A1402" s="265" t="s">
        <v>433</v>
      </c>
      <c r="B1402" s="269" t="e">
        <f>IF('Unit Types - Emission Rates'!#REF!=0,"",'Unit Types - Emission Rates'!#REF!)</f>
        <v>#REF!</v>
      </c>
      <c r="C1402" s="269" t="e">
        <f>IF('Unit Types - Emission Rates'!#REF!=0,"",'Unit Types - Emission Rates'!#REF!)</f>
        <v>#REF!</v>
      </c>
      <c r="D1402" s="269" t="e">
        <f>IF('Unit Types - Emission Rates'!#REF!=0,"",'Unit Types - Emission Rates'!#REF!)</f>
        <v>#REF!</v>
      </c>
      <c r="E1402" s="269" t="e">
        <f>IF('Unit Types - Emission Rates'!#REF!="","",'Unit Types - Emission Rates'!#REF!)</f>
        <v>#REF!</v>
      </c>
      <c r="F1402" s="269" t="e">
        <f>IF('Unit Types - Emission Rates'!#REF!="","",'Unit Types - Emission Rates'!#REF!)</f>
        <v>#REF!</v>
      </c>
      <c r="G1402" s="261"/>
      <c r="H1402" s="262"/>
      <c r="I1402" s="259"/>
    </row>
    <row r="1403" spans="1:9" x14ac:dyDescent="0.2">
      <c r="A1403" s="265" t="s">
        <v>433</v>
      </c>
      <c r="B1403" s="269" t="e">
        <f>IF('Unit Types - Emission Rates'!#REF!=0,"",'Unit Types - Emission Rates'!#REF!)</f>
        <v>#REF!</v>
      </c>
      <c r="C1403" s="269" t="e">
        <f>IF('Unit Types - Emission Rates'!#REF!=0,"",'Unit Types - Emission Rates'!#REF!)</f>
        <v>#REF!</v>
      </c>
      <c r="D1403" s="269" t="e">
        <f>IF('Unit Types - Emission Rates'!#REF!=0,"",'Unit Types - Emission Rates'!#REF!)</f>
        <v>#REF!</v>
      </c>
      <c r="E1403" s="269" t="e">
        <f>IF('Unit Types - Emission Rates'!#REF!="","",'Unit Types - Emission Rates'!#REF!)</f>
        <v>#REF!</v>
      </c>
      <c r="F1403" s="269" t="e">
        <f>IF('Unit Types - Emission Rates'!#REF!="","",'Unit Types - Emission Rates'!#REF!)</f>
        <v>#REF!</v>
      </c>
      <c r="G1403" s="261"/>
      <c r="H1403" s="262"/>
      <c r="I1403" s="259"/>
    </row>
    <row r="1404" spans="1:9" x14ac:dyDescent="0.2">
      <c r="A1404" s="265" t="s">
        <v>433</v>
      </c>
      <c r="B1404" s="269" t="e">
        <f>IF('Unit Types - Emission Rates'!#REF!=0,"",'Unit Types - Emission Rates'!#REF!)</f>
        <v>#REF!</v>
      </c>
      <c r="C1404" s="269" t="e">
        <f>IF('Unit Types - Emission Rates'!#REF!=0,"",'Unit Types - Emission Rates'!#REF!)</f>
        <v>#REF!</v>
      </c>
      <c r="D1404" s="269" t="e">
        <f>IF('Unit Types - Emission Rates'!#REF!=0,"",'Unit Types - Emission Rates'!#REF!)</f>
        <v>#REF!</v>
      </c>
      <c r="E1404" s="269" t="e">
        <f>IF('Unit Types - Emission Rates'!#REF!="","",'Unit Types - Emission Rates'!#REF!)</f>
        <v>#REF!</v>
      </c>
      <c r="F1404" s="269" t="e">
        <f>IF('Unit Types - Emission Rates'!#REF!="","",'Unit Types - Emission Rates'!#REF!)</f>
        <v>#REF!</v>
      </c>
      <c r="G1404" s="261"/>
      <c r="H1404" s="262"/>
      <c r="I1404" s="259"/>
    </row>
    <row r="1405" spans="1:9" x14ac:dyDescent="0.2">
      <c r="A1405" s="265" t="s">
        <v>433</v>
      </c>
      <c r="B1405" s="269" t="e">
        <f>IF('Unit Types - Emission Rates'!#REF!=0,"",'Unit Types - Emission Rates'!#REF!)</f>
        <v>#REF!</v>
      </c>
      <c r="C1405" s="269" t="e">
        <f>IF('Unit Types - Emission Rates'!#REF!=0,"",'Unit Types - Emission Rates'!#REF!)</f>
        <v>#REF!</v>
      </c>
      <c r="D1405" s="269" t="e">
        <f>IF('Unit Types - Emission Rates'!#REF!=0,"",'Unit Types - Emission Rates'!#REF!)</f>
        <v>#REF!</v>
      </c>
      <c r="E1405" s="269" t="e">
        <f>IF('Unit Types - Emission Rates'!#REF!="","",'Unit Types - Emission Rates'!#REF!)</f>
        <v>#REF!</v>
      </c>
      <c r="F1405" s="269" t="e">
        <f>IF('Unit Types - Emission Rates'!#REF!="","",'Unit Types - Emission Rates'!#REF!)</f>
        <v>#REF!</v>
      </c>
      <c r="G1405" s="261"/>
      <c r="H1405" s="262"/>
      <c r="I1405" s="259"/>
    </row>
    <row r="1406" spans="1:9" x14ac:dyDescent="0.2">
      <c r="A1406" s="265" t="s">
        <v>433</v>
      </c>
      <c r="B1406" s="269" t="e">
        <f>IF('Unit Types - Emission Rates'!#REF!=0,"",'Unit Types - Emission Rates'!#REF!)</f>
        <v>#REF!</v>
      </c>
      <c r="C1406" s="269" t="e">
        <f>IF('Unit Types - Emission Rates'!#REF!=0,"",'Unit Types - Emission Rates'!#REF!)</f>
        <v>#REF!</v>
      </c>
      <c r="D1406" s="269" t="e">
        <f>IF('Unit Types - Emission Rates'!#REF!=0,"",'Unit Types - Emission Rates'!#REF!)</f>
        <v>#REF!</v>
      </c>
      <c r="E1406" s="269" t="e">
        <f>IF('Unit Types - Emission Rates'!#REF!="","",'Unit Types - Emission Rates'!#REF!)</f>
        <v>#REF!</v>
      </c>
      <c r="F1406" s="269" t="e">
        <f>IF('Unit Types - Emission Rates'!#REF!="","",'Unit Types - Emission Rates'!#REF!)</f>
        <v>#REF!</v>
      </c>
      <c r="G1406" s="261"/>
      <c r="H1406" s="262"/>
      <c r="I1406" s="259"/>
    </row>
    <row r="1407" spans="1:9" x14ac:dyDescent="0.2">
      <c r="A1407" s="265" t="s">
        <v>433</v>
      </c>
      <c r="B1407" s="269" t="e">
        <f>IF('Unit Types - Emission Rates'!#REF!=0,"",'Unit Types - Emission Rates'!#REF!)</f>
        <v>#REF!</v>
      </c>
      <c r="C1407" s="269" t="e">
        <f>IF('Unit Types - Emission Rates'!#REF!=0,"",'Unit Types - Emission Rates'!#REF!)</f>
        <v>#REF!</v>
      </c>
      <c r="D1407" s="269" t="e">
        <f>IF('Unit Types - Emission Rates'!#REF!=0,"",'Unit Types - Emission Rates'!#REF!)</f>
        <v>#REF!</v>
      </c>
      <c r="E1407" s="269" t="e">
        <f>IF('Unit Types - Emission Rates'!#REF!="","",'Unit Types - Emission Rates'!#REF!)</f>
        <v>#REF!</v>
      </c>
      <c r="F1407" s="269" t="e">
        <f>IF('Unit Types - Emission Rates'!#REF!="","",'Unit Types - Emission Rates'!#REF!)</f>
        <v>#REF!</v>
      </c>
      <c r="G1407" s="261"/>
      <c r="H1407" s="262"/>
      <c r="I1407" s="259"/>
    </row>
    <row r="1408" spans="1:9" x14ac:dyDescent="0.2">
      <c r="A1408" s="265" t="s">
        <v>433</v>
      </c>
      <c r="B1408" s="269" t="e">
        <f>IF('Unit Types - Emission Rates'!#REF!=0,"",'Unit Types - Emission Rates'!#REF!)</f>
        <v>#REF!</v>
      </c>
      <c r="C1408" s="269" t="e">
        <f>IF('Unit Types - Emission Rates'!#REF!=0,"",'Unit Types - Emission Rates'!#REF!)</f>
        <v>#REF!</v>
      </c>
      <c r="D1408" s="269" t="e">
        <f>IF('Unit Types - Emission Rates'!#REF!=0,"",'Unit Types - Emission Rates'!#REF!)</f>
        <v>#REF!</v>
      </c>
      <c r="E1408" s="269" t="e">
        <f>IF('Unit Types - Emission Rates'!#REF!="","",'Unit Types - Emission Rates'!#REF!)</f>
        <v>#REF!</v>
      </c>
      <c r="F1408" s="269" t="e">
        <f>IF('Unit Types - Emission Rates'!#REF!="","",'Unit Types - Emission Rates'!#REF!)</f>
        <v>#REF!</v>
      </c>
      <c r="G1408" s="261"/>
      <c r="H1408" s="262"/>
      <c r="I1408" s="259"/>
    </row>
    <row r="1409" spans="1:9" x14ac:dyDescent="0.2">
      <c r="A1409" s="265" t="s">
        <v>433</v>
      </c>
      <c r="B1409" s="269" t="e">
        <f>IF('Unit Types - Emission Rates'!#REF!=0,"",'Unit Types - Emission Rates'!#REF!)</f>
        <v>#REF!</v>
      </c>
      <c r="C1409" s="269" t="e">
        <f>IF('Unit Types - Emission Rates'!#REF!=0,"",'Unit Types - Emission Rates'!#REF!)</f>
        <v>#REF!</v>
      </c>
      <c r="D1409" s="269" t="e">
        <f>IF('Unit Types - Emission Rates'!#REF!=0,"",'Unit Types - Emission Rates'!#REF!)</f>
        <v>#REF!</v>
      </c>
      <c r="E1409" s="269" t="e">
        <f>IF('Unit Types - Emission Rates'!#REF!="","",'Unit Types - Emission Rates'!#REF!)</f>
        <v>#REF!</v>
      </c>
      <c r="F1409" s="269" t="e">
        <f>IF('Unit Types - Emission Rates'!#REF!="","",'Unit Types - Emission Rates'!#REF!)</f>
        <v>#REF!</v>
      </c>
      <c r="G1409" s="261"/>
      <c r="H1409" s="262"/>
      <c r="I1409" s="259"/>
    </row>
    <row r="1410" spans="1:9" x14ac:dyDescent="0.2">
      <c r="A1410" s="265" t="s">
        <v>433</v>
      </c>
      <c r="B1410" s="269" t="e">
        <f>IF('Unit Types - Emission Rates'!#REF!=0,"",'Unit Types - Emission Rates'!#REF!)</f>
        <v>#REF!</v>
      </c>
      <c r="C1410" s="269" t="e">
        <f>IF('Unit Types - Emission Rates'!#REF!=0,"",'Unit Types - Emission Rates'!#REF!)</f>
        <v>#REF!</v>
      </c>
      <c r="D1410" s="269" t="e">
        <f>IF('Unit Types - Emission Rates'!#REF!=0,"",'Unit Types - Emission Rates'!#REF!)</f>
        <v>#REF!</v>
      </c>
      <c r="E1410" s="269" t="e">
        <f>IF('Unit Types - Emission Rates'!#REF!="","",'Unit Types - Emission Rates'!#REF!)</f>
        <v>#REF!</v>
      </c>
      <c r="F1410" s="269" t="e">
        <f>IF('Unit Types - Emission Rates'!#REF!="","",'Unit Types - Emission Rates'!#REF!)</f>
        <v>#REF!</v>
      </c>
      <c r="G1410" s="261"/>
      <c r="H1410" s="262"/>
      <c r="I1410" s="259"/>
    </row>
    <row r="1411" spans="1:9" x14ac:dyDescent="0.2">
      <c r="A1411" s="265" t="s">
        <v>433</v>
      </c>
      <c r="B1411" s="269" t="e">
        <f>IF('Unit Types - Emission Rates'!#REF!=0,"",'Unit Types - Emission Rates'!#REF!)</f>
        <v>#REF!</v>
      </c>
      <c r="C1411" s="269" t="e">
        <f>IF('Unit Types - Emission Rates'!#REF!=0,"",'Unit Types - Emission Rates'!#REF!)</f>
        <v>#REF!</v>
      </c>
      <c r="D1411" s="269" t="e">
        <f>IF('Unit Types - Emission Rates'!#REF!=0,"",'Unit Types - Emission Rates'!#REF!)</f>
        <v>#REF!</v>
      </c>
      <c r="E1411" s="269" t="e">
        <f>IF('Unit Types - Emission Rates'!#REF!="","",'Unit Types - Emission Rates'!#REF!)</f>
        <v>#REF!</v>
      </c>
      <c r="F1411" s="269" t="e">
        <f>IF('Unit Types - Emission Rates'!#REF!="","",'Unit Types - Emission Rates'!#REF!)</f>
        <v>#REF!</v>
      </c>
      <c r="G1411" s="261"/>
      <c r="H1411" s="262"/>
      <c r="I1411" s="259"/>
    </row>
    <row r="1412" spans="1:9" x14ac:dyDescent="0.2">
      <c r="A1412" s="265" t="s">
        <v>433</v>
      </c>
      <c r="B1412" s="269" t="e">
        <f>IF('Unit Types - Emission Rates'!#REF!=0,"",'Unit Types - Emission Rates'!#REF!)</f>
        <v>#REF!</v>
      </c>
      <c r="C1412" s="269" t="e">
        <f>IF('Unit Types - Emission Rates'!#REF!=0,"",'Unit Types - Emission Rates'!#REF!)</f>
        <v>#REF!</v>
      </c>
      <c r="D1412" s="269" t="e">
        <f>IF('Unit Types - Emission Rates'!#REF!=0,"",'Unit Types - Emission Rates'!#REF!)</f>
        <v>#REF!</v>
      </c>
      <c r="E1412" s="269" t="e">
        <f>IF('Unit Types - Emission Rates'!#REF!="","",'Unit Types - Emission Rates'!#REF!)</f>
        <v>#REF!</v>
      </c>
      <c r="F1412" s="269" t="e">
        <f>IF('Unit Types - Emission Rates'!#REF!="","",'Unit Types - Emission Rates'!#REF!)</f>
        <v>#REF!</v>
      </c>
      <c r="G1412" s="261"/>
      <c r="H1412" s="262"/>
      <c r="I1412" s="259"/>
    </row>
    <row r="1413" spans="1:9" x14ac:dyDescent="0.2">
      <c r="A1413" s="265" t="s">
        <v>433</v>
      </c>
      <c r="B1413" s="269" t="e">
        <f>IF('Unit Types - Emission Rates'!#REF!=0,"",'Unit Types - Emission Rates'!#REF!)</f>
        <v>#REF!</v>
      </c>
      <c r="C1413" s="269" t="e">
        <f>IF('Unit Types - Emission Rates'!#REF!=0,"",'Unit Types - Emission Rates'!#REF!)</f>
        <v>#REF!</v>
      </c>
      <c r="D1413" s="269" t="e">
        <f>IF('Unit Types - Emission Rates'!#REF!=0,"",'Unit Types - Emission Rates'!#REF!)</f>
        <v>#REF!</v>
      </c>
      <c r="E1413" s="269" t="e">
        <f>IF('Unit Types - Emission Rates'!#REF!="","",'Unit Types - Emission Rates'!#REF!)</f>
        <v>#REF!</v>
      </c>
      <c r="F1413" s="269" t="e">
        <f>IF('Unit Types - Emission Rates'!#REF!="","",'Unit Types - Emission Rates'!#REF!)</f>
        <v>#REF!</v>
      </c>
      <c r="G1413" s="261"/>
      <c r="H1413" s="262"/>
      <c r="I1413" s="259"/>
    </row>
    <row r="1414" spans="1:9" x14ac:dyDescent="0.2">
      <c r="A1414" s="265" t="s">
        <v>433</v>
      </c>
      <c r="B1414" s="269" t="e">
        <f>IF('Unit Types - Emission Rates'!#REF!=0,"",'Unit Types - Emission Rates'!#REF!)</f>
        <v>#REF!</v>
      </c>
      <c r="C1414" s="269" t="e">
        <f>IF('Unit Types - Emission Rates'!#REF!=0,"",'Unit Types - Emission Rates'!#REF!)</f>
        <v>#REF!</v>
      </c>
      <c r="D1414" s="269" t="e">
        <f>IF('Unit Types - Emission Rates'!#REF!=0,"",'Unit Types - Emission Rates'!#REF!)</f>
        <v>#REF!</v>
      </c>
      <c r="E1414" s="269" t="e">
        <f>IF('Unit Types - Emission Rates'!#REF!="","",'Unit Types - Emission Rates'!#REF!)</f>
        <v>#REF!</v>
      </c>
      <c r="F1414" s="269" t="e">
        <f>IF('Unit Types - Emission Rates'!#REF!="","",'Unit Types - Emission Rates'!#REF!)</f>
        <v>#REF!</v>
      </c>
      <c r="G1414" s="261"/>
      <c r="H1414" s="262"/>
      <c r="I1414" s="259"/>
    </row>
    <row r="1415" spans="1:9" x14ac:dyDescent="0.2">
      <c r="A1415" s="265" t="s">
        <v>433</v>
      </c>
      <c r="B1415" s="269" t="e">
        <f>IF('Unit Types - Emission Rates'!#REF!=0,"",'Unit Types - Emission Rates'!#REF!)</f>
        <v>#REF!</v>
      </c>
      <c r="C1415" s="269" t="e">
        <f>IF('Unit Types - Emission Rates'!#REF!=0,"",'Unit Types - Emission Rates'!#REF!)</f>
        <v>#REF!</v>
      </c>
      <c r="D1415" s="269" t="e">
        <f>IF('Unit Types - Emission Rates'!#REF!=0,"",'Unit Types - Emission Rates'!#REF!)</f>
        <v>#REF!</v>
      </c>
      <c r="E1415" s="269" t="e">
        <f>IF('Unit Types - Emission Rates'!#REF!="","",'Unit Types - Emission Rates'!#REF!)</f>
        <v>#REF!</v>
      </c>
      <c r="F1415" s="269" t="e">
        <f>IF('Unit Types - Emission Rates'!#REF!="","",'Unit Types - Emission Rates'!#REF!)</f>
        <v>#REF!</v>
      </c>
      <c r="G1415" s="261"/>
      <c r="H1415" s="262"/>
      <c r="I1415" s="259"/>
    </row>
    <row r="1416" spans="1:9" x14ac:dyDescent="0.2">
      <c r="A1416" s="265" t="s">
        <v>433</v>
      </c>
      <c r="B1416" s="269" t="e">
        <f>IF('Unit Types - Emission Rates'!#REF!=0,"",'Unit Types - Emission Rates'!#REF!)</f>
        <v>#REF!</v>
      </c>
      <c r="C1416" s="269" t="e">
        <f>IF('Unit Types - Emission Rates'!#REF!=0,"",'Unit Types - Emission Rates'!#REF!)</f>
        <v>#REF!</v>
      </c>
      <c r="D1416" s="269" t="e">
        <f>IF('Unit Types - Emission Rates'!#REF!=0,"",'Unit Types - Emission Rates'!#REF!)</f>
        <v>#REF!</v>
      </c>
      <c r="E1416" s="269" t="e">
        <f>IF('Unit Types - Emission Rates'!#REF!="","",'Unit Types - Emission Rates'!#REF!)</f>
        <v>#REF!</v>
      </c>
      <c r="F1416" s="269" t="e">
        <f>IF('Unit Types - Emission Rates'!#REF!="","",'Unit Types - Emission Rates'!#REF!)</f>
        <v>#REF!</v>
      </c>
      <c r="G1416" s="261"/>
      <c r="H1416" s="262"/>
      <c r="I1416" s="259"/>
    </row>
    <row r="1417" spans="1:9" x14ac:dyDescent="0.2">
      <c r="A1417" s="265" t="s">
        <v>433</v>
      </c>
      <c r="B1417" s="269" t="e">
        <f>IF('Unit Types - Emission Rates'!#REF!=0,"",'Unit Types - Emission Rates'!#REF!)</f>
        <v>#REF!</v>
      </c>
      <c r="C1417" s="269" t="e">
        <f>IF('Unit Types - Emission Rates'!#REF!=0,"",'Unit Types - Emission Rates'!#REF!)</f>
        <v>#REF!</v>
      </c>
      <c r="D1417" s="269" t="e">
        <f>IF('Unit Types - Emission Rates'!#REF!=0,"",'Unit Types - Emission Rates'!#REF!)</f>
        <v>#REF!</v>
      </c>
      <c r="E1417" s="269" t="e">
        <f>IF('Unit Types - Emission Rates'!#REF!="","",'Unit Types - Emission Rates'!#REF!)</f>
        <v>#REF!</v>
      </c>
      <c r="F1417" s="269" t="e">
        <f>IF('Unit Types - Emission Rates'!#REF!="","",'Unit Types - Emission Rates'!#REF!)</f>
        <v>#REF!</v>
      </c>
      <c r="G1417" s="261"/>
      <c r="H1417" s="262"/>
      <c r="I1417" s="259"/>
    </row>
    <row r="1418" spans="1:9" x14ac:dyDescent="0.2">
      <c r="A1418" s="265" t="s">
        <v>433</v>
      </c>
      <c r="B1418" s="269" t="e">
        <f>IF('Unit Types - Emission Rates'!#REF!=0,"",'Unit Types - Emission Rates'!#REF!)</f>
        <v>#REF!</v>
      </c>
      <c r="C1418" s="269" t="e">
        <f>IF('Unit Types - Emission Rates'!#REF!=0,"",'Unit Types - Emission Rates'!#REF!)</f>
        <v>#REF!</v>
      </c>
      <c r="D1418" s="269" t="e">
        <f>IF('Unit Types - Emission Rates'!#REF!=0,"",'Unit Types - Emission Rates'!#REF!)</f>
        <v>#REF!</v>
      </c>
      <c r="E1418" s="269" t="e">
        <f>IF('Unit Types - Emission Rates'!#REF!="","",'Unit Types - Emission Rates'!#REF!)</f>
        <v>#REF!</v>
      </c>
      <c r="F1418" s="269" t="e">
        <f>IF('Unit Types - Emission Rates'!#REF!="","",'Unit Types - Emission Rates'!#REF!)</f>
        <v>#REF!</v>
      </c>
      <c r="G1418" s="261"/>
      <c r="H1418" s="262"/>
      <c r="I1418" s="259"/>
    </row>
    <row r="1419" spans="1:9" x14ac:dyDescent="0.2">
      <c r="A1419" s="265" t="s">
        <v>433</v>
      </c>
      <c r="B1419" s="269" t="e">
        <f>IF('Unit Types - Emission Rates'!#REF!=0,"",'Unit Types - Emission Rates'!#REF!)</f>
        <v>#REF!</v>
      </c>
      <c r="C1419" s="269" t="e">
        <f>IF('Unit Types - Emission Rates'!#REF!=0,"",'Unit Types - Emission Rates'!#REF!)</f>
        <v>#REF!</v>
      </c>
      <c r="D1419" s="269" t="e">
        <f>IF('Unit Types - Emission Rates'!#REF!=0,"",'Unit Types - Emission Rates'!#REF!)</f>
        <v>#REF!</v>
      </c>
      <c r="E1419" s="269" t="e">
        <f>IF('Unit Types - Emission Rates'!#REF!="","",'Unit Types - Emission Rates'!#REF!)</f>
        <v>#REF!</v>
      </c>
      <c r="F1419" s="269" t="e">
        <f>IF('Unit Types - Emission Rates'!#REF!="","",'Unit Types - Emission Rates'!#REF!)</f>
        <v>#REF!</v>
      </c>
      <c r="G1419" s="261"/>
      <c r="H1419" s="262"/>
      <c r="I1419" s="259"/>
    </row>
    <row r="1420" spans="1:9" x14ac:dyDescent="0.2">
      <c r="A1420" s="265" t="s">
        <v>433</v>
      </c>
      <c r="B1420" s="269" t="e">
        <f>IF('Unit Types - Emission Rates'!#REF!=0,"",'Unit Types - Emission Rates'!#REF!)</f>
        <v>#REF!</v>
      </c>
      <c r="C1420" s="269" t="e">
        <f>IF('Unit Types - Emission Rates'!#REF!=0,"",'Unit Types - Emission Rates'!#REF!)</f>
        <v>#REF!</v>
      </c>
      <c r="D1420" s="269" t="e">
        <f>IF('Unit Types - Emission Rates'!#REF!=0,"",'Unit Types - Emission Rates'!#REF!)</f>
        <v>#REF!</v>
      </c>
      <c r="E1420" s="269" t="e">
        <f>IF('Unit Types - Emission Rates'!#REF!="","",'Unit Types - Emission Rates'!#REF!)</f>
        <v>#REF!</v>
      </c>
      <c r="F1420" s="269" t="e">
        <f>IF('Unit Types - Emission Rates'!#REF!="","",'Unit Types - Emission Rates'!#REF!)</f>
        <v>#REF!</v>
      </c>
      <c r="G1420" s="261"/>
      <c r="H1420" s="262"/>
      <c r="I1420" s="259"/>
    </row>
    <row r="1421" spans="1:9" x14ac:dyDescent="0.2">
      <c r="A1421" s="265" t="s">
        <v>433</v>
      </c>
      <c r="B1421" s="269" t="e">
        <f>IF('Unit Types - Emission Rates'!#REF!=0,"",'Unit Types - Emission Rates'!#REF!)</f>
        <v>#REF!</v>
      </c>
      <c r="C1421" s="269" t="e">
        <f>IF('Unit Types - Emission Rates'!#REF!=0,"",'Unit Types - Emission Rates'!#REF!)</f>
        <v>#REF!</v>
      </c>
      <c r="D1421" s="269" t="e">
        <f>IF('Unit Types - Emission Rates'!#REF!=0,"",'Unit Types - Emission Rates'!#REF!)</f>
        <v>#REF!</v>
      </c>
      <c r="E1421" s="269" t="e">
        <f>IF('Unit Types - Emission Rates'!#REF!="","",'Unit Types - Emission Rates'!#REF!)</f>
        <v>#REF!</v>
      </c>
      <c r="F1421" s="269" t="e">
        <f>IF('Unit Types - Emission Rates'!#REF!="","",'Unit Types - Emission Rates'!#REF!)</f>
        <v>#REF!</v>
      </c>
      <c r="G1421" s="261"/>
      <c r="H1421" s="262"/>
      <c r="I1421" s="259"/>
    </row>
    <row r="1422" spans="1:9" x14ac:dyDescent="0.2">
      <c r="A1422" s="265" t="s">
        <v>433</v>
      </c>
      <c r="B1422" s="269" t="e">
        <f>IF('Unit Types - Emission Rates'!#REF!=0,"",'Unit Types - Emission Rates'!#REF!)</f>
        <v>#REF!</v>
      </c>
      <c r="C1422" s="269" t="e">
        <f>IF('Unit Types - Emission Rates'!#REF!=0,"",'Unit Types - Emission Rates'!#REF!)</f>
        <v>#REF!</v>
      </c>
      <c r="D1422" s="269" t="e">
        <f>IF('Unit Types - Emission Rates'!#REF!=0,"",'Unit Types - Emission Rates'!#REF!)</f>
        <v>#REF!</v>
      </c>
      <c r="E1422" s="269" t="e">
        <f>IF('Unit Types - Emission Rates'!#REF!="","",'Unit Types - Emission Rates'!#REF!)</f>
        <v>#REF!</v>
      </c>
      <c r="F1422" s="269" t="e">
        <f>IF('Unit Types - Emission Rates'!#REF!="","",'Unit Types - Emission Rates'!#REF!)</f>
        <v>#REF!</v>
      </c>
      <c r="G1422" s="261"/>
      <c r="H1422" s="262"/>
      <c r="I1422" s="259"/>
    </row>
    <row r="1423" spans="1:9" x14ac:dyDescent="0.2">
      <c r="A1423" s="265" t="s">
        <v>433</v>
      </c>
      <c r="B1423" s="269" t="e">
        <f>IF('Unit Types - Emission Rates'!#REF!=0,"",'Unit Types - Emission Rates'!#REF!)</f>
        <v>#REF!</v>
      </c>
      <c r="C1423" s="269" t="e">
        <f>IF('Unit Types - Emission Rates'!#REF!=0,"",'Unit Types - Emission Rates'!#REF!)</f>
        <v>#REF!</v>
      </c>
      <c r="D1423" s="269" t="e">
        <f>IF('Unit Types - Emission Rates'!#REF!=0,"",'Unit Types - Emission Rates'!#REF!)</f>
        <v>#REF!</v>
      </c>
      <c r="E1423" s="269" t="e">
        <f>IF('Unit Types - Emission Rates'!#REF!="","",'Unit Types - Emission Rates'!#REF!)</f>
        <v>#REF!</v>
      </c>
      <c r="F1423" s="269" t="e">
        <f>IF('Unit Types - Emission Rates'!#REF!="","",'Unit Types - Emission Rates'!#REF!)</f>
        <v>#REF!</v>
      </c>
      <c r="G1423" s="261"/>
      <c r="H1423" s="262"/>
      <c r="I1423" s="259"/>
    </row>
    <row r="1424" spans="1:9" x14ac:dyDescent="0.2">
      <c r="A1424" s="265" t="s">
        <v>433</v>
      </c>
      <c r="B1424" s="269" t="e">
        <f>IF('Unit Types - Emission Rates'!#REF!=0,"",'Unit Types - Emission Rates'!#REF!)</f>
        <v>#REF!</v>
      </c>
      <c r="C1424" s="269" t="e">
        <f>IF('Unit Types - Emission Rates'!#REF!=0,"",'Unit Types - Emission Rates'!#REF!)</f>
        <v>#REF!</v>
      </c>
      <c r="D1424" s="269" t="e">
        <f>IF('Unit Types - Emission Rates'!#REF!=0,"",'Unit Types - Emission Rates'!#REF!)</f>
        <v>#REF!</v>
      </c>
      <c r="E1424" s="269" t="e">
        <f>IF('Unit Types - Emission Rates'!#REF!="","",'Unit Types - Emission Rates'!#REF!)</f>
        <v>#REF!</v>
      </c>
      <c r="F1424" s="269" t="e">
        <f>IF('Unit Types - Emission Rates'!#REF!="","",'Unit Types - Emission Rates'!#REF!)</f>
        <v>#REF!</v>
      </c>
      <c r="G1424" s="261"/>
      <c r="H1424" s="262"/>
      <c r="I1424" s="259"/>
    </row>
    <row r="1425" spans="1:9" x14ac:dyDescent="0.2">
      <c r="A1425" s="265" t="s">
        <v>433</v>
      </c>
      <c r="B1425" s="269" t="e">
        <f>IF('Unit Types - Emission Rates'!#REF!=0,"",'Unit Types - Emission Rates'!#REF!)</f>
        <v>#REF!</v>
      </c>
      <c r="C1425" s="269" t="e">
        <f>IF('Unit Types - Emission Rates'!#REF!=0,"",'Unit Types - Emission Rates'!#REF!)</f>
        <v>#REF!</v>
      </c>
      <c r="D1425" s="269" t="e">
        <f>IF('Unit Types - Emission Rates'!#REF!=0,"",'Unit Types - Emission Rates'!#REF!)</f>
        <v>#REF!</v>
      </c>
      <c r="E1425" s="269" t="e">
        <f>IF('Unit Types - Emission Rates'!#REF!="","",'Unit Types - Emission Rates'!#REF!)</f>
        <v>#REF!</v>
      </c>
      <c r="F1425" s="269" t="e">
        <f>IF('Unit Types - Emission Rates'!#REF!="","",'Unit Types - Emission Rates'!#REF!)</f>
        <v>#REF!</v>
      </c>
      <c r="G1425" s="261"/>
      <c r="H1425" s="262"/>
      <c r="I1425" s="259"/>
    </row>
    <row r="1426" spans="1:9" x14ac:dyDescent="0.2">
      <c r="A1426" s="265" t="s">
        <v>433</v>
      </c>
      <c r="B1426" s="269" t="e">
        <f>IF('Unit Types - Emission Rates'!#REF!=0,"",'Unit Types - Emission Rates'!#REF!)</f>
        <v>#REF!</v>
      </c>
      <c r="C1426" s="269" t="e">
        <f>IF('Unit Types - Emission Rates'!#REF!=0,"",'Unit Types - Emission Rates'!#REF!)</f>
        <v>#REF!</v>
      </c>
      <c r="D1426" s="269" t="e">
        <f>IF('Unit Types - Emission Rates'!#REF!=0,"",'Unit Types - Emission Rates'!#REF!)</f>
        <v>#REF!</v>
      </c>
      <c r="E1426" s="269" t="e">
        <f>IF('Unit Types - Emission Rates'!#REF!="","",'Unit Types - Emission Rates'!#REF!)</f>
        <v>#REF!</v>
      </c>
      <c r="F1426" s="269" t="e">
        <f>IF('Unit Types - Emission Rates'!#REF!="","",'Unit Types - Emission Rates'!#REF!)</f>
        <v>#REF!</v>
      </c>
      <c r="G1426" s="261"/>
      <c r="H1426" s="262"/>
      <c r="I1426" s="259"/>
    </row>
    <row r="1427" spans="1:9" x14ac:dyDescent="0.2">
      <c r="A1427" s="265" t="s">
        <v>433</v>
      </c>
      <c r="B1427" s="269" t="e">
        <f>IF('Unit Types - Emission Rates'!#REF!=0,"",'Unit Types - Emission Rates'!#REF!)</f>
        <v>#REF!</v>
      </c>
      <c r="C1427" s="269" t="e">
        <f>IF('Unit Types - Emission Rates'!#REF!=0,"",'Unit Types - Emission Rates'!#REF!)</f>
        <v>#REF!</v>
      </c>
      <c r="D1427" s="269" t="e">
        <f>IF('Unit Types - Emission Rates'!#REF!=0,"",'Unit Types - Emission Rates'!#REF!)</f>
        <v>#REF!</v>
      </c>
      <c r="E1427" s="269" t="e">
        <f>IF('Unit Types - Emission Rates'!#REF!="","",'Unit Types - Emission Rates'!#REF!)</f>
        <v>#REF!</v>
      </c>
      <c r="F1427" s="269" t="e">
        <f>IF('Unit Types - Emission Rates'!#REF!="","",'Unit Types - Emission Rates'!#REF!)</f>
        <v>#REF!</v>
      </c>
      <c r="G1427" s="261"/>
      <c r="H1427" s="262"/>
      <c r="I1427" s="259"/>
    </row>
    <row r="1428" spans="1:9" x14ac:dyDescent="0.2">
      <c r="A1428" s="265" t="s">
        <v>433</v>
      </c>
      <c r="B1428" s="269" t="e">
        <f>IF('Unit Types - Emission Rates'!#REF!=0,"",'Unit Types - Emission Rates'!#REF!)</f>
        <v>#REF!</v>
      </c>
      <c r="C1428" s="269" t="e">
        <f>IF('Unit Types - Emission Rates'!#REF!=0,"",'Unit Types - Emission Rates'!#REF!)</f>
        <v>#REF!</v>
      </c>
      <c r="D1428" s="269" t="e">
        <f>IF('Unit Types - Emission Rates'!#REF!=0,"",'Unit Types - Emission Rates'!#REF!)</f>
        <v>#REF!</v>
      </c>
      <c r="E1428" s="269" t="e">
        <f>IF('Unit Types - Emission Rates'!#REF!="","",'Unit Types - Emission Rates'!#REF!)</f>
        <v>#REF!</v>
      </c>
      <c r="F1428" s="269" t="e">
        <f>IF('Unit Types - Emission Rates'!#REF!="","",'Unit Types - Emission Rates'!#REF!)</f>
        <v>#REF!</v>
      </c>
      <c r="G1428" s="261"/>
      <c r="H1428" s="262"/>
      <c r="I1428" s="259"/>
    </row>
    <row r="1429" spans="1:9" x14ac:dyDescent="0.2">
      <c r="A1429" s="265" t="s">
        <v>433</v>
      </c>
      <c r="B1429" s="269" t="e">
        <f>IF('Unit Types - Emission Rates'!#REF!=0,"",'Unit Types - Emission Rates'!#REF!)</f>
        <v>#REF!</v>
      </c>
      <c r="C1429" s="269" t="e">
        <f>IF('Unit Types - Emission Rates'!#REF!=0,"",'Unit Types - Emission Rates'!#REF!)</f>
        <v>#REF!</v>
      </c>
      <c r="D1429" s="269" t="e">
        <f>IF('Unit Types - Emission Rates'!#REF!=0,"",'Unit Types - Emission Rates'!#REF!)</f>
        <v>#REF!</v>
      </c>
      <c r="E1429" s="269" t="e">
        <f>IF('Unit Types - Emission Rates'!#REF!="","",'Unit Types - Emission Rates'!#REF!)</f>
        <v>#REF!</v>
      </c>
      <c r="F1429" s="269" t="e">
        <f>IF('Unit Types - Emission Rates'!#REF!="","",'Unit Types - Emission Rates'!#REF!)</f>
        <v>#REF!</v>
      </c>
      <c r="G1429" s="261"/>
      <c r="H1429" s="262"/>
      <c r="I1429" s="259"/>
    </row>
    <row r="1430" spans="1:9" x14ac:dyDescent="0.2">
      <c r="A1430" s="265" t="s">
        <v>433</v>
      </c>
      <c r="B1430" s="269" t="e">
        <f>IF('Unit Types - Emission Rates'!#REF!=0,"",'Unit Types - Emission Rates'!#REF!)</f>
        <v>#REF!</v>
      </c>
      <c r="C1430" s="269" t="e">
        <f>IF('Unit Types - Emission Rates'!#REF!=0,"",'Unit Types - Emission Rates'!#REF!)</f>
        <v>#REF!</v>
      </c>
      <c r="D1430" s="269" t="e">
        <f>IF('Unit Types - Emission Rates'!#REF!=0,"",'Unit Types - Emission Rates'!#REF!)</f>
        <v>#REF!</v>
      </c>
      <c r="E1430" s="269" t="e">
        <f>IF('Unit Types - Emission Rates'!#REF!="","",'Unit Types - Emission Rates'!#REF!)</f>
        <v>#REF!</v>
      </c>
      <c r="F1430" s="269" t="e">
        <f>IF('Unit Types - Emission Rates'!#REF!="","",'Unit Types - Emission Rates'!#REF!)</f>
        <v>#REF!</v>
      </c>
      <c r="G1430" s="261"/>
      <c r="H1430" s="262"/>
      <c r="I1430" s="259"/>
    </row>
    <row r="1431" spans="1:9" x14ac:dyDescent="0.2">
      <c r="A1431" s="265" t="s">
        <v>433</v>
      </c>
      <c r="B1431" s="269" t="e">
        <f>IF('Unit Types - Emission Rates'!#REF!=0,"",'Unit Types - Emission Rates'!#REF!)</f>
        <v>#REF!</v>
      </c>
      <c r="C1431" s="269" t="e">
        <f>IF('Unit Types - Emission Rates'!#REF!=0,"",'Unit Types - Emission Rates'!#REF!)</f>
        <v>#REF!</v>
      </c>
      <c r="D1431" s="269" t="e">
        <f>IF('Unit Types - Emission Rates'!#REF!=0,"",'Unit Types - Emission Rates'!#REF!)</f>
        <v>#REF!</v>
      </c>
      <c r="E1431" s="269" t="e">
        <f>IF('Unit Types - Emission Rates'!#REF!="","",'Unit Types - Emission Rates'!#REF!)</f>
        <v>#REF!</v>
      </c>
      <c r="F1431" s="269" t="e">
        <f>IF('Unit Types - Emission Rates'!#REF!="","",'Unit Types - Emission Rates'!#REF!)</f>
        <v>#REF!</v>
      </c>
      <c r="G1431" s="261"/>
      <c r="H1431" s="262"/>
      <c r="I1431" s="259"/>
    </row>
    <row r="1432" spans="1:9" x14ac:dyDescent="0.2">
      <c r="A1432" s="265" t="s">
        <v>433</v>
      </c>
      <c r="B1432" s="269" t="e">
        <f>IF('Unit Types - Emission Rates'!#REF!=0,"",'Unit Types - Emission Rates'!#REF!)</f>
        <v>#REF!</v>
      </c>
      <c r="C1432" s="269" t="e">
        <f>IF('Unit Types - Emission Rates'!#REF!=0,"",'Unit Types - Emission Rates'!#REF!)</f>
        <v>#REF!</v>
      </c>
      <c r="D1432" s="269" t="e">
        <f>IF('Unit Types - Emission Rates'!#REF!=0,"",'Unit Types - Emission Rates'!#REF!)</f>
        <v>#REF!</v>
      </c>
      <c r="E1432" s="269" t="e">
        <f>IF('Unit Types - Emission Rates'!#REF!="","",'Unit Types - Emission Rates'!#REF!)</f>
        <v>#REF!</v>
      </c>
      <c r="F1432" s="269" t="e">
        <f>IF('Unit Types - Emission Rates'!#REF!="","",'Unit Types - Emission Rates'!#REF!)</f>
        <v>#REF!</v>
      </c>
      <c r="G1432" s="261"/>
      <c r="H1432" s="262"/>
      <c r="I1432" s="259"/>
    </row>
    <row r="1433" spans="1:9" x14ac:dyDescent="0.2">
      <c r="A1433" s="265" t="s">
        <v>433</v>
      </c>
      <c r="B1433" s="269" t="e">
        <f>IF('Unit Types - Emission Rates'!#REF!=0,"",'Unit Types - Emission Rates'!#REF!)</f>
        <v>#REF!</v>
      </c>
      <c r="C1433" s="269" t="e">
        <f>IF('Unit Types - Emission Rates'!#REF!=0,"",'Unit Types - Emission Rates'!#REF!)</f>
        <v>#REF!</v>
      </c>
      <c r="D1433" s="269" t="e">
        <f>IF('Unit Types - Emission Rates'!#REF!=0,"",'Unit Types - Emission Rates'!#REF!)</f>
        <v>#REF!</v>
      </c>
      <c r="E1433" s="269" t="e">
        <f>IF('Unit Types - Emission Rates'!#REF!="","",'Unit Types - Emission Rates'!#REF!)</f>
        <v>#REF!</v>
      </c>
      <c r="F1433" s="269" t="e">
        <f>IF('Unit Types - Emission Rates'!#REF!="","",'Unit Types - Emission Rates'!#REF!)</f>
        <v>#REF!</v>
      </c>
      <c r="G1433" s="261"/>
      <c r="H1433" s="262"/>
      <c r="I1433" s="259"/>
    </row>
    <row r="1434" spans="1:9" x14ac:dyDescent="0.2">
      <c r="A1434" s="265" t="s">
        <v>433</v>
      </c>
      <c r="B1434" s="269" t="e">
        <f>IF('Unit Types - Emission Rates'!#REF!=0,"",'Unit Types - Emission Rates'!#REF!)</f>
        <v>#REF!</v>
      </c>
      <c r="C1434" s="269" t="e">
        <f>IF('Unit Types - Emission Rates'!#REF!=0,"",'Unit Types - Emission Rates'!#REF!)</f>
        <v>#REF!</v>
      </c>
      <c r="D1434" s="269" t="e">
        <f>IF('Unit Types - Emission Rates'!#REF!=0,"",'Unit Types - Emission Rates'!#REF!)</f>
        <v>#REF!</v>
      </c>
      <c r="E1434" s="269" t="e">
        <f>IF('Unit Types - Emission Rates'!#REF!="","",'Unit Types - Emission Rates'!#REF!)</f>
        <v>#REF!</v>
      </c>
      <c r="F1434" s="269" t="e">
        <f>IF('Unit Types - Emission Rates'!#REF!="","",'Unit Types - Emission Rates'!#REF!)</f>
        <v>#REF!</v>
      </c>
      <c r="G1434" s="261"/>
      <c r="H1434" s="262"/>
      <c r="I1434" s="259"/>
    </row>
    <row r="1435" spans="1:9" x14ac:dyDescent="0.2">
      <c r="A1435" s="265" t="s">
        <v>433</v>
      </c>
      <c r="B1435" s="269" t="e">
        <f>IF('Unit Types - Emission Rates'!#REF!=0,"",'Unit Types - Emission Rates'!#REF!)</f>
        <v>#REF!</v>
      </c>
      <c r="C1435" s="269" t="e">
        <f>IF('Unit Types - Emission Rates'!#REF!=0,"",'Unit Types - Emission Rates'!#REF!)</f>
        <v>#REF!</v>
      </c>
      <c r="D1435" s="269" t="e">
        <f>IF('Unit Types - Emission Rates'!#REF!=0,"",'Unit Types - Emission Rates'!#REF!)</f>
        <v>#REF!</v>
      </c>
      <c r="E1435" s="269" t="e">
        <f>IF('Unit Types - Emission Rates'!#REF!="","",'Unit Types - Emission Rates'!#REF!)</f>
        <v>#REF!</v>
      </c>
      <c r="F1435" s="269" t="e">
        <f>IF('Unit Types - Emission Rates'!#REF!="","",'Unit Types - Emission Rates'!#REF!)</f>
        <v>#REF!</v>
      </c>
      <c r="G1435" s="261"/>
      <c r="H1435" s="262"/>
      <c r="I1435" s="259"/>
    </row>
    <row r="1436" spans="1:9" x14ac:dyDescent="0.2">
      <c r="A1436" s="265" t="s">
        <v>433</v>
      </c>
      <c r="B1436" s="269" t="e">
        <f>IF('Unit Types - Emission Rates'!#REF!=0,"",'Unit Types - Emission Rates'!#REF!)</f>
        <v>#REF!</v>
      </c>
      <c r="C1436" s="269" t="e">
        <f>IF('Unit Types - Emission Rates'!#REF!=0,"",'Unit Types - Emission Rates'!#REF!)</f>
        <v>#REF!</v>
      </c>
      <c r="D1436" s="269" t="e">
        <f>IF('Unit Types - Emission Rates'!#REF!=0,"",'Unit Types - Emission Rates'!#REF!)</f>
        <v>#REF!</v>
      </c>
      <c r="E1436" s="269" t="e">
        <f>IF('Unit Types - Emission Rates'!#REF!="","",'Unit Types - Emission Rates'!#REF!)</f>
        <v>#REF!</v>
      </c>
      <c r="F1436" s="269" t="e">
        <f>IF('Unit Types - Emission Rates'!#REF!="","",'Unit Types - Emission Rates'!#REF!)</f>
        <v>#REF!</v>
      </c>
      <c r="G1436" s="261"/>
      <c r="H1436" s="262"/>
      <c r="I1436" s="259"/>
    </row>
    <row r="1437" spans="1:9" x14ac:dyDescent="0.2">
      <c r="A1437" s="265" t="s">
        <v>433</v>
      </c>
      <c r="B1437" s="269" t="e">
        <f>IF('Unit Types - Emission Rates'!#REF!=0,"",'Unit Types - Emission Rates'!#REF!)</f>
        <v>#REF!</v>
      </c>
      <c r="C1437" s="269" t="e">
        <f>IF('Unit Types - Emission Rates'!#REF!=0,"",'Unit Types - Emission Rates'!#REF!)</f>
        <v>#REF!</v>
      </c>
      <c r="D1437" s="269" t="e">
        <f>IF('Unit Types - Emission Rates'!#REF!=0,"",'Unit Types - Emission Rates'!#REF!)</f>
        <v>#REF!</v>
      </c>
      <c r="E1437" s="269" t="e">
        <f>IF('Unit Types - Emission Rates'!#REF!="","",'Unit Types - Emission Rates'!#REF!)</f>
        <v>#REF!</v>
      </c>
      <c r="F1437" s="269" t="e">
        <f>IF('Unit Types - Emission Rates'!#REF!="","",'Unit Types - Emission Rates'!#REF!)</f>
        <v>#REF!</v>
      </c>
      <c r="G1437" s="261"/>
      <c r="H1437" s="262"/>
      <c r="I1437" s="259"/>
    </row>
    <row r="1438" spans="1:9" x14ac:dyDescent="0.2">
      <c r="A1438" s="265" t="s">
        <v>433</v>
      </c>
      <c r="B1438" s="269" t="e">
        <f>IF('Unit Types - Emission Rates'!#REF!=0,"",'Unit Types - Emission Rates'!#REF!)</f>
        <v>#REF!</v>
      </c>
      <c r="C1438" s="269" t="e">
        <f>IF('Unit Types - Emission Rates'!#REF!=0,"",'Unit Types - Emission Rates'!#REF!)</f>
        <v>#REF!</v>
      </c>
      <c r="D1438" s="269" t="e">
        <f>IF('Unit Types - Emission Rates'!#REF!=0,"",'Unit Types - Emission Rates'!#REF!)</f>
        <v>#REF!</v>
      </c>
      <c r="E1438" s="269" t="e">
        <f>IF('Unit Types - Emission Rates'!#REF!="","",'Unit Types - Emission Rates'!#REF!)</f>
        <v>#REF!</v>
      </c>
      <c r="F1438" s="269" t="e">
        <f>IF('Unit Types - Emission Rates'!#REF!="","",'Unit Types - Emission Rates'!#REF!)</f>
        <v>#REF!</v>
      </c>
      <c r="G1438" s="261"/>
      <c r="H1438" s="262"/>
      <c r="I1438" s="259"/>
    </row>
    <row r="1439" spans="1:9" x14ac:dyDescent="0.2">
      <c r="A1439" s="265" t="s">
        <v>433</v>
      </c>
      <c r="B1439" s="269" t="e">
        <f>IF('Unit Types - Emission Rates'!#REF!=0,"",'Unit Types - Emission Rates'!#REF!)</f>
        <v>#REF!</v>
      </c>
      <c r="C1439" s="269" t="e">
        <f>IF('Unit Types - Emission Rates'!#REF!=0,"",'Unit Types - Emission Rates'!#REF!)</f>
        <v>#REF!</v>
      </c>
      <c r="D1439" s="269" t="e">
        <f>IF('Unit Types - Emission Rates'!#REF!=0,"",'Unit Types - Emission Rates'!#REF!)</f>
        <v>#REF!</v>
      </c>
      <c r="E1439" s="269" t="e">
        <f>IF('Unit Types - Emission Rates'!#REF!="","",'Unit Types - Emission Rates'!#REF!)</f>
        <v>#REF!</v>
      </c>
      <c r="F1439" s="269" t="e">
        <f>IF('Unit Types - Emission Rates'!#REF!="","",'Unit Types - Emission Rates'!#REF!)</f>
        <v>#REF!</v>
      </c>
      <c r="G1439" s="261"/>
      <c r="H1439" s="262"/>
      <c r="I1439" s="259"/>
    </row>
    <row r="1440" spans="1:9" x14ac:dyDescent="0.2">
      <c r="A1440" s="265" t="s">
        <v>433</v>
      </c>
      <c r="B1440" s="269" t="e">
        <f>IF('Unit Types - Emission Rates'!#REF!=0,"",'Unit Types - Emission Rates'!#REF!)</f>
        <v>#REF!</v>
      </c>
      <c r="C1440" s="269" t="e">
        <f>IF('Unit Types - Emission Rates'!#REF!=0,"",'Unit Types - Emission Rates'!#REF!)</f>
        <v>#REF!</v>
      </c>
      <c r="D1440" s="269" t="e">
        <f>IF('Unit Types - Emission Rates'!#REF!=0,"",'Unit Types - Emission Rates'!#REF!)</f>
        <v>#REF!</v>
      </c>
      <c r="E1440" s="269" t="e">
        <f>IF('Unit Types - Emission Rates'!#REF!="","",'Unit Types - Emission Rates'!#REF!)</f>
        <v>#REF!</v>
      </c>
      <c r="F1440" s="269" t="e">
        <f>IF('Unit Types - Emission Rates'!#REF!="","",'Unit Types - Emission Rates'!#REF!)</f>
        <v>#REF!</v>
      </c>
      <c r="G1440" s="261"/>
      <c r="H1440" s="262"/>
      <c r="I1440" s="259"/>
    </row>
    <row r="1441" spans="1:9" x14ac:dyDescent="0.2">
      <c r="A1441" s="265" t="s">
        <v>433</v>
      </c>
      <c r="B1441" s="269" t="e">
        <f>IF('Unit Types - Emission Rates'!#REF!=0,"",'Unit Types - Emission Rates'!#REF!)</f>
        <v>#REF!</v>
      </c>
      <c r="C1441" s="269" t="e">
        <f>IF('Unit Types - Emission Rates'!#REF!=0,"",'Unit Types - Emission Rates'!#REF!)</f>
        <v>#REF!</v>
      </c>
      <c r="D1441" s="269" t="e">
        <f>IF('Unit Types - Emission Rates'!#REF!=0,"",'Unit Types - Emission Rates'!#REF!)</f>
        <v>#REF!</v>
      </c>
      <c r="E1441" s="269" t="e">
        <f>IF('Unit Types - Emission Rates'!#REF!="","",'Unit Types - Emission Rates'!#REF!)</f>
        <v>#REF!</v>
      </c>
      <c r="F1441" s="269" t="e">
        <f>IF('Unit Types - Emission Rates'!#REF!="","",'Unit Types - Emission Rates'!#REF!)</f>
        <v>#REF!</v>
      </c>
      <c r="G1441" s="261"/>
      <c r="H1441" s="262"/>
      <c r="I1441" s="259"/>
    </row>
    <row r="1442" spans="1:9" x14ac:dyDescent="0.2">
      <c r="A1442" s="265" t="s">
        <v>433</v>
      </c>
      <c r="B1442" s="269" t="e">
        <f>IF('Unit Types - Emission Rates'!#REF!=0,"",'Unit Types - Emission Rates'!#REF!)</f>
        <v>#REF!</v>
      </c>
      <c r="C1442" s="269" t="e">
        <f>IF('Unit Types - Emission Rates'!#REF!=0,"",'Unit Types - Emission Rates'!#REF!)</f>
        <v>#REF!</v>
      </c>
      <c r="D1442" s="269" t="e">
        <f>IF('Unit Types - Emission Rates'!#REF!=0,"",'Unit Types - Emission Rates'!#REF!)</f>
        <v>#REF!</v>
      </c>
      <c r="E1442" s="269" t="e">
        <f>IF('Unit Types - Emission Rates'!#REF!="","",'Unit Types - Emission Rates'!#REF!)</f>
        <v>#REF!</v>
      </c>
      <c r="F1442" s="269" t="e">
        <f>IF('Unit Types - Emission Rates'!#REF!="","",'Unit Types - Emission Rates'!#REF!)</f>
        <v>#REF!</v>
      </c>
      <c r="G1442" s="261"/>
      <c r="H1442" s="262"/>
      <c r="I1442" s="259"/>
    </row>
    <row r="1443" spans="1:9" x14ac:dyDescent="0.2">
      <c r="A1443" s="265" t="s">
        <v>433</v>
      </c>
      <c r="B1443" s="269" t="e">
        <f>IF('Unit Types - Emission Rates'!#REF!=0,"",'Unit Types - Emission Rates'!#REF!)</f>
        <v>#REF!</v>
      </c>
      <c r="C1443" s="269" t="e">
        <f>IF('Unit Types - Emission Rates'!#REF!=0,"",'Unit Types - Emission Rates'!#REF!)</f>
        <v>#REF!</v>
      </c>
      <c r="D1443" s="269" t="e">
        <f>IF('Unit Types - Emission Rates'!#REF!=0,"",'Unit Types - Emission Rates'!#REF!)</f>
        <v>#REF!</v>
      </c>
      <c r="E1443" s="269" t="e">
        <f>IF('Unit Types - Emission Rates'!#REF!="","",'Unit Types - Emission Rates'!#REF!)</f>
        <v>#REF!</v>
      </c>
      <c r="F1443" s="269" t="e">
        <f>IF('Unit Types - Emission Rates'!#REF!="","",'Unit Types - Emission Rates'!#REF!)</f>
        <v>#REF!</v>
      </c>
      <c r="G1443" s="261"/>
      <c r="H1443" s="262"/>
      <c r="I1443" s="259"/>
    </row>
    <row r="1444" spans="1:9" x14ac:dyDescent="0.2">
      <c r="A1444" s="265" t="s">
        <v>433</v>
      </c>
      <c r="B1444" s="269" t="e">
        <f>IF('Unit Types - Emission Rates'!#REF!=0,"",'Unit Types - Emission Rates'!#REF!)</f>
        <v>#REF!</v>
      </c>
      <c r="C1444" s="269" t="e">
        <f>IF('Unit Types - Emission Rates'!#REF!=0,"",'Unit Types - Emission Rates'!#REF!)</f>
        <v>#REF!</v>
      </c>
      <c r="D1444" s="269" t="e">
        <f>IF('Unit Types - Emission Rates'!#REF!=0,"",'Unit Types - Emission Rates'!#REF!)</f>
        <v>#REF!</v>
      </c>
      <c r="E1444" s="269" t="e">
        <f>IF('Unit Types - Emission Rates'!#REF!="","",'Unit Types - Emission Rates'!#REF!)</f>
        <v>#REF!</v>
      </c>
      <c r="F1444" s="269" t="e">
        <f>IF('Unit Types - Emission Rates'!#REF!="","",'Unit Types - Emission Rates'!#REF!)</f>
        <v>#REF!</v>
      </c>
      <c r="G1444" s="261"/>
      <c r="H1444" s="262"/>
      <c r="I1444" s="259"/>
    </row>
    <row r="1445" spans="1:9" x14ac:dyDescent="0.2">
      <c r="A1445" s="265" t="s">
        <v>433</v>
      </c>
      <c r="B1445" s="269" t="e">
        <f>IF('Unit Types - Emission Rates'!#REF!=0,"",'Unit Types - Emission Rates'!#REF!)</f>
        <v>#REF!</v>
      </c>
      <c r="C1445" s="269" t="e">
        <f>IF('Unit Types - Emission Rates'!#REF!=0,"",'Unit Types - Emission Rates'!#REF!)</f>
        <v>#REF!</v>
      </c>
      <c r="D1445" s="269" t="e">
        <f>IF('Unit Types - Emission Rates'!#REF!=0,"",'Unit Types - Emission Rates'!#REF!)</f>
        <v>#REF!</v>
      </c>
      <c r="E1445" s="269" t="e">
        <f>IF('Unit Types - Emission Rates'!#REF!="","",'Unit Types - Emission Rates'!#REF!)</f>
        <v>#REF!</v>
      </c>
      <c r="F1445" s="269" t="e">
        <f>IF('Unit Types - Emission Rates'!#REF!="","",'Unit Types - Emission Rates'!#REF!)</f>
        <v>#REF!</v>
      </c>
      <c r="G1445" s="261"/>
      <c r="H1445" s="262"/>
      <c r="I1445" s="259"/>
    </row>
    <row r="1446" spans="1:9" x14ac:dyDescent="0.2">
      <c r="A1446" s="265" t="s">
        <v>433</v>
      </c>
      <c r="B1446" s="269" t="e">
        <f>IF('Unit Types - Emission Rates'!#REF!=0,"",'Unit Types - Emission Rates'!#REF!)</f>
        <v>#REF!</v>
      </c>
      <c r="C1446" s="269" t="e">
        <f>IF('Unit Types - Emission Rates'!#REF!=0,"",'Unit Types - Emission Rates'!#REF!)</f>
        <v>#REF!</v>
      </c>
      <c r="D1446" s="269" t="e">
        <f>IF('Unit Types - Emission Rates'!#REF!=0,"",'Unit Types - Emission Rates'!#REF!)</f>
        <v>#REF!</v>
      </c>
      <c r="E1446" s="269" t="e">
        <f>IF('Unit Types - Emission Rates'!#REF!="","",'Unit Types - Emission Rates'!#REF!)</f>
        <v>#REF!</v>
      </c>
      <c r="F1446" s="269" t="e">
        <f>IF('Unit Types - Emission Rates'!#REF!="","",'Unit Types - Emission Rates'!#REF!)</f>
        <v>#REF!</v>
      </c>
      <c r="G1446" s="261"/>
      <c r="H1446" s="262"/>
      <c r="I1446" s="259"/>
    </row>
    <row r="1447" spans="1:9" x14ac:dyDescent="0.2">
      <c r="A1447" s="265" t="s">
        <v>433</v>
      </c>
      <c r="B1447" s="269" t="e">
        <f>IF('Unit Types - Emission Rates'!#REF!=0,"",'Unit Types - Emission Rates'!#REF!)</f>
        <v>#REF!</v>
      </c>
      <c r="C1447" s="269" t="e">
        <f>IF('Unit Types - Emission Rates'!#REF!=0,"",'Unit Types - Emission Rates'!#REF!)</f>
        <v>#REF!</v>
      </c>
      <c r="D1447" s="269" t="e">
        <f>IF('Unit Types - Emission Rates'!#REF!=0,"",'Unit Types - Emission Rates'!#REF!)</f>
        <v>#REF!</v>
      </c>
      <c r="E1447" s="269" t="e">
        <f>IF('Unit Types - Emission Rates'!#REF!="","",'Unit Types - Emission Rates'!#REF!)</f>
        <v>#REF!</v>
      </c>
      <c r="F1447" s="269" t="e">
        <f>IF('Unit Types - Emission Rates'!#REF!="","",'Unit Types - Emission Rates'!#REF!)</f>
        <v>#REF!</v>
      </c>
      <c r="G1447" s="261"/>
      <c r="H1447" s="262"/>
      <c r="I1447" s="259"/>
    </row>
    <row r="1448" spans="1:9" x14ac:dyDescent="0.2">
      <c r="A1448" s="265" t="s">
        <v>433</v>
      </c>
      <c r="B1448" s="269" t="e">
        <f>IF('Unit Types - Emission Rates'!#REF!=0,"",'Unit Types - Emission Rates'!#REF!)</f>
        <v>#REF!</v>
      </c>
      <c r="C1448" s="269" t="e">
        <f>IF('Unit Types - Emission Rates'!#REF!=0,"",'Unit Types - Emission Rates'!#REF!)</f>
        <v>#REF!</v>
      </c>
      <c r="D1448" s="269" t="e">
        <f>IF('Unit Types - Emission Rates'!#REF!=0,"",'Unit Types - Emission Rates'!#REF!)</f>
        <v>#REF!</v>
      </c>
      <c r="E1448" s="269" t="e">
        <f>IF('Unit Types - Emission Rates'!#REF!="","",'Unit Types - Emission Rates'!#REF!)</f>
        <v>#REF!</v>
      </c>
      <c r="F1448" s="269" t="e">
        <f>IF('Unit Types - Emission Rates'!#REF!="","",'Unit Types - Emission Rates'!#REF!)</f>
        <v>#REF!</v>
      </c>
      <c r="G1448" s="261"/>
      <c r="H1448" s="262"/>
      <c r="I1448" s="259"/>
    </row>
    <row r="1449" spans="1:9" x14ac:dyDescent="0.2">
      <c r="A1449" s="265" t="s">
        <v>433</v>
      </c>
      <c r="B1449" s="269" t="e">
        <f>IF('Unit Types - Emission Rates'!#REF!=0,"",'Unit Types - Emission Rates'!#REF!)</f>
        <v>#REF!</v>
      </c>
      <c r="C1449" s="269" t="e">
        <f>IF('Unit Types - Emission Rates'!#REF!=0,"",'Unit Types - Emission Rates'!#REF!)</f>
        <v>#REF!</v>
      </c>
      <c r="D1449" s="269" t="e">
        <f>IF('Unit Types - Emission Rates'!#REF!=0,"",'Unit Types - Emission Rates'!#REF!)</f>
        <v>#REF!</v>
      </c>
      <c r="E1449" s="269" t="e">
        <f>IF('Unit Types - Emission Rates'!#REF!="","",'Unit Types - Emission Rates'!#REF!)</f>
        <v>#REF!</v>
      </c>
      <c r="F1449" s="269" t="e">
        <f>IF('Unit Types - Emission Rates'!#REF!="","",'Unit Types - Emission Rates'!#REF!)</f>
        <v>#REF!</v>
      </c>
      <c r="G1449" s="261"/>
      <c r="H1449" s="262"/>
      <c r="I1449" s="259"/>
    </row>
    <row r="1450" spans="1:9" x14ac:dyDescent="0.2">
      <c r="A1450" s="265" t="s">
        <v>433</v>
      </c>
      <c r="B1450" s="269" t="e">
        <f>IF('Unit Types - Emission Rates'!#REF!=0,"",'Unit Types - Emission Rates'!#REF!)</f>
        <v>#REF!</v>
      </c>
      <c r="C1450" s="269" t="e">
        <f>IF('Unit Types - Emission Rates'!#REF!=0,"",'Unit Types - Emission Rates'!#REF!)</f>
        <v>#REF!</v>
      </c>
      <c r="D1450" s="269" t="e">
        <f>IF('Unit Types - Emission Rates'!#REF!=0,"",'Unit Types - Emission Rates'!#REF!)</f>
        <v>#REF!</v>
      </c>
      <c r="E1450" s="269" t="e">
        <f>IF('Unit Types - Emission Rates'!#REF!="","",'Unit Types - Emission Rates'!#REF!)</f>
        <v>#REF!</v>
      </c>
      <c r="F1450" s="269" t="e">
        <f>IF('Unit Types - Emission Rates'!#REF!="","",'Unit Types - Emission Rates'!#REF!)</f>
        <v>#REF!</v>
      </c>
      <c r="G1450" s="261"/>
      <c r="H1450" s="262"/>
      <c r="I1450" s="259"/>
    </row>
    <row r="1451" spans="1:9" x14ac:dyDescent="0.2">
      <c r="A1451" s="265" t="s">
        <v>433</v>
      </c>
      <c r="B1451" s="269" t="e">
        <f>IF('Unit Types - Emission Rates'!#REF!=0,"",'Unit Types - Emission Rates'!#REF!)</f>
        <v>#REF!</v>
      </c>
      <c r="C1451" s="269" t="e">
        <f>IF('Unit Types - Emission Rates'!#REF!=0,"",'Unit Types - Emission Rates'!#REF!)</f>
        <v>#REF!</v>
      </c>
      <c r="D1451" s="269" t="e">
        <f>IF('Unit Types - Emission Rates'!#REF!=0,"",'Unit Types - Emission Rates'!#REF!)</f>
        <v>#REF!</v>
      </c>
      <c r="E1451" s="269" t="e">
        <f>IF('Unit Types - Emission Rates'!#REF!="","",'Unit Types - Emission Rates'!#REF!)</f>
        <v>#REF!</v>
      </c>
      <c r="F1451" s="269" t="e">
        <f>IF('Unit Types - Emission Rates'!#REF!="","",'Unit Types - Emission Rates'!#REF!)</f>
        <v>#REF!</v>
      </c>
      <c r="G1451" s="261"/>
      <c r="H1451" s="262"/>
      <c r="I1451" s="259"/>
    </row>
    <row r="1452" spans="1:9" x14ac:dyDescent="0.2">
      <c r="A1452" s="265" t="s">
        <v>433</v>
      </c>
      <c r="B1452" s="269" t="e">
        <f>IF('Unit Types - Emission Rates'!#REF!=0,"",'Unit Types - Emission Rates'!#REF!)</f>
        <v>#REF!</v>
      </c>
      <c r="C1452" s="269" t="e">
        <f>IF('Unit Types - Emission Rates'!#REF!=0,"",'Unit Types - Emission Rates'!#REF!)</f>
        <v>#REF!</v>
      </c>
      <c r="D1452" s="269" t="e">
        <f>IF('Unit Types - Emission Rates'!#REF!=0,"",'Unit Types - Emission Rates'!#REF!)</f>
        <v>#REF!</v>
      </c>
      <c r="E1452" s="269" t="e">
        <f>IF('Unit Types - Emission Rates'!#REF!="","",'Unit Types - Emission Rates'!#REF!)</f>
        <v>#REF!</v>
      </c>
      <c r="F1452" s="269" t="e">
        <f>IF('Unit Types - Emission Rates'!#REF!="","",'Unit Types - Emission Rates'!#REF!)</f>
        <v>#REF!</v>
      </c>
      <c r="G1452" s="261"/>
      <c r="H1452" s="262"/>
      <c r="I1452" s="259"/>
    </row>
    <row r="1453" spans="1:9" x14ac:dyDescent="0.2">
      <c r="A1453" s="265" t="s">
        <v>433</v>
      </c>
      <c r="B1453" s="269" t="e">
        <f>IF('Unit Types - Emission Rates'!#REF!=0,"",'Unit Types - Emission Rates'!#REF!)</f>
        <v>#REF!</v>
      </c>
      <c r="C1453" s="269" t="e">
        <f>IF('Unit Types - Emission Rates'!#REF!=0,"",'Unit Types - Emission Rates'!#REF!)</f>
        <v>#REF!</v>
      </c>
      <c r="D1453" s="269" t="e">
        <f>IF('Unit Types - Emission Rates'!#REF!=0,"",'Unit Types - Emission Rates'!#REF!)</f>
        <v>#REF!</v>
      </c>
      <c r="E1453" s="269" t="e">
        <f>IF('Unit Types - Emission Rates'!#REF!="","",'Unit Types - Emission Rates'!#REF!)</f>
        <v>#REF!</v>
      </c>
      <c r="F1453" s="269" t="e">
        <f>IF('Unit Types - Emission Rates'!#REF!="","",'Unit Types - Emission Rates'!#REF!)</f>
        <v>#REF!</v>
      </c>
      <c r="G1453" s="261"/>
      <c r="H1453" s="262"/>
      <c r="I1453" s="259"/>
    </row>
    <row r="1454" spans="1:9" x14ac:dyDescent="0.2">
      <c r="A1454" s="265" t="s">
        <v>433</v>
      </c>
      <c r="B1454" s="269" t="e">
        <f>IF('Unit Types - Emission Rates'!#REF!=0,"",'Unit Types - Emission Rates'!#REF!)</f>
        <v>#REF!</v>
      </c>
      <c r="C1454" s="269" t="e">
        <f>IF('Unit Types - Emission Rates'!#REF!=0,"",'Unit Types - Emission Rates'!#REF!)</f>
        <v>#REF!</v>
      </c>
      <c r="D1454" s="269" t="e">
        <f>IF('Unit Types - Emission Rates'!#REF!=0,"",'Unit Types - Emission Rates'!#REF!)</f>
        <v>#REF!</v>
      </c>
      <c r="E1454" s="269" t="e">
        <f>IF('Unit Types - Emission Rates'!#REF!="","",'Unit Types - Emission Rates'!#REF!)</f>
        <v>#REF!</v>
      </c>
      <c r="F1454" s="269" t="e">
        <f>IF('Unit Types - Emission Rates'!#REF!="","",'Unit Types - Emission Rates'!#REF!)</f>
        <v>#REF!</v>
      </c>
      <c r="G1454" s="261"/>
      <c r="H1454" s="262"/>
      <c r="I1454" s="259"/>
    </row>
    <row r="1455" spans="1:9" x14ac:dyDescent="0.2">
      <c r="A1455" s="265" t="s">
        <v>433</v>
      </c>
      <c r="B1455" s="269" t="e">
        <f>IF('Unit Types - Emission Rates'!#REF!=0,"",'Unit Types - Emission Rates'!#REF!)</f>
        <v>#REF!</v>
      </c>
      <c r="C1455" s="269" t="e">
        <f>IF('Unit Types - Emission Rates'!#REF!=0,"",'Unit Types - Emission Rates'!#REF!)</f>
        <v>#REF!</v>
      </c>
      <c r="D1455" s="269" t="e">
        <f>IF('Unit Types - Emission Rates'!#REF!=0,"",'Unit Types - Emission Rates'!#REF!)</f>
        <v>#REF!</v>
      </c>
      <c r="E1455" s="269" t="e">
        <f>IF('Unit Types - Emission Rates'!#REF!="","",'Unit Types - Emission Rates'!#REF!)</f>
        <v>#REF!</v>
      </c>
      <c r="F1455" s="269" t="e">
        <f>IF('Unit Types - Emission Rates'!#REF!="","",'Unit Types - Emission Rates'!#REF!)</f>
        <v>#REF!</v>
      </c>
      <c r="G1455" s="261"/>
      <c r="H1455" s="262"/>
      <c r="I1455" s="259"/>
    </row>
    <row r="1456" spans="1:9" x14ac:dyDescent="0.2">
      <c r="A1456" s="265" t="s">
        <v>433</v>
      </c>
      <c r="B1456" s="269" t="e">
        <f>IF('Unit Types - Emission Rates'!#REF!=0,"",'Unit Types - Emission Rates'!#REF!)</f>
        <v>#REF!</v>
      </c>
      <c r="C1456" s="269" t="e">
        <f>IF('Unit Types - Emission Rates'!#REF!=0,"",'Unit Types - Emission Rates'!#REF!)</f>
        <v>#REF!</v>
      </c>
      <c r="D1456" s="269" t="e">
        <f>IF('Unit Types - Emission Rates'!#REF!=0,"",'Unit Types - Emission Rates'!#REF!)</f>
        <v>#REF!</v>
      </c>
      <c r="E1456" s="269" t="e">
        <f>IF('Unit Types - Emission Rates'!#REF!="","",'Unit Types - Emission Rates'!#REF!)</f>
        <v>#REF!</v>
      </c>
      <c r="F1456" s="269" t="e">
        <f>IF('Unit Types - Emission Rates'!#REF!="","",'Unit Types - Emission Rates'!#REF!)</f>
        <v>#REF!</v>
      </c>
      <c r="G1456" s="261"/>
      <c r="H1456" s="262"/>
      <c r="I1456" s="259"/>
    </row>
    <row r="1457" spans="1:9" x14ac:dyDescent="0.2">
      <c r="A1457" s="265" t="s">
        <v>433</v>
      </c>
      <c r="B1457" s="269" t="e">
        <f>IF('Unit Types - Emission Rates'!#REF!=0,"",'Unit Types - Emission Rates'!#REF!)</f>
        <v>#REF!</v>
      </c>
      <c r="C1457" s="269" t="e">
        <f>IF('Unit Types - Emission Rates'!#REF!=0,"",'Unit Types - Emission Rates'!#REF!)</f>
        <v>#REF!</v>
      </c>
      <c r="D1457" s="269" t="e">
        <f>IF('Unit Types - Emission Rates'!#REF!=0,"",'Unit Types - Emission Rates'!#REF!)</f>
        <v>#REF!</v>
      </c>
      <c r="E1457" s="269" t="e">
        <f>IF('Unit Types - Emission Rates'!#REF!="","",'Unit Types - Emission Rates'!#REF!)</f>
        <v>#REF!</v>
      </c>
      <c r="F1457" s="269" t="e">
        <f>IF('Unit Types - Emission Rates'!#REF!="","",'Unit Types - Emission Rates'!#REF!)</f>
        <v>#REF!</v>
      </c>
      <c r="G1457" s="261"/>
      <c r="H1457" s="262"/>
      <c r="I1457" s="259"/>
    </row>
    <row r="1458" spans="1:9" x14ac:dyDescent="0.2">
      <c r="A1458" s="265" t="s">
        <v>433</v>
      </c>
      <c r="B1458" s="269" t="e">
        <f>IF('Unit Types - Emission Rates'!#REF!=0,"",'Unit Types - Emission Rates'!#REF!)</f>
        <v>#REF!</v>
      </c>
      <c r="C1458" s="269" t="e">
        <f>IF('Unit Types - Emission Rates'!#REF!=0,"",'Unit Types - Emission Rates'!#REF!)</f>
        <v>#REF!</v>
      </c>
      <c r="D1458" s="269" t="e">
        <f>IF('Unit Types - Emission Rates'!#REF!=0,"",'Unit Types - Emission Rates'!#REF!)</f>
        <v>#REF!</v>
      </c>
      <c r="E1458" s="269" t="e">
        <f>IF('Unit Types - Emission Rates'!#REF!="","",'Unit Types - Emission Rates'!#REF!)</f>
        <v>#REF!</v>
      </c>
      <c r="F1458" s="269" t="e">
        <f>IF('Unit Types - Emission Rates'!#REF!="","",'Unit Types - Emission Rates'!#REF!)</f>
        <v>#REF!</v>
      </c>
      <c r="G1458" s="261"/>
      <c r="H1458" s="262"/>
      <c r="I1458" s="259"/>
    </row>
    <row r="1459" spans="1:9" x14ac:dyDescent="0.2">
      <c r="A1459" s="265" t="s">
        <v>433</v>
      </c>
      <c r="B1459" s="269" t="e">
        <f>IF('Unit Types - Emission Rates'!#REF!=0,"",'Unit Types - Emission Rates'!#REF!)</f>
        <v>#REF!</v>
      </c>
      <c r="C1459" s="269" t="e">
        <f>IF('Unit Types - Emission Rates'!#REF!=0,"",'Unit Types - Emission Rates'!#REF!)</f>
        <v>#REF!</v>
      </c>
      <c r="D1459" s="269" t="e">
        <f>IF('Unit Types - Emission Rates'!#REF!=0,"",'Unit Types - Emission Rates'!#REF!)</f>
        <v>#REF!</v>
      </c>
      <c r="E1459" s="269" t="e">
        <f>IF('Unit Types - Emission Rates'!#REF!="","",'Unit Types - Emission Rates'!#REF!)</f>
        <v>#REF!</v>
      </c>
      <c r="F1459" s="269" t="e">
        <f>IF('Unit Types - Emission Rates'!#REF!="","",'Unit Types - Emission Rates'!#REF!)</f>
        <v>#REF!</v>
      </c>
      <c r="G1459" s="261"/>
      <c r="H1459" s="262"/>
      <c r="I1459" s="259"/>
    </row>
    <row r="1460" spans="1:9" x14ac:dyDescent="0.2">
      <c r="A1460" s="265" t="s">
        <v>433</v>
      </c>
      <c r="B1460" s="269" t="e">
        <f>IF('Unit Types - Emission Rates'!#REF!=0,"",'Unit Types - Emission Rates'!#REF!)</f>
        <v>#REF!</v>
      </c>
      <c r="C1460" s="269" t="e">
        <f>IF('Unit Types - Emission Rates'!#REF!=0,"",'Unit Types - Emission Rates'!#REF!)</f>
        <v>#REF!</v>
      </c>
      <c r="D1460" s="269" t="e">
        <f>IF('Unit Types - Emission Rates'!#REF!=0,"",'Unit Types - Emission Rates'!#REF!)</f>
        <v>#REF!</v>
      </c>
      <c r="E1460" s="269" t="e">
        <f>IF('Unit Types - Emission Rates'!#REF!="","",'Unit Types - Emission Rates'!#REF!)</f>
        <v>#REF!</v>
      </c>
      <c r="F1460" s="269" t="e">
        <f>IF('Unit Types - Emission Rates'!#REF!="","",'Unit Types - Emission Rates'!#REF!)</f>
        <v>#REF!</v>
      </c>
      <c r="G1460" s="261"/>
      <c r="H1460" s="262"/>
      <c r="I1460" s="259"/>
    </row>
    <row r="1461" spans="1:9" x14ac:dyDescent="0.2">
      <c r="A1461" s="265" t="s">
        <v>433</v>
      </c>
      <c r="B1461" s="269" t="e">
        <f>IF('Unit Types - Emission Rates'!#REF!=0,"",'Unit Types - Emission Rates'!#REF!)</f>
        <v>#REF!</v>
      </c>
      <c r="C1461" s="269" t="e">
        <f>IF('Unit Types - Emission Rates'!#REF!=0,"",'Unit Types - Emission Rates'!#REF!)</f>
        <v>#REF!</v>
      </c>
      <c r="D1461" s="269" t="e">
        <f>IF('Unit Types - Emission Rates'!#REF!=0,"",'Unit Types - Emission Rates'!#REF!)</f>
        <v>#REF!</v>
      </c>
      <c r="E1461" s="269" t="e">
        <f>IF('Unit Types - Emission Rates'!#REF!="","",'Unit Types - Emission Rates'!#REF!)</f>
        <v>#REF!</v>
      </c>
      <c r="F1461" s="269" t="e">
        <f>IF('Unit Types - Emission Rates'!#REF!="","",'Unit Types - Emission Rates'!#REF!)</f>
        <v>#REF!</v>
      </c>
      <c r="G1461" s="261"/>
      <c r="H1461" s="262"/>
      <c r="I1461" s="259"/>
    </row>
    <row r="1462" spans="1:9" x14ac:dyDescent="0.2">
      <c r="A1462" s="265" t="s">
        <v>433</v>
      </c>
      <c r="B1462" s="269" t="e">
        <f>IF('Unit Types - Emission Rates'!#REF!=0,"",'Unit Types - Emission Rates'!#REF!)</f>
        <v>#REF!</v>
      </c>
      <c r="C1462" s="269" t="e">
        <f>IF('Unit Types - Emission Rates'!#REF!=0,"",'Unit Types - Emission Rates'!#REF!)</f>
        <v>#REF!</v>
      </c>
      <c r="D1462" s="269" t="e">
        <f>IF('Unit Types - Emission Rates'!#REF!=0,"",'Unit Types - Emission Rates'!#REF!)</f>
        <v>#REF!</v>
      </c>
      <c r="E1462" s="269" t="e">
        <f>IF('Unit Types - Emission Rates'!#REF!="","",'Unit Types - Emission Rates'!#REF!)</f>
        <v>#REF!</v>
      </c>
      <c r="F1462" s="269" t="e">
        <f>IF('Unit Types - Emission Rates'!#REF!="","",'Unit Types - Emission Rates'!#REF!)</f>
        <v>#REF!</v>
      </c>
      <c r="G1462" s="261"/>
      <c r="H1462" s="262"/>
      <c r="I1462" s="259"/>
    </row>
    <row r="1463" spans="1:9" x14ac:dyDescent="0.2">
      <c r="A1463" s="265" t="s">
        <v>433</v>
      </c>
      <c r="B1463" s="269" t="e">
        <f>IF('Unit Types - Emission Rates'!#REF!=0,"",'Unit Types - Emission Rates'!#REF!)</f>
        <v>#REF!</v>
      </c>
      <c r="C1463" s="269" t="e">
        <f>IF('Unit Types - Emission Rates'!#REF!=0,"",'Unit Types - Emission Rates'!#REF!)</f>
        <v>#REF!</v>
      </c>
      <c r="D1463" s="269" t="e">
        <f>IF('Unit Types - Emission Rates'!#REF!=0,"",'Unit Types - Emission Rates'!#REF!)</f>
        <v>#REF!</v>
      </c>
      <c r="E1463" s="269" t="e">
        <f>IF('Unit Types - Emission Rates'!#REF!="","",'Unit Types - Emission Rates'!#REF!)</f>
        <v>#REF!</v>
      </c>
      <c r="F1463" s="269" t="e">
        <f>IF('Unit Types - Emission Rates'!#REF!="","",'Unit Types - Emission Rates'!#REF!)</f>
        <v>#REF!</v>
      </c>
      <c r="G1463" s="261"/>
      <c r="H1463" s="262"/>
      <c r="I1463" s="259"/>
    </row>
    <row r="1464" spans="1:9" x14ac:dyDescent="0.2">
      <c r="A1464" s="265" t="s">
        <v>433</v>
      </c>
      <c r="B1464" s="269" t="e">
        <f>IF('Unit Types - Emission Rates'!#REF!=0,"",'Unit Types - Emission Rates'!#REF!)</f>
        <v>#REF!</v>
      </c>
      <c r="C1464" s="269" t="e">
        <f>IF('Unit Types - Emission Rates'!#REF!=0,"",'Unit Types - Emission Rates'!#REF!)</f>
        <v>#REF!</v>
      </c>
      <c r="D1464" s="269" t="e">
        <f>IF('Unit Types - Emission Rates'!#REF!=0,"",'Unit Types - Emission Rates'!#REF!)</f>
        <v>#REF!</v>
      </c>
      <c r="E1464" s="269" t="e">
        <f>IF('Unit Types - Emission Rates'!#REF!="","",'Unit Types - Emission Rates'!#REF!)</f>
        <v>#REF!</v>
      </c>
      <c r="F1464" s="269" t="e">
        <f>IF('Unit Types - Emission Rates'!#REF!="","",'Unit Types - Emission Rates'!#REF!)</f>
        <v>#REF!</v>
      </c>
      <c r="G1464" s="261"/>
      <c r="H1464" s="262"/>
      <c r="I1464" s="259"/>
    </row>
    <row r="1465" spans="1:9" x14ac:dyDescent="0.2">
      <c r="A1465" s="265" t="s">
        <v>433</v>
      </c>
      <c r="B1465" s="269" t="e">
        <f>IF('Unit Types - Emission Rates'!#REF!=0,"",'Unit Types - Emission Rates'!#REF!)</f>
        <v>#REF!</v>
      </c>
      <c r="C1465" s="269" t="e">
        <f>IF('Unit Types - Emission Rates'!#REF!=0,"",'Unit Types - Emission Rates'!#REF!)</f>
        <v>#REF!</v>
      </c>
      <c r="D1465" s="269" t="e">
        <f>IF('Unit Types - Emission Rates'!#REF!=0,"",'Unit Types - Emission Rates'!#REF!)</f>
        <v>#REF!</v>
      </c>
      <c r="E1465" s="269" t="e">
        <f>IF('Unit Types - Emission Rates'!#REF!="","",'Unit Types - Emission Rates'!#REF!)</f>
        <v>#REF!</v>
      </c>
      <c r="F1465" s="269" t="e">
        <f>IF('Unit Types - Emission Rates'!#REF!="","",'Unit Types - Emission Rates'!#REF!)</f>
        <v>#REF!</v>
      </c>
      <c r="G1465" s="261"/>
      <c r="H1465" s="262"/>
      <c r="I1465" s="259"/>
    </row>
    <row r="1466" spans="1:9" x14ac:dyDescent="0.2">
      <c r="A1466" s="265" t="s">
        <v>433</v>
      </c>
      <c r="B1466" s="269" t="e">
        <f>IF('Unit Types - Emission Rates'!#REF!=0,"",'Unit Types - Emission Rates'!#REF!)</f>
        <v>#REF!</v>
      </c>
      <c r="C1466" s="269" t="e">
        <f>IF('Unit Types - Emission Rates'!#REF!=0,"",'Unit Types - Emission Rates'!#REF!)</f>
        <v>#REF!</v>
      </c>
      <c r="D1466" s="269" t="e">
        <f>IF('Unit Types - Emission Rates'!#REF!=0,"",'Unit Types - Emission Rates'!#REF!)</f>
        <v>#REF!</v>
      </c>
      <c r="E1466" s="269" t="e">
        <f>IF('Unit Types - Emission Rates'!#REF!="","",'Unit Types - Emission Rates'!#REF!)</f>
        <v>#REF!</v>
      </c>
      <c r="F1466" s="269" t="e">
        <f>IF('Unit Types - Emission Rates'!#REF!="","",'Unit Types - Emission Rates'!#REF!)</f>
        <v>#REF!</v>
      </c>
      <c r="G1466" s="261"/>
      <c r="H1466" s="262"/>
      <c r="I1466" s="259"/>
    </row>
    <row r="1467" spans="1:9" x14ac:dyDescent="0.2">
      <c r="A1467" s="265" t="s">
        <v>433</v>
      </c>
      <c r="B1467" s="269" t="e">
        <f>IF('Unit Types - Emission Rates'!#REF!=0,"",'Unit Types - Emission Rates'!#REF!)</f>
        <v>#REF!</v>
      </c>
      <c r="C1467" s="269" t="e">
        <f>IF('Unit Types - Emission Rates'!#REF!=0,"",'Unit Types - Emission Rates'!#REF!)</f>
        <v>#REF!</v>
      </c>
      <c r="D1467" s="269" t="e">
        <f>IF('Unit Types - Emission Rates'!#REF!=0,"",'Unit Types - Emission Rates'!#REF!)</f>
        <v>#REF!</v>
      </c>
      <c r="E1467" s="269" t="e">
        <f>IF('Unit Types - Emission Rates'!#REF!="","",'Unit Types - Emission Rates'!#REF!)</f>
        <v>#REF!</v>
      </c>
      <c r="F1467" s="269" t="e">
        <f>IF('Unit Types - Emission Rates'!#REF!="","",'Unit Types - Emission Rates'!#REF!)</f>
        <v>#REF!</v>
      </c>
      <c r="G1467" s="261"/>
      <c r="H1467" s="262"/>
      <c r="I1467" s="259"/>
    </row>
    <row r="1468" spans="1:9" x14ac:dyDescent="0.2">
      <c r="A1468" s="265" t="s">
        <v>433</v>
      </c>
      <c r="B1468" s="269" t="e">
        <f>IF('Unit Types - Emission Rates'!#REF!=0,"",'Unit Types - Emission Rates'!#REF!)</f>
        <v>#REF!</v>
      </c>
      <c r="C1468" s="269" t="e">
        <f>IF('Unit Types - Emission Rates'!#REF!=0,"",'Unit Types - Emission Rates'!#REF!)</f>
        <v>#REF!</v>
      </c>
      <c r="D1468" s="269" t="e">
        <f>IF('Unit Types - Emission Rates'!#REF!=0,"",'Unit Types - Emission Rates'!#REF!)</f>
        <v>#REF!</v>
      </c>
      <c r="E1468" s="269" t="e">
        <f>IF('Unit Types - Emission Rates'!#REF!="","",'Unit Types - Emission Rates'!#REF!)</f>
        <v>#REF!</v>
      </c>
      <c r="F1468" s="269" t="e">
        <f>IF('Unit Types - Emission Rates'!#REF!="","",'Unit Types - Emission Rates'!#REF!)</f>
        <v>#REF!</v>
      </c>
      <c r="G1468" s="261"/>
      <c r="H1468" s="262"/>
      <c r="I1468" s="259"/>
    </row>
    <row r="1469" spans="1:9" x14ac:dyDescent="0.2">
      <c r="A1469" s="265" t="s">
        <v>433</v>
      </c>
      <c r="B1469" s="269" t="e">
        <f>IF('Unit Types - Emission Rates'!#REF!=0,"",'Unit Types - Emission Rates'!#REF!)</f>
        <v>#REF!</v>
      </c>
      <c r="C1469" s="269" t="e">
        <f>IF('Unit Types - Emission Rates'!#REF!=0,"",'Unit Types - Emission Rates'!#REF!)</f>
        <v>#REF!</v>
      </c>
      <c r="D1469" s="269" t="e">
        <f>IF('Unit Types - Emission Rates'!#REF!=0,"",'Unit Types - Emission Rates'!#REF!)</f>
        <v>#REF!</v>
      </c>
      <c r="E1469" s="269" t="e">
        <f>IF('Unit Types - Emission Rates'!#REF!="","",'Unit Types - Emission Rates'!#REF!)</f>
        <v>#REF!</v>
      </c>
      <c r="F1469" s="269" t="e">
        <f>IF('Unit Types - Emission Rates'!#REF!="","",'Unit Types - Emission Rates'!#REF!)</f>
        <v>#REF!</v>
      </c>
      <c r="G1469" s="261"/>
      <c r="H1469" s="262"/>
      <c r="I1469" s="259"/>
    </row>
    <row r="1470" spans="1:9" x14ac:dyDescent="0.2">
      <c r="A1470" s="265" t="s">
        <v>433</v>
      </c>
      <c r="B1470" s="269" t="e">
        <f>IF('Unit Types - Emission Rates'!#REF!=0,"",'Unit Types - Emission Rates'!#REF!)</f>
        <v>#REF!</v>
      </c>
      <c r="C1470" s="269" t="e">
        <f>IF('Unit Types - Emission Rates'!#REF!=0,"",'Unit Types - Emission Rates'!#REF!)</f>
        <v>#REF!</v>
      </c>
      <c r="D1470" s="269" t="e">
        <f>IF('Unit Types - Emission Rates'!#REF!=0,"",'Unit Types - Emission Rates'!#REF!)</f>
        <v>#REF!</v>
      </c>
      <c r="E1470" s="269" t="e">
        <f>IF('Unit Types - Emission Rates'!#REF!="","",'Unit Types - Emission Rates'!#REF!)</f>
        <v>#REF!</v>
      </c>
      <c r="F1470" s="269" t="e">
        <f>IF('Unit Types - Emission Rates'!#REF!="","",'Unit Types - Emission Rates'!#REF!)</f>
        <v>#REF!</v>
      </c>
      <c r="G1470" s="261"/>
      <c r="H1470" s="262"/>
      <c r="I1470" s="259"/>
    </row>
    <row r="1471" spans="1:9" x14ac:dyDescent="0.2">
      <c r="A1471" s="265" t="s">
        <v>433</v>
      </c>
      <c r="B1471" s="269" t="e">
        <f>IF('Unit Types - Emission Rates'!#REF!=0,"",'Unit Types - Emission Rates'!#REF!)</f>
        <v>#REF!</v>
      </c>
      <c r="C1471" s="269" t="e">
        <f>IF('Unit Types - Emission Rates'!#REF!=0,"",'Unit Types - Emission Rates'!#REF!)</f>
        <v>#REF!</v>
      </c>
      <c r="D1471" s="269" t="e">
        <f>IF('Unit Types - Emission Rates'!#REF!=0,"",'Unit Types - Emission Rates'!#REF!)</f>
        <v>#REF!</v>
      </c>
      <c r="E1471" s="269" t="e">
        <f>IF('Unit Types - Emission Rates'!#REF!="","",'Unit Types - Emission Rates'!#REF!)</f>
        <v>#REF!</v>
      </c>
      <c r="F1471" s="269" t="e">
        <f>IF('Unit Types - Emission Rates'!#REF!="","",'Unit Types - Emission Rates'!#REF!)</f>
        <v>#REF!</v>
      </c>
      <c r="G1471" s="261"/>
      <c r="H1471" s="262"/>
      <c r="I1471" s="259"/>
    </row>
    <row r="1472" spans="1:9" x14ac:dyDescent="0.2">
      <c r="A1472" s="265" t="s">
        <v>433</v>
      </c>
      <c r="B1472" s="269" t="e">
        <f>IF('Unit Types - Emission Rates'!#REF!=0,"",'Unit Types - Emission Rates'!#REF!)</f>
        <v>#REF!</v>
      </c>
      <c r="C1472" s="269" t="e">
        <f>IF('Unit Types - Emission Rates'!#REF!=0,"",'Unit Types - Emission Rates'!#REF!)</f>
        <v>#REF!</v>
      </c>
      <c r="D1472" s="269" t="e">
        <f>IF('Unit Types - Emission Rates'!#REF!=0,"",'Unit Types - Emission Rates'!#REF!)</f>
        <v>#REF!</v>
      </c>
      <c r="E1472" s="269" t="e">
        <f>IF('Unit Types - Emission Rates'!#REF!="","",'Unit Types - Emission Rates'!#REF!)</f>
        <v>#REF!</v>
      </c>
      <c r="F1472" s="269" t="e">
        <f>IF('Unit Types - Emission Rates'!#REF!="","",'Unit Types - Emission Rates'!#REF!)</f>
        <v>#REF!</v>
      </c>
      <c r="G1472" s="261"/>
      <c r="H1472" s="262"/>
      <c r="I1472" s="259"/>
    </row>
    <row r="1473" spans="1:9" x14ac:dyDescent="0.2">
      <c r="A1473" s="265" t="s">
        <v>433</v>
      </c>
      <c r="B1473" s="269" t="e">
        <f>IF('Unit Types - Emission Rates'!#REF!=0,"",'Unit Types - Emission Rates'!#REF!)</f>
        <v>#REF!</v>
      </c>
      <c r="C1473" s="269" t="e">
        <f>IF('Unit Types - Emission Rates'!#REF!=0,"",'Unit Types - Emission Rates'!#REF!)</f>
        <v>#REF!</v>
      </c>
      <c r="D1473" s="269" t="e">
        <f>IF('Unit Types - Emission Rates'!#REF!=0,"",'Unit Types - Emission Rates'!#REF!)</f>
        <v>#REF!</v>
      </c>
      <c r="E1473" s="269" t="e">
        <f>IF('Unit Types - Emission Rates'!#REF!="","",'Unit Types - Emission Rates'!#REF!)</f>
        <v>#REF!</v>
      </c>
      <c r="F1473" s="269" t="e">
        <f>IF('Unit Types - Emission Rates'!#REF!="","",'Unit Types - Emission Rates'!#REF!)</f>
        <v>#REF!</v>
      </c>
      <c r="G1473" s="261"/>
      <c r="H1473" s="262"/>
      <c r="I1473" s="259"/>
    </row>
    <row r="1474" spans="1:9" x14ac:dyDescent="0.2">
      <c r="A1474" s="265" t="s">
        <v>433</v>
      </c>
      <c r="B1474" s="269" t="e">
        <f>IF('Unit Types - Emission Rates'!#REF!=0,"",'Unit Types - Emission Rates'!#REF!)</f>
        <v>#REF!</v>
      </c>
      <c r="C1474" s="269" t="e">
        <f>IF('Unit Types - Emission Rates'!#REF!=0,"",'Unit Types - Emission Rates'!#REF!)</f>
        <v>#REF!</v>
      </c>
      <c r="D1474" s="269" t="e">
        <f>IF('Unit Types - Emission Rates'!#REF!=0,"",'Unit Types - Emission Rates'!#REF!)</f>
        <v>#REF!</v>
      </c>
      <c r="E1474" s="269" t="e">
        <f>IF('Unit Types - Emission Rates'!#REF!="","",'Unit Types - Emission Rates'!#REF!)</f>
        <v>#REF!</v>
      </c>
      <c r="F1474" s="269" t="e">
        <f>IF('Unit Types - Emission Rates'!#REF!="","",'Unit Types - Emission Rates'!#REF!)</f>
        <v>#REF!</v>
      </c>
      <c r="G1474" s="261"/>
      <c r="H1474" s="262"/>
      <c r="I1474" s="259"/>
    </row>
    <row r="1475" spans="1:9" x14ac:dyDescent="0.2">
      <c r="A1475" s="265" t="s">
        <v>433</v>
      </c>
      <c r="B1475" s="269" t="e">
        <f>IF('Unit Types - Emission Rates'!#REF!=0,"",'Unit Types - Emission Rates'!#REF!)</f>
        <v>#REF!</v>
      </c>
      <c r="C1475" s="269" t="e">
        <f>IF('Unit Types - Emission Rates'!#REF!=0,"",'Unit Types - Emission Rates'!#REF!)</f>
        <v>#REF!</v>
      </c>
      <c r="D1475" s="269" t="e">
        <f>IF('Unit Types - Emission Rates'!#REF!=0,"",'Unit Types - Emission Rates'!#REF!)</f>
        <v>#REF!</v>
      </c>
      <c r="E1475" s="269" t="e">
        <f>IF('Unit Types - Emission Rates'!#REF!="","",'Unit Types - Emission Rates'!#REF!)</f>
        <v>#REF!</v>
      </c>
      <c r="F1475" s="269" t="e">
        <f>IF('Unit Types - Emission Rates'!#REF!="","",'Unit Types - Emission Rates'!#REF!)</f>
        <v>#REF!</v>
      </c>
      <c r="G1475" s="261"/>
      <c r="H1475" s="262"/>
      <c r="I1475" s="259"/>
    </row>
    <row r="1476" spans="1:9" x14ac:dyDescent="0.2">
      <c r="A1476" s="265" t="s">
        <v>433</v>
      </c>
      <c r="B1476" s="269" t="e">
        <f>IF('Unit Types - Emission Rates'!#REF!=0,"",'Unit Types - Emission Rates'!#REF!)</f>
        <v>#REF!</v>
      </c>
      <c r="C1476" s="269" t="e">
        <f>IF('Unit Types - Emission Rates'!#REF!=0,"",'Unit Types - Emission Rates'!#REF!)</f>
        <v>#REF!</v>
      </c>
      <c r="D1476" s="269" t="e">
        <f>IF('Unit Types - Emission Rates'!#REF!=0,"",'Unit Types - Emission Rates'!#REF!)</f>
        <v>#REF!</v>
      </c>
      <c r="E1476" s="269" t="e">
        <f>IF('Unit Types - Emission Rates'!#REF!="","",'Unit Types - Emission Rates'!#REF!)</f>
        <v>#REF!</v>
      </c>
      <c r="F1476" s="269" t="e">
        <f>IF('Unit Types - Emission Rates'!#REF!="","",'Unit Types - Emission Rates'!#REF!)</f>
        <v>#REF!</v>
      </c>
      <c r="G1476" s="261"/>
      <c r="H1476" s="262"/>
      <c r="I1476" s="259"/>
    </row>
    <row r="1477" spans="1:9" x14ac:dyDescent="0.2">
      <c r="A1477" s="265" t="s">
        <v>433</v>
      </c>
      <c r="B1477" s="269" t="e">
        <f>IF('Unit Types - Emission Rates'!#REF!=0,"",'Unit Types - Emission Rates'!#REF!)</f>
        <v>#REF!</v>
      </c>
      <c r="C1477" s="269" t="e">
        <f>IF('Unit Types - Emission Rates'!#REF!=0,"",'Unit Types - Emission Rates'!#REF!)</f>
        <v>#REF!</v>
      </c>
      <c r="D1477" s="269" t="e">
        <f>IF('Unit Types - Emission Rates'!#REF!=0,"",'Unit Types - Emission Rates'!#REF!)</f>
        <v>#REF!</v>
      </c>
      <c r="E1477" s="269" t="e">
        <f>IF('Unit Types - Emission Rates'!#REF!="","",'Unit Types - Emission Rates'!#REF!)</f>
        <v>#REF!</v>
      </c>
      <c r="F1477" s="269" t="e">
        <f>IF('Unit Types - Emission Rates'!#REF!="","",'Unit Types - Emission Rates'!#REF!)</f>
        <v>#REF!</v>
      </c>
      <c r="G1477" s="261"/>
      <c r="H1477" s="262"/>
      <c r="I1477" s="259"/>
    </row>
    <row r="1478" spans="1:9" x14ac:dyDescent="0.2">
      <c r="A1478" s="265" t="s">
        <v>433</v>
      </c>
      <c r="B1478" s="269" t="e">
        <f>IF('Unit Types - Emission Rates'!#REF!=0,"",'Unit Types - Emission Rates'!#REF!)</f>
        <v>#REF!</v>
      </c>
      <c r="C1478" s="269" t="e">
        <f>IF('Unit Types - Emission Rates'!#REF!=0,"",'Unit Types - Emission Rates'!#REF!)</f>
        <v>#REF!</v>
      </c>
      <c r="D1478" s="269" t="e">
        <f>IF('Unit Types - Emission Rates'!#REF!=0,"",'Unit Types - Emission Rates'!#REF!)</f>
        <v>#REF!</v>
      </c>
      <c r="E1478" s="269" t="e">
        <f>IF('Unit Types - Emission Rates'!#REF!="","",'Unit Types - Emission Rates'!#REF!)</f>
        <v>#REF!</v>
      </c>
      <c r="F1478" s="269" t="e">
        <f>IF('Unit Types - Emission Rates'!#REF!="","",'Unit Types - Emission Rates'!#REF!)</f>
        <v>#REF!</v>
      </c>
      <c r="G1478" s="261"/>
      <c r="H1478" s="262"/>
      <c r="I1478" s="259"/>
    </row>
    <row r="1479" spans="1:9" x14ac:dyDescent="0.2">
      <c r="A1479" s="265" t="s">
        <v>433</v>
      </c>
      <c r="B1479" s="269" t="e">
        <f>IF('Unit Types - Emission Rates'!#REF!=0,"",'Unit Types - Emission Rates'!#REF!)</f>
        <v>#REF!</v>
      </c>
      <c r="C1479" s="269" t="e">
        <f>IF('Unit Types - Emission Rates'!#REF!=0,"",'Unit Types - Emission Rates'!#REF!)</f>
        <v>#REF!</v>
      </c>
      <c r="D1479" s="269" t="e">
        <f>IF('Unit Types - Emission Rates'!#REF!=0,"",'Unit Types - Emission Rates'!#REF!)</f>
        <v>#REF!</v>
      </c>
      <c r="E1479" s="269" t="e">
        <f>IF('Unit Types - Emission Rates'!#REF!="","",'Unit Types - Emission Rates'!#REF!)</f>
        <v>#REF!</v>
      </c>
      <c r="F1479" s="269" t="e">
        <f>IF('Unit Types - Emission Rates'!#REF!="","",'Unit Types - Emission Rates'!#REF!)</f>
        <v>#REF!</v>
      </c>
      <c r="G1479" s="261"/>
      <c r="H1479" s="262"/>
      <c r="I1479" s="259"/>
    </row>
    <row r="1480" spans="1:9" x14ac:dyDescent="0.2">
      <c r="A1480" s="265" t="s">
        <v>433</v>
      </c>
      <c r="B1480" s="269" t="e">
        <f>IF('Unit Types - Emission Rates'!#REF!=0,"",'Unit Types - Emission Rates'!#REF!)</f>
        <v>#REF!</v>
      </c>
      <c r="C1480" s="269" t="e">
        <f>IF('Unit Types - Emission Rates'!#REF!=0,"",'Unit Types - Emission Rates'!#REF!)</f>
        <v>#REF!</v>
      </c>
      <c r="D1480" s="269" t="e">
        <f>IF('Unit Types - Emission Rates'!#REF!=0,"",'Unit Types - Emission Rates'!#REF!)</f>
        <v>#REF!</v>
      </c>
      <c r="E1480" s="269" t="e">
        <f>IF('Unit Types - Emission Rates'!#REF!="","",'Unit Types - Emission Rates'!#REF!)</f>
        <v>#REF!</v>
      </c>
      <c r="F1480" s="269" t="e">
        <f>IF('Unit Types - Emission Rates'!#REF!="","",'Unit Types - Emission Rates'!#REF!)</f>
        <v>#REF!</v>
      </c>
      <c r="G1480" s="261"/>
      <c r="H1480" s="262"/>
      <c r="I1480" s="259"/>
    </row>
    <row r="1481" spans="1:9" x14ac:dyDescent="0.2">
      <c r="A1481" s="265" t="s">
        <v>433</v>
      </c>
      <c r="B1481" s="269" t="e">
        <f>IF('Unit Types - Emission Rates'!#REF!=0,"",'Unit Types - Emission Rates'!#REF!)</f>
        <v>#REF!</v>
      </c>
      <c r="C1481" s="269" t="e">
        <f>IF('Unit Types - Emission Rates'!#REF!=0,"",'Unit Types - Emission Rates'!#REF!)</f>
        <v>#REF!</v>
      </c>
      <c r="D1481" s="269" t="e">
        <f>IF('Unit Types - Emission Rates'!#REF!=0,"",'Unit Types - Emission Rates'!#REF!)</f>
        <v>#REF!</v>
      </c>
      <c r="E1481" s="269" t="e">
        <f>IF('Unit Types - Emission Rates'!#REF!="","",'Unit Types - Emission Rates'!#REF!)</f>
        <v>#REF!</v>
      </c>
      <c r="F1481" s="269" t="e">
        <f>IF('Unit Types - Emission Rates'!#REF!="","",'Unit Types - Emission Rates'!#REF!)</f>
        <v>#REF!</v>
      </c>
      <c r="G1481" s="261"/>
      <c r="H1481" s="262"/>
      <c r="I1481" s="259"/>
    </row>
    <row r="1482" spans="1:9" x14ac:dyDescent="0.2">
      <c r="A1482" s="265" t="s">
        <v>433</v>
      </c>
      <c r="B1482" s="269" t="e">
        <f>IF('Unit Types - Emission Rates'!#REF!=0,"",'Unit Types - Emission Rates'!#REF!)</f>
        <v>#REF!</v>
      </c>
      <c r="C1482" s="269" t="e">
        <f>IF('Unit Types - Emission Rates'!#REF!=0,"",'Unit Types - Emission Rates'!#REF!)</f>
        <v>#REF!</v>
      </c>
      <c r="D1482" s="269" t="e">
        <f>IF('Unit Types - Emission Rates'!#REF!=0,"",'Unit Types - Emission Rates'!#REF!)</f>
        <v>#REF!</v>
      </c>
      <c r="E1482" s="269" t="e">
        <f>IF('Unit Types - Emission Rates'!#REF!="","",'Unit Types - Emission Rates'!#REF!)</f>
        <v>#REF!</v>
      </c>
      <c r="F1482" s="269" t="e">
        <f>IF('Unit Types - Emission Rates'!#REF!="","",'Unit Types - Emission Rates'!#REF!)</f>
        <v>#REF!</v>
      </c>
      <c r="G1482" s="261"/>
      <c r="H1482" s="262"/>
      <c r="I1482" s="259"/>
    </row>
    <row r="1483" spans="1:9" x14ac:dyDescent="0.2">
      <c r="A1483" s="265" t="s">
        <v>433</v>
      </c>
      <c r="B1483" s="269" t="e">
        <f>IF('Unit Types - Emission Rates'!#REF!=0,"",'Unit Types - Emission Rates'!#REF!)</f>
        <v>#REF!</v>
      </c>
      <c r="C1483" s="269" t="e">
        <f>IF('Unit Types - Emission Rates'!#REF!=0,"",'Unit Types - Emission Rates'!#REF!)</f>
        <v>#REF!</v>
      </c>
      <c r="D1483" s="269" t="e">
        <f>IF('Unit Types - Emission Rates'!#REF!=0,"",'Unit Types - Emission Rates'!#REF!)</f>
        <v>#REF!</v>
      </c>
      <c r="E1483" s="269" t="e">
        <f>IF('Unit Types - Emission Rates'!#REF!="","",'Unit Types - Emission Rates'!#REF!)</f>
        <v>#REF!</v>
      </c>
      <c r="F1483" s="269" t="e">
        <f>IF('Unit Types - Emission Rates'!#REF!="","",'Unit Types - Emission Rates'!#REF!)</f>
        <v>#REF!</v>
      </c>
      <c r="G1483" s="261"/>
      <c r="H1483" s="262"/>
      <c r="I1483" s="259"/>
    </row>
    <row r="1484" spans="1:9" x14ac:dyDescent="0.2">
      <c r="A1484" s="265" t="s">
        <v>433</v>
      </c>
      <c r="B1484" s="269" t="e">
        <f>IF('Unit Types - Emission Rates'!#REF!=0,"",'Unit Types - Emission Rates'!#REF!)</f>
        <v>#REF!</v>
      </c>
      <c r="C1484" s="269" t="e">
        <f>IF('Unit Types - Emission Rates'!#REF!=0,"",'Unit Types - Emission Rates'!#REF!)</f>
        <v>#REF!</v>
      </c>
      <c r="D1484" s="269" t="e">
        <f>IF('Unit Types - Emission Rates'!#REF!=0,"",'Unit Types - Emission Rates'!#REF!)</f>
        <v>#REF!</v>
      </c>
      <c r="E1484" s="269" t="e">
        <f>IF('Unit Types - Emission Rates'!#REF!="","",'Unit Types - Emission Rates'!#REF!)</f>
        <v>#REF!</v>
      </c>
      <c r="F1484" s="269" t="e">
        <f>IF('Unit Types - Emission Rates'!#REF!="","",'Unit Types - Emission Rates'!#REF!)</f>
        <v>#REF!</v>
      </c>
      <c r="G1484" s="261"/>
      <c r="H1484" s="262"/>
      <c r="I1484" s="259"/>
    </row>
    <row r="1485" spans="1:9" x14ac:dyDescent="0.2">
      <c r="A1485" s="265" t="s">
        <v>433</v>
      </c>
      <c r="B1485" s="269" t="e">
        <f>IF('Unit Types - Emission Rates'!#REF!=0,"",'Unit Types - Emission Rates'!#REF!)</f>
        <v>#REF!</v>
      </c>
      <c r="C1485" s="269" t="e">
        <f>IF('Unit Types - Emission Rates'!#REF!=0,"",'Unit Types - Emission Rates'!#REF!)</f>
        <v>#REF!</v>
      </c>
      <c r="D1485" s="269" t="e">
        <f>IF('Unit Types - Emission Rates'!#REF!=0,"",'Unit Types - Emission Rates'!#REF!)</f>
        <v>#REF!</v>
      </c>
      <c r="E1485" s="269" t="e">
        <f>IF('Unit Types - Emission Rates'!#REF!="","",'Unit Types - Emission Rates'!#REF!)</f>
        <v>#REF!</v>
      </c>
      <c r="F1485" s="269" t="e">
        <f>IF('Unit Types - Emission Rates'!#REF!="","",'Unit Types - Emission Rates'!#REF!)</f>
        <v>#REF!</v>
      </c>
      <c r="G1485" s="261"/>
      <c r="H1485" s="262"/>
      <c r="I1485" s="259"/>
    </row>
    <row r="1486" spans="1:9" x14ac:dyDescent="0.2">
      <c r="A1486" s="265" t="s">
        <v>433</v>
      </c>
      <c r="B1486" s="269" t="e">
        <f>IF('Unit Types - Emission Rates'!#REF!=0,"",'Unit Types - Emission Rates'!#REF!)</f>
        <v>#REF!</v>
      </c>
      <c r="C1486" s="269" t="e">
        <f>IF('Unit Types - Emission Rates'!#REF!=0,"",'Unit Types - Emission Rates'!#REF!)</f>
        <v>#REF!</v>
      </c>
      <c r="D1486" s="269" t="e">
        <f>IF('Unit Types - Emission Rates'!#REF!=0,"",'Unit Types - Emission Rates'!#REF!)</f>
        <v>#REF!</v>
      </c>
      <c r="E1486" s="269" t="e">
        <f>IF('Unit Types - Emission Rates'!#REF!="","",'Unit Types - Emission Rates'!#REF!)</f>
        <v>#REF!</v>
      </c>
      <c r="F1486" s="269" t="e">
        <f>IF('Unit Types - Emission Rates'!#REF!="","",'Unit Types - Emission Rates'!#REF!)</f>
        <v>#REF!</v>
      </c>
      <c r="G1486" s="261"/>
      <c r="H1486" s="262"/>
      <c r="I1486" s="259"/>
    </row>
    <row r="1487" spans="1:9" x14ac:dyDescent="0.2">
      <c r="A1487" s="265" t="s">
        <v>433</v>
      </c>
      <c r="B1487" s="269" t="e">
        <f>IF('Unit Types - Emission Rates'!#REF!=0,"",'Unit Types - Emission Rates'!#REF!)</f>
        <v>#REF!</v>
      </c>
      <c r="C1487" s="269" t="e">
        <f>IF('Unit Types - Emission Rates'!#REF!=0,"",'Unit Types - Emission Rates'!#REF!)</f>
        <v>#REF!</v>
      </c>
      <c r="D1487" s="269" t="e">
        <f>IF('Unit Types - Emission Rates'!#REF!=0,"",'Unit Types - Emission Rates'!#REF!)</f>
        <v>#REF!</v>
      </c>
      <c r="E1487" s="269" t="e">
        <f>IF('Unit Types - Emission Rates'!#REF!="","",'Unit Types - Emission Rates'!#REF!)</f>
        <v>#REF!</v>
      </c>
      <c r="F1487" s="269" t="e">
        <f>IF('Unit Types - Emission Rates'!#REF!="","",'Unit Types - Emission Rates'!#REF!)</f>
        <v>#REF!</v>
      </c>
      <c r="G1487" s="261"/>
      <c r="H1487" s="262"/>
      <c r="I1487" s="259"/>
    </row>
    <row r="1488" spans="1:9" x14ac:dyDescent="0.2">
      <c r="A1488" s="265" t="s">
        <v>433</v>
      </c>
      <c r="B1488" s="269" t="e">
        <f>IF('Unit Types - Emission Rates'!#REF!=0,"",'Unit Types - Emission Rates'!#REF!)</f>
        <v>#REF!</v>
      </c>
      <c r="C1488" s="269" t="e">
        <f>IF('Unit Types - Emission Rates'!#REF!=0,"",'Unit Types - Emission Rates'!#REF!)</f>
        <v>#REF!</v>
      </c>
      <c r="D1488" s="269" t="e">
        <f>IF('Unit Types - Emission Rates'!#REF!=0,"",'Unit Types - Emission Rates'!#REF!)</f>
        <v>#REF!</v>
      </c>
      <c r="E1488" s="269" t="e">
        <f>IF('Unit Types - Emission Rates'!#REF!="","",'Unit Types - Emission Rates'!#REF!)</f>
        <v>#REF!</v>
      </c>
      <c r="F1488" s="269" t="e">
        <f>IF('Unit Types - Emission Rates'!#REF!="","",'Unit Types - Emission Rates'!#REF!)</f>
        <v>#REF!</v>
      </c>
      <c r="G1488" s="261"/>
      <c r="H1488" s="262"/>
      <c r="I1488" s="259"/>
    </row>
    <row r="1489" spans="1:9" x14ac:dyDescent="0.2">
      <c r="A1489" s="265" t="s">
        <v>433</v>
      </c>
      <c r="B1489" s="269" t="e">
        <f>IF('Unit Types - Emission Rates'!#REF!=0,"",'Unit Types - Emission Rates'!#REF!)</f>
        <v>#REF!</v>
      </c>
      <c r="C1489" s="269" t="e">
        <f>IF('Unit Types - Emission Rates'!#REF!=0,"",'Unit Types - Emission Rates'!#REF!)</f>
        <v>#REF!</v>
      </c>
      <c r="D1489" s="269" t="e">
        <f>IF('Unit Types - Emission Rates'!#REF!=0,"",'Unit Types - Emission Rates'!#REF!)</f>
        <v>#REF!</v>
      </c>
      <c r="E1489" s="269" t="e">
        <f>IF('Unit Types - Emission Rates'!#REF!="","",'Unit Types - Emission Rates'!#REF!)</f>
        <v>#REF!</v>
      </c>
      <c r="F1489" s="269" t="e">
        <f>IF('Unit Types - Emission Rates'!#REF!="","",'Unit Types - Emission Rates'!#REF!)</f>
        <v>#REF!</v>
      </c>
      <c r="G1489" s="261"/>
      <c r="H1489" s="262"/>
      <c r="I1489" s="259"/>
    </row>
    <row r="1490" spans="1:9" x14ac:dyDescent="0.2">
      <c r="A1490" s="265" t="s">
        <v>433</v>
      </c>
      <c r="B1490" s="269" t="e">
        <f>IF('Unit Types - Emission Rates'!#REF!=0,"",'Unit Types - Emission Rates'!#REF!)</f>
        <v>#REF!</v>
      </c>
      <c r="C1490" s="269" t="e">
        <f>IF('Unit Types - Emission Rates'!#REF!=0,"",'Unit Types - Emission Rates'!#REF!)</f>
        <v>#REF!</v>
      </c>
      <c r="D1490" s="269" t="e">
        <f>IF('Unit Types - Emission Rates'!#REF!=0,"",'Unit Types - Emission Rates'!#REF!)</f>
        <v>#REF!</v>
      </c>
      <c r="E1490" s="269" t="e">
        <f>IF('Unit Types - Emission Rates'!#REF!="","",'Unit Types - Emission Rates'!#REF!)</f>
        <v>#REF!</v>
      </c>
      <c r="F1490" s="269" t="e">
        <f>IF('Unit Types - Emission Rates'!#REF!="","",'Unit Types - Emission Rates'!#REF!)</f>
        <v>#REF!</v>
      </c>
      <c r="G1490" s="261"/>
      <c r="H1490" s="262"/>
      <c r="I1490" s="259"/>
    </row>
    <row r="1491" spans="1:9" x14ac:dyDescent="0.2">
      <c r="A1491" s="265" t="s">
        <v>433</v>
      </c>
      <c r="B1491" s="269" t="e">
        <f>IF('Unit Types - Emission Rates'!#REF!=0,"",'Unit Types - Emission Rates'!#REF!)</f>
        <v>#REF!</v>
      </c>
      <c r="C1491" s="269" t="e">
        <f>IF('Unit Types - Emission Rates'!#REF!=0,"",'Unit Types - Emission Rates'!#REF!)</f>
        <v>#REF!</v>
      </c>
      <c r="D1491" s="269" t="e">
        <f>IF('Unit Types - Emission Rates'!#REF!=0,"",'Unit Types - Emission Rates'!#REF!)</f>
        <v>#REF!</v>
      </c>
      <c r="E1491" s="269" t="e">
        <f>IF('Unit Types - Emission Rates'!#REF!="","",'Unit Types - Emission Rates'!#REF!)</f>
        <v>#REF!</v>
      </c>
      <c r="F1491" s="269" t="e">
        <f>IF('Unit Types - Emission Rates'!#REF!="","",'Unit Types - Emission Rates'!#REF!)</f>
        <v>#REF!</v>
      </c>
      <c r="G1491" s="261"/>
      <c r="H1491" s="262"/>
      <c r="I1491" s="259"/>
    </row>
    <row r="1492" spans="1:9" x14ac:dyDescent="0.2">
      <c r="A1492" s="265" t="s">
        <v>433</v>
      </c>
      <c r="B1492" s="269" t="e">
        <f>IF('Unit Types - Emission Rates'!#REF!=0,"",'Unit Types - Emission Rates'!#REF!)</f>
        <v>#REF!</v>
      </c>
      <c r="C1492" s="269" t="e">
        <f>IF('Unit Types - Emission Rates'!#REF!=0,"",'Unit Types - Emission Rates'!#REF!)</f>
        <v>#REF!</v>
      </c>
      <c r="D1492" s="269" t="e">
        <f>IF('Unit Types - Emission Rates'!#REF!=0,"",'Unit Types - Emission Rates'!#REF!)</f>
        <v>#REF!</v>
      </c>
      <c r="E1492" s="269" t="e">
        <f>IF('Unit Types - Emission Rates'!#REF!="","",'Unit Types - Emission Rates'!#REF!)</f>
        <v>#REF!</v>
      </c>
      <c r="F1492" s="269" t="e">
        <f>IF('Unit Types - Emission Rates'!#REF!="","",'Unit Types - Emission Rates'!#REF!)</f>
        <v>#REF!</v>
      </c>
      <c r="G1492" s="261"/>
      <c r="H1492" s="262"/>
      <c r="I1492" s="259"/>
    </row>
    <row r="1493" spans="1:9" x14ac:dyDescent="0.2">
      <c r="A1493" s="265" t="s">
        <v>433</v>
      </c>
      <c r="B1493" s="269" t="e">
        <f>IF('Unit Types - Emission Rates'!#REF!=0,"",'Unit Types - Emission Rates'!#REF!)</f>
        <v>#REF!</v>
      </c>
      <c r="C1493" s="269" t="e">
        <f>IF('Unit Types - Emission Rates'!#REF!=0,"",'Unit Types - Emission Rates'!#REF!)</f>
        <v>#REF!</v>
      </c>
      <c r="D1493" s="269" t="e">
        <f>IF('Unit Types - Emission Rates'!#REF!=0,"",'Unit Types - Emission Rates'!#REF!)</f>
        <v>#REF!</v>
      </c>
      <c r="E1493" s="269" t="e">
        <f>IF('Unit Types - Emission Rates'!#REF!="","",'Unit Types - Emission Rates'!#REF!)</f>
        <v>#REF!</v>
      </c>
      <c r="F1493" s="269" t="e">
        <f>IF('Unit Types - Emission Rates'!#REF!="","",'Unit Types - Emission Rates'!#REF!)</f>
        <v>#REF!</v>
      </c>
      <c r="G1493" s="261"/>
      <c r="H1493" s="262"/>
      <c r="I1493" s="259"/>
    </row>
    <row r="1494" spans="1:9" x14ac:dyDescent="0.2">
      <c r="A1494" s="265" t="s">
        <v>433</v>
      </c>
      <c r="B1494" s="269" t="e">
        <f>IF('Unit Types - Emission Rates'!#REF!=0,"",'Unit Types - Emission Rates'!#REF!)</f>
        <v>#REF!</v>
      </c>
      <c r="C1494" s="269" t="e">
        <f>IF('Unit Types - Emission Rates'!#REF!=0,"",'Unit Types - Emission Rates'!#REF!)</f>
        <v>#REF!</v>
      </c>
      <c r="D1494" s="269" t="e">
        <f>IF('Unit Types - Emission Rates'!#REF!=0,"",'Unit Types - Emission Rates'!#REF!)</f>
        <v>#REF!</v>
      </c>
      <c r="E1494" s="269" t="e">
        <f>IF('Unit Types - Emission Rates'!#REF!="","",'Unit Types - Emission Rates'!#REF!)</f>
        <v>#REF!</v>
      </c>
      <c r="F1494" s="269" t="e">
        <f>IF('Unit Types - Emission Rates'!#REF!="","",'Unit Types - Emission Rates'!#REF!)</f>
        <v>#REF!</v>
      </c>
      <c r="G1494" s="261"/>
      <c r="H1494" s="262"/>
      <c r="I1494" s="259"/>
    </row>
    <row r="1495" spans="1:9" x14ac:dyDescent="0.2">
      <c r="A1495" s="265" t="s">
        <v>433</v>
      </c>
      <c r="B1495" s="269" t="e">
        <f>IF('Unit Types - Emission Rates'!#REF!=0,"",'Unit Types - Emission Rates'!#REF!)</f>
        <v>#REF!</v>
      </c>
      <c r="C1495" s="269" t="e">
        <f>IF('Unit Types - Emission Rates'!#REF!=0,"",'Unit Types - Emission Rates'!#REF!)</f>
        <v>#REF!</v>
      </c>
      <c r="D1495" s="269" t="e">
        <f>IF('Unit Types - Emission Rates'!#REF!=0,"",'Unit Types - Emission Rates'!#REF!)</f>
        <v>#REF!</v>
      </c>
      <c r="E1495" s="269" t="e">
        <f>IF('Unit Types - Emission Rates'!#REF!="","",'Unit Types - Emission Rates'!#REF!)</f>
        <v>#REF!</v>
      </c>
      <c r="F1495" s="269" t="e">
        <f>IF('Unit Types - Emission Rates'!#REF!="","",'Unit Types - Emission Rates'!#REF!)</f>
        <v>#REF!</v>
      </c>
      <c r="G1495" s="261"/>
      <c r="H1495" s="262"/>
      <c r="I1495" s="259"/>
    </row>
    <row r="1496" spans="1:9" x14ac:dyDescent="0.2">
      <c r="A1496" s="265" t="s">
        <v>433</v>
      </c>
      <c r="B1496" s="269" t="e">
        <f>IF('Unit Types - Emission Rates'!#REF!=0,"",'Unit Types - Emission Rates'!#REF!)</f>
        <v>#REF!</v>
      </c>
      <c r="C1496" s="269" t="e">
        <f>IF('Unit Types - Emission Rates'!#REF!=0,"",'Unit Types - Emission Rates'!#REF!)</f>
        <v>#REF!</v>
      </c>
      <c r="D1496" s="269" t="e">
        <f>IF('Unit Types - Emission Rates'!#REF!=0,"",'Unit Types - Emission Rates'!#REF!)</f>
        <v>#REF!</v>
      </c>
      <c r="E1496" s="269" t="e">
        <f>IF('Unit Types - Emission Rates'!#REF!="","",'Unit Types - Emission Rates'!#REF!)</f>
        <v>#REF!</v>
      </c>
      <c r="F1496" s="269" t="e">
        <f>IF('Unit Types - Emission Rates'!#REF!="","",'Unit Types - Emission Rates'!#REF!)</f>
        <v>#REF!</v>
      </c>
      <c r="G1496" s="261"/>
      <c r="H1496" s="262"/>
      <c r="I1496" s="259"/>
    </row>
    <row r="1497" spans="1:9" x14ac:dyDescent="0.2">
      <c r="A1497" s="265" t="s">
        <v>433</v>
      </c>
      <c r="B1497" s="269" t="e">
        <f>IF('Unit Types - Emission Rates'!#REF!=0,"",'Unit Types - Emission Rates'!#REF!)</f>
        <v>#REF!</v>
      </c>
      <c r="C1497" s="269" t="e">
        <f>IF('Unit Types - Emission Rates'!#REF!=0,"",'Unit Types - Emission Rates'!#REF!)</f>
        <v>#REF!</v>
      </c>
      <c r="D1497" s="269" t="e">
        <f>IF('Unit Types - Emission Rates'!#REF!=0,"",'Unit Types - Emission Rates'!#REF!)</f>
        <v>#REF!</v>
      </c>
      <c r="E1497" s="269" t="e">
        <f>IF('Unit Types - Emission Rates'!#REF!="","",'Unit Types - Emission Rates'!#REF!)</f>
        <v>#REF!</v>
      </c>
      <c r="F1497" s="269" t="e">
        <f>IF('Unit Types - Emission Rates'!#REF!="","",'Unit Types - Emission Rates'!#REF!)</f>
        <v>#REF!</v>
      </c>
      <c r="G1497" s="261"/>
      <c r="H1497" s="262"/>
      <c r="I1497" s="259"/>
    </row>
    <row r="1498" spans="1:9" x14ac:dyDescent="0.2">
      <c r="A1498" s="265" t="s">
        <v>433</v>
      </c>
      <c r="B1498" s="269" t="e">
        <f>IF('Unit Types - Emission Rates'!#REF!=0,"",'Unit Types - Emission Rates'!#REF!)</f>
        <v>#REF!</v>
      </c>
      <c r="C1498" s="269" t="e">
        <f>IF('Unit Types - Emission Rates'!#REF!=0,"",'Unit Types - Emission Rates'!#REF!)</f>
        <v>#REF!</v>
      </c>
      <c r="D1498" s="269" t="e">
        <f>IF('Unit Types - Emission Rates'!#REF!=0,"",'Unit Types - Emission Rates'!#REF!)</f>
        <v>#REF!</v>
      </c>
      <c r="E1498" s="269" t="e">
        <f>IF('Unit Types - Emission Rates'!#REF!="","",'Unit Types - Emission Rates'!#REF!)</f>
        <v>#REF!</v>
      </c>
      <c r="F1498" s="269" t="e">
        <f>IF('Unit Types - Emission Rates'!#REF!="","",'Unit Types - Emission Rates'!#REF!)</f>
        <v>#REF!</v>
      </c>
      <c r="G1498" s="261"/>
      <c r="H1498" s="262"/>
      <c r="I1498" s="259"/>
    </row>
    <row r="1499" spans="1:9" x14ac:dyDescent="0.2">
      <c r="A1499" s="265" t="s">
        <v>433</v>
      </c>
      <c r="B1499" s="269" t="e">
        <f>IF('Unit Types - Emission Rates'!#REF!=0,"",'Unit Types - Emission Rates'!#REF!)</f>
        <v>#REF!</v>
      </c>
      <c r="C1499" s="269" t="e">
        <f>IF('Unit Types - Emission Rates'!#REF!=0,"",'Unit Types - Emission Rates'!#REF!)</f>
        <v>#REF!</v>
      </c>
      <c r="D1499" s="269" t="e">
        <f>IF('Unit Types - Emission Rates'!#REF!=0,"",'Unit Types - Emission Rates'!#REF!)</f>
        <v>#REF!</v>
      </c>
      <c r="E1499" s="269" t="e">
        <f>IF('Unit Types - Emission Rates'!#REF!="","",'Unit Types - Emission Rates'!#REF!)</f>
        <v>#REF!</v>
      </c>
      <c r="F1499" s="269" t="e">
        <f>IF('Unit Types - Emission Rates'!#REF!="","",'Unit Types - Emission Rates'!#REF!)</f>
        <v>#REF!</v>
      </c>
      <c r="G1499" s="261"/>
      <c r="H1499" s="262"/>
      <c r="I1499" s="259"/>
    </row>
    <row r="1500" spans="1:9" x14ac:dyDescent="0.2">
      <c r="A1500" s="265" t="s">
        <v>433</v>
      </c>
      <c r="B1500" s="269" t="e">
        <f>IF('Unit Types - Emission Rates'!#REF!=0,"",'Unit Types - Emission Rates'!#REF!)</f>
        <v>#REF!</v>
      </c>
      <c r="C1500" s="269" t="e">
        <f>IF('Unit Types - Emission Rates'!#REF!=0,"",'Unit Types - Emission Rates'!#REF!)</f>
        <v>#REF!</v>
      </c>
      <c r="D1500" s="269" t="e">
        <f>IF('Unit Types - Emission Rates'!#REF!=0,"",'Unit Types - Emission Rates'!#REF!)</f>
        <v>#REF!</v>
      </c>
      <c r="E1500" s="269" t="e">
        <f>IF('Unit Types - Emission Rates'!#REF!="","",'Unit Types - Emission Rates'!#REF!)</f>
        <v>#REF!</v>
      </c>
      <c r="F1500" s="269" t="e">
        <f>IF('Unit Types - Emission Rates'!#REF!="","",'Unit Types - Emission Rates'!#REF!)</f>
        <v>#REF!</v>
      </c>
      <c r="G1500" s="261"/>
      <c r="H1500" s="262"/>
      <c r="I1500" s="259"/>
    </row>
    <row r="1501" spans="1:9" x14ac:dyDescent="0.2">
      <c r="A1501" s="265" t="s">
        <v>433</v>
      </c>
      <c r="B1501" s="269" t="e">
        <f>IF('Unit Types - Emission Rates'!#REF!=0,"",'Unit Types - Emission Rates'!#REF!)</f>
        <v>#REF!</v>
      </c>
      <c r="C1501" s="269" t="e">
        <f>IF('Unit Types - Emission Rates'!#REF!=0,"",'Unit Types - Emission Rates'!#REF!)</f>
        <v>#REF!</v>
      </c>
      <c r="D1501" s="269" t="e">
        <f>IF('Unit Types - Emission Rates'!#REF!=0,"",'Unit Types - Emission Rates'!#REF!)</f>
        <v>#REF!</v>
      </c>
      <c r="E1501" s="269" t="e">
        <f>IF('Unit Types - Emission Rates'!#REF!="","",'Unit Types - Emission Rates'!#REF!)</f>
        <v>#REF!</v>
      </c>
      <c r="F1501" s="269" t="e">
        <f>IF('Unit Types - Emission Rates'!#REF!="","",'Unit Types - Emission Rates'!#REF!)</f>
        <v>#REF!</v>
      </c>
      <c r="G1501" s="261"/>
      <c r="H1501" s="262"/>
      <c r="I1501" s="259"/>
    </row>
    <row r="1502" spans="1:9" x14ac:dyDescent="0.2">
      <c r="A1502" s="265" t="s">
        <v>433</v>
      </c>
      <c r="B1502" s="269" t="e">
        <f>IF('Unit Types - Emission Rates'!#REF!=0,"",'Unit Types - Emission Rates'!#REF!)</f>
        <v>#REF!</v>
      </c>
      <c r="C1502" s="269" t="e">
        <f>IF('Unit Types - Emission Rates'!#REF!=0,"",'Unit Types - Emission Rates'!#REF!)</f>
        <v>#REF!</v>
      </c>
      <c r="D1502" s="269" t="e">
        <f>IF('Unit Types - Emission Rates'!#REF!=0,"",'Unit Types - Emission Rates'!#REF!)</f>
        <v>#REF!</v>
      </c>
      <c r="E1502" s="269" t="e">
        <f>IF('Unit Types - Emission Rates'!#REF!="","",'Unit Types - Emission Rates'!#REF!)</f>
        <v>#REF!</v>
      </c>
      <c r="F1502" s="269" t="e">
        <f>IF('Unit Types - Emission Rates'!#REF!="","",'Unit Types - Emission Rates'!#REF!)</f>
        <v>#REF!</v>
      </c>
      <c r="G1502" s="261"/>
      <c r="H1502" s="262"/>
      <c r="I1502" s="259"/>
    </row>
    <row r="1503" spans="1:9" x14ac:dyDescent="0.2">
      <c r="A1503" s="265" t="s">
        <v>433</v>
      </c>
      <c r="B1503" s="269" t="e">
        <f>IF('Unit Types - Emission Rates'!#REF!=0,"",'Unit Types - Emission Rates'!#REF!)</f>
        <v>#REF!</v>
      </c>
      <c r="C1503" s="269" t="e">
        <f>IF('Unit Types - Emission Rates'!#REF!=0,"",'Unit Types - Emission Rates'!#REF!)</f>
        <v>#REF!</v>
      </c>
      <c r="D1503" s="269" t="e">
        <f>IF('Unit Types - Emission Rates'!#REF!=0,"",'Unit Types - Emission Rates'!#REF!)</f>
        <v>#REF!</v>
      </c>
      <c r="E1503" s="269" t="e">
        <f>IF('Unit Types - Emission Rates'!#REF!="","",'Unit Types - Emission Rates'!#REF!)</f>
        <v>#REF!</v>
      </c>
      <c r="F1503" s="269" t="e">
        <f>IF('Unit Types - Emission Rates'!#REF!="","",'Unit Types - Emission Rates'!#REF!)</f>
        <v>#REF!</v>
      </c>
      <c r="G1503" s="261"/>
      <c r="H1503" s="262"/>
      <c r="I1503" s="259"/>
    </row>
    <row r="1504" spans="1:9" x14ac:dyDescent="0.2">
      <c r="A1504" s="265" t="s">
        <v>433</v>
      </c>
      <c r="B1504" s="269" t="e">
        <f>IF('Unit Types - Emission Rates'!#REF!=0,"",'Unit Types - Emission Rates'!#REF!)</f>
        <v>#REF!</v>
      </c>
      <c r="C1504" s="269" t="e">
        <f>IF('Unit Types - Emission Rates'!#REF!=0,"",'Unit Types - Emission Rates'!#REF!)</f>
        <v>#REF!</v>
      </c>
      <c r="D1504" s="269" t="e">
        <f>IF('Unit Types - Emission Rates'!#REF!=0,"",'Unit Types - Emission Rates'!#REF!)</f>
        <v>#REF!</v>
      </c>
      <c r="E1504" s="269" t="e">
        <f>IF('Unit Types - Emission Rates'!#REF!="","",'Unit Types - Emission Rates'!#REF!)</f>
        <v>#REF!</v>
      </c>
      <c r="F1504" s="269" t="e">
        <f>IF('Unit Types - Emission Rates'!#REF!="","",'Unit Types - Emission Rates'!#REF!)</f>
        <v>#REF!</v>
      </c>
      <c r="G1504" s="261"/>
      <c r="H1504" s="262"/>
      <c r="I1504" s="259"/>
    </row>
    <row r="1505" spans="1:9" x14ac:dyDescent="0.2">
      <c r="A1505" s="265" t="s">
        <v>433</v>
      </c>
      <c r="B1505" s="269" t="e">
        <f>IF('Unit Types - Emission Rates'!#REF!=0,"",'Unit Types - Emission Rates'!#REF!)</f>
        <v>#REF!</v>
      </c>
      <c r="C1505" s="269" t="e">
        <f>IF('Unit Types - Emission Rates'!#REF!=0,"",'Unit Types - Emission Rates'!#REF!)</f>
        <v>#REF!</v>
      </c>
      <c r="D1505" s="269" t="e">
        <f>IF('Unit Types - Emission Rates'!#REF!=0,"",'Unit Types - Emission Rates'!#REF!)</f>
        <v>#REF!</v>
      </c>
      <c r="E1505" s="269" t="e">
        <f>IF('Unit Types - Emission Rates'!#REF!="","",'Unit Types - Emission Rates'!#REF!)</f>
        <v>#REF!</v>
      </c>
      <c r="F1505" s="269" t="e">
        <f>IF('Unit Types - Emission Rates'!#REF!="","",'Unit Types - Emission Rates'!#REF!)</f>
        <v>#REF!</v>
      </c>
      <c r="G1505" s="261"/>
      <c r="H1505" s="262"/>
      <c r="I1505" s="259"/>
    </row>
    <row r="1506" spans="1:9" x14ac:dyDescent="0.2">
      <c r="A1506" s="265" t="s">
        <v>433</v>
      </c>
      <c r="B1506" s="269" t="e">
        <f>IF('Unit Types - Emission Rates'!#REF!=0,"",'Unit Types - Emission Rates'!#REF!)</f>
        <v>#REF!</v>
      </c>
      <c r="C1506" s="269" t="e">
        <f>IF('Unit Types - Emission Rates'!#REF!=0,"",'Unit Types - Emission Rates'!#REF!)</f>
        <v>#REF!</v>
      </c>
      <c r="D1506" s="269" t="e">
        <f>IF('Unit Types - Emission Rates'!#REF!=0,"",'Unit Types - Emission Rates'!#REF!)</f>
        <v>#REF!</v>
      </c>
      <c r="E1506" s="269" t="e">
        <f>IF('Unit Types - Emission Rates'!#REF!="","",'Unit Types - Emission Rates'!#REF!)</f>
        <v>#REF!</v>
      </c>
      <c r="F1506" s="269" t="e">
        <f>IF('Unit Types - Emission Rates'!#REF!="","",'Unit Types - Emission Rates'!#REF!)</f>
        <v>#REF!</v>
      </c>
      <c r="G1506" s="261"/>
      <c r="H1506" s="262"/>
      <c r="I1506" s="259"/>
    </row>
    <row r="1507" spans="1:9" x14ac:dyDescent="0.2">
      <c r="A1507" s="265" t="s">
        <v>433</v>
      </c>
      <c r="B1507" s="269" t="e">
        <f>IF('Unit Types - Emission Rates'!#REF!=0,"",'Unit Types - Emission Rates'!#REF!)</f>
        <v>#REF!</v>
      </c>
      <c r="C1507" s="269" t="e">
        <f>IF('Unit Types - Emission Rates'!#REF!=0,"",'Unit Types - Emission Rates'!#REF!)</f>
        <v>#REF!</v>
      </c>
      <c r="D1507" s="269" t="e">
        <f>IF('Unit Types - Emission Rates'!#REF!=0,"",'Unit Types - Emission Rates'!#REF!)</f>
        <v>#REF!</v>
      </c>
      <c r="E1507" s="269" t="e">
        <f>IF('Unit Types - Emission Rates'!#REF!="","",'Unit Types - Emission Rates'!#REF!)</f>
        <v>#REF!</v>
      </c>
      <c r="F1507" s="269" t="e">
        <f>IF('Unit Types - Emission Rates'!#REF!="","",'Unit Types - Emission Rates'!#REF!)</f>
        <v>#REF!</v>
      </c>
      <c r="G1507" s="261"/>
      <c r="H1507" s="262"/>
      <c r="I1507" s="259"/>
    </row>
    <row r="1508" spans="1:9" x14ac:dyDescent="0.2">
      <c r="A1508" s="265" t="s">
        <v>433</v>
      </c>
      <c r="B1508" s="269" t="e">
        <f>IF('Unit Types - Emission Rates'!#REF!=0,"",'Unit Types - Emission Rates'!#REF!)</f>
        <v>#REF!</v>
      </c>
      <c r="C1508" s="269" t="e">
        <f>IF('Unit Types - Emission Rates'!#REF!=0,"",'Unit Types - Emission Rates'!#REF!)</f>
        <v>#REF!</v>
      </c>
      <c r="D1508" s="269" t="e">
        <f>IF('Unit Types - Emission Rates'!#REF!=0,"",'Unit Types - Emission Rates'!#REF!)</f>
        <v>#REF!</v>
      </c>
      <c r="E1508" s="269" t="e">
        <f>IF('Unit Types - Emission Rates'!#REF!="","",'Unit Types - Emission Rates'!#REF!)</f>
        <v>#REF!</v>
      </c>
      <c r="F1508" s="269" t="e">
        <f>IF('Unit Types - Emission Rates'!#REF!="","",'Unit Types - Emission Rates'!#REF!)</f>
        <v>#REF!</v>
      </c>
      <c r="G1508" s="261"/>
      <c r="H1508" s="262"/>
      <c r="I1508" s="259"/>
    </row>
    <row r="1509" spans="1:9" x14ac:dyDescent="0.2">
      <c r="A1509" s="265" t="s">
        <v>433</v>
      </c>
      <c r="B1509" s="269" t="e">
        <f>IF('Unit Types - Emission Rates'!#REF!=0,"",'Unit Types - Emission Rates'!#REF!)</f>
        <v>#REF!</v>
      </c>
      <c r="C1509" s="269" t="e">
        <f>IF('Unit Types - Emission Rates'!#REF!=0,"",'Unit Types - Emission Rates'!#REF!)</f>
        <v>#REF!</v>
      </c>
      <c r="D1509" s="269" t="e">
        <f>IF('Unit Types - Emission Rates'!#REF!=0,"",'Unit Types - Emission Rates'!#REF!)</f>
        <v>#REF!</v>
      </c>
      <c r="E1509" s="269" t="e">
        <f>IF('Unit Types - Emission Rates'!#REF!="","",'Unit Types - Emission Rates'!#REF!)</f>
        <v>#REF!</v>
      </c>
      <c r="F1509" s="269" t="e">
        <f>IF('Unit Types - Emission Rates'!#REF!="","",'Unit Types - Emission Rates'!#REF!)</f>
        <v>#REF!</v>
      </c>
      <c r="G1509" s="261"/>
      <c r="H1509" s="262"/>
      <c r="I1509" s="259"/>
    </row>
    <row r="1510" spans="1:9" x14ac:dyDescent="0.2">
      <c r="A1510" s="265" t="s">
        <v>433</v>
      </c>
      <c r="B1510" s="269" t="e">
        <f>IF('Unit Types - Emission Rates'!#REF!=0,"",'Unit Types - Emission Rates'!#REF!)</f>
        <v>#REF!</v>
      </c>
      <c r="C1510" s="269" t="e">
        <f>IF('Unit Types - Emission Rates'!#REF!=0,"",'Unit Types - Emission Rates'!#REF!)</f>
        <v>#REF!</v>
      </c>
      <c r="D1510" s="269" t="e">
        <f>IF('Unit Types - Emission Rates'!#REF!=0,"",'Unit Types - Emission Rates'!#REF!)</f>
        <v>#REF!</v>
      </c>
      <c r="E1510" s="269" t="e">
        <f>IF('Unit Types - Emission Rates'!#REF!="","",'Unit Types - Emission Rates'!#REF!)</f>
        <v>#REF!</v>
      </c>
      <c r="F1510" s="269" t="e">
        <f>IF('Unit Types - Emission Rates'!#REF!="","",'Unit Types - Emission Rates'!#REF!)</f>
        <v>#REF!</v>
      </c>
      <c r="G1510" s="261"/>
      <c r="H1510" s="262"/>
      <c r="I1510" s="259"/>
    </row>
    <row r="1511" spans="1:9" x14ac:dyDescent="0.2">
      <c r="A1511" s="265" t="s">
        <v>433</v>
      </c>
      <c r="B1511" s="269" t="e">
        <f>IF('Unit Types - Emission Rates'!#REF!=0,"",'Unit Types - Emission Rates'!#REF!)</f>
        <v>#REF!</v>
      </c>
      <c r="C1511" s="269" t="e">
        <f>IF('Unit Types - Emission Rates'!#REF!=0,"",'Unit Types - Emission Rates'!#REF!)</f>
        <v>#REF!</v>
      </c>
      <c r="D1511" s="269" t="e">
        <f>IF('Unit Types - Emission Rates'!#REF!=0,"",'Unit Types - Emission Rates'!#REF!)</f>
        <v>#REF!</v>
      </c>
      <c r="E1511" s="269" t="e">
        <f>IF('Unit Types - Emission Rates'!#REF!="","",'Unit Types - Emission Rates'!#REF!)</f>
        <v>#REF!</v>
      </c>
      <c r="F1511" s="269" t="e">
        <f>IF('Unit Types - Emission Rates'!#REF!="","",'Unit Types - Emission Rates'!#REF!)</f>
        <v>#REF!</v>
      </c>
      <c r="G1511" s="261"/>
      <c r="H1511" s="262"/>
      <c r="I1511" s="259"/>
    </row>
    <row r="1512" spans="1:9" x14ac:dyDescent="0.2">
      <c r="A1512" s="265" t="s">
        <v>433</v>
      </c>
      <c r="B1512" s="269" t="e">
        <f>IF('Unit Types - Emission Rates'!#REF!=0,"",'Unit Types - Emission Rates'!#REF!)</f>
        <v>#REF!</v>
      </c>
      <c r="C1512" s="269" t="e">
        <f>IF('Unit Types - Emission Rates'!#REF!=0,"",'Unit Types - Emission Rates'!#REF!)</f>
        <v>#REF!</v>
      </c>
      <c r="D1512" s="269" t="e">
        <f>IF('Unit Types - Emission Rates'!#REF!=0,"",'Unit Types - Emission Rates'!#REF!)</f>
        <v>#REF!</v>
      </c>
      <c r="E1512" s="269" t="e">
        <f>IF('Unit Types - Emission Rates'!#REF!="","",'Unit Types - Emission Rates'!#REF!)</f>
        <v>#REF!</v>
      </c>
      <c r="F1512" s="269" t="e">
        <f>IF('Unit Types - Emission Rates'!#REF!="","",'Unit Types - Emission Rates'!#REF!)</f>
        <v>#REF!</v>
      </c>
      <c r="G1512" s="261"/>
      <c r="H1512" s="262"/>
      <c r="I1512" s="259"/>
    </row>
    <row r="1513" spans="1:9" x14ac:dyDescent="0.2">
      <c r="A1513" s="265" t="s">
        <v>433</v>
      </c>
      <c r="B1513" s="269" t="e">
        <f>IF('Unit Types - Emission Rates'!#REF!=0,"",'Unit Types - Emission Rates'!#REF!)</f>
        <v>#REF!</v>
      </c>
      <c r="C1513" s="269" t="e">
        <f>IF('Unit Types - Emission Rates'!#REF!=0,"",'Unit Types - Emission Rates'!#REF!)</f>
        <v>#REF!</v>
      </c>
      <c r="D1513" s="269" t="e">
        <f>IF('Unit Types - Emission Rates'!#REF!=0,"",'Unit Types - Emission Rates'!#REF!)</f>
        <v>#REF!</v>
      </c>
      <c r="E1513" s="269" t="e">
        <f>IF('Unit Types - Emission Rates'!#REF!="","",'Unit Types - Emission Rates'!#REF!)</f>
        <v>#REF!</v>
      </c>
      <c r="F1513" s="269" t="e">
        <f>IF('Unit Types - Emission Rates'!#REF!="","",'Unit Types - Emission Rates'!#REF!)</f>
        <v>#REF!</v>
      </c>
      <c r="G1513" s="261"/>
      <c r="H1513" s="262"/>
      <c r="I1513" s="259"/>
    </row>
    <row r="1514" spans="1:9" x14ac:dyDescent="0.2">
      <c r="A1514" s="265" t="s">
        <v>433</v>
      </c>
      <c r="B1514" s="269" t="e">
        <f>IF('Unit Types - Emission Rates'!#REF!=0,"",'Unit Types - Emission Rates'!#REF!)</f>
        <v>#REF!</v>
      </c>
      <c r="C1514" s="269" t="e">
        <f>IF('Unit Types - Emission Rates'!#REF!=0,"",'Unit Types - Emission Rates'!#REF!)</f>
        <v>#REF!</v>
      </c>
      <c r="D1514" s="269" t="e">
        <f>IF('Unit Types - Emission Rates'!#REF!=0,"",'Unit Types - Emission Rates'!#REF!)</f>
        <v>#REF!</v>
      </c>
      <c r="E1514" s="269" t="e">
        <f>IF('Unit Types - Emission Rates'!#REF!="","",'Unit Types - Emission Rates'!#REF!)</f>
        <v>#REF!</v>
      </c>
      <c r="F1514" s="269" t="e">
        <f>IF('Unit Types - Emission Rates'!#REF!="","",'Unit Types - Emission Rates'!#REF!)</f>
        <v>#REF!</v>
      </c>
      <c r="G1514" s="261"/>
      <c r="H1514" s="262"/>
      <c r="I1514" s="259"/>
    </row>
    <row r="1515" spans="1:9" x14ac:dyDescent="0.2">
      <c r="A1515" s="265" t="s">
        <v>433</v>
      </c>
      <c r="B1515" s="269" t="e">
        <f>IF('Unit Types - Emission Rates'!#REF!=0,"",'Unit Types - Emission Rates'!#REF!)</f>
        <v>#REF!</v>
      </c>
      <c r="C1515" s="269" t="e">
        <f>IF('Unit Types - Emission Rates'!#REF!=0,"",'Unit Types - Emission Rates'!#REF!)</f>
        <v>#REF!</v>
      </c>
      <c r="D1515" s="269" t="e">
        <f>IF('Unit Types - Emission Rates'!#REF!=0,"",'Unit Types - Emission Rates'!#REF!)</f>
        <v>#REF!</v>
      </c>
      <c r="E1515" s="269" t="e">
        <f>IF('Unit Types - Emission Rates'!#REF!="","",'Unit Types - Emission Rates'!#REF!)</f>
        <v>#REF!</v>
      </c>
      <c r="F1515" s="269" t="e">
        <f>IF('Unit Types - Emission Rates'!#REF!="","",'Unit Types - Emission Rates'!#REF!)</f>
        <v>#REF!</v>
      </c>
      <c r="G1515" s="261"/>
      <c r="H1515" s="262"/>
      <c r="I1515" s="259"/>
    </row>
    <row r="1516" spans="1:9" x14ac:dyDescent="0.2">
      <c r="A1516" s="265" t="s">
        <v>433</v>
      </c>
      <c r="B1516" s="269" t="e">
        <f>IF('Unit Types - Emission Rates'!#REF!=0,"",'Unit Types - Emission Rates'!#REF!)</f>
        <v>#REF!</v>
      </c>
      <c r="C1516" s="269" t="e">
        <f>IF('Unit Types - Emission Rates'!#REF!=0,"",'Unit Types - Emission Rates'!#REF!)</f>
        <v>#REF!</v>
      </c>
      <c r="D1516" s="269" t="e">
        <f>IF('Unit Types - Emission Rates'!#REF!=0,"",'Unit Types - Emission Rates'!#REF!)</f>
        <v>#REF!</v>
      </c>
      <c r="E1516" s="269" t="e">
        <f>IF('Unit Types - Emission Rates'!#REF!="","",'Unit Types - Emission Rates'!#REF!)</f>
        <v>#REF!</v>
      </c>
      <c r="F1516" s="269" t="e">
        <f>IF('Unit Types - Emission Rates'!#REF!="","",'Unit Types - Emission Rates'!#REF!)</f>
        <v>#REF!</v>
      </c>
      <c r="G1516" s="261"/>
      <c r="H1516" s="262"/>
      <c r="I1516" s="259"/>
    </row>
    <row r="1517" spans="1:9" x14ac:dyDescent="0.2">
      <c r="A1517" s="265" t="s">
        <v>433</v>
      </c>
      <c r="B1517" s="269" t="e">
        <f>IF('Unit Types - Emission Rates'!#REF!=0,"",'Unit Types - Emission Rates'!#REF!)</f>
        <v>#REF!</v>
      </c>
      <c r="C1517" s="269" t="e">
        <f>IF('Unit Types - Emission Rates'!#REF!=0,"",'Unit Types - Emission Rates'!#REF!)</f>
        <v>#REF!</v>
      </c>
      <c r="D1517" s="269" t="e">
        <f>IF('Unit Types - Emission Rates'!#REF!=0,"",'Unit Types - Emission Rates'!#REF!)</f>
        <v>#REF!</v>
      </c>
      <c r="E1517" s="269" t="e">
        <f>IF('Unit Types - Emission Rates'!#REF!="","",'Unit Types - Emission Rates'!#REF!)</f>
        <v>#REF!</v>
      </c>
      <c r="F1517" s="269" t="e">
        <f>IF('Unit Types - Emission Rates'!#REF!="","",'Unit Types - Emission Rates'!#REF!)</f>
        <v>#REF!</v>
      </c>
      <c r="G1517" s="261"/>
      <c r="H1517" s="262"/>
      <c r="I1517" s="259"/>
    </row>
    <row r="1518" spans="1:9" x14ac:dyDescent="0.2">
      <c r="A1518" s="265" t="s">
        <v>433</v>
      </c>
      <c r="B1518" s="269" t="e">
        <f>IF('Unit Types - Emission Rates'!#REF!=0,"",'Unit Types - Emission Rates'!#REF!)</f>
        <v>#REF!</v>
      </c>
      <c r="C1518" s="269" t="e">
        <f>IF('Unit Types - Emission Rates'!#REF!=0,"",'Unit Types - Emission Rates'!#REF!)</f>
        <v>#REF!</v>
      </c>
      <c r="D1518" s="269" t="e">
        <f>IF('Unit Types - Emission Rates'!#REF!=0,"",'Unit Types - Emission Rates'!#REF!)</f>
        <v>#REF!</v>
      </c>
      <c r="E1518" s="269" t="e">
        <f>IF('Unit Types - Emission Rates'!#REF!="","",'Unit Types - Emission Rates'!#REF!)</f>
        <v>#REF!</v>
      </c>
      <c r="F1518" s="269" t="e">
        <f>IF('Unit Types - Emission Rates'!#REF!="","",'Unit Types - Emission Rates'!#REF!)</f>
        <v>#REF!</v>
      </c>
      <c r="G1518" s="261"/>
      <c r="H1518" s="262"/>
      <c r="I1518" s="259"/>
    </row>
    <row r="1519" spans="1:9" x14ac:dyDescent="0.2">
      <c r="A1519" s="265" t="s">
        <v>433</v>
      </c>
      <c r="B1519" s="269" t="e">
        <f>IF('Unit Types - Emission Rates'!#REF!=0,"",'Unit Types - Emission Rates'!#REF!)</f>
        <v>#REF!</v>
      </c>
      <c r="C1519" s="269" t="e">
        <f>IF('Unit Types - Emission Rates'!#REF!=0,"",'Unit Types - Emission Rates'!#REF!)</f>
        <v>#REF!</v>
      </c>
      <c r="D1519" s="269" t="e">
        <f>IF('Unit Types - Emission Rates'!#REF!=0,"",'Unit Types - Emission Rates'!#REF!)</f>
        <v>#REF!</v>
      </c>
      <c r="E1519" s="269" t="e">
        <f>IF('Unit Types - Emission Rates'!#REF!="","",'Unit Types - Emission Rates'!#REF!)</f>
        <v>#REF!</v>
      </c>
      <c r="F1519" s="269" t="e">
        <f>IF('Unit Types - Emission Rates'!#REF!="","",'Unit Types - Emission Rates'!#REF!)</f>
        <v>#REF!</v>
      </c>
      <c r="G1519" s="261"/>
      <c r="H1519" s="262"/>
      <c r="I1519" s="259"/>
    </row>
    <row r="1520" spans="1:9" x14ac:dyDescent="0.2">
      <c r="A1520" s="265" t="s">
        <v>433</v>
      </c>
      <c r="B1520" s="269" t="e">
        <f>IF('Unit Types - Emission Rates'!#REF!=0,"",'Unit Types - Emission Rates'!#REF!)</f>
        <v>#REF!</v>
      </c>
      <c r="C1520" s="269" t="e">
        <f>IF('Unit Types - Emission Rates'!#REF!=0,"",'Unit Types - Emission Rates'!#REF!)</f>
        <v>#REF!</v>
      </c>
      <c r="D1520" s="269" t="e">
        <f>IF('Unit Types - Emission Rates'!#REF!=0,"",'Unit Types - Emission Rates'!#REF!)</f>
        <v>#REF!</v>
      </c>
      <c r="E1520" s="269" t="e">
        <f>IF('Unit Types - Emission Rates'!#REF!="","",'Unit Types - Emission Rates'!#REF!)</f>
        <v>#REF!</v>
      </c>
      <c r="F1520" s="269" t="e">
        <f>IF('Unit Types - Emission Rates'!#REF!="","",'Unit Types - Emission Rates'!#REF!)</f>
        <v>#REF!</v>
      </c>
      <c r="G1520" s="261"/>
      <c r="H1520" s="262"/>
      <c r="I1520" s="259"/>
    </row>
    <row r="1521" spans="1:9" x14ac:dyDescent="0.2">
      <c r="A1521" s="265" t="s">
        <v>433</v>
      </c>
      <c r="B1521" s="269" t="e">
        <f>IF('Unit Types - Emission Rates'!#REF!=0,"",'Unit Types - Emission Rates'!#REF!)</f>
        <v>#REF!</v>
      </c>
      <c r="C1521" s="269" t="e">
        <f>IF('Unit Types - Emission Rates'!#REF!=0,"",'Unit Types - Emission Rates'!#REF!)</f>
        <v>#REF!</v>
      </c>
      <c r="D1521" s="269" t="e">
        <f>IF('Unit Types - Emission Rates'!#REF!=0,"",'Unit Types - Emission Rates'!#REF!)</f>
        <v>#REF!</v>
      </c>
      <c r="E1521" s="269" t="e">
        <f>IF('Unit Types - Emission Rates'!#REF!="","",'Unit Types - Emission Rates'!#REF!)</f>
        <v>#REF!</v>
      </c>
      <c r="F1521" s="269" t="e">
        <f>IF('Unit Types - Emission Rates'!#REF!="","",'Unit Types - Emission Rates'!#REF!)</f>
        <v>#REF!</v>
      </c>
      <c r="G1521" s="261"/>
      <c r="H1521" s="262"/>
      <c r="I1521" s="259"/>
    </row>
    <row r="1522" spans="1:9" x14ac:dyDescent="0.2">
      <c r="A1522" s="265" t="s">
        <v>433</v>
      </c>
      <c r="B1522" s="269" t="e">
        <f>IF('Unit Types - Emission Rates'!#REF!=0,"",'Unit Types - Emission Rates'!#REF!)</f>
        <v>#REF!</v>
      </c>
      <c r="C1522" s="269" t="e">
        <f>IF('Unit Types - Emission Rates'!#REF!=0,"",'Unit Types - Emission Rates'!#REF!)</f>
        <v>#REF!</v>
      </c>
      <c r="D1522" s="269" t="e">
        <f>IF('Unit Types - Emission Rates'!#REF!=0,"",'Unit Types - Emission Rates'!#REF!)</f>
        <v>#REF!</v>
      </c>
      <c r="E1522" s="269" t="e">
        <f>IF('Unit Types - Emission Rates'!#REF!="","",'Unit Types - Emission Rates'!#REF!)</f>
        <v>#REF!</v>
      </c>
      <c r="F1522" s="269" t="e">
        <f>IF('Unit Types - Emission Rates'!#REF!="","",'Unit Types - Emission Rates'!#REF!)</f>
        <v>#REF!</v>
      </c>
      <c r="G1522" s="261"/>
      <c r="H1522" s="262"/>
      <c r="I1522" s="259"/>
    </row>
    <row r="1523" spans="1:9" x14ac:dyDescent="0.2">
      <c r="A1523" s="265" t="s">
        <v>433</v>
      </c>
      <c r="B1523" s="269" t="e">
        <f>IF('Unit Types - Emission Rates'!#REF!=0,"",'Unit Types - Emission Rates'!#REF!)</f>
        <v>#REF!</v>
      </c>
      <c r="C1523" s="269" t="e">
        <f>IF('Unit Types - Emission Rates'!#REF!=0,"",'Unit Types - Emission Rates'!#REF!)</f>
        <v>#REF!</v>
      </c>
      <c r="D1523" s="269" t="e">
        <f>IF('Unit Types - Emission Rates'!#REF!=0,"",'Unit Types - Emission Rates'!#REF!)</f>
        <v>#REF!</v>
      </c>
      <c r="E1523" s="269" t="e">
        <f>IF('Unit Types - Emission Rates'!#REF!="","",'Unit Types - Emission Rates'!#REF!)</f>
        <v>#REF!</v>
      </c>
      <c r="F1523" s="269" t="e">
        <f>IF('Unit Types - Emission Rates'!#REF!="","",'Unit Types - Emission Rates'!#REF!)</f>
        <v>#REF!</v>
      </c>
      <c r="G1523" s="261"/>
      <c r="H1523" s="262"/>
      <c r="I1523" s="259"/>
    </row>
    <row r="1524" spans="1:9" x14ac:dyDescent="0.2">
      <c r="A1524" s="265" t="s">
        <v>433</v>
      </c>
      <c r="B1524" s="269" t="e">
        <f>IF('Unit Types - Emission Rates'!#REF!=0,"",'Unit Types - Emission Rates'!#REF!)</f>
        <v>#REF!</v>
      </c>
      <c r="C1524" s="269" t="e">
        <f>IF('Unit Types - Emission Rates'!#REF!=0,"",'Unit Types - Emission Rates'!#REF!)</f>
        <v>#REF!</v>
      </c>
      <c r="D1524" s="269" t="e">
        <f>IF('Unit Types - Emission Rates'!#REF!=0,"",'Unit Types - Emission Rates'!#REF!)</f>
        <v>#REF!</v>
      </c>
      <c r="E1524" s="269" t="e">
        <f>IF('Unit Types - Emission Rates'!#REF!="","",'Unit Types - Emission Rates'!#REF!)</f>
        <v>#REF!</v>
      </c>
      <c r="F1524" s="269" t="e">
        <f>IF('Unit Types - Emission Rates'!#REF!="","",'Unit Types - Emission Rates'!#REF!)</f>
        <v>#REF!</v>
      </c>
      <c r="G1524" s="261"/>
      <c r="H1524" s="262"/>
      <c r="I1524" s="259"/>
    </row>
    <row r="1525" spans="1:9" x14ac:dyDescent="0.2">
      <c r="A1525" s="265" t="s">
        <v>433</v>
      </c>
      <c r="B1525" s="269" t="e">
        <f>IF('Unit Types - Emission Rates'!#REF!=0,"",'Unit Types - Emission Rates'!#REF!)</f>
        <v>#REF!</v>
      </c>
      <c r="C1525" s="269" t="e">
        <f>IF('Unit Types - Emission Rates'!#REF!=0,"",'Unit Types - Emission Rates'!#REF!)</f>
        <v>#REF!</v>
      </c>
      <c r="D1525" s="269" t="e">
        <f>IF('Unit Types - Emission Rates'!#REF!=0,"",'Unit Types - Emission Rates'!#REF!)</f>
        <v>#REF!</v>
      </c>
      <c r="E1525" s="269" t="e">
        <f>IF('Unit Types - Emission Rates'!#REF!="","",'Unit Types - Emission Rates'!#REF!)</f>
        <v>#REF!</v>
      </c>
      <c r="F1525" s="269" t="e">
        <f>IF('Unit Types - Emission Rates'!#REF!="","",'Unit Types - Emission Rates'!#REF!)</f>
        <v>#REF!</v>
      </c>
      <c r="G1525" s="261"/>
      <c r="H1525" s="262"/>
      <c r="I1525" s="259"/>
    </row>
    <row r="1526" spans="1:9" x14ac:dyDescent="0.2">
      <c r="A1526" s="265" t="s">
        <v>433</v>
      </c>
      <c r="B1526" s="269" t="e">
        <f>IF('Unit Types - Emission Rates'!#REF!=0,"",'Unit Types - Emission Rates'!#REF!)</f>
        <v>#REF!</v>
      </c>
      <c r="C1526" s="269" t="e">
        <f>IF('Unit Types - Emission Rates'!#REF!=0,"",'Unit Types - Emission Rates'!#REF!)</f>
        <v>#REF!</v>
      </c>
      <c r="D1526" s="269" t="e">
        <f>IF('Unit Types - Emission Rates'!#REF!=0,"",'Unit Types - Emission Rates'!#REF!)</f>
        <v>#REF!</v>
      </c>
      <c r="E1526" s="269" t="e">
        <f>IF('Unit Types - Emission Rates'!#REF!="","",'Unit Types - Emission Rates'!#REF!)</f>
        <v>#REF!</v>
      </c>
      <c r="F1526" s="269" t="e">
        <f>IF('Unit Types - Emission Rates'!#REF!="","",'Unit Types - Emission Rates'!#REF!)</f>
        <v>#REF!</v>
      </c>
      <c r="G1526" s="261"/>
      <c r="H1526" s="262"/>
      <c r="I1526" s="259"/>
    </row>
    <row r="1527" spans="1:9" x14ac:dyDescent="0.2">
      <c r="A1527" s="265" t="s">
        <v>433</v>
      </c>
      <c r="B1527" s="269" t="e">
        <f>IF('Unit Types - Emission Rates'!#REF!=0,"",'Unit Types - Emission Rates'!#REF!)</f>
        <v>#REF!</v>
      </c>
      <c r="C1527" s="269" t="e">
        <f>IF('Unit Types - Emission Rates'!#REF!=0,"",'Unit Types - Emission Rates'!#REF!)</f>
        <v>#REF!</v>
      </c>
      <c r="D1527" s="269" t="e">
        <f>IF('Unit Types - Emission Rates'!#REF!=0,"",'Unit Types - Emission Rates'!#REF!)</f>
        <v>#REF!</v>
      </c>
      <c r="E1527" s="269" t="e">
        <f>IF('Unit Types - Emission Rates'!#REF!="","",'Unit Types - Emission Rates'!#REF!)</f>
        <v>#REF!</v>
      </c>
      <c r="F1527" s="269" t="e">
        <f>IF('Unit Types - Emission Rates'!#REF!="","",'Unit Types - Emission Rates'!#REF!)</f>
        <v>#REF!</v>
      </c>
      <c r="G1527" s="261"/>
      <c r="H1527" s="262"/>
      <c r="I1527" s="259"/>
    </row>
    <row r="1528" spans="1:9" x14ac:dyDescent="0.2">
      <c r="A1528" s="265" t="s">
        <v>433</v>
      </c>
      <c r="B1528" s="269" t="e">
        <f>IF('Unit Types - Emission Rates'!#REF!=0,"",'Unit Types - Emission Rates'!#REF!)</f>
        <v>#REF!</v>
      </c>
      <c r="C1528" s="269" t="e">
        <f>IF('Unit Types - Emission Rates'!#REF!=0,"",'Unit Types - Emission Rates'!#REF!)</f>
        <v>#REF!</v>
      </c>
      <c r="D1528" s="269" t="e">
        <f>IF('Unit Types - Emission Rates'!#REF!=0,"",'Unit Types - Emission Rates'!#REF!)</f>
        <v>#REF!</v>
      </c>
      <c r="E1528" s="269" t="e">
        <f>IF('Unit Types - Emission Rates'!#REF!="","",'Unit Types - Emission Rates'!#REF!)</f>
        <v>#REF!</v>
      </c>
      <c r="F1528" s="269" t="e">
        <f>IF('Unit Types - Emission Rates'!#REF!="","",'Unit Types - Emission Rates'!#REF!)</f>
        <v>#REF!</v>
      </c>
      <c r="G1528" s="261"/>
      <c r="H1528" s="262"/>
      <c r="I1528" s="259"/>
    </row>
    <row r="1529" spans="1:9" x14ac:dyDescent="0.2">
      <c r="A1529" s="265" t="s">
        <v>433</v>
      </c>
      <c r="B1529" s="269" t="e">
        <f>IF('Unit Types - Emission Rates'!#REF!=0,"",'Unit Types - Emission Rates'!#REF!)</f>
        <v>#REF!</v>
      </c>
      <c r="C1529" s="269" t="e">
        <f>IF('Unit Types - Emission Rates'!#REF!=0,"",'Unit Types - Emission Rates'!#REF!)</f>
        <v>#REF!</v>
      </c>
      <c r="D1529" s="269" t="e">
        <f>IF('Unit Types - Emission Rates'!#REF!=0,"",'Unit Types - Emission Rates'!#REF!)</f>
        <v>#REF!</v>
      </c>
      <c r="E1529" s="269" t="e">
        <f>IF('Unit Types - Emission Rates'!#REF!="","",'Unit Types - Emission Rates'!#REF!)</f>
        <v>#REF!</v>
      </c>
      <c r="F1529" s="269" t="e">
        <f>IF('Unit Types - Emission Rates'!#REF!="","",'Unit Types - Emission Rates'!#REF!)</f>
        <v>#REF!</v>
      </c>
      <c r="G1529" s="261"/>
      <c r="H1529" s="262"/>
      <c r="I1529" s="259"/>
    </row>
    <row r="1530" spans="1:9" x14ac:dyDescent="0.2">
      <c r="A1530" s="265" t="s">
        <v>433</v>
      </c>
      <c r="B1530" s="269" t="e">
        <f>IF('Unit Types - Emission Rates'!#REF!=0,"",'Unit Types - Emission Rates'!#REF!)</f>
        <v>#REF!</v>
      </c>
      <c r="C1530" s="269" t="e">
        <f>IF('Unit Types - Emission Rates'!#REF!=0,"",'Unit Types - Emission Rates'!#REF!)</f>
        <v>#REF!</v>
      </c>
      <c r="D1530" s="269" t="e">
        <f>IF('Unit Types - Emission Rates'!#REF!=0,"",'Unit Types - Emission Rates'!#REF!)</f>
        <v>#REF!</v>
      </c>
      <c r="E1530" s="269" t="e">
        <f>IF('Unit Types - Emission Rates'!#REF!="","",'Unit Types - Emission Rates'!#REF!)</f>
        <v>#REF!</v>
      </c>
      <c r="F1530" s="269" t="e">
        <f>IF('Unit Types - Emission Rates'!#REF!="","",'Unit Types - Emission Rates'!#REF!)</f>
        <v>#REF!</v>
      </c>
      <c r="G1530" s="261"/>
      <c r="H1530" s="262"/>
      <c r="I1530" s="259"/>
    </row>
    <row r="1531" spans="1:9" x14ac:dyDescent="0.2">
      <c r="A1531" s="265" t="s">
        <v>433</v>
      </c>
      <c r="B1531" s="269" t="e">
        <f>IF('Unit Types - Emission Rates'!#REF!=0,"",'Unit Types - Emission Rates'!#REF!)</f>
        <v>#REF!</v>
      </c>
      <c r="C1531" s="269" t="e">
        <f>IF('Unit Types - Emission Rates'!#REF!=0,"",'Unit Types - Emission Rates'!#REF!)</f>
        <v>#REF!</v>
      </c>
      <c r="D1531" s="269" t="e">
        <f>IF('Unit Types - Emission Rates'!#REF!=0,"",'Unit Types - Emission Rates'!#REF!)</f>
        <v>#REF!</v>
      </c>
      <c r="E1531" s="269" t="e">
        <f>IF('Unit Types - Emission Rates'!#REF!="","",'Unit Types - Emission Rates'!#REF!)</f>
        <v>#REF!</v>
      </c>
      <c r="F1531" s="269" t="e">
        <f>IF('Unit Types - Emission Rates'!#REF!="","",'Unit Types - Emission Rates'!#REF!)</f>
        <v>#REF!</v>
      </c>
      <c r="G1531" s="261"/>
      <c r="H1531" s="262"/>
      <c r="I1531" s="259"/>
    </row>
    <row r="1532" spans="1:9" x14ac:dyDescent="0.2">
      <c r="A1532" s="265" t="s">
        <v>433</v>
      </c>
      <c r="B1532" s="269" t="e">
        <f>IF('Unit Types - Emission Rates'!#REF!=0,"",'Unit Types - Emission Rates'!#REF!)</f>
        <v>#REF!</v>
      </c>
      <c r="C1532" s="269" t="e">
        <f>IF('Unit Types - Emission Rates'!#REF!=0,"",'Unit Types - Emission Rates'!#REF!)</f>
        <v>#REF!</v>
      </c>
      <c r="D1532" s="269" t="e">
        <f>IF('Unit Types - Emission Rates'!#REF!=0,"",'Unit Types - Emission Rates'!#REF!)</f>
        <v>#REF!</v>
      </c>
      <c r="E1532" s="269" t="e">
        <f>IF('Unit Types - Emission Rates'!#REF!="","",'Unit Types - Emission Rates'!#REF!)</f>
        <v>#REF!</v>
      </c>
      <c r="F1532" s="269" t="e">
        <f>IF('Unit Types - Emission Rates'!#REF!="","",'Unit Types - Emission Rates'!#REF!)</f>
        <v>#REF!</v>
      </c>
      <c r="G1532" s="261"/>
      <c r="H1532" s="262"/>
      <c r="I1532" s="259"/>
    </row>
    <row r="1533" spans="1:9" x14ac:dyDescent="0.2">
      <c r="A1533" s="265" t="s">
        <v>433</v>
      </c>
      <c r="B1533" s="269" t="e">
        <f>IF('Unit Types - Emission Rates'!#REF!=0,"",'Unit Types - Emission Rates'!#REF!)</f>
        <v>#REF!</v>
      </c>
      <c r="C1533" s="269" t="e">
        <f>IF('Unit Types - Emission Rates'!#REF!=0,"",'Unit Types - Emission Rates'!#REF!)</f>
        <v>#REF!</v>
      </c>
      <c r="D1533" s="269" t="e">
        <f>IF('Unit Types - Emission Rates'!#REF!=0,"",'Unit Types - Emission Rates'!#REF!)</f>
        <v>#REF!</v>
      </c>
      <c r="E1533" s="269" t="e">
        <f>IF('Unit Types - Emission Rates'!#REF!="","",'Unit Types - Emission Rates'!#REF!)</f>
        <v>#REF!</v>
      </c>
      <c r="F1533" s="269" t="e">
        <f>IF('Unit Types - Emission Rates'!#REF!="","",'Unit Types - Emission Rates'!#REF!)</f>
        <v>#REF!</v>
      </c>
      <c r="G1533" s="261"/>
      <c r="H1533" s="262"/>
      <c r="I1533" s="259"/>
    </row>
    <row r="1534" spans="1:9" x14ac:dyDescent="0.2">
      <c r="A1534" s="265" t="s">
        <v>433</v>
      </c>
      <c r="B1534" s="269" t="e">
        <f>IF('Unit Types - Emission Rates'!#REF!=0,"",'Unit Types - Emission Rates'!#REF!)</f>
        <v>#REF!</v>
      </c>
      <c r="C1534" s="269" t="e">
        <f>IF('Unit Types - Emission Rates'!#REF!=0,"",'Unit Types - Emission Rates'!#REF!)</f>
        <v>#REF!</v>
      </c>
      <c r="D1534" s="269" t="e">
        <f>IF('Unit Types - Emission Rates'!#REF!=0,"",'Unit Types - Emission Rates'!#REF!)</f>
        <v>#REF!</v>
      </c>
      <c r="E1534" s="269" t="e">
        <f>IF('Unit Types - Emission Rates'!#REF!="","",'Unit Types - Emission Rates'!#REF!)</f>
        <v>#REF!</v>
      </c>
      <c r="F1534" s="269" t="e">
        <f>IF('Unit Types - Emission Rates'!#REF!="","",'Unit Types - Emission Rates'!#REF!)</f>
        <v>#REF!</v>
      </c>
      <c r="G1534" s="261"/>
      <c r="H1534" s="262"/>
      <c r="I1534" s="259"/>
    </row>
    <row r="1535" spans="1:9" x14ac:dyDescent="0.2">
      <c r="A1535" s="265" t="s">
        <v>433</v>
      </c>
      <c r="B1535" s="269" t="e">
        <f>IF('Unit Types - Emission Rates'!#REF!=0,"",'Unit Types - Emission Rates'!#REF!)</f>
        <v>#REF!</v>
      </c>
      <c r="C1535" s="269" t="e">
        <f>IF('Unit Types - Emission Rates'!#REF!=0,"",'Unit Types - Emission Rates'!#REF!)</f>
        <v>#REF!</v>
      </c>
      <c r="D1535" s="269" t="e">
        <f>IF('Unit Types - Emission Rates'!#REF!=0,"",'Unit Types - Emission Rates'!#REF!)</f>
        <v>#REF!</v>
      </c>
      <c r="E1535" s="269" t="e">
        <f>IF('Unit Types - Emission Rates'!#REF!="","",'Unit Types - Emission Rates'!#REF!)</f>
        <v>#REF!</v>
      </c>
      <c r="F1535" s="269" t="e">
        <f>IF('Unit Types - Emission Rates'!#REF!="","",'Unit Types - Emission Rates'!#REF!)</f>
        <v>#REF!</v>
      </c>
      <c r="G1535" s="261"/>
      <c r="H1535" s="262"/>
      <c r="I1535" s="259"/>
    </row>
    <row r="1536" spans="1:9" x14ac:dyDescent="0.2">
      <c r="A1536" s="265" t="s">
        <v>433</v>
      </c>
      <c r="B1536" s="269" t="e">
        <f>IF('Unit Types - Emission Rates'!#REF!=0,"",'Unit Types - Emission Rates'!#REF!)</f>
        <v>#REF!</v>
      </c>
      <c r="C1536" s="269" t="e">
        <f>IF('Unit Types - Emission Rates'!#REF!=0,"",'Unit Types - Emission Rates'!#REF!)</f>
        <v>#REF!</v>
      </c>
      <c r="D1536" s="269" t="e">
        <f>IF('Unit Types - Emission Rates'!#REF!=0,"",'Unit Types - Emission Rates'!#REF!)</f>
        <v>#REF!</v>
      </c>
      <c r="E1536" s="269" t="e">
        <f>IF('Unit Types - Emission Rates'!#REF!="","",'Unit Types - Emission Rates'!#REF!)</f>
        <v>#REF!</v>
      </c>
      <c r="F1536" s="269" t="e">
        <f>IF('Unit Types - Emission Rates'!#REF!="","",'Unit Types - Emission Rates'!#REF!)</f>
        <v>#REF!</v>
      </c>
      <c r="G1536" s="261"/>
      <c r="H1536" s="262"/>
      <c r="I1536" s="259"/>
    </row>
    <row r="1537" spans="1:9" x14ac:dyDescent="0.2">
      <c r="A1537" s="265" t="s">
        <v>433</v>
      </c>
      <c r="B1537" s="269" t="e">
        <f>IF('Unit Types - Emission Rates'!#REF!=0,"",'Unit Types - Emission Rates'!#REF!)</f>
        <v>#REF!</v>
      </c>
      <c r="C1537" s="269" t="e">
        <f>IF('Unit Types - Emission Rates'!#REF!=0,"",'Unit Types - Emission Rates'!#REF!)</f>
        <v>#REF!</v>
      </c>
      <c r="D1537" s="269" t="e">
        <f>IF('Unit Types - Emission Rates'!#REF!=0,"",'Unit Types - Emission Rates'!#REF!)</f>
        <v>#REF!</v>
      </c>
      <c r="E1537" s="269" t="e">
        <f>IF('Unit Types - Emission Rates'!#REF!="","",'Unit Types - Emission Rates'!#REF!)</f>
        <v>#REF!</v>
      </c>
      <c r="F1537" s="269" t="e">
        <f>IF('Unit Types - Emission Rates'!#REF!="","",'Unit Types - Emission Rates'!#REF!)</f>
        <v>#REF!</v>
      </c>
      <c r="G1537" s="261"/>
      <c r="H1537" s="262"/>
      <c r="I1537" s="259"/>
    </row>
    <row r="1538" spans="1:9" x14ac:dyDescent="0.2">
      <c r="A1538" s="265" t="s">
        <v>433</v>
      </c>
      <c r="B1538" s="269" t="e">
        <f>IF('Unit Types - Emission Rates'!#REF!=0,"",'Unit Types - Emission Rates'!#REF!)</f>
        <v>#REF!</v>
      </c>
      <c r="C1538" s="269" t="e">
        <f>IF('Unit Types - Emission Rates'!#REF!=0,"",'Unit Types - Emission Rates'!#REF!)</f>
        <v>#REF!</v>
      </c>
      <c r="D1538" s="269" t="e">
        <f>IF('Unit Types - Emission Rates'!#REF!=0,"",'Unit Types - Emission Rates'!#REF!)</f>
        <v>#REF!</v>
      </c>
      <c r="E1538" s="269" t="e">
        <f>IF('Unit Types - Emission Rates'!#REF!="","",'Unit Types - Emission Rates'!#REF!)</f>
        <v>#REF!</v>
      </c>
      <c r="F1538" s="269" t="e">
        <f>IF('Unit Types - Emission Rates'!#REF!="","",'Unit Types - Emission Rates'!#REF!)</f>
        <v>#REF!</v>
      </c>
      <c r="G1538" s="261"/>
      <c r="H1538" s="262"/>
      <c r="I1538" s="259"/>
    </row>
    <row r="1539" spans="1:9" x14ac:dyDescent="0.2">
      <c r="A1539" s="265" t="s">
        <v>433</v>
      </c>
      <c r="B1539" s="269" t="e">
        <f>IF('Unit Types - Emission Rates'!#REF!=0,"",'Unit Types - Emission Rates'!#REF!)</f>
        <v>#REF!</v>
      </c>
      <c r="C1539" s="269" t="e">
        <f>IF('Unit Types - Emission Rates'!#REF!=0,"",'Unit Types - Emission Rates'!#REF!)</f>
        <v>#REF!</v>
      </c>
      <c r="D1539" s="269" t="e">
        <f>IF('Unit Types - Emission Rates'!#REF!=0,"",'Unit Types - Emission Rates'!#REF!)</f>
        <v>#REF!</v>
      </c>
      <c r="E1539" s="269" t="e">
        <f>IF('Unit Types - Emission Rates'!#REF!="","",'Unit Types - Emission Rates'!#REF!)</f>
        <v>#REF!</v>
      </c>
      <c r="F1539" s="269" t="e">
        <f>IF('Unit Types - Emission Rates'!#REF!="","",'Unit Types - Emission Rates'!#REF!)</f>
        <v>#REF!</v>
      </c>
      <c r="G1539" s="261"/>
      <c r="H1539" s="262"/>
      <c r="I1539" s="259"/>
    </row>
    <row r="1540" spans="1:9" x14ac:dyDescent="0.2">
      <c r="A1540" s="265" t="s">
        <v>433</v>
      </c>
      <c r="B1540" s="269" t="e">
        <f>IF('Unit Types - Emission Rates'!#REF!=0,"",'Unit Types - Emission Rates'!#REF!)</f>
        <v>#REF!</v>
      </c>
      <c r="C1540" s="269" t="e">
        <f>IF('Unit Types - Emission Rates'!#REF!=0,"",'Unit Types - Emission Rates'!#REF!)</f>
        <v>#REF!</v>
      </c>
      <c r="D1540" s="269" t="e">
        <f>IF('Unit Types - Emission Rates'!#REF!=0,"",'Unit Types - Emission Rates'!#REF!)</f>
        <v>#REF!</v>
      </c>
      <c r="E1540" s="269" t="e">
        <f>IF('Unit Types - Emission Rates'!#REF!="","",'Unit Types - Emission Rates'!#REF!)</f>
        <v>#REF!</v>
      </c>
      <c r="F1540" s="269" t="e">
        <f>IF('Unit Types - Emission Rates'!#REF!="","",'Unit Types - Emission Rates'!#REF!)</f>
        <v>#REF!</v>
      </c>
      <c r="G1540" s="261"/>
      <c r="H1540" s="262"/>
      <c r="I1540" s="259"/>
    </row>
    <row r="1541" spans="1:9" x14ac:dyDescent="0.2">
      <c r="A1541" s="265" t="s">
        <v>433</v>
      </c>
      <c r="B1541" s="269" t="e">
        <f>IF('Unit Types - Emission Rates'!#REF!=0,"",'Unit Types - Emission Rates'!#REF!)</f>
        <v>#REF!</v>
      </c>
      <c r="C1541" s="269" t="e">
        <f>IF('Unit Types - Emission Rates'!#REF!=0,"",'Unit Types - Emission Rates'!#REF!)</f>
        <v>#REF!</v>
      </c>
      <c r="D1541" s="269" t="e">
        <f>IF('Unit Types - Emission Rates'!#REF!=0,"",'Unit Types - Emission Rates'!#REF!)</f>
        <v>#REF!</v>
      </c>
      <c r="E1541" s="269" t="e">
        <f>IF('Unit Types - Emission Rates'!#REF!="","",'Unit Types - Emission Rates'!#REF!)</f>
        <v>#REF!</v>
      </c>
      <c r="F1541" s="269" t="e">
        <f>IF('Unit Types - Emission Rates'!#REF!="","",'Unit Types - Emission Rates'!#REF!)</f>
        <v>#REF!</v>
      </c>
      <c r="G1541" s="261"/>
      <c r="H1541" s="262"/>
      <c r="I1541" s="259"/>
    </row>
    <row r="1542" spans="1:9" x14ac:dyDescent="0.2">
      <c r="A1542" s="265" t="s">
        <v>433</v>
      </c>
      <c r="B1542" s="269" t="e">
        <f>IF('Unit Types - Emission Rates'!#REF!=0,"",'Unit Types - Emission Rates'!#REF!)</f>
        <v>#REF!</v>
      </c>
      <c r="C1542" s="269" t="e">
        <f>IF('Unit Types - Emission Rates'!#REF!=0,"",'Unit Types - Emission Rates'!#REF!)</f>
        <v>#REF!</v>
      </c>
      <c r="D1542" s="269" t="e">
        <f>IF('Unit Types - Emission Rates'!#REF!=0,"",'Unit Types - Emission Rates'!#REF!)</f>
        <v>#REF!</v>
      </c>
      <c r="E1542" s="269" t="e">
        <f>IF('Unit Types - Emission Rates'!#REF!="","",'Unit Types - Emission Rates'!#REF!)</f>
        <v>#REF!</v>
      </c>
      <c r="F1542" s="269" t="e">
        <f>IF('Unit Types - Emission Rates'!#REF!="","",'Unit Types - Emission Rates'!#REF!)</f>
        <v>#REF!</v>
      </c>
      <c r="G1542" s="261"/>
      <c r="H1542" s="262"/>
      <c r="I1542" s="259"/>
    </row>
    <row r="1543" spans="1:9" x14ac:dyDescent="0.2">
      <c r="A1543" s="265" t="s">
        <v>433</v>
      </c>
      <c r="B1543" s="269" t="e">
        <f>IF('Unit Types - Emission Rates'!#REF!=0,"",'Unit Types - Emission Rates'!#REF!)</f>
        <v>#REF!</v>
      </c>
      <c r="C1543" s="269" t="e">
        <f>IF('Unit Types - Emission Rates'!#REF!=0,"",'Unit Types - Emission Rates'!#REF!)</f>
        <v>#REF!</v>
      </c>
      <c r="D1543" s="269" t="e">
        <f>IF('Unit Types - Emission Rates'!#REF!=0,"",'Unit Types - Emission Rates'!#REF!)</f>
        <v>#REF!</v>
      </c>
      <c r="E1543" s="269" t="e">
        <f>IF('Unit Types - Emission Rates'!#REF!="","",'Unit Types - Emission Rates'!#REF!)</f>
        <v>#REF!</v>
      </c>
      <c r="F1543" s="269" t="e">
        <f>IF('Unit Types - Emission Rates'!#REF!="","",'Unit Types - Emission Rates'!#REF!)</f>
        <v>#REF!</v>
      </c>
      <c r="G1543" s="261"/>
      <c r="H1543" s="262"/>
      <c r="I1543" s="259"/>
    </row>
    <row r="1544" spans="1:9" x14ac:dyDescent="0.2">
      <c r="A1544" s="265" t="s">
        <v>433</v>
      </c>
      <c r="B1544" s="269" t="e">
        <f>IF('Unit Types - Emission Rates'!#REF!=0,"",'Unit Types - Emission Rates'!#REF!)</f>
        <v>#REF!</v>
      </c>
      <c r="C1544" s="269" t="e">
        <f>IF('Unit Types - Emission Rates'!#REF!=0,"",'Unit Types - Emission Rates'!#REF!)</f>
        <v>#REF!</v>
      </c>
      <c r="D1544" s="269" t="e">
        <f>IF('Unit Types - Emission Rates'!#REF!=0,"",'Unit Types - Emission Rates'!#REF!)</f>
        <v>#REF!</v>
      </c>
      <c r="E1544" s="269" t="e">
        <f>IF('Unit Types - Emission Rates'!#REF!="","",'Unit Types - Emission Rates'!#REF!)</f>
        <v>#REF!</v>
      </c>
      <c r="F1544" s="269" t="e">
        <f>IF('Unit Types - Emission Rates'!#REF!="","",'Unit Types - Emission Rates'!#REF!)</f>
        <v>#REF!</v>
      </c>
      <c r="G1544" s="261"/>
      <c r="H1544" s="262"/>
      <c r="I1544" s="259"/>
    </row>
    <row r="1545" spans="1:9" x14ac:dyDescent="0.2">
      <c r="A1545" s="265" t="s">
        <v>433</v>
      </c>
      <c r="B1545" s="269" t="e">
        <f>IF('Unit Types - Emission Rates'!#REF!=0,"",'Unit Types - Emission Rates'!#REF!)</f>
        <v>#REF!</v>
      </c>
      <c r="C1545" s="269" t="e">
        <f>IF('Unit Types - Emission Rates'!#REF!=0,"",'Unit Types - Emission Rates'!#REF!)</f>
        <v>#REF!</v>
      </c>
      <c r="D1545" s="269" t="e">
        <f>IF('Unit Types - Emission Rates'!#REF!=0,"",'Unit Types - Emission Rates'!#REF!)</f>
        <v>#REF!</v>
      </c>
      <c r="E1545" s="269" t="e">
        <f>IF('Unit Types - Emission Rates'!#REF!="","",'Unit Types - Emission Rates'!#REF!)</f>
        <v>#REF!</v>
      </c>
      <c r="F1545" s="269" t="e">
        <f>IF('Unit Types - Emission Rates'!#REF!="","",'Unit Types - Emission Rates'!#REF!)</f>
        <v>#REF!</v>
      </c>
      <c r="G1545" s="261"/>
      <c r="H1545" s="262"/>
      <c r="I1545" s="259"/>
    </row>
    <row r="1546" spans="1:9" x14ac:dyDescent="0.2">
      <c r="A1546" s="265" t="s">
        <v>433</v>
      </c>
      <c r="B1546" s="269" t="e">
        <f>IF('Unit Types - Emission Rates'!#REF!=0,"",'Unit Types - Emission Rates'!#REF!)</f>
        <v>#REF!</v>
      </c>
      <c r="C1546" s="269" t="e">
        <f>IF('Unit Types - Emission Rates'!#REF!=0,"",'Unit Types - Emission Rates'!#REF!)</f>
        <v>#REF!</v>
      </c>
      <c r="D1546" s="269" t="e">
        <f>IF('Unit Types - Emission Rates'!#REF!=0,"",'Unit Types - Emission Rates'!#REF!)</f>
        <v>#REF!</v>
      </c>
      <c r="E1546" s="269" t="e">
        <f>IF('Unit Types - Emission Rates'!#REF!="","",'Unit Types - Emission Rates'!#REF!)</f>
        <v>#REF!</v>
      </c>
      <c r="F1546" s="269" t="e">
        <f>IF('Unit Types - Emission Rates'!#REF!="","",'Unit Types - Emission Rates'!#REF!)</f>
        <v>#REF!</v>
      </c>
      <c r="G1546" s="261"/>
      <c r="H1546" s="262"/>
      <c r="I1546" s="259"/>
    </row>
    <row r="1547" spans="1:9" x14ac:dyDescent="0.2">
      <c r="A1547" s="265" t="s">
        <v>433</v>
      </c>
      <c r="B1547" s="269" t="e">
        <f>IF('Unit Types - Emission Rates'!#REF!=0,"",'Unit Types - Emission Rates'!#REF!)</f>
        <v>#REF!</v>
      </c>
      <c r="C1547" s="269" t="e">
        <f>IF('Unit Types - Emission Rates'!#REF!=0,"",'Unit Types - Emission Rates'!#REF!)</f>
        <v>#REF!</v>
      </c>
      <c r="D1547" s="269" t="e">
        <f>IF('Unit Types - Emission Rates'!#REF!=0,"",'Unit Types - Emission Rates'!#REF!)</f>
        <v>#REF!</v>
      </c>
      <c r="E1547" s="269" t="e">
        <f>IF('Unit Types - Emission Rates'!#REF!="","",'Unit Types - Emission Rates'!#REF!)</f>
        <v>#REF!</v>
      </c>
      <c r="F1547" s="269" t="e">
        <f>IF('Unit Types - Emission Rates'!#REF!="","",'Unit Types - Emission Rates'!#REF!)</f>
        <v>#REF!</v>
      </c>
      <c r="G1547" s="261"/>
      <c r="H1547" s="262"/>
      <c r="I1547" s="259"/>
    </row>
    <row r="1548" spans="1:9" x14ac:dyDescent="0.2">
      <c r="A1548" s="265" t="s">
        <v>433</v>
      </c>
      <c r="B1548" s="269" t="e">
        <f>IF('Unit Types - Emission Rates'!#REF!=0,"",'Unit Types - Emission Rates'!#REF!)</f>
        <v>#REF!</v>
      </c>
      <c r="C1548" s="269" t="e">
        <f>IF('Unit Types - Emission Rates'!#REF!=0,"",'Unit Types - Emission Rates'!#REF!)</f>
        <v>#REF!</v>
      </c>
      <c r="D1548" s="269" t="e">
        <f>IF('Unit Types - Emission Rates'!#REF!=0,"",'Unit Types - Emission Rates'!#REF!)</f>
        <v>#REF!</v>
      </c>
      <c r="E1548" s="269" t="e">
        <f>IF('Unit Types - Emission Rates'!#REF!="","",'Unit Types - Emission Rates'!#REF!)</f>
        <v>#REF!</v>
      </c>
      <c r="F1548" s="269" t="e">
        <f>IF('Unit Types - Emission Rates'!#REF!="","",'Unit Types - Emission Rates'!#REF!)</f>
        <v>#REF!</v>
      </c>
      <c r="G1548" s="261"/>
      <c r="H1548" s="262"/>
      <c r="I1548" s="259"/>
    </row>
    <row r="1549" spans="1:9" x14ac:dyDescent="0.2">
      <c r="A1549" s="265" t="s">
        <v>433</v>
      </c>
      <c r="B1549" s="269" t="e">
        <f>IF('Unit Types - Emission Rates'!#REF!=0,"",'Unit Types - Emission Rates'!#REF!)</f>
        <v>#REF!</v>
      </c>
      <c r="C1549" s="269" t="e">
        <f>IF('Unit Types - Emission Rates'!#REF!=0,"",'Unit Types - Emission Rates'!#REF!)</f>
        <v>#REF!</v>
      </c>
      <c r="D1549" s="269" t="e">
        <f>IF('Unit Types - Emission Rates'!#REF!=0,"",'Unit Types - Emission Rates'!#REF!)</f>
        <v>#REF!</v>
      </c>
      <c r="E1549" s="269" t="e">
        <f>IF('Unit Types - Emission Rates'!#REF!="","",'Unit Types - Emission Rates'!#REF!)</f>
        <v>#REF!</v>
      </c>
      <c r="F1549" s="269" t="e">
        <f>IF('Unit Types - Emission Rates'!#REF!="","",'Unit Types - Emission Rates'!#REF!)</f>
        <v>#REF!</v>
      </c>
      <c r="G1549" s="261"/>
      <c r="H1549" s="262"/>
      <c r="I1549" s="259"/>
    </row>
    <row r="1550" spans="1:9" x14ac:dyDescent="0.2">
      <c r="A1550" s="265" t="s">
        <v>433</v>
      </c>
      <c r="B1550" s="269" t="e">
        <f>IF('Unit Types - Emission Rates'!#REF!=0,"",'Unit Types - Emission Rates'!#REF!)</f>
        <v>#REF!</v>
      </c>
      <c r="C1550" s="269" t="e">
        <f>IF('Unit Types - Emission Rates'!#REF!=0,"",'Unit Types - Emission Rates'!#REF!)</f>
        <v>#REF!</v>
      </c>
      <c r="D1550" s="269" t="e">
        <f>IF('Unit Types - Emission Rates'!#REF!=0,"",'Unit Types - Emission Rates'!#REF!)</f>
        <v>#REF!</v>
      </c>
      <c r="E1550" s="269" t="e">
        <f>IF('Unit Types - Emission Rates'!#REF!="","",'Unit Types - Emission Rates'!#REF!)</f>
        <v>#REF!</v>
      </c>
      <c r="F1550" s="269" t="e">
        <f>IF('Unit Types - Emission Rates'!#REF!="","",'Unit Types - Emission Rates'!#REF!)</f>
        <v>#REF!</v>
      </c>
      <c r="G1550" s="261"/>
      <c r="H1550" s="262"/>
      <c r="I1550" s="259"/>
    </row>
    <row r="1551" spans="1:9" x14ac:dyDescent="0.2">
      <c r="A1551" s="265" t="s">
        <v>433</v>
      </c>
      <c r="B1551" s="269" t="e">
        <f>IF('Unit Types - Emission Rates'!#REF!=0,"",'Unit Types - Emission Rates'!#REF!)</f>
        <v>#REF!</v>
      </c>
      <c r="C1551" s="269" t="e">
        <f>IF('Unit Types - Emission Rates'!#REF!=0,"",'Unit Types - Emission Rates'!#REF!)</f>
        <v>#REF!</v>
      </c>
      <c r="D1551" s="269" t="e">
        <f>IF('Unit Types - Emission Rates'!#REF!=0,"",'Unit Types - Emission Rates'!#REF!)</f>
        <v>#REF!</v>
      </c>
      <c r="E1551" s="269" t="e">
        <f>IF('Unit Types - Emission Rates'!#REF!="","",'Unit Types - Emission Rates'!#REF!)</f>
        <v>#REF!</v>
      </c>
      <c r="F1551" s="269" t="e">
        <f>IF('Unit Types - Emission Rates'!#REF!="","",'Unit Types - Emission Rates'!#REF!)</f>
        <v>#REF!</v>
      </c>
      <c r="G1551" s="261"/>
      <c r="H1551" s="262"/>
      <c r="I1551" s="259"/>
    </row>
    <row r="1552" spans="1:9" x14ac:dyDescent="0.2">
      <c r="A1552" s="265" t="s">
        <v>433</v>
      </c>
      <c r="B1552" s="269" t="e">
        <f>IF('Unit Types - Emission Rates'!#REF!=0,"",'Unit Types - Emission Rates'!#REF!)</f>
        <v>#REF!</v>
      </c>
      <c r="C1552" s="269" t="e">
        <f>IF('Unit Types - Emission Rates'!#REF!=0,"",'Unit Types - Emission Rates'!#REF!)</f>
        <v>#REF!</v>
      </c>
      <c r="D1552" s="269" t="e">
        <f>IF('Unit Types - Emission Rates'!#REF!=0,"",'Unit Types - Emission Rates'!#REF!)</f>
        <v>#REF!</v>
      </c>
      <c r="E1552" s="269" t="e">
        <f>IF('Unit Types - Emission Rates'!#REF!="","",'Unit Types - Emission Rates'!#REF!)</f>
        <v>#REF!</v>
      </c>
      <c r="F1552" s="269" t="e">
        <f>IF('Unit Types - Emission Rates'!#REF!="","",'Unit Types - Emission Rates'!#REF!)</f>
        <v>#REF!</v>
      </c>
      <c r="G1552" s="261"/>
      <c r="H1552" s="262"/>
      <c r="I1552" s="259"/>
    </row>
    <row r="1553" spans="1:9" x14ac:dyDescent="0.2">
      <c r="A1553" s="265" t="s">
        <v>433</v>
      </c>
      <c r="B1553" s="269" t="e">
        <f>IF('Unit Types - Emission Rates'!#REF!=0,"",'Unit Types - Emission Rates'!#REF!)</f>
        <v>#REF!</v>
      </c>
      <c r="C1553" s="269" t="e">
        <f>IF('Unit Types - Emission Rates'!#REF!=0,"",'Unit Types - Emission Rates'!#REF!)</f>
        <v>#REF!</v>
      </c>
      <c r="D1553" s="269" t="e">
        <f>IF('Unit Types - Emission Rates'!#REF!=0,"",'Unit Types - Emission Rates'!#REF!)</f>
        <v>#REF!</v>
      </c>
      <c r="E1553" s="269" t="e">
        <f>IF('Unit Types - Emission Rates'!#REF!="","",'Unit Types - Emission Rates'!#REF!)</f>
        <v>#REF!</v>
      </c>
      <c r="F1553" s="269" t="e">
        <f>IF('Unit Types - Emission Rates'!#REF!="","",'Unit Types - Emission Rates'!#REF!)</f>
        <v>#REF!</v>
      </c>
      <c r="G1553" s="261"/>
      <c r="H1553" s="262"/>
      <c r="I1553" s="259"/>
    </row>
    <row r="1554" spans="1:9" x14ac:dyDescent="0.2">
      <c r="A1554" s="265" t="s">
        <v>433</v>
      </c>
      <c r="B1554" s="269" t="e">
        <f>IF('Unit Types - Emission Rates'!#REF!=0,"",'Unit Types - Emission Rates'!#REF!)</f>
        <v>#REF!</v>
      </c>
      <c r="C1554" s="269" t="e">
        <f>IF('Unit Types - Emission Rates'!#REF!=0,"",'Unit Types - Emission Rates'!#REF!)</f>
        <v>#REF!</v>
      </c>
      <c r="D1554" s="269" t="e">
        <f>IF('Unit Types - Emission Rates'!#REF!=0,"",'Unit Types - Emission Rates'!#REF!)</f>
        <v>#REF!</v>
      </c>
      <c r="E1554" s="269" t="e">
        <f>IF('Unit Types - Emission Rates'!#REF!="","",'Unit Types - Emission Rates'!#REF!)</f>
        <v>#REF!</v>
      </c>
      <c r="F1554" s="269" t="e">
        <f>IF('Unit Types - Emission Rates'!#REF!="","",'Unit Types - Emission Rates'!#REF!)</f>
        <v>#REF!</v>
      </c>
      <c r="G1554" s="261"/>
      <c r="H1554" s="262"/>
      <c r="I1554" s="259"/>
    </row>
    <row r="1555" spans="1:9" x14ac:dyDescent="0.2">
      <c r="A1555" s="265" t="s">
        <v>433</v>
      </c>
      <c r="B1555" s="269" t="e">
        <f>IF('Unit Types - Emission Rates'!#REF!=0,"",'Unit Types - Emission Rates'!#REF!)</f>
        <v>#REF!</v>
      </c>
      <c r="C1555" s="269" t="e">
        <f>IF('Unit Types - Emission Rates'!#REF!=0,"",'Unit Types - Emission Rates'!#REF!)</f>
        <v>#REF!</v>
      </c>
      <c r="D1555" s="269" t="e">
        <f>IF('Unit Types - Emission Rates'!#REF!=0,"",'Unit Types - Emission Rates'!#REF!)</f>
        <v>#REF!</v>
      </c>
      <c r="E1555" s="269" t="e">
        <f>IF('Unit Types - Emission Rates'!#REF!="","",'Unit Types - Emission Rates'!#REF!)</f>
        <v>#REF!</v>
      </c>
      <c r="F1555" s="269" t="e">
        <f>IF('Unit Types - Emission Rates'!#REF!="","",'Unit Types - Emission Rates'!#REF!)</f>
        <v>#REF!</v>
      </c>
      <c r="G1555" s="261"/>
      <c r="H1555" s="262"/>
      <c r="I1555" s="259"/>
    </row>
    <row r="1556" spans="1:9" x14ac:dyDescent="0.2">
      <c r="A1556" s="265" t="s">
        <v>433</v>
      </c>
      <c r="B1556" s="269" t="e">
        <f>IF('Unit Types - Emission Rates'!#REF!=0,"",'Unit Types - Emission Rates'!#REF!)</f>
        <v>#REF!</v>
      </c>
      <c r="C1556" s="269" t="e">
        <f>IF('Unit Types - Emission Rates'!#REF!=0,"",'Unit Types - Emission Rates'!#REF!)</f>
        <v>#REF!</v>
      </c>
      <c r="D1556" s="269" t="e">
        <f>IF('Unit Types - Emission Rates'!#REF!=0,"",'Unit Types - Emission Rates'!#REF!)</f>
        <v>#REF!</v>
      </c>
      <c r="E1556" s="269" t="e">
        <f>IF('Unit Types - Emission Rates'!#REF!="","",'Unit Types - Emission Rates'!#REF!)</f>
        <v>#REF!</v>
      </c>
      <c r="F1556" s="269" t="e">
        <f>IF('Unit Types - Emission Rates'!#REF!="","",'Unit Types - Emission Rates'!#REF!)</f>
        <v>#REF!</v>
      </c>
      <c r="G1556" s="261"/>
      <c r="H1556" s="262"/>
      <c r="I1556" s="259"/>
    </row>
    <row r="1557" spans="1:9" x14ac:dyDescent="0.2">
      <c r="A1557" s="265" t="s">
        <v>433</v>
      </c>
      <c r="B1557" s="269" t="e">
        <f>IF('Unit Types - Emission Rates'!#REF!=0,"",'Unit Types - Emission Rates'!#REF!)</f>
        <v>#REF!</v>
      </c>
      <c r="C1557" s="269" t="e">
        <f>IF('Unit Types - Emission Rates'!#REF!=0,"",'Unit Types - Emission Rates'!#REF!)</f>
        <v>#REF!</v>
      </c>
      <c r="D1557" s="269" t="e">
        <f>IF('Unit Types - Emission Rates'!#REF!=0,"",'Unit Types - Emission Rates'!#REF!)</f>
        <v>#REF!</v>
      </c>
      <c r="E1557" s="269" t="e">
        <f>IF('Unit Types - Emission Rates'!#REF!="","",'Unit Types - Emission Rates'!#REF!)</f>
        <v>#REF!</v>
      </c>
      <c r="F1557" s="269" t="e">
        <f>IF('Unit Types - Emission Rates'!#REF!="","",'Unit Types - Emission Rates'!#REF!)</f>
        <v>#REF!</v>
      </c>
      <c r="G1557" s="261"/>
      <c r="H1557" s="262"/>
      <c r="I1557" s="259"/>
    </row>
    <row r="1558" spans="1:9" x14ac:dyDescent="0.2">
      <c r="A1558" s="265" t="s">
        <v>433</v>
      </c>
      <c r="B1558" s="269" t="e">
        <f>IF('Unit Types - Emission Rates'!#REF!=0,"",'Unit Types - Emission Rates'!#REF!)</f>
        <v>#REF!</v>
      </c>
      <c r="C1558" s="269" t="e">
        <f>IF('Unit Types - Emission Rates'!#REF!=0,"",'Unit Types - Emission Rates'!#REF!)</f>
        <v>#REF!</v>
      </c>
      <c r="D1558" s="269" t="e">
        <f>IF('Unit Types - Emission Rates'!#REF!=0,"",'Unit Types - Emission Rates'!#REF!)</f>
        <v>#REF!</v>
      </c>
      <c r="E1558" s="269" t="e">
        <f>IF('Unit Types - Emission Rates'!#REF!="","",'Unit Types - Emission Rates'!#REF!)</f>
        <v>#REF!</v>
      </c>
      <c r="F1558" s="269" t="e">
        <f>IF('Unit Types - Emission Rates'!#REF!="","",'Unit Types - Emission Rates'!#REF!)</f>
        <v>#REF!</v>
      </c>
      <c r="G1558" s="261"/>
      <c r="H1558" s="262"/>
      <c r="I1558" s="259"/>
    </row>
    <row r="1559" spans="1:9" x14ac:dyDescent="0.2">
      <c r="A1559" s="265" t="s">
        <v>433</v>
      </c>
      <c r="B1559" s="269" t="e">
        <f>IF('Unit Types - Emission Rates'!#REF!=0,"",'Unit Types - Emission Rates'!#REF!)</f>
        <v>#REF!</v>
      </c>
      <c r="C1559" s="269" t="e">
        <f>IF('Unit Types - Emission Rates'!#REF!=0,"",'Unit Types - Emission Rates'!#REF!)</f>
        <v>#REF!</v>
      </c>
      <c r="D1559" s="269" t="e">
        <f>IF('Unit Types - Emission Rates'!#REF!=0,"",'Unit Types - Emission Rates'!#REF!)</f>
        <v>#REF!</v>
      </c>
      <c r="E1559" s="269" t="e">
        <f>IF('Unit Types - Emission Rates'!#REF!="","",'Unit Types - Emission Rates'!#REF!)</f>
        <v>#REF!</v>
      </c>
      <c r="F1559" s="269" t="e">
        <f>IF('Unit Types - Emission Rates'!#REF!="","",'Unit Types - Emission Rates'!#REF!)</f>
        <v>#REF!</v>
      </c>
      <c r="G1559" s="261"/>
      <c r="H1559" s="262"/>
      <c r="I1559" s="259"/>
    </row>
    <row r="1560" spans="1:9" x14ac:dyDescent="0.2">
      <c r="A1560" s="265" t="s">
        <v>433</v>
      </c>
      <c r="B1560" s="269" t="e">
        <f>IF('Unit Types - Emission Rates'!#REF!=0,"",'Unit Types - Emission Rates'!#REF!)</f>
        <v>#REF!</v>
      </c>
      <c r="C1560" s="269" t="e">
        <f>IF('Unit Types - Emission Rates'!#REF!=0,"",'Unit Types - Emission Rates'!#REF!)</f>
        <v>#REF!</v>
      </c>
      <c r="D1560" s="269" t="e">
        <f>IF('Unit Types - Emission Rates'!#REF!=0,"",'Unit Types - Emission Rates'!#REF!)</f>
        <v>#REF!</v>
      </c>
      <c r="E1560" s="269" t="e">
        <f>IF('Unit Types - Emission Rates'!#REF!="","",'Unit Types - Emission Rates'!#REF!)</f>
        <v>#REF!</v>
      </c>
      <c r="F1560" s="269" t="e">
        <f>IF('Unit Types - Emission Rates'!#REF!="","",'Unit Types - Emission Rates'!#REF!)</f>
        <v>#REF!</v>
      </c>
      <c r="G1560" s="261"/>
      <c r="H1560" s="262"/>
      <c r="I1560" s="259"/>
    </row>
    <row r="1561" spans="1:9" x14ac:dyDescent="0.2">
      <c r="A1561" s="265" t="s">
        <v>433</v>
      </c>
      <c r="B1561" s="269" t="e">
        <f>IF('Unit Types - Emission Rates'!#REF!=0,"",'Unit Types - Emission Rates'!#REF!)</f>
        <v>#REF!</v>
      </c>
      <c r="C1561" s="269" t="e">
        <f>IF('Unit Types - Emission Rates'!#REF!=0,"",'Unit Types - Emission Rates'!#REF!)</f>
        <v>#REF!</v>
      </c>
      <c r="D1561" s="269" t="e">
        <f>IF('Unit Types - Emission Rates'!#REF!=0,"",'Unit Types - Emission Rates'!#REF!)</f>
        <v>#REF!</v>
      </c>
      <c r="E1561" s="269" t="e">
        <f>IF('Unit Types - Emission Rates'!#REF!="","",'Unit Types - Emission Rates'!#REF!)</f>
        <v>#REF!</v>
      </c>
      <c r="F1561" s="269" t="e">
        <f>IF('Unit Types - Emission Rates'!#REF!="","",'Unit Types - Emission Rates'!#REF!)</f>
        <v>#REF!</v>
      </c>
      <c r="G1561" s="261"/>
      <c r="H1561" s="262"/>
      <c r="I1561" s="259"/>
    </row>
    <row r="1562" spans="1:9" x14ac:dyDescent="0.2">
      <c r="A1562" s="265" t="s">
        <v>433</v>
      </c>
      <c r="B1562" s="269" t="e">
        <f>IF('Unit Types - Emission Rates'!#REF!=0,"",'Unit Types - Emission Rates'!#REF!)</f>
        <v>#REF!</v>
      </c>
      <c r="C1562" s="269" t="e">
        <f>IF('Unit Types - Emission Rates'!#REF!=0,"",'Unit Types - Emission Rates'!#REF!)</f>
        <v>#REF!</v>
      </c>
      <c r="D1562" s="269" t="e">
        <f>IF('Unit Types - Emission Rates'!#REF!=0,"",'Unit Types - Emission Rates'!#REF!)</f>
        <v>#REF!</v>
      </c>
      <c r="E1562" s="269" t="e">
        <f>IF('Unit Types - Emission Rates'!#REF!="","",'Unit Types - Emission Rates'!#REF!)</f>
        <v>#REF!</v>
      </c>
      <c r="F1562" s="269" t="e">
        <f>IF('Unit Types - Emission Rates'!#REF!="","",'Unit Types - Emission Rates'!#REF!)</f>
        <v>#REF!</v>
      </c>
      <c r="G1562" s="261"/>
      <c r="H1562" s="262"/>
      <c r="I1562" s="259"/>
    </row>
    <row r="1563" spans="1:9" x14ac:dyDescent="0.2">
      <c r="A1563" s="265" t="s">
        <v>433</v>
      </c>
      <c r="B1563" s="269" t="e">
        <f>IF('Unit Types - Emission Rates'!#REF!=0,"",'Unit Types - Emission Rates'!#REF!)</f>
        <v>#REF!</v>
      </c>
      <c r="C1563" s="269" t="e">
        <f>IF('Unit Types - Emission Rates'!#REF!=0,"",'Unit Types - Emission Rates'!#REF!)</f>
        <v>#REF!</v>
      </c>
      <c r="D1563" s="269" t="e">
        <f>IF('Unit Types - Emission Rates'!#REF!=0,"",'Unit Types - Emission Rates'!#REF!)</f>
        <v>#REF!</v>
      </c>
      <c r="E1563" s="269" t="e">
        <f>IF('Unit Types - Emission Rates'!#REF!="","",'Unit Types - Emission Rates'!#REF!)</f>
        <v>#REF!</v>
      </c>
      <c r="F1563" s="269" t="e">
        <f>IF('Unit Types - Emission Rates'!#REF!="","",'Unit Types - Emission Rates'!#REF!)</f>
        <v>#REF!</v>
      </c>
      <c r="G1563" s="261"/>
      <c r="H1563" s="262"/>
      <c r="I1563" s="259"/>
    </row>
    <row r="1564" spans="1:9" x14ac:dyDescent="0.2">
      <c r="A1564" s="265" t="s">
        <v>433</v>
      </c>
      <c r="B1564" s="269" t="e">
        <f>IF('Unit Types - Emission Rates'!#REF!=0,"",'Unit Types - Emission Rates'!#REF!)</f>
        <v>#REF!</v>
      </c>
      <c r="C1564" s="269" t="e">
        <f>IF('Unit Types - Emission Rates'!#REF!=0,"",'Unit Types - Emission Rates'!#REF!)</f>
        <v>#REF!</v>
      </c>
      <c r="D1564" s="269" t="e">
        <f>IF('Unit Types - Emission Rates'!#REF!=0,"",'Unit Types - Emission Rates'!#REF!)</f>
        <v>#REF!</v>
      </c>
      <c r="E1564" s="269" t="e">
        <f>IF('Unit Types - Emission Rates'!#REF!="","",'Unit Types - Emission Rates'!#REF!)</f>
        <v>#REF!</v>
      </c>
      <c r="F1564" s="269" t="e">
        <f>IF('Unit Types - Emission Rates'!#REF!="","",'Unit Types - Emission Rates'!#REF!)</f>
        <v>#REF!</v>
      </c>
      <c r="G1564" s="261"/>
      <c r="H1564" s="262"/>
      <c r="I1564" s="259"/>
    </row>
    <row r="1565" spans="1:9" x14ac:dyDescent="0.2">
      <c r="A1565" s="265" t="s">
        <v>433</v>
      </c>
      <c r="B1565" s="269" t="e">
        <f>IF('Unit Types - Emission Rates'!#REF!=0,"",'Unit Types - Emission Rates'!#REF!)</f>
        <v>#REF!</v>
      </c>
      <c r="C1565" s="269" t="e">
        <f>IF('Unit Types - Emission Rates'!#REF!=0,"",'Unit Types - Emission Rates'!#REF!)</f>
        <v>#REF!</v>
      </c>
      <c r="D1565" s="269" t="e">
        <f>IF('Unit Types - Emission Rates'!#REF!=0,"",'Unit Types - Emission Rates'!#REF!)</f>
        <v>#REF!</v>
      </c>
      <c r="E1565" s="269" t="e">
        <f>IF('Unit Types - Emission Rates'!#REF!="","",'Unit Types - Emission Rates'!#REF!)</f>
        <v>#REF!</v>
      </c>
      <c r="F1565" s="269" t="e">
        <f>IF('Unit Types - Emission Rates'!#REF!="","",'Unit Types - Emission Rates'!#REF!)</f>
        <v>#REF!</v>
      </c>
      <c r="G1565" s="261"/>
      <c r="H1565" s="262"/>
      <c r="I1565" s="259"/>
    </row>
    <row r="1566" spans="1:9" x14ac:dyDescent="0.2">
      <c r="A1566" s="265" t="s">
        <v>433</v>
      </c>
      <c r="B1566" s="269" t="e">
        <f>IF('Unit Types - Emission Rates'!#REF!=0,"",'Unit Types - Emission Rates'!#REF!)</f>
        <v>#REF!</v>
      </c>
      <c r="C1566" s="269" t="e">
        <f>IF('Unit Types - Emission Rates'!#REF!=0,"",'Unit Types - Emission Rates'!#REF!)</f>
        <v>#REF!</v>
      </c>
      <c r="D1566" s="269" t="e">
        <f>IF('Unit Types - Emission Rates'!#REF!=0,"",'Unit Types - Emission Rates'!#REF!)</f>
        <v>#REF!</v>
      </c>
      <c r="E1566" s="269" t="e">
        <f>IF('Unit Types - Emission Rates'!#REF!="","",'Unit Types - Emission Rates'!#REF!)</f>
        <v>#REF!</v>
      </c>
      <c r="F1566" s="269" t="e">
        <f>IF('Unit Types - Emission Rates'!#REF!="","",'Unit Types - Emission Rates'!#REF!)</f>
        <v>#REF!</v>
      </c>
      <c r="G1566" s="261"/>
      <c r="H1566" s="262"/>
      <c r="I1566" s="259"/>
    </row>
    <row r="1567" spans="1:9" x14ac:dyDescent="0.2">
      <c r="A1567" s="265" t="s">
        <v>433</v>
      </c>
      <c r="B1567" s="269" t="e">
        <f>IF('Unit Types - Emission Rates'!#REF!=0,"",'Unit Types - Emission Rates'!#REF!)</f>
        <v>#REF!</v>
      </c>
      <c r="C1567" s="269" t="e">
        <f>IF('Unit Types - Emission Rates'!#REF!=0,"",'Unit Types - Emission Rates'!#REF!)</f>
        <v>#REF!</v>
      </c>
      <c r="D1567" s="269" t="e">
        <f>IF('Unit Types - Emission Rates'!#REF!=0,"",'Unit Types - Emission Rates'!#REF!)</f>
        <v>#REF!</v>
      </c>
      <c r="E1567" s="269" t="e">
        <f>IF('Unit Types - Emission Rates'!#REF!="","",'Unit Types - Emission Rates'!#REF!)</f>
        <v>#REF!</v>
      </c>
      <c r="F1567" s="269" t="e">
        <f>IF('Unit Types - Emission Rates'!#REF!="","",'Unit Types - Emission Rates'!#REF!)</f>
        <v>#REF!</v>
      </c>
      <c r="G1567" s="261"/>
      <c r="H1567" s="262"/>
      <c r="I1567" s="259"/>
    </row>
    <row r="1568" spans="1:9" x14ac:dyDescent="0.2">
      <c r="A1568" s="265" t="s">
        <v>433</v>
      </c>
      <c r="B1568" s="269" t="e">
        <f>IF('Unit Types - Emission Rates'!#REF!=0,"",'Unit Types - Emission Rates'!#REF!)</f>
        <v>#REF!</v>
      </c>
      <c r="C1568" s="269" t="e">
        <f>IF('Unit Types - Emission Rates'!#REF!=0,"",'Unit Types - Emission Rates'!#REF!)</f>
        <v>#REF!</v>
      </c>
      <c r="D1568" s="269" t="e">
        <f>IF('Unit Types - Emission Rates'!#REF!=0,"",'Unit Types - Emission Rates'!#REF!)</f>
        <v>#REF!</v>
      </c>
      <c r="E1568" s="269" t="e">
        <f>IF('Unit Types - Emission Rates'!#REF!="","",'Unit Types - Emission Rates'!#REF!)</f>
        <v>#REF!</v>
      </c>
      <c r="F1568" s="269" t="e">
        <f>IF('Unit Types - Emission Rates'!#REF!="","",'Unit Types - Emission Rates'!#REF!)</f>
        <v>#REF!</v>
      </c>
      <c r="G1568" s="261"/>
      <c r="H1568" s="262"/>
      <c r="I1568" s="259"/>
    </row>
    <row r="1569" spans="1:9" x14ac:dyDescent="0.2">
      <c r="A1569" s="265" t="s">
        <v>433</v>
      </c>
      <c r="B1569" s="269" t="e">
        <f>IF('Unit Types - Emission Rates'!#REF!=0,"",'Unit Types - Emission Rates'!#REF!)</f>
        <v>#REF!</v>
      </c>
      <c r="C1569" s="269" t="e">
        <f>IF('Unit Types - Emission Rates'!#REF!=0,"",'Unit Types - Emission Rates'!#REF!)</f>
        <v>#REF!</v>
      </c>
      <c r="D1569" s="269" t="e">
        <f>IF('Unit Types - Emission Rates'!#REF!=0,"",'Unit Types - Emission Rates'!#REF!)</f>
        <v>#REF!</v>
      </c>
      <c r="E1569" s="269" t="e">
        <f>IF('Unit Types - Emission Rates'!#REF!="","",'Unit Types - Emission Rates'!#REF!)</f>
        <v>#REF!</v>
      </c>
      <c r="F1569" s="269" t="e">
        <f>IF('Unit Types - Emission Rates'!#REF!="","",'Unit Types - Emission Rates'!#REF!)</f>
        <v>#REF!</v>
      </c>
      <c r="G1569" s="261"/>
      <c r="H1569" s="262"/>
      <c r="I1569" s="259"/>
    </row>
    <row r="1570" spans="1:9" x14ac:dyDescent="0.2">
      <c r="A1570" s="265" t="s">
        <v>433</v>
      </c>
      <c r="B1570" s="269" t="e">
        <f>IF('Unit Types - Emission Rates'!#REF!=0,"",'Unit Types - Emission Rates'!#REF!)</f>
        <v>#REF!</v>
      </c>
      <c r="C1570" s="269" t="e">
        <f>IF('Unit Types - Emission Rates'!#REF!=0,"",'Unit Types - Emission Rates'!#REF!)</f>
        <v>#REF!</v>
      </c>
      <c r="D1570" s="269" t="e">
        <f>IF('Unit Types - Emission Rates'!#REF!=0,"",'Unit Types - Emission Rates'!#REF!)</f>
        <v>#REF!</v>
      </c>
      <c r="E1570" s="269" t="e">
        <f>IF('Unit Types - Emission Rates'!#REF!="","",'Unit Types - Emission Rates'!#REF!)</f>
        <v>#REF!</v>
      </c>
      <c r="F1570" s="269" t="e">
        <f>IF('Unit Types - Emission Rates'!#REF!="","",'Unit Types - Emission Rates'!#REF!)</f>
        <v>#REF!</v>
      </c>
      <c r="G1570" s="261"/>
      <c r="H1570" s="262"/>
      <c r="I1570" s="259"/>
    </row>
    <row r="1571" spans="1:9" x14ac:dyDescent="0.2">
      <c r="A1571" s="265" t="s">
        <v>433</v>
      </c>
      <c r="B1571" s="269" t="e">
        <f>IF('Unit Types - Emission Rates'!#REF!=0,"",'Unit Types - Emission Rates'!#REF!)</f>
        <v>#REF!</v>
      </c>
      <c r="C1571" s="269" t="e">
        <f>IF('Unit Types - Emission Rates'!#REF!=0,"",'Unit Types - Emission Rates'!#REF!)</f>
        <v>#REF!</v>
      </c>
      <c r="D1571" s="269" t="e">
        <f>IF('Unit Types - Emission Rates'!#REF!=0,"",'Unit Types - Emission Rates'!#REF!)</f>
        <v>#REF!</v>
      </c>
      <c r="E1571" s="269" t="e">
        <f>IF('Unit Types - Emission Rates'!#REF!="","",'Unit Types - Emission Rates'!#REF!)</f>
        <v>#REF!</v>
      </c>
      <c r="F1571" s="269" t="e">
        <f>IF('Unit Types - Emission Rates'!#REF!="","",'Unit Types - Emission Rates'!#REF!)</f>
        <v>#REF!</v>
      </c>
      <c r="G1571" s="261"/>
      <c r="H1571" s="262"/>
      <c r="I1571" s="259"/>
    </row>
    <row r="1572" spans="1:9" x14ac:dyDescent="0.2">
      <c r="A1572" s="265" t="s">
        <v>433</v>
      </c>
      <c r="B1572" s="269" t="e">
        <f>IF('Unit Types - Emission Rates'!#REF!=0,"",'Unit Types - Emission Rates'!#REF!)</f>
        <v>#REF!</v>
      </c>
      <c r="C1572" s="269" t="e">
        <f>IF('Unit Types - Emission Rates'!#REF!=0,"",'Unit Types - Emission Rates'!#REF!)</f>
        <v>#REF!</v>
      </c>
      <c r="D1572" s="269" t="e">
        <f>IF('Unit Types - Emission Rates'!#REF!=0,"",'Unit Types - Emission Rates'!#REF!)</f>
        <v>#REF!</v>
      </c>
      <c r="E1572" s="269" t="e">
        <f>IF('Unit Types - Emission Rates'!#REF!="","",'Unit Types - Emission Rates'!#REF!)</f>
        <v>#REF!</v>
      </c>
      <c r="F1572" s="269" t="e">
        <f>IF('Unit Types - Emission Rates'!#REF!="","",'Unit Types - Emission Rates'!#REF!)</f>
        <v>#REF!</v>
      </c>
      <c r="G1572" s="261"/>
      <c r="H1572" s="262"/>
      <c r="I1572" s="259"/>
    </row>
    <row r="1573" spans="1:9" x14ac:dyDescent="0.2">
      <c r="A1573" s="265" t="s">
        <v>433</v>
      </c>
      <c r="B1573" s="269" t="e">
        <f>IF('Unit Types - Emission Rates'!#REF!=0,"",'Unit Types - Emission Rates'!#REF!)</f>
        <v>#REF!</v>
      </c>
      <c r="C1573" s="269" t="e">
        <f>IF('Unit Types - Emission Rates'!#REF!=0,"",'Unit Types - Emission Rates'!#REF!)</f>
        <v>#REF!</v>
      </c>
      <c r="D1573" s="269" t="e">
        <f>IF('Unit Types - Emission Rates'!#REF!=0,"",'Unit Types - Emission Rates'!#REF!)</f>
        <v>#REF!</v>
      </c>
      <c r="E1573" s="269" t="e">
        <f>IF('Unit Types - Emission Rates'!#REF!="","",'Unit Types - Emission Rates'!#REF!)</f>
        <v>#REF!</v>
      </c>
      <c r="F1573" s="269" t="e">
        <f>IF('Unit Types - Emission Rates'!#REF!="","",'Unit Types - Emission Rates'!#REF!)</f>
        <v>#REF!</v>
      </c>
      <c r="G1573" s="261"/>
      <c r="H1573" s="262"/>
      <c r="I1573" s="259"/>
    </row>
    <row r="1574" spans="1:9" x14ac:dyDescent="0.2">
      <c r="A1574" s="265" t="s">
        <v>433</v>
      </c>
      <c r="B1574" s="269" t="e">
        <f>IF('Unit Types - Emission Rates'!#REF!=0,"",'Unit Types - Emission Rates'!#REF!)</f>
        <v>#REF!</v>
      </c>
      <c r="C1574" s="269" t="e">
        <f>IF('Unit Types - Emission Rates'!#REF!=0,"",'Unit Types - Emission Rates'!#REF!)</f>
        <v>#REF!</v>
      </c>
      <c r="D1574" s="269" t="e">
        <f>IF('Unit Types - Emission Rates'!#REF!=0,"",'Unit Types - Emission Rates'!#REF!)</f>
        <v>#REF!</v>
      </c>
      <c r="E1574" s="269" t="e">
        <f>IF('Unit Types - Emission Rates'!#REF!="","",'Unit Types - Emission Rates'!#REF!)</f>
        <v>#REF!</v>
      </c>
      <c r="F1574" s="269" t="e">
        <f>IF('Unit Types - Emission Rates'!#REF!="","",'Unit Types - Emission Rates'!#REF!)</f>
        <v>#REF!</v>
      </c>
      <c r="G1574" s="261"/>
      <c r="H1574" s="262"/>
      <c r="I1574" s="259"/>
    </row>
    <row r="1575" spans="1:9" x14ac:dyDescent="0.2">
      <c r="A1575" s="265" t="s">
        <v>433</v>
      </c>
      <c r="B1575" s="269" t="e">
        <f>IF('Unit Types - Emission Rates'!#REF!=0,"",'Unit Types - Emission Rates'!#REF!)</f>
        <v>#REF!</v>
      </c>
      <c r="C1575" s="269" t="e">
        <f>IF('Unit Types - Emission Rates'!#REF!=0,"",'Unit Types - Emission Rates'!#REF!)</f>
        <v>#REF!</v>
      </c>
      <c r="D1575" s="269" t="e">
        <f>IF('Unit Types - Emission Rates'!#REF!=0,"",'Unit Types - Emission Rates'!#REF!)</f>
        <v>#REF!</v>
      </c>
      <c r="E1575" s="269" t="e">
        <f>IF('Unit Types - Emission Rates'!#REF!="","",'Unit Types - Emission Rates'!#REF!)</f>
        <v>#REF!</v>
      </c>
      <c r="F1575" s="269" t="e">
        <f>IF('Unit Types - Emission Rates'!#REF!="","",'Unit Types - Emission Rates'!#REF!)</f>
        <v>#REF!</v>
      </c>
      <c r="G1575" s="261"/>
      <c r="H1575" s="262"/>
      <c r="I1575" s="259"/>
    </row>
    <row r="1576" spans="1:9" x14ac:dyDescent="0.2">
      <c r="A1576" s="265" t="s">
        <v>433</v>
      </c>
      <c r="B1576" s="269" t="e">
        <f>IF('Unit Types - Emission Rates'!#REF!=0,"",'Unit Types - Emission Rates'!#REF!)</f>
        <v>#REF!</v>
      </c>
      <c r="C1576" s="269" t="e">
        <f>IF('Unit Types - Emission Rates'!#REF!=0,"",'Unit Types - Emission Rates'!#REF!)</f>
        <v>#REF!</v>
      </c>
      <c r="D1576" s="269" t="e">
        <f>IF('Unit Types - Emission Rates'!#REF!=0,"",'Unit Types - Emission Rates'!#REF!)</f>
        <v>#REF!</v>
      </c>
      <c r="E1576" s="269" t="e">
        <f>IF('Unit Types - Emission Rates'!#REF!="","",'Unit Types - Emission Rates'!#REF!)</f>
        <v>#REF!</v>
      </c>
      <c r="F1576" s="269" t="e">
        <f>IF('Unit Types - Emission Rates'!#REF!="","",'Unit Types - Emission Rates'!#REF!)</f>
        <v>#REF!</v>
      </c>
      <c r="G1576" s="261"/>
      <c r="H1576" s="262"/>
      <c r="I1576" s="259"/>
    </row>
    <row r="1577" spans="1:9" x14ac:dyDescent="0.2">
      <c r="A1577" s="265" t="s">
        <v>433</v>
      </c>
      <c r="B1577" s="269" t="e">
        <f>IF('Unit Types - Emission Rates'!#REF!=0,"",'Unit Types - Emission Rates'!#REF!)</f>
        <v>#REF!</v>
      </c>
      <c r="C1577" s="269" t="e">
        <f>IF('Unit Types - Emission Rates'!#REF!=0,"",'Unit Types - Emission Rates'!#REF!)</f>
        <v>#REF!</v>
      </c>
      <c r="D1577" s="269" t="e">
        <f>IF('Unit Types - Emission Rates'!#REF!=0,"",'Unit Types - Emission Rates'!#REF!)</f>
        <v>#REF!</v>
      </c>
      <c r="E1577" s="269" t="e">
        <f>IF('Unit Types - Emission Rates'!#REF!="","",'Unit Types - Emission Rates'!#REF!)</f>
        <v>#REF!</v>
      </c>
      <c r="F1577" s="269" t="e">
        <f>IF('Unit Types - Emission Rates'!#REF!="","",'Unit Types - Emission Rates'!#REF!)</f>
        <v>#REF!</v>
      </c>
      <c r="G1577" s="261"/>
      <c r="H1577" s="262"/>
      <c r="I1577" s="259"/>
    </row>
    <row r="1578" spans="1:9" x14ac:dyDescent="0.2">
      <c r="A1578" s="265" t="s">
        <v>433</v>
      </c>
      <c r="B1578" s="269" t="e">
        <f>IF('Unit Types - Emission Rates'!#REF!=0,"",'Unit Types - Emission Rates'!#REF!)</f>
        <v>#REF!</v>
      </c>
      <c r="C1578" s="269" t="e">
        <f>IF('Unit Types - Emission Rates'!#REF!=0,"",'Unit Types - Emission Rates'!#REF!)</f>
        <v>#REF!</v>
      </c>
      <c r="D1578" s="269" t="e">
        <f>IF('Unit Types - Emission Rates'!#REF!=0,"",'Unit Types - Emission Rates'!#REF!)</f>
        <v>#REF!</v>
      </c>
      <c r="E1578" s="269" t="e">
        <f>IF('Unit Types - Emission Rates'!#REF!="","",'Unit Types - Emission Rates'!#REF!)</f>
        <v>#REF!</v>
      </c>
      <c r="F1578" s="269" t="e">
        <f>IF('Unit Types - Emission Rates'!#REF!="","",'Unit Types - Emission Rates'!#REF!)</f>
        <v>#REF!</v>
      </c>
      <c r="G1578" s="261"/>
      <c r="H1578" s="262"/>
      <c r="I1578" s="259"/>
    </row>
    <row r="1579" spans="1:9" x14ac:dyDescent="0.2">
      <c r="A1579" s="265" t="s">
        <v>433</v>
      </c>
      <c r="B1579" s="269" t="e">
        <f>IF('Unit Types - Emission Rates'!#REF!=0,"",'Unit Types - Emission Rates'!#REF!)</f>
        <v>#REF!</v>
      </c>
      <c r="C1579" s="269" t="e">
        <f>IF('Unit Types - Emission Rates'!#REF!=0,"",'Unit Types - Emission Rates'!#REF!)</f>
        <v>#REF!</v>
      </c>
      <c r="D1579" s="269" t="e">
        <f>IF('Unit Types - Emission Rates'!#REF!=0,"",'Unit Types - Emission Rates'!#REF!)</f>
        <v>#REF!</v>
      </c>
      <c r="E1579" s="269" t="e">
        <f>IF('Unit Types - Emission Rates'!#REF!="","",'Unit Types - Emission Rates'!#REF!)</f>
        <v>#REF!</v>
      </c>
      <c r="F1579" s="269" t="e">
        <f>IF('Unit Types - Emission Rates'!#REF!="","",'Unit Types - Emission Rates'!#REF!)</f>
        <v>#REF!</v>
      </c>
      <c r="G1579" s="261"/>
      <c r="H1579" s="262"/>
      <c r="I1579" s="259"/>
    </row>
    <row r="1580" spans="1:9" x14ac:dyDescent="0.2">
      <c r="A1580" s="265" t="s">
        <v>433</v>
      </c>
      <c r="B1580" s="269" t="e">
        <f>IF('Unit Types - Emission Rates'!#REF!=0,"",'Unit Types - Emission Rates'!#REF!)</f>
        <v>#REF!</v>
      </c>
      <c r="C1580" s="269" t="e">
        <f>IF('Unit Types - Emission Rates'!#REF!=0,"",'Unit Types - Emission Rates'!#REF!)</f>
        <v>#REF!</v>
      </c>
      <c r="D1580" s="269" t="e">
        <f>IF('Unit Types - Emission Rates'!#REF!=0,"",'Unit Types - Emission Rates'!#REF!)</f>
        <v>#REF!</v>
      </c>
      <c r="E1580" s="269" t="e">
        <f>IF('Unit Types - Emission Rates'!#REF!="","",'Unit Types - Emission Rates'!#REF!)</f>
        <v>#REF!</v>
      </c>
      <c r="F1580" s="269" t="e">
        <f>IF('Unit Types - Emission Rates'!#REF!="","",'Unit Types - Emission Rates'!#REF!)</f>
        <v>#REF!</v>
      </c>
      <c r="G1580" s="261"/>
      <c r="H1580" s="262"/>
      <c r="I1580" s="259"/>
    </row>
    <row r="1581" spans="1:9" x14ac:dyDescent="0.2">
      <c r="A1581" s="265" t="s">
        <v>433</v>
      </c>
      <c r="B1581" s="269" t="e">
        <f>IF('Unit Types - Emission Rates'!#REF!=0,"",'Unit Types - Emission Rates'!#REF!)</f>
        <v>#REF!</v>
      </c>
      <c r="C1581" s="269" t="e">
        <f>IF('Unit Types - Emission Rates'!#REF!=0,"",'Unit Types - Emission Rates'!#REF!)</f>
        <v>#REF!</v>
      </c>
      <c r="D1581" s="269" t="e">
        <f>IF('Unit Types - Emission Rates'!#REF!=0,"",'Unit Types - Emission Rates'!#REF!)</f>
        <v>#REF!</v>
      </c>
      <c r="E1581" s="269" t="e">
        <f>IF('Unit Types - Emission Rates'!#REF!="","",'Unit Types - Emission Rates'!#REF!)</f>
        <v>#REF!</v>
      </c>
      <c r="F1581" s="269" t="e">
        <f>IF('Unit Types - Emission Rates'!#REF!="","",'Unit Types - Emission Rates'!#REF!)</f>
        <v>#REF!</v>
      </c>
      <c r="G1581" s="261"/>
      <c r="H1581" s="262"/>
      <c r="I1581" s="259"/>
    </row>
    <row r="1582" spans="1:9" x14ac:dyDescent="0.2">
      <c r="A1582" s="265" t="s">
        <v>433</v>
      </c>
      <c r="B1582" s="269" t="e">
        <f>IF('Unit Types - Emission Rates'!#REF!=0,"",'Unit Types - Emission Rates'!#REF!)</f>
        <v>#REF!</v>
      </c>
      <c r="C1582" s="269" t="e">
        <f>IF('Unit Types - Emission Rates'!#REF!=0,"",'Unit Types - Emission Rates'!#REF!)</f>
        <v>#REF!</v>
      </c>
      <c r="D1582" s="269" t="e">
        <f>IF('Unit Types - Emission Rates'!#REF!=0,"",'Unit Types - Emission Rates'!#REF!)</f>
        <v>#REF!</v>
      </c>
      <c r="E1582" s="269" t="e">
        <f>IF('Unit Types - Emission Rates'!#REF!="","",'Unit Types - Emission Rates'!#REF!)</f>
        <v>#REF!</v>
      </c>
      <c r="F1582" s="269" t="e">
        <f>IF('Unit Types - Emission Rates'!#REF!="","",'Unit Types - Emission Rates'!#REF!)</f>
        <v>#REF!</v>
      </c>
      <c r="G1582" s="261"/>
      <c r="H1582" s="262"/>
      <c r="I1582" s="259"/>
    </row>
    <row r="1583" spans="1:9" x14ac:dyDescent="0.2">
      <c r="A1583" s="265" t="s">
        <v>433</v>
      </c>
      <c r="B1583" s="269" t="e">
        <f>IF('Unit Types - Emission Rates'!#REF!=0,"",'Unit Types - Emission Rates'!#REF!)</f>
        <v>#REF!</v>
      </c>
      <c r="C1583" s="269" t="e">
        <f>IF('Unit Types - Emission Rates'!#REF!=0,"",'Unit Types - Emission Rates'!#REF!)</f>
        <v>#REF!</v>
      </c>
      <c r="D1583" s="269" t="e">
        <f>IF('Unit Types - Emission Rates'!#REF!=0,"",'Unit Types - Emission Rates'!#REF!)</f>
        <v>#REF!</v>
      </c>
      <c r="E1583" s="269" t="e">
        <f>IF('Unit Types - Emission Rates'!#REF!="","",'Unit Types - Emission Rates'!#REF!)</f>
        <v>#REF!</v>
      </c>
      <c r="F1583" s="269" t="e">
        <f>IF('Unit Types - Emission Rates'!#REF!="","",'Unit Types - Emission Rates'!#REF!)</f>
        <v>#REF!</v>
      </c>
      <c r="G1583" s="261"/>
      <c r="H1583" s="262"/>
      <c r="I1583" s="259"/>
    </row>
    <row r="1584" spans="1:9" x14ac:dyDescent="0.2">
      <c r="A1584" s="265" t="s">
        <v>433</v>
      </c>
      <c r="B1584" s="269" t="e">
        <f>IF('Unit Types - Emission Rates'!#REF!=0,"",'Unit Types - Emission Rates'!#REF!)</f>
        <v>#REF!</v>
      </c>
      <c r="C1584" s="269" t="e">
        <f>IF('Unit Types - Emission Rates'!#REF!=0,"",'Unit Types - Emission Rates'!#REF!)</f>
        <v>#REF!</v>
      </c>
      <c r="D1584" s="269" t="e">
        <f>IF('Unit Types - Emission Rates'!#REF!=0,"",'Unit Types - Emission Rates'!#REF!)</f>
        <v>#REF!</v>
      </c>
      <c r="E1584" s="269" t="e">
        <f>IF('Unit Types - Emission Rates'!#REF!="","",'Unit Types - Emission Rates'!#REF!)</f>
        <v>#REF!</v>
      </c>
      <c r="F1584" s="269" t="e">
        <f>IF('Unit Types - Emission Rates'!#REF!="","",'Unit Types - Emission Rates'!#REF!)</f>
        <v>#REF!</v>
      </c>
      <c r="G1584" s="261"/>
      <c r="H1584" s="262"/>
      <c r="I1584" s="259"/>
    </row>
    <row r="1585" spans="1:9" x14ac:dyDescent="0.2">
      <c r="A1585" s="265" t="s">
        <v>433</v>
      </c>
      <c r="B1585" s="269" t="e">
        <f>IF('Unit Types - Emission Rates'!#REF!=0,"",'Unit Types - Emission Rates'!#REF!)</f>
        <v>#REF!</v>
      </c>
      <c r="C1585" s="269" t="e">
        <f>IF('Unit Types - Emission Rates'!#REF!=0,"",'Unit Types - Emission Rates'!#REF!)</f>
        <v>#REF!</v>
      </c>
      <c r="D1585" s="269" t="e">
        <f>IF('Unit Types - Emission Rates'!#REF!=0,"",'Unit Types - Emission Rates'!#REF!)</f>
        <v>#REF!</v>
      </c>
      <c r="E1585" s="269" t="e">
        <f>IF('Unit Types - Emission Rates'!#REF!="","",'Unit Types - Emission Rates'!#REF!)</f>
        <v>#REF!</v>
      </c>
      <c r="F1585" s="269" t="e">
        <f>IF('Unit Types - Emission Rates'!#REF!="","",'Unit Types - Emission Rates'!#REF!)</f>
        <v>#REF!</v>
      </c>
      <c r="G1585" s="261"/>
      <c r="H1585" s="262"/>
      <c r="I1585" s="259"/>
    </row>
    <row r="1586" spans="1:9" x14ac:dyDescent="0.2">
      <c r="A1586" s="265" t="s">
        <v>433</v>
      </c>
      <c r="B1586" s="269" t="e">
        <f>IF('Unit Types - Emission Rates'!#REF!=0,"",'Unit Types - Emission Rates'!#REF!)</f>
        <v>#REF!</v>
      </c>
      <c r="C1586" s="269" t="e">
        <f>IF('Unit Types - Emission Rates'!#REF!=0,"",'Unit Types - Emission Rates'!#REF!)</f>
        <v>#REF!</v>
      </c>
      <c r="D1586" s="269" t="e">
        <f>IF('Unit Types - Emission Rates'!#REF!=0,"",'Unit Types - Emission Rates'!#REF!)</f>
        <v>#REF!</v>
      </c>
      <c r="E1586" s="269" t="e">
        <f>IF('Unit Types - Emission Rates'!#REF!="","",'Unit Types - Emission Rates'!#REF!)</f>
        <v>#REF!</v>
      </c>
      <c r="F1586" s="269" t="e">
        <f>IF('Unit Types - Emission Rates'!#REF!="","",'Unit Types - Emission Rates'!#REF!)</f>
        <v>#REF!</v>
      </c>
      <c r="G1586" s="261"/>
      <c r="H1586" s="262"/>
      <c r="I1586" s="259"/>
    </row>
    <row r="1587" spans="1:9" x14ac:dyDescent="0.2">
      <c r="A1587" s="265" t="s">
        <v>433</v>
      </c>
      <c r="B1587" s="269" t="e">
        <f>IF('Unit Types - Emission Rates'!#REF!=0,"",'Unit Types - Emission Rates'!#REF!)</f>
        <v>#REF!</v>
      </c>
      <c r="C1587" s="269" t="e">
        <f>IF('Unit Types - Emission Rates'!#REF!=0,"",'Unit Types - Emission Rates'!#REF!)</f>
        <v>#REF!</v>
      </c>
      <c r="D1587" s="269" t="e">
        <f>IF('Unit Types - Emission Rates'!#REF!=0,"",'Unit Types - Emission Rates'!#REF!)</f>
        <v>#REF!</v>
      </c>
      <c r="E1587" s="269" t="e">
        <f>IF('Unit Types - Emission Rates'!#REF!="","",'Unit Types - Emission Rates'!#REF!)</f>
        <v>#REF!</v>
      </c>
      <c r="F1587" s="269" t="e">
        <f>IF('Unit Types - Emission Rates'!#REF!="","",'Unit Types - Emission Rates'!#REF!)</f>
        <v>#REF!</v>
      </c>
      <c r="G1587" s="261"/>
      <c r="H1587" s="262"/>
      <c r="I1587" s="259"/>
    </row>
    <row r="1588" spans="1:9" x14ac:dyDescent="0.2">
      <c r="A1588" s="265" t="s">
        <v>433</v>
      </c>
      <c r="B1588" s="269" t="e">
        <f>IF('Unit Types - Emission Rates'!#REF!=0,"",'Unit Types - Emission Rates'!#REF!)</f>
        <v>#REF!</v>
      </c>
      <c r="C1588" s="269" t="e">
        <f>IF('Unit Types - Emission Rates'!#REF!=0,"",'Unit Types - Emission Rates'!#REF!)</f>
        <v>#REF!</v>
      </c>
      <c r="D1588" s="269" t="e">
        <f>IF('Unit Types - Emission Rates'!#REF!=0,"",'Unit Types - Emission Rates'!#REF!)</f>
        <v>#REF!</v>
      </c>
      <c r="E1588" s="269" t="e">
        <f>IF('Unit Types - Emission Rates'!#REF!="","",'Unit Types - Emission Rates'!#REF!)</f>
        <v>#REF!</v>
      </c>
      <c r="F1588" s="269" t="e">
        <f>IF('Unit Types - Emission Rates'!#REF!="","",'Unit Types - Emission Rates'!#REF!)</f>
        <v>#REF!</v>
      </c>
      <c r="G1588" s="261"/>
      <c r="H1588" s="262"/>
      <c r="I1588" s="259"/>
    </row>
    <row r="1589" spans="1:9" x14ac:dyDescent="0.2">
      <c r="A1589" s="265" t="s">
        <v>433</v>
      </c>
      <c r="B1589" s="269" t="e">
        <f>IF('Unit Types - Emission Rates'!#REF!=0,"",'Unit Types - Emission Rates'!#REF!)</f>
        <v>#REF!</v>
      </c>
      <c r="C1589" s="269" t="e">
        <f>IF('Unit Types - Emission Rates'!#REF!=0,"",'Unit Types - Emission Rates'!#REF!)</f>
        <v>#REF!</v>
      </c>
      <c r="D1589" s="269" t="e">
        <f>IF('Unit Types - Emission Rates'!#REF!=0,"",'Unit Types - Emission Rates'!#REF!)</f>
        <v>#REF!</v>
      </c>
      <c r="E1589" s="269" t="e">
        <f>IF('Unit Types - Emission Rates'!#REF!="","",'Unit Types - Emission Rates'!#REF!)</f>
        <v>#REF!</v>
      </c>
      <c r="F1589" s="269" t="e">
        <f>IF('Unit Types - Emission Rates'!#REF!="","",'Unit Types - Emission Rates'!#REF!)</f>
        <v>#REF!</v>
      </c>
      <c r="G1589" s="261"/>
      <c r="H1589" s="262"/>
      <c r="I1589" s="259"/>
    </row>
    <row r="1590" spans="1:9" x14ac:dyDescent="0.2">
      <c r="A1590" s="265" t="s">
        <v>433</v>
      </c>
      <c r="B1590" s="269" t="e">
        <f>IF('Unit Types - Emission Rates'!#REF!=0,"",'Unit Types - Emission Rates'!#REF!)</f>
        <v>#REF!</v>
      </c>
      <c r="C1590" s="269" t="e">
        <f>IF('Unit Types - Emission Rates'!#REF!=0,"",'Unit Types - Emission Rates'!#REF!)</f>
        <v>#REF!</v>
      </c>
      <c r="D1590" s="269" t="e">
        <f>IF('Unit Types - Emission Rates'!#REF!=0,"",'Unit Types - Emission Rates'!#REF!)</f>
        <v>#REF!</v>
      </c>
      <c r="E1590" s="269" t="e">
        <f>IF('Unit Types - Emission Rates'!#REF!="","",'Unit Types - Emission Rates'!#REF!)</f>
        <v>#REF!</v>
      </c>
      <c r="F1590" s="269" t="e">
        <f>IF('Unit Types - Emission Rates'!#REF!="","",'Unit Types - Emission Rates'!#REF!)</f>
        <v>#REF!</v>
      </c>
      <c r="G1590" s="261"/>
      <c r="H1590" s="262"/>
      <c r="I1590" s="259"/>
    </row>
    <row r="1591" spans="1:9" x14ac:dyDescent="0.2">
      <c r="A1591" s="265" t="s">
        <v>433</v>
      </c>
      <c r="B1591" s="269" t="e">
        <f>IF('Unit Types - Emission Rates'!#REF!=0,"",'Unit Types - Emission Rates'!#REF!)</f>
        <v>#REF!</v>
      </c>
      <c r="C1591" s="269" t="e">
        <f>IF('Unit Types - Emission Rates'!#REF!=0,"",'Unit Types - Emission Rates'!#REF!)</f>
        <v>#REF!</v>
      </c>
      <c r="D1591" s="269" t="e">
        <f>IF('Unit Types - Emission Rates'!#REF!=0,"",'Unit Types - Emission Rates'!#REF!)</f>
        <v>#REF!</v>
      </c>
      <c r="E1591" s="269" t="e">
        <f>IF('Unit Types - Emission Rates'!#REF!="","",'Unit Types - Emission Rates'!#REF!)</f>
        <v>#REF!</v>
      </c>
      <c r="F1591" s="269" t="e">
        <f>IF('Unit Types - Emission Rates'!#REF!="","",'Unit Types - Emission Rates'!#REF!)</f>
        <v>#REF!</v>
      </c>
      <c r="G1591" s="261"/>
      <c r="H1591" s="262"/>
      <c r="I1591" s="259"/>
    </row>
    <row r="1592" spans="1:9" x14ac:dyDescent="0.2">
      <c r="A1592" s="265" t="s">
        <v>433</v>
      </c>
      <c r="B1592" s="269" t="e">
        <f>IF('Unit Types - Emission Rates'!#REF!=0,"",'Unit Types - Emission Rates'!#REF!)</f>
        <v>#REF!</v>
      </c>
      <c r="C1592" s="269" t="e">
        <f>IF('Unit Types - Emission Rates'!#REF!=0,"",'Unit Types - Emission Rates'!#REF!)</f>
        <v>#REF!</v>
      </c>
      <c r="D1592" s="269" t="e">
        <f>IF('Unit Types - Emission Rates'!#REF!=0,"",'Unit Types - Emission Rates'!#REF!)</f>
        <v>#REF!</v>
      </c>
      <c r="E1592" s="269" t="e">
        <f>IF('Unit Types - Emission Rates'!#REF!="","",'Unit Types - Emission Rates'!#REF!)</f>
        <v>#REF!</v>
      </c>
      <c r="F1592" s="269" t="e">
        <f>IF('Unit Types - Emission Rates'!#REF!="","",'Unit Types - Emission Rates'!#REF!)</f>
        <v>#REF!</v>
      </c>
      <c r="G1592" s="261"/>
      <c r="H1592" s="262"/>
      <c r="I1592" s="259"/>
    </row>
    <row r="1593" spans="1:9" x14ac:dyDescent="0.2">
      <c r="A1593" s="265" t="s">
        <v>433</v>
      </c>
      <c r="B1593" s="269" t="e">
        <f>IF('Unit Types - Emission Rates'!#REF!=0,"",'Unit Types - Emission Rates'!#REF!)</f>
        <v>#REF!</v>
      </c>
      <c r="C1593" s="269" t="e">
        <f>IF('Unit Types - Emission Rates'!#REF!=0,"",'Unit Types - Emission Rates'!#REF!)</f>
        <v>#REF!</v>
      </c>
      <c r="D1593" s="269" t="e">
        <f>IF('Unit Types - Emission Rates'!#REF!=0,"",'Unit Types - Emission Rates'!#REF!)</f>
        <v>#REF!</v>
      </c>
      <c r="E1593" s="269" t="e">
        <f>IF('Unit Types - Emission Rates'!#REF!="","",'Unit Types - Emission Rates'!#REF!)</f>
        <v>#REF!</v>
      </c>
      <c r="F1593" s="269" t="e">
        <f>IF('Unit Types - Emission Rates'!#REF!="","",'Unit Types - Emission Rates'!#REF!)</f>
        <v>#REF!</v>
      </c>
      <c r="G1593" s="261"/>
      <c r="H1593" s="262"/>
      <c r="I1593" s="259"/>
    </row>
    <row r="1594" spans="1:9" x14ac:dyDescent="0.2">
      <c r="A1594" s="265" t="s">
        <v>433</v>
      </c>
      <c r="B1594" s="269" t="e">
        <f>IF('Unit Types - Emission Rates'!#REF!=0,"",'Unit Types - Emission Rates'!#REF!)</f>
        <v>#REF!</v>
      </c>
      <c r="C1594" s="269" t="e">
        <f>IF('Unit Types - Emission Rates'!#REF!=0,"",'Unit Types - Emission Rates'!#REF!)</f>
        <v>#REF!</v>
      </c>
      <c r="D1594" s="269" t="e">
        <f>IF('Unit Types - Emission Rates'!#REF!=0,"",'Unit Types - Emission Rates'!#REF!)</f>
        <v>#REF!</v>
      </c>
      <c r="E1594" s="269" t="e">
        <f>IF('Unit Types - Emission Rates'!#REF!="","",'Unit Types - Emission Rates'!#REF!)</f>
        <v>#REF!</v>
      </c>
      <c r="F1594" s="269" t="e">
        <f>IF('Unit Types - Emission Rates'!#REF!="","",'Unit Types - Emission Rates'!#REF!)</f>
        <v>#REF!</v>
      </c>
      <c r="G1594" s="261"/>
      <c r="H1594" s="262"/>
      <c r="I1594" s="259"/>
    </row>
    <row r="1595" spans="1:9" x14ac:dyDescent="0.2">
      <c r="A1595" s="265" t="s">
        <v>433</v>
      </c>
      <c r="B1595" s="269" t="e">
        <f>IF('Unit Types - Emission Rates'!#REF!=0,"",'Unit Types - Emission Rates'!#REF!)</f>
        <v>#REF!</v>
      </c>
      <c r="C1595" s="269" t="e">
        <f>IF('Unit Types - Emission Rates'!#REF!=0,"",'Unit Types - Emission Rates'!#REF!)</f>
        <v>#REF!</v>
      </c>
      <c r="D1595" s="269" t="e">
        <f>IF('Unit Types - Emission Rates'!#REF!=0,"",'Unit Types - Emission Rates'!#REF!)</f>
        <v>#REF!</v>
      </c>
      <c r="E1595" s="269" t="e">
        <f>IF('Unit Types - Emission Rates'!#REF!="","",'Unit Types - Emission Rates'!#REF!)</f>
        <v>#REF!</v>
      </c>
      <c r="F1595" s="269" t="e">
        <f>IF('Unit Types - Emission Rates'!#REF!="","",'Unit Types - Emission Rates'!#REF!)</f>
        <v>#REF!</v>
      </c>
      <c r="G1595" s="261"/>
      <c r="H1595" s="262"/>
      <c r="I1595" s="259"/>
    </row>
    <row r="1596" spans="1:9" x14ac:dyDescent="0.2">
      <c r="A1596" s="265" t="s">
        <v>433</v>
      </c>
      <c r="B1596" s="269" t="e">
        <f>IF('Unit Types - Emission Rates'!#REF!=0,"",'Unit Types - Emission Rates'!#REF!)</f>
        <v>#REF!</v>
      </c>
      <c r="C1596" s="269" t="e">
        <f>IF('Unit Types - Emission Rates'!#REF!=0,"",'Unit Types - Emission Rates'!#REF!)</f>
        <v>#REF!</v>
      </c>
      <c r="D1596" s="269" t="e">
        <f>IF('Unit Types - Emission Rates'!#REF!=0,"",'Unit Types - Emission Rates'!#REF!)</f>
        <v>#REF!</v>
      </c>
      <c r="E1596" s="269" t="e">
        <f>IF('Unit Types - Emission Rates'!#REF!="","",'Unit Types - Emission Rates'!#REF!)</f>
        <v>#REF!</v>
      </c>
      <c r="F1596" s="269" t="e">
        <f>IF('Unit Types - Emission Rates'!#REF!="","",'Unit Types - Emission Rates'!#REF!)</f>
        <v>#REF!</v>
      </c>
      <c r="G1596" s="261"/>
      <c r="H1596" s="262"/>
      <c r="I1596" s="259"/>
    </row>
    <row r="1597" spans="1:9" x14ac:dyDescent="0.2">
      <c r="A1597" s="265" t="s">
        <v>433</v>
      </c>
      <c r="B1597" s="269" t="e">
        <f>IF('Unit Types - Emission Rates'!#REF!=0,"",'Unit Types - Emission Rates'!#REF!)</f>
        <v>#REF!</v>
      </c>
      <c r="C1597" s="269" t="e">
        <f>IF('Unit Types - Emission Rates'!#REF!=0,"",'Unit Types - Emission Rates'!#REF!)</f>
        <v>#REF!</v>
      </c>
      <c r="D1597" s="269" t="e">
        <f>IF('Unit Types - Emission Rates'!#REF!=0,"",'Unit Types - Emission Rates'!#REF!)</f>
        <v>#REF!</v>
      </c>
      <c r="E1597" s="269" t="e">
        <f>IF('Unit Types - Emission Rates'!#REF!="","",'Unit Types - Emission Rates'!#REF!)</f>
        <v>#REF!</v>
      </c>
      <c r="F1597" s="269" t="e">
        <f>IF('Unit Types - Emission Rates'!#REF!="","",'Unit Types - Emission Rates'!#REF!)</f>
        <v>#REF!</v>
      </c>
      <c r="G1597" s="261"/>
      <c r="H1597" s="262"/>
      <c r="I1597" s="259"/>
    </row>
    <row r="1598" spans="1:9" x14ac:dyDescent="0.2">
      <c r="A1598" s="265" t="s">
        <v>433</v>
      </c>
      <c r="B1598" s="269" t="e">
        <f>IF('Unit Types - Emission Rates'!#REF!=0,"",'Unit Types - Emission Rates'!#REF!)</f>
        <v>#REF!</v>
      </c>
      <c r="C1598" s="269" t="e">
        <f>IF('Unit Types - Emission Rates'!#REF!=0,"",'Unit Types - Emission Rates'!#REF!)</f>
        <v>#REF!</v>
      </c>
      <c r="D1598" s="269" t="e">
        <f>IF('Unit Types - Emission Rates'!#REF!=0,"",'Unit Types - Emission Rates'!#REF!)</f>
        <v>#REF!</v>
      </c>
      <c r="E1598" s="269" t="e">
        <f>IF('Unit Types - Emission Rates'!#REF!="","",'Unit Types - Emission Rates'!#REF!)</f>
        <v>#REF!</v>
      </c>
      <c r="F1598" s="269" t="e">
        <f>IF('Unit Types - Emission Rates'!#REF!="","",'Unit Types - Emission Rates'!#REF!)</f>
        <v>#REF!</v>
      </c>
      <c r="G1598" s="261"/>
      <c r="H1598" s="262"/>
      <c r="I1598" s="259"/>
    </row>
    <row r="1599" spans="1:9" x14ac:dyDescent="0.2">
      <c r="A1599" s="265" t="s">
        <v>433</v>
      </c>
      <c r="B1599" s="269" t="e">
        <f>IF('Unit Types - Emission Rates'!#REF!=0,"",'Unit Types - Emission Rates'!#REF!)</f>
        <v>#REF!</v>
      </c>
      <c r="C1599" s="269" t="e">
        <f>IF('Unit Types - Emission Rates'!#REF!=0,"",'Unit Types - Emission Rates'!#REF!)</f>
        <v>#REF!</v>
      </c>
      <c r="D1599" s="269" t="e">
        <f>IF('Unit Types - Emission Rates'!#REF!=0,"",'Unit Types - Emission Rates'!#REF!)</f>
        <v>#REF!</v>
      </c>
      <c r="E1599" s="269" t="e">
        <f>IF('Unit Types - Emission Rates'!#REF!="","",'Unit Types - Emission Rates'!#REF!)</f>
        <v>#REF!</v>
      </c>
      <c r="F1599" s="269" t="e">
        <f>IF('Unit Types - Emission Rates'!#REF!="","",'Unit Types - Emission Rates'!#REF!)</f>
        <v>#REF!</v>
      </c>
      <c r="G1599" s="261"/>
      <c r="H1599" s="262"/>
      <c r="I1599" s="259"/>
    </row>
    <row r="1600" spans="1:9" x14ac:dyDescent="0.2">
      <c r="A1600" s="265" t="s">
        <v>433</v>
      </c>
      <c r="B1600" s="269" t="e">
        <f>IF('Unit Types - Emission Rates'!#REF!=0,"",'Unit Types - Emission Rates'!#REF!)</f>
        <v>#REF!</v>
      </c>
      <c r="C1600" s="269" t="e">
        <f>IF('Unit Types - Emission Rates'!#REF!=0,"",'Unit Types - Emission Rates'!#REF!)</f>
        <v>#REF!</v>
      </c>
      <c r="D1600" s="269" t="e">
        <f>IF('Unit Types - Emission Rates'!#REF!=0,"",'Unit Types - Emission Rates'!#REF!)</f>
        <v>#REF!</v>
      </c>
      <c r="E1600" s="269" t="e">
        <f>IF('Unit Types - Emission Rates'!#REF!="","",'Unit Types - Emission Rates'!#REF!)</f>
        <v>#REF!</v>
      </c>
      <c r="F1600" s="269" t="e">
        <f>IF('Unit Types - Emission Rates'!#REF!="","",'Unit Types - Emission Rates'!#REF!)</f>
        <v>#REF!</v>
      </c>
      <c r="G1600" s="261"/>
      <c r="H1600" s="262"/>
      <c r="I1600" s="259"/>
    </row>
    <row r="1601" spans="1:9" x14ac:dyDescent="0.2">
      <c r="A1601" s="265" t="s">
        <v>433</v>
      </c>
      <c r="B1601" s="269" t="e">
        <f>IF('Unit Types - Emission Rates'!#REF!=0,"",'Unit Types - Emission Rates'!#REF!)</f>
        <v>#REF!</v>
      </c>
      <c r="C1601" s="269" t="e">
        <f>IF('Unit Types - Emission Rates'!#REF!=0,"",'Unit Types - Emission Rates'!#REF!)</f>
        <v>#REF!</v>
      </c>
      <c r="D1601" s="269" t="e">
        <f>IF('Unit Types - Emission Rates'!#REF!=0,"",'Unit Types - Emission Rates'!#REF!)</f>
        <v>#REF!</v>
      </c>
      <c r="E1601" s="269" t="e">
        <f>IF('Unit Types - Emission Rates'!#REF!="","",'Unit Types - Emission Rates'!#REF!)</f>
        <v>#REF!</v>
      </c>
      <c r="F1601" s="269" t="e">
        <f>IF('Unit Types - Emission Rates'!#REF!="","",'Unit Types - Emission Rates'!#REF!)</f>
        <v>#REF!</v>
      </c>
      <c r="G1601" s="261"/>
      <c r="H1601" s="262"/>
      <c r="I1601" s="259"/>
    </row>
    <row r="1602" spans="1:9" x14ac:dyDescent="0.2">
      <c r="A1602" s="265" t="s">
        <v>433</v>
      </c>
      <c r="B1602" s="269" t="e">
        <f>IF('Unit Types - Emission Rates'!#REF!=0,"",'Unit Types - Emission Rates'!#REF!)</f>
        <v>#REF!</v>
      </c>
      <c r="C1602" s="269" t="e">
        <f>IF('Unit Types - Emission Rates'!#REF!=0,"",'Unit Types - Emission Rates'!#REF!)</f>
        <v>#REF!</v>
      </c>
      <c r="D1602" s="269" t="e">
        <f>IF('Unit Types - Emission Rates'!#REF!=0,"",'Unit Types - Emission Rates'!#REF!)</f>
        <v>#REF!</v>
      </c>
      <c r="E1602" s="269" t="e">
        <f>IF('Unit Types - Emission Rates'!#REF!="","",'Unit Types - Emission Rates'!#REF!)</f>
        <v>#REF!</v>
      </c>
      <c r="F1602" s="269" t="e">
        <f>IF('Unit Types - Emission Rates'!#REF!="","",'Unit Types - Emission Rates'!#REF!)</f>
        <v>#REF!</v>
      </c>
      <c r="G1602" s="261"/>
      <c r="H1602" s="262"/>
      <c r="I1602" s="259"/>
    </row>
    <row r="1603" spans="1:9" x14ac:dyDescent="0.2">
      <c r="A1603" s="265" t="s">
        <v>433</v>
      </c>
      <c r="B1603" s="269" t="e">
        <f>IF('Unit Types - Emission Rates'!#REF!=0,"",'Unit Types - Emission Rates'!#REF!)</f>
        <v>#REF!</v>
      </c>
      <c r="C1603" s="269" t="e">
        <f>IF('Unit Types - Emission Rates'!#REF!=0,"",'Unit Types - Emission Rates'!#REF!)</f>
        <v>#REF!</v>
      </c>
      <c r="D1603" s="269" t="e">
        <f>IF('Unit Types - Emission Rates'!#REF!=0,"",'Unit Types - Emission Rates'!#REF!)</f>
        <v>#REF!</v>
      </c>
      <c r="E1603" s="269" t="e">
        <f>IF('Unit Types - Emission Rates'!#REF!="","",'Unit Types - Emission Rates'!#REF!)</f>
        <v>#REF!</v>
      </c>
      <c r="F1603" s="269" t="e">
        <f>IF('Unit Types - Emission Rates'!#REF!="","",'Unit Types - Emission Rates'!#REF!)</f>
        <v>#REF!</v>
      </c>
      <c r="G1603" s="261"/>
      <c r="H1603" s="262"/>
      <c r="I1603" s="259"/>
    </row>
    <row r="1604" spans="1:9" x14ac:dyDescent="0.2">
      <c r="A1604" s="265" t="s">
        <v>433</v>
      </c>
      <c r="B1604" s="269" t="e">
        <f>IF('Unit Types - Emission Rates'!#REF!=0,"",'Unit Types - Emission Rates'!#REF!)</f>
        <v>#REF!</v>
      </c>
      <c r="C1604" s="269" t="e">
        <f>IF('Unit Types - Emission Rates'!#REF!=0,"",'Unit Types - Emission Rates'!#REF!)</f>
        <v>#REF!</v>
      </c>
      <c r="D1604" s="269" t="e">
        <f>IF('Unit Types - Emission Rates'!#REF!=0,"",'Unit Types - Emission Rates'!#REF!)</f>
        <v>#REF!</v>
      </c>
      <c r="E1604" s="269" t="e">
        <f>IF('Unit Types - Emission Rates'!#REF!="","",'Unit Types - Emission Rates'!#REF!)</f>
        <v>#REF!</v>
      </c>
      <c r="F1604" s="269" t="e">
        <f>IF('Unit Types - Emission Rates'!#REF!="","",'Unit Types - Emission Rates'!#REF!)</f>
        <v>#REF!</v>
      </c>
      <c r="G1604" s="261"/>
      <c r="H1604" s="262"/>
      <c r="I1604" s="259"/>
    </row>
    <row r="1605" spans="1:9" x14ac:dyDescent="0.2">
      <c r="A1605" s="265" t="s">
        <v>433</v>
      </c>
      <c r="B1605" s="269" t="e">
        <f>IF('Unit Types - Emission Rates'!#REF!=0,"",'Unit Types - Emission Rates'!#REF!)</f>
        <v>#REF!</v>
      </c>
      <c r="C1605" s="269" t="e">
        <f>IF('Unit Types - Emission Rates'!#REF!=0,"",'Unit Types - Emission Rates'!#REF!)</f>
        <v>#REF!</v>
      </c>
      <c r="D1605" s="269" t="e">
        <f>IF('Unit Types - Emission Rates'!#REF!=0,"",'Unit Types - Emission Rates'!#REF!)</f>
        <v>#REF!</v>
      </c>
      <c r="E1605" s="269" t="e">
        <f>IF('Unit Types - Emission Rates'!#REF!="","",'Unit Types - Emission Rates'!#REF!)</f>
        <v>#REF!</v>
      </c>
      <c r="F1605" s="269" t="e">
        <f>IF('Unit Types - Emission Rates'!#REF!="","",'Unit Types - Emission Rates'!#REF!)</f>
        <v>#REF!</v>
      </c>
      <c r="G1605" s="261"/>
      <c r="H1605" s="262"/>
      <c r="I1605" s="259"/>
    </row>
    <row r="1606" spans="1:9" x14ac:dyDescent="0.2">
      <c r="A1606" s="265" t="s">
        <v>433</v>
      </c>
      <c r="B1606" s="269" t="e">
        <f>IF('Unit Types - Emission Rates'!#REF!=0,"",'Unit Types - Emission Rates'!#REF!)</f>
        <v>#REF!</v>
      </c>
      <c r="C1606" s="269" t="e">
        <f>IF('Unit Types - Emission Rates'!#REF!=0,"",'Unit Types - Emission Rates'!#REF!)</f>
        <v>#REF!</v>
      </c>
      <c r="D1606" s="269" t="e">
        <f>IF('Unit Types - Emission Rates'!#REF!=0,"",'Unit Types - Emission Rates'!#REF!)</f>
        <v>#REF!</v>
      </c>
      <c r="E1606" s="269" t="e">
        <f>IF('Unit Types - Emission Rates'!#REF!="","",'Unit Types - Emission Rates'!#REF!)</f>
        <v>#REF!</v>
      </c>
      <c r="F1606" s="269" t="e">
        <f>IF('Unit Types - Emission Rates'!#REF!="","",'Unit Types - Emission Rates'!#REF!)</f>
        <v>#REF!</v>
      </c>
      <c r="G1606" s="261"/>
      <c r="H1606" s="262"/>
      <c r="I1606" s="259"/>
    </row>
    <row r="1607" spans="1:9" x14ac:dyDescent="0.2">
      <c r="A1607" s="265" t="s">
        <v>433</v>
      </c>
      <c r="B1607" s="269" t="e">
        <f>IF('Unit Types - Emission Rates'!#REF!=0,"",'Unit Types - Emission Rates'!#REF!)</f>
        <v>#REF!</v>
      </c>
      <c r="C1607" s="269" t="e">
        <f>IF('Unit Types - Emission Rates'!#REF!=0,"",'Unit Types - Emission Rates'!#REF!)</f>
        <v>#REF!</v>
      </c>
      <c r="D1607" s="269" t="e">
        <f>IF('Unit Types - Emission Rates'!#REF!=0,"",'Unit Types - Emission Rates'!#REF!)</f>
        <v>#REF!</v>
      </c>
      <c r="E1607" s="269" t="e">
        <f>IF('Unit Types - Emission Rates'!#REF!="","",'Unit Types - Emission Rates'!#REF!)</f>
        <v>#REF!</v>
      </c>
      <c r="F1607" s="269" t="e">
        <f>IF('Unit Types - Emission Rates'!#REF!="","",'Unit Types - Emission Rates'!#REF!)</f>
        <v>#REF!</v>
      </c>
      <c r="G1607" s="261"/>
      <c r="H1607" s="262"/>
      <c r="I1607" s="259"/>
    </row>
    <row r="1608" spans="1:9" x14ac:dyDescent="0.2">
      <c r="A1608" s="265" t="s">
        <v>433</v>
      </c>
      <c r="B1608" s="269" t="e">
        <f>IF('Unit Types - Emission Rates'!#REF!=0,"",'Unit Types - Emission Rates'!#REF!)</f>
        <v>#REF!</v>
      </c>
      <c r="C1608" s="269" t="e">
        <f>IF('Unit Types - Emission Rates'!#REF!=0,"",'Unit Types - Emission Rates'!#REF!)</f>
        <v>#REF!</v>
      </c>
      <c r="D1608" s="269" t="e">
        <f>IF('Unit Types - Emission Rates'!#REF!=0,"",'Unit Types - Emission Rates'!#REF!)</f>
        <v>#REF!</v>
      </c>
      <c r="E1608" s="269" t="e">
        <f>IF('Unit Types - Emission Rates'!#REF!="","",'Unit Types - Emission Rates'!#REF!)</f>
        <v>#REF!</v>
      </c>
      <c r="F1608" s="269" t="e">
        <f>IF('Unit Types - Emission Rates'!#REF!="","",'Unit Types - Emission Rates'!#REF!)</f>
        <v>#REF!</v>
      </c>
      <c r="G1608" s="261"/>
      <c r="H1608" s="262"/>
      <c r="I1608" s="259"/>
    </row>
    <row r="1609" spans="1:9" x14ac:dyDescent="0.2">
      <c r="A1609" s="265" t="s">
        <v>433</v>
      </c>
      <c r="B1609" s="269" t="e">
        <f>IF('Unit Types - Emission Rates'!#REF!=0,"",'Unit Types - Emission Rates'!#REF!)</f>
        <v>#REF!</v>
      </c>
      <c r="C1609" s="269" t="e">
        <f>IF('Unit Types - Emission Rates'!#REF!=0,"",'Unit Types - Emission Rates'!#REF!)</f>
        <v>#REF!</v>
      </c>
      <c r="D1609" s="269" t="e">
        <f>IF('Unit Types - Emission Rates'!#REF!=0,"",'Unit Types - Emission Rates'!#REF!)</f>
        <v>#REF!</v>
      </c>
      <c r="E1609" s="269" t="e">
        <f>IF('Unit Types - Emission Rates'!#REF!="","",'Unit Types - Emission Rates'!#REF!)</f>
        <v>#REF!</v>
      </c>
      <c r="F1609" s="269" t="e">
        <f>IF('Unit Types - Emission Rates'!#REF!="","",'Unit Types - Emission Rates'!#REF!)</f>
        <v>#REF!</v>
      </c>
      <c r="G1609" s="261"/>
      <c r="H1609" s="262"/>
      <c r="I1609" s="259"/>
    </row>
    <row r="1610" spans="1:9" x14ac:dyDescent="0.2">
      <c r="A1610" s="265" t="s">
        <v>433</v>
      </c>
      <c r="B1610" s="269" t="e">
        <f>IF('Unit Types - Emission Rates'!#REF!=0,"",'Unit Types - Emission Rates'!#REF!)</f>
        <v>#REF!</v>
      </c>
      <c r="C1610" s="269" t="e">
        <f>IF('Unit Types - Emission Rates'!#REF!=0,"",'Unit Types - Emission Rates'!#REF!)</f>
        <v>#REF!</v>
      </c>
      <c r="D1610" s="269" t="e">
        <f>IF('Unit Types - Emission Rates'!#REF!=0,"",'Unit Types - Emission Rates'!#REF!)</f>
        <v>#REF!</v>
      </c>
      <c r="E1610" s="269" t="e">
        <f>IF('Unit Types - Emission Rates'!#REF!="","",'Unit Types - Emission Rates'!#REF!)</f>
        <v>#REF!</v>
      </c>
      <c r="F1610" s="269" t="e">
        <f>IF('Unit Types - Emission Rates'!#REF!="","",'Unit Types - Emission Rates'!#REF!)</f>
        <v>#REF!</v>
      </c>
      <c r="G1610" s="261"/>
      <c r="H1610" s="262"/>
      <c r="I1610" s="259"/>
    </row>
    <row r="1611" spans="1:9" x14ac:dyDescent="0.2">
      <c r="A1611" s="265" t="s">
        <v>433</v>
      </c>
      <c r="B1611" s="269" t="e">
        <f>IF('Unit Types - Emission Rates'!#REF!=0,"",'Unit Types - Emission Rates'!#REF!)</f>
        <v>#REF!</v>
      </c>
      <c r="C1611" s="269" t="e">
        <f>IF('Unit Types - Emission Rates'!#REF!=0,"",'Unit Types - Emission Rates'!#REF!)</f>
        <v>#REF!</v>
      </c>
      <c r="D1611" s="269" t="e">
        <f>IF('Unit Types - Emission Rates'!#REF!=0,"",'Unit Types - Emission Rates'!#REF!)</f>
        <v>#REF!</v>
      </c>
      <c r="E1611" s="269" t="e">
        <f>IF('Unit Types - Emission Rates'!#REF!="","",'Unit Types - Emission Rates'!#REF!)</f>
        <v>#REF!</v>
      </c>
      <c r="F1611" s="269" t="e">
        <f>IF('Unit Types - Emission Rates'!#REF!="","",'Unit Types - Emission Rates'!#REF!)</f>
        <v>#REF!</v>
      </c>
      <c r="G1611" s="261"/>
      <c r="H1611" s="262"/>
      <c r="I1611" s="259"/>
    </row>
    <row r="1612" spans="1:9" x14ac:dyDescent="0.2">
      <c r="A1612" s="265" t="s">
        <v>433</v>
      </c>
      <c r="B1612" s="269" t="e">
        <f>IF('Unit Types - Emission Rates'!#REF!=0,"",'Unit Types - Emission Rates'!#REF!)</f>
        <v>#REF!</v>
      </c>
      <c r="C1612" s="269" t="e">
        <f>IF('Unit Types - Emission Rates'!#REF!=0,"",'Unit Types - Emission Rates'!#REF!)</f>
        <v>#REF!</v>
      </c>
      <c r="D1612" s="269" t="e">
        <f>IF('Unit Types - Emission Rates'!#REF!=0,"",'Unit Types - Emission Rates'!#REF!)</f>
        <v>#REF!</v>
      </c>
      <c r="E1612" s="269" t="e">
        <f>IF('Unit Types - Emission Rates'!#REF!="","",'Unit Types - Emission Rates'!#REF!)</f>
        <v>#REF!</v>
      </c>
      <c r="F1612" s="269" t="e">
        <f>IF('Unit Types - Emission Rates'!#REF!="","",'Unit Types - Emission Rates'!#REF!)</f>
        <v>#REF!</v>
      </c>
      <c r="G1612" s="261"/>
      <c r="H1612" s="262"/>
      <c r="I1612" s="259"/>
    </row>
    <row r="1613" spans="1:9" x14ac:dyDescent="0.2">
      <c r="A1613" s="265" t="s">
        <v>433</v>
      </c>
      <c r="B1613" s="269" t="e">
        <f>IF('Unit Types - Emission Rates'!#REF!=0,"",'Unit Types - Emission Rates'!#REF!)</f>
        <v>#REF!</v>
      </c>
      <c r="C1613" s="269" t="e">
        <f>IF('Unit Types - Emission Rates'!#REF!=0,"",'Unit Types - Emission Rates'!#REF!)</f>
        <v>#REF!</v>
      </c>
      <c r="D1613" s="269" t="e">
        <f>IF('Unit Types - Emission Rates'!#REF!=0,"",'Unit Types - Emission Rates'!#REF!)</f>
        <v>#REF!</v>
      </c>
      <c r="E1613" s="269" t="e">
        <f>IF('Unit Types - Emission Rates'!#REF!="","",'Unit Types - Emission Rates'!#REF!)</f>
        <v>#REF!</v>
      </c>
      <c r="F1613" s="269" t="e">
        <f>IF('Unit Types - Emission Rates'!#REF!="","",'Unit Types - Emission Rates'!#REF!)</f>
        <v>#REF!</v>
      </c>
      <c r="G1613" s="261"/>
      <c r="H1613" s="262"/>
      <c r="I1613" s="259"/>
    </row>
    <row r="1614" spans="1:9" x14ac:dyDescent="0.2">
      <c r="A1614" s="265" t="s">
        <v>433</v>
      </c>
      <c r="B1614" s="269" t="e">
        <f>IF('Unit Types - Emission Rates'!#REF!=0,"",'Unit Types - Emission Rates'!#REF!)</f>
        <v>#REF!</v>
      </c>
      <c r="C1614" s="269" t="e">
        <f>IF('Unit Types - Emission Rates'!#REF!=0,"",'Unit Types - Emission Rates'!#REF!)</f>
        <v>#REF!</v>
      </c>
      <c r="D1614" s="269" t="e">
        <f>IF('Unit Types - Emission Rates'!#REF!=0,"",'Unit Types - Emission Rates'!#REF!)</f>
        <v>#REF!</v>
      </c>
      <c r="E1614" s="269" t="e">
        <f>IF('Unit Types - Emission Rates'!#REF!="","",'Unit Types - Emission Rates'!#REF!)</f>
        <v>#REF!</v>
      </c>
      <c r="F1614" s="269" t="e">
        <f>IF('Unit Types - Emission Rates'!#REF!="","",'Unit Types - Emission Rates'!#REF!)</f>
        <v>#REF!</v>
      </c>
      <c r="G1614" s="261"/>
      <c r="H1614" s="262"/>
      <c r="I1614" s="259"/>
    </row>
    <row r="1615" spans="1:9" x14ac:dyDescent="0.2">
      <c r="A1615" s="265" t="s">
        <v>433</v>
      </c>
      <c r="B1615" s="269" t="e">
        <f>IF('Unit Types - Emission Rates'!#REF!=0,"",'Unit Types - Emission Rates'!#REF!)</f>
        <v>#REF!</v>
      </c>
      <c r="C1615" s="269" t="e">
        <f>IF('Unit Types - Emission Rates'!#REF!=0,"",'Unit Types - Emission Rates'!#REF!)</f>
        <v>#REF!</v>
      </c>
      <c r="D1615" s="269" t="e">
        <f>IF('Unit Types - Emission Rates'!#REF!=0,"",'Unit Types - Emission Rates'!#REF!)</f>
        <v>#REF!</v>
      </c>
      <c r="E1615" s="269" t="e">
        <f>IF('Unit Types - Emission Rates'!#REF!="","",'Unit Types - Emission Rates'!#REF!)</f>
        <v>#REF!</v>
      </c>
      <c r="F1615" s="269" t="e">
        <f>IF('Unit Types - Emission Rates'!#REF!="","",'Unit Types - Emission Rates'!#REF!)</f>
        <v>#REF!</v>
      </c>
      <c r="G1615" s="261"/>
      <c r="H1615" s="262"/>
      <c r="I1615" s="259"/>
    </row>
    <row r="1616" spans="1:9" x14ac:dyDescent="0.2">
      <c r="A1616" s="265" t="s">
        <v>433</v>
      </c>
      <c r="B1616" s="269" t="e">
        <f>IF('Unit Types - Emission Rates'!#REF!=0,"",'Unit Types - Emission Rates'!#REF!)</f>
        <v>#REF!</v>
      </c>
      <c r="C1616" s="269" t="e">
        <f>IF('Unit Types - Emission Rates'!#REF!=0,"",'Unit Types - Emission Rates'!#REF!)</f>
        <v>#REF!</v>
      </c>
      <c r="D1616" s="269" t="e">
        <f>IF('Unit Types - Emission Rates'!#REF!=0,"",'Unit Types - Emission Rates'!#REF!)</f>
        <v>#REF!</v>
      </c>
      <c r="E1616" s="269" t="e">
        <f>IF('Unit Types - Emission Rates'!#REF!="","",'Unit Types - Emission Rates'!#REF!)</f>
        <v>#REF!</v>
      </c>
      <c r="F1616" s="269" t="e">
        <f>IF('Unit Types - Emission Rates'!#REF!="","",'Unit Types - Emission Rates'!#REF!)</f>
        <v>#REF!</v>
      </c>
      <c r="G1616" s="261"/>
      <c r="H1616" s="262"/>
      <c r="I1616" s="259"/>
    </row>
    <row r="1617" spans="1:9" x14ac:dyDescent="0.2">
      <c r="A1617" s="265" t="s">
        <v>433</v>
      </c>
      <c r="B1617" s="269" t="e">
        <f>IF('Unit Types - Emission Rates'!#REF!=0,"",'Unit Types - Emission Rates'!#REF!)</f>
        <v>#REF!</v>
      </c>
      <c r="C1617" s="269" t="e">
        <f>IF('Unit Types - Emission Rates'!#REF!=0,"",'Unit Types - Emission Rates'!#REF!)</f>
        <v>#REF!</v>
      </c>
      <c r="D1617" s="269" t="e">
        <f>IF('Unit Types - Emission Rates'!#REF!=0,"",'Unit Types - Emission Rates'!#REF!)</f>
        <v>#REF!</v>
      </c>
      <c r="E1617" s="269" t="e">
        <f>IF('Unit Types - Emission Rates'!#REF!="","",'Unit Types - Emission Rates'!#REF!)</f>
        <v>#REF!</v>
      </c>
      <c r="F1617" s="269" t="e">
        <f>IF('Unit Types - Emission Rates'!#REF!="","",'Unit Types - Emission Rates'!#REF!)</f>
        <v>#REF!</v>
      </c>
      <c r="G1617" s="261"/>
      <c r="H1617" s="262"/>
      <c r="I1617" s="259"/>
    </row>
    <row r="1618" spans="1:9" x14ac:dyDescent="0.2">
      <c r="A1618" s="265" t="s">
        <v>433</v>
      </c>
      <c r="B1618" s="269" t="e">
        <f>IF('Unit Types - Emission Rates'!#REF!=0,"",'Unit Types - Emission Rates'!#REF!)</f>
        <v>#REF!</v>
      </c>
      <c r="C1618" s="269" t="e">
        <f>IF('Unit Types - Emission Rates'!#REF!=0,"",'Unit Types - Emission Rates'!#REF!)</f>
        <v>#REF!</v>
      </c>
      <c r="D1618" s="269" t="e">
        <f>IF('Unit Types - Emission Rates'!#REF!=0,"",'Unit Types - Emission Rates'!#REF!)</f>
        <v>#REF!</v>
      </c>
      <c r="E1618" s="269" t="e">
        <f>IF('Unit Types - Emission Rates'!#REF!="","",'Unit Types - Emission Rates'!#REF!)</f>
        <v>#REF!</v>
      </c>
      <c r="F1618" s="269" t="e">
        <f>IF('Unit Types - Emission Rates'!#REF!="","",'Unit Types - Emission Rates'!#REF!)</f>
        <v>#REF!</v>
      </c>
      <c r="G1618" s="261"/>
      <c r="H1618" s="262"/>
      <c r="I1618" s="259"/>
    </row>
    <row r="1619" spans="1:9" x14ac:dyDescent="0.2">
      <c r="A1619" s="265" t="s">
        <v>433</v>
      </c>
      <c r="B1619" s="269" t="e">
        <f>IF('Unit Types - Emission Rates'!#REF!=0,"",'Unit Types - Emission Rates'!#REF!)</f>
        <v>#REF!</v>
      </c>
      <c r="C1619" s="269" t="e">
        <f>IF('Unit Types - Emission Rates'!#REF!=0,"",'Unit Types - Emission Rates'!#REF!)</f>
        <v>#REF!</v>
      </c>
      <c r="D1619" s="269" t="e">
        <f>IF('Unit Types - Emission Rates'!#REF!=0,"",'Unit Types - Emission Rates'!#REF!)</f>
        <v>#REF!</v>
      </c>
      <c r="E1619" s="269" t="e">
        <f>IF('Unit Types - Emission Rates'!#REF!="","",'Unit Types - Emission Rates'!#REF!)</f>
        <v>#REF!</v>
      </c>
      <c r="F1619" s="269" t="e">
        <f>IF('Unit Types - Emission Rates'!#REF!="","",'Unit Types - Emission Rates'!#REF!)</f>
        <v>#REF!</v>
      </c>
      <c r="G1619" s="261"/>
      <c r="H1619" s="262"/>
      <c r="I1619" s="259"/>
    </row>
    <row r="1620" spans="1:9" x14ac:dyDescent="0.2">
      <c r="A1620" s="265" t="s">
        <v>433</v>
      </c>
      <c r="B1620" s="269" t="e">
        <f>IF('Unit Types - Emission Rates'!#REF!=0,"",'Unit Types - Emission Rates'!#REF!)</f>
        <v>#REF!</v>
      </c>
      <c r="C1620" s="269" t="e">
        <f>IF('Unit Types - Emission Rates'!#REF!=0,"",'Unit Types - Emission Rates'!#REF!)</f>
        <v>#REF!</v>
      </c>
      <c r="D1620" s="269" t="e">
        <f>IF('Unit Types - Emission Rates'!#REF!=0,"",'Unit Types - Emission Rates'!#REF!)</f>
        <v>#REF!</v>
      </c>
      <c r="E1620" s="269" t="e">
        <f>IF('Unit Types - Emission Rates'!#REF!="","",'Unit Types - Emission Rates'!#REF!)</f>
        <v>#REF!</v>
      </c>
      <c r="F1620" s="269" t="e">
        <f>IF('Unit Types - Emission Rates'!#REF!="","",'Unit Types - Emission Rates'!#REF!)</f>
        <v>#REF!</v>
      </c>
      <c r="G1620" s="261"/>
      <c r="H1620" s="262"/>
      <c r="I1620" s="259"/>
    </row>
    <row r="1621" spans="1:9" x14ac:dyDescent="0.2">
      <c r="A1621" s="265" t="s">
        <v>433</v>
      </c>
      <c r="B1621" s="269" t="e">
        <f>IF('Unit Types - Emission Rates'!#REF!=0,"",'Unit Types - Emission Rates'!#REF!)</f>
        <v>#REF!</v>
      </c>
      <c r="C1621" s="269" t="e">
        <f>IF('Unit Types - Emission Rates'!#REF!=0,"",'Unit Types - Emission Rates'!#REF!)</f>
        <v>#REF!</v>
      </c>
      <c r="D1621" s="269" t="e">
        <f>IF('Unit Types - Emission Rates'!#REF!=0,"",'Unit Types - Emission Rates'!#REF!)</f>
        <v>#REF!</v>
      </c>
      <c r="E1621" s="269" t="e">
        <f>IF('Unit Types - Emission Rates'!#REF!="","",'Unit Types - Emission Rates'!#REF!)</f>
        <v>#REF!</v>
      </c>
      <c r="F1621" s="269" t="e">
        <f>IF('Unit Types - Emission Rates'!#REF!="","",'Unit Types - Emission Rates'!#REF!)</f>
        <v>#REF!</v>
      </c>
      <c r="G1621" s="261"/>
      <c r="H1621" s="262"/>
      <c r="I1621" s="259"/>
    </row>
    <row r="1622" spans="1:9" x14ac:dyDescent="0.2">
      <c r="A1622" s="265" t="s">
        <v>433</v>
      </c>
      <c r="B1622" s="269" t="e">
        <f>IF('Unit Types - Emission Rates'!#REF!=0,"",'Unit Types - Emission Rates'!#REF!)</f>
        <v>#REF!</v>
      </c>
      <c r="C1622" s="269" t="e">
        <f>IF('Unit Types - Emission Rates'!#REF!=0,"",'Unit Types - Emission Rates'!#REF!)</f>
        <v>#REF!</v>
      </c>
      <c r="D1622" s="269" t="e">
        <f>IF('Unit Types - Emission Rates'!#REF!=0,"",'Unit Types - Emission Rates'!#REF!)</f>
        <v>#REF!</v>
      </c>
      <c r="E1622" s="269" t="e">
        <f>IF('Unit Types - Emission Rates'!#REF!="","",'Unit Types - Emission Rates'!#REF!)</f>
        <v>#REF!</v>
      </c>
      <c r="F1622" s="269" t="e">
        <f>IF('Unit Types - Emission Rates'!#REF!="","",'Unit Types - Emission Rates'!#REF!)</f>
        <v>#REF!</v>
      </c>
      <c r="G1622" s="261"/>
      <c r="H1622" s="262"/>
      <c r="I1622" s="259"/>
    </row>
    <row r="1623" spans="1:9" x14ac:dyDescent="0.2">
      <c r="A1623" s="265" t="s">
        <v>433</v>
      </c>
      <c r="B1623" s="269" t="e">
        <f>IF('Unit Types - Emission Rates'!#REF!=0,"",'Unit Types - Emission Rates'!#REF!)</f>
        <v>#REF!</v>
      </c>
      <c r="C1623" s="269" t="e">
        <f>IF('Unit Types - Emission Rates'!#REF!=0,"",'Unit Types - Emission Rates'!#REF!)</f>
        <v>#REF!</v>
      </c>
      <c r="D1623" s="269" t="e">
        <f>IF('Unit Types - Emission Rates'!#REF!=0,"",'Unit Types - Emission Rates'!#REF!)</f>
        <v>#REF!</v>
      </c>
      <c r="E1623" s="269" t="e">
        <f>IF('Unit Types - Emission Rates'!#REF!="","",'Unit Types - Emission Rates'!#REF!)</f>
        <v>#REF!</v>
      </c>
      <c r="F1623" s="269" t="e">
        <f>IF('Unit Types - Emission Rates'!#REF!="","",'Unit Types - Emission Rates'!#REF!)</f>
        <v>#REF!</v>
      </c>
      <c r="G1623" s="261"/>
      <c r="H1623" s="262"/>
      <c r="I1623" s="259"/>
    </row>
    <row r="1624" spans="1:9" x14ac:dyDescent="0.2">
      <c r="A1624" s="265" t="s">
        <v>433</v>
      </c>
      <c r="B1624" s="269" t="e">
        <f>IF('Unit Types - Emission Rates'!#REF!=0,"",'Unit Types - Emission Rates'!#REF!)</f>
        <v>#REF!</v>
      </c>
      <c r="C1624" s="269" t="e">
        <f>IF('Unit Types - Emission Rates'!#REF!=0,"",'Unit Types - Emission Rates'!#REF!)</f>
        <v>#REF!</v>
      </c>
      <c r="D1624" s="269" t="e">
        <f>IF('Unit Types - Emission Rates'!#REF!=0,"",'Unit Types - Emission Rates'!#REF!)</f>
        <v>#REF!</v>
      </c>
      <c r="E1624" s="269" t="e">
        <f>IF('Unit Types - Emission Rates'!#REF!="","",'Unit Types - Emission Rates'!#REF!)</f>
        <v>#REF!</v>
      </c>
      <c r="F1624" s="269" t="e">
        <f>IF('Unit Types - Emission Rates'!#REF!="","",'Unit Types - Emission Rates'!#REF!)</f>
        <v>#REF!</v>
      </c>
      <c r="G1624" s="261"/>
      <c r="H1624" s="262"/>
      <c r="I1624" s="259"/>
    </row>
    <row r="1625" spans="1:9" x14ac:dyDescent="0.2">
      <c r="A1625" s="265" t="s">
        <v>433</v>
      </c>
      <c r="B1625" s="269" t="e">
        <f>IF('Unit Types - Emission Rates'!#REF!=0,"",'Unit Types - Emission Rates'!#REF!)</f>
        <v>#REF!</v>
      </c>
      <c r="C1625" s="269" t="e">
        <f>IF('Unit Types - Emission Rates'!#REF!=0,"",'Unit Types - Emission Rates'!#REF!)</f>
        <v>#REF!</v>
      </c>
      <c r="D1625" s="269" t="e">
        <f>IF('Unit Types - Emission Rates'!#REF!=0,"",'Unit Types - Emission Rates'!#REF!)</f>
        <v>#REF!</v>
      </c>
      <c r="E1625" s="269" t="e">
        <f>IF('Unit Types - Emission Rates'!#REF!="","",'Unit Types - Emission Rates'!#REF!)</f>
        <v>#REF!</v>
      </c>
      <c r="F1625" s="269" t="e">
        <f>IF('Unit Types - Emission Rates'!#REF!="","",'Unit Types - Emission Rates'!#REF!)</f>
        <v>#REF!</v>
      </c>
      <c r="G1625" s="261"/>
      <c r="H1625" s="262"/>
      <c r="I1625" s="259"/>
    </row>
    <row r="1626" spans="1:9" x14ac:dyDescent="0.2">
      <c r="A1626" s="265" t="s">
        <v>433</v>
      </c>
      <c r="B1626" s="269" t="e">
        <f>IF('Unit Types - Emission Rates'!#REF!=0,"",'Unit Types - Emission Rates'!#REF!)</f>
        <v>#REF!</v>
      </c>
      <c r="C1626" s="269" t="e">
        <f>IF('Unit Types - Emission Rates'!#REF!=0,"",'Unit Types - Emission Rates'!#REF!)</f>
        <v>#REF!</v>
      </c>
      <c r="D1626" s="269" t="e">
        <f>IF('Unit Types - Emission Rates'!#REF!=0,"",'Unit Types - Emission Rates'!#REF!)</f>
        <v>#REF!</v>
      </c>
      <c r="E1626" s="269" t="e">
        <f>IF('Unit Types - Emission Rates'!#REF!="","",'Unit Types - Emission Rates'!#REF!)</f>
        <v>#REF!</v>
      </c>
      <c r="F1626" s="269" t="e">
        <f>IF('Unit Types - Emission Rates'!#REF!="","",'Unit Types - Emission Rates'!#REF!)</f>
        <v>#REF!</v>
      </c>
      <c r="G1626" s="261"/>
      <c r="H1626" s="262"/>
      <c r="I1626" s="259"/>
    </row>
    <row r="1627" spans="1:9" x14ac:dyDescent="0.2">
      <c r="A1627" s="265" t="s">
        <v>433</v>
      </c>
      <c r="B1627" s="269" t="e">
        <f>IF('Unit Types - Emission Rates'!#REF!=0,"",'Unit Types - Emission Rates'!#REF!)</f>
        <v>#REF!</v>
      </c>
      <c r="C1627" s="269" t="e">
        <f>IF('Unit Types - Emission Rates'!#REF!=0,"",'Unit Types - Emission Rates'!#REF!)</f>
        <v>#REF!</v>
      </c>
      <c r="D1627" s="269" t="e">
        <f>IF('Unit Types - Emission Rates'!#REF!=0,"",'Unit Types - Emission Rates'!#REF!)</f>
        <v>#REF!</v>
      </c>
      <c r="E1627" s="269" t="e">
        <f>IF('Unit Types - Emission Rates'!#REF!="","",'Unit Types - Emission Rates'!#REF!)</f>
        <v>#REF!</v>
      </c>
      <c r="F1627" s="269" t="e">
        <f>IF('Unit Types - Emission Rates'!#REF!="","",'Unit Types - Emission Rates'!#REF!)</f>
        <v>#REF!</v>
      </c>
      <c r="G1627" s="261"/>
      <c r="H1627" s="262"/>
      <c r="I1627" s="259"/>
    </row>
    <row r="1628" spans="1:9" x14ac:dyDescent="0.2">
      <c r="A1628" s="265" t="s">
        <v>433</v>
      </c>
      <c r="B1628" s="269" t="e">
        <f>IF('Unit Types - Emission Rates'!#REF!=0,"",'Unit Types - Emission Rates'!#REF!)</f>
        <v>#REF!</v>
      </c>
      <c r="C1628" s="269" t="e">
        <f>IF('Unit Types - Emission Rates'!#REF!=0,"",'Unit Types - Emission Rates'!#REF!)</f>
        <v>#REF!</v>
      </c>
      <c r="D1628" s="269" t="e">
        <f>IF('Unit Types - Emission Rates'!#REF!=0,"",'Unit Types - Emission Rates'!#REF!)</f>
        <v>#REF!</v>
      </c>
      <c r="E1628" s="269" t="e">
        <f>IF('Unit Types - Emission Rates'!#REF!="","",'Unit Types - Emission Rates'!#REF!)</f>
        <v>#REF!</v>
      </c>
      <c r="F1628" s="269" t="e">
        <f>IF('Unit Types - Emission Rates'!#REF!="","",'Unit Types - Emission Rates'!#REF!)</f>
        <v>#REF!</v>
      </c>
      <c r="G1628" s="261"/>
      <c r="H1628" s="262"/>
      <c r="I1628" s="259"/>
    </row>
    <row r="1629" spans="1:9" x14ac:dyDescent="0.2">
      <c r="A1629" s="265" t="s">
        <v>433</v>
      </c>
      <c r="B1629" s="269" t="e">
        <f>IF('Unit Types - Emission Rates'!#REF!=0,"",'Unit Types - Emission Rates'!#REF!)</f>
        <v>#REF!</v>
      </c>
      <c r="C1629" s="269" t="e">
        <f>IF('Unit Types - Emission Rates'!#REF!=0,"",'Unit Types - Emission Rates'!#REF!)</f>
        <v>#REF!</v>
      </c>
      <c r="D1629" s="269" t="e">
        <f>IF('Unit Types - Emission Rates'!#REF!=0,"",'Unit Types - Emission Rates'!#REF!)</f>
        <v>#REF!</v>
      </c>
      <c r="E1629" s="269" t="e">
        <f>IF('Unit Types - Emission Rates'!#REF!="","",'Unit Types - Emission Rates'!#REF!)</f>
        <v>#REF!</v>
      </c>
      <c r="F1629" s="269" t="e">
        <f>IF('Unit Types - Emission Rates'!#REF!="","",'Unit Types - Emission Rates'!#REF!)</f>
        <v>#REF!</v>
      </c>
      <c r="G1629" s="261"/>
      <c r="H1629" s="262"/>
      <c r="I1629" s="259"/>
    </row>
    <row r="1630" spans="1:9" x14ac:dyDescent="0.2">
      <c r="A1630" s="265" t="s">
        <v>433</v>
      </c>
      <c r="B1630" s="269" t="e">
        <f>IF('Unit Types - Emission Rates'!#REF!=0,"",'Unit Types - Emission Rates'!#REF!)</f>
        <v>#REF!</v>
      </c>
      <c r="C1630" s="269" t="e">
        <f>IF('Unit Types - Emission Rates'!#REF!=0,"",'Unit Types - Emission Rates'!#REF!)</f>
        <v>#REF!</v>
      </c>
      <c r="D1630" s="269" t="e">
        <f>IF('Unit Types - Emission Rates'!#REF!=0,"",'Unit Types - Emission Rates'!#REF!)</f>
        <v>#REF!</v>
      </c>
      <c r="E1630" s="269" t="e">
        <f>IF('Unit Types - Emission Rates'!#REF!="","",'Unit Types - Emission Rates'!#REF!)</f>
        <v>#REF!</v>
      </c>
      <c r="F1630" s="269" t="e">
        <f>IF('Unit Types - Emission Rates'!#REF!="","",'Unit Types - Emission Rates'!#REF!)</f>
        <v>#REF!</v>
      </c>
      <c r="G1630" s="261"/>
      <c r="H1630" s="262"/>
      <c r="I1630" s="259"/>
    </row>
    <row r="1631" spans="1:9" x14ac:dyDescent="0.2">
      <c r="A1631" s="265" t="s">
        <v>433</v>
      </c>
      <c r="B1631" s="269" t="e">
        <f>IF('Unit Types - Emission Rates'!#REF!=0,"",'Unit Types - Emission Rates'!#REF!)</f>
        <v>#REF!</v>
      </c>
      <c r="C1631" s="269" t="e">
        <f>IF('Unit Types - Emission Rates'!#REF!=0,"",'Unit Types - Emission Rates'!#REF!)</f>
        <v>#REF!</v>
      </c>
      <c r="D1631" s="269" t="e">
        <f>IF('Unit Types - Emission Rates'!#REF!=0,"",'Unit Types - Emission Rates'!#REF!)</f>
        <v>#REF!</v>
      </c>
      <c r="E1631" s="269" t="e">
        <f>IF('Unit Types - Emission Rates'!#REF!="","",'Unit Types - Emission Rates'!#REF!)</f>
        <v>#REF!</v>
      </c>
      <c r="F1631" s="269" t="e">
        <f>IF('Unit Types - Emission Rates'!#REF!="","",'Unit Types - Emission Rates'!#REF!)</f>
        <v>#REF!</v>
      </c>
      <c r="G1631" s="261"/>
      <c r="H1631" s="262"/>
      <c r="I1631" s="259"/>
    </row>
    <row r="1632" spans="1:9" x14ac:dyDescent="0.2">
      <c r="A1632" s="265" t="s">
        <v>433</v>
      </c>
      <c r="B1632" s="269" t="e">
        <f>IF('Unit Types - Emission Rates'!#REF!=0,"",'Unit Types - Emission Rates'!#REF!)</f>
        <v>#REF!</v>
      </c>
      <c r="C1632" s="269" t="e">
        <f>IF('Unit Types - Emission Rates'!#REF!=0,"",'Unit Types - Emission Rates'!#REF!)</f>
        <v>#REF!</v>
      </c>
      <c r="D1632" s="269" t="e">
        <f>IF('Unit Types - Emission Rates'!#REF!=0,"",'Unit Types - Emission Rates'!#REF!)</f>
        <v>#REF!</v>
      </c>
      <c r="E1632" s="269" t="e">
        <f>IF('Unit Types - Emission Rates'!#REF!="","",'Unit Types - Emission Rates'!#REF!)</f>
        <v>#REF!</v>
      </c>
      <c r="F1632" s="269" t="e">
        <f>IF('Unit Types - Emission Rates'!#REF!="","",'Unit Types - Emission Rates'!#REF!)</f>
        <v>#REF!</v>
      </c>
      <c r="G1632" s="261"/>
      <c r="H1632" s="262"/>
      <c r="I1632" s="259"/>
    </row>
    <row r="1633" spans="1:9" x14ac:dyDescent="0.2">
      <c r="A1633" s="265" t="s">
        <v>433</v>
      </c>
      <c r="B1633" s="269" t="e">
        <f>IF('Unit Types - Emission Rates'!#REF!=0,"",'Unit Types - Emission Rates'!#REF!)</f>
        <v>#REF!</v>
      </c>
      <c r="C1633" s="269" t="e">
        <f>IF('Unit Types - Emission Rates'!#REF!=0,"",'Unit Types - Emission Rates'!#REF!)</f>
        <v>#REF!</v>
      </c>
      <c r="D1633" s="269" t="e">
        <f>IF('Unit Types - Emission Rates'!#REF!=0,"",'Unit Types - Emission Rates'!#REF!)</f>
        <v>#REF!</v>
      </c>
      <c r="E1633" s="269" t="e">
        <f>IF('Unit Types - Emission Rates'!#REF!="","",'Unit Types - Emission Rates'!#REF!)</f>
        <v>#REF!</v>
      </c>
      <c r="F1633" s="269" t="e">
        <f>IF('Unit Types - Emission Rates'!#REF!="","",'Unit Types - Emission Rates'!#REF!)</f>
        <v>#REF!</v>
      </c>
      <c r="G1633" s="261"/>
      <c r="H1633" s="262"/>
      <c r="I1633" s="259"/>
    </row>
    <row r="1634" spans="1:9" x14ac:dyDescent="0.2">
      <c r="A1634" s="265" t="s">
        <v>433</v>
      </c>
      <c r="B1634" s="269" t="e">
        <f>IF('Unit Types - Emission Rates'!#REF!=0,"",'Unit Types - Emission Rates'!#REF!)</f>
        <v>#REF!</v>
      </c>
      <c r="C1634" s="269" t="e">
        <f>IF('Unit Types - Emission Rates'!#REF!=0,"",'Unit Types - Emission Rates'!#REF!)</f>
        <v>#REF!</v>
      </c>
      <c r="D1634" s="269" t="e">
        <f>IF('Unit Types - Emission Rates'!#REF!=0,"",'Unit Types - Emission Rates'!#REF!)</f>
        <v>#REF!</v>
      </c>
      <c r="E1634" s="269" t="e">
        <f>IF('Unit Types - Emission Rates'!#REF!="","",'Unit Types - Emission Rates'!#REF!)</f>
        <v>#REF!</v>
      </c>
      <c r="F1634" s="269" t="e">
        <f>IF('Unit Types - Emission Rates'!#REF!="","",'Unit Types - Emission Rates'!#REF!)</f>
        <v>#REF!</v>
      </c>
      <c r="G1634" s="261"/>
      <c r="H1634" s="262"/>
      <c r="I1634" s="259"/>
    </row>
    <row r="1635" spans="1:9" x14ac:dyDescent="0.2">
      <c r="A1635" s="265" t="s">
        <v>433</v>
      </c>
      <c r="B1635" s="269" t="e">
        <f>IF('Unit Types - Emission Rates'!#REF!=0,"",'Unit Types - Emission Rates'!#REF!)</f>
        <v>#REF!</v>
      </c>
      <c r="C1635" s="269" t="e">
        <f>IF('Unit Types - Emission Rates'!#REF!=0,"",'Unit Types - Emission Rates'!#REF!)</f>
        <v>#REF!</v>
      </c>
      <c r="D1635" s="269" t="e">
        <f>IF('Unit Types - Emission Rates'!#REF!=0,"",'Unit Types - Emission Rates'!#REF!)</f>
        <v>#REF!</v>
      </c>
      <c r="E1635" s="269" t="e">
        <f>IF('Unit Types - Emission Rates'!#REF!="","",'Unit Types - Emission Rates'!#REF!)</f>
        <v>#REF!</v>
      </c>
      <c r="F1635" s="269" t="e">
        <f>IF('Unit Types - Emission Rates'!#REF!="","",'Unit Types - Emission Rates'!#REF!)</f>
        <v>#REF!</v>
      </c>
      <c r="G1635" s="261"/>
      <c r="H1635" s="262"/>
      <c r="I1635" s="259"/>
    </row>
    <row r="1636" spans="1:9" x14ac:dyDescent="0.2">
      <c r="A1636" s="265" t="s">
        <v>433</v>
      </c>
      <c r="B1636" s="269" t="e">
        <f>IF('Unit Types - Emission Rates'!#REF!=0,"",'Unit Types - Emission Rates'!#REF!)</f>
        <v>#REF!</v>
      </c>
      <c r="C1636" s="269" t="e">
        <f>IF('Unit Types - Emission Rates'!#REF!=0,"",'Unit Types - Emission Rates'!#REF!)</f>
        <v>#REF!</v>
      </c>
      <c r="D1636" s="269" t="e">
        <f>IF('Unit Types - Emission Rates'!#REF!=0,"",'Unit Types - Emission Rates'!#REF!)</f>
        <v>#REF!</v>
      </c>
      <c r="E1636" s="269" t="e">
        <f>IF('Unit Types - Emission Rates'!#REF!="","",'Unit Types - Emission Rates'!#REF!)</f>
        <v>#REF!</v>
      </c>
      <c r="F1636" s="269" t="e">
        <f>IF('Unit Types - Emission Rates'!#REF!="","",'Unit Types - Emission Rates'!#REF!)</f>
        <v>#REF!</v>
      </c>
      <c r="G1636" s="261"/>
      <c r="H1636" s="262"/>
      <c r="I1636" s="259"/>
    </row>
    <row r="1637" spans="1:9" x14ac:dyDescent="0.2">
      <c r="A1637" s="265" t="s">
        <v>433</v>
      </c>
      <c r="B1637" s="269" t="e">
        <f>IF('Unit Types - Emission Rates'!#REF!=0,"",'Unit Types - Emission Rates'!#REF!)</f>
        <v>#REF!</v>
      </c>
      <c r="C1637" s="269" t="e">
        <f>IF('Unit Types - Emission Rates'!#REF!=0,"",'Unit Types - Emission Rates'!#REF!)</f>
        <v>#REF!</v>
      </c>
      <c r="D1637" s="269" t="e">
        <f>IF('Unit Types - Emission Rates'!#REF!=0,"",'Unit Types - Emission Rates'!#REF!)</f>
        <v>#REF!</v>
      </c>
      <c r="E1637" s="269" t="e">
        <f>IF('Unit Types - Emission Rates'!#REF!="","",'Unit Types - Emission Rates'!#REF!)</f>
        <v>#REF!</v>
      </c>
      <c r="F1637" s="269" t="e">
        <f>IF('Unit Types - Emission Rates'!#REF!="","",'Unit Types - Emission Rates'!#REF!)</f>
        <v>#REF!</v>
      </c>
      <c r="G1637" s="261"/>
      <c r="H1637" s="262"/>
      <c r="I1637" s="259"/>
    </row>
    <row r="1638" spans="1:9" x14ac:dyDescent="0.2">
      <c r="A1638" s="265" t="s">
        <v>433</v>
      </c>
      <c r="B1638" s="269" t="e">
        <f>IF('Unit Types - Emission Rates'!#REF!=0,"",'Unit Types - Emission Rates'!#REF!)</f>
        <v>#REF!</v>
      </c>
      <c r="C1638" s="269" t="e">
        <f>IF('Unit Types - Emission Rates'!#REF!=0,"",'Unit Types - Emission Rates'!#REF!)</f>
        <v>#REF!</v>
      </c>
      <c r="D1638" s="269" t="e">
        <f>IF('Unit Types - Emission Rates'!#REF!=0,"",'Unit Types - Emission Rates'!#REF!)</f>
        <v>#REF!</v>
      </c>
      <c r="E1638" s="269" t="e">
        <f>IF('Unit Types - Emission Rates'!#REF!="","",'Unit Types - Emission Rates'!#REF!)</f>
        <v>#REF!</v>
      </c>
      <c r="F1638" s="269" t="e">
        <f>IF('Unit Types - Emission Rates'!#REF!="","",'Unit Types - Emission Rates'!#REF!)</f>
        <v>#REF!</v>
      </c>
      <c r="G1638" s="261"/>
      <c r="H1638" s="262"/>
      <c r="I1638" s="259"/>
    </row>
    <row r="1639" spans="1:9" x14ac:dyDescent="0.2">
      <c r="A1639" s="265" t="s">
        <v>433</v>
      </c>
      <c r="B1639" s="269" t="e">
        <f>IF('Unit Types - Emission Rates'!#REF!=0,"",'Unit Types - Emission Rates'!#REF!)</f>
        <v>#REF!</v>
      </c>
      <c r="C1639" s="269" t="e">
        <f>IF('Unit Types - Emission Rates'!#REF!=0,"",'Unit Types - Emission Rates'!#REF!)</f>
        <v>#REF!</v>
      </c>
      <c r="D1639" s="269" t="e">
        <f>IF('Unit Types - Emission Rates'!#REF!=0,"",'Unit Types - Emission Rates'!#REF!)</f>
        <v>#REF!</v>
      </c>
      <c r="E1639" s="269" t="e">
        <f>IF('Unit Types - Emission Rates'!#REF!="","",'Unit Types - Emission Rates'!#REF!)</f>
        <v>#REF!</v>
      </c>
      <c r="F1639" s="269" t="e">
        <f>IF('Unit Types - Emission Rates'!#REF!="","",'Unit Types - Emission Rates'!#REF!)</f>
        <v>#REF!</v>
      </c>
      <c r="G1639" s="261"/>
      <c r="H1639" s="262"/>
      <c r="I1639" s="259"/>
    </row>
    <row r="1640" spans="1:9" x14ac:dyDescent="0.2">
      <c r="A1640" s="265" t="s">
        <v>433</v>
      </c>
      <c r="B1640" s="269" t="e">
        <f>IF('Unit Types - Emission Rates'!#REF!=0,"",'Unit Types - Emission Rates'!#REF!)</f>
        <v>#REF!</v>
      </c>
      <c r="C1640" s="269" t="e">
        <f>IF('Unit Types - Emission Rates'!#REF!=0,"",'Unit Types - Emission Rates'!#REF!)</f>
        <v>#REF!</v>
      </c>
      <c r="D1640" s="269" t="e">
        <f>IF('Unit Types - Emission Rates'!#REF!=0,"",'Unit Types - Emission Rates'!#REF!)</f>
        <v>#REF!</v>
      </c>
      <c r="E1640" s="269" t="e">
        <f>IF('Unit Types - Emission Rates'!#REF!="","",'Unit Types - Emission Rates'!#REF!)</f>
        <v>#REF!</v>
      </c>
      <c r="F1640" s="269" t="e">
        <f>IF('Unit Types - Emission Rates'!#REF!="","",'Unit Types - Emission Rates'!#REF!)</f>
        <v>#REF!</v>
      </c>
      <c r="G1640" s="261"/>
      <c r="H1640" s="262"/>
      <c r="I1640" s="259"/>
    </row>
    <row r="1641" spans="1:9" x14ac:dyDescent="0.2">
      <c r="A1641" s="265" t="s">
        <v>433</v>
      </c>
      <c r="B1641" s="269" t="e">
        <f>IF('Unit Types - Emission Rates'!#REF!=0,"",'Unit Types - Emission Rates'!#REF!)</f>
        <v>#REF!</v>
      </c>
      <c r="C1641" s="269" t="e">
        <f>IF('Unit Types - Emission Rates'!#REF!=0,"",'Unit Types - Emission Rates'!#REF!)</f>
        <v>#REF!</v>
      </c>
      <c r="D1641" s="269" t="e">
        <f>IF('Unit Types - Emission Rates'!#REF!=0,"",'Unit Types - Emission Rates'!#REF!)</f>
        <v>#REF!</v>
      </c>
      <c r="E1641" s="269" t="e">
        <f>IF('Unit Types - Emission Rates'!#REF!="","",'Unit Types - Emission Rates'!#REF!)</f>
        <v>#REF!</v>
      </c>
      <c r="F1641" s="269" t="e">
        <f>IF('Unit Types - Emission Rates'!#REF!="","",'Unit Types - Emission Rates'!#REF!)</f>
        <v>#REF!</v>
      </c>
      <c r="G1641" s="261"/>
      <c r="H1641" s="262"/>
      <c r="I1641" s="259"/>
    </row>
    <row r="1642" spans="1:9" x14ac:dyDescent="0.2">
      <c r="A1642" s="265" t="s">
        <v>433</v>
      </c>
      <c r="B1642" s="269" t="e">
        <f>IF('Unit Types - Emission Rates'!#REF!=0,"",'Unit Types - Emission Rates'!#REF!)</f>
        <v>#REF!</v>
      </c>
      <c r="C1642" s="269" t="e">
        <f>IF('Unit Types - Emission Rates'!#REF!=0,"",'Unit Types - Emission Rates'!#REF!)</f>
        <v>#REF!</v>
      </c>
      <c r="D1642" s="269" t="e">
        <f>IF('Unit Types - Emission Rates'!#REF!=0,"",'Unit Types - Emission Rates'!#REF!)</f>
        <v>#REF!</v>
      </c>
      <c r="E1642" s="269" t="e">
        <f>IF('Unit Types - Emission Rates'!#REF!="","",'Unit Types - Emission Rates'!#REF!)</f>
        <v>#REF!</v>
      </c>
      <c r="F1642" s="269" t="e">
        <f>IF('Unit Types - Emission Rates'!#REF!="","",'Unit Types - Emission Rates'!#REF!)</f>
        <v>#REF!</v>
      </c>
      <c r="G1642" s="261"/>
      <c r="H1642" s="262"/>
      <c r="I1642" s="259"/>
    </row>
    <row r="1643" spans="1:9" x14ac:dyDescent="0.2">
      <c r="A1643" s="265" t="s">
        <v>433</v>
      </c>
      <c r="B1643" s="269" t="e">
        <f>IF('Unit Types - Emission Rates'!#REF!=0,"",'Unit Types - Emission Rates'!#REF!)</f>
        <v>#REF!</v>
      </c>
      <c r="C1643" s="269" t="e">
        <f>IF('Unit Types - Emission Rates'!#REF!=0,"",'Unit Types - Emission Rates'!#REF!)</f>
        <v>#REF!</v>
      </c>
      <c r="D1643" s="269" t="e">
        <f>IF('Unit Types - Emission Rates'!#REF!=0,"",'Unit Types - Emission Rates'!#REF!)</f>
        <v>#REF!</v>
      </c>
      <c r="E1643" s="269" t="e">
        <f>IF('Unit Types - Emission Rates'!#REF!="","",'Unit Types - Emission Rates'!#REF!)</f>
        <v>#REF!</v>
      </c>
      <c r="F1643" s="269" t="e">
        <f>IF('Unit Types - Emission Rates'!#REF!="","",'Unit Types - Emission Rates'!#REF!)</f>
        <v>#REF!</v>
      </c>
      <c r="G1643" s="261"/>
      <c r="H1643" s="262"/>
      <c r="I1643" s="259"/>
    </row>
    <row r="1644" spans="1:9" x14ac:dyDescent="0.2">
      <c r="A1644" s="265" t="s">
        <v>433</v>
      </c>
      <c r="B1644" s="269" t="e">
        <f>IF('Unit Types - Emission Rates'!#REF!=0,"",'Unit Types - Emission Rates'!#REF!)</f>
        <v>#REF!</v>
      </c>
      <c r="C1644" s="269" t="e">
        <f>IF('Unit Types - Emission Rates'!#REF!=0,"",'Unit Types - Emission Rates'!#REF!)</f>
        <v>#REF!</v>
      </c>
      <c r="D1644" s="269" t="e">
        <f>IF('Unit Types - Emission Rates'!#REF!=0,"",'Unit Types - Emission Rates'!#REF!)</f>
        <v>#REF!</v>
      </c>
      <c r="E1644" s="269" t="e">
        <f>IF('Unit Types - Emission Rates'!#REF!="","",'Unit Types - Emission Rates'!#REF!)</f>
        <v>#REF!</v>
      </c>
      <c r="F1644" s="269" t="e">
        <f>IF('Unit Types - Emission Rates'!#REF!="","",'Unit Types - Emission Rates'!#REF!)</f>
        <v>#REF!</v>
      </c>
      <c r="G1644" s="261"/>
      <c r="H1644" s="262"/>
      <c r="I1644" s="259"/>
    </row>
    <row r="1645" spans="1:9" x14ac:dyDescent="0.2">
      <c r="A1645" s="265" t="s">
        <v>433</v>
      </c>
      <c r="B1645" s="269" t="e">
        <f>IF('Unit Types - Emission Rates'!#REF!=0,"",'Unit Types - Emission Rates'!#REF!)</f>
        <v>#REF!</v>
      </c>
      <c r="C1645" s="269" t="e">
        <f>IF('Unit Types - Emission Rates'!#REF!=0,"",'Unit Types - Emission Rates'!#REF!)</f>
        <v>#REF!</v>
      </c>
      <c r="D1645" s="269" t="e">
        <f>IF('Unit Types - Emission Rates'!#REF!=0,"",'Unit Types - Emission Rates'!#REF!)</f>
        <v>#REF!</v>
      </c>
      <c r="E1645" s="269" t="e">
        <f>IF('Unit Types - Emission Rates'!#REF!="","",'Unit Types - Emission Rates'!#REF!)</f>
        <v>#REF!</v>
      </c>
      <c r="F1645" s="269" t="e">
        <f>IF('Unit Types - Emission Rates'!#REF!="","",'Unit Types - Emission Rates'!#REF!)</f>
        <v>#REF!</v>
      </c>
      <c r="G1645" s="261"/>
      <c r="H1645" s="262"/>
      <c r="I1645" s="259"/>
    </row>
    <row r="1646" spans="1:9" x14ac:dyDescent="0.2">
      <c r="A1646" s="265" t="s">
        <v>433</v>
      </c>
      <c r="B1646" s="269" t="e">
        <f>IF('Unit Types - Emission Rates'!#REF!=0,"",'Unit Types - Emission Rates'!#REF!)</f>
        <v>#REF!</v>
      </c>
      <c r="C1646" s="269" t="e">
        <f>IF('Unit Types - Emission Rates'!#REF!=0,"",'Unit Types - Emission Rates'!#REF!)</f>
        <v>#REF!</v>
      </c>
      <c r="D1646" s="269" t="e">
        <f>IF('Unit Types - Emission Rates'!#REF!=0,"",'Unit Types - Emission Rates'!#REF!)</f>
        <v>#REF!</v>
      </c>
      <c r="E1646" s="269" t="e">
        <f>IF('Unit Types - Emission Rates'!#REF!="","",'Unit Types - Emission Rates'!#REF!)</f>
        <v>#REF!</v>
      </c>
      <c r="F1646" s="269" t="e">
        <f>IF('Unit Types - Emission Rates'!#REF!="","",'Unit Types - Emission Rates'!#REF!)</f>
        <v>#REF!</v>
      </c>
      <c r="G1646" s="261"/>
      <c r="H1646" s="262"/>
      <c r="I1646" s="259"/>
    </row>
    <row r="1647" spans="1:9" x14ac:dyDescent="0.2">
      <c r="A1647" s="265" t="s">
        <v>433</v>
      </c>
      <c r="B1647" s="269" t="e">
        <f>IF('Unit Types - Emission Rates'!#REF!=0,"",'Unit Types - Emission Rates'!#REF!)</f>
        <v>#REF!</v>
      </c>
      <c r="C1647" s="269" t="e">
        <f>IF('Unit Types - Emission Rates'!#REF!=0,"",'Unit Types - Emission Rates'!#REF!)</f>
        <v>#REF!</v>
      </c>
      <c r="D1647" s="269" t="e">
        <f>IF('Unit Types - Emission Rates'!#REF!=0,"",'Unit Types - Emission Rates'!#REF!)</f>
        <v>#REF!</v>
      </c>
      <c r="E1647" s="269" t="e">
        <f>IF('Unit Types - Emission Rates'!#REF!="","",'Unit Types - Emission Rates'!#REF!)</f>
        <v>#REF!</v>
      </c>
      <c r="F1647" s="269" t="e">
        <f>IF('Unit Types - Emission Rates'!#REF!="","",'Unit Types - Emission Rates'!#REF!)</f>
        <v>#REF!</v>
      </c>
      <c r="G1647" s="261"/>
      <c r="H1647" s="262"/>
      <c r="I1647" s="259"/>
    </row>
    <row r="1648" spans="1:9" x14ac:dyDescent="0.2">
      <c r="A1648" s="265" t="s">
        <v>433</v>
      </c>
      <c r="B1648" s="269" t="e">
        <f>IF('Unit Types - Emission Rates'!#REF!=0,"",'Unit Types - Emission Rates'!#REF!)</f>
        <v>#REF!</v>
      </c>
      <c r="C1648" s="269" t="e">
        <f>IF('Unit Types - Emission Rates'!#REF!=0,"",'Unit Types - Emission Rates'!#REF!)</f>
        <v>#REF!</v>
      </c>
      <c r="D1648" s="269" t="e">
        <f>IF('Unit Types - Emission Rates'!#REF!=0,"",'Unit Types - Emission Rates'!#REF!)</f>
        <v>#REF!</v>
      </c>
      <c r="E1648" s="269" t="e">
        <f>IF('Unit Types - Emission Rates'!#REF!="","",'Unit Types - Emission Rates'!#REF!)</f>
        <v>#REF!</v>
      </c>
      <c r="F1648" s="269" t="e">
        <f>IF('Unit Types - Emission Rates'!#REF!="","",'Unit Types - Emission Rates'!#REF!)</f>
        <v>#REF!</v>
      </c>
      <c r="G1648" s="261"/>
      <c r="H1648" s="262"/>
      <c r="I1648" s="259"/>
    </row>
    <row r="1649" spans="1:9" x14ac:dyDescent="0.2">
      <c r="A1649" s="265" t="s">
        <v>433</v>
      </c>
      <c r="B1649" s="269" t="e">
        <f>IF('Unit Types - Emission Rates'!#REF!=0,"",'Unit Types - Emission Rates'!#REF!)</f>
        <v>#REF!</v>
      </c>
      <c r="C1649" s="269" t="e">
        <f>IF('Unit Types - Emission Rates'!#REF!=0,"",'Unit Types - Emission Rates'!#REF!)</f>
        <v>#REF!</v>
      </c>
      <c r="D1649" s="269" t="e">
        <f>IF('Unit Types - Emission Rates'!#REF!=0,"",'Unit Types - Emission Rates'!#REF!)</f>
        <v>#REF!</v>
      </c>
      <c r="E1649" s="269" t="e">
        <f>IF('Unit Types - Emission Rates'!#REF!="","",'Unit Types - Emission Rates'!#REF!)</f>
        <v>#REF!</v>
      </c>
      <c r="F1649" s="269" t="e">
        <f>IF('Unit Types - Emission Rates'!#REF!="","",'Unit Types - Emission Rates'!#REF!)</f>
        <v>#REF!</v>
      </c>
      <c r="G1649" s="261"/>
      <c r="H1649" s="262"/>
      <c r="I1649" s="259"/>
    </row>
    <row r="1650" spans="1:9" x14ac:dyDescent="0.2">
      <c r="A1650" s="265" t="s">
        <v>433</v>
      </c>
      <c r="B1650" s="269" t="e">
        <f>IF('Unit Types - Emission Rates'!#REF!=0,"",'Unit Types - Emission Rates'!#REF!)</f>
        <v>#REF!</v>
      </c>
      <c r="C1650" s="269" t="e">
        <f>IF('Unit Types - Emission Rates'!#REF!=0,"",'Unit Types - Emission Rates'!#REF!)</f>
        <v>#REF!</v>
      </c>
      <c r="D1650" s="269" t="e">
        <f>IF('Unit Types - Emission Rates'!#REF!=0,"",'Unit Types - Emission Rates'!#REF!)</f>
        <v>#REF!</v>
      </c>
      <c r="E1650" s="269" t="e">
        <f>IF('Unit Types - Emission Rates'!#REF!="","",'Unit Types - Emission Rates'!#REF!)</f>
        <v>#REF!</v>
      </c>
      <c r="F1650" s="269" t="e">
        <f>IF('Unit Types - Emission Rates'!#REF!="","",'Unit Types - Emission Rates'!#REF!)</f>
        <v>#REF!</v>
      </c>
      <c r="G1650" s="261"/>
      <c r="H1650" s="262"/>
      <c r="I1650" s="259"/>
    </row>
    <row r="1651" spans="1:9" x14ac:dyDescent="0.2">
      <c r="A1651" s="265" t="s">
        <v>433</v>
      </c>
      <c r="B1651" s="269" t="e">
        <f>IF('Unit Types - Emission Rates'!#REF!=0,"",'Unit Types - Emission Rates'!#REF!)</f>
        <v>#REF!</v>
      </c>
      <c r="C1651" s="269" t="e">
        <f>IF('Unit Types - Emission Rates'!#REF!=0,"",'Unit Types - Emission Rates'!#REF!)</f>
        <v>#REF!</v>
      </c>
      <c r="D1651" s="269" t="e">
        <f>IF('Unit Types - Emission Rates'!#REF!=0,"",'Unit Types - Emission Rates'!#REF!)</f>
        <v>#REF!</v>
      </c>
      <c r="E1651" s="269" t="e">
        <f>IF('Unit Types - Emission Rates'!#REF!="","",'Unit Types - Emission Rates'!#REF!)</f>
        <v>#REF!</v>
      </c>
      <c r="F1651" s="269" t="e">
        <f>IF('Unit Types - Emission Rates'!#REF!="","",'Unit Types - Emission Rates'!#REF!)</f>
        <v>#REF!</v>
      </c>
      <c r="G1651" s="261"/>
      <c r="H1651" s="262"/>
      <c r="I1651" s="259"/>
    </row>
    <row r="1652" spans="1:9" x14ac:dyDescent="0.2">
      <c r="A1652" s="265" t="s">
        <v>433</v>
      </c>
      <c r="B1652" s="269" t="e">
        <f>IF('Unit Types - Emission Rates'!#REF!=0,"",'Unit Types - Emission Rates'!#REF!)</f>
        <v>#REF!</v>
      </c>
      <c r="C1652" s="269" t="e">
        <f>IF('Unit Types - Emission Rates'!#REF!=0,"",'Unit Types - Emission Rates'!#REF!)</f>
        <v>#REF!</v>
      </c>
      <c r="D1652" s="269" t="e">
        <f>IF('Unit Types - Emission Rates'!#REF!=0,"",'Unit Types - Emission Rates'!#REF!)</f>
        <v>#REF!</v>
      </c>
      <c r="E1652" s="269" t="e">
        <f>IF('Unit Types - Emission Rates'!#REF!="","",'Unit Types - Emission Rates'!#REF!)</f>
        <v>#REF!</v>
      </c>
      <c r="F1652" s="269" t="e">
        <f>IF('Unit Types - Emission Rates'!#REF!="","",'Unit Types - Emission Rates'!#REF!)</f>
        <v>#REF!</v>
      </c>
      <c r="G1652" s="261"/>
      <c r="H1652" s="262"/>
      <c r="I1652" s="259"/>
    </row>
    <row r="1653" spans="1:9" x14ac:dyDescent="0.2">
      <c r="A1653" s="265" t="s">
        <v>433</v>
      </c>
      <c r="B1653" s="269" t="e">
        <f>IF('Unit Types - Emission Rates'!#REF!=0,"",'Unit Types - Emission Rates'!#REF!)</f>
        <v>#REF!</v>
      </c>
      <c r="C1653" s="269" t="e">
        <f>IF('Unit Types - Emission Rates'!#REF!=0,"",'Unit Types - Emission Rates'!#REF!)</f>
        <v>#REF!</v>
      </c>
      <c r="D1653" s="269" t="e">
        <f>IF('Unit Types - Emission Rates'!#REF!=0,"",'Unit Types - Emission Rates'!#REF!)</f>
        <v>#REF!</v>
      </c>
      <c r="E1653" s="269" t="e">
        <f>IF('Unit Types - Emission Rates'!#REF!="","",'Unit Types - Emission Rates'!#REF!)</f>
        <v>#REF!</v>
      </c>
      <c r="F1653" s="269" t="e">
        <f>IF('Unit Types - Emission Rates'!#REF!="","",'Unit Types - Emission Rates'!#REF!)</f>
        <v>#REF!</v>
      </c>
      <c r="G1653" s="261"/>
      <c r="H1653" s="262"/>
      <c r="I1653" s="259"/>
    </row>
    <row r="1654" spans="1:9" x14ac:dyDescent="0.2">
      <c r="A1654" s="265" t="s">
        <v>433</v>
      </c>
      <c r="B1654" s="269" t="e">
        <f>IF('Unit Types - Emission Rates'!#REF!=0,"",'Unit Types - Emission Rates'!#REF!)</f>
        <v>#REF!</v>
      </c>
      <c r="C1654" s="269" t="e">
        <f>IF('Unit Types - Emission Rates'!#REF!=0,"",'Unit Types - Emission Rates'!#REF!)</f>
        <v>#REF!</v>
      </c>
      <c r="D1654" s="269" t="e">
        <f>IF('Unit Types - Emission Rates'!#REF!=0,"",'Unit Types - Emission Rates'!#REF!)</f>
        <v>#REF!</v>
      </c>
      <c r="E1654" s="269" t="e">
        <f>IF('Unit Types - Emission Rates'!#REF!="","",'Unit Types - Emission Rates'!#REF!)</f>
        <v>#REF!</v>
      </c>
      <c r="F1654" s="269" t="e">
        <f>IF('Unit Types - Emission Rates'!#REF!="","",'Unit Types - Emission Rates'!#REF!)</f>
        <v>#REF!</v>
      </c>
      <c r="G1654" s="261"/>
      <c r="H1654" s="262"/>
      <c r="I1654" s="259"/>
    </row>
    <row r="1655" spans="1:9" x14ac:dyDescent="0.2">
      <c r="A1655" s="265" t="s">
        <v>433</v>
      </c>
      <c r="B1655" s="269" t="e">
        <f>IF('Unit Types - Emission Rates'!#REF!=0,"",'Unit Types - Emission Rates'!#REF!)</f>
        <v>#REF!</v>
      </c>
      <c r="C1655" s="269" t="e">
        <f>IF('Unit Types - Emission Rates'!#REF!=0,"",'Unit Types - Emission Rates'!#REF!)</f>
        <v>#REF!</v>
      </c>
      <c r="D1655" s="269" t="e">
        <f>IF('Unit Types - Emission Rates'!#REF!=0,"",'Unit Types - Emission Rates'!#REF!)</f>
        <v>#REF!</v>
      </c>
      <c r="E1655" s="269" t="e">
        <f>IF('Unit Types - Emission Rates'!#REF!="","",'Unit Types - Emission Rates'!#REF!)</f>
        <v>#REF!</v>
      </c>
      <c r="F1655" s="269" t="e">
        <f>IF('Unit Types - Emission Rates'!#REF!="","",'Unit Types - Emission Rates'!#REF!)</f>
        <v>#REF!</v>
      </c>
      <c r="G1655" s="261"/>
      <c r="H1655" s="262"/>
      <c r="I1655" s="259"/>
    </row>
    <row r="1656" spans="1:9" x14ac:dyDescent="0.2">
      <c r="A1656" s="265" t="s">
        <v>433</v>
      </c>
      <c r="B1656" s="269" t="e">
        <f>IF('Unit Types - Emission Rates'!#REF!=0,"",'Unit Types - Emission Rates'!#REF!)</f>
        <v>#REF!</v>
      </c>
      <c r="C1656" s="269" t="e">
        <f>IF('Unit Types - Emission Rates'!#REF!=0,"",'Unit Types - Emission Rates'!#REF!)</f>
        <v>#REF!</v>
      </c>
      <c r="D1656" s="269" t="e">
        <f>IF('Unit Types - Emission Rates'!#REF!=0,"",'Unit Types - Emission Rates'!#REF!)</f>
        <v>#REF!</v>
      </c>
      <c r="E1656" s="269" t="e">
        <f>IF('Unit Types - Emission Rates'!#REF!="","",'Unit Types - Emission Rates'!#REF!)</f>
        <v>#REF!</v>
      </c>
      <c r="F1656" s="269" t="e">
        <f>IF('Unit Types - Emission Rates'!#REF!="","",'Unit Types - Emission Rates'!#REF!)</f>
        <v>#REF!</v>
      </c>
      <c r="G1656" s="261"/>
      <c r="H1656" s="262"/>
      <c r="I1656" s="259"/>
    </row>
    <row r="1657" spans="1:9" x14ac:dyDescent="0.2">
      <c r="A1657" s="265" t="s">
        <v>433</v>
      </c>
      <c r="B1657" s="269" t="e">
        <f>IF('Unit Types - Emission Rates'!#REF!=0,"",'Unit Types - Emission Rates'!#REF!)</f>
        <v>#REF!</v>
      </c>
      <c r="C1657" s="269" t="e">
        <f>IF('Unit Types - Emission Rates'!#REF!=0,"",'Unit Types - Emission Rates'!#REF!)</f>
        <v>#REF!</v>
      </c>
      <c r="D1657" s="269" t="e">
        <f>IF('Unit Types - Emission Rates'!#REF!=0,"",'Unit Types - Emission Rates'!#REF!)</f>
        <v>#REF!</v>
      </c>
      <c r="E1657" s="269" t="e">
        <f>IF('Unit Types - Emission Rates'!#REF!="","",'Unit Types - Emission Rates'!#REF!)</f>
        <v>#REF!</v>
      </c>
      <c r="F1657" s="269" t="e">
        <f>IF('Unit Types - Emission Rates'!#REF!="","",'Unit Types - Emission Rates'!#REF!)</f>
        <v>#REF!</v>
      </c>
      <c r="G1657" s="261"/>
      <c r="H1657" s="262"/>
      <c r="I1657" s="259"/>
    </row>
    <row r="1658" spans="1:9" x14ac:dyDescent="0.2">
      <c r="A1658" s="265" t="s">
        <v>433</v>
      </c>
      <c r="B1658" s="269" t="e">
        <f>IF('Unit Types - Emission Rates'!#REF!=0,"",'Unit Types - Emission Rates'!#REF!)</f>
        <v>#REF!</v>
      </c>
      <c r="C1658" s="269" t="e">
        <f>IF('Unit Types - Emission Rates'!#REF!=0,"",'Unit Types - Emission Rates'!#REF!)</f>
        <v>#REF!</v>
      </c>
      <c r="D1658" s="269" t="e">
        <f>IF('Unit Types - Emission Rates'!#REF!=0,"",'Unit Types - Emission Rates'!#REF!)</f>
        <v>#REF!</v>
      </c>
      <c r="E1658" s="269" t="e">
        <f>IF('Unit Types - Emission Rates'!#REF!="","",'Unit Types - Emission Rates'!#REF!)</f>
        <v>#REF!</v>
      </c>
      <c r="F1658" s="269" t="e">
        <f>IF('Unit Types - Emission Rates'!#REF!="","",'Unit Types - Emission Rates'!#REF!)</f>
        <v>#REF!</v>
      </c>
      <c r="G1658" s="261"/>
      <c r="H1658" s="262"/>
      <c r="I1658" s="259"/>
    </row>
    <row r="1659" spans="1:9" x14ac:dyDescent="0.2">
      <c r="A1659" s="265" t="s">
        <v>433</v>
      </c>
      <c r="B1659" s="269" t="e">
        <f>IF('Unit Types - Emission Rates'!#REF!=0,"",'Unit Types - Emission Rates'!#REF!)</f>
        <v>#REF!</v>
      </c>
      <c r="C1659" s="269" t="e">
        <f>IF('Unit Types - Emission Rates'!#REF!=0,"",'Unit Types - Emission Rates'!#REF!)</f>
        <v>#REF!</v>
      </c>
      <c r="D1659" s="269" t="e">
        <f>IF('Unit Types - Emission Rates'!#REF!=0,"",'Unit Types - Emission Rates'!#REF!)</f>
        <v>#REF!</v>
      </c>
      <c r="E1659" s="269" t="e">
        <f>IF('Unit Types - Emission Rates'!#REF!="","",'Unit Types - Emission Rates'!#REF!)</f>
        <v>#REF!</v>
      </c>
      <c r="F1659" s="269" t="e">
        <f>IF('Unit Types - Emission Rates'!#REF!="","",'Unit Types - Emission Rates'!#REF!)</f>
        <v>#REF!</v>
      </c>
      <c r="G1659" s="261"/>
      <c r="H1659" s="262"/>
      <c r="I1659" s="259"/>
    </row>
    <row r="1660" spans="1:9" x14ac:dyDescent="0.2">
      <c r="A1660" s="265" t="s">
        <v>433</v>
      </c>
      <c r="B1660" s="269" t="e">
        <f>IF('Unit Types - Emission Rates'!#REF!=0,"",'Unit Types - Emission Rates'!#REF!)</f>
        <v>#REF!</v>
      </c>
      <c r="C1660" s="269" t="e">
        <f>IF('Unit Types - Emission Rates'!#REF!=0,"",'Unit Types - Emission Rates'!#REF!)</f>
        <v>#REF!</v>
      </c>
      <c r="D1660" s="269" t="e">
        <f>IF('Unit Types - Emission Rates'!#REF!=0,"",'Unit Types - Emission Rates'!#REF!)</f>
        <v>#REF!</v>
      </c>
      <c r="E1660" s="269" t="e">
        <f>IF('Unit Types - Emission Rates'!#REF!="","",'Unit Types - Emission Rates'!#REF!)</f>
        <v>#REF!</v>
      </c>
      <c r="F1660" s="269" t="e">
        <f>IF('Unit Types - Emission Rates'!#REF!="","",'Unit Types - Emission Rates'!#REF!)</f>
        <v>#REF!</v>
      </c>
      <c r="G1660" s="261"/>
      <c r="H1660" s="262"/>
      <c r="I1660" s="259"/>
    </row>
    <row r="1661" spans="1:9" x14ac:dyDescent="0.2">
      <c r="A1661" s="265" t="s">
        <v>433</v>
      </c>
      <c r="B1661" s="269" t="e">
        <f>IF('Unit Types - Emission Rates'!#REF!=0,"",'Unit Types - Emission Rates'!#REF!)</f>
        <v>#REF!</v>
      </c>
      <c r="C1661" s="269" t="e">
        <f>IF('Unit Types - Emission Rates'!#REF!=0,"",'Unit Types - Emission Rates'!#REF!)</f>
        <v>#REF!</v>
      </c>
      <c r="D1661" s="269" t="e">
        <f>IF('Unit Types - Emission Rates'!#REF!=0,"",'Unit Types - Emission Rates'!#REF!)</f>
        <v>#REF!</v>
      </c>
      <c r="E1661" s="269" t="e">
        <f>IF('Unit Types - Emission Rates'!#REF!="","",'Unit Types - Emission Rates'!#REF!)</f>
        <v>#REF!</v>
      </c>
      <c r="F1661" s="269" t="e">
        <f>IF('Unit Types - Emission Rates'!#REF!="","",'Unit Types - Emission Rates'!#REF!)</f>
        <v>#REF!</v>
      </c>
      <c r="G1661" s="261"/>
      <c r="H1661" s="262"/>
      <c r="I1661" s="259"/>
    </row>
    <row r="1662" spans="1:9" x14ac:dyDescent="0.2">
      <c r="A1662" s="265" t="s">
        <v>433</v>
      </c>
      <c r="B1662" s="269" t="e">
        <f>IF('Unit Types - Emission Rates'!#REF!=0,"",'Unit Types - Emission Rates'!#REF!)</f>
        <v>#REF!</v>
      </c>
      <c r="C1662" s="269" t="e">
        <f>IF('Unit Types - Emission Rates'!#REF!=0,"",'Unit Types - Emission Rates'!#REF!)</f>
        <v>#REF!</v>
      </c>
      <c r="D1662" s="269" t="e">
        <f>IF('Unit Types - Emission Rates'!#REF!=0,"",'Unit Types - Emission Rates'!#REF!)</f>
        <v>#REF!</v>
      </c>
      <c r="E1662" s="269" t="e">
        <f>IF('Unit Types - Emission Rates'!#REF!="","",'Unit Types - Emission Rates'!#REF!)</f>
        <v>#REF!</v>
      </c>
      <c r="F1662" s="269" t="e">
        <f>IF('Unit Types - Emission Rates'!#REF!="","",'Unit Types - Emission Rates'!#REF!)</f>
        <v>#REF!</v>
      </c>
      <c r="G1662" s="261"/>
      <c r="H1662" s="262"/>
      <c r="I1662" s="259"/>
    </row>
    <row r="1663" spans="1:9" x14ac:dyDescent="0.2">
      <c r="A1663" s="265" t="s">
        <v>433</v>
      </c>
      <c r="B1663" s="269" t="e">
        <f>IF('Unit Types - Emission Rates'!#REF!=0,"",'Unit Types - Emission Rates'!#REF!)</f>
        <v>#REF!</v>
      </c>
      <c r="C1663" s="269" t="e">
        <f>IF('Unit Types - Emission Rates'!#REF!=0,"",'Unit Types - Emission Rates'!#REF!)</f>
        <v>#REF!</v>
      </c>
      <c r="D1663" s="269" t="e">
        <f>IF('Unit Types - Emission Rates'!#REF!=0,"",'Unit Types - Emission Rates'!#REF!)</f>
        <v>#REF!</v>
      </c>
      <c r="E1663" s="269" t="e">
        <f>IF('Unit Types - Emission Rates'!#REF!="","",'Unit Types - Emission Rates'!#REF!)</f>
        <v>#REF!</v>
      </c>
      <c r="F1663" s="269" t="e">
        <f>IF('Unit Types - Emission Rates'!#REF!="","",'Unit Types - Emission Rates'!#REF!)</f>
        <v>#REF!</v>
      </c>
      <c r="G1663" s="261"/>
      <c r="H1663" s="262"/>
      <c r="I1663" s="259"/>
    </row>
    <row r="1664" spans="1:9" x14ac:dyDescent="0.2">
      <c r="A1664" s="265" t="s">
        <v>433</v>
      </c>
      <c r="B1664" s="269" t="e">
        <f>IF('Unit Types - Emission Rates'!#REF!=0,"",'Unit Types - Emission Rates'!#REF!)</f>
        <v>#REF!</v>
      </c>
      <c r="C1664" s="269" t="e">
        <f>IF('Unit Types - Emission Rates'!#REF!=0,"",'Unit Types - Emission Rates'!#REF!)</f>
        <v>#REF!</v>
      </c>
      <c r="D1664" s="269" t="e">
        <f>IF('Unit Types - Emission Rates'!#REF!=0,"",'Unit Types - Emission Rates'!#REF!)</f>
        <v>#REF!</v>
      </c>
      <c r="E1664" s="269" t="e">
        <f>IF('Unit Types - Emission Rates'!#REF!="","",'Unit Types - Emission Rates'!#REF!)</f>
        <v>#REF!</v>
      </c>
      <c r="F1664" s="269" t="e">
        <f>IF('Unit Types - Emission Rates'!#REF!="","",'Unit Types - Emission Rates'!#REF!)</f>
        <v>#REF!</v>
      </c>
      <c r="G1664" s="261"/>
      <c r="H1664" s="262"/>
      <c r="I1664" s="259"/>
    </row>
    <row r="1665" spans="1:9" x14ac:dyDescent="0.2">
      <c r="A1665" s="265" t="s">
        <v>433</v>
      </c>
      <c r="B1665" s="269" t="e">
        <f>IF('Unit Types - Emission Rates'!#REF!=0,"",'Unit Types - Emission Rates'!#REF!)</f>
        <v>#REF!</v>
      </c>
      <c r="C1665" s="269" t="e">
        <f>IF('Unit Types - Emission Rates'!#REF!=0,"",'Unit Types - Emission Rates'!#REF!)</f>
        <v>#REF!</v>
      </c>
      <c r="D1665" s="269" t="e">
        <f>IF('Unit Types - Emission Rates'!#REF!=0,"",'Unit Types - Emission Rates'!#REF!)</f>
        <v>#REF!</v>
      </c>
      <c r="E1665" s="269" t="e">
        <f>IF('Unit Types - Emission Rates'!#REF!="","",'Unit Types - Emission Rates'!#REF!)</f>
        <v>#REF!</v>
      </c>
      <c r="F1665" s="269" t="e">
        <f>IF('Unit Types - Emission Rates'!#REF!="","",'Unit Types - Emission Rates'!#REF!)</f>
        <v>#REF!</v>
      </c>
      <c r="G1665" s="261"/>
      <c r="H1665" s="262"/>
      <c r="I1665" s="259"/>
    </row>
    <row r="1666" spans="1:9" x14ac:dyDescent="0.2">
      <c r="A1666" s="265" t="s">
        <v>433</v>
      </c>
      <c r="B1666" s="269" t="e">
        <f>IF('Unit Types - Emission Rates'!#REF!=0,"",'Unit Types - Emission Rates'!#REF!)</f>
        <v>#REF!</v>
      </c>
      <c r="C1666" s="269" t="e">
        <f>IF('Unit Types - Emission Rates'!#REF!=0,"",'Unit Types - Emission Rates'!#REF!)</f>
        <v>#REF!</v>
      </c>
      <c r="D1666" s="269" t="e">
        <f>IF('Unit Types - Emission Rates'!#REF!=0,"",'Unit Types - Emission Rates'!#REF!)</f>
        <v>#REF!</v>
      </c>
      <c r="E1666" s="269" t="e">
        <f>IF('Unit Types - Emission Rates'!#REF!="","",'Unit Types - Emission Rates'!#REF!)</f>
        <v>#REF!</v>
      </c>
      <c r="F1666" s="269" t="e">
        <f>IF('Unit Types - Emission Rates'!#REF!="","",'Unit Types - Emission Rates'!#REF!)</f>
        <v>#REF!</v>
      </c>
      <c r="G1666" s="261"/>
      <c r="H1666" s="262"/>
      <c r="I1666" s="259"/>
    </row>
    <row r="1667" spans="1:9" x14ac:dyDescent="0.2">
      <c r="A1667" s="265" t="s">
        <v>433</v>
      </c>
      <c r="B1667" s="269" t="e">
        <f>IF('Unit Types - Emission Rates'!#REF!=0,"",'Unit Types - Emission Rates'!#REF!)</f>
        <v>#REF!</v>
      </c>
      <c r="C1667" s="269" t="e">
        <f>IF('Unit Types - Emission Rates'!#REF!=0,"",'Unit Types - Emission Rates'!#REF!)</f>
        <v>#REF!</v>
      </c>
      <c r="D1667" s="269" t="e">
        <f>IF('Unit Types - Emission Rates'!#REF!=0,"",'Unit Types - Emission Rates'!#REF!)</f>
        <v>#REF!</v>
      </c>
      <c r="E1667" s="269" t="e">
        <f>IF('Unit Types - Emission Rates'!#REF!="","",'Unit Types - Emission Rates'!#REF!)</f>
        <v>#REF!</v>
      </c>
      <c r="F1667" s="269" t="e">
        <f>IF('Unit Types - Emission Rates'!#REF!="","",'Unit Types - Emission Rates'!#REF!)</f>
        <v>#REF!</v>
      </c>
      <c r="G1667" s="261"/>
      <c r="H1667" s="262"/>
      <c r="I1667" s="259"/>
    </row>
    <row r="1668" spans="1:9" x14ac:dyDescent="0.2">
      <c r="A1668" s="265" t="s">
        <v>433</v>
      </c>
      <c r="B1668" s="269" t="e">
        <f>IF('Unit Types - Emission Rates'!#REF!=0,"",'Unit Types - Emission Rates'!#REF!)</f>
        <v>#REF!</v>
      </c>
      <c r="C1668" s="269" t="e">
        <f>IF('Unit Types - Emission Rates'!#REF!=0,"",'Unit Types - Emission Rates'!#REF!)</f>
        <v>#REF!</v>
      </c>
      <c r="D1668" s="269" t="e">
        <f>IF('Unit Types - Emission Rates'!#REF!=0,"",'Unit Types - Emission Rates'!#REF!)</f>
        <v>#REF!</v>
      </c>
      <c r="E1668" s="269" t="e">
        <f>IF('Unit Types - Emission Rates'!#REF!="","",'Unit Types - Emission Rates'!#REF!)</f>
        <v>#REF!</v>
      </c>
      <c r="F1668" s="269" t="e">
        <f>IF('Unit Types - Emission Rates'!#REF!="","",'Unit Types - Emission Rates'!#REF!)</f>
        <v>#REF!</v>
      </c>
      <c r="G1668" s="261"/>
      <c r="H1668" s="262"/>
      <c r="I1668" s="259"/>
    </row>
    <row r="1669" spans="1:9" x14ac:dyDescent="0.2">
      <c r="A1669" s="265" t="s">
        <v>433</v>
      </c>
      <c r="B1669" s="269" t="e">
        <f>IF('Unit Types - Emission Rates'!#REF!=0,"",'Unit Types - Emission Rates'!#REF!)</f>
        <v>#REF!</v>
      </c>
      <c r="C1669" s="269" t="e">
        <f>IF('Unit Types - Emission Rates'!#REF!=0,"",'Unit Types - Emission Rates'!#REF!)</f>
        <v>#REF!</v>
      </c>
      <c r="D1669" s="269" t="e">
        <f>IF('Unit Types - Emission Rates'!#REF!=0,"",'Unit Types - Emission Rates'!#REF!)</f>
        <v>#REF!</v>
      </c>
      <c r="E1669" s="269" t="e">
        <f>IF('Unit Types - Emission Rates'!#REF!="","",'Unit Types - Emission Rates'!#REF!)</f>
        <v>#REF!</v>
      </c>
      <c r="F1669" s="269" t="e">
        <f>IF('Unit Types - Emission Rates'!#REF!="","",'Unit Types - Emission Rates'!#REF!)</f>
        <v>#REF!</v>
      </c>
      <c r="G1669" s="261"/>
      <c r="H1669" s="262"/>
      <c r="I1669" s="259"/>
    </row>
    <row r="1670" spans="1:9" x14ac:dyDescent="0.2">
      <c r="A1670" s="265" t="s">
        <v>433</v>
      </c>
      <c r="B1670" s="269" t="e">
        <f>IF('Unit Types - Emission Rates'!#REF!=0,"",'Unit Types - Emission Rates'!#REF!)</f>
        <v>#REF!</v>
      </c>
      <c r="C1670" s="269" t="e">
        <f>IF('Unit Types - Emission Rates'!#REF!=0,"",'Unit Types - Emission Rates'!#REF!)</f>
        <v>#REF!</v>
      </c>
      <c r="D1670" s="269" t="e">
        <f>IF('Unit Types - Emission Rates'!#REF!=0,"",'Unit Types - Emission Rates'!#REF!)</f>
        <v>#REF!</v>
      </c>
      <c r="E1670" s="269" t="e">
        <f>IF('Unit Types - Emission Rates'!#REF!="","",'Unit Types - Emission Rates'!#REF!)</f>
        <v>#REF!</v>
      </c>
      <c r="F1670" s="269" t="e">
        <f>IF('Unit Types - Emission Rates'!#REF!="","",'Unit Types - Emission Rates'!#REF!)</f>
        <v>#REF!</v>
      </c>
      <c r="G1670" s="261"/>
      <c r="H1670" s="262"/>
      <c r="I1670" s="259"/>
    </row>
    <row r="1671" spans="1:9" x14ac:dyDescent="0.2">
      <c r="A1671" s="265" t="s">
        <v>433</v>
      </c>
      <c r="B1671" s="269" t="e">
        <f>IF('Unit Types - Emission Rates'!#REF!=0,"",'Unit Types - Emission Rates'!#REF!)</f>
        <v>#REF!</v>
      </c>
      <c r="C1671" s="269" t="e">
        <f>IF('Unit Types - Emission Rates'!#REF!=0,"",'Unit Types - Emission Rates'!#REF!)</f>
        <v>#REF!</v>
      </c>
      <c r="D1671" s="269" t="e">
        <f>IF('Unit Types - Emission Rates'!#REF!=0,"",'Unit Types - Emission Rates'!#REF!)</f>
        <v>#REF!</v>
      </c>
      <c r="E1671" s="269" t="e">
        <f>IF('Unit Types - Emission Rates'!#REF!="","",'Unit Types - Emission Rates'!#REF!)</f>
        <v>#REF!</v>
      </c>
      <c r="F1671" s="269" t="e">
        <f>IF('Unit Types - Emission Rates'!#REF!="","",'Unit Types - Emission Rates'!#REF!)</f>
        <v>#REF!</v>
      </c>
      <c r="G1671" s="261"/>
      <c r="H1671" s="262"/>
      <c r="I1671" s="259"/>
    </row>
    <row r="1672" spans="1:9" x14ac:dyDescent="0.2">
      <c r="A1672" s="265" t="s">
        <v>433</v>
      </c>
      <c r="B1672" s="269" t="e">
        <f>IF('Unit Types - Emission Rates'!#REF!=0,"",'Unit Types - Emission Rates'!#REF!)</f>
        <v>#REF!</v>
      </c>
      <c r="C1672" s="269" t="e">
        <f>IF('Unit Types - Emission Rates'!#REF!=0,"",'Unit Types - Emission Rates'!#REF!)</f>
        <v>#REF!</v>
      </c>
      <c r="D1672" s="269" t="e">
        <f>IF('Unit Types - Emission Rates'!#REF!=0,"",'Unit Types - Emission Rates'!#REF!)</f>
        <v>#REF!</v>
      </c>
      <c r="E1672" s="269" t="e">
        <f>IF('Unit Types - Emission Rates'!#REF!="","",'Unit Types - Emission Rates'!#REF!)</f>
        <v>#REF!</v>
      </c>
      <c r="F1672" s="269" t="e">
        <f>IF('Unit Types - Emission Rates'!#REF!="","",'Unit Types - Emission Rates'!#REF!)</f>
        <v>#REF!</v>
      </c>
      <c r="G1672" s="261"/>
      <c r="H1672" s="262"/>
      <c r="I1672" s="259"/>
    </row>
    <row r="1673" spans="1:9" x14ac:dyDescent="0.2">
      <c r="A1673" s="265" t="s">
        <v>433</v>
      </c>
      <c r="B1673" s="269" t="e">
        <f>IF('Unit Types - Emission Rates'!#REF!=0,"",'Unit Types - Emission Rates'!#REF!)</f>
        <v>#REF!</v>
      </c>
      <c r="C1673" s="269" t="e">
        <f>IF('Unit Types - Emission Rates'!#REF!=0,"",'Unit Types - Emission Rates'!#REF!)</f>
        <v>#REF!</v>
      </c>
      <c r="D1673" s="269" t="e">
        <f>IF('Unit Types - Emission Rates'!#REF!=0,"",'Unit Types - Emission Rates'!#REF!)</f>
        <v>#REF!</v>
      </c>
      <c r="E1673" s="269" t="e">
        <f>IF('Unit Types - Emission Rates'!#REF!="","",'Unit Types - Emission Rates'!#REF!)</f>
        <v>#REF!</v>
      </c>
      <c r="F1673" s="269" t="e">
        <f>IF('Unit Types - Emission Rates'!#REF!="","",'Unit Types - Emission Rates'!#REF!)</f>
        <v>#REF!</v>
      </c>
      <c r="G1673" s="261"/>
      <c r="H1673" s="262"/>
      <c r="I1673" s="259"/>
    </row>
    <row r="1674" spans="1:9" x14ac:dyDescent="0.2">
      <c r="A1674" s="265" t="s">
        <v>433</v>
      </c>
      <c r="B1674" s="269" t="e">
        <f>IF('Unit Types - Emission Rates'!#REF!=0,"",'Unit Types - Emission Rates'!#REF!)</f>
        <v>#REF!</v>
      </c>
      <c r="C1674" s="269" t="e">
        <f>IF('Unit Types - Emission Rates'!#REF!=0,"",'Unit Types - Emission Rates'!#REF!)</f>
        <v>#REF!</v>
      </c>
      <c r="D1674" s="269" t="e">
        <f>IF('Unit Types - Emission Rates'!#REF!=0,"",'Unit Types - Emission Rates'!#REF!)</f>
        <v>#REF!</v>
      </c>
      <c r="E1674" s="269" t="e">
        <f>IF('Unit Types - Emission Rates'!#REF!="","",'Unit Types - Emission Rates'!#REF!)</f>
        <v>#REF!</v>
      </c>
      <c r="F1674" s="269" t="e">
        <f>IF('Unit Types - Emission Rates'!#REF!="","",'Unit Types - Emission Rates'!#REF!)</f>
        <v>#REF!</v>
      </c>
      <c r="G1674" s="261"/>
      <c r="H1674" s="262"/>
      <c r="I1674" s="259"/>
    </row>
    <row r="1675" spans="1:9" x14ac:dyDescent="0.2">
      <c r="A1675" s="265" t="s">
        <v>433</v>
      </c>
      <c r="B1675" s="269" t="e">
        <f>IF('Unit Types - Emission Rates'!#REF!=0,"",'Unit Types - Emission Rates'!#REF!)</f>
        <v>#REF!</v>
      </c>
      <c r="C1675" s="269" t="e">
        <f>IF('Unit Types - Emission Rates'!#REF!=0,"",'Unit Types - Emission Rates'!#REF!)</f>
        <v>#REF!</v>
      </c>
      <c r="D1675" s="269" t="e">
        <f>IF('Unit Types - Emission Rates'!#REF!=0,"",'Unit Types - Emission Rates'!#REF!)</f>
        <v>#REF!</v>
      </c>
      <c r="E1675" s="269" t="e">
        <f>IF('Unit Types - Emission Rates'!#REF!="","",'Unit Types - Emission Rates'!#REF!)</f>
        <v>#REF!</v>
      </c>
      <c r="F1675" s="269" t="e">
        <f>IF('Unit Types - Emission Rates'!#REF!="","",'Unit Types - Emission Rates'!#REF!)</f>
        <v>#REF!</v>
      </c>
      <c r="G1675" s="261"/>
      <c r="H1675" s="262"/>
      <c r="I1675" s="259"/>
    </row>
    <row r="1676" spans="1:9" x14ac:dyDescent="0.2">
      <c r="A1676" s="265" t="s">
        <v>433</v>
      </c>
      <c r="B1676" s="269" t="e">
        <f>IF('Unit Types - Emission Rates'!#REF!=0,"",'Unit Types - Emission Rates'!#REF!)</f>
        <v>#REF!</v>
      </c>
      <c r="C1676" s="269" t="e">
        <f>IF('Unit Types - Emission Rates'!#REF!=0,"",'Unit Types - Emission Rates'!#REF!)</f>
        <v>#REF!</v>
      </c>
      <c r="D1676" s="269" t="e">
        <f>IF('Unit Types - Emission Rates'!#REF!=0,"",'Unit Types - Emission Rates'!#REF!)</f>
        <v>#REF!</v>
      </c>
      <c r="E1676" s="269" t="e">
        <f>IF('Unit Types - Emission Rates'!#REF!="","",'Unit Types - Emission Rates'!#REF!)</f>
        <v>#REF!</v>
      </c>
      <c r="F1676" s="269" t="e">
        <f>IF('Unit Types - Emission Rates'!#REF!="","",'Unit Types - Emission Rates'!#REF!)</f>
        <v>#REF!</v>
      </c>
      <c r="G1676" s="261"/>
      <c r="H1676" s="262"/>
      <c r="I1676" s="259"/>
    </row>
    <row r="1677" spans="1:9" x14ac:dyDescent="0.2">
      <c r="A1677" s="265" t="s">
        <v>433</v>
      </c>
      <c r="B1677" s="269" t="e">
        <f>IF('Unit Types - Emission Rates'!#REF!=0,"",'Unit Types - Emission Rates'!#REF!)</f>
        <v>#REF!</v>
      </c>
      <c r="C1677" s="269" t="e">
        <f>IF('Unit Types - Emission Rates'!#REF!=0,"",'Unit Types - Emission Rates'!#REF!)</f>
        <v>#REF!</v>
      </c>
      <c r="D1677" s="269" t="e">
        <f>IF('Unit Types - Emission Rates'!#REF!=0,"",'Unit Types - Emission Rates'!#REF!)</f>
        <v>#REF!</v>
      </c>
      <c r="E1677" s="269" t="e">
        <f>IF('Unit Types - Emission Rates'!#REF!="","",'Unit Types - Emission Rates'!#REF!)</f>
        <v>#REF!</v>
      </c>
      <c r="F1677" s="269" t="e">
        <f>IF('Unit Types - Emission Rates'!#REF!="","",'Unit Types - Emission Rates'!#REF!)</f>
        <v>#REF!</v>
      </c>
      <c r="G1677" s="261"/>
      <c r="H1677" s="262"/>
      <c r="I1677" s="259"/>
    </row>
    <row r="1678" spans="1:9" x14ac:dyDescent="0.2">
      <c r="A1678" s="265" t="s">
        <v>433</v>
      </c>
      <c r="B1678" s="269" t="e">
        <f>IF('Unit Types - Emission Rates'!#REF!=0,"",'Unit Types - Emission Rates'!#REF!)</f>
        <v>#REF!</v>
      </c>
      <c r="C1678" s="269" t="e">
        <f>IF('Unit Types - Emission Rates'!#REF!=0,"",'Unit Types - Emission Rates'!#REF!)</f>
        <v>#REF!</v>
      </c>
      <c r="D1678" s="269" t="e">
        <f>IF('Unit Types - Emission Rates'!#REF!=0,"",'Unit Types - Emission Rates'!#REF!)</f>
        <v>#REF!</v>
      </c>
      <c r="E1678" s="269" t="e">
        <f>IF('Unit Types - Emission Rates'!#REF!="","",'Unit Types - Emission Rates'!#REF!)</f>
        <v>#REF!</v>
      </c>
      <c r="F1678" s="269" t="e">
        <f>IF('Unit Types - Emission Rates'!#REF!="","",'Unit Types - Emission Rates'!#REF!)</f>
        <v>#REF!</v>
      </c>
      <c r="G1678" s="261"/>
      <c r="H1678" s="262"/>
      <c r="I1678" s="259"/>
    </row>
    <row r="1679" spans="1:9" x14ac:dyDescent="0.2">
      <c r="A1679" s="265" t="s">
        <v>433</v>
      </c>
      <c r="B1679" s="269" t="e">
        <f>IF('Unit Types - Emission Rates'!#REF!=0,"",'Unit Types - Emission Rates'!#REF!)</f>
        <v>#REF!</v>
      </c>
      <c r="C1679" s="269" t="e">
        <f>IF('Unit Types - Emission Rates'!#REF!=0,"",'Unit Types - Emission Rates'!#REF!)</f>
        <v>#REF!</v>
      </c>
      <c r="D1679" s="269" t="e">
        <f>IF('Unit Types - Emission Rates'!#REF!=0,"",'Unit Types - Emission Rates'!#REF!)</f>
        <v>#REF!</v>
      </c>
      <c r="E1679" s="269" t="e">
        <f>IF('Unit Types - Emission Rates'!#REF!="","",'Unit Types - Emission Rates'!#REF!)</f>
        <v>#REF!</v>
      </c>
      <c r="F1679" s="269" t="e">
        <f>IF('Unit Types - Emission Rates'!#REF!="","",'Unit Types - Emission Rates'!#REF!)</f>
        <v>#REF!</v>
      </c>
      <c r="G1679" s="261"/>
      <c r="H1679" s="262"/>
      <c r="I1679" s="259"/>
    </row>
    <row r="1680" spans="1:9" x14ac:dyDescent="0.2">
      <c r="A1680" s="265" t="s">
        <v>433</v>
      </c>
      <c r="B1680" s="269" t="e">
        <f>IF('Unit Types - Emission Rates'!#REF!=0,"",'Unit Types - Emission Rates'!#REF!)</f>
        <v>#REF!</v>
      </c>
      <c r="C1680" s="269" t="e">
        <f>IF('Unit Types - Emission Rates'!#REF!=0,"",'Unit Types - Emission Rates'!#REF!)</f>
        <v>#REF!</v>
      </c>
      <c r="D1680" s="269" t="e">
        <f>IF('Unit Types - Emission Rates'!#REF!=0,"",'Unit Types - Emission Rates'!#REF!)</f>
        <v>#REF!</v>
      </c>
      <c r="E1680" s="269" t="e">
        <f>IF('Unit Types - Emission Rates'!#REF!="","",'Unit Types - Emission Rates'!#REF!)</f>
        <v>#REF!</v>
      </c>
      <c r="F1680" s="269" t="e">
        <f>IF('Unit Types - Emission Rates'!#REF!="","",'Unit Types - Emission Rates'!#REF!)</f>
        <v>#REF!</v>
      </c>
      <c r="G1680" s="261"/>
      <c r="H1680" s="262"/>
      <c r="I1680" s="259"/>
    </row>
    <row r="1681" spans="1:9" x14ac:dyDescent="0.2">
      <c r="A1681" s="265" t="s">
        <v>433</v>
      </c>
      <c r="B1681" s="269" t="e">
        <f>IF('Unit Types - Emission Rates'!#REF!=0,"",'Unit Types - Emission Rates'!#REF!)</f>
        <v>#REF!</v>
      </c>
      <c r="C1681" s="269" t="e">
        <f>IF('Unit Types - Emission Rates'!#REF!=0,"",'Unit Types - Emission Rates'!#REF!)</f>
        <v>#REF!</v>
      </c>
      <c r="D1681" s="269" t="e">
        <f>IF('Unit Types - Emission Rates'!#REF!=0,"",'Unit Types - Emission Rates'!#REF!)</f>
        <v>#REF!</v>
      </c>
      <c r="E1681" s="269" t="e">
        <f>IF('Unit Types - Emission Rates'!#REF!="","",'Unit Types - Emission Rates'!#REF!)</f>
        <v>#REF!</v>
      </c>
      <c r="F1681" s="269" t="e">
        <f>IF('Unit Types - Emission Rates'!#REF!="","",'Unit Types - Emission Rates'!#REF!)</f>
        <v>#REF!</v>
      </c>
      <c r="G1681" s="261"/>
      <c r="H1681" s="262"/>
      <c r="I1681" s="259"/>
    </row>
    <row r="1682" spans="1:9" x14ac:dyDescent="0.2">
      <c r="A1682" s="265" t="s">
        <v>433</v>
      </c>
      <c r="B1682" s="269" t="e">
        <f>IF('Unit Types - Emission Rates'!#REF!=0,"",'Unit Types - Emission Rates'!#REF!)</f>
        <v>#REF!</v>
      </c>
      <c r="C1682" s="269" t="e">
        <f>IF('Unit Types - Emission Rates'!#REF!=0,"",'Unit Types - Emission Rates'!#REF!)</f>
        <v>#REF!</v>
      </c>
      <c r="D1682" s="269" t="e">
        <f>IF('Unit Types - Emission Rates'!#REF!=0,"",'Unit Types - Emission Rates'!#REF!)</f>
        <v>#REF!</v>
      </c>
      <c r="E1682" s="269" t="e">
        <f>IF('Unit Types - Emission Rates'!#REF!="","",'Unit Types - Emission Rates'!#REF!)</f>
        <v>#REF!</v>
      </c>
      <c r="F1682" s="269" t="e">
        <f>IF('Unit Types - Emission Rates'!#REF!="","",'Unit Types - Emission Rates'!#REF!)</f>
        <v>#REF!</v>
      </c>
      <c r="G1682" s="261"/>
      <c r="H1682" s="262"/>
      <c r="I1682" s="259"/>
    </row>
    <row r="1683" spans="1:9" x14ac:dyDescent="0.2">
      <c r="A1683" s="265" t="s">
        <v>433</v>
      </c>
      <c r="B1683" s="269" t="e">
        <f>IF('Unit Types - Emission Rates'!#REF!=0,"",'Unit Types - Emission Rates'!#REF!)</f>
        <v>#REF!</v>
      </c>
      <c r="C1683" s="269" t="e">
        <f>IF('Unit Types - Emission Rates'!#REF!=0,"",'Unit Types - Emission Rates'!#REF!)</f>
        <v>#REF!</v>
      </c>
      <c r="D1683" s="269" t="e">
        <f>IF('Unit Types - Emission Rates'!#REF!=0,"",'Unit Types - Emission Rates'!#REF!)</f>
        <v>#REF!</v>
      </c>
      <c r="E1683" s="269" t="e">
        <f>IF('Unit Types - Emission Rates'!#REF!="","",'Unit Types - Emission Rates'!#REF!)</f>
        <v>#REF!</v>
      </c>
      <c r="F1683" s="269" t="e">
        <f>IF('Unit Types - Emission Rates'!#REF!="","",'Unit Types - Emission Rates'!#REF!)</f>
        <v>#REF!</v>
      </c>
      <c r="G1683" s="261"/>
      <c r="H1683" s="262"/>
      <c r="I1683" s="259"/>
    </row>
    <row r="1684" spans="1:9" x14ac:dyDescent="0.2">
      <c r="A1684" s="265" t="s">
        <v>433</v>
      </c>
      <c r="B1684" s="269" t="e">
        <f>IF('Unit Types - Emission Rates'!#REF!=0,"",'Unit Types - Emission Rates'!#REF!)</f>
        <v>#REF!</v>
      </c>
      <c r="C1684" s="269" t="e">
        <f>IF('Unit Types - Emission Rates'!#REF!=0,"",'Unit Types - Emission Rates'!#REF!)</f>
        <v>#REF!</v>
      </c>
      <c r="D1684" s="269" t="e">
        <f>IF('Unit Types - Emission Rates'!#REF!=0,"",'Unit Types - Emission Rates'!#REF!)</f>
        <v>#REF!</v>
      </c>
      <c r="E1684" s="269" t="e">
        <f>IF('Unit Types - Emission Rates'!#REF!="","",'Unit Types - Emission Rates'!#REF!)</f>
        <v>#REF!</v>
      </c>
      <c r="F1684" s="269" t="e">
        <f>IF('Unit Types - Emission Rates'!#REF!="","",'Unit Types - Emission Rates'!#REF!)</f>
        <v>#REF!</v>
      </c>
      <c r="G1684" s="261"/>
      <c r="H1684" s="262"/>
      <c r="I1684" s="259"/>
    </row>
    <row r="1685" spans="1:9" x14ac:dyDescent="0.2">
      <c r="A1685" s="265" t="s">
        <v>433</v>
      </c>
      <c r="B1685" s="269" t="e">
        <f>IF('Unit Types - Emission Rates'!#REF!=0,"",'Unit Types - Emission Rates'!#REF!)</f>
        <v>#REF!</v>
      </c>
      <c r="C1685" s="269" t="e">
        <f>IF('Unit Types - Emission Rates'!#REF!=0,"",'Unit Types - Emission Rates'!#REF!)</f>
        <v>#REF!</v>
      </c>
      <c r="D1685" s="269" t="e">
        <f>IF('Unit Types - Emission Rates'!#REF!=0,"",'Unit Types - Emission Rates'!#REF!)</f>
        <v>#REF!</v>
      </c>
      <c r="E1685" s="269" t="e">
        <f>IF('Unit Types - Emission Rates'!#REF!="","",'Unit Types - Emission Rates'!#REF!)</f>
        <v>#REF!</v>
      </c>
      <c r="F1685" s="269" t="e">
        <f>IF('Unit Types - Emission Rates'!#REF!="","",'Unit Types - Emission Rates'!#REF!)</f>
        <v>#REF!</v>
      </c>
      <c r="G1685" s="261"/>
      <c r="H1685" s="262"/>
      <c r="I1685" s="259"/>
    </row>
    <row r="1686" spans="1:9" x14ac:dyDescent="0.2">
      <c r="A1686" s="265" t="s">
        <v>433</v>
      </c>
      <c r="B1686" s="269" t="e">
        <f>IF('Unit Types - Emission Rates'!#REF!=0,"",'Unit Types - Emission Rates'!#REF!)</f>
        <v>#REF!</v>
      </c>
      <c r="C1686" s="269" t="e">
        <f>IF('Unit Types - Emission Rates'!#REF!=0,"",'Unit Types - Emission Rates'!#REF!)</f>
        <v>#REF!</v>
      </c>
      <c r="D1686" s="269" t="e">
        <f>IF('Unit Types - Emission Rates'!#REF!=0,"",'Unit Types - Emission Rates'!#REF!)</f>
        <v>#REF!</v>
      </c>
      <c r="E1686" s="269" t="e">
        <f>IF('Unit Types - Emission Rates'!#REF!="","",'Unit Types - Emission Rates'!#REF!)</f>
        <v>#REF!</v>
      </c>
      <c r="F1686" s="269" t="e">
        <f>IF('Unit Types - Emission Rates'!#REF!="","",'Unit Types - Emission Rates'!#REF!)</f>
        <v>#REF!</v>
      </c>
      <c r="G1686" s="261"/>
      <c r="H1686" s="262"/>
      <c r="I1686" s="259"/>
    </row>
    <row r="1687" spans="1:9" x14ac:dyDescent="0.2">
      <c r="A1687" s="265" t="s">
        <v>433</v>
      </c>
      <c r="B1687" s="269" t="e">
        <f>IF('Unit Types - Emission Rates'!#REF!=0,"",'Unit Types - Emission Rates'!#REF!)</f>
        <v>#REF!</v>
      </c>
      <c r="C1687" s="269" t="e">
        <f>IF('Unit Types - Emission Rates'!#REF!=0,"",'Unit Types - Emission Rates'!#REF!)</f>
        <v>#REF!</v>
      </c>
      <c r="D1687" s="269" t="e">
        <f>IF('Unit Types - Emission Rates'!#REF!=0,"",'Unit Types - Emission Rates'!#REF!)</f>
        <v>#REF!</v>
      </c>
      <c r="E1687" s="269" t="e">
        <f>IF('Unit Types - Emission Rates'!#REF!="","",'Unit Types - Emission Rates'!#REF!)</f>
        <v>#REF!</v>
      </c>
      <c r="F1687" s="269" t="e">
        <f>IF('Unit Types - Emission Rates'!#REF!="","",'Unit Types - Emission Rates'!#REF!)</f>
        <v>#REF!</v>
      </c>
      <c r="G1687" s="261"/>
      <c r="H1687" s="262"/>
      <c r="I1687" s="259"/>
    </row>
    <row r="1688" spans="1:9" x14ac:dyDescent="0.2">
      <c r="A1688" s="265" t="s">
        <v>433</v>
      </c>
      <c r="B1688" s="269" t="e">
        <f>IF('Unit Types - Emission Rates'!#REF!=0,"",'Unit Types - Emission Rates'!#REF!)</f>
        <v>#REF!</v>
      </c>
      <c r="C1688" s="269" t="e">
        <f>IF('Unit Types - Emission Rates'!#REF!=0,"",'Unit Types - Emission Rates'!#REF!)</f>
        <v>#REF!</v>
      </c>
      <c r="D1688" s="269" t="e">
        <f>IF('Unit Types - Emission Rates'!#REF!=0,"",'Unit Types - Emission Rates'!#REF!)</f>
        <v>#REF!</v>
      </c>
      <c r="E1688" s="269" t="e">
        <f>IF('Unit Types - Emission Rates'!#REF!="","",'Unit Types - Emission Rates'!#REF!)</f>
        <v>#REF!</v>
      </c>
      <c r="F1688" s="269" t="e">
        <f>IF('Unit Types - Emission Rates'!#REF!="","",'Unit Types - Emission Rates'!#REF!)</f>
        <v>#REF!</v>
      </c>
      <c r="G1688" s="261"/>
      <c r="H1688" s="262"/>
      <c r="I1688" s="259"/>
    </row>
    <row r="1689" spans="1:9" x14ac:dyDescent="0.2">
      <c r="A1689" s="265" t="s">
        <v>433</v>
      </c>
      <c r="B1689" s="269" t="e">
        <f>IF('Unit Types - Emission Rates'!#REF!=0,"",'Unit Types - Emission Rates'!#REF!)</f>
        <v>#REF!</v>
      </c>
      <c r="C1689" s="269" t="e">
        <f>IF('Unit Types - Emission Rates'!#REF!=0,"",'Unit Types - Emission Rates'!#REF!)</f>
        <v>#REF!</v>
      </c>
      <c r="D1689" s="269" t="e">
        <f>IF('Unit Types - Emission Rates'!#REF!=0,"",'Unit Types - Emission Rates'!#REF!)</f>
        <v>#REF!</v>
      </c>
      <c r="E1689" s="269" t="e">
        <f>IF('Unit Types - Emission Rates'!#REF!="","",'Unit Types - Emission Rates'!#REF!)</f>
        <v>#REF!</v>
      </c>
      <c r="F1689" s="269" t="e">
        <f>IF('Unit Types - Emission Rates'!#REF!="","",'Unit Types - Emission Rates'!#REF!)</f>
        <v>#REF!</v>
      </c>
      <c r="G1689" s="261"/>
      <c r="H1689" s="262"/>
      <c r="I1689" s="259"/>
    </row>
    <row r="1690" spans="1:9" x14ac:dyDescent="0.2">
      <c r="A1690" s="265" t="s">
        <v>433</v>
      </c>
      <c r="B1690" s="269" t="e">
        <f>IF('Unit Types - Emission Rates'!#REF!=0,"",'Unit Types - Emission Rates'!#REF!)</f>
        <v>#REF!</v>
      </c>
      <c r="C1690" s="269" t="e">
        <f>IF('Unit Types - Emission Rates'!#REF!=0,"",'Unit Types - Emission Rates'!#REF!)</f>
        <v>#REF!</v>
      </c>
      <c r="D1690" s="269" t="e">
        <f>IF('Unit Types - Emission Rates'!#REF!=0,"",'Unit Types - Emission Rates'!#REF!)</f>
        <v>#REF!</v>
      </c>
      <c r="E1690" s="269" t="e">
        <f>IF('Unit Types - Emission Rates'!#REF!="","",'Unit Types - Emission Rates'!#REF!)</f>
        <v>#REF!</v>
      </c>
      <c r="F1690" s="269" t="e">
        <f>IF('Unit Types - Emission Rates'!#REF!="","",'Unit Types - Emission Rates'!#REF!)</f>
        <v>#REF!</v>
      </c>
      <c r="G1690" s="261"/>
      <c r="H1690" s="262"/>
      <c r="I1690" s="259"/>
    </row>
    <row r="1691" spans="1:9" x14ac:dyDescent="0.2">
      <c r="A1691" s="265" t="s">
        <v>433</v>
      </c>
      <c r="B1691" s="269" t="e">
        <f>IF('Unit Types - Emission Rates'!#REF!=0,"",'Unit Types - Emission Rates'!#REF!)</f>
        <v>#REF!</v>
      </c>
      <c r="C1691" s="269" t="e">
        <f>IF('Unit Types - Emission Rates'!#REF!=0,"",'Unit Types - Emission Rates'!#REF!)</f>
        <v>#REF!</v>
      </c>
      <c r="D1691" s="269" t="e">
        <f>IF('Unit Types - Emission Rates'!#REF!=0,"",'Unit Types - Emission Rates'!#REF!)</f>
        <v>#REF!</v>
      </c>
      <c r="E1691" s="269" t="e">
        <f>IF('Unit Types - Emission Rates'!#REF!="","",'Unit Types - Emission Rates'!#REF!)</f>
        <v>#REF!</v>
      </c>
      <c r="F1691" s="269" t="e">
        <f>IF('Unit Types - Emission Rates'!#REF!="","",'Unit Types - Emission Rates'!#REF!)</f>
        <v>#REF!</v>
      </c>
      <c r="G1691" s="261"/>
      <c r="H1691" s="262"/>
      <c r="I1691" s="259"/>
    </row>
    <row r="1692" spans="1:9" x14ac:dyDescent="0.2">
      <c r="A1692" s="265" t="s">
        <v>433</v>
      </c>
      <c r="B1692" s="269" t="e">
        <f>IF('Unit Types - Emission Rates'!#REF!=0,"",'Unit Types - Emission Rates'!#REF!)</f>
        <v>#REF!</v>
      </c>
      <c r="C1692" s="269" t="e">
        <f>IF('Unit Types - Emission Rates'!#REF!=0,"",'Unit Types - Emission Rates'!#REF!)</f>
        <v>#REF!</v>
      </c>
      <c r="D1692" s="269" t="e">
        <f>IF('Unit Types - Emission Rates'!#REF!=0,"",'Unit Types - Emission Rates'!#REF!)</f>
        <v>#REF!</v>
      </c>
      <c r="E1692" s="269" t="e">
        <f>IF('Unit Types - Emission Rates'!#REF!="","",'Unit Types - Emission Rates'!#REF!)</f>
        <v>#REF!</v>
      </c>
      <c r="F1692" s="269" t="e">
        <f>IF('Unit Types - Emission Rates'!#REF!="","",'Unit Types - Emission Rates'!#REF!)</f>
        <v>#REF!</v>
      </c>
      <c r="G1692" s="261"/>
      <c r="H1692" s="262"/>
      <c r="I1692" s="259"/>
    </row>
    <row r="1693" spans="1:9" x14ac:dyDescent="0.2">
      <c r="A1693" s="265" t="s">
        <v>433</v>
      </c>
      <c r="B1693" s="269" t="e">
        <f>IF('Unit Types - Emission Rates'!#REF!=0,"",'Unit Types - Emission Rates'!#REF!)</f>
        <v>#REF!</v>
      </c>
      <c r="C1693" s="269" t="e">
        <f>IF('Unit Types - Emission Rates'!#REF!=0,"",'Unit Types - Emission Rates'!#REF!)</f>
        <v>#REF!</v>
      </c>
      <c r="D1693" s="269" t="e">
        <f>IF('Unit Types - Emission Rates'!#REF!=0,"",'Unit Types - Emission Rates'!#REF!)</f>
        <v>#REF!</v>
      </c>
      <c r="E1693" s="269" t="e">
        <f>IF('Unit Types - Emission Rates'!#REF!="","",'Unit Types - Emission Rates'!#REF!)</f>
        <v>#REF!</v>
      </c>
      <c r="F1693" s="269" t="e">
        <f>IF('Unit Types - Emission Rates'!#REF!="","",'Unit Types - Emission Rates'!#REF!)</f>
        <v>#REF!</v>
      </c>
      <c r="G1693" s="261"/>
      <c r="H1693" s="262"/>
      <c r="I1693" s="259"/>
    </row>
    <row r="1694" spans="1:9" x14ac:dyDescent="0.2">
      <c r="A1694" s="265" t="s">
        <v>433</v>
      </c>
      <c r="B1694" s="269" t="e">
        <f>IF('Unit Types - Emission Rates'!#REF!=0,"",'Unit Types - Emission Rates'!#REF!)</f>
        <v>#REF!</v>
      </c>
      <c r="C1694" s="269" t="e">
        <f>IF('Unit Types - Emission Rates'!#REF!=0,"",'Unit Types - Emission Rates'!#REF!)</f>
        <v>#REF!</v>
      </c>
      <c r="D1694" s="269" t="e">
        <f>IF('Unit Types - Emission Rates'!#REF!=0,"",'Unit Types - Emission Rates'!#REF!)</f>
        <v>#REF!</v>
      </c>
      <c r="E1694" s="269" t="e">
        <f>IF('Unit Types - Emission Rates'!#REF!="","",'Unit Types - Emission Rates'!#REF!)</f>
        <v>#REF!</v>
      </c>
      <c r="F1694" s="269" t="e">
        <f>IF('Unit Types - Emission Rates'!#REF!="","",'Unit Types - Emission Rates'!#REF!)</f>
        <v>#REF!</v>
      </c>
      <c r="G1694" s="261"/>
      <c r="H1694" s="262"/>
      <c r="I1694" s="259"/>
    </row>
    <row r="1695" spans="1:9" x14ac:dyDescent="0.2">
      <c r="A1695" s="265" t="s">
        <v>433</v>
      </c>
      <c r="B1695" s="269" t="e">
        <f>IF('Unit Types - Emission Rates'!#REF!=0,"",'Unit Types - Emission Rates'!#REF!)</f>
        <v>#REF!</v>
      </c>
      <c r="C1695" s="269" t="e">
        <f>IF('Unit Types - Emission Rates'!#REF!=0,"",'Unit Types - Emission Rates'!#REF!)</f>
        <v>#REF!</v>
      </c>
      <c r="D1695" s="269" t="e">
        <f>IF('Unit Types - Emission Rates'!#REF!=0,"",'Unit Types - Emission Rates'!#REF!)</f>
        <v>#REF!</v>
      </c>
      <c r="E1695" s="269" t="e">
        <f>IF('Unit Types - Emission Rates'!#REF!="","",'Unit Types - Emission Rates'!#REF!)</f>
        <v>#REF!</v>
      </c>
      <c r="F1695" s="269" t="e">
        <f>IF('Unit Types - Emission Rates'!#REF!="","",'Unit Types - Emission Rates'!#REF!)</f>
        <v>#REF!</v>
      </c>
      <c r="G1695" s="261"/>
      <c r="H1695" s="262"/>
      <c r="I1695" s="259"/>
    </row>
    <row r="1696" spans="1:9" x14ac:dyDescent="0.2">
      <c r="A1696" s="265" t="s">
        <v>433</v>
      </c>
      <c r="B1696" s="269" t="e">
        <f>IF('Unit Types - Emission Rates'!#REF!=0,"",'Unit Types - Emission Rates'!#REF!)</f>
        <v>#REF!</v>
      </c>
      <c r="C1696" s="269" t="e">
        <f>IF('Unit Types - Emission Rates'!#REF!=0,"",'Unit Types - Emission Rates'!#REF!)</f>
        <v>#REF!</v>
      </c>
      <c r="D1696" s="269" t="e">
        <f>IF('Unit Types - Emission Rates'!#REF!=0,"",'Unit Types - Emission Rates'!#REF!)</f>
        <v>#REF!</v>
      </c>
      <c r="E1696" s="269" t="e">
        <f>IF('Unit Types - Emission Rates'!#REF!="","",'Unit Types - Emission Rates'!#REF!)</f>
        <v>#REF!</v>
      </c>
      <c r="F1696" s="269" t="e">
        <f>IF('Unit Types - Emission Rates'!#REF!="","",'Unit Types - Emission Rates'!#REF!)</f>
        <v>#REF!</v>
      </c>
      <c r="G1696" s="261"/>
      <c r="H1696" s="262"/>
      <c r="I1696" s="259"/>
    </row>
    <row r="1697" spans="1:9" x14ac:dyDescent="0.2">
      <c r="A1697" s="265" t="s">
        <v>433</v>
      </c>
      <c r="B1697" s="269" t="e">
        <f>IF('Unit Types - Emission Rates'!#REF!=0,"",'Unit Types - Emission Rates'!#REF!)</f>
        <v>#REF!</v>
      </c>
      <c r="C1697" s="269" t="e">
        <f>IF('Unit Types - Emission Rates'!#REF!=0,"",'Unit Types - Emission Rates'!#REF!)</f>
        <v>#REF!</v>
      </c>
      <c r="D1697" s="269" t="e">
        <f>IF('Unit Types - Emission Rates'!#REF!=0,"",'Unit Types - Emission Rates'!#REF!)</f>
        <v>#REF!</v>
      </c>
      <c r="E1697" s="269" t="e">
        <f>IF('Unit Types - Emission Rates'!#REF!="","",'Unit Types - Emission Rates'!#REF!)</f>
        <v>#REF!</v>
      </c>
      <c r="F1697" s="269" t="e">
        <f>IF('Unit Types - Emission Rates'!#REF!="","",'Unit Types - Emission Rates'!#REF!)</f>
        <v>#REF!</v>
      </c>
      <c r="G1697" s="261"/>
      <c r="H1697" s="262"/>
      <c r="I1697" s="259"/>
    </row>
    <row r="1698" spans="1:9" x14ac:dyDescent="0.2">
      <c r="A1698" s="265" t="s">
        <v>433</v>
      </c>
      <c r="B1698" s="269" t="e">
        <f>IF('Unit Types - Emission Rates'!#REF!=0,"",'Unit Types - Emission Rates'!#REF!)</f>
        <v>#REF!</v>
      </c>
      <c r="C1698" s="269" t="e">
        <f>IF('Unit Types - Emission Rates'!#REF!=0,"",'Unit Types - Emission Rates'!#REF!)</f>
        <v>#REF!</v>
      </c>
      <c r="D1698" s="269" t="e">
        <f>IF('Unit Types - Emission Rates'!#REF!=0,"",'Unit Types - Emission Rates'!#REF!)</f>
        <v>#REF!</v>
      </c>
      <c r="E1698" s="269" t="e">
        <f>IF('Unit Types - Emission Rates'!#REF!="","",'Unit Types - Emission Rates'!#REF!)</f>
        <v>#REF!</v>
      </c>
      <c r="F1698" s="269" t="e">
        <f>IF('Unit Types - Emission Rates'!#REF!="","",'Unit Types - Emission Rates'!#REF!)</f>
        <v>#REF!</v>
      </c>
      <c r="G1698" s="261"/>
      <c r="H1698" s="262"/>
      <c r="I1698" s="259"/>
    </row>
    <row r="1699" spans="1:9" x14ac:dyDescent="0.2">
      <c r="A1699" s="265" t="s">
        <v>433</v>
      </c>
      <c r="B1699" s="269" t="e">
        <f>IF('Unit Types - Emission Rates'!#REF!=0,"",'Unit Types - Emission Rates'!#REF!)</f>
        <v>#REF!</v>
      </c>
      <c r="C1699" s="269" t="e">
        <f>IF('Unit Types - Emission Rates'!#REF!=0,"",'Unit Types - Emission Rates'!#REF!)</f>
        <v>#REF!</v>
      </c>
      <c r="D1699" s="269" t="e">
        <f>IF('Unit Types - Emission Rates'!#REF!=0,"",'Unit Types - Emission Rates'!#REF!)</f>
        <v>#REF!</v>
      </c>
      <c r="E1699" s="269" t="e">
        <f>IF('Unit Types - Emission Rates'!#REF!="","",'Unit Types - Emission Rates'!#REF!)</f>
        <v>#REF!</v>
      </c>
      <c r="F1699" s="269" t="e">
        <f>IF('Unit Types - Emission Rates'!#REF!="","",'Unit Types - Emission Rates'!#REF!)</f>
        <v>#REF!</v>
      </c>
      <c r="G1699" s="261"/>
      <c r="H1699" s="262"/>
      <c r="I1699" s="259"/>
    </row>
    <row r="1700" spans="1:9" x14ac:dyDescent="0.2">
      <c r="A1700" s="265" t="s">
        <v>433</v>
      </c>
      <c r="B1700" s="269" t="e">
        <f>IF('Unit Types - Emission Rates'!#REF!=0,"",'Unit Types - Emission Rates'!#REF!)</f>
        <v>#REF!</v>
      </c>
      <c r="C1700" s="269" t="e">
        <f>IF('Unit Types - Emission Rates'!#REF!=0,"",'Unit Types - Emission Rates'!#REF!)</f>
        <v>#REF!</v>
      </c>
      <c r="D1700" s="269" t="e">
        <f>IF('Unit Types - Emission Rates'!#REF!=0,"",'Unit Types - Emission Rates'!#REF!)</f>
        <v>#REF!</v>
      </c>
      <c r="E1700" s="269" t="e">
        <f>IF('Unit Types - Emission Rates'!#REF!="","",'Unit Types - Emission Rates'!#REF!)</f>
        <v>#REF!</v>
      </c>
      <c r="F1700" s="269" t="e">
        <f>IF('Unit Types - Emission Rates'!#REF!="","",'Unit Types - Emission Rates'!#REF!)</f>
        <v>#REF!</v>
      </c>
      <c r="G1700" s="261"/>
      <c r="H1700" s="262"/>
      <c r="I1700" s="259"/>
    </row>
    <row r="1701" spans="1:9" x14ac:dyDescent="0.2">
      <c r="A1701" s="265" t="s">
        <v>433</v>
      </c>
      <c r="B1701" s="269" t="e">
        <f>IF('Unit Types - Emission Rates'!#REF!=0,"",'Unit Types - Emission Rates'!#REF!)</f>
        <v>#REF!</v>
      </c>
      <c r="C1701" s="269" t="e">
        <f>IF('Unit Types - Emission Rates'!#REF!=0,"",'Unit Types - Emission Rates'!#REF!)</f>
        <v>#REF!</v>
      </c>
      <c r="D1701" s="269" t="e">
        <f>IF('Unit Types - Emission Rates'!#REF!=0,"",'Unit Types - Emission Rates'!#REF!)</f>
        <v>#REF!</v>
      </c>
      <c r="E1701" s="269" t="e">
        <f>IF('Unit Types - Emission Rates'!#REF!="","",'Unit Types - Emission Rates'!#REF!)</f>
        <v>#REF!</v>
      </c>
      <c r="F1701" s="269" t="e">
        <f>IF('Unit Types - Emission Rates'!#REF!="","",'Unit Types - Emission Rates'!#REF!)</f>
        <v>#REF!</v>
      </c>
      <c r="G1701" s="261"/>
      <c r="H1701" s="262"/>
      <c r="I1701" s="259"/>
    </row>
    <row r="1702" spans="1:9" x14ac:dyDescent="0.2">
      <c r="A1702" s="265" t="s">
        <v>433</v>
      </c>
      <c r="B1702" s="269" t="e">
        <f>IF('Unit Types - Emission Rates'!#REF!=0,"",'Unit Types - Emission Rates'!#REF!)</f>
        <v>#REF!</v>
      </c>
      <c r="C1702" s="269" t="e">
        <f>IF('Unit Types - Emission Rates'!#REF!=0,"",'Unit Types - Emission Rates'!#REF!)</f>
        <v>#REF!</v>
      </c>
      <c r="D1702" s="269" t="e">
        <f>IF('Unit Types - Emission Rates'!#REF!=0,"",'Unit Types - Emission Rates'!#REF!)</f>
        <v>#REF!</v>
      </c>
      <c r="E1702" s="269" t="e">
        <f>IF('Unit Types - Emission Rates'!#REF!="","",'Unit Types - Emission Rates'!#REF!)</f>
        <v>#REF!</v>
      </c>
      <c r="F1702" s="269" t="e">
        <f>IF('Unit Types - Emission Rates'!#REF!="","",'Unit Types - Emission Rates'!#REF!)</f>
        <v>#REF!</v>
      </c>
      <c r="G1702" s="261"/>
      <c r="H1702" s="262"/>
      <c r="I1702" s="259"/>
    </row>
    <row r="1703" spans="1:9" x14ac:dyDescent="0.2">
      <c r="A1703" s="265" t="s">
        <v>433</v>
      </c>
      <c r="B1703" s="269" t="e">
        <f>IF('Unit Types - Emission Rates'!#REF!=0,"",'Unit Types - Emission Rates'!#REF!)</f>
        <v>#REF!</v>
      </c>
      <c r="C1703" s="269" t="e">
        <f>IF('Unit Types - Emission Rates'!#REF!=0,"",'Unit Types - Emission Rates'!#REF!)</f>
        <v>#REF!</v>
      </c>
      <c r="D1703" s="269" t="e">
        <f>IF('Unit Types - Emission Rates'!#REF!=0,"",'Unit Types - Emission Rates'!#REF!)</f>
        <v>#REF!</v>
      </c>
      <c r="E1703" s="269" t="e">
        <f>IF('Unit Types - Emission Rates'!#REF!="","",'Unit Types - Emission Rates'!#REF!)</f>
        <v>#REF!</v>
      </c>
      <c r="F1703" s="269" t="e">
        <f>IF('Unit Types - Emission Rates'!#REF!="","",'Unit Types - Emission Rates'!#REF!)</f>
        <v>#REF!</v>
      </c>
      <c r="G1703" s="261"/>
      <c r="H1703" s="262"/>
      <c r="I1703" s="259"/>
    </row>
    <row r="1704" spans="1:9" x14ac:dyDescent="0.2">
      <c r="A1704" s="265" t="s">
        <v>433</v>
      </c>
      <c r="B1704" s="269" t="e">
        <f>IF('Unit Types - Emission Rates'!#REF!=0,"",'Unit Types - Emission Rates'!#REF!)</f>
        <v>#REF!</v>
      </c>
      <c r="C1704" s="269" t="e">
        <f>IF('Unit Types - Emission Rates'!#REF!=0,"",'Unit Types - Emission Rates'!#REF!)</f>
        <v>#REF!</v>
      </c>
      <c r="D1704" s="269" t="e">
        <f>IF('Unit Types - Emission Rates'!#REF!=0,"",'Unit Types - Emission Rates'!#REF!)</f>
        <v>#REF!</v>
      </c>
      <c r="E1704" s="269" t="e">
        <f>IF('Unit Types - Emission Rates'!#REF!="","",'Unit Types - Emission Rates'!#REF!)</f>
        <v>#REF!</v>
      </c>
      <c r="F1704" s="269" t="e">
        <f>IF('Unit Types - Emission Rates'!#REF!="","",'Unit Types - Emission Rates'!#REF!)</f>
        <v>#REF!</v>
      </c>
      <c r="G1704" s="261"/>
      <c r="H1704" s="262"/>
      <c r="I1704" s="259"/>
    </row>
    <row r="1705" spans="1:9" x14ac:dyDescent="0.2">
      <c r="A1705" s="265" t="s">
        <v>433</v>
      </c>
      <c r="B1705" s="269" t="e">
        <f>IF('Unit Types - Emission Rates'!#REF!=0,"",'Unit Types - Emission Rates'!#REF!)</f>
        <v>#REF!</v>
      </c>
      <c r="C1705" s="269" t="e">
        <f>IF('Unit Types - Emission Rates'!#REF!=0,"",'Unit Types - Emission Rates'!#REF!)</f>
        <v>#REF!</v>
      </c>
      <c r="D1705" s="269" t="e">
        <f>IF('Unit Types - Emission Rates'!#REF!=0,"",'Unit Types - Emission Rates'!#REF!)</f>
        <v>#REF!</v>
      </c>
      <c r="E1705" s="269" t="e">
        <f>IF('Unit Types - Emission Rates'!#REF!="","",'Unit Types - Emission Rates'!#REF!)</f>
        <v>#REF!</v>
      </c>
      <c r="F1705" s="269" t="e">
        <f>IF('Unit Types - Emission Rates'!#REF!="","",'Unit Types - Emission Rates'!#REF!)</f>
        <v>#REF!</v>
      </c>
      <c r="G1705" s="261"/>
      <c r="H1705" s="262"/>
      <c r="I1705" s="259"/>
    </row>
    <row r="1706" spans="1:9" x14ac:dyDescent="0.2">
      <c r="A1706" s="265" t="s">
        <v>433</v>
      </c>
      <c r="B1706" s="269" t="e">
        <f>IF('Unit Types - Emission Rates'!#REF!=0,"",'Unit Types - Emission Rates'!#REF!)</f>
        <v>#REF!</v>
      </c>
      <c r="C1706" s="269" t="e">
        <f>IF('Unit Types - Emission Rates'!#REF!=0,"",'Unit Types - Emission Rates'!#REF!)</f>
        <v>#REF!</v>
      </c>
      <c r="D1706" s="269" t="e">
        <f>IF('Unit Types - Emission Rates'!#REF!=0,"",'Unit Types - Emission Rates'!#REF!)</f>
        <v>#REF!</v>
      </c>
      <c r="E1706" s="269" t="e">
        <f>IF('Unit Types - Emission Rates'!#REF!="","",'Unit Types - Emission Rates'!#REF!)</f>
        <v>#REF!</v>
      </c>
      <c r="F1706" s="269" t="e">
        <f>IF('Unit Types - Emission Rates'!#REF!="","",'Unit Types - Emission Rates'!#REF!)</f>
        <v>#REF!</v>
      </c>
      <c r="G1706" s="261"/>
      <c r="H1706" s="262"/>
      <c r="I1706" s="259"/>
    </row>
    <row r="1707" spans="1:9" x14ac:dyDescent="0.2">
      <c r="A1707" s="265" t="s">
        <v>433</v>
      </c>
      <c r="B1707" s="269" t="e">
        <f>IF('Unit Types - Emission Rates'!#REF!=0,"",'Unit Types - Emission Rates'!#REF!)</f>
        <v>#REF!</v>
      </c>
      <c r="C1707" s="269" t="e">
        <f>IF('Unit Types - Emission Rates'!#REF!=0,"",'Unit Types - Emission Rates'!#REF!)</f>
        <v>#REF!</v>
      </c>
      <c r="D1707" s="269" t="e">
        <f>IF('Unit Types - Emission Rates'!#REF!=0,"",'Unit Types - Emission Rates'!#REF!)</f>
        <v>#REF!</v>
      </c>
      <c r="E1707" s="269" t="e">
        <f>IF('Unit Types - Emission Rates'!#REF!="","",'Unit Types - Emission Rates'!#REF!)</f>
        <v>#REF!</v>
      </c>
      <c r="F1707" s="269" t="e">
        <f>IF('Unit Types - Emission Rates'!#REF!="","",'Unit Types - Emission Rates'!#REF!)</f>
        <v>#REF!</v>
      </c>
      <c r="G1707" s="261"/>
      <c r="H1707" s="262"/>
      <c r="I1707" s="259"/>
    </row>
    <row r="1708" spans="1:9" x14ac:dyDescent="0.2">
      <c r="A1708" s="265" t="s">
        <v>433</v>
      </c>
      <c r="B1708" s="269" t="e">
        <f>IF('Unit Types - Emission Rates'!#REF!=0,"",'Unit Types - Emission Rates'!#REF!)</f>
        <v>#REF!</v>
      </c>
      <c r="C1708" s="269" t="e">
        <f>IF('Unit Types - Emission Rates'!#REF!=0,"",'Unit Types - Emission Rates'!#REF!)</f>
        <v>#REF!</v>
      </c>
      <c r="D1708" s="269" t="e">
        <f>IF('Unit Types - Emission Rates'!#REF!=0,"",'Unit Types - Emission Rates'!#REF!)</f>
        <v>#REF!</v>
      </c>
      <c r="E1708" s="269" t="e">
        <f>IF('Unit Types - Emission Rates'!#REF!="","",'Unit Types - Emission Rates'!#REF!)</f>
        <v>#REF!</v>
      </c>
      <c r="F1708" s="269" t="e">
        <f>IF('Unit Types - Emission Rates'!#REF!="","",'Unit Types - Emission Rates'!#REF!)</f>
        <v>#REF!</v>
      </c>
      <c r="G1708" s="261"/>
      <c r="H1708" s="262"/>
      <c r="I1708" s="259"/>
    </row>
    <row r="1709" spans="1:9" x14ac:dyDescent="0.2">
      <c r="A1709" s="265" t="s">
        <v>433</v>
      </c>
      <c r="B1709" s="269" t="e">
        <f>IF('Unit Types - Emission Rates'!#REF!=0,"",'Unit Types - Emission Rates'!#REF!)</f>
        <v>#REF!</v>
      </c>
      <c r="C1709" s="269" t="e">
        <f>IF('Unit Types - Emission Rates'!#REF!=0,"",'Unit Types - Emission Rates'!#REF!)</f>
        <v>#REF!</v>
      </c>
      <c r="D1709" s="269" t="e">
        <f>IF('Unit Types - Emission Rates'!#REF!=0,"",'Unit Types - Emission Rates'!#REF!)</f>
        <v>#REF!</v>
      </c>
      <c r="E1709" s="269" t="e">
        <f>IF('Unit Types - Emission Rates'!#REF!="","",'Unit Types - Emission Rates'!#REF!)</f>
        <v>#REF!</v>
      </c>
      <c r="F1709" s="269" t="e">
        <f>IF('Unit Types - Emission Rates'!#REF!="","",'Unit Types - Emission Rates'!#REF!)</f>
        <v>#REF!</v>
      </c>
      <c r="G1709" s="261"/>
      <c r="H1709" s="262"/>
      <c r="I1709" s="259"/>
    </row>
    <row r="1710" spans="1:9" x14ac:dyDescent="0.2">
      <c r="A1710" s="265" t="s">
        <v>433</v>
      </c>
      <c r="B1710" s="269" t="e">
        <f>IF('Unit Types - Emission Rates'!#REF!=0,"",'Unit Types - Emission Rates'!#REF!)</f>
        <v>#REF!</v>
      </c>
      <c r="C1710" s="269" t="e">
        <f>IF('Unit Types - Emission Rates'!#REF!=0,"",'Unit Types - Emission Rates'!#REF!)</f>
        <v>#REF!</v>
      </c>
      <c r="D1710" s="269" t="e">
        <f>IF('Unit Types - Emission Rates'!#REF!=0,"",'Unit Types - Emission Rates'!#REF!)</f>
        <v>#REF!</v>
      </c>
      <c r="E1710" s="269" t="e">
        <f>IF('Unit Types - Emission Rates'!#REF!="","",'Unit Types - Emission Rates'!#REF!)</f>
        <v>#REF!</v>
      </c>
      <c r="F1710" s="269" t="e">
        <f>IF('Unit Types - Emission Rates'!#REF!="","",'Unit Types - Emission Rates'!#REF!)</f>
        <v>#REF!</v>
      </c>
      <c r="G1710" s="261"/>
      <c r="H1710" s="262"/>
      <c r="I1710" s="259"/>
    </row>
    <row r="1711" spans="1:9" x14ac:dyDescent="0.2">
      <c r="A1711" s="265" t="s">
        <v>433</v>
      </c>
      <c r="B1711" s="269" t="e">
        <f>IF('Unit Types - Emission Rates'!#REF!=0,"",'Unit Types - Emission Rates'!#REF!)</f>
        <v>#REF!</v>
      </c>
      <c r="C1711" s="269" t="e">
        <f>IF('Unit Types - Emission Rates'!#REF!=0,"",'Unit Types - Emission Rates'!#REF!)</f>
        <v>#REF!</v>
      </c>
      <c r="D1711" s="269" t="e">
        <f>IF('Unit Types - Emission Rates'!#REF!=0,"",'Unit Types - Emission Rates'!#REF!)</f>
        <v>#REF!</v>
      </c>
      <c r="E1711" s="269" t="e">
        <f>IF('Unit Types - Emission Rates'!#REF!="","",'Unit Types - Emission Rates'!#REF!)</f>
        <v>#REF!</v>
      </c>
      <c r="F1711" s="269" t="e">
        <f>IF('Unit Types - Emission Rates'!#REF!="","",'Unit Types - Emission Rates'!#REF!)</f>
        <v>#REF!</v>
      </c>
      <c r="G1711" s="261"/>
      <c r="H1711" s="262"/>
      <c r="I1711" s="259"/>
    </row>
    <row r="1712" spans="1:9" x14ac:dyDescent="0.2">
      <c r="A1712" s="265" t="s">
        <v>433</v>
      </c>
      <c r="B1712" s="269" t="e">
        <f>IF('Unit Types - Emission Rates'!#REF!=0,"",'Unit Types - Emission Rates'!#REF!)</f>
        <v>#REF!</v>
      </c>
      <c r="C1712" s="269" t="e">
        <f>IF('Unit Types - Emission Rates'!#REF!=0,"",'Unit Types - Emission Rates'!#REF!)</f>
        <v>#REF!</v>
      </c>
      <c r="D1712" s="269" t="e">
        <f>IF('Unit Types - Emission Rates'!#REF!=0,"",'Unit Types - Emission Rates'!#REF!)</f>
        <v>#REF!</v>
      </c>
      <c r="E1712" s="269" t="e">
        <f>IF('Unit Types - Emission Rates'!#REF!="","",'Unit Types - Emission Rates'!#REF!)</f>
        <v>#REF!</v>
      </c>
      <c r="F1712" s="269" t="e">
        <f>IF('Unit Types - Emission Rates'!#REF!="","",'Unit Types - Emission Rates'!#REF!)</f>
        <v>#REF!</v>
      </c>
      <c r="G1712" s="261"/>
      <c r="H1712" s="262"/>
      <c r="I1712" s="259"/>
    </row>
    <row r="1713" spans="1:9" x14ac:dyDescent="0.2">
      <c r="A1713" s="265" t="s">
        <v>433</v>
      </c>
      <c r="B1713" s="269" t="e">
        <f>IF('Unit Types - Emission Rates'!#REF!=0,"",'Unit Types - Emission Rates'!#REF!)</f>
        <v>#REF!</v>
      </c>
      <c r="C1713" s="269" t="e">
        <f>IF('Unit Types - Emission Rates'!#REF!=0,"",'Unit Types - Emission Rates'!#REF!)</f>
        <v>#REF!</v>
      </c>
      <c r="D1713" s="269" t="e">
        <f>IF('Unit Types - Emission Rates'!#REF!=0,"",'Unit Types - Emission Rates'!#REF!)</f>
        <v>#REF!</v>
      </c>
      <c r="E1713" s="269" t="e">
        <f>IF('Unit Types - Emission Rates'!#REF!="","",'Unit Types - Emission Rates'!#REF!)</f>
        <v>#REF!</v>
      </c>
      <c r="F1713" s="269" t="e">
        <f>IF('Unit Types - Emission Rates'!#REF!="","",'Unit Types - Emission Rates'!#REF!)</f>
        <v>#REF!</v>
      </c>
      <c r="G1713" s="261"/>
      <c r="H1713" s="262"/>
      <c r="I1713" s="259"/>
    </row>
    <row r="1714" spans="1:9" x14ac:dyDescent="0.2">
      <c r="A1714" s="265" t="s">
        <v>433</v>
      </c>
      <c r="B1714" s="269" t="e">
        <f>IF('Unit Types - Emission Rates'!#REF!=0,"",'Unit Types - Emission Rates'!#REF!)</f>
        <v>#REF!</v>
      </c>
      <c r="C1714" s="269" t="e">
        <f>IF('Unit Types - Emission Rates'!#REF!=0,"",'Unit Types - Emission Rates'!#REF!)</f>
        <v>#REF!</v>
      </c>
      <c r="D1714" s="269" t="e">
        <f>IF('Unit Types - Emission Rates'!#REF!=0,"",'Unit Types - Emission Rates'!#REF!)</f>
        <v>#REF!</v>
      </c>
      <c r="E1714" s="269" t="e">
        <f>IF('Unit Types - Emission Rates'!#REF!="","",'Unit Types - Emission Rates'!#REF!)</f>
        <v>#REF!</v>
      </c>
      <c r="F1714" s="269" t="e">
        <f>IF('Unit Types - Emission Rates'!#REF!="","",'Unit Types - Emission Rates'!#REF!)</f>
        <v>#REF!</v>
      </c>
      <c r="G1714" s="261"/>
      <c r="H1714" s="262"/>
      <c r="I1714" s="259"/>
    </row>
    <row r="1715" spans="1:9" x14ac:dyDescent="0.2">
      <c r="A1715" s="265" t="s">
        <v>433</v>
      </c>
      <c r="B1715" s="269" t="e">
        <f>IF('Unit Types - Emission Rates'!#REF!=0,"",'Unit Types - Emission Rates'!#REF!)</f>
        <v>#REF!</v>
      </c>
      <c r="C1715" s="269" t="e">
        <f>IF('Unit Types - Emission Rates'!#REF!=0,"",'Unit Types - Emission Rates'!#REF!)</f>
        <v>#REF!</v>
      </c>
      <c r="D1715" s="269" t="e">
        <f>IF('Unit Types - Emission Rates'!#REF!=0,"",'Unit Types - Emission Rates'!#REF!)</f>
        <v>#REF!</v>
      </c>
      <c r="E1715" s="269" t="e">
        <f>IF('Unit Types - Emission Rates'!#REF!="","",'Unit Types - Emission Rates'!#REF!)</f>
        <v>#REF!</v>
      </c>
      <c r="F1715" s="269" t="e">
        <f>IF('Unit Types - Emission Rates'!#REF!="","",'Unit Types - Emission Rates'!#REF!)</f>
        <v>#REF!</v>
      </c>
      <c r="G1715" s="261"/>
      <c r="H1715" s="262"/>
      <c r="I1715" s="259"/>
    </row>
    <row r="1716" spans="1:9" x14ac:dyDescent="0.2">
      <c r="A1716" s="265" t="s">
        <v>433</v>
      </c>
      <c r="B1716" s="269" t="e">
        <f>IF('Unit Types - Emission Rates'!#REF!=0,"",'Unit Types - Emission Rates'!#REF!)</f>
        <v>#REF!</v>
      </c>
      <c r="C1716" s="269" t="e">
        <f>IF('Unit Types - Emission Rates'!#REF!=0,"",'Unit Types - Emission Rates'!#REF!)</f>
        <v>#REF!</v>
      </c>
      <c r="D1716" s="269" t="e">
        <f>IF('Unit Types - Emission Rates'!#REF!=0,"",'Unit Types - Emission Rates'!#REF!)</f>
        <v>#REF!</v>
      </c>
      <c r="E1716" s="269" t="e">
        <f>IF('Unit Types - Emission Rates'!#REF!="","",'Unit Types - Emission Rates'!#REF!)</f>
        <v>#REF!</v>
      </c>
      <c r="F1716" s="269" t="e">
        <f>IF('Unit Types - Emission Rates'!#REF!="","",'Unit Types - Emission Rates'!#REF!)</f>
        <v>#REF!</v>
      </c>
      <c r="G1716" s="261"/>
      <c r="H1716" s="262"/>
      <c r="I1716" s="259"/>
    </row>
    <row r="1717" spans="1:9" x14ac:dyDescent="0.2">
      <c r="A1717" s="265" t="s">
        <v>433</v>
      </c>
      <c r="B1717" s="269" t="e">
        <f>IF('Unit Types - Emission Rates'!#REF!=0,"",'Unit Types - Emission Rates'!#REF!)</f>
        <v>#REF!</v>
      </c>
      <c r="C1717" s="269" t="e">
        <f>IF('Unit Types - Emission Rates'!#REF!=0,"",'Unit Types - Emission Rates'!#REF!)</f>
        <v>#REF!</v>
      </c>
      <c r="D1717" s="269" t="e">
        <f>IF('Unit Types - Emission Rates'!#REF!=0,"",'Unit Types - Emission Rates'!#REF!)</f>
        <v>#REF!</v>
      </c>
      <c r="E1717" s="269" t="e">
        <f>IF('Unit Types - Emission Rates'!#REF!="","",'Unit Types - Emission Rates'!#REF!)</f>
        <v>#REF!</v>
      </c>
      <c r="F1717" s="269" t="e">
        <f>IF('Unit Types - Emission Rates'!#REF!="","",'Unit Types - Emission Rates'!#REF!)</f>
        <v>#REF!</v>
      </c>
      <c r="G1717" s="261"/>
      <c r="H1717" s="262"/>
      <c r="I1717" s="259"/>
    </row>
    <row r="1718" spans="1:9" x14ac:dyDescent="0.2">
      <c r="A1718" s="265" t="s">
        <v>433</v>
      </c>
      <c r="B1718" s="269" t="e">
        <f>IF('Unit Types - Emission Rates'!#REF!=0,"",'Unit Types - Emission Rates'!#REF!)</f>
        <v>#REF!</v>
      </c>
      <c r="C1718" s="269" t="e">
        <f>IF('Unit Types - Emission Rates'!#REF!=0,"",'Unit Types - Emission Rates'!#REF!)</f>
        <v>#REF!</v>
      </c>
      <c r="D1718" s="269" t="e">
        <f>IF('Unit Types - Emission Rates'!#REF!=0,"",'Unit Types - Emission Rates'!#REF!)</f>
        <v>#REF!</v>
      </c>
      <c r="E1718" s="269" t="e">
        <f>IF('Unit Types - Emission Rates'!#REF!="","",'Unit Types - Emission Rates'!#REF!)</f>
        <v>#REF!</v>
      </c>
      <c r="F1718" s="269" t="e">
        <f>IF('Unit Types - Emission Rates'!#REF!="","",'Unit Types - Emission Rates'!#REF!)</f>
        <v>#REF!</v>
      </c>
      <c r="G1718" s="261"/>
      <c r="H1718" s="262"/>
      <c r="I1718" s="259"/>
    </row>
    <row r="1719" spans="1:9" x14ac:dyDescent="0.2">
      <c r="A1719" s="265" t="s">
        <v>433</v>
      </c>
      <c r="B1719" s="269" t="e">
        <f>IF('Unit Types - Emission Rates'!#REF!=0,"",'Unit Types - Emission Rates'!#REF!)</f>
        <v>#REF!</v>
      </c>
      <c r="C1719" s="269" t="e">
        <f>IF('Unit Types - Emission Rates'!#REF!=0,"",'Unit Types - Emission Rates'!#REF!)</f>
        <v>#REF!</v>
      </c>
      <c r="D1719" s="269" t="e">
        <f>IF('Unit Types - Emission Rates'!#REF!=0,"",'Unit Types - Emission Rates'!#REF!)</f>
        <v>#REF!</v>
      </c>
      <c r="E1719" s="269" t="e">
        <f>IF('Unit Types - Emission Rates'!#REF!="","",'Unit Types - Emission Rates'!#REF!)</f>
        <v>#REF!</v>
      </c>
      <c r="F1719" s="269" t="e">
        <f>IF('Unit Types - Emission Rates'!#REF!="","",'Unit Types - Emission Rates'!#REF!)</f>
        <v>#REF!</v>
      </c>
      <c r="G1719" s="261"/>
      <c r="H1719" s="262"/>
      <c r="I1719" s="259"/>
    </row>
    <row r="1720" spans="1:9" x14ac:dyDescent="0.2">
      <c r="A1720" s="265" t="s">
        <v>433</v>
      </c>
      <c r="B1720" s="269" t="e">
        <f>IF('Unit Types - Emission Rates'!#REF!=0,"",'Unit Types - Emission Rates'!#REF!)</f>
        <v>#REF!</v>
      </c>
      <c r="C1720" s="269" t="e">
        <f>IF('Unit Types - Emission Rates'!#REF!=0,"",'Unit Types - Emission Rates'!#REF!)</f>
        <v>#REF!</v>
      </c>
      <c r="D1720" s="269" t="e">
        <f>IF('Unit Types - Emission Rates'!#REF!=0,"",'Unit Types - Emission Rates'!#REF!)</f>
        <v>#REF!</v>
      </c>
      <c r="E1720" s="269" t="e">
        <f>IF('Unit Types - Emission Rates'!#REF!="","",'Unit Types - Emission Rates'!#REF!)</f>
        <v>#REF!</v>
      </c>
      <c r="F1720" s="269" t="e">
        <f>IF('Unit Types - Emission Rates'!#REF!="","",'Unit Types - Emission Rates'!#REF!)</f>
        <v>#REF!</v>
      </c>
      <c r="G1720" s="261"/>
      <c r="H1720" s="262"/>
      <c r="I1720" s="259"/>
    </row>
    <row r="1721" spans="1:9" x14ac:dyDescent="0.2">
      <c r="A1721" s="265" t="s">
        <v>433</v>
      </c>
      <c r="B1721" s="269" t="e">
        <f>IF('Unit Types - Emission Rates'!#REF!=0,"",'Unit Types - Emission Rates'!#REF!)</f>
        <v>#REF!</v>
      </c>
      <c r="C1721" s="269" t="e">
        <f>IF('Unit Types - Emission Rates'!#REF!=0,"",'Unit Types - Emission Rates'!#REF!)</f>
        <v>#REF!</v>
      </c>
      <c r="D1721" s="269" t="e">
        <f>IF('Unit Types - Emission Rates'!#REF!=0,"",'Unit Types - Emission Rates'!#REF!)</f>
        <v>#REF!</v>
      </c>
      <c r="E1721" s="269" t="e">
        <f>IF('Unit Types - Emission Rates'!#REF!="","",'Unit Types - Emission Rates'!#REF!)</f>
        <v>#REF!</v>
      </c>
      <c r="F1721" s="269" t="e">
        <f>IF('Unit Types - Emission Rates'!#REF!="","",'Unit Types - Emission Rates'!#REF!)</f>
        <v>#REF!</v>
      </c>
      <c r="G1721" s="261"/>
      <c r="H1721" s="262"/>
      <c r="I1721" s="259"/>
    </row>
    <row r="1722" spans="1:9" x14ac:dyDescent="0.2">
      <c r="A1722" s="265" t="s">
        <v>433</v>
      </c>
      <c r="B1722" s="269" t="e">
        <f>IF('Unit Types - Emission Rates'!#REF!=0,"",'Unit Types - Emission Rates'!#REF!)</f>
        <v>#REF!</v>
      </c>
      <c r="C1722" s="269" t="e">
        <f>IF('Unit Types - Emission Rates'!#REF!=0,"",'Unit Types - Emission Rates'!#REF!)</f>
        <v>#REF!</v>
      </c>
      <c r="D1722" s="269" t="e">
        <f>IF('Unit Types - Emission Rates'!#REF!=0,"",'Unit Types - Emission Rates'!#REF!)</f>
        <v>#REF!</v>
      </c>
      <c r="E1722" s="269" t="e">
        <f>IF('Unit Types - Emission Rates'!#REF!="","",'Unit Types - Emission Rates'!#REF!)</f>
        <v>#REF!</v>
      </c>
      <c r="F1722" s="269" t="e">
        <f>IF('Unit Types - Emission Rates'!#REF!="","",'Unit Types - Emission Rates'!#REF!)</f>
        <v>#REF!</v>
      </c>
      <c r="G1722" s="261"/>
      <c r="H1722" s="262"/>
      <c r="I1722" s="259"/>
    </row>
    <row r="1723" spans="1:9" x14ac:dyDescent="0.2">
      <c r="A1723" s="265" t="s">
        <v>433</v>
      </c>
      <c r="B1723" s="269" t="e">
        <f>IF('Unit Types - Emission Rates'!#REF!=0,"",'Unit Types - Emission Rates'!#REF!)</f>
        <v>#REF!</v>
      </c>
      <c r="C1723" s="269" t="e">
        <f>IF('Unit Types - Emission Rates'!#REF!=0,"",'Unit Types - Emission Rates'!#REF!)</f>
        <v>#REF!</v>
      </c>
      <c r="D1723" s="269" t="e">
        <f>IF('Unit Types - Emission Rates'!#REF!=0,"",'Unit Types - Emission Rates'!#REF!)</f>
        <v>#REF!</v>
      </c>
      <c r="E1723" s="269" t="e">
        <f>IF('Unit Types - Emission Rates'!#REF!="","",'Unit Types - Emission Rates'!#REF!)</f>
        <v>#REF!</v>
      </c>
      <c r="F1723" s="269" t="e">
        <f>IF('Unit Types - Emission Rates'!#REF!="","",'Unit Types - Emission Rates'!#REF!)</f>
        <v>#REF!</v>
      </c>
      <c r="G1723" s="261"/>
      <c r="H1723" s="262"/>
      <c r="I1723" s="259"/>
    </row>
    <row r="1724" spans="1:9" x14ac:dyDescent="0.2">
      <c r="A1724" s="265" t="s">
        <v>433</v>
      </c>
      <c r="B1724" s="269" t="e">
        <f>IF('Unit Types - Emission Rates'!#REF!=0,"",'Unit Types - Emission Rates'!#REF!)</f>
        <v>#REF!</v>
      </c>
      <c r="C1724" s="269" t="e">
        <f>IF('Unit Types - Emission Rates'!#REF!=0,"",'Unit Types - Emission Rates'!#REF!)</f>
        <v>#REF!</v>
      </c>
      <c r="D1724" s="269" t="e">
        <f>IF('Unit Types - Emission Rates'!#REF!=0,"",'Unit Types - Emission Rates'!#REF!)</f>
        <v>#REF!</v>
      </c>
      <c r="E1724" s="269" t="e">
        <f>IF('Unit Types - Emission Rates'!#REF!="","",'Unit Types - Emission Rates'!#REF!)</f>
        <v>#REF!</v>
      </c>
      <c r="F1724" s="269" t="e">
        <f>IF('Unit Types - Emission Rates'!#REF!="","",'Unit Types - Emission Rates'!#REF!)</f>
        <v>#REF!</v>
      </c>
      <c r="G1724" s="261"/>
      <c r="H1724" s="262"/>
      <c r="I1724" s="259"/>
    </row>
    <row r="1725" spans="1:9" x14ac:dyDescent="0.2">
      <c r="A1725" s="265" t="s">
        <v>433</v>
      </c>
      <c r="B1725" s="269" t="e">
        <f>IF('Unit Types - Emission Rates'!#REF!=0,"",'Unit Types - Emission Rates'!#REF!)</f>
        <v>#REF!</v>
      </c>
      <c r="C1725" s="269" t="e">
        <f>IF('Unit Types - Emission Rates'!#REF!=0,"",'Unit Types - Emission Rates'!#REF!)</f>
        <v>#REF!</v>
      </c>
      <c r="D1725" s="269" t="e">
        <f>IF('Unit Types - Emission Rates'!#REF!=0,"",'Unit Types - Emission Rates'!#REF!)</f>
        <v>#REF!</v>
      </c>
      <c r="E1725" s="269" t="e">
        <f>IF('Unit Types - Emission Rates'!#REF!="","",'Unit Types - Emission Rates'!#REF!)</f>
        <v>#REF!</v>
      </c>
      <c r="F1725" s="269" t="e">
        <f>IF('Unit Types - Emission Rates'!#REF!="","",'Unit Types - Emission Rates'!#REF!)</f>
        <v>#REF!</v>
      </c>
      <c r="G1725" s="261"/>
      <c r="H1725" s="262"/>
      <c r="I1725" s="259"/>
    </row>
    <row r="1726" spans="1:9" x14ac:dyDescent="0.2">
      <c r="A1726" s="265" t="s">
        <v>433</v>
      </c>
      <c r="B1726" s="269" t="e">
        <f>IF('Unit Types - Emission Rates'!#REF!=0,"",'Unit Types - Emission Rates'!#REF!)</f>
        <v>#REF!</v>
      </c>
      <c r="C1726" s="269" t="e">
        <f>IF('Unit Types - Emission Rates'!#REF!=0,"",'Unit Types - Emission Rates'!#REF!)</f>
        <v>#REF!</v>
      </c>
      <c r="D1726" s="269" t="e">
        <f>IF('Unit Types - Emission Rates'!#REF!=0,"",'Unit Types - Emission Rates'!#REF!)</f>
        <v>#REF!</v>
      </c>
      <c r="E1726" s="269" t="e">
        <f>IF('Unit Types - Emission Rates'!#REF!="","",'Unit Types - Emission Rates'!#REF!)</f>
        <v>#REF!</v>
      </c>
      <c r="F1726" s="269" t="e">
        <f>IF('Unit Types - Emission Rates'!#REF!="","",'Unit Types - Emission Rates'!#REF!)</f>
        <v>#REF!</v>
      </c>
      <c r="G1726" s="261"/>
      <c r="H1726" s="262"/>
      <c r="I1726" s="259"/>
    </row>
    <row r="1727" spans="1:9" x14ac:dyDescent="0.2">
      <c r="A1727" s="265" t="s">
        <v>433</v>
      </c>
      <c r="B1727" s="269" t="e">
        <f>IF('Unit Types - Emission Rates'!#REF!=0,"",'Unit Types - Emission Rates'!#REF!)</f>
        <v>#REF!</v>
      </c>
      <c r="C1727" s="269" t="e">
        <f>IF('Unit Types - Emission Rates'!#REF!=0,"",'Unit Types - Emission Rates'!#REF!)</f>
        <v>#REF!</v>
      </c>
      <c r="D1727" s="269" t="e">
        <f>IF('Unit Types - Emission Rates'!#REF!=0,"",'Unit Types - Emission Rates'!#REF!)</f>
        <v>#REF!</v>
      </c>
      <c r="E1727" s="269" t="e">
        <f>IF('Unit Types - Emission Rates'!#REF!="","",'Unit Types - Emission Rates'!#REF!)</f>
        <v>#REF!</v>
      </c>
      <c r="F1727" s="269" t="e">
        <f>IF('Unit Types - Emission Rates'!#REF!="","",'Unit Types - Emission Rates'!#REF!)</f>
        <v>#REF!</v>
      </c>
      <c r="G1727" s="261"/>
      <c r="H1727" s="262"/>
      <c r="I1727" s="259"/>
    </row>
    <row r="1728" spans="1:9" x14ac:dyDescent="0.2">
      <c r="A1728" s="265" t="s">
        <v>433</v>
      </c>
      <c r="B1728" s="269" t="e">
        <f>IF('Unit Types - Emission Rates'!#REF!=0,"",'Unit Types - Emission Rates'!#REF!)</f>
        <v>#REF!</v>
      </c>
      <c r="C1728" s="269" t="e">
        <f>IF('Unit Types - Emission Rates'!#REF!=0,"",'Unit Types - Emission Rates'!#REF!)</f>
        <v>#REF!</v>
      </c>
      <c r="D1728" s="269" t="e">
        <f>IF('Unit Types - Emission Rates'!#REF!=0,"",'Unit Types - Emission Rates'!#REF!)</f>
        <v>#REF!</v>
      </c>
      <c r="E1728" s="269" t="e">
        <f>IF('Unit Types - Emission Rates'!#REF!="","",'Unit Types - Emission Rates'!#REF!)</f>
        <v>#REF!</v>
      </c>
      <c r="F1728" s="269" t="e">
        <f>IF('Unit Types - Emission Rates'!#REF!="","",'Unit Types - Emission Rates'!#REF!)</f>
        <v>#REF!</v>
      </c>
      <c r="G1728" s="261"/>
      <c r="H1728" s="262"/>
      <c r="I1728" s="259"/>
    </row>
    <row r="1729" spans="1:9" x14ac:dyDescent="0.2">
      <c r="A1729" s="265" t="s">
        <v>433</v>
      </c>
      <c r="B1729" s="269" t="e">
        <f>IF('Unit Types - Emission Rates'!#REF!=0,"",'Unit Types - Emission Rates'!#REF!)</f>
        <v>#REF!</v>
      </c>
      <c r="C1729" s="269" t="e">
        <f>IF('Unit Types - Emission Rates'!#REF!=0,"",'Unit Types - Emission Rates'!#REF!)</f>
        <v>#REF!</v>
      </c>
      <c r="D1729" s="269" t="e">
        <f>IF('Unit Types - Emission Rates'!#REF!=0,"",'Unit Types - Emission Rates'!#REF!)</f>
        <v>#REF!</v>
      </c>
      <c r="E1729" s="269" t="e">
        <f>IF('Unit Types - Emission Rates'!#REF!="","",'Unit Types - Emission Rates'!#REF!)</f>
        <v>#REF!</v>
      </c>
      <c r="F1729" s="269" t="e">
        <f>IF('Unit Types - Emission Rates'!#REF!="","",'Unit Types - Emission Rates'!#REF!)</f>
        <v>#REF!</v>
      </c>
      <c r="G1729" s="261"/>
      <c r="H1729" s="262"/>
      <c r="I1729" s="259"/>
    </row>
    <row r="1730" spans="1:9" x14ac:dyDescent="0.2">
      <c r="A1730" s="265" t="s">
        <v>433</v>
      </c>
      <c r="B1730" s="269" t="e">
        <f>IF('Unit Types - Emission Rates'!#REF!=0,"",'Unit Types - Emission Rates'!#REF!)</f>
        <v>#REF!</v>
      </c>
      <c r="C1730" s="269" t="e">
        <f>IF('Unit Types - Emission Rates'!#REF!=0,"",'Unit Types - Emission Rates'!#REF!)</f>
        <v>#REF!</v>
      </c>
      <c r="D1730" s="269" t="e">
        <f>IF('Unit Types - Emission Rates'!#REF!=0,"",'Unit Types - Emission Rates'!#REF!)</f>
        <v>#REF!</v>
      </c>
      <c r="E1730" s="269" t="e">
        <f>IF('Unit Types - Emission Rates'!#REF!="","",'Unit Types - Emission Rates'!#REF!)</f>
        <v>#REF!</v>
      </c>
      <c r="F1730" s="269" t="e">
        <f>IF('Unit Types - Emission Rates'!#REF!="","",'Unit Types - Emission Rates'!#REF!)</f>
        <v>#REF!</v>
      </c>
      <c r="G1730" s="261"/>
      <c r="H1730" s="262"/>
      <c r="I1730" s="259"/>
    </row>
    <row r="1731" spans="1:9" x14ac:dyDescent="0.2">
      <c r="A1731" s="265" t="s">
        <v>433</v>
      </c>
      <c r="B1731" s="269" t="e">
        <f>IF('Unit Types - Emission Rates'!#REF!=0,"",'Unit Types - Emission Rates'!#REF!)</f>
        <v>#REF!</v>
      </c>
      <c r="C1731" s="269" t="e">
        <f>IF('Unit Types - Emission Rates'!#REF!=0,"",'Unit Types - Emission Rates'!#REF!)</f>
        <v>#REF!</v>
      </c>
      <c r="D1731" s="269" t="e">
        <f>IF('Unit Types - Emission Rates'!#REF!=0,"",'Unit Types - Emission Rates'!#REF!)</f>
        <v>#REF!</v>
      </c>
      <c r="E1731" s="269" t="e">
        <f>IF('Unit Types - Emission Rates'!#REF!="","",'Unit Types - Emission Rates'!#REF!)</f>
        <v>#REF!</v>
      </c>
      <c r="F1731" s="269" t="e">
        <f>IF('Unit Types - Emission Rates'!#REF!="","",'Unit Types - Emission Rates'!#REF!)</f>
        <v>#REF!</v>
      </c>
      <c r="G1731" s="261"/>
      <c r="H1731" s="262"/>
      <c r="I1731" s="259"/>
    </row>
    <row r="1732" spans="1:9" x14ac:dyDescent="0.2">
      <c r="A1732" s="265" t="s">
        <v>433</v>
      </c>
      <c r="B1732" s="269" t="e">
        <f>IF('Unit Types - Emission Rates'!#REF!=0,"",'Unit Types - Emission Rates'!#REF!)</f>
        <v>#REF!</v>
      </c>
      <c r="C1732" s="269" t="e">
        <f>IF('Unit Types - Emission Rates'!#REF!=0,"",'Unit Types - Emission Rates'!#REF!)</f>
        <v>#REF!</v>
      </c>
      <c r="D1732" s="269" t="e">
        <f>IF('Unit Types - Emission Rates'!#REF!=0,"",'Unit Types - Emission Rates'!#REF!)</f>
        <v>#REF!</v>
      </c>
      <c r="E1732" s="269" t="e">
        <f>IF('Unit Types - Emission Rates'!#REF!="","",'Unit Types - Emission Rates'!#REF!)</f>
        <v>#REF!</v>
      </c>
      <c r="F1732" s="269" t="e">
        <f>IF('Unit Types - Emission Rates'!#REF!="","",'Unit Types - Emission Rates'!#REF!)</f>
        <v>#REF!</v>
      </c>
      <c r="G1732" s="261"/>
      <c r="H1732" s="262"/>
      <c r="I1732" s="259"/>
    </row>
    <row r="1733" spans="1:9" x14ac:dyDescent="0.2">
      <c r="A1733" s="265" t="s">
        <v>433</v>
      </c>
      <c r="B1733" s="269" t="e">
        <f>IF('Unit Types - Emission Rates'!#REF!=0,"",'Unit Types - Emission Rates'!#REF!)</f>
        <v>#REF!</v>
      </c>
      <c r="C1733" s="269" t="e">
        <f>IF('Unit Types - Emission Rates'!#REF!=0,"",'Unit Types - Emission Rates'!#REF!)</f>
        <v>#REF!</v>
      </c>
      <c r="D1733" s="269" t="e">
        <f>IF('Unit Types - Emission Rates'!#REF!=0,"",'Unit Types - Emission Rates'!#REF!)</f>
        <v>#REF!</v>
      </c>
      <c r="E1733" s="269" t="e">
        <f>IF('Unit Types - Emission Rates'!#REF!="","",'Unit Types - Emission Rates'!#REF!)</f>
        <v>#REF!</v>
      </c>
      <c r="F1733" s="269" t="e">
        <f>IF('Unit Types - Emission Rates'!#REF!="","",'Unit Types - Emission Rates'!#REF!)</f>
        <v>#REF!</v>
      </c>
      <c r="G1733" s="261"/>
      <c r="H1733" s="262"/>
      <c r="I1733" s="259"/>
    </row>
    <row r="1734" spans="1:9" x14ac:dyDescent="0.2">
      <c r="A1734" s="265" t="s">
        <v>433</v>
      </c>
      <c r="B1734" s="269" t="e">
        <f>IF('Unit Types - Emission Rates'!#REF!=0,"",'Unit Types - Emission Rates'!#REF!)</f>
        <v>#REF!</v>
      </c>
      <c r="C1734" s="269" t="e">
        <f>IF('Unit Types - Emission Rates'!#REF!=0,"",'Unit Types - Emission Rates'!#REF!)</f>
        <v>#REF!</v>
      </c>
      <c r="D1734" s="269" t="e">
        <f>IF('Unit Types - Emission Rates'!#REF!=0,"",'Unit Types - Emission Rates'!#REF!)</f>
        <v>#REF!</v>
      </c>
      <c r="E1734" s="269" t="e">
        <f>IF('Unit Types - Emission Rates'!#REF!="","",'Unit Types - Emission Rates'!#REF!)</f>
        <v>#REF!</v>
      </c>
      <c r="F1734" s="269" t="e">
        <f>IF('Unit Types - Emission Rates'!#REF!="","",'Unit Types - Emission Rates'!#REF!)</f>
        <v>#REF!</v>
      </c>
      <c r="G1734" s="261"/>
      <c r="H1734" s="262"/>
      <c r="I1734" s="259"/>
    </row>
    <row r="1735" spans="1:9" x14ac:dyDescent="0.2">
      <c r="A1735" s="265" t="s">
        <v>433</v>
      </c>
      <c r="B1735" s="269" t="e">
        <f>IF('Unit Types - Emission Rates'!#REF!=0,"",'Unit Types - Emission Rates'!#REF!)</f>
        <v>#REF!</v>
      </c>
      <c r="C1735" s="269" t="e">
        <f>IF('Unit Types - Emission Rates'!#REF!=0,"",'Unit Types - Emission Rates'!#REF!)</f>
        <v>#REF!</v>
      </c>
      <c r="D1735" s="269" t="e">
        <f>IF('Unit Types - Emission Rates'!#REF!=0,"",'Unit Types - Emission Rates'!#REF!)</f>
        <v>#REF!</v>
      </c>
      <c r="E1735" s="269" t="e">
        <f>IF('Unit Types - Emission Rates'!#REF!="","",'Unit Types - Emission Rates'!#REF!)</f>
        <v>#REF!</v>
      </c>
      <c r="F1735" s="269" t="e">
        <f>IF('Unit Types - Emission Rates'!#REF!="","",'Unit Types - Emission Rates'!#REF!)</f>
        <v>#REF!</v>
      </c>
      <c r="G1735" s="261"/>
      <c r="H1735" s="262"/>
      <c r="I1735" s="259"/>
    </row>
    <row r="1736" spans="1:9" x14ac:dyDescent="0.2">
      <c r="A1736" s="265" t="s">
        <v>433</v>
      </c>
      <c r="B1736" s="269" t="e">
        <f>IF('Unit Types - Emission Rates'!#REF!=0,"",'Unit Types - Emission Rates'!#REF!)</f>
        <v>#REF!</v>
      </c>
      <c r="C1736" s="269" t="e">
        <f>IF('Unit Types - Emission Rates'!#REF!=0,"",'Unit Types - Emission Rates'!#REF!)</f>
        <v>#REF!</v>
      </c>
      <c r="D1736" s="269" t="e">
        <f>IF('Unit Types - Emission Rates'!#REF!=0,"",'Unit Types - Emission Rates'!#REF!)</f>
        <v>#REF!</v>
      </c>
      <c r="E1736" s="269" t="e">
        <f>IF('Unit Types - Emission Rates'!#REF!="","",'Unit Types - Emission Rates'!#REF!)</f>
        <v>#REF!</v>
      </c>
      <c r="F1736" s="269" t="e">
        <f>IF('Unit Types - Emission Rates'!#REF!="","",'Unit Types - Emission Rates'!#REF!)</f>
        <v>#REF!</v>
      </c>
      <c r="G1736" s="261"/>
      <c r="H1736" s="262"/>
      <c r="I1736" s="259"/>
    </row>
    <row r="1737" spans="1:9" x14ac:dyDescent="0.2">
      <c r="A1737" s="265" t="s">
        <v>433</v>
      </c>
      <c r="B1737" s="269" t="e">
        <f>IF('Unit Types - Emission Rates'!#REF!=0,"",'Unit Types - Emission Rates'!#REF!)</f>
        <v>#REF!</v>
      </c>
      <c r="C1737" s="269" t="e">
        <f>IF('Unit Types - Emission Rates'!#REF!=0,"",'Unit Types - Emission Rates'!#REF!)</f>
        <v>#REF!</v>
      </c>
      <c r="D1737" s="269" t="e">
        <f>IF('Unit Types - Emission Rates'!#REF!=0,"",'Unit Types - Emission Rates'!#REF!)</f>
        <v>#REF!</v>
      </c>
      <c r="E1737" s="269" t="e">
        <f>IF('Unit Types - Emission Rates'!#REF!="","",'Unit Types - Emission Rates'!#REF!)</f>
        <v>#REF!</v>
      </c>
      <c r="F1737" s="269" t="e">
        <f>IF('Unit Types - Emission Rates'!#REF!="","",'Unit Types - Emission Rates'!#REF!)</f>
        <v>#REF!</v>
      </c>
      <c r="G1737" s="261"/>
      <c r="H1737" s="262"/>
      <c r="I1737" s="259"/>
    </row>
    <row r="1738" spans="1:9" x14ac:dyDescent="0.2">
      <c r="A1738" s="265" t="s">
        <v>433</v>
      </c>
      <c r="B1738" s="269" t="e">
        <f>IF('Unit Types - Emission Rates'!#REF!=0,"",'Unit Types - Emission Rates'!#REF!)</f>
        <v>#REF!</v>
      </c>
      <c r="C1738" s="269" t="e">
        <f>IF('Unit Types - Emission Rates'!#REF!=0,"",'Unit Types - Emission Rates'!#REF!)</f>
        <v>#REF!</v>
      </c>
      <c r="D1738" s="269" t="e">
        <f>IF('Unit Types - Emission Rates'!#REF!=0,"",'Unit Types - Emission Rates'!#REF!)</f>
        <v>#REF!</v>
      </c>
      <c r="E1738" s="269" t="e">
        <f>IF('Unit Types - Emission Rates'!#REF!="","",'Unit Types - Emission Rates'!#REF!)</f>
        <v>#REF!</v>
      </c>
      <c r="F1738" s="269" t="e">
        <f>IF('Unit Types - Emission Rates'!#REF!="","",'Unit Types - Emission Rates'!#REF!)</f>
        <v>#REF!</v>
      </c>
      <c r="G1738" s="261"/>
      <c r="H1738" s="262"/>
      <c r="I1738" s="259"/>
    </row>
    <row r="1739" spans="1:9" x14ac:dyDescent="0.2">
      <c r="A1739" s="265" t="s">
        <v>433</v>
      </c>
      <c r="B1739" s="269" t="e">
        <f>IF('Unit Types - Emission Rates'!#REF!=0,"",'Unit Types - Emission Rates'!#REF!)</f>
        <v>#REF!</v>
      </c>
      <c r="C1739" s="269" t="e">
        <f>IF('Unit Types - Emission Rates'!#REF!=0,"",'Unit Types - Emission Rates'!#REF!)</f>
        <v>#REF!</v>
      </c>
      <c r="D1739" s="269" t="e">
        <f>IF('Unit Types - Emission Rates'!#REF!=0,"",'Unit Types - Emission Rates'!#REF!)</f>
        <v>#REF!</v>
      </c>
      <c r="E1739" s="269" t="e">
        <f>IF('Unit Types - Emission Rates'!#REF!="","",'Unit Types - Emission Rates'!#REF!)</f>
        <v>#REF!</v>
      </c>
      <c r="F1739" s="269" t="e">
        <f>IF('Unit Types - Emission Rates'!#REF!="","",'Unit Types - Emission Rates'!#REF!)</f>
        <v>#REF!</v>
      </c>
      <c r="G1739" s="261"/>
      <c r="H1739" s="262"/>
      <c r="I1739" s="259"/>
    </row>
    <row r="1740" spans="1:9" x14ac:dyDescent="0.2">
      <c r="A1740" s="265" t="s">
        <v>433</v>
      </c>
      <c r="B1740" s="269" t="e">
        <f>IF('Unit Types - Emission Rates'!#REF!=0,"",'Unit Types - Emission Rates'!#REF!)</f>
        <v>#REF!</v>
      </c>
      <c r="C1740" s="269" t="e">
        <f>IF('Unit Types - Emission Rates'!#REF!=0,"",'Unit Types - Emission Rates'!#REF!)</f>
        <v>#REF!</v>
      </c>
      <c r="D1740" s="269" t="e">
        <f>IF('Unit Types - Emission Rates'!#REF!=0,"",'Unit Types - Emission Rates'!#REF!)</f>
        <v>#REF!</v>
      </c>
      <c r="E1740" s="269" t="e">
        <f>IF('Unit Types - Emission Rates'!#REF!="","",'Unit Types - Emission Rates'!#REF!)</f>
        <v>#REF!</v>
      </c>
      <c r="F1740" s="269" t="e">
        <f>IF('Unit Types - Emission Rates'!#REF!="","",'Unit Types - Emission Rates'!#REF!)</f>
        <v>#REF!</v>
      </c>
      <c r="G1740" s="261"/>
      <c r="H1740" s="262"/>
      <c r="I1740" s="259"/>
    </row>
    <row r="1741" spans="1:9" x14ac:dyDescent="0.2">
      <c r="A1741" s="265" t="s">
        <v>433</v>
      </c>
      <c r="B1741" s="269" t="e">
        <f>IF('Unit Types - Emission Rates'!#REF!=0,"",'Unit Types - Emission Rates'!#REF!)</f>
        <v>#REF!</v>
      </c>
      <c r="C1741" s="269" t="e">
        <f>IF('Unit Types - Emission Rates'!#REF!=0,"",'Unit Types - Emission Rates'!#REF!)</f>
        <v>#REF!</v>
      </c>
      <c r="D1741" s="269" t="e">
        <f>IF('Unit Types - Emission Rates'!#REF!=0,"",'Unit Types - Emission Rates'!#REF!)</f>
        <v>#REF!</v>
      </c>
      <c r="E1741" s="269" t="e">
        <f>IF('Unit Types - Emission Rates'!#REF!="","",'Unit Types - Emission Rates'!#REF!)</f>
        <v>#REF!</v>
      </c>
      <c r="F1741" s="269" t="e">
        <f>IF('Unit Types - Emission Rates'!#REF!="","",'Unit Types - Emission Rates'!#REF!)</f>
        <v>#REF!</v>
      </c>
      <c r="G1741" s="261"/>
      <c r="H1741" s="262"/>
      <c r="I1741" s="259"/>
    </row>
    <row r="1742" spans="1:9" x14ac:dyDescent="0.2">
      <c r="A1742" s="265" t="s">
        <v>433</v>
      </c>
      <c r="B1742" s="269" t="e">
        <f>IF('Unit Types - Emission Rates'!#REF!=0,"",'Unit Types - Emission Rates'!#REF!)</f>
        <v>#REF!</v>
      </c>
      <c r="C1742" s="269" t="e">
        <f>IF('Unit Types - Emission Rates'!#REF!=0,"",'Unit Types - Emission Rates'!#REF!)</f>
        <v>#REF!</v>
      </c>
      <c r="D1742" s="269" t="e">
        <f>IF('Unit Types - Emission Rates'!#REF!=0,"",'Unit Types - Emission Rates'!#REF!)</f>
        <v>#REF!</v>
      </c>
      <c r="E1742" s="269" t="e">
        <f>IF('Unit Types - Emission Rates'!#REF!="","",'Unit Types - Emission Rates'!#REF!)</f>
        <v>#REF!</v>
      </c>
      <c r="F1742" s="269" t="e">
        <f>IF('Unit Types - Emission Rates'!#REF!="","",'Unit Types - Emission Rates'!#REF!)</f>
        <v>#REF!</v>
      </c>
      <c r="G1742" s="261"/>
      <c r="H1742" s="262"/>
      <c r="I1742" s="259"/>
    </row>
    <row r="1743" spans="1:9" x14ac:dyDescent="0.2">
      <c r="A1743" s="265" t="s">
        <v>433</v>
      </c>
      <c r="B1743" s="269" t="e">
        <f>IF('Unit Types - Emission Rates'!#REF!=0,"",'Unit Types - Emission Rates'!#REF!)</f>
        <v>#REF!</v>
      </c>
      <c r="C1743" s="269" t="e">
        <f>IF('Unit Types - Emission Rates'!#REF!=0,"",'Unit Types - Emission Rates'!#REF!)</f>
        <v>#REF!</v>
      </c>
      <c r="D1743" s="269" t="e">
        <f>IF('Unit Types - Emission Rates'!#REF!=0,"",'Unit Types - Emission Rates'!#REF!)</f>
        <v>#REF!</v>
      </c>
      <c r="E1743" s="269" t="e">
        <f>IF('Unit Types - Emission Rates'!#REF!="","",'Unit Types - Emission Rates'!#REF!)</f>
        <v>#REF!</v>
      </c>
      <c r="F1743" s="269" t="e">
        <f>IF('Unit Types - Emission Rates'!#REF!="","",'Unit Types - Emission Rates'!#REF!)</f>
        <v>#REF!</v>
      </c>
      <c r="G1743" s="261"/>
      <c r="H1743" s="262"/>
      <c r="I1743" s="259"/>
    </row>
    <row r="1744" spans="1:9" x14ac:dyDescent="0.2">
      <c r="A1744" s="265" t="s">
        <v>433</v>
      </c>
      <c r="B1744" s="269" t="e">
        <f>IF('Unit Types - Emission Rates'!#REF!=0,"",'Unit Types - Emission Rates'!#REF!)</f>
        <v>#REF!</v>
      </c>
      <c r="C1744" s="269" t="e">
        <f>IF('Unit Types - Emission Rates'!#REF!=0,"",'Unit Types - Emission Rates'!#REF!)</f>
        <v>#REF!</v>
      </c>
      <c r="D1744" s="269" t="e">
        <f>IF('Unit Types - Emission Rates'!#REF!=0,"",'Unit Types - Emission Rates'!#REF!)</f>
        <v>#REF!</v>
      </c>
      <c r="E1744" s="269" t="e">
        <f>IF('Unit Types - Emission Rates'!#REF!="","",'Unit Types - Emission Rates'!#REF!)</f>
        <v>#REF!</v>
      </c>
      <c r="F1744" s="269" t="e">
        <f>IF('Unit Types - Emission Rates'!#REF!="","",'Unit Types - Emission Rates'!#REF!)</f>
        <v>#REF!</v>
      </c>
      <c r="G1744" s="261"/>
      <c r="H1744" s="262"/>
      <c r="I1744" s="259"/>
    </row>
    <row r="1745" spans="1:9" x14ac:dyDescent="0.2">
      <c r="A1745" s="265" t="s">
        <v>433</v>
      </c>
      <c r="B1745" s="269" t="e">
        <f>IF('Unit Types - Emission Rates'!#REF!=0,"",'Unit Types - Emission Rates'!#REF!)</f>
        <v>#REF!</v>
      </c>
      <c r="C1745" s="269" t="e">
        <f>IF('Unit Types - Emission Rates'!#REF!=0,"",'Unit Types - Emission Rates'!#REF!)</f>
        <v>#REF!</v>
      </c>
      <c r="D1745" s="269" t="e">
        <f>IF('Unit Types - Emission Rates'!#REF!=0,"",'Unit Types - Emission Rates'!#REF!)</f>
        <v>#REF!</v>
      </c>
      <c r="E1745" s="269" t="e">
        <f>IF('Unit Types - Emission Rates'!#REF!="","",'Unit Types - Emission Rates'!#REF!)</f>
        <v>#REF!</v>
      </c>
      <c r="F1745" s="269" t="e">
        <f>IF('Unit Types - Emission Rates'!#REF!="","",'Unit Types - Emission Rates'!#REF!)</f>
        <v>#REF!</v>
      </c>
      <c r="G1745" s="261"/>
      <c r="H1745" s="262"/>
      <c r="I1745" s="259"/>
    </row>
    <row r="1746" spans="1:9" x14ac:dyDescent="0.2">
      <c r="A1746" s="265" t="s">
        <v>433</v>
      </c>
      <c r="B1746" s="269" t="e">
        <f>IF('Unit Types - Emission Rates'!#REF!=0,"",'Unit Types - Emission Rates'!#REF!)</f>
        <v>#REF!</v>
      </c>
      <c r="C1746" s="269" t="e">
        <f>IF('Unit Types - Emission Rates'!#REF!=0,"",'Unit Types - Emission Rates'!#REF!)</f>
        <v>#REF!</v>
      </c>
      <c r="D1746" s="269" t="e">
        <f>IF('Unit Types - Emission Rates'!#REF!=0,"",'Unit Types - Emission Rates'!#REF!)</f>
        <v>#REF!</v>
      </c>
      <c r="E1746" s="269" t="e">
        <f>IF('Unit Types - Emission Rates'!#REF!="","",'Unit Types - Emission Rates'!#REF!)</f>
        <v>#REF!</v>
      </c>
      <c r="F1746" s="269" t="e">
        <f>IF('Unit Types - Emission Rates'!#REF!="","",'Unit Types - Emission Rates'!#REF!)</f>
        <v>#REF!</v>
      </c>
      <c r="G1746" s="261"/>
      <c r="H1746" s="262"/>
      <c r="I1746" s="259"/>
    </row>
    <row r="1747" spans="1:9" x14ac:dyDescent="0.2">
      <c r="A1747" s="265" t="s">
        <v>433</v>
      </c>
      <c r="B1747" s="269" t="e">
        <f>IF('Unit Types - Emission Rates'!#REF!=0,"",'Unit Types - Emission Rates'!#REF!)</f>
        <v>#REF!</v>
      </c>
      <c r="C1747" s="269" t="e">
        <f>IF('Unit Types - Emission Rates'!#REF!=0,"",'Unit Types - Emission Rates'!#REF!)</f>
        <v>#REF!</v>
      </c>
      <c r="D1747" s="269" t="e">
        <f>IF('Unit Types - Emission Rates'!#REF!=0,"",'Unit Types - Emission Rates'!#REF!)</f>
        <v>#REF!</v>
      </c>
      <c r="E1747" s="269" t="e">
        <f>IF('Unit Types - Emission Rates'!#REF!="","",'Unit Types - Emission Rates'!#REF!)</f>
        <v>#REF!</v>
      </c>
      <c r="F1747" s="269" t="e">
        <f>IF('Unit Types - Emission Rates'!#REF!="","",'Unit Types - Emission Rates'!#REF!)</f>
        <v>#REF!</v>
      </c>
      <c r="G1747" s="261"/>
      <c r="H1747" s="262"/>
      <c r="I1747" s="259"/>
    </row>
    <row r="1748" spans="1:9" x14ac:dyDescent="0.2">
      <c r="A1748" s="265" t="s">
        <v>433</v>
      </c>
      <c r="B1748" s="269" t="e">
        <f>IF('Unit Types - Emission Rates'!#REF!=0,"",'Unit Types - Emission Rates'!#REF!)</f>
        <v>#REF!</v>
      </c>
      <c r="C1748" s="269" t="e">
        <f>IF('Unit Types - Emission Rates'!#REF!=0,"",'Unit Types - Emission Rates'!#REF!)</f>
        <v>#REF!</v>
      </c>
      <c r="D1748" s="269" t="e">
        <f>IF('Unit Types - Emission Rates'!#REF!=0,"",'Unit Types - Emission Rates'!#REF!)</f>
        <v>#REF!</v>
      </c>
      <c r="E1748" s="269" t="e">
        <f>IF('Unit Types - Emission Rates'!#REF!="","",'Unit Types - Emission Rates'!#REF!)</f>
        <v>#REF!</v>
      </c>
      <c r="F1748" s="269" t="e">
        <f>IF('Unit Types - Emission Rates'!#REF!="","",'Unit Types - Emission Rates'!#REF!)</f>
        <v>#REF!</v>
      </c>
      <c r="G1748" s="261"/>
      <c r="H1748" s="262"/>
      <c r="I1748" s="259"/>
    </row>
    <row r="1749" spans="1:9" x14ac:dyDescent="0.2">
      <c r="A1749" s="265" t="s">
        <v>433</v>
      </c>
      <c r="B1749" s="269" t="e">
        <f>IF('Unit Types - Emission Rates'!#REF!=0,"",'Unit Types - Emission Rates'!#REF!)</f>
        <v>#REF!</v>
      </c>
      <c r="C1749" s="269" t="e">
        <f>IF('Unit Types - Emission Rates'!#REF!=0,"",'Unit Types - Emission Rates'!#REF!)</f>
        <v>#REF!</v>
      </c>
      <c r="D1749" s="269" t="e">
        <f>IF('Unit Types - Emission Rates'!#REF!=0,"",'Unit Types - Emission Rates'!#REF!)</f>
        <v>#REF!</v>
      </c>
      <c r="E1749" s="269" t="e">
        <f>IF('Unit Types - Emission Rates'!#REF!="","",'Unit Types - Emission Rates'!#REF!)</f>
        <v>#REF!</v>
      </c>
      <c r="F1749" s="269" t="e">
        <f>IF('Unit Types - Emission Rates'!#REF!="","",'Unit Types - Emission Rates'!#REF!)</f>
        <v>#REF!</v>
      </c>
      <c r="G1749" s="261"/>
      <c r="H1749" s="262"/>
      <c r="I1749" s="259"/>
    </row>
    <row r="1750" spans="1:9" x14ac:dyDescent="0.2">
      <c r="A1750" s="265" t="s">
        <v>433</v>
      </c>
      <c r="B1750" s="269" t="e">
        <f>IF('Unit Types - Emission Rates'!#REF!=0,"",'Unit Types - Emission Rates'!#REF!)</f>
        <v>#REF!</v>
      </c>
      <c r="C1750" s="269" t="e">
        <f>IF('Unit Types - Emission Rates'!#REF!=0,"",'Unit Types - Emission Rates'!#REF!)</f>
        <v>#REF!</v>
      </c>
      <c r="D1750" s="269" t="e">
        <f>IF('Unit Types - Emission Rates'!#REF!=0,"",'Unit Types - Emission Rates'!#REF!)</f>
        <v>#REF!</v>
      </c>
      <c r="E1750" s="269" t="e">
        <f>IF('Unit Types - Emission Rates'!#REF!="","",'Unit Types - Emission Rates'!#REF!)</f>
        <v>#REF!</v>
      </c>
      <c r="F1750" s="269" t="e">
        <f>IF('Unit Types - Emission Rates'!#REF!="","",'Unit Types - Emission Rates'!#REF!)</f>
        <v>#REF!</v>
      </c>
      <c r="G1750" s="261"/>
      <c r="H1750" s="262"/>
      <c r="I1750" s="259"/>
    </row>
    <row r="1751" spans="1:9" x14ac:dyDescent="0.2">
      <c r="A1751" s="265" t="s">
        <v>433</v>
      </c>
      <c r="B1751" s="269" t="e">
        <f>IF('Unit Types - Emission Rates'!#REF!=0,"",'Unit Types - Emission Rates'!#REF!)</f>
        <v>#REF!</v>
      </c>
      <c r="C1751" s="269" t="e">
        <f>IF('Unit Types - Emission Rates'!#REF!=0,"",'Unit Types - Emission Rates'!#REF!)</f>
        <v>#REF!</v>
      </c>
      <c r="D1751" s="269" t="e">
        <f>IF('Unit Types - Emission Rates'!#REF!=0,"",'Unit Types - Emission Rates'!#REF!)</f>
        <v>#REF!</v>
      </c>
      <c r="E1751" s="269" t="e">
        <f>IF('Unit Types - Emission Rates'!#REF!="","",'Unit Types - Emission Rates'!#REF!)</f>
        <v>#REF!</v>
      </c>
      <c r="F1751" s="269" t="e">
        <f>IF('Unit Types - Emission Rates'!#REF!="","",'Unit Types - Emission Rates'!#REF!)</f>
        <v>#REF!</v>
      </c>
      <c r="G1751" s="261"/>
      <c r="H1751" s="262"/>
      <c r="I1751" s="259"/>
    </row>
    <row r="1752" spans="1:9" x14ac:dyDescent="0.2">
      <c r="A1752" s="265" t="s">
        <v>433</v>
      </c>
      <c r="B1752" s="269" t="e">
        <f>IF('Unit Types - Emission Rates'!#REF!=0,"",'Unit Types - Emission Rates'!#REF!)</f>
        <v>#REF!</v>
      </c>
      <c r="C1752" s="269" t="e">
        <f>IF('Unit Types - Emission Rates'!#REF!=0,"",'Unit Types - Emission Rates'!#REF!)</f>
        <v>#REF!</v>
      </c>
      <c r="D1752" s="269" t="e">
        <f>IF('Unit Types - Emission Rates'!#REF!=0,"",'Unit Types - Emission Rates'!#REF!)</f>
        <v>#REF!</v>
      </c>
      <c r="E1752" s="269" t="e">
        <f>IF('Unit Types - Emission Rates'!#REF!="","",'Unit Types - Emission Rates'!#REF!)</f>
        <v>#REF!</v>
      </c>
      <c r="F1752" s="269" t="e">
        <f>IF('Unit Types - Emission Rates'!#REF!="","",'Unit Types - Emission Rates'!#REF!)</f>
        <v>#REF!</v>
      </c>
      <c r="G1752" s="261"/>
      <c r="H1752" s="262"/>
      <c r="I1752" s="259"/>
    </row>
    <row r="1753" spans="1:9" x14ac:dyDescent="0.2">
      <c r="A1753" s="265" t="s">
        <v>433</v>
      </c>
      <c r="B1753" s="269" t="e">
        <f>IF('Unit Types - Emission Rates'!#REF!=0,"",'Unit Types - Emission Rates'!#REF!)</f>
        <v>#REF!</v>
      </c>
      <c r="C1753" s="269" t="e">
        <f>IF('Unit Types - Emission Rates'!#REF!=0,"",'Unit Types - Emission Rates'!#REF!)</f>
        <v>#REF!</v>
      </c>
      <c r="D1753" s="269" t="e">
        <f>IF('Unit Types - Emission Rates'!#REF!=0,"",'Unit Types - Emission Rates'!#REF!)</f>
        <v>#REF!</v>
      </c>
      <c r="E1753" s="269" t="e">
        <f>IF('Unit Types - Emission Rates'!#REF!="","",'Unit Types - Emission Rates'!#REF!)</f>
        <v>#REF!</v>
      </c>
      <c r="F1753" s="269" t="e">
        <f>IF('Unit Types - Emission Rates'!#REF!="","",'Unit Types - Emission Rates'!#REF!)</f>
        <v>#REF!</v>
      </c>
      <c r="G1753" s="261"/>
      <c r="H1753" s="262"/>
      <c r="I1753" s="259"/>
    </row>
    <row r="1754" spans="1:9" x14ac:dyDescent="0.2">
      <c r="A1754" s="265" t="s">
        <v>433</v>
      </c>
      <c r="B1754" s="269" t="e">
        <f>IF('Unit Types - Emission Rates'!#REF!=0,"",'Unit Types - Emission Rates'!#REF!)</f>
        <v>#REF!</v>
      </c>
      <c r="C1754" s="269" t="e">
        <f>IF('Unit Types - Emission Rates'!#REF!=0,"",'Unit Types - Emission Rates'!#REF!)</f>
        <v>#REF!</v>
      </c>
      <c r="D1754" s="269" t="e">
        <f>IF('Unit Types - Emission Rates'!#REF!=0,"",'Unit Types - Emission Rates'!#REF!)</f>
        <v>#REF!</v>
      </c>
      <c r="E1754" s="269" t="e">
        <f>IF('Unit Types - Emission Rates'!#REF!="","",'Unit Types - Emission Rates'!#REF!)</f>
        <v>#REF!</v>
      </c>
      <c r="F1754" s="269" t="e">
        <f>IF('Unit Types - Emission Rates'!#REF!="","",'Unit Types - Emission Rates'!#REF!)</f>
        <v>#REF!</v>
      </c>
      <c r="G1754" s="261"/>
      <c r="H1754" s="262"/>
      <c r="I1754" s="259"/>
    </row>
    <row r="1755" spans="1:9" x14ac:dyDescent="0.2">
      <c r="A1755" s="265" t="s">
        <v>433</v>
      </c>
      <c r="B1755" s="269" t="e">
        <f>IF('Unit Types - Emission Rates'!#REF!=0,"",'Unit Types - Emission Rates'!#REF!)</f>
        <v>#REF!</v>
      </c>
      <c r="C1755" s="269" t="e">
        <f>IF('Unit Types - Emission Rates'!#REF!=0,"",'Unit Types - Emission Rates'!#REF!)</f>
        <v>#REF!</v>
      </c>
      <c r="D1755" s="269" t="e">
        <f>IF('Unit Types - Emission Rates'!#REF!=0,"",'Unit Types - Emission Rates'!#REF!)</f>
        <v>#REF!</v>
      </c>
      <c r="E1755" s="269" t="e">
        <f>IF('Unit Types - Emission Rates'!#REF!="","",'Unit Types - Emission Rates'!#REF!)</f>
        <v>#REF!</v>
      </c>
      <c r="F1755" s="269" t="e">
        <f>IF('Unit Types - Emission Rates'!#REF!="","",'Unit Types - Emission Rates'!#REF!)</f>
        <v>#REF!</v>
      </c>
      <c r="G1755" s="261"/>
      <c r="H1755" s="262"/>
      <c r="I1755" s="259"/>
    </row>
    <row r="1756" spans="1:9" x14ac:dyDescent="0.2">
      <c r="A1756" s="265" t="s">
        <v>433</v>
      </c>
      <c r="B1756" s="269" t="e">
        <f>IF('Unit Types - Emission Rates'!#REF!=0,"",'Unit Types - Emission Rates'!#REF!)</f>
        <v>#REF!</v>
      </c>
      <c r="C1756" s="269" t="e">
        <f>IF('Unit Types - Emission Rates'!#REF!=0,"",'Unit Types - Emission Rates'!#REF!)</f>
        <v>#REF!</v>
      </c>
      <c r="D1756" s="269" t="e">
        <f>IF('Unit Types - Emission Rates'!#REF!=0,"",'Unit Types - Emission Rates'!#REF!)</f>
        <v>#REF!</v>
      </c>
      <c r="E1756" s="269" t="e">
        <f>IF('Unit Types - Emission Rates'!#REF!="","",'Unit Types - Emission Rates'!#REF!)</f>
        <v>#REF!</v>
      </c>
      <c r="F1756" s="269" t="e">
        <f>IF('Unit Types - Emission Rates'!#REF!="","",'Unit Types - Emission Rates'!#REF!)</f>
        <v>#REF!</v>
      </c>
      <c r="G1756" s="261"/>
      <c r="H1756" s="262"/>
      <c r="I1756" s="259"/>
    </row>
    <row r="1757" spans="1:9" x14ac:dyDescent="0.2">
      <c r="A1757" s="265" t="s">
        <v>433</v>
      </c>
      <c r="B1757" s="269" t="e">
        <f>IF('Unit Types - Emission Rates'!#REF!=0,"",'Unit Types - Emission Rates'!#REF!)</f>
        <v>#REF!</v>
      </c>
      <c r="C1757" s="269" t="e">
        <f>IF('Unit Types - Emission Rates'!#REF!=0,"",'Unit Types - Emission Rates'!#REF!)</f>
        <v>#REF!</v>
      </c>
      <c r="D1757" s="269" t="e">
        <f>IF('Unit Types - Emission Rates'!#REF!=0,"",'Unit Types - Emission Rates'!#REF!)</f>
        <v>#REF!</v>
      </c>
      <c r="E1757" s="269" t="e">
        <f>IF('Unit Types - Emission Rates'!#REF!="","",'Unit Types - Emission Rates'!#REF!)</f>
        <v>#REF!</v>
      </c>
      <c r="F1757" s="269" t="e">
        <f>IF('Unit Types - Emission Rates'!#REF!="","",'Unit Types - Emission Rates'!#REF!)</f>
        <v>#REF!</v>
      </c>
      <c r="G1757" s="261"/>
      <c r="H1757" s="262"/>
      <c r="I1757" s="259"/>
    </row>
    <row r="1758" spans="1:9" x14ac:dyDescent="0.2">
      <c r="A1758" s="265" t="s">
        <v>433</v>
      </c>
      <c r="B1758" s="269" t="e">
        <f>IF('Unit Types - Emission Rates'!#REF!=0,"",'Unit Types - Emission Rates'!#REF!)</f>
        <v>#REF!</v>
      </c>
      <c r="C1758" s="269" t="e">
        <f>IF('Unit Types - Emission Rates'!#REF!=0,"",'Unit Types - Emission Rates'!#REF!)</f>
        <v>#REF!</v>
      </c>
      <c r="D1758" s="269" t="e">
        <f>IF('Unit Types - Emission Rates'!#REF!=0,"",'Unit Types - Emission Rates'!#REF!)</f>
        <v>#REF!</v>
      </c>
      <c r="E1758" s="269" t="e">
        <f>IF('Unit Types - Emission Rates'!#REF!="","",'Unit Types - Emission Rates'!#REF!)</f>
        <v>#REF!</v>
      </c>
      <c r="F1758" s="269" t="e">
        <f>IF('Unit Types - Emission Rates'!#REF!="","",'Unit Types - Emission Rates'!#REF!)</f>
        <v>#REF!</v>
      </c>
      <c r="G1758" s="261"/>
      <c r="H1758" s="262"/>
      <c r="I1758" s="259"/>
    </row>
    <row r="1759" spans="1:9" x14ac:dyDescent="0.2">
      <c r="A1759" s="265" t="s">
        <v>433</v>
      </c>
      <c r="B1759" s="269" t="e">
        <f>IF('Unit Types - Emission Rates'!#REF!=0,"",'Unit Types - Emission Rates'!#REF!)</f>
        <v>#REF!</v>
      </c>
      <c r="C1759" s="269" t="e">
        <f>IF('Unit Types - Emission Rates'!#REF!=0,"",'Unit Types - Emission Rates'!#REF!)</f>
        <v>#REF!</v>
      </c>
      <c r="D1759" s="269" t="e">
        <f>IF('Unit Types - Emission Rates'!#REF!=0,"",'Unit Types - Emission Rates'!#REF!)</f>
        <v>#REF!</v>
      </c>
      <c r="E1759" s="269" t="e">
        <f>IF('Unit Types - Emission Rates'!#REF!="","",'Unit Types - Emission Rates'!#REF!)</f>
        <v>#REF!</v>
      </c>
      <c r="F1759" s="269" t="e">
        <f>IF('Unit Types - Emission Rates'!#REF!="","",'Unit Types - Emission Rates'!#REF!)</f>
        <v>#REF!</v>
      </c>
      <c r="G1759" s="261"/>
      <c r="H1759" s="262"/>
      <c r="I1759" s="259"/>
    </row>
    <row r="1760" spans="1:9" x14ac:dyDescent="0.2">
      <c r="A1760" s="265" t="s">
        <v>433</v>
      </c>
      <c r="B1760" s="269" t="e">
        <f>IF('Unit Types - Emission Rates'!#REF!=0,"",'Unit Types - Emission Rates'!#REF!)</f>
        <v>#REF!</v>
      </c>
      <c r="C1760" s="269" t="e">
        <f>IF('Unit Types - Emission Rates'!#REF!=0,"",'Unit Types - Emission Rates'!#REF!)</f>
        <v>#REF!</v>
      </c>
      <c r="D1760" s="269" t="e">
        <f>IF('Unit Types - Emission Rates'!#REF!=0,"",'Unit Types - Emission Rates'!#REF!)</f>
        <v>#REF!</v>
      </c>
      <c r="E1760" s="269" t="e">
        <f>IF('Unit Types - Emission Rates'!#REF!="","",'Unit Types - Emission Rates'!#REF!)</f>
        <v>#REF!</v>
      </c>
      <c r="F1760" s="269" t="e">
        <f>IF('Unit Types - Emission Rates'!#REF!="","",'Unit Types - Emission Rates'!#REF!)</f>
        <v>#REF!</v>
      </c>
      <c r="G1760" s="261"/>
      <c r="H1760" s="262"/>
      <c r="I1760" s="259"/>
    </row>
    <row r="1761" spans="1:9" x14ac:dyDescent="0.2">
      <c r="A1761" s="265" t="s">
        <v>433</v>
      </c>
      <c r="B1761" s="269" t="e">
        <f>IF('Unit Types - Emission Rates'!#REF!=0,"",'Unit Types - Emission Rates'!#REF!)</f>
        <v>#REF!</v>
      </c>
      <c r="C1761" s="269" t="e">
        <f>IF('Unit Types - Emission Rates'!#REF!=0,"",'Unit Types - Emission Rates'!#REF!)</f>
        <v>#REF!</v>
      </c>
      <c r="D1761" s="269" t="e">
        <f>IF('Unit Types - Emission Rates'!#REF!=0,"",'Unit Types - Emission Rates'!#REF!)</f>
        <v>#REF!</v>
      </c>
      <c r="E1761" s="269" t="e">
        <f>IF('Unit Types - Emission Rates'!#REF!="","",'Unit Types - Emission Rates'!#REF!)</f>
        <v>#REF!</v>
      </c>
      <c r="F1761" s="269" t="e">
        <f>IF('Unit Types - Emission Rates'!#REF!="","",'Unit Types - Emission Rates'!#REF!)</f>
        <v>#REF!</v>
      </c>
      <c r="G1761" s="261"/>
      <c r="H1761" s="262"/>
      <c r="I1761" s="259"/>
    </row>
    <row r="1762" spans="1:9" x14ac:dyDescent="0.2">
      <c r="A1762" s="265" t="s">
        <v>433</v>
      </c>
      <c r="B1762" s="269" t="e">
        <f>IF('Unit Types - Emission Rates'!#REF!=0,"",'Unit Types - Emission Rates'!#REF!)</f>
        <v>#REF!</v>
      </c>
      <c r="C1762" s="269" t="e">
        <f>IF('Unit Types - Emission Rates'!#REF!=0,"",'Unit Types - Emission Rates'!#REF!)</f>
        <v>#REF!</v>
      </c>
      <c r="D1762" s="269" t="e">
        <f>IF('Unit Types - Emission Rates'!#REF!=0,"",'Unit Types - Emission Rates'!#REF!)</f>
        <v>#REF!</v>
      </c>
      <c r="E1762" s="269" t="e">
        <f>IF('Unit Types - Emission Rates'!#REF!="","",'Unit Types - Emission Rates'!#REF!)</f>
        <v>#REF!</v>
      </c>
      <c r="F1762" s="269" t="e">
        <f>IF('Unit Types - Emission Rates'!#REF!="","",'Unit Types - Emission Rates'!#REF!)</f>
        <v>#REF!</v>
      </c>
      <c r="G1762" s="261"/>
      <c r="H1762" s="262"/>
      <c r="I1762" s="259"/>
    </row>
    <row r="1763" spans="1:9" x14ac:dyDescent="0.2">
      <c r="A1763" s="265" t="s">
        <v>433</v>
      </c>
      <c r="B1763" s="269" t="e">
        <f>IF('Unit Types - Emission Rates'!#REF!=0,"",'Unit Types - Emission Rates'!#REF!)</f>
        <v>#REF!</v>
      </c>
      <c r="C1763" s="269" t="e">
        <f>IF('Unit Types - Emission Rates'!#REF!=0,"",'Unit Types - Emission Rates'!#REF!)</f>
        <v>#REF!</v>
      </c>
      <c r="D1763" s="269" t="e">
        <f>IF('Unit Types - Emission Rates'!#REF!=0,"",'Unit Types - Emission Rates'!#REF!)</f>
        <v>#REF!</v>
      </c>
      <c r="E1763" s="269" t="e">
        <f>IF('Unit Types - Emission Rates'!#REF!="","",'Unit Types - Emission Rates'!#REF!)</f>
        <v>#REF!</v>
      </c>
      <c r="F1763" s="269" t="e">
        <f>IF('Unit Types - Emission Rates'!#REF!="","",'Unit Types - Emission Rates'!#REF!)</f>
        <v>#REF!</v>
      </c>
      <c r="G1763" s="261"/>
      <c r="H1763" s="262"/>
      <c r="I1763" s="259"/>
    </row>
    <row r="1764" spans="1:9" x14ac:dyDescent="0.2">
      <c r="A1764" s="265" t="s">
        <v>433</v>
      </c>
      <c r="B1764" s="269" t="e">
        <f>IF('Unit Types - Emission Rates'!#REF!=0,"",'Unit Types - Emission Rates'!#REF!)</f>
        <v>#REF!</v>
      </c>
      <c r="C1764" s="269" t="e">
        <f>IF('Unit Types - Emission Rates'!#REF!=0,"",'Unit Types - Emission Rates'!#REF!)</f>
        <v>#REF!</v>
      </c>
      <c r="D1764" s="269" t="e">
        <f>IF('Unit Types - Emission Rates'!#REF!=0,"",'Unit Types - Emission Rates'!#REF!)</f>
        <v>#REF!</v>
      </c>
      <c r="E1764" s="269" t="e">
        <f>IF('Unit Types - Emission Rates'!#REF!="","",'Unit Types - Emission Rates'!#REF!)</f>
        <v>#REF!</v>
      </c>
      <c r="F1764" s="269" t="e">
        <f>IF('Unit Types - Emission Rates'!#REF!="","",'Unit Types - Emission Rates'!#REF!)</f>
        <v>#REF!</v>
      </c>
      <c r="G1764" s="261"/>
      <c r="H1764" s="262"/>
      <c r="I1764" s="259"/>
    </row>
    <row r="1765" spans="1:9" x14ac:dyDescent="0.2">
      <c r="A1765" s="265" t="s">
        <v>433</v>
      </c>
      <c r="B1765" s="269" t="e">
        <f>IF('Unit Types - Emission Rates'!#REF!=0,"",'Unit Types - Emission Rates'!#REF!)</f>
        <v>#REF!</v>
      </c>
      <c r="C1765" s="269" t="e">
        <f>IF('Unit Types - Emission Rates'!#REF!=0,"",'Unit Types - Emission Rates'!#REF!)</f>
        <v>#REF!</v>
      </c>
      <c r="D1765" s="269" t="e">
        <f>IF('Unit Types - Emission Rates'!#REF!=0,"",'Unit Types - Emission Rates'!#REF!)</f>
        <v>#REF!</v>
      </c>
      <c r="E1765" s="269" t="e">
        <f>IF('Unit Types - Emission Rates'!#REF!="","",'Unit Types - Emission Rates'!#REF!)</f>
        <v>#REF!</v>
      </c>
      <c r="F1765" s="269" t="e">
        <f>IF('Unit Types - Emission Rates'!#REF!="","",'Unit Types - Emission Rates'!#REF!)</f>
        <v>#REF!</v>
      </c>
      <c r="G1765" s="261"/>
      <c r="H1765" s="262"/>
      <c r="I1765" s="259"/>
    </row>
    <row r="1766" spans="1:9" x14ac:dyDescent="0.2">
      <c r="A1766" s="265" t="s">
        <v>433</v>
      </c>
      <c r="B1766" s="269" t="e">
        <f>IF('Unit Types - Emission Rates'!#REF!=0,"",'Unit Types - Emission Rates'!#REF!)</f>
        <v>#REF!</v>
      </c>
      <c r="C1766" s="269" t="e">
        <f>IF('Unit Types - Emission Rates'!#REF!=0,"",'Unit Types - Emission Rates'!#REF!)</f>
        <v>#REF!</v>
      </c>
      <c r="D1766" s="269" t="e">
        <f>IF('Unit Types - Emission Rates'!#REF!=0,"",'Unit Types - Emission Rates'!#REF!)</f>
        <v>#REF!</v>
      </c>
      <c r="E1766" s="269" t="e">
        <f>IF('Unit Types - Emission Rates'!#REF!="","",'Unit Types - Emission Rates'!#REF!)</f>
        <v>#REF!</v>
      </c>
      <c r="F1766" s="269" t="e">
        <f>IF('Unit Types - Emission Rates'!#REF!="","",'Unit Types - Emission Rates'!#REF!)</f>
        <v>#REF!</v>
      </c>
      <c r="G1766" s="261"/>
      <c r="H1766" s="262"/>
      <c r="I1766" s="259"/>
    </row>
    <row r="1767" spans="1:9" x14ac:dyDescent="0.2">
      <c r="A1767" s="265" t="s">
        <v>433</v>
      </c>
      <c r="B1767" s="269" t="e">
        <f>IF('Unit Types - Emission Rates'!#REF!=0,"",'Unit Types - Emission Rates'!#REF!)</f>
        <v>#REF!</v>
      </c>
      <c r="C1767" s="269" t="e">
        <f>IF('Unit Types - Emission Rates'!#REF!=0,"",'Unit Types - Emission Rates'!#REF!)</f>
        <v>#REF!</v>
      </c>
      <c r="D1767" s="269" t="e">
        <f>IF('Unit Types - Emission Rates'!#REF!=0,"",'Unit Types - Emission Rates'!#REF!)</f>
        <v>#REF!</v>
      </c>
      <c r="E1767" s="269" t="e">
        <f>IF('Unit Types - Emission Rates'!#REF!="","",'Unit Types - Emission Rates'!#REF!)</f>
        <v>#REF!</v>
      </c>
      <c r="F1767" s="269" t="e">
        <f>IF('Unit Types - Emission Rates'!#REF!="","",'Unit Types - Emission Rates'!#REF!)</f>
        <v>#REF!</v>
      </c>
      <c r="G1767" s="261"/>
      <c r="H1767" s="262"/>
      <c r="I1767" s="259"/>
    </row>
    <row r="1768" spans="1:9" x14ac:dyDescent="0.2">
      <c r="A1768" s="265" t="s">
        <v>433</v>
      </c>
      <c r="B1768" s="269" t="e">
        <f>IF('Unit Types - Emission Rates'!#REF!=0,"",'Unit Types - Emission Rates'!#REF!)</f>
        <v>#REF!</v>
      </c>
      <c r="C1768" s="269" t="e">
        <f>IF('Unit Types - Emission Rates'!#REF!=0,"",'Unit Types - Emission Rates'!#REF!)</f>
        <v>#REF!</v>
      </c>
      <c r="D1768" s="269" t="e">
        <f>IF('Unit Types - Emission Rates'!#REF!=0,"",'Unit Types - Emission Rates'!#REF!)</f>
        <v>#REF!</v>
      </c>
      <c r="E1768" s="269" t="e">
        <f>IF('Unit Types - Emission Rates'!#REF!="","",'Unit Types - Emission Rates'!#REF!)</f>
        <v>#REF!</v>
      </c>
      <c r="F1768" s="269" t="e">
        <f>IF('Unit Types - Emission Rates'!#REF!="","",'Unit Types - Emission Rates'!#REF!)</f>
        <v>#REF!</v>
      </c>
      <c r="G1768" s="261"/>
      <c r="H1768" s="262"/>
      <c r="I1768" s="259"/>
    </row>
    <row r="1769" spans="1:9" x14ac:dyDescent="0.2">
      <c r="A1769" s="265" t="s">
        <v>433</v>
      </c>
      <c r="B1769" s="269" t="e">
        <f>IF('Unit Types - Emission Rates'!#REF!=0,"",'Unit Types - Emission Rates'!#REF!)</f>
        <v>#REF!</v>
      </c>
      <c r="C1769" s="269" t="e">
        <f>IF('Unit Types - Emission Rates'!#REF!=0,"",'Unit Types - Emission Rates'!#REF!)</f>
        <v>#REF!</v>
      </c>
      <c r="D1769" s="269" t="e">
        <f>IF('Unit Types - Emission Rates'!#REF!=0,"",'Unit Types - Emission Rates'!#REF!)</f>
        <v>#REF!</v>
      </c>
      <c r="E1769" s="269" t="e">
        <f>IF('Unit Types - Emission Rates'!#REF!="","",'Unit Types - Emission Rates'!#REF!)</f>
        <v>#REF!</v>
      </c>
      <c r="F1769" s="269" t="e">
        <f>IF('Unit Types - Emission Rates'!#REF!="","",'Unit Types - Emission Rates'!#REF!)</f>
        <v>#REF!</v>
      </c>
      <c r="G1769" s="261"/>
      <c r="H1769" s="262"/>
      <c r="I1769" s="259"/>
    </row>
    <row r="1770" spans="1:9" x14ac:dyDescent="0.2">
      <c r="A1770" s="265" t="s">
        <v>433</v>
      </c>
      <c r="B1770" s="269" t="e">
        <f>IF('Unit Types - Emission Rates'!#REF!=0,"",'Unit Types - Emission Rates'!#REF!)</f>
        <v>#REF!</v>
      </c>
      <c r="C1770" s="269" t="e">
        <f>IF('Unit Types - Emission Rates'!#REF!=0,"",'Unit Types - Emission Rates'!#REF!)</f>
        <v>#REF!</v>
      </c>
      <c r="D1770" s="269" t="e">
        <f>IF('Unit Types - Emission Rates'!#REF!=0,"",'Unit Types - Emission Rates'!#REF!)</f>
        <v>#REF!</v>
      </c>
      <c r="E1770" s="269" t="e">
        <f>IF('Unit Types - Emission Rates'!#REF!="","",'Unit Types - Emission Rates'!#REF!)</f>
        <v>#REF!</v>
      </c>
      <c r="F1770" s="269" t="e">
        <f>IF('Unit Types - Emission Rates'!#REF!="","",'Unit Types - Emission Rates'!#REF!)</f>
        <v>#REF!</v>
      </c>
      <c r="G1770" s="261"/>
      <c r="H1770" s="262"/>
      <c r="I1770" s="259"/>
    </row>
    <row r="1771" spans="1:9" x14ac:dyDescent="0.2">
      <c r="A1771" s="265" t="s">
        <v>433</v>
      </c>
      <c r="B1771" s="269" t="e">
        <f>IF('Unit Types - Emission Rates'!#REF!=0,"",'Unit Types - Emission Rates'!#REF!)</f>
        <v>#REF!</v>
      </c>
      <c r="C1771" s="269" t="e">
        <f>IF('Unit Types - Emission Rates'!#REF!=0,"",'Unit Types - Emission Rates'!#REF!)</f>
        <v>#REF!</v>
      </c>
      <c r="D1771" s="269" t="e">
        <f>IF('Unit Types - Emission Rates'!#REF!=0,"",'Unit Types - Emission Rates'!#REF!)</f>
        <v>#REF!</v>
      </c>
      <c r="E1771" s="269" t="e">
        <f>IF('Unit Types - Emission Rates'!#REF!="","",'Unit Types - Emission Rates'!#REF!)</f>
        <v>#REF!</v>
      </c>
      <c r="F1771" s="269" t="e">
        <f>IF('Unit Types - Emission Rates'!#REF!="","",'Unit Types - Emission Rates'!#REF!)</f>
        <v>#REF!</v>
      </c>
      <c r="G1771" s="261"/>
      <c r="H1771" s="262"/>
      <c r="I1771" s="259"/>
    </row>
    <row r="1772" spans="1:9" x14ac:dyDescent="0.2">
      <c r="A1772" s="265" t="s">
        <v>433</v>
      </c>
      <c r="B1772" s="269" t="e">
        <f>IF('Unit Types - Emission Rates'!#REF!=0,"",'Unit Types - Emission Rates'!#REF!)</f>
        <v>#REF!</v>
      </c>
      <c r="C1772" s="269" t="e">
        <f>IF('Unit Types - Emission Rates'!#REF!=0,"",'Unit Types - Emission Rates'!#REF!)</f>
        <v>#REF!</v>
      </c>
      <c r="D1772" s="269" t="e">
        <f>IF('Unit Types - Emission Rates'!#REF!=0,"",'Unit Types - Emission Rates'!#REF!)</f>
        <v>#REF!</v>
      </c>
      <c r="E1772" s="269" t="e">
        <f>IF('Unit Types - Emission Rates'!#REF!="","",'Unit Types - Emission Rates'!#REF!)</f>
        <v>#REF!</v>
      </c>
      <c r="F1772" s="269" t="e">
        <f>IF('Unit Types - Emission Rates'!#REF!="","",'Unit Types - Emission Rates'!#REF!)</f>
        <v>#REF!</v>
      </c>
      <c r="G1772" s="261"/>
      <c r="H1772" s="262"/>
      <c r="I1772" s="259"/>
    </row>
    <row r="1773" spans="1:9" x14ac:dyDescent="0.2">
      <c r="A1773" s="265" t="s">
        <v>433</v>
      </c>
      <c r="B1773" s="269" t="e">
        <f>IF('Unit Types - Emission Rates'!#REF!=0,"",'Unit Types - Emission Rates'!#REF!)</f>
        <v>#REF!</v>
      </c>
      <c r="C1773" s="269" t="e">
        <f>IF('Unit Types - Emission Rates'!#REF!=0,"",'Unit Types - Emission Rates'!#REF!)</f>
        <v>#REF!</v>
      </c>
      <c r="D1773" s="269" t="e">
        <f>IF('Unit Types - Emission Rates'!#REF!=0,"",'Unit Types - Emission Rates'!#REF!)</f>
        <v>#REF!</v>
      </c>
      <c r="E1773" s="269" t="e">
        <f>IF('Unit Types - Emission Rates'!#REF!="","",'Unit Types - Emission Rates'!#REF!)</f>
        <v>#REF!</v>
      </c>
      <c r="F1773" s="269" t="e">
        <f>IF('Unit Types - Emission Rates'!#REF!="","",'Unit Types - Emission Rates'!#REF!)</f>
        <v>#REF!</v>
      </c>
      <c r="G1773" s="261"/>
      <c r="H1773" s="262"/>
      <c r="I1773" s="259"/>
    </row>
    <row r="1774" spans="1:9" x14ac:dyDescent="0.2">
      <c r="A1774" s="265" t="s">
        <v>433</v>
      </c>
      <c r="B1774" s="269" t="e">
        <f>IF('Unit Types - Emission Rates'!#REF!=0,"",'Unit Types - Emission Rates'!#REF!)</f>
        <v>#REF!</v>
      </c>
      <c r="C1774" s="269" t="e">
        <f>IF('Unit Types - Emission Rates'!#REF!=0,"",'Unit Types - Emission Rates'!#REF!)</f>
        <v>#REF!</v>
      </c>
      <c r="D1774" s="269" t="e">
        <f>IF('Unit Types - Emission Rates'!#REF!=0,"",'Unit Types - Emission Rates'!#REF!)</f>
        <v>#REF!</v>
      </c>
      <c r="E1774" s="269" t="e">
        <f>IF('Unit Types - Emission Rates'!#REF!="","",'Unit Types - Emission Rates'!#REF!)</f>
        <v>#REF!</v>
      </c>
      <c r="F1774" s="269" t="e">
        <f>IF('Unit Types - Emission Rates'!#REF!="","",'Unit Types - Emission Rates'!#REF!)</f>
        <v>#REF!</v>
      </c>
      <c r="G1774" s="261"/>
      <c r="H1774" s="262"/>
      <c r="I1774" s="259"/>
    </row>
    <row r="1775" spans="1:9" x14ac:dyDescent="0.2">
      <c r="A1775" s="265" t="s">
        <v>433</v>
      </c>
      <c r="B1775" s="269" t="e">
        <f>IF('Unit Types - Emission Rates'!#REF!=0,"",'Unit Types - Emission Rates'!#REF!)</f>
        <v>#REF!</v>
      </c>
      <c r="C1775" s="269" t="e">
        <f>IF('Unit Types - Emission Rates'!#REF!=0,"",'Unit Types - Emission Rates'!#REF!)</f>
        <v>#REF!</v>
      </c>
      <c r="D1775" s="269" t="e">
        <f>IF('Unit Types - Emission Rates'!#REF!=0,"",'Unit Types - Emission Rates'!#REF!)</f>
        <v>#REF!</v>
      </c>
      <c r="E1775" s="269" t="e">
        <f>IF('Unit Types - Emission Rates'!#REF!="","",'Unit Types - Emission Rates'!#REF!)</f>
        <v>#REF!</v>
      </c>
      <c r="F1775" s="269" t="e">
        <f>IF('Unit Types - Emission Rates'!#REF!="","",'Unit Types - Emission Rates'!#REF!)</f>
        <v>#REF!</v>
      </c>
      <c r="G1775" s="261"/>
      <c r="H1775" s="262"/>
      <c r="I1775" s="259"/>
    </row>
    <row r="1776" spans="1:9" x14ac:dyDescent="0.2">
      <c r="A1776" s="265" t="s">
        <v>433</v>
      </c>
      <c r="B1776" s="269" t="e">
        <f>IF('Unit Types - Emission Rates'!#REF!=0,"",'Unit Types - Emission Rates'!#REF!)</f>
        <v>#REF!</v>
      </c>
      <c r="C1776" s="269" t="e">
        <f>IF('Unit Types - Emission Rates'!#REF!=0,"",'Unit Types - Emission Rates'!#REF!)</f>
        <v>#REF!</v>
      </c>
      <c r="D1776" s="269" t="e">
        <f>IF('Unit Types - Emission Rates'!#REF!=0,"",'Unit Types - Emission Rates'!#REF!)</f>
        <v>#REF!</v>
      </c>
      <c r="E1776" s="269" t="e">
        <f>IF('Unit Types - Emission Rates'!#REF!="","",'Unit Types - Emission Rates'!#REF!)</f>
        <v>#REF!</v>
      </c>
      <c r="F1776" s="269" t="e">
        <f>IF('Unit Types - Emission Rates'!#REF!="","",'Unit Types - Emission Rates'!#REF!)</f>
        <v>#REF!</v>
      </c>
      <c r="G1776" s="261"/>
      <c r="H1776" s="262"/>
      <c r="I1776" s="259"/>
    </row>
    <row r="1777" spans="1:9" x14ac:dyDescent="0.2">
      <c r="A1777" s="265" t="s">
        <v>433</v>
      </c>
      <c r="B1777" s="269" t="e">
        <f>IF('Unit Types - Emission Rates'!#REF!=0,"",'Unit Types - Emission Rates'!#REF!)</f>
        <v>#REF!</v>
      </c>
      <c r="C1777" s="269" t="e">
        <f>IF('Unit Types - Emission Rates'!#REF!=0,"",'Unit Types - Emission Rates'!#REF!)</f>
        <v>#REF!</v>
      </c>
      <c r="D1777" s="269" t="e">
        <f>IF('Unit Types - Emission Rates'!#REF!=0,"",'Unit Types - Emission Rates'!#REF!)</f>
        <v>#REF!</v>
      </c>
      <c r="E1777" s="269" t="e">
        <f>IF('Unit Types - Emission Rates'!#REF!="","",'Unit Types - Emission Rates'!#REF!)</f>
        <v>#REF!</v>
      </c>
      <c r="F1777" s="269" t="e">
        <f>IF('Unit Types - Emission Rates'!#REF!="","",'Unit Types - Emission Rates'!#REF!)</f>
        <v>#REF!</v>
      </c>
      <c r="G1777" s="261"/>
      <c r="H1777" s="262"/>
      <c r="I1777" s="259"/>
    </row>
    <row r="1778" spans="1:9" x14ac:dyDescent="0.2">
      <c r="A1778" s="265" t="s">
        <v>433</v>
      </c>
      <c r="B1778" s="269" t="e">
        <f>IF('Unit Types - Emission Rates'!#REF!=0,"",'Unit Types - Emission Rates'!#REF!)</f>
        <v>#REF!</v>
      </c>
      <c r="C1778" s="269" t="e">
        <f>IF('Unit Types - Emission Rates'!#REF!=0,"",'Unit Types - Emission Rates'!#REF!)</f>
        <v>#REF!</v>
      </c>
      <c r="D1778" s="269" t="e">
        <f>IF('Unit Types - Emission Rates'!#REF!=0,"",'Unit Types - Emission Rates'!#REF!)</f>
        <v>#REF!</v>
      </c>
      <c r="E1778" s="269" t="e">
        <f>IF('Unit Types - Emission Rates'!#REF!="","",'Unit Types - Emission Rates'!#REF!)</f>
        <v>#REF!</v>
      </c>
      <c r="F1778" s="269" t="e">
        <f>IF('Unit Types - Emission Rates'!#REF!="","",'Unit Types - Emission Rates'!#REF!)</f>
        <v>#REF!</v>
      </c>
      <c r="G1778" s="261"/>
      <c r="H1778" s="262"/>
      <c r="I1778" s="259"/>
    </row>
    <row r="1779" spans="1:9" x14ac:dyDescent="0.2">
      <c r="A1779" s="265" t="s">
        <v>433</v>
      </c>
      <c r="B1779" s="269" t="e">
        <f>IF('Unit Types - Emission Rates'!#REF!=0,"",'Unit Types - Emission Rates'!#REF!)</f>
        <v>#REF!</v>
      </c>
      <c r="C1779" s="269" t="e">
        <f>IF('Unit Types - Emission Rates'!#REF!=0,"",'Unit Types - Emission Rates'!#REF!)</f>
        <v>#REF!</v>
      </c>
      <c r="D1779" s="269" t="e">
        <f>IF('Unit Types - Emission Rates'!#REF!=0,"",'Unit Types - Emission Rates'!#REF!)</f>
        <v>#REF!</v>
      </c>
      <c r="E1779" s="269" t="e">
        <f>IF('Unit Types - Emission Rates'!#REF!="","",'Unit Types - Emission Rates'!#REF!)</f>
        <v>#REF!</v>
      </c>
      <c r="F1779" s="269" t="e">
        <f>IF('Unit Types - Emission Rates'!#REF!="","",'Unit Types - Emission Rates'!#REF!)</f>
        <v>#REF!</v>
      </c>
      <c r="G1779" s="261"/>
      <c r="H1779" s="262"/>
      <c r="I1779" s="259"/>
    </row>
    <row r="1780" spans="1:9" x14ac:dyDescent="0.2">
      <c r="A1780" s="265" t="s">
        <v>433</v>
      </c>
      <c r="B1780" s="269" t="e">
        <f>IF('Unit Types - Emission Rates'!#REF!=0,"",'Unit Types - Emission Rates'!#REF!)</f>
        <v>#REF!</v>
      </c>
      <c r="C1780" s="269" t="e">
        <f>IF('Unit Types - Emission Rates'!#REF!=0,"",'Unit Types - Emission Rates'!#REF!)</f>
        <v>#REF!</v>
      </c>
      <c r="D1780" s="269" t="e">
        <f>IF('Unit Types - Emission Rates'!#REF!=0,"",'Unit Types - Emission Rates'!#REF!)</f>
        <v>#REF!</v>
      </c>
      <c r="E1780" s="269" t="e">
        <f>IF('Unit Types - Emission Rates'!#REF!="","",'Unit Types - Emission Rates'!#REF!)</f>
        <v>#REF!</v>
      </c>
      <c r="F1780" s="269" t="e">
        <f>IF('Unit Types - Emission Rates'!#REF!="","",'Unit Types - Emission Rates'!#REF!)</f>
        <v>#REF!</v>
      </c>
      <c r="G1780" s="261"/>
      <c r="H1780" s="262"/>
      <c r="I1780" s="259"/>
    </row>
    <row r="1781" spans="1:9" x14ac:dyDescent="0.2">
      <c r="A1781" s="265" t="s">
        <v>433</v>
      </c>
      <c r="B1781" s="269" t="e">
        <f>IF('Unit Types - Emission Rates'!#REF!=0,"",'Unit Types - Emission Rates'!#REF!)</f>
        <v>#REF!</v>
      </c>
      <c r="C1781" s="269" t="e">
        <f>IF('Unit Types - Emission Rates'!#REF!=0,"",'Unit Types - Emission Rates'!#REF!)</f>
        <v>#REF!</v>
      </c>
      <c r="D1781" s="269" t="e">
        <f>IF('Unit Types - Emission Rates'!#REF!=0,"",'Unit Types - Emission Rates'!#REF!)</f>
        <v>#REF!</v>
      </c>
      <c r="E1781" s="269" t="e">
        <f>IF('Unit Types - Emission Rates'!#REF!="","",'Unit Types - Emission Rates'!#REF!)</f>
        <v>#REF!</v>
      </c>
      <c r="F1781" s="269" t="e">
        <f>IF('Unit Types - Emission Rates'!#REF!="","",'Unit Types - Emission Rates'!#REF!)</f>
        <v>#REF!</v>
      </c>
      <c r="G1781" s="261"/>
      <c r="H1781" s="262"/>
      <c r="I1781" s="259"/>
    </row>
    <row r="1782" spans="1:9" x14ac:dyDescent="0.2">
      <c r="A1782" s="265" t="s">
        <v>433</v>
      </c>
      <c r="B1782" s="269" t="e">
        <f>IF('Unit Types - Emission Rates'!#REF!=0,"",'Unit Types - Emission Rates'!#REF!)</f>
        <v>#REF!</v>
      </c>
      <c r="C1782" s="269" t="e">
        <f>IF('Unit Types - Emission Rates'!#REF!=0,"",'Unit Types - Emission Rates'!#REF!)</f>
        <v>#REF!</v>
      </c>
      <c r="D1782" s="269" t="e">
        <f>IF('Unit Types - Emission Rates'!#REF!=0,"",'Unit Types - Emission Rates'!#REF!)</f>
        <v>#REF!</v>
      </c>
      <c r="E1782" s="269" t="e">
        <f>IF('Unit Types - Emission Rates'!#REF!="","",'Unit Types - Emission Rates'!#REF!)</f>
        <v>#REF!</v>
      </c>
      <c r="F1782" s="269" t="e">
        <f>IF('Unit Types - Emission Rates'!#REF!="","",'Unit Types - Emission Rates'!#REF!)</f>
        <v>#REF!</v>
      </c>
      <c r="G1782" s="261"/>
      <c r="H1782" s="262"/>
      <c r="I1782" s="259"/>
    </row>
    <row r="1783" spans="1:9" x14ac:dyDescent="0.2">
      <c r="A1783" s="265" t="s">
        <v>433</v>
      </c>
      <c r="B1783" s="269" t="e">
        <f>IF('Unit Types - Emission Rates'!#REF!=0,"",'Unit Types - Emission Rates'!#REF!)</f>
        <v>#REF!</v>
      </c>
      <c r="C1783" s="269" t="e">
        <f>IF('Unit Types - Emission Rates'!#REF!=0,"",'Unit Types - Emission Rates'!#REF!)</f>
        <v>#REF!</v>
      </c>
      <c r="D1783" s="269" t="e">
        <f>IF('Unit Types - Emission Rates'!#REF!=0,"",'Unit Types - Emission Rates'!#REF!)</f>
        <v>#REF!</v>
      </c>
      <c r="E1783" s="269" t="e">
        <f>IF('Unit Types - Emission Rates'!#REF!="","",'Unit Types - Emission Rates'!#REF!)</f>
        <v>#REF!</v>
      </c>
      <c r="F1783" s="269" t="e">
        <f>IF('Unit Types - Emission Rates'!#REF!="","",'Unit Types - Emission Rates'!#REF!)</f>
        <v>#REF!</v>
      </c>
      <c r="G1783" s="261"/>
      <c r="H1783" s="262"/>
      <c r="I1783" s="259"/>
    </row>
    <row r="1784" spans="1:9" x14ac:dyDescent="0.2">
      <c r="A1784" s="265" t="s">
        <v>433</v>
      </c>
      <c r="B1784" s="269" t="e">
        <f>IF('Unit Types - Emission Rates'!#REF!=0,"",'Unit Types - Emission Rates'!#REF!)</f>
        <v>#REF!</v>
      </c>
      <c r="C1784" s="269" t="e">
        <f>IF('Unit Types - Emission Rates'!#REF!=0,"",'Unit Types - Emission Rates'!#REF!)</f>
        <v>#REF!</v>
      </c>
      <c r="D1784" s="269" t="e">
        <f>IF('Unit Types - Emission Rates'!#REF!=0,"",'Unit Types - Emission Rates'!#REF!)</f>
        <v>#REF!</v>
      </c>
      <c r="E1784" s="269" t="e">
        <f>IF('Unit Types - Emission Rates'!#REF!="","",'Unit Types - Emission Rates'!#REF!)</f>
        <v>#REF!</v>
      </c>
      <c r="F1784" s="269" t="e">
        <f>IF('Unit Types - Emission Rates'!#REF!="","",'Unit Types - Emission Rates'!#REF!)</f>
        <v>#REF!</v>
      </c>
      <c r="G1784" s="261"/>
      <c r="H1784" s="262"/>
      <c r="I1784" s="259"/>
    </row>
    <row r="1785" spans="1:9" x14ac:dyDescent="0.2">
      <c r="A1785" s="265" t="s">
        <v>433</v>
      </c>
      <c r="B1785" s="269" t="e">
        <f>IF('Unit Types - Emission Rates'!#REF!=0,"",'Unit Types - Emission Rates'!#REF!)</f>
        <v>#REF!</v>
      </c>
      <c r="C1785" s="269" t="e">
        <f>IF('Unit Types - Emission Rates'!#REF!=0,"",'Unit Types - Emission Rates'!#REF!)</f>
        <v>#REF!</v>
      </c>
      <c r="D1785" s="269" t="e">
        <f>IF('Unit Types - Emission Rates'!#REF!=0,"",'Unit Types - Emission Rates'!#REF!)</f>
        <v>#REF!</v>
      </c>
      <c r="E1785" s="269" t="e">
        <f>IF('Unit Types - Emission Rates'!#REF!="","",'Unit Types - Emission Rates'!#REF!)</f>
        <v>#REF!</v>
      </c>
      <c r="F1785" s="269" t="e">
        <f>IF('Unit Types - Emission Rates'!#REF!="","",'Unit Types - Emission Rates'!#REF!)</f>
        <v>#REF!</v>
      </c>
      <c r="G1785" s="261"/>
      <c r="H1785" s="262"/>
      <c r="I1785" s="259"/>
    </row>
    <row r="1786" spans="1:9" x14ac:dyDescent="0.2">
      <c r="A1786" s="265" t="s">
        <v>433</v>
      </c>
      <c r="B1786" s="269" t="e">
        <f>IF('Unit Types - Emission Rates'!#REF!=0,"",'Unit Types - Emission Rates'!#REF!)</f>
        <v>#REF!</v>
      </c>
      <c r="C1786" s="269" t="e">
        <f>IF('Unit Types - Emission Rates'!#REF!=0,"",'Unit Types - Emission Rates'!#REF!)</f>
        <v>#REF!</v>
      </c>
      <c r="D1786" s="269" t="e">
        <f>IF('Unit Types - Emission Rates'!#REF!=0,"",'Unit Types - Emission Rates'!#REF!)</f>
        <v>#REF!</v>
      </c>
      <c r="E1786" s="269" t="e">
        <f>IF('Unit Types - Emission Rates'!#REF!="","",'Unit Types - Emission Rates'!#REF!)</f>
        <v>#REF!</v>
      </c>
      <c r="F1786" s="269" t="e">
        <f>IF('Unit Types - Emission Rates'!#REF!="","",'Unit Types - Emission Rates'!#REF!)</f>
        <v>#REF!</v>
      </c>
      <c r="G1786" s="261"/>
      <c r="H1786" s="262"/>
      <c r="I1786" s="259"/>
    </row>
    <row r="1787" spans="1:9" x14ac:dyDescent="0.2">
      <c r="A1787" s="265" t="s">
        <v>433</v>
      </c>
      <c r="B1787" s="269" t="e">
        <f>IF('Unit Types - Emission Rates'!#REF!=0,"",'Unit Types - Emission Rates'!#REF!)</f>
        <v>#REF!</v>
      </c>
      <c r="C1787" s="269" t="e">
        <f>IF('Unit Types - Emission Rates'!#REF!=0,"",'Unit Types - Emission Rates'!#REF!)</f>
        <v>#REF!</v>
      </c>
      <c r="D1787" s="269" t="e">
        <f>IF('Unit Types - Emission Rates'!#REF!=0,"",'Unit Types - Emission Rates'!#REF!)</f>
        <v>#REF!</v>
      </c>
      <c r="E1787" s="269" t="e">
        <f>IF('Unit Types - Emission Rates'!#REF!="","",'Unit Types - Emission Rates'!#REF!)</f>
        <v>#REF!</v>
      </c>
      <c r="F1787" s="269" t="e">
        <f>IF('Unit Types - Emission Rates'!#REF!="","",'Unit Types - Emission Rates'!#REF!)</f>
        <v>#REF!</v>
      </c>
      <c r="G1787" s="261"/>
      <c r="H1787" s="262"/>
      <c r="I1787" s="259"/>
    </row>
    <row r="1788" spans="1:9" x14ac:dyDescent="0.2">
      <c r="A1788" s="265" t="s">
        <v>433</v>
      </c>
      <c r="B1788" s="269" t="e">
        <f>IF('Unit Types - Emission Rates'!#REF!=0,"",'Unit Types - Emission Rates'!#REF!)</f>
        <v>#REF!</v>
      </c>
      <c r="C1788" s="269" t="e">
        <f>IF('Unit Types - Emission Rates'!#REF!=0,"",'Unit Types - Emission Rates'!#REF!)</f>
        <v>#REF!</v>
      </c>
      <c r="D1788" s="269" t="e">
        <f>IF('Unit Types - Emission Rates'!#REF!=0,"",'Unit Types - Emission Rates'!#REF!)</f>
        <v>#REF!</v>
      </c>
      <c r="E1788" s="269" t="e">
        <f>IF('Unit Types - Emission Rates'!#REF!="","",'Unit Types - Emission Rates'!#REF!)</f>
        <v>#REF!</v>
      </c>
      <c r="F1788" s="269" t="e">
        <f>IF('Unit Types - Emission Rates'!#REF!="","",'Unit Types - Emission Rates'!#REF!)</f>
        <v>#REF!</v>
      </c>
      <c r="G1788" s="261"/>
      <c r="H1788" s="262"/>
      <c r="I1788" s="259"/>
    </row>
    <row r="1789" spans="1:9" x14ac:dyDescent="0.2">
      <c r="A1789" s="265" t="s">
        <v>433</v>
      </c>
      <c r="B1789" s="269" t="e">
        <f>IF('Unit Types - Emission Rates'!#REF!=0,"",'Unit Types - Emission Rates'!#REF!)</f>
        <v>#REF!</v>
      </c>
      <c r="C1789" s="269" t="e">
        <f>IF('Unit Types - Emission Rates'!#REF!=0,"",'Unit Types - Emission Rates'!#REF!)</f>
        <v>#REF!</v>
      </c>
      <c r="D1789" s="269" t="e">
        <f>IF('Unit Types - Emission Rates'!#REF!=0,"",'Unit Types - Emission Rates'!#REF!)</f>
        <v>#REF!</v>
      </c>
      <c r="E1789" s="269" t="e">
        <f>IF('Unit Types - Emission Rates'!#REF!="","",'Unit Types - Emission Rates'!#REF!)</f>
        <v>#REF!</v>
      </c>
      <c r="F1789" s="269" t="e">
        <f>IF('Unit Types - Emission Rates'!#REF!="","",'Unit Types - Emission Rates'!#REF!)</f>
        <v>#REF!</v>
      </c>
      <c r="G1789" s="261"/>
      <c r="H1789" s="262"/>
      <c r="I1789" s="259"/>
    </row>
    <row r="1790" spans="1:9" x14ac:dyDescent="0.2">
      <c r="A1790" s="265" t="s">
        <v>433</v>
      </c>
      <c r="B1790" s="269" t="e">
        <f>IF('Unit Types - Emission Rates'!#REF!=0,"",'Unit Types - Emission Rates'!#REF!)</f>
        <v>#REF!</v>
      </c>
      <c r="C1790" s="269" t="e">
        <f>IF('Unit Types - Emission Rates'!#REF!=0,"",'Unit Types - Emission Rates'!#REF!)</f>
        <v>#REF!</v>
      </c>
      <c r="D1790" s="269" t="e">
        <f>IF('Unit Types - Emission Rates'!#REF!=0,"",'Unit Types - Emission Rates'!#REF!)</f>
        <v>#REF!</v>
      </c>
      <c r="E1790" s="269" t="e">
        <f>IF('Unit Types - Emission Rates'!#REF!="","",'Unit Types - Emission Rates'!#REF!)</f>
        <v>#REF!</v>
      </c>
      <c r="F1790" s="269" t="e">
        <f>IF('Unit Types - Emission Rates'!#REF!="","",'Unit Types - Emission Rates'!#REF!)</f>
        <v>#REF!</v>
      </c>
      <c r="G1790" s="261"/>
      <c r="H1790" s="262"/>
      <c r="I1790" s="259"/>
    </row>
    <row r="1791" spans="1:9" x14ac:dyDescent="0.2">
      <c r="A1791" s="265" t="s">
        <v>433</v>
      </c>
      <c r="B1791" s="269" t="e">
        <f>IF('Unit Types - Emission Rates'!#REF!=0,"",'Unit Types - Emission Rates'!#REF!)</f>
        <v>#REF!</v>
      </c>
      <c r="C1791" s="269" t="e">
        <f>IF('Unit Types - Emission Rates'!#REF!=0,"",'Unit Types - Emission Rates'!#REF!)</f>
        <v>#REF!</v>
      </c>
      <c r="D1791" s="269" t="e">
        <f>IF('Unit Types - Emission Rates'!#REF!=0,"",'Unit Types - Emission Rates'!#REF!)</f>
        <v>#REF!</v>
      </c>
      <c r="E1791" s="269" t="e">
        <f>IF('Unit Types - Emission Rates'!#REF!="","",'Unit Types - Emission Rates'!#REF!)</f>
        <v>#REF!</v>
      </c>
      <c r="F1791" s="269" t="e">
        <f>IF('Unit Types - Emission Rates'!#REF!="","",'Unit Types - Emission Rates'!#REF!)</f>
        <v>#REF!</v>
      </c>
      <c r="G1791" s="261"/>
      <c r="H1791" s="262"/>
      <c r="I1791" s="259"/>
    </row>
    <row r="1792" spans="1:9" x14ac:dyDescent="0.2">
      <c r="A1792" s="265" t="s">
        <v>433</v>
      </c>
      <c r="B1792" s="269" t="e">
        <f>IF('Unit Types - Emission Rates'!#REF!=0,"",'Unit Types - Emission Rates'!#REF!)</f>
        <v>#REF!</v>
      </c>
      <c r="C1792" s="269" t="e">
        <f>IF('Unit Types - Emission Rates'!#REF!=0,"",'Unit Types - Emission Rates'!#REF!)</f>
        <v>#REF!</v>
      </c>
      <c r="D1792" s="269" t="e">
        <f>IF('Unit Types - Emission Rates'!#REF!=0,"",'Unit Types - Emission Rates'!#REF!)</f>
        <v>#REF!</v>
      </c>
      <c r="E1792" s="269" t="e">
        <f>IF('Unit Types - Emission Rates'!#REF!="","",'Unit Types - Emission Rates'!#REF!)</f>
        <v>#REF!</v>
      </c>
      <c r="F1792" s="269" t="e">
        <f>IF('Unit Types - Emission Rates'!#REF!="","",'Unit Types - Emission Rates'!#REF!)</f>
        <v>#REF!</v>
      </c>
      <c r="G1792" s="261"/>
      <c r="H1792" s="262"/>
      <c r="I1792" s="259"/>
    </row>
    <row r="1793" spans="1:9" x14ac:dyDescent="0.2">
      <c r="A1793" s="265" t="s">
        <v>433</v>
      </c>
      <c r="B1793" s="269" t="e">
        <f>IF('Unit Types - Emission Rates'!#REF!=0,"",'Unit Types - Emission Rates'!#REF!)</f>
        <v>#REF!</v>
      </c>
      <c r="C1793" s="269" t="e">
        <f>IF('Unit Types - Emission Rates'!#REF!=0,"",'Unit Types - Emission Rates'!#REF!)</f>
        <v>#REF!</v>
      </c>
      <c r="D1793" s="269" t="e">
        <f>IF('Unit Types - Emission Rates'!#REF!=0,"",'Unit Types - Emission Rates'!#REF!)</f>
        <v>#REF!</v>
      </c>
      <c r="E1793" s="269" t="e">
        <f>IF('Unit Types - Emission Rates'!#REF!="","",'Unit Types - Emission Rates'!#REF!)</f>
        <v>#REF!</v>
      </c>
      <c r="F1793" s="269" t="e">
        <f>IF('Unit Types - Emission Rates'!#REF!="","",'Unit Types - Emission Rates'!#REF!)</f>
        <v>#REF!</v>
      </c>
      <c r="G1793" s="261"/>
      <c r="H1793" s="262"/>
      <c r="I1793" s="259"/>
    </row>
    <row r="1794" spans="1:9" x14ac:dyDescent="0.2">
      <c r="A1794" s="265" t="s">
        <v>433</v>
      </c>
      <c r="B1794" s="269" t="e">
        <f>IF('Unit Types - Emission Rates'!#REF!=0,"",'Unit Types - Emission Rates'!#REF!)</f>
        <v>#REF!</v>
      </c>
      <c r="C1794" s="269" t="e">
        <f>IF('Unit Types - Emission Rates'!#REF!=0,"",'Unit Types - Emission Rates'!#REF!)</f>
        <v>#REF!</v>
      </c>
      <c r="D1794" s="269" t="e">
        <f>IF('Unit Types - Emission Rates'!#REF!=0,"",'Unit Types - Emission Rates'!#REF!)</f>
        <v>#REF!</v>
      </c>
      <c r="E1794" s="269" t="e">
        <f>IF('Unit Types - Emission Rates'!#REF!="","",'Unit Types - Emission Rates'!#REF!)</f>
        <v>#REF!</v>
      </c>
      <c r="F1794" s="269" t="e">
        <f>IF('Unit Types - Emission Rates'!#REF!="","",'Unit Types - Emission Rates'!#REF!)</f>
        <v>#REF!</v>
      </c>
      <c r="G1794" s="261"/>
      <c r="H1794" s="262"/>
      <c r="I1794" s="259"/>
    </row>
    <row r="1795" spans="1:9" x14ac:dyDescent="0.2">
      <c r="A1795" s="265" t="s">
        <v>433</v>
      </c>
      <c r="B1795" s="269" t="e">
        <f>IF('Unit Types - Emission Rates'!#REF!=0,"",'Unit Types - Emission Rates'!#REF!)</f>
        <v>#REF!</v>
      </c>
      <c r="C1795" s="269" t="e">
        <f>IF('Unit Types - Emission Rates'!#REF!=0,"",'Unit Types - Emission Rates'!#REF!)</f>
        <v>#REF!</v>
      </c>
      <c r="D1795" s="269" t="e">
        <f>IF('Unit Types - Emission Rates'!#REF!=0,"",'Unit Types - Emission Rates'!#REF!)</f>
        <v>#REF!</v>
      </c>
      <c r="E1795" s="269" t="e">
        <f>IF('Unit Types - Emission Rates'!#REF!="","",'Unit Types - Emission Rates'!#REF!)</f>
        <v>#REF!</v>
      </c>
      <c r="F1795" s="269" t="e">
        <f>IF('Unit Types - Emission Rates'!#REF!="","",'Unit Types - Emission Rates'!#REF!)</f>
        <v>#REF!</v>
      </c>
      <c r="G1795" s="261"/>
      <c r="H1795" s="262"/>
      <c r="I1795" s="259"/>
    </row>
    <row r="1796" spans="1:9" x14ac:dyDescent="0.2">
      <c r="A1796" s="265" t="s">
        <v>433</v>
      </c>
      <c r="B1796" s="269" t="e">
        <f>IF('Unit Types - Emission Rates'!#REF!=0,"",'Unit Types - Emission Rates'!#REF!)</f>
        <v>#REF!</v>
      </c>
      <c r="C1796" s="269" t="e">
        <f>IF('Unit Types - Emission Rates'!#REF!=0,"",'Unit Types - Emission Rates'!#REF!)</f>
        <v>#REF!</v>
      </c>
      <c r="D1796" s="269" t="e">
        <f>IF('Unit Types - Emission Rates'!#REF!=0,"",'Unit Types - Emission Rates'!#REF!)</f>
        <v>#REF!</v>
      </c>
      <c r="E1796" s="269" t="e">
        <f>IF('Unit Types - Emission Rates'!#REF!="","",'Unit Types - Emission Rates'!#REF!)</f>
        <v>#REF!</v>
      </c>
      <c r="F1796" s="269" t="e">
        <f>IF('Unit Types - Emission Rates'!#REF!="","",'Unit Types - Emission Rates'!#REF!)</f>
        <v>#REF!</v>
      </c>
      <c r="G1796" s="261"/>
      <c r="H1796" s="262"/>
      <c r="I1796" s="259"/>
    </row>
    <row r="1797" spans="1:9" x14ac:dyDescent="0.2">
      <c r="A1797" s="265" t="s">
        <v>433</v>
      </c>
      <c r="B1797" s="269" t="e">
        <f>IF('Unit Types - Emission Rates'!#REF!=0,"",'Unit Types - Emission Rates'!#REF!)</f>
        <v>#REF!</v>
      </c>
      <c r="C1797" s="269" t="e">
        <f>IF('Unit Types - Emission Rates'!#REF!=0,"",'Unit Types - Emission Rates'!#REF!)</f>
        <v>#REF!</v>
      </c>
      <c r="D1797" s="269" t="e">
        <f>IF('Unit Types - Emission Rates'!#REF!=0,"",'Unit Types - Emission Rates'!#REF!)</f>
        <v>#REF!</v>
      </c>
      <c r="E1797" s="269" t="e">
        <f>IF('Unit Types - Emission Rates'!#REF!="","",'Unit Types - Emission Rates'!#REF!)</f>
        <v>#REF!</v>
      </c>
      <c r="F1797" s="269" t="e">
        <f>IF('Unit Types - Emission Rates'!#REF!="","",'Unit Types - Emission Rates'!#REF!)</f>
        <v>#REF!</v>
      </c>
      <c r="G1797" s="261"/>
      <c r="H1797" s="262"/>
      <c r="I1797" s="259"/>
    </row>
    <row r="1798" spans="1:9" x14ac:dyDescent="0.2">
      <c r="A1798" s="265" t="s">
        <v>433</v>
      </c>
      <c r="B1798" s="269" t="e">
        <f>IF('Unit Types - Emission Rates'!#REF!=0,"",'Unit Types - Emission Rates'!#REF!)</f>
        <v>#REF!</v>
      </c>
      <c r="C1798" s="269" t="e">
        <f>IF('Unit Types - Emission Rates'!#REF!=0,"",'Unit Types - Emission Rates'!#REF!)</f>
        <v>#REF!</v>
      </c>
      <c r="D1798" s="269" t="e">
        <f>IF('Unit Types - Emission Rates'!#REF!=0,"",'Unit Types - Emission Rates'!#REF!)</f>
        <v>#REF!</v>
      </c>
      <c r="E1798" s="269" t="e">
        <f>IF('Unit Types - Emission Rates'!#REF!="","",'Unit Types - Emission Rates'!#REF!)</f>
        <v>#REF!</v>
      </c>
      <c r="F1798" s="269" t="e">
        <f>IF('Unit Types - Emission Rates'!#REF!="","",'Unit Types - Emission Rates'!#REF!)</f>
        <v>#REF!</v>
      </c>
      <c r="G1798" s="261"/>
      <c r="H1798" s="262"/>
      <c r="I1798" s="259"/>
    </row>
    <row r="1799" spans="1:9" x14ac:dyDescent="0.2">
      <c r="A1799" s="265" t="s">
        <v>433</v>
      </c>
      <c r="B1799" s="269" t="e">
        <f>IF('Unit Types - Emission Rates'!#REF!=0,"",'Unit Types - Emission Rates'!#REF!)</f>
        <v>#REF!</v>
      </c>
      <c r="C1799" s="269" t="e">
        <f>IF('Unit Types - Emission Rates'!#REF!=0,"",'Unit Types - Emission Rates'!#REF!)</f>
        <v>#REF!</v>
      </c>
      <c r="D1799" s="269" t="e">
        <f>IF('Unit Types - Emission Rates'!#REF!=0,"",'Unit Types - Emission Rates'!#REF!)</f>
        <v>#REF!</v>
      </c>
      <c r="E1799" s="269" t="e">
        <f>IF('Unit Types - Emission Rates'!#REF!="","",'Unit Types - Emission Rates'!#REF!)</f>
        <v>#REF!</v>
      </c>
      <c r="F1799" s="269" t="e">
        <f>IF('Unit Types - Emission Rates'!#REF!="","",'Unit Types - Emission Rates'!#REF!)</f>
        <v>#REF!</v>
      </c>
      <c r="G1799" s="261"/>
      <c r="H1799" s="262"/>
      <c r="I1799" s="259"/>
    </row>
    <row r="1800" spans="1:9" x14ac:dyDescent="0.2">
      <c r="A1800" s="265" t="s">
        <v>433</v>
      </c>
      <c r="B1800" s="269" t="e">
        <f>IF('Unit Types - Emission Rates'!#REF!=0,"",'Unit Types - Emission Rates'!#REF!)</f>
        <v>#REF!</v>
      </c>
      <c r="C1800" s="269" t="e">
        <f>IF('Unit Types - Emission Rates'!#REF!=0,"",'Unit Types - Emission Rates'!#REF!)</f>
        <v>#REF!</v>
      </c>
      <c r="D1800" s="269" t="e">
        <f>IF('Unit Types - Emission Rates'!#REF!=0,"",'Unit Types - Emission Rates'!#REF!)</f>
        <v>#REF!</v>
      </c>
      <c r="E1800" s="269" t="e">
        <f>IF('Unit Types - Emission Rates'!#REF!="","",'Unit Types - Emission Rates'!#REF!)</f>
        <v>#REF!</v>
      </c>
      <c r="F1800" s="269" t="e">
        <f>IF('Unit Types - Emission Rates'!#REF!="","",'Unit Types - Emission Rates'!#REF!)</f>
        <v>#REF!</v>
      </c>
      <c r="G1800" s="261"/>
      <c r="H1800" s="262"/>
      <c r="I1800" s="259"/>
    </row>
    <row r="1801" spans="1:9" x14ac:dyDescent="0.2">
      <c r="A1801" s="265" t="s">
        <v>433</v>
      </c>
      <c r="B1801" s="269" t="e">
        <f>IF('Unit Types - Emission Rates'!#REF!=0,"",'Unit Types - Emission Rates'!#REF!)</f>
        <v>#REF!</v>
      </c>
      <c r="C1801" s="269" t="e">
        <f>IF('Unit Types - Emission Rates'!#REF!=0,"",'Unit Types - Emission Rates'!#REF!)</f>
        <v>#REF!</v>
      </c>
      <c r="D1801" s="269" t="e">
        <f>IF('Unit Types - Emission Rates'!#REF!=0,"",'Unit Types - Emission Rates'!#REF!)</f>
        <v>#REF!</v>
      </c>
      <c r="E1801" s="269" t="e">
        <f>IF('Unit Types - Emission Rates'!#REF!="","",'Unit Types - Emission Rates'!#REF!)</f>
        <v>#REF!</v>
      </c>
      <c r="F1801" s="269" t="e">
        <f>IF('Unit Types - Emission Rates'!#REF!="","",'Unit Types - Emission Rates'!#REF!)</f>
        <v>#REF!</v>
      </c>
      <c r="G1801" s="261"/>
      <c r="H1801" s="262"/>
      <c r="I1801" s="259"/>
    </row>
    <row r="1802" spans="1:9" x14ac:dyDescent="0.2">
      <c r="A1802" s="265" t="s">
        <v>433</v>
      </c>
      <c r="B1802" s="269" t="e">
        <f>IF('Unit Types - Emission Rates'!#REF!=0,"",'Unit Types - Emission Rates'!#REF!)</f>
        <v>#REF!</v>
      </c>
      <c r="C1802" s="269" t="e">
        <f>IF('Unit Types - Emission Rates'!#REF!=0,"",'Unit Types - Emission Rates'!#REF!)</f>
        <v>#REF!</v>
      </c>
      <c r="D1802" s="269" t="e">
        <f>IF('Unit Types - Emission Rates'!#REF!=0,"",'Unit Types - Emission Rates'!#REF!)</f>
        <v>#REF!</v>
      </c>
      <c r="E1802" s="269" t="e">
        <f>IF('Unit Types - Emission Rates'!#REF!="","",'Unit Types - Emission Rates'!#REF!)</f>
        <v>#REF!</v>
      </c>
      <c r="F1802" s="269" t="e">
        <f>IF('Unit Types - Emission Rates'!#REF!="","",'Unit Types - Emission Rates'!#REF!)</f>
        <v>#REF!</v>
      </c>
      <c r="G1802" s="261"/>
      <c r="H1802" s="262"/>
      <c r="I1802" s="259"/>
    </row>
    <row r="1803" spans="1:9" x14ac:dyDescent="0.2">
      <c r="A1803" s="265" t="s">
        <v>433</v>
      </c>
      <c r="B1803" s="269" t="e">
        <f>IF('Unit Types - Emission Rates'!#REF!=0,"",'Unit Types - Emission Rates'!#REF!)</f>
        <v>#REF!</v>
      </c>
      <c r="C1803" s="269" t="e">
        <f>IF('Unit Types - Emission Rates'!#REF!=0,"",'Unit Types - Emission Rates'!#REF!)</f>
        <v>#REF!</v>
      </c>
      <c r="D1803" s="269" t="e">
        <f>IF('Unit Types - Emission Rates'!#REF!=0,"",'Unit Types - Emission Rates'!#REF!)</f>
        <v>#REF!</v>
      </c>
      <c r="E1803" s="269" t="e">
        <f>IF('Unit Types - Emission Rates'!#REF!="","",'Unit Types - Emission Rates'!#REF!)</f>
        <v>#REF!</v>
      </c>
      <c r="F1803" s="269" t="e">
        <f>IF('Unit Types - Emission Rates'!#REF!="","",'Unit Types - Emission Rates'!#REF!)</f>
        <v>#REF!</v>
      </c>
      <c r="G1803" s="261"/>
      <c r="H1803" s="262"/>
      <c r="I1803" s="259"/>
    </row>
    <row r="1804" spans="1:9" x14ac:dyDescent="0.2">
      <c r="A1804" s="265" t="s">
        <v>433</v>
      </c>
      <c r="B1804" s="269" t="e">
        <f>IF('Unit Types - Emission Rates'!#REF!=0,"",'Unit Types - Emission Rates'!#REF!)</f>
        <v>#REF!</v>
      </c>
      <c r="C1804" s="269" t="e">
        <f>IF('Unit Types - Emission Rates'!#REF!=0,"",'Unit Types - Emission Rates'!#REF!)</f>
        <v>#REF!</v>
      </c>
      <c r="D1804" s="269" t="e">
        <f>IF('Unit Types - Emission Rates'!#REF!=0,"",'Unit Types - Emission Rates'!#REF!)</f>
        <v>#REF!</v>
      </c>
      <c r="E1804" s="269" t="e">
        <f>IF('Unit Types - Emission Rates'!#REF!="","",'Unit Types - Emission Rates'!#REF!)</f>
        <v>#REF!</v>
      </c>
      <c r="F1804" s="269" t="e">
        <f>IF('Unit Types - Emission Rates'!#REF!="","",'Unit Types - Emission Rates'!#REF!)</f>
        <v>#REF!</v>
      </c>
      <c r="G1804" s="261"/>
      <c r="H1804" s="262"/>
      <c r="I1804" s="259"/>
    </row>
    <row r="1805" spans="1:9" x14ac:dyDescent="0.2">
      <c r="A1805" s="265" t="s">
        <v>433</v>
      </c>
      <c r="B1805" s="269" t="e">
        <f>IF('Unit Types - Emission Rates'!#REF!=0,"",'Unit Types - Emission Rates'!#REF!)</f>
        <v>#REF!</v>
      </c>
      <c r="C1805" s="269" t="e">
        <f>IF('Unit Types - Emission Rates'!#REF!=0,"",'Unit Types - Emission Rates'!#REF!)</f>
        <v>#REF!</v>
      </c>
      <c r="D1805" s="269" t="e">
        <f>IF('Unit Types - Emission Rates'!#REF!=0,"",'Unit Types - Emission Rates'!#REF!)</f>
        <v>#REF!</v>
      </c>
      <c r="E1805" s="269" t="e">
        <f>IF('Unit Types - Emission Rates'!#REF!="","",'Unit Types - Emission Rates'!#REF!)</f>
        <v>#REF!</v>
      </c>
      <c r="F1805" s="269" t="e">
        <f>IF('Unit Types - Emission Rates'!#REF!="","",'Unit Types - Emission Rates'!#REF!)</f>
        <v>#REF!</v>
      </c>
      <c r="G1805" s="261"/>
      <c r="H1805" s="262"/>
      <c r="I1805" s="259"/>
    </row>
    <row r="1806" spans="1:9" x14ac:dyDescent="0.2">
      <c r="A1806" s="265" t="s">
        <v>433</v>
      </c>
      <c r="B1806" s="269" t="e">
        <f>IF('Unit Types - Emission Rates'!#REF!=0,"",'Unit Types - Emission Rates'!#REF!)</f>
        <v>#REF!</v>
      </c>
      <c r="C1806" s="269" t="e">
        <f>IF('Unit Types - Emission Rates'!#REF!=0,"",'Unit Types - Emission Rates'!#REF!)</f>
        <v>#REF!</v>
      </c>
      <c r="D1806" s="269" t="e">
        <f>IF('Unit Types - Emission Rates'!#REF!=0,"",'Unit Types - Emission Rates'!#REF!)</f>
        <v>#REF!</v>
      </c>
      <c r="E1806" s="269" t="e">
        <f>IF('Unit Types - Emission Rates'!#REF!="","",'Unit Types - Emission Rates'!#REF!)</f>
        <v>#REF!</v>
      </c>
      <c r="F1806" s="269" t="e">
        <f>IF('Unit Types - Emission Rates'!#REF!="","",'Unit Types - Emission Rates'!#REF!)</f>
        <v>#REF!</v>
      </c>
      <c r="G1806" s="261"/>
      <c r="H1806" s="262"/>
      <c r="I1806" s="259"/>
    </row>
    <row r="1807" spans="1:9" x14ac:dyDescent="0.2">
      <c r="A1807" s="265" t="s">
        <v>433</v>
      </c>
      <c r="B1807" s="269" t="e">
        <f>IF('Unit Types - Emission Rates'!#REF!=0,"",'Unit Types - Emission Rates'!#REF!)</f>
        <v>#REF!</v>
      </c>
      <c r="C1807" s="269" t="e">
        <f>IF('Unit Types - Emission Rates'!#REF!=0,"",'Unit Types - Emission Rates'!#REF!)</f>
        <v>#REF!</v>
      </c>
      <c r="D1807" s="269" t="e">
        <f>IF('Unit Types - Emission Rates'!#REF!=0,"",'Unit Types - Emission Rates'!#REF!)</f>
        <v>#REF!</v>
      </c>
      <c r="E1807" s="269" t="e">
        <f>IF('Unit Types - Emission Rates'!#REF!="","",'Unit Types - Emission Rates'!#REF!)</f>
        <v>#REF!</v>
      </c>
      <c r="F1807" s="269" t="e">
        <f>IF('Unit Types - Emission Rates'!#REF!="","",'Unit Types - Emission Rates'!#REF!)</f>
        <v>#REF!</v>
      </c>
      <c r="G1807" s="261"/>
      <c r="H1807" s="262"/>
      <c r="I1807" s="259"/>
    </row>
    <row r="1808" spans="1:9" x14ac:dyDescent="0.2">
      <c r="A1808" s="265" t="s">
        <v>433</v>
      </c>
      <c r="B1808" s="269" t="e">
        <f>IF('Unit Types - Emission Rates'!#REF!=0,"",'Unit Types - Emission Rates'!#REF!)</f>
        <v>#REF!</v>
      </c>
      <c r="C1808" s="269" t="e">
        <f>IF('Unit Types - Emission Rates'!#REF!=0,"",'Unit Types - Emission Rates'!#REF!)</f>
        <v>#REF!</v>
      </c>
      <c r="D1808" s="269" t="e">
        <f>IF('Unit Types - Emission Rates'!#REF!=0,"",'Unit Types - Emission Rates'!#REF!)</f>
        <v>#REF!</v>
      </c>
      <c r="E1808" s="269" t="e">
        <f>IF('Unit Types - Emission Rates'!#REF!="","",'Unit Types - Emission Rates'!#REF!)</f>
        <v>#REF!</v>
      </c>
      <c r="F1808" s="269" t="e">
        <f>IF('Unit Types - Emission Rates'!#REF!="","",'Unit Types - Emission Rates'!#REF!)</f>
        <v>#REF!</v>
      </c>
      <c r="G1808" s="261"/>
      <c r="H1808" s="262"/>
      <c r="I1808" s="259"/>
    </row>
    <row r="1809" spans="1:9" x14ac:dyDescent="0.2">
      <c r="A1809" s="265" t="s">
        <v>433</v>
      </c>
      <c r="B1809" s="269" t="e">
        <f>IF('Unit Types - Emission Rates'!#REF!=0,"",'Unit Types - Emission Rates'!#REF!)</f>
        <v>#REF!</v>
      </c>
      <c r="C1809" s="269" t="e">
        <f>IF('Unit Types - Emission Rates'!#REF!=0,"",'Unit Types - Emission Rates'!#REF!)</f>
        <v>#REF!</v>
      </c>
      <c r="D1809" s="269" t="e">
        <f>IF('Unit Types - Emission Rates'!#REF!=0,"",'Unit Types - Emission Rates'!#REF!)</f>
        <v>#REF!</v>
      </c>
      <c r="E1809" s="269" t="e">
        <f>IF('Unit Types - Emission Rates'!#REF!="","",'Unit Types - Emission Rates'!#REF!)</f>
        <v>#REF!</v>
      </c>
      <c r="F1809" s="269" t="e">
        <f>IF('Unit Types - Emission Rates'!#REF!="","",'Unit Types - Emission Rates'!#REF!)</f>
        <v>#REF!</v>
      </c>
      <c r="G1809" s="261"/>
      <c r="H1809" s="262"/>
      <c r="I1809" s="259"/>
    </row>
    <row r="1810" spans="1:9" x14ac:dyDescent="0.2">
      <c r="A1810" s="265" t="s">
        <v>433</v>
      </c>
      <c r="B1810" s="269" t="e">
        <f>IF('Unit Types - Emission Rates'!#REF!=0,"",'Unit Types - Emission Rates'!#REF!)</f>
        <v>#REF!</v>
      </c>
      <c r="C1810" s="269" t="e">
        <f>IF('Unit Types - Emission Rates'!#REF!=0,"",'Unit Types - Emission Rates'!#REF!)</f>
        <v>#REF!</v>
      </c>
      <c r="D1810" s="269" t="e">
        <f>IF('Unit Types - Emission Rates'!#REF!=0,"",'Unit Types - Emission Rates'!#REF!)</f>
        <v>#REF!</v>
      </c>
      <c r="E1810" s="269" t="e">
        <f>IF('Unit Types - Emission Rates'!#REF!="","",'Unit Types - Emission Rates'!#REF!)</f>
        <v>#REF!</v>
      </c>
      <c r="F1810" s="269" t="e">
        <f>IF('Unit Types - Emission Rates'!#REF!="","",'Unit Types - Emission Rates'!#REF!)</f>
        <v>#REF!</v>
      </c>
      <c r="G1810" s="261"/>
      <c r="H1810" s="262"/>
      <c r="I1810" s="259"/>
    </row>
    <row r="1811" spans="1:9" x14ac:dyDescent="0.2">
      <c r="A1811" s="265" t="s">
        <v>433</v>
      </c>
      <c r="B1811" s="269" t="e">
        <f>IF('Unit Types - Emission Rates'!#REF!=0,"",'Unit Types - Emission Rates'!#REF!)</f>
        <v>#REF!</v>
      </c>
      <c r="C1811" s="269" t="e">
        <f>IF('Unit Types - Emission Rates'!#REF!=0,"",'Unit Types - Emission Rates'!#REF!)</f>
        <v>#REF!</v>
      </c>
      <c r="D1811" s="269" t="e">
        <f>IF('Unit Types - Emission Rates'!#REF!=0,"",'Unit Types - Emission Rates'!#REF!)</f>
        <v>#REF!</v>
      </c>
      <c r="E1811" s="269" t="e">
        <f>IF('Unit Types - Emission Rates'!#REF!="","",'Unit Types - Emission Rates'!#REF!)</f>
        <v>#REF!</v>
      </c>
      <c r="F1811" s="269" t="e">
        <f>IF('Unit Types - Emission Rates'!#REF!="","",'Unit Types - Emission Rates'!#REF!)</f>
        <v>#REF!</v>
      </c>
      <c r="G1811" s="261"/>
      <c r="H1811" s="262"/>
      <c r="I1811" s="259"/>
    </row>
    <row r="1812" spans="1:9" x14ac:dyDescent="0.2">
      <c r="A1812" s="265" t="s">
        <v>433</v>
      </c>
      <c r="B1812" s="269" t="e">
        <f>IF('Unit Types - Emission Rates'!#REF!=0,"",'Unit Types - Emission Rates'!#REF!)</f>
        <v>#REF!</v>
      </c>
      <c r="C1812" s="269" t="e">
        <f>IF('Unit Types - Emission Rates'!#REF!=0,"",'Unit Types - Emission Rates'!#REF!)</f>
        <v>#REF!</v>
      </c>
      <c r="D1812" s="269" t="e">
        <f>IF('Unit Types - Emission Rates'!#REF!=0,"",'Unit Types - Emission Rates'!#REF!)</f>
        <v>#REF!</v>
      </c>
      <c r="E1812" s="269" t="e">
        <f>IF('Unit Types - Emission Rates'!#REF!="","",'Unit Types - Emission Rates'!#REF!)</f>
        <v>#REF!</v>
      </c>
      <c r="F1812" s="269" t="e">
        <f>IF('Unit Types - Emission Rates'!#REF!="","",'Unit Types - Emission Rates'!#REF!)</f>
        <v>#REF!</v>
      </c>
      <c r="G1812" s="261"/>
      <c r="H1812" s="262"/>
      <c r="I1812" s="259"/>
    </row>
    <row r="1813" spans="1:9" x14ac:dyDescent="0.2">
      <c r="A1813" s="265" t="s">
        <v>433</v>
      </c>
      <c r="B1813" s="269" t="e">
        <f>IF('Unit Types - Emission Rates'!#REF!=0,"",'Unit Types - Emission Rates'!#REF!)</f>
        <v>#REF!</v>
      </c>
      <c r="C1813" s="269" t="e">
        <f>IF('Unit Types - Emission Rates'!#REF!=0,"",'Unit Types - Emission Rates'!#REF!)</f>
        <v>#REF!</v>
      </c>
      <c r="D1813" s="269" t="e">
        <f>IF('Unit Types - Emission Rates'!#REF!=0,"",'Unit Types - Emission Rates'!#REF!)</f>
        <v>#REF!</v>
      </c>
      <c r="E1813" s="269" t="e">
        <f>IF('Unit Types - Emission Rates'!#REF!="","",'Unit Types - Emission Rates'!#REF!)</f>
        <v>#REF!</v>
      </c>
      <c r="F1813" s="269" t="e">
        <f>IF('Unit Types - Emission Rates'!#REF!="","",'Unit Types - Emission Rates'!#REF!)</f>
        <v>#REF!</v>
      </c>
      <c r="G1813" s="261"/>
      <c r="H1813" s="262"/>
      <c r="I1813" s="259"/>
    </row>
    <row r="1814" spans="1:9" x14ac:dyDescent="0.2">
      <c r="A1814" s="265" t="s">
        <v>433</v>
      </c>
      <c r="B1814" s="269" t="e">
        <f>IF('Unit Types - Emission Rates'!#REF!=0,"",'Unit Types - Emission Rates'!#REF!)</f>
        <v>#REF!</v>
      </c>
      <c r="C1814" s="269" t="e">
        <f>IF('Unit Types - Emission Rates'!#REF!=0,"",'Unit Types - Emission Rates'!#REF!)</f>
        <v>#REF!</v>
      </c>
      <c r="D1814" s="269" t="e">
        <f>IF('Unit Types - Emission Rates'!#REF!=0,"",'Unit Types - Emission Rates'!#REF!)</f>
        <v>#REF!</v>
      </c>
      <c r="E1814" s="269" t="e">
        <f>IF('Unit Types - Emission Rates'!#REF!="","",'Unit Types - Emission Rates'!#REF!)</f>
        <v>#REF!</v>
      </c>
      <c r="F1814" s="269" t="e">
        <f>IF('Unit Types - Emission Rates'!#REF!="","",'Unit Types - Emission Rates'!#REF!)</f>
        <v>#REF!</v>
      </c>
      <c r="G1814" s="261"/>
      <c r="H1814" s="262"/>
      <c r="I1814" s="259"/>
    </row>
    <row r="1815" spans="1:9" x14ac:dyDescent="0.2">
      <c r="A1815" s="265" t="s">
        <v>433</v>
      </c>
      <c r="B1815" s="269" t="e">
        <f>IF('Unit Types - Emission Rates'!#REF!=0,"",'Unit Types - Emission Rates'!#REF!)</f>
        <v>#REF!</v>
      </c>
      <c r="C1815" s="269" t="e">
        <f>IF('Unit Types - Emission Rates'!#REF!=0,"",'Unit Types - Emission Rates'!#REF!)</f>
        <v>#REF!</v>
      </c>
      <c r="D1815" s="269" t="e">
        <f>IF('Unit Types - Emission Rates'!#REF!=0,"",'Unit Types - Emission Rates'!#REF!)</f>
        <v>#REF!</v>
      </c>
      <c r="E1815" s="269" t="e">
        <f>IF('Unit Types - Emission Rates'!#REF!="","",'Unit Types - Emission Rates'!#REF!)</f>
        <v>#REF!</v>
      </c>
      <c r="F1815" s="269" t="e">
        <f>IF('Unit Types - Emission Rates'!#REF!="","",'Unit Types - Emission Rates'!#REF!)</f>
        <v>#REF!</v>
      </c>
      <c r="G1815" s="261"/>
      <c r="H1815" s="262"/>
      <c r="I1815" s="259"/>
    </row>
    <row r="1816" spans="1:9" x14ac:dyDescent="0.2">
      <c r="A1816" s="265" t="s">
        <v>433</v>
      </c>
      <c r="B1816" s="269" t="e">
        <f>IF('Unit Types - Emission Rates'!#REF!=0,"",'Unit Types - Emission Rates'!#REF!)</f>
        <v>#REF!</v>
      </c>
      <c r="C1816" s="269" t="e">
        <f>IF('Unit Types - Emission Rates'!#REF!=0,"",'Unit Types - Emission Rates'!#REF!)</f>
        <v>#REF!</v>
      </c>
      <c r="D1816" s="269" t="e">
        <f>IF('Unit Types - Emission Rates'!#REF!=0,"",'Unit Types - Emission Rates'!#REF!)</f>
        <v>#REF!</v>
      </c>
      <c r="E1816" s="269" t="e">
        <f>IF('Unit Types - Emission Rates'!#REF!="","",'Unit Types - Emission Rates'!#REF!)</f>
        <v>#REF!</v>
      </c>
      <c r="F1816" s="269" t="e">
        <f>IF('Unit Types - Emission Rates'!#REF!="","",'Unit Types - Emission Rates'!#REF!)</f>
        <v>#REF!</v>
      </c>
      <c r="G1816" s="261"/>
      <c r="H1816" s="262"/>
      <c r="I1816" s="259"/>
    </row>
    <row r="1817" spans="1:9" x14ac:dyDescent="0.2">
      <c r="A1817" s="265" t="s">
        <v>433</v>
      </c>
      <c r="B1817" s="269" t="e">
        <f>IF('Unit Types - Emission Rates'!#REF!=0,"",'Unit Types - Emission Rates'!#REF!)</f>
        <v>#REF!</v>
      </c>
      <c r="C1817" s="269" t="e">
        <f>IF('Unit Types - Emission Rates'!#REF!=0,"",'Unit Types - Emission Rates'!#REF!)</f>
        <v>#REF!</v>
      </c>
      <c r="D1817" s="269" t="e">
        <f>IF('Unit Types - Emission Rates'!#REF!=0,"",'Unit Types - Emission Rates'!#REF!)</f>
        <v>#REF!</v>
      </c>
      <c r="E1817" s="269" t="e">
        <f>IF('Unit Types - Emission Rates'!#REF!="","",'Unit Types - Emission Rates'!#REF!)</f>
        <v>#REF!</v>
      </c>
      <c r="F1817" s="269" t="e">
        <f>IF('Unit Types - Emission Rates'!#REF!="","",'Unit Types - Emission Rates'!#REF!)</f>
        <v>#REF!</v>
      </c>
      <c r="G1817" s="261"/>
      <c r="H1817" s="262"/>
      <c r="I1817" s="259"/>
    </row>
    <row r="1818" spans="1:9" x14ac:dyDescent="0.2">
      <c r="A1818" s="265" t="s">
        <v>433</v>
      </c>
      <c r="B1818" s="269" t="e">
        <f>IF('Unit Types - Emission Rates'!#REF!=0,"",'Unit Types - Emission Rates'!#REF!)</f>
        <v>#REF!</v>
      </c>
      <c r="C1818" s="269" t="e">
        <f>IF('Unit Types - Emission Rates'!#REF!=0,"",'Unit Types - Emission Rates'!#REF!)</f>
        <v>#REF!</v>
      </c>
      <c r="D1818" s="269" t="e">
        <f>IF('Unit Types - Emission Rates'!#REF!=0,"",'Unit Types - Emission Rates'!#REF!)</f>
        <v>#REF!</v>
      </c>
      <c r="E1818" s="269" t="e">
        <f>IF('Unit Types - Emission Rates'!#REF!="","",'Unit Types - Emission Rates'!#REF!)</f>
        <v>#REF!</v>
      </c>
      <c r="F1818" s="269" t="e">
        <f>IF('Unit Types - Emission Rates'!#REF!="","",'Unit Types - Emission Rates'!#REF!)</f>
        <v>#REF!</v>
      </c>
      <c r="G1818" s="261"/>
      <c r="H1818" s="262"/>
      <c r="I1818" s="259"/>
    </row>
    <row r="1819" spans="1:9" x14ac:dyDescent="0.2">
      <c r="A1819" s="265" t="s">
        <v>433</v>
      </c>
      <c r="B1819" s="269" t="e">
        <f>IF('Unit Types - Emission Rates'!#REF!=0,"",'Unit Types - Emission Rates'!#REF!)</f>
        <v>#REF!</v>
      </c>
      <c r="C1819" s="269" t="e">
        <f>IF('Unit Types - Emission Rates'!#REF!=0,"",'Unit Types - Emission Rates'!#REF!)</f>
        <v>#REF!</v>
      </c>
      <c r="D1819" s="269" t="e">
        <f>IF('Unit Types - Emission Rates'!#REF!=0,"",'Unit Types - Emission Rates'!#REF!)</f>
        <v>#REF!</v>
      </c>
      <c r="E1819" s="269" t="e">
        <f>IF('Unit Types - Emission Rates'!#REF!="","",'Unit Types - Emission Rates'!#REF!)</f>
        <v>#REF!</v>
      </c>
      <c r="F1819" s="269" t="e">
        <f>IF('Unit Types - Emission Rates'!#REF!="","",'Unit Types - Emission Rates'!#REF!)</f>
        <v>#REF!</v>
      </c>
      <c r="G1819" s="261"/>
      <c r="H1819" s="262"/>
      <c r="I1819" s="259"/>
    </row>
    <row r="1820" spans="1:9" x14ac:dyDescent="0.2">
      <c r="A1820" s="265" t="s">
        <v>433</v>
      </c>
      <c r="B1820" s="269" t="e">
        <f>IF('Unit Types - Emission Rates'!#REF!=0,"",'Unit Types - Emission Rates'!#REF!)</f>
        <v>#REF!</v>
      </c>
      <c r="C1820" s="269" t="e">
        <f>IF('Unit Types - Emission Rates'!#REF!=0,"",'Unit Types - Emission Rates'!#REF!)</f>
        <v>#REF!</v>
      </c>
      <c r="D1820" s="269" t="e">
        <f>IF('Unit Types - Emission Rates'!#REF!=0,"",'Unit Types - Emission Rates'!#REF!)</f>
        <v>#REF!</v>
      </c>
      <c r="E1820" s="269" t="e">
        <f>IF('Unit Types - Emission Rates'!#REF!="","",'Unit Types - Emission Rates'!#REF!)</f>
        <v>#REF!</v>
      </c>
      <c r="F1820" s="269" t="e">
        <f>IF('Unit Types - Emission Rates'!#REF!="","",'Unit Types - Emission Rates'!#REF!)</f>
        <v>#REF!</v>
      </c>
      <c r="G1820" s="261"/>
      <c r="H1820" s="262"/>
      <c r="I1820" s="259"/>
    </row>
    <row r="1821" spans="1:9" x14ac:dyDescent="0.2">
      <c r="A1821" s="265" t="s">
        <v>433</v>
      </c>
      <c r="B1821" s="269" t="e">
        <f>IF('Unit Types - Emission Rates'!#REF!=0,"",'Unit Types - Emission Rates'!#REF!)</f>
        <v>#REF!</v>
      </c>
      <c r="C1821" s="269" t="e">
        <f>IF('Unit Types - Emission Rates'!#REF!=0,"",'Unit Types - Emission Rates'!#REF!)</f>
        <v>#REF!</v>
      </c>
      <c r="D1821" s="269" t="e">
        <f>IF('Unit Types - Emission Rates'!#REF!=0,"",'Unit Types - Emission Rates'!#REF!)</f>
        <v>#REF!</v>
      </c>
      <c r="E1821" s="269" t="e">
        <f>IF('Unit Types - Emission Rates'!#REF!="","",'Unit Types - Emission Rates'!#REF!)</f>
        <v>#REF!</v>
      </c>
      <c r="F1821" s="269" t="e">
        <f>IF('Unit Types - Emission Rates'!#REF!="","",'Unit Types - Emission Rates'!#REF!)</f>
        <v>#REF!</v>
      </c>
      <c r="G1821" s="261"/>
      <c r="H1821" s="262"/>
      <c r="I1821" s="259"/>
    </row>
    <row r="1822" spans="1:9" x14ac:dyDescent="0.2">
      <c r="A1822" s="265" t="s">
        <v>433</v>
      </c>
      <c r="B1822" s="269" t="e">
        <f>IF('Unit Types - Emission Rates'!#REF!=0,"",'Unit Types - Emission Rates'!#REF!)</f>
        <v>#REF!</v>
      </c>
      <c r="C1822" s="269" t="e">
        <f>IF('Unit Types - Emission Rates'!#REF!=0,"",'Unit Types - Emission Rates'!#REF!)</f>
        <v>#REF!</v>
      </c>
      <c r="D1822" s="269" t="e">
        <f>IF('Unit Types - Emission Rates'!#REF!=0,"",'Unit Types - Emission Rates'!#REF!)</f>
        <v>#REF!</v>
      </c>
      <c r="E1822" s="269" t="e">
        <f>IF('Unit Types - Emission Rates'!#REF!="","",'Unit Types - Emission Rates'!#REF!)</f>
        <v>#REF!</v>
      </c>
      <c r="F1822" s="269" t="e">
        <f>IF('Unit Types - Emission Rates'!#REF!="","",'Unit Types - Emission Rates'!#REF!)</f>
        <v>#REF!</v>
      </c>
      <c r="G1822" s="261"/>
      <c r="H1822" s="262"/>
      <c r="I1822" s="259"/>
    </row>
    <row r="1823" spans="1:9" x14ac:dyDescent="0.2">
      <c r="A1823" s="265" t="s">
        <v>433</v>
      </c>
      <c r="B1823" s="269" t="e">
        <f>IF('Unit Types - Emission Rates'!#REF!=0,"",'Unit Types - Emission Rates'!#REF!)</f>
        <v>#REF!</v>
      </c>
      <c r="C1823" s="269" t="e">
        <f>IF('Unit Types - Emission Rates'!#REF!=0,"",'Unit Types - Emission Rates'!#REF!)</f>
        <v>#REF!</v>
      </c>
      <c r="D1823" s="269" t="e">
        <f>IF('Unit Types - Emission Rates'!#REF!=0,"",'Unit Types - Emission Rates'!#REF!)</f>
        <v>#REF!</v>
      </c>
      <c r="E1823" s="269" t="e">
        <f>IF('Unit Types - Emission Rates'!#REF!="","",'Unit Types - Emission Rates'!#REF!)</f>
        <v>#REF!</v>
      </c>
      <c r="F1823" s="269" t="e">
        <f>IF('Unit Types - Emission Rates'!#REF!="","",'Unit Types - Emission Rates'!#REF!)</f>
        <v>#REF!</v>
      </c>
      <c r="G1823" s="261"/>
      <c r="H1823" s="262"/>
      <c r="I1823" s="259"/>
    </row>
    <row r="1824" spans="1:9" x14ac:dyDescent="0.2">
      <c r="A1824" s="265" t="s">
        <v>433</v>
      </c>
      <c r="B1824" s="269" t="e">
        <f>IF('Unit Types - Emission Rates'!#REF!=0,"",'Unit Types - Emission Rates'!#REF!)</f>
        <v>#REF!</v>
      </c>
      <c r="C1824" s="269" t="e">
        <f>IF('Unit Types - Emission Rates'!#REF!=0,"",'Unit Types - Emission Rates'!#REF!)</f>
        <v>#REF!</v>
      </c>
      <c r="D1824" s="269" t="e">
        <f>IF('Unit Types - Emission Rates'!#REF!=0,"",'Unit Types - Emission Rates'!#REF!)</f>
        <v>#REF!</v>
      </c>
      <c r="E1824" s="269" t="e">
        <f>IF('Unit Types - Emission Rates'!#REF!="","",'Unit Types - Emission Rates'!#REF!)</f>
        <v>#REF!</v>
      </c>
      <c r="F1824" s="269" t="e">
        <f>IF('Unit Types - Emission Rates'!#REF!="","",'Unit Types - Emission Rates'!#REF!)</f>
        <v>#REF!</v>
      </c>
      <c r="G1824" s="261"/>
      <c r="H1824" s="262"/>
      <c r="I1824" s="259"/>
    </row>
    <row r="1825" spans="1:9" x14ac:dyDescent="0.2">
      <c r="A1825" s="265" t="s">
        <v>433</v>
      </c>
      <c r="B1825" s="269" t="e">
        <f>IF('Unit Types - Emission Rates'!#REF!=0,"",'Unit Types - Emission Rates'!#REF!)</f>
        <v>#REF!</v>
      </c>
      <c r="C1825" s="269" t="e">
        <f>IF('Unit Types - Emission Rates'!#REF!=0,"",'Unit Types - Emission Rates'!#REF!)</f>
        <v>#REF!</v>
      </c>
      <c r="D1825" s="269" t="e">
        <f>IF('Unit Types - Emission Rates'!#REF!=0,"",'Unit Types - Emission Rates'!#REF!)</f>
        <v>#REF!</v>
      </c>
      <c r="E1825" s="269" t="e">
        <f>IF('Unit Types - Emission Rates'!#REF!="","",'Unit Types - Emission Rates'!#REF!)</f>
        <v>#REF!</v>
      </c>
      <c r="F1825" s="269" t="e">
        <f>IF('Unit Types - Emission Rates'!#REF!="","",'Unit Types - Emission Rates'!#REF!)</f>
        <v>#REF!</v>
      </c>
      <c r="G1825" s="261"/>
      <c r="H1825" s="262"/>
      <c r="I1825" s="259"/>
    </row>
    <row r="1826" spans="1:9" x14ac:dyDescent="0.2">
      <c r="A1826" s="265" t="s">
        <v>433</v>
      </c>
      <c r="B1826" s="269" t="e">
        <f>IF('Unit Types - Emission Rates'!#REF!=0,"",'Unit Types - Emission Rates'!#REF!)</f>
        <v>#REF!</v>
      </c>
      <c r="C1826" s="269" t="e">
        <f>IF('Unit Types - Emission Rates'!#REF!=0,"",'Unit Types - Emission Rates'!#REF!)</f>
        <v>#REF!</v>
      </c>
      <c r="D1826" s="269" t="e">
        <f>IF('Unit Types - Emission Rates'!#REF!=0,"",'Unit Types - Emission Rates'!#REF!)</f>
        <v>#REF!</v>
      </c>
      <c r="E1826" s="269" t="e">
        <f>IF('Unit Types - Emission Rates'!#REF!="","",'Unit Types - Emission Rates'!#REF!)</f>
        <v>#REF!</v>
      </c>
      <c r="F1826" s="269" t="e">
        <f>IF('Unit Types - Emission Rates'!#REF!="","",'Unit Types - Emission Rates'!#REF!)</f>
        <v>#REF!</v>
      </c>
      <c r="G1826" s="261"/>
      <c r="H1826" s="262"/>
      <c r="I1826" s="259"/>
    </row>
    <row r="1827" spans="1:9" x14ac:dyDescent="0.2">
      <c r="A1827" s="265" t="s">
        <v>433</v>
      </c>
      <c r="B1827" s="269" t="e">
        <f>IF('Unit Types - Emission Rates'!#REF!=0,"",'Unit Types - Emission Rates'!#REF!)</f>
        <v>#REF!</v>
      </c>
      <c r="C1827" s="269" t="e">
        <f>IF('Unit Types - Emission Rates'!#REF!=0,"",'Unit Types - Emission Rates'!#REF!)</f>
        <v>#REF!</v>
      </c>
      <c r="D1827" s="269" t="e">
        <f>IF('Unit Types - Emission Rates'!#REF!=0,"",'Unit Types - Emission Rates'!#REF!)</f>
        <v>#REF!</v>
      </c>
      <c r="E1827" s="269" t="e">
        <f>IF('Unit Types - Emission Rates'!#REF!="","",'Unit Types - Emission Rates'!#REF!)</f>
        <v>#REF!</v>
      </c>
      <c r="F1827" s="269" t="e">
        <f>IF('Unit Types - Emission Rates'!#REF!="","",'Unit Types - Emission Rates'!#REF!)</f>
        <v>#REF!</v>
      </c>
      <c r="G1827" s="261"/>
      <c r="H1827" s="262"/>
      <c r="I1827" s="259"/>
    </row>
    <row r="1828" spans="1:9" x14ac:dyDescent="0.2">
      <c r="A1828" s="265" t="s">
        <v>433</v>
      </c>
      <c r="B1828" s="269" t="e">
        <f>IF('Unit Types - Emission Rates'!#REF!=0,"",'Unit Types - Emission Rates'!#REF!)</f>
        <v>#REF!</v>
      </c>
      <c r="C1828" s="269" t="e">
        <f>IF('Unit Types - Emission Rates'!#REF!=0,"",'Unit Types - Emission Rates'!#REF!)</f>
        <v>#REF!</v>
      </c>
      <c r="D1828" s="269" t="e">
        <f>IF('Unit Types - Emission Rates'!#REF!=0,"",'Unit Types - Emission Rates'!#REF!)</f>
        <v>#REF!</v>
      </c>
      <c r="E1828" s="269" t="e">
        <f>IF('Unit Types - Emission Rates'!#REF!="","",'Unit Types - Emission Rates'!#REF!)</f>
        <v>#REF!</v>
      </c>
      <c r="F1828" s="269" t="e">
        <f>IF('Unit Types - Emission Rates'!#REF!="","",'Unit Types - Emission Rates'!#REF!)</f>
        <v>#REF!</v>
      </c>
      <c r="G1828" s="261"/>
      <c r="H1828" s="262"/>
      <c r="I1828" s="259"/>
    </row>
    <row r="1829" spans="1:9" x14ac:dyDescent="0.2">
      <c r="A1829" s="265" t="s">
        <v>433</v>
      </c>
      <c r="B1829" s="269" t="e">
        <f>IF('Unit Types - Emission Rates'!#REF!=0,"",'Unit Types - Emission Rates'!#REF!)</f>
        <v>#REF!</v>
      </c>
      <c r="C1829" s="269" t="e">
        <f>IF('Unit Types - Emission Rates'!#REF!=0,"",'Unit Types - Emission Rates'!#REF!)</f>
        <v>#REF!</v>
      </c>
      <c r="D1829" s="269" t="e">
        <f>IF('Unit Types - Emission Rates'!#REF!=0,"",'Unit Types - Emission Rates'!#REF!)</f>
        <v>#REF!</v>
      </c>
      <c r="E1829" s="269" t="e">
        <f>IF('Unit Types - Emission Rates'!#REF!="","",'Unit Types - Emission Rates'!#REF!)</f>
        <v>#REF!</v>
      </c>
      <c r="F1829" s="269" t="e">
        <f>IF('Unit Types - Emission Rates'!#REF!="","",'Unit Types - Emission Rates'!#REF!)</f>
        <v>#REF!</v>
      </c>
      <c r="G1829" s="261"/>
      <c r="H1829" s="262"/>
      <c r="I1829" s="259"/>
    </row>
    <row r="1830" spans="1:9" x14ac:dyDescent="0.2">
      <c r="A1830" s="265" t="s">
        <v>433</v>
      </c>
      <c r="B1830" s="269" t="e">
        <f>IF('Unit Types - Emission Rates'!#REF!=0,"",'Unit Types - Emission Rates'!#REF!)</f>
        <v>#REF!</v>
      </c>
      <c r="C1830" s="269" t="e">
        <f>IF('Unit Types - Emission Rates'!#REF!=0,"",'Unit Types - Emission Rates'!#REF!)</f>
        <v>#REF!</v>
      </c>
      <c r="D1830" s="269" t="e">
        <f>IF('Unit Types - Emission Rates'!#REF!=0,"",'Unit Types - Emission Rates'!#REF!)</f>
        <v>#REF!</v>
      </c>
      <c r="E1830" s="269" t="e">
        <f>IF('Unit Types - Emission Rates'!#REF!="","",'Unit Types - Emission Rates'!#REF!)</f>
        <v>#REF!</v>
      </c>
      <c r="F1830" s="269" t="e">
        <f>IF('Unit Types - Emission Rates'!#REF!="","",'Unit Types - Emission Rates'!#REF!)</f>
        <v>#REF!</v>
      </c>
      <c r="G1830" s="261"/>
      <c r="H1830" s="262"/>
      <c r="I1830" s="259"/>
    </row>
    <row r="1831" spans="1:9" x14ac:dyDescent="0.2">
      <c r="A1831" s="265" t="s">
        <v>433</v>
      </c>
      <c r="B1831" s="269" t="e">
        <f>IF('Unit Types - Emission Rates'!#REF!=0,"",'Unit Types - Emission Rates'!#REF!)</f>
        <v>#REF!</v>
      </c>
      <c r="C1831" s="269" t="e">
        <f>IF('Unit Types - Emission Rates'!#REF!=0,"",'Unit Types - Emission Rates'!#REF!)</f>
        <v>#REF!</v>
      </c>
      <c r="D1831" s="269" t="e">
        <f>IF('Unit Types - Emission Rates'!#REF!=0,"",'Unit Types - Emission Rates'!#REF!)</f>
        <v>#REF!</v>
      </c>
      <c r="E1831" s="269" t="e">
        <f>IF('Unit Types - Emission Rates'!#REF!="","",'Unit Types - Emission Rates'!#REF!)</f>
        <v>#REF!</v>
      </c>
      <c r="F1831" s="269" t="e">
        <f>IF('Unit Types - Emission Rates'!#REF!="","",'Unit Types - Emission Rates'!#REF!)</f>
        <v>#REF!</v>
      </c>
      <c r="G1831" s="261"/>
      <c r="H1831" s="262"/>
      <c r="I1831" s="259"/>
    </row>
    <row r="1832" spans="1:9" x14ac:dyDescent="0.2">
      <c r="A1832" s="265" t="s">
        <v>433</v>
      </c>
      <c r="B1832" s="269" t="e">
        <f>IF('Unit Types - Emission Rates'!#REF!=0,"",'Unit Types - Emission Rates'!#REF!)</f>
        <v>#REF!</v>
      </c>
      <c r="C1832" s="269" t="e">
        <f>IF('Unit Types - Emission Rates'!#REF!=0,"",'Unit Types - Emission Rates'!#REF!)</f>
        <v>#REF!</v>
      </c>
      <c r="D1832" s="269" t="e">
        <f>IF('Unit Types - Emission Rates'!#REF!=0,"",'Unit Types - Emission Rates'!#REF!)</f>
        <v>#REF!</v>
      </c>
      <c r="E1832" s="269" t="e">
        <f>IF('Unit Types - Emission Rates'!#REF!="","",'Unit Types - Emission Rates'!#REF!)</f>
        <v>#REF!</v>
      </c>
      <c r="F1832" s="269" t="e">
        <f>IF('Unit Types - Emission Rates'!#REF!="","",'Unit Types - Emission Rates'!#REF!)</f>
        <v>#REF!</v>
      </c>
      <c r="G1832" s="261"/>
      <c r="H1832" s="262"/>
      <c r="I1832" s="259"/>
    </row>
    <row r="1833" spans="1:9" x14ac:dyDescent="0.2">
      <c r="A1833" s="265" t="s">
        <v>433</v>
      </c>
      <c r="B1833" s="269" t="e">
        <f>IF('Unit Types - Emission Rates'!#REF!=0,"",'Unit Types - Emission Rates'!#REF!)</f>
        <v>#REF!</v>
      </c>
      <c r="C1833" s="269" t="e">
        <f>IF('Unit Types - Emission Rates'!#REF!=0,"",'Unit Types - Emission Rates'!#REF!)</f>
        <v>#REF!</v>
      </c>
      <c r="D1833" s="269" t="e">
        <f>IF('Unit Types - Emission Rates'!#REF!=0,"",'Unit Types - Emission Rates'!#REF!)</f>
        <v>#REF!</v>
      </c>
      <c r="E1833" s="269" t="e">
        <f>IF('Unit Types - Emission Rates'!#REF!="","",'Unit Types - Emission Rates'!#REF!)</f>
        <v>#REF!</v>
      </c>
      <c r="F1833" s="269" t="e">
        <f>IF('Unit Types - Emission Rates'!#REF!="","",'Unit Types - Emission Rates'!#REF!)</f>
        <v>#REF!</v>
      </c>
      <c r="G1833" s="261"/>
      <c r="H1833" s="262"/>
      <c r="I1833" s="259"/>
    </row>
    <row r="1834" spans="1:9" x14ac:dyDescent="0.2">
      <c r="A1834" s="265" t="s">
        <v>433</v>
      </c>
      <c r="B1834" s="269" t="e">
        <f>IF('Unit Types - Emission Rates'!#REF!=0,"",'Unit Types - Emission Rates'!#REF!)</f>
        <v>#REF!</v>
      </c>
      <c r="C1834" s="269" t="e">
        <f>IF('Unit Types - Emission Rates'!#REF!=0,"",'Unit Types - Emission Rates'!#REF!)</f>
        <v>#REF!</v>
      </c>
      <c r="D1834" s="269" t="e">
        <f>IF('Unit Types - Emission Rates'!#REF!=0,"",'Unit Types - Emission Rates'!#REF!)</f>
        <v>#REF!</v>
      </c>
      <c r="E1834" s="269" t="e">
        <f>IF('Unit Types - Emission Rates'!#REF!="","",'Unit Types - Emission Rates'!#REF!)</f>
        <v>#REF!</v>
      </c>
      <c r="F1834" s="269" t="e">
        <f>IF('Unit Types - Emission Rates'!#REF!="","",'Unit Types - Emission Rates'!#REF!)</f>
        <v>#REF!</v>
      </c>
      <c r="G1834" s="261"/>
      <c r="H1834" s="262"/>
      <c r="I1834" s="259"/>
    </row>
    <row r="1835" spans="1:9" x14ac:dyDescent="0.2">
      <c r="A1835" s="265" t="s">
        <v>433</v>
      </c>
      <c r="B1835" s="269" t="e">
        <f>IF('Unit Types - Emission Rates'!#REF!=0,"",'Unit Types - Emission Rates'!#REF!)</f>
        <v>#REF!</v>
      </c>
      <c r="C1835" s="269" t="e">
        <f>IF('Unit Types - Emission Rates'!#REF!=0,"",'Unit Types - Emission Rates'!#REF!)</f>
        <v>#REF!</v>
      </c>
      <c r="D1835" s="269" t="e">
        <f>IF('Unit Types - Emission Rates'!#REF!=0,"",'Unit Types - Emission Rates'!#REF!)</f>
        <v>#REF!</v>
      </c>
      <c r="E1835" s="269" t="e">
        <f>IF('Unit Types - Emission Rates'!#REF!="","",'Unit Types - Emission Rates'!#REF!)</f>
        <v>#REF!</v>
      </c>
      <c r="F1835" s="269" t="e">
        <f>IF('Unit Types - Emission Rates'!#REF!="","",'Unit Types - Emission Rates'!#REF!)</f>
        <v>#REF!</v>
      </c>
      <c r="G1835" s="261"/>
      <c r="H1835" s="262"/>
      <c r="I1835" s="259"/>
    </row>
    <row r="1836" spans="1:9" x14ac:dyDescent="0.2">
      <c r="A1836" s="265" t="s">
        <v>433</v>
      </c>
      <c r="B1836" s="269" t="e">
        <f>IF('Unit Types - Emission Rates'!#REF!=0,"",'Unit Types - Emission Rates'!#REF!)</f>
        <v>#REF!</v>
      </c>
      <c r="C1836" s="269" t="e">
        <f>IF('Unit Types - Emission Rates'!#REF!=0,"",'Unit Types - Emission Rates'!#REF!)</f>
        <v>#REF!</v>
      </c>
      <c r="D1836" s="269" t="e">
        <f>IF('Unit Types - Emission Rates'!#REF!=0,"",'Unit Types - Emission Rates'!#REF!)</f>
        <v>#REF!</v>
      </c>
      <c r="E1836" s="269" t="e">
        <f>IF('Unit Types - Emission Rates'!#REF!="","",'Unit Types - Emission Rates'!#REF!)</f>
        <v>#REF!</v>
      </c>
      <c r="F1836" s="269" t="e">
        <f>IF('Unit Types - Emission Rates'!#REF!="","",'Unit Types - Emission Rates'!#REF!)</f>
        <v>#REF!</v>
      </c>
      <c r="G1836" s="261"/>
      <c r="H1836" s="262"/>
      <c r="I1836" s="259"/>
    </row>
    <row r="1837" spans="1:9" x14ac:dyDescent="0.2">
      <c r="A1837" s="265" t="s">
        <v>433</v>
      </c>
      <c r="B1837" s="269" t="e">
        <f>IF('Unit Types - Emission Rates'!#REF!=0,"",'Unit Types - Emission Rates'!#REF!)</f>
        <v>#REF!</v>
      </c>
      <c r="C1837" s="269" t="e">
        <f>IF('Unit Types - Emission Rates'!#REF!=0,"",'Unit Types - Emission Rates'!#REF!)</f>
        <v>#REF!</v>
      </c>
      <c r="D1837" s="269" t="e">
        <f>IF('Unit Types - Emission Rates'!#REF!=0,"",'Unit Types - Emission Rates'!#REF!)</f>
        <v>#REF!</v>
      </c>
      <c r="E1837" s="269" t="e">
        <f>IF('Unit Types - Emission Rates'!#REF!="","",'Unit Types - Emission Rates'!#REF!)</f>
        <v>#REF!</v>
      </c>
      <c r="F1837" s="269" t="e">
        <f>IF('Unit Types - Emission Rates'!#REF!="","",'Unit Types - Emission Rates'!#REF!)</f>
        <v>#REF!</v>
      </c>
      <c r="G1837" s="261"/>
      <c r="H1837" s="262"/>
      <c r="I1837" s="259"/>
    </row>
    <row r="1838" spans="1:9" x14ac:dyDescent="0.2">
      <c r="A1838" s="265" t="s">
        <v>433</v>
      </c>
      <c r="B1838" s="269" t="e">
        <f>IF('Unit Types - Emission Rates'!#REF!=0,"",'Unit Types - Emission Rates'!#REF!)</f>
        <v>#REF!</v>
      </c>
      <c r="C1838" s="269" t="e">
        <f>IF('Unit Types - Emission Rates'!#REF!=0,"",'Unit Types - Emission Rates'!#REF!)</f>
        <v>#REF!</v>
      </c>
      <c r="D1838" s="269" t="e">
        <f>IF('Unit Types - Emission Rates'!#REF!=0,"",'Unit Types - Emission Rates'!#REF!)</f>
        <v>#REF!</v>
      </c>
      <c r="E1838" s="269" t="e">
        <f>IF('Unit Types - Emission Rates'!#REF!="","",'Unit Types - Emission Rates'!#REF!)</f>
        <v>#REF!</v>
      </c>
      <c r="F1838" s="269" t="e">
        <f>IF('Unit Types - Emission Rates'!#REF!="","",'Unit Types - Emission Rates'!#REF!)</f>
        <v>#REF!</v>
      </c>
      <c r="G1838" s="261"/>
      <c r="H1838" s="262"/>
      <c r="I1838" s="259"/>
    </row>
    <row r="1839" spans="1:9" x14ac:dyDescent="0.2">
      <c r="A1839" s="265" t="s">
        <v>433</v>
      </c>
      <c r="B1839" s="269" t="e">
        <f>IF('Unit Types - Emission Rates'!#REF!=0,"",'Unit Types - Emission Rates'!#REF!)</f>
        <v>#REF!</v>
      </c>
      <c r="C1839" s="269" t="e">
        <f>IF('Unit Types - Emission Rates'!#REF!=0,"",'Unit Types - Emission Rates'!#REF!)</f>
        <v>#REF!</v>
      </c>
      <c r="D1839" s="269" t="e">
        <f>IF('Unit Types - Emission Rates'!#REF!=0,"",'Unit Types - Emission Rates'!#REF!)</f>
        <v>#REF!</v>
      </c>
      <c r="E1839" s="269" t="e">
        <f>IF('Unit Types - Emission Rates'!#REF!="","",'Unit Types - Emission Rates'!#REF!)</f>
        <v>#REF!</v>
      </c>
      <c r="F1839" s="269" t="e">
        <f>IF('Unit Types - Emission Rates'!#REF!="","",'Unit Types - Emission Rates'!#REF!)</f>
        <v>#REF!</v>
      </c>
      <c r="G1839" s="261"/>
      <c r="H1839" s="262"/>
      <c r="I1839" s="259"/>
    </row>
    <row r="1840" spans="1:9" x14ac:dyDescent="0.2">
      <c r="A1840" s="265" t="s">
        <v>433</v>
      </c>
      <c r="B1840" s="269" t="e">
        <f>IF('Unit Types - Emission Rates'!#REF!=0,"",'Unit Types - Emission Rates'!#REF!)</f>
        <v>#REF!</v>
      </c>
      <c r="C1840" s="269" t="e">
        <f>IF('Unit Types - Emission Rates'!#REF!=0,"",'Unit Types - Emission Rates'!#REF!)</f>
        <v>#REF!</v>
      </c>
      <c r="D1840" s="269" t="e">
        <f>IF('Unit Types - Emission Rates'!#REF!=0,"",'Unit Types - Emission Rates'!#REF!)</f>
        <v>#REF!</v>
      </c>
      <c r="E1840" s="269" t="e">
        <f>IF('Unit Types - Emission Rates'!#REF!="","",'Unit Types - Emission Rates'!#REF!)</f>
        <v>#REF!</v>
      </c>
      <c r="F1840" s="269" t="e">
        <f>IF('Unit Types - Emission Rates'!#REF!="","",'Unit Types - Emission Rates'!#REF!)</f>
        <v>#REF!</v>
      </c>
      <c r="G1840" s="261"/>
      <c r="H1840" s="262"/>
      <c r="I1840" s="259"/>
    </row>
    <row r="1841" spans="1:9" x14ac:dyDescent="0.2">
      <c r="A1841" s="265" t="s">
        <v>433</v>
      </c>
      <c r="B1841" s="269" t="e">
        <f>IF('Unit Types - Emission Rates'!#REF!=0,"",'Unit Types - Emission Rates'!#REF!)</f>
        <v>#REF!</v>
      </c>
      <c r="C1841" s="269" t="e">
        <f>IF('Unit Types - Emission Rates'!#REF!=0,"",'Unit Types - Emission Rates'!#REF!)</f>
        <v>#REF!</v>
      </c>
      <c r="D1841" s="269" t="e">
        <f>IF('Unit Types - Emission Rates'!#REF!=0,"",'Unit Types - Emission Rates'!#REF!)</f>
        <v>#REF!</v>
      </c>
      <c r="E1841" s="269" t="e">
        <f>IF('Unit Types - Emission Rates'!#REF!="","",'Unit Types - Emission Rates'!#REF!)</f>
        <v>#REF!</v>
      </c>
      <c r="F1841" s="269" t="e">
        <f>IF('Unit Types - Emission Rates'!#REF!="","",'Unit Types - Emission Rates'!#REF!)</f>
        <v>#REF!</v>
      </c>
      <c r="G1841" s="261"/>
      <c r="H1841" s="262"/>
      <c r="I1841" s="259"/>
    </row>
    <row r="1842" spans="1:9" x14ac:dyDescent="0.2">
      <c r="A1842" s="265" t="s">
        <v>433</v>
      </c>
      <c r="B1842" s="269" t="e">
        <f>IF('Unit Types - Emission Rates'!#REF!=0,"",'Unit Types - Emission Rates'!#REF!)</f>
        <v>#REF!</v>
      </c>
      <c r="C1842" s="269" t="e">
        <f>IF('Unit Types - Emission Rates'!#REF!=0,"",'Unit Types - Emission Rates'!#REF!)</f>
        <v>#REF!</v>
      </c>
      <c r="D1842" s="269" t="e">
        <f>IF('Unit Types - Emission Rates'!#REF!=0,"",'Unit Types - Emission Rates'!#REF!)</f>
        <v>#REF!</v>
      </c>
      <c r="E1842" s="269" t="e">
        <f>IF('Unit Types - Emission Rates'!#REF!="","",'Unit Types - Emission Rates'!#REF!)</f>
        <v>#REF!</v>
      </c>
      <c r="F1842" s="269" t="e">
        <f>IF('Unit Types - Emission Rates'!#REF!="","",'Unit Types - Emission Rates'!#REF!)</f>
        <v>#REF!</v>
      </c>
      <c r="G1842" s="261"/>
      <c r="H1842" s="262"/>
      <c r="I1842" s="259"/>
    </row>
    <row r="1843" spans="1:9" x14ac:dyDescent="0.2">
      <c r="A1843" s="265" t="s">
        <v>433</v>
      </c>
      <c r="B1843" s="269" t="e">
        <f>IF('Unit Types - Emission Rates'!#REF!=0,"",'Unit Types - Emission Rates'!#REF!)</f>
        <v>#REF!</v>
      </c>
      <c r="C1843" s="269" t="e">
        <f>IF('Unit Types - Emission Rates'!#REF!=0,"",'Unit Types - Emission Rates'!#REF!)</f>
        <v>#REF!</v>
      </c>
      <c r="D1843" s="269" t="e">
        <f>IF('Unit Types - Emission Rates'!#REF!=0,"",'Unit Types - Emission Rates'!#REF!)</f>
        <v>#REF!</v>
      </c>
      <c r="E1843" s="269" t="e">
        <f>IF('Unit Types - Emission Rates'!#REF!="","",'Unit Types - Emission Rates'!#REF!)</f>
        <v>#REF!</v>
      </c>
      <c r="F1843" s="269" t="e">
        <f>IF('Unit Types - Emission Rates'!#REF!="","",'Unit Types - Emission Rates'!#REF!)</f>
        <v>#REF!</v>
      </c>
      <c r="G1843" s="261"/>
      <c r="H1843" s="262"/>
      <c r="I1843" s="259"/>
    </row>
    <row r="1844" spans="1:9" x14ac:dyDescent="0.2">
      <c r="A1844" s="265" t="s">
        <v>433</v>
      </c>
      <c r="B1844" s="269" t="e">
        <f>IF('Unit Types - Emission Rates'!#REF!=0,"",'Unit Types - Emission Rates'!#REF!)</f>
        <v>#REF!</v>
      </c>
      <c r="C1844" s="269" t="e">
        <f>IF('Unit Types - Emission Rates'!#REF!=0,"",'Unit Types - Emission Rates'!#REF!)</f>
        <v>#REF!</v>
      </c>
      <c r="D1844" s="269" t="e">
        <f>IF('Unit Types - Emission Rates'!#REF!=0,"",'Unit Types - Emission Rates'!#REF!)</f>
        <v>#REF!</v>
      </c>
      <c r="E1844" s="269" t="e">
        <f>IF('Unit Types - Emission Rates'!#REF!="","",'Unit Types - Emission Rates'!#REF!)</f>
        <v>#REF!</v>
      </c>
      <c r="F1844" s="269" t="e">
        <f>IF('Unit Types - Emission Rates'!#REF!="","",'Unit Types - Emission Rates'!#REF!)</f>
        <v>#REF!</v>
      </c>
      <c r="G1844" s="261"/>
      <c r="H1844" s="262"/>
      <c r="I1844" s="259"/>
    </row>
    <row r="1845" spans="1:9" x14ac:dyDescent="0.2">
      <c r="A1845" s="265" t="s">
        <v>433</v>
      </c>
      <c r="B1845" s="269" t="e">
        <f>IF('Unit Types - Emission Rates'!#REF!=0,"",'Unit Types - Emission Rates'!#REF!)</f>
        <v>#REF!</v>
      </c>
      <c r="C1845" s="269" t="e">
        <f>IF('Unit Types - Emission Rates'!#REF!=0,"",'Unit Types - Emission Rates'!#REF!)</f>
        <v>#REF!</v>
      </c>
      <c r="D1845" s="269" t="e">
        <f>IF('Unit Types - Emission Rates'!#REF!=0,"",'Unit Types - Emission Rates'!#REF!)</f>
        <v>#REF!</v>
      </c>
      <c r="E1845" s="269" t="e">
        <f>IF('Unit Types - Emission Rates'!#REF!="","",'Unit Types - Emission Rates'!#REF!)</f>
        <v>#REF!</v>
      </c>
      <c r="F1845" s="269" t="e">
        <f>IF('Unit Types - Emission Rates'!#REF!="","",'Unit Types - Emission Rates'!#REF!)</f>
        <v>#REF!</v>
      </c>
      <c r="G1845" s="261"/>
      <c r="H1845" s="262"/>
      <c r="I1845" s="259"/>
    </row>
    <row r="1846" spans="1:9" x14ac:dyDescent="0.2">
      <c r="A1846" s="265" t="s">
        <v>433</v>
      </c>
      <c r="B1846" s="269" t="e">
        <f>IF('Unit Types - Emission Rates'!#REF!=0,"",'Unit Types - Emission Rates'!#REF!)</f>
        <v>#REF!</v>
      </c>
      <c r="C1846" s="269" t="e">
        <f>IF('Unit Types - Emission Rates'!#REF!=0,"",'Unit Types - Emission Rates'!#REF!)</f>
        <v>#REF!</v>
      </c>
      <c r="D1846" s="269" t="e">
        <f>IF('Unit Types - Emission Rates'!#REF!=0,"",'Unit Types - Emission Rates'!#REF!)</f>
        <v>#REF!</v>
      </c>
      <c r="E1846" s="269" t="e">
        <f>IF('Unit Types - Emission Rates'!#REF!="","",'Unit Types - Emission Rates'!#REF!)</f>
        <v>#REF!</v>
      </c>
      <c r="F1846" s="269" t="e">
        <f>IF('Unit Types - Emission Rates'!#REF!="","",'Unit Types - Emission Rates'!#REF!)</f>
        <v>#REF!</v>
      </c>
      <c r="G1846" s="261"/>
      <c r="H1846" s="262"/>
      <c r="I1846" s="259"/>
    </row>
    <row r="1847" spans="1:9" x14ac:dyDescent="0.2">
      <c r="A1847" s="265" t="s">
        <v>433</v>
      </c>
      <c r="B1847" s="269" t="e">
        <f>IF('Unit Types - Emission Rates'!#REF!=0,"",'Unit Types - Emission Rates'!#REF!)</f>
        <v>#REF!</v>
      </c>
      <c r="C1847" s="269" t="e">
        <f>IF('Unit Types - Emission Rates'!#REF!=0,"",'Unit Types - Emission Rates'!#REF!)</f>
        <v>#REF!</v>
      </c>
      <c r="D1847" s="269" t="e">
        <f>IF('Unit Types - Emission Rates'!#REF!=0,"",'Unit Types - Emission Rates'!#REF!)</f>
        <v>#REF!</v>
      </c>
      <c r="E1847" s="269" t="e">
        <f>IF('Unit Types - Emission Rates'!#REF!="","",'Unit Types - Emission Rates'!#REF!)</f>
        <v>#REF!</v>
      </c>
      <c r="F1847" s="269" t="e">
        <f>IF('Unit Types - Emission Rates'!#REF!="","",'Unit Types - Emission Rates'!#REF!)</f>
        <v>#REF!</v>
      </c>
      <c r="G1847" s="261"/>
      <c r="H1847" s="262"/>
      <c r="I1847" s="259"/>
    </row>
    <row r="1848" spans="1:9" x14ac:dyDescent="0.2">
      <c r="A1848" s="265" t="s">
        <v>433</v>
      </c>
      <c r="B1848" s="269" t="e">
        <f>IF('Unit Types - Emission Rates'!#REF!=0,"",'Unit Types - Emission Rates'!#REF!)</f>
        <v>#REF!</v>
      </c>
      <c r="C1848" s="269" t="e">
        <f>IF('Unit Types - Emission Rates'!#REF!=0,"",'Unit Types - Emission Rates'!#REF!)</f>
        <v>#REF!</v>
      </c>
      <c r="D1848" s="269" t="e">
        <f>IF('Unit Types - Emission Rates'!#REF!=0,"",'Unit Types - Emission Rates'!#REF!)</f>
        <v>#REF!</v>
      </c>
      <c r="E1848" s="269" t="e">
        <f>IF('Unit Types - Emission Rates'!#REF!="","",'Unit Types - Emission Rates'!#REF!)</f>
        <v>#REF!</v>
      </c>
      <c r="F1848" s="269" t="e">
        <f>IF('Unit Types - Emission Rates'!#REF!="","",'Unit Types - Emission Rates'!#REF!)</f>
        <v>#REF!</v>
      </c>
      <c r="G1848" s="261"/>
      <c r="H1848" s="262"/>
      <c r="I1848" s="259"/>
    </row>
    <row r="1849" spans="1:9" x14ac:dyDescent="0.2">
      <c r="A1849" s="265" t="s">
        <v>433</v>
      </c>
      <c r="B1849" s="269" t="e">
        <f>IF('Unit Types - Emission Rates'!#REF!=0,"",'Unit Types - Emission Rates'!#REF!)</f>
        <v>#REF!</v>
      </c>
      <c r="C1849" s="269" t="e">
        <f>IF('Unit Types - Emission Rates'!#REF!=0,"",'Unit Types - Emission Rates'!#REF!)</f>
        <v>#REF!</v>
      </c>
      <c r="D1849" s="269" t="e">
        <f>IF('Unit Types - Emission Rates'!#REF!=0,"",'Unit Types - Emission Rates'!#REF!)</f>
        <v>#REF!</v>
      </c>
      <c r="E1849" s="269" t="e">
        <f>IF('Unit Types - Emission Rates'!#REF!="","",'Unit Types - Emission Rates'!#REF!)</f>
        <v>#REF!</v>
      </c>
      <c r="F1849" s="269" t="e">
        <f>IF('Unit Types - Emission Rates'!#REF!="","",'Unit Types - Emission Rates'!#REF!)</f>
        <v>#REF!</v>
      </c>
      <c r="G1849" s="261"/>
      <c r="H1849" s="262"/>
      <c r="I1849" s="259"/>
    </row>
    <row r="1850" spans="1:9" x14ac:dyDescent="0.2">
      <c r="A1850" s="265" t="s">
        <v>433</v>
      </c>
      <c r="B1850" s="269" t="e">
        <f>IF('Unit Types - Emission Rates'!#REF!=0,"",'Unit Types - Emission Rates'!#REF!)</f>
        <v>#REF!</v>
      </c>
      <c r="C1850" s="269" t="e">
        <f>IF('Unit Types - Emission Rates'!#REF!=0,"",'Unit Types - Emission Rates'!#REF!)</f>
        <v>#REF!</v>
      </c>
      <c r="D1850" s="269" t="e">
        <f>IF('Unit Types - Emission Rates'!#REF!=0,"",'Unit Types - Emission Rates'!#REF!)</f>
        <v>#REF!</v>
      </c>
      <c r="E1850" s="269" t="e">
        <f>IF('Unit Types - Emission Rates'!#REF!="","",'Unit Types - Emission Rates'!#REF!)</f>
        <v>#REF!</v>
      </c>
      <c r="F1850" s="269" t="e">
        <f>IF('Unit Types - Emission Rates'!#REF!="","",'Unit Types - Emission Rates'!#REF!)</f>
        <v>#REF!</v>
      </c>
      <c r="G1850" s="261"/>
      <c r="H1850" s="262"/>
      <c r="I1850" s="259"/>
    </row>
    <row r="1851" spans="1:9" x14ac:dyDescent="0.2">
      <c r="A1851" s="265" t="s">
        <v>433</v>
      </c>
      <c r="B1851" s="269" t="e">
        <f>IF('Unit Types - Emission Rates'!#REF!=0,"",'Unit Types - Emission Rates'!#REF!)</f>
        <v>#REF!</v>
      </c>
      <c r="C1851" s="269" t="e">
        <f>IF('Unit Types - Emission Rates'!#REF!=0,"",'Unit Types - Emission Rates'!#REF!)</f>
        <v>#REF!</v>
      </c>
      <c r="D1851" s="269" t="e">
        <f>IF('Unit Types - Emission Rates'!#REF!=0,"",'Unit Types - Emission Rates'!#REF!)</f>
        <v>#REF!</v>
      </c>
      <c r="E1851" s="269" t="e">
        <f>IF('Unit Types - Emission Rates'!#REF!="","",'Unit Types - Emission Rates'!#REF!)</f>
        <v>#REF!</v>
      </c>
      <c r="F1851" s="269" t="e">
        <f>IF('Unit Types - Emission Rates'!#REF!="","",'Unit Types - Emission Rates'!#REF!)</f>
        <v>#REF!</v>
      </c>
      <c r="G1851" s="261"/>
      <c r="H1851" s="262"/>
      <c r="I1851" s="259"/>
    </row>
    <row r="1852" spans="1:9" x14ac:dyDescent="0.2">
      <c r="A1852" s="265" t="s">
        <v>433</v>
      </c>
      <c r="B1852" s="269" t="e">
        <f>IF('Unit Types - Emission Rates'!#REF!=0,"",'Unit Types - Emission Rates'!#REF!)</f>
        <v>#REF!</v>
      </c>
      <c r="C1852" s="269" t="e">
        <f>IF('Unit Types - Emission Rates'!#REF!=0,"",'Unit Types - Emission Rates'!#REF!)</f>
        <v>#REF!</v>
      </c>
      <c r="D1852" s="269" t="e">
        <f>IF('Unit Types - Emission Rates'!#REF!=0,"",'Unit Types - Emission Rates'!#REF!)</f>
        <v>#REF!</v>
      </c>
      <c r="E1852" s="269" t="e">
        <f>IF('Unit Types - Emission Rates'!#REF!="","",'Unit Types - Emission Rates'!#REF!)</f>
        <v>#REF!</v>
      </c>
      <c r="F1852" s="269" t="e">
        <f>IF('Unit Types - Emission Rates'!#REF!="","",'Unit Types - Emission Rates'!#REF!)</f>
        <v>#REF!</v>
      </c>
      <c r="G1852" s="261"/>
      <c r="H1852" s="262"/>
      <c r="I1852" s="259"/>
    </row>
    <row r="1853" spans="1:9" x14ac:dyDescent="0.2">
      <c r="A1853" s="265" t="s">
        <v>433</v>
      </c>
      <c r="B1853" s="269" t="e">
        <f>IF('Unit Types - Emission Rates'!#REF!=0,"",'Unit Types - Emission Rates'!#REF!)</f>
        <v>#REF!</v>
      </c>
      <c r="C1853" s="269" t="e">
        <f>IF('Unit Types - Emission Rates'!#REF!=0,"",'Unit Types - Emission Rates'!#REF!)</f>
        <v>#REF!</v>
      </c>
      <c r="D1853" s="269" t="e">
        <f>IF('Unit Types - Emission Rates'!#REF!=0,"",'Unit Types - Emission Rates'!#REF!)</f>
        <v>#REF!</v>
      </c>
      <c r="E1853" s="269" t="e">
        <f>IF('Unit Types - Emission Rates'!#REF!="","",'Unit Types - Emission Rates'!#REF!)</f>
        <v>#REF!</v>
      </c>
      <c r="F1853" s="269" t="e">
        <f>IF('Unit Types - Emission Rates'!#REF!="","",'Unit Types - Emission Rates'!#REF!)</f>
        <v>#REF!</v>
      </c>
      <c r="G1853" s="261"/>
      <c r="H1853" s="262"/>
      <c r="I1853" s="259"/>
    </row>
    <row r="1854" spans="1:9" x14ac:dyDescent="0.2">
      <c r="A1854" s="265" t="s">
        <v>433</v>
      </c>
      <c r="B1854" s="269" t="e">
        <f>IF('Unit Types - Emission Rates'!#REF!=0,"",'Unit Types - Emission Rates'!#REF!)</f>
        <v>#REF!</v>
      </c>
      <c r="C1854" s="269" t="e">
        <f>IF('Unit Types - Emission Rates'!#REF!=0,"",'Unit Types - Emission Rates'!#REF!)</f>
        <v>#REF!</v>
      </c>
      <c r="D1854" s="269" t="e">
        <f>IF('Unit Types - Emission Rates'!#REF!=0,"",'Unit Types - Emission Rates'!#REF!)</f>
        <v>#REF!</v>
      </c>
      <c r="E1854" s="269" t="e">
        <f>IF('Unit Types - Emission Rates'!#REF!="","",'Unit Types - Emission Rates'!#REF!)</f>
        <v>#REF!</v>
      </c>
      <c r="F1854" s="269" t="e">
        <f>IF('Unit Types - Emission Rates'!#REF!="","",'Unit Types - Emission Rates'!#REF!)</f>
        <v>#REF!</v>
      </c>
      <c r="G1854" s="261"/>
      <c r="H1854" s="262"/>
      <c r="I1854" s="259"/>
    </row>
    <row r="1855" spans="1:9" x14ac:dyDescent="0.2">
      <c r="A1855" s="265" t="s">
        <v>433</v>
      </c>
      <c r="B1855" s="269" t="e">
        <f>IF('Unit Types - Emission Rates'!#REF!=0,"",'Unit Types - Emission Rates'!#REF!)</f>
        <v>#REF!</v>
      </c>
      <c r="C1855" s="269" t="e">
        <f>IF('Unit Types - Emission Rates'!#REF!=0,"",'Unit Types - Emission Rates'!#REF!)</f>
        <v>#REF!</v>
      </c>
      <c r="D1855" s="269" t="e">
        <f>IF('Unit Types - Emission Rates'!#REF!=0,"",'Unit Types - Emission Rates'!#REF!)</f>
        <v>#REF!</v>
      </c>
      <c r="E1855" s="269" t="e">
        <f>IF('Unit Types - Emission Rates'!#REF!="","",'Unit Types - Emission Rates'!#REF!)</f>
        <v>#REF!</v>
      </c>
      <c r="F1855" s="269" t="e">
        <f>IF('Unit Types - Emission Rates'!#REF!="","",'Unit Types - Emission Rates'!#REF!)</f>
        <v>#REF!</v>
      </c>
      <c r="G1855" s="261"/>
      <c r="H1855" s="262"/>
      <c r="I1855" s="259"/>
    </row>
    <row r="1856" spans="1:9" x14ac:dyDescent="0.2">
      <c r="A1856" s="265" t="s">
        <v>433</v>
      </c>
      <c r="B1856" s="269" t="e">
        <f>IF('Unit Types - Emission Rates'!#REF!=0,"",'Unit Types - Emission Rates'!#REF!)</f>
        <v>#REF!</v>
      </c>
      <c r="C1856" s="269" t="e">
        <f>IF('Unit Types - Emission Rates'!#REF!=0,"",'Unit Types - Emission Rates'!#REF!)</f>
        <v>#REF!</v>
      </c>
      <c r="D1856" s="269" t="e">
        <f>IF('Unit Types - Emission Rates'!#REF!=0,"",'Unit Types - Emission Rates'!#REF!)</f>
        <v>#REF!</v>
      </c>
      <c r="E1856" s="269" t="e">
        <f>IF('Unit Types - Emission Rates'!#REF!="","",'Unit Types - Emission Rates'!#REF!)</f>
        <v>#REF!</v>
      </c>
      <c r="F1856" s="269" t="e">
        <f>IF('Unit Types - Emission Rates'!#REF!="","",'Unit Types - Emission Rates'!#REF!)</f>
        <v>#REF!</v>
      </c>
      <c r="G1856" s="261"/>
      <c r="H1856" s="262"/>
      <c r="I1856" s="259"/>
    </row>
    <row r="1857" spans="1:9" x14ac:dyDescent="0.2">
      <c r="A1857" s="265" t="s">
        <v>433</v>
      </c>
      <c r="B1857" s="269" t="e">
        <f>IF('Unit Types - Emission Rates'!#REF!=0,"",'Unit Types - Emission Rates'!#REF!)</f>
        <v>#REF!</v>
      </c>
      <c r="C1857" s="269" t="e">
        <f>IF('Unit Types - Emission Rates'!#REF!=0,"",'Unit Types - Emission Rates'!#REF!)</f>
        <v>#REF!</v>
      </c>
      <c r="D1857" s="269" t="e">
        <f>IF('Unit Types - Emission Rates'!#REF!=0,"",'Unit Types - Emission Rates'!#REF!)</f>
        <v>#REF!</v>
      </c>
      <c r="E1857" s="269" t="e">
        <f>IF('Unit Types - Emission Rates'!#REF!="","",'Unit Types - Emission Rates'!#REF!)</f>
        <v>#REF!</v>
      </c>
      <c r="F1857" s="269" t="e">
        <f>IF('Unit Types - Emission Rates'!#REF!="","",'Unit Types - Emission Rates'!#REF!)</f>
        <v>#REF!</v>
      </c>
      <c r="G1857" s="261"/>
      <c r="H1857" s="262"/>
      <c r="I1857" s="259"/>
    </row>
    <row r="1858" spans="1:9" x14ac:dyDescent="0.2">
      <c r="A1858" s="265" t="s">
        <v>433</v>
      </c>
      <c r="B1858" s="269" t="e">
        <f>IF('Unit Types - Emission Rates'!#REF!=0,"",'Unit Types - Emission Rates'!#REF!)</f>
        <v>#REF!</v>
      </c>
      <c r="C1858" s="269" t="e">
        <f>IF('Unit Types - Emission Rates'!#REF!=0,"",'Unit Types - Emission Rates'!#REF!)</f>
        <v>#REF!</v>
      </c>
      <c r="D1858" s="269" t="e">
        <f>IF('Unit Types - Emission Rates'!#REF!=0,"",'Unit Types - Emission Rates'!#REF!)</f>
        <v>#REF!</v>
      </c>
      <c r="E1858" s="269" t="e">
        <f>IF('Unit Types - Emission Rates'!#REF!="","",'Unit Types - Emission Rates'!#REF!)</f>
        <v>#REF!</v>
      </c>
      <c r="F1858" s="269" t="e">
        <f>IF('Unit Types - Emission Rates'!#REF!="","",'Unit Types - Emission Rates'!#REF!)</f>
        <v>#REF!</v>
      </c>
      <c r="G1858" s="261"/>
      <c r="H1858" s="262"/>
      <c r="I1858" s="259"/>
    </row>
    <row r="1859" spans="1:9" x14ac:dyDescent="0.2">
      <c r="A1859" s="265" t="s">
        <v>433</v>
      </c>
      <c r="B1859" s="269" t="e">
        <f>IF('Unit Types - Emission Rates'!#REF!=0,"",'Unit Types - Emission Rates'!#REF!)</f>
        <v>#REF!</v>
      </c>
      <c r="C1859" s="269" t="e">
        <f>IF('Unit Types - Emission Rates'!#REF!=0,"",'Unit Types - Emission Rates'!#REF!)</f>
        <v>#REF!</v>
      </c>
      <c r="D1859" s="269" t="e">
        <f>IF('Unit Types - Emission Rates'!#REF!=0,"",'Unit Types - Emission Rates'!#REF!)</f>
        <v>#REF!</v>
      </c>
      <c r="E1859" s="269" t="e">
        <f>IF('Unit Types - Emission Rates'!#REF!="","",'Unit Types - Emission Rates'!#REF!)</f>
        <v>#REF!</v>
      </c>
      <c r="F1859" s="269" t="e">
        <f>IF('Unit Types - Emission Rates'!#REF!="","",'Unit Types - Emission Rates'!#REF!)</f>
        <v>#REF!</v>
      </c>
      <c r="G1859" s="261"/>
      <c r="H1859" s="262"/>
      <c r="I1859" s="259"/>
    </row>
    <row r="1860" spans="1:9" x14ac:dyDescent="0.2">
      <c r="A1860" s="265" t="s">
        <v>433</v>
      </c>
      <c r="B1860" s="269" t="e">
        <f>IF('Unit Types - Emission Rates'!#REF!=0,"",'Unit Types - Emission Rates'!#REF!)</f>
        <v>#REF!</v>
      </c>
      <c r="C1860" s="269" t="e">
        <f>IF('Unit Types - Emission Rates'!#REF!=0,"",'Unit Types - Emission Rates'!#REF!)</f>
        <v>#REF!</v>
      </c>
      <c r="D1860" s="269" t="e">
        <f>IF('Unit Types - Emission Rates'!#REF!=0,"",'Unit Types - Emission Rates'!#REF!)</f>
        <v>#REF!</v>
      </c>
      <c r="E1860" s="269" t="e">
        <f>IF('Unit Types - Emission Rates'!#REF!="","",'Unit Types - Emission Rates'!#REF!)</f>
        <v>#REF!</v>
      </c>
      <c r="F1860" s="269" t="e">
        <f>IF('Unit Types - Emission Rates'!#REF!="","",'Unit Types - Emission Rates'!#REF!)</f>
        <v>#REF!</v>
      </c>
      <c r="G1860" s="261"/>
      <c r="H1860" s="262"/>
      <c r="I1860" s="259"/>
    </row>
    <row r="1861" spans="1:9" x14ac:dyDescent="0.2">
      <c r="A1861" s="265" t="s">
        <v>433</v>
      </c>
      <c r="B1861" s="269" t="e">
        <f>IF('Unit Types - Emission Rates'!#REF!=0,"",'Unit Types - Emission Rates'!#REF!)</f>
        <v>#REF!</v>
      </c>
      <c r="C1861" s="269" t="e">
        <f>IF('Unit Types - Emission Rates'!#REF!=0,"",'Unit Types - Emission Rates'!#REF!)</f>
        <v>#REF!</v>
      </c>
      <c r="D1861" s="269" t="e">
        <f>IF('Unit Types - Emission Rates'!#REF!=0,"",'Unit Types - Emission Rates'!#REF!)</f>
        <v>#REF!</v>
      </c>
      <c r="E1861" s="269" t="e">
        <f>IF('Unit Types - Emission Rates'!#REF!="","",'Unit Types - Emission Rates'!#REF!)</f>
        <v>#REF!</v>
      </c>
      <c r="F1861" s="269" t="e">
        <f>IF('Unit Types - Emission Rates'!#REF!="","",'Unit Types - Emission Rates'!#REF!)</f>
        <v>#REF!</v>
      </c>
      <c r="G1861" s="261"/>
      <c r="H1861" s="262"/>
      <c r="I1861" s="259"/>
    </row>
    <row r="1862" spans="1:9" x14ac:dyDescent="0.2">
      <c r="A1862" s="265" t="s">
        <v>433</v>
      </c>
      <c r="B1862" s="269" t="e">
        <f>IF('Unit Types - Emission Rates'!#REF!=0,"",'Unit Types - Emission Rates'!#REF!)</f>
        <v>#REF!</v>
      </c>
      <c r="C1862" s="269" t="e">
        <f>IF('Unit Types - Emission Rates'!#REF!=0,"",'Unit Types - Emission Rates'!#REF!)</f>
        <v>#REF!</v>
      </c>
      <c r="D1862" s="269" t="e">
        <f>IF('Unit Types - Emission Rates'!#REF!=0,"",'Unit Types - Emission Rates'!#REF!)</f>
        <v>#REF!</v>
      </c>
      <c r="E1862" s="269" t="e">
        <f>IF('Unit Types - Emission Rates'!#REF!="","",'Unit Types - Emission Rates'!#REF!)</f>
        <v>#REF!</v>
      </c>
      <c r="F1862" s="269" t="e">
        <f>IF('Unit Types - Emission Rates'!#REF!="","",'Unit Types - Emission Rates'!#REF!)</f>
        <v>#REF!</v>
      </c>
      <c r="G1862" s="261"/>
      <c r="H1862" s="262"/>
      <c r="I1862" s="259"/>
    </row>
    <row r="1863" spans="1:9" x14ac:dyDescent="0.2">
      <c r="A1863" s="265" t="s">
        <v>433</v>
      </c>
      <c r="B1863" s="269" t="e">
        <f>IF('Unit Types - Emission Rates'!#REF!=0,"",'Unit Types - Emission Rates'!#REF!)</f>
        <v>#REF!</v>
      </c>
      <c r="C1863" s="269" t="e">
        <f>IF('Unit Types - Emission Rates'!#REF!=0,"",'Unit Types - Emission Rates'!#REF!)</f>
        <v>#REF!</v>
      </c>
      <c r="D1863" s="269" t="e">
        <f>IF('Unit Types - Emission Rates'!#REF!=0,"",'Unit Types - Emission Rates'!#REF!)</f>
        <v>#REF!</v>
      </c>
      <c r="E1863" s="269" t="e">
        <f>IF('Unit Types - Emission Rates'!#REF!="","",'Unit Types - Emission Rates'!#REF!)</f>
        <v>#REF!</v>
      </c>
      <c r="F1863" s="269" t="e">
        <f>IF('Unit Types - Emission Rates'!#REF!="","",'Unit Types - Emission Rates'!#REF!)</f>
        <v>#REF!</v>
      </c>
      <c r="G1863" s="261"/>
      <c r="H1863" s="262"/>
      <c r="I1863" s="259"/>
    </row>
    <row r="1864" spans="1:9" x14ac:dyDescent="0.2">
      <c r="A1864" s="265" t="s">
        <v>433</v>
      </c>
      <c r="B1864" s="269" t="e">
        <f>IF('Unit Types - Emission Rates'!#REF!=0,"",'Unit Types - Emission Rates'!#REF!)</f>
        <v>#REF!</v>
      </c>
      <c r="C1864" s="269" t="e">
        <f>IF('Unit Types - Emission Rates'!#REF!=0,"",'Unit Types - Emission Rates'!#REF!)</f>
        <v>#REF!</v>
      </c>
      <c r="D1864" s="269" t="e">
        <f>IF('Unit Types - Emission Rates'!#REF!=0,"",'Unit Types - Emission Rates'!#REF!)</f>
        <v>#REF!</v>
      </c>
      <c r="E1864" s="269" t="e">
        <f>IF('Unit Types - Emission Rates'!#REF!="","",'Unit Types - Emission Rates'!#REF!)</f>
        <v>#REF!</v>
      </c>
      <c r="F1864" s="269" t="e">
        <f>IF('Unit Types - Emission Rates'!#REF!="","",'Unit Types - Emission Rates'!#REF!)</f>
        <v>#REF!</v>
      </c>
      <c r="G1864" s="261"/>
      <c r="H1864" s="262"/>
      <c r="I1864" s="259"/>
    </row>
    <row r="1865" spans="1:9" x14ac:dyDescent="0.2">
      <c r="A1865" s="265" t="s">
        <v>433</v>
      </c>
      <c r="B1865" s="269" t="e">
        <f>IF('Unit Types - Emission Rates'!#REF!=0,"",'Unit Types - Emission Rates'!#REF!)</f>
        <v>#REF!</v>
      </c>
      <c r="C1865" s="269" t="e">
        <f>IF('Unit Types - Emission Rates'!#REF!=0,"",'Unit Types - Emission Rates'!#REF!)</f>
        <v>#REF!</v>
      </c>
      <c r="D1865" s="269" t="e">
        <f>IF('Unit Types - Emission Rates'!#REF!=0,"",'Unit Types - Emission Rates'!#REF!)</f>
        <v>#REF!</v>
      </c>
      <c r="E1865" s="269" t="e">
        <f>IF('Unit Types - Emission Rates'!#REF!="","",'Unit Types - Emission Rates'!#REF!)</f>
        <v>#REF!</v>
      </c>
      <c r="F1865" s="269" t="e">
        <f>IF('Unit Types - Emission Rates'!#REF!="","",'Unit Types - Emission Rates'!#REF!)</f>
        <v>#REF!</v>
      </c>
      <c r="G1865" s="261"/>
      <c r="H1865" s="262"/>
      <c r="I1865" s="259"/>
    </row>
    <row r="1866" spans="1:9" x14ac:dyDescent="0.2">
      <c r="A1866" s="265" t="s">
        <v>433</v>
      </c>
      <c r="B1866" s="269" t="e">
        <f>IF('Unit Types - Emission Rates'!#REF!=0,"",'Unit Types - Emission Rates'!#REF!)</f>
        <v>#REF!</v>
      </c>
      <c r="C1866" s="269" t="e">
        <f>IF('Unit Types - Emission Rates'!#REF!=0,"",'Unit Types - Emission Rates'!#REF!)</f>
        <v>#REF!</v>
      </c>
      <c r="D1866" s="269" t="e">
        <f>IF('Unit Types - Emission Rates'!#REF!=0,"",'Unit Types - Emission Rates'!#REF!)</f>
        <v>#REF!</v>
      </c>
      <c r="E1866" s="269" t="e">
        <f>IF('Unit Types - Emission Rates'!#REF!="","",'Unit Types - Emission Rates'!#REF!)</f>
        <v>#REF!</v>
      </c>
      <c r="F1866" s="269" t="e">
        <f>IF('Unit Types - Emission Rates'!#REF!="","",'Unit Types - Emission Rates'!#REF!)</f>
        <v>#REF!</v>
      </c>
      <c r="G1866" s="261"/>
      <c r="H1866" s="262"/>
      <c r="I1866" s="259"/>
    </row>
    <row r="1867" spans="1:9" x14ac:dyDescent="0.2">
      <c r="A1867" s="265" t="s">
        <v>433</v>
      </c>
      <c r="B1867" s="269" t="e">
        <f>IF('Unit Types - Emission Rates'!#REF!=0,"",'Unit Types - Emission Rates'!#REF!)</f>
        <v>#REF!</v>
      </c>
      <c r="C1867" s="269" t="e">
        <f>IF('Unit Types - Emission Rates'!#REF!=0,"",'Unit Types - Emission Rates'!#REF!)</f>
        <v>#REF!</v>
      </c>
      <c r="D1867" s="269" t="e">
        <f>IF('Unit Types - Emission Rates'!#REF!=0,"",'Unit Types - Emission Rates'!#REF!)</f>
        <v>#REF!</v>
      </c>
      <c r="E1867" s="269" t="e">
        <f>IF('Unit Types - Emission Rates'!#REF!="","",'Unit Types - Emission Rates'!#REF!)</f>
        <v>#REF!</v>
      </c>
      <c r="F1867" s="269" t="e">
        <f>IF('Unit Types - Emission Rates'!#REF!="","",'Unit Types - Emission Rates'!#REF!)</f>
        <v>#REF!</v>
      </c>
      <c r="G1867" s="261"/>
      <c r="H1867" s="262"/>
      <c r="I1867" s="259"/>
    </row>
    <row r="1868" spans="1:9" x14ac:dyDescent="0.2">
      <c r="A1868" s="265" t="s">
        <v>433</v>
      </c>
      <c r="B1868" s="269" t="e">
        <f>IF('Unit Types - Emission Rates'!#REF!=0,"",'Unit Types - Emission Rates'!#REF!)</f>
        <v>#REF!</v>
      </c>
      <c r="C1868" s="269" t="e">
        <f>IF('Unit Types - Emission Rates'!#REF!=0,"",'Unit Types - Emission Rates'!#REF!)</f>
        <v>#REF!</v>
      </c>
      <c r="D1868" s="269" t="e">
        <f>IF('Unit Types - Emission Rates'!#REF!=0,"",'Unit Types - Emission Rates'!#REF!)</f>
        <v>#REF!</v>
      </c>
      <c r="E1868" s="269" t="e">
        <f>IF('Unit Types - Emission Rates'!#REF!="","",'Unit Types - Emission Rates'!#REF!)</f>
        <v>#REF!</v>
      </c>
      <c r="F1868" s="269" t="e">
        <f>IF('Unit Types - Emission Rates'!#REF!="","",'Unit Types - Emission Rates'!#REF!)</f>
        <v>#REF!</v>
      </c>
      <c r="G1868" s="261"/>
      <c r="H1868" s="262"/>
      <c r="I1868" s="259"/>
    </row>
    <row r="1869" spans="1:9" x14ac:dyDescent="0.2">
      <c r="A1869" s="265" t="s">
        <v>433</v>
      </c>
      <c r="B1869" s="269" t="e">
        <f>IF('Unit Types - Emission Rates'!#REF!=0,"",'Unit Types - Emission Rates'!#REF!)</f>
        <v>#REF!</v>
      </c>
      <c r="C1869" s="269" t="e">
        <f>IF('Unit Types - Emission Rates'!#REF!=0,"",'Unit Types - Emission Rates'!#REF!)</f>
        <v>#REF!</v>
      </c>
      <c r="D1869" s="269" t="e">
        <f>IF('Unit Types - Emission Rates'!#REF!=0,"",'Unit Types - Emission Rates'!#REF!)</f>
        <v>#REF!</v>
      </c>
      <c r="E1869" s="269" t="e">
        <f>IF('Unit Types - Emission Rates'!#REF!="","",'Unit Types - Emission Rates'!#REF!)</f>
        <v>#REF!</v>
      </c>
      <c r="F1869" s="269" t="e">
        <f>IF('Unit Types - Emission Rates'!#REF!="","",'Unit Types - Emission Rates'!#REF!)</f>
        <v>#REF!</v>
      </c>
      <c r="G1869" s="261"/>
      <c r="H1869" s="262"/>
      <c r="I1869" s="259"/>
    </row>
    <row r="1870" spans="1:9" x14ac:dyDescent="0.2">
      <c r="A1870" s="265" t="s">
        <v>433</v>
      </c>
      <c r="B1870" s="269" t="e">
        <f>IF('Unit Types - Emission Rates'!#REF!=0,"",'Unit Types - Emission Rates'!#REF!)</f>
        <v>#REF!</v>
      </c>
      <c r="C1870" s="269" t="e">
        <f>IF('Unit Types - Emission Rates'!#REF!=0,"",'Unit Types - Emission Rates'!#REF!)</f>
        <v>#REF!</v>
      </c>
      <c r="D1870" s="269" t="e">
        <f>IF('Unit Types - Emission Rates'!#REF!=0,"",'Unit Types - Emission Rates'!#REF!)</f>
        <v>#REF!</v>
      </c>
      <c r="E1870" s="269" t="e">
        <f>IF('Unit Types - Emission Rates'!#REF!="","",'Unit Types - Emission Rates'!#REF!)</f>
        <v>#REF!</v>
      </c>
      <c r="F1870" s="269" t="e">
        <f>IF('Unit Types - Emission Rates'!#REF!="","",'Unit Types - Emission Rates'!#REF!)</f>
        <v>#REF!</v>
      </c>
      <c r="G1870" s="261"/>
      <c r="H1870" s="262"/>
      <c r="I1870" s="259"/>
    </row>
    <row r="1871" spans="1:9" x14ac:dyDescent="0.2">
      <c r="A1871" s="265" t="s">
        <v>433</v>
      </c>
      <c r="B1871" s="269" t="e">
        <f>IF('Unit Types - Emission Rates'!#REF!=0,"",'Unit Types - Emission Rates'!#REF!)</f>
        <v>#REF!</v>
      </c>
      <c r="C1871" s="269" t="e">
        <f>IF('Unit Types - Emission Rates'!#REF!=0,"",'Unit Types - Emission Rates'!#REF!)</f>
        <v>#REF!</v>
      </c>
      <c r="D1871" s="269" t="e">
        <f>IF('Unit Types - Emission Rates'!#REF!=0,"",'Unit Types - Emission Rates'!#REF!)</f>
        <v>#REF!</v>
      </c>
      <c r="E1871" s="269" t="e">
        <f>IF('Unit Types - Emission Rates'!#REF!="","",'Unit Types - Emission Rates'!#REF!)</f>
        <v>#REF!</v>
      </c>
      <c r="F1871" s="269" t="e">
        <f>IF('Unit Types - Emission Rates'!#REF!="","",'Unit Types - Emission Rates'!#REF!)</f>
        <v>#REF!</v>
      </c>
      <c r="G1871" s="261"/>
      <c r="H1871" s="262"/>
      <c r="I1871" s="259"/>
    </row>
    <row r="1872" spans="1:9" x14ac:dyDescent="0.2">
      <c r="A1872" s="265" t="s">
        <v>433</v>
      </c>
      <c r="B1872" s="269" t="e">
        <f>IF('Unit Types - Emission Rates'!#REF!=0,"",'Unit Types - Emission Rates'!#REF!)</f>
        <v>#REF!</v>
      </c>
      <c r="C1872" s="269" t="e">
        <f>IF('Unit Types - Emission Rates'!#REF!=0,"",'Unit Types - Emission Rates'!#REF!)</f>
        <v>#REF!</v>
      </c>
      <c r="D1872" s="269" t="e">
        <f>IF('Unit Types - Emission Rates'!#REF!=0,"",'Unit Types - Emission Rates'!#REF!)</f>
        <v>#REF!</v>
      </c>
      <c r="E1872" s="269" t="e">
        <f>IF('Unit Types - Emission Rates'!#REF!="","",'Unit Types - Emission Rates'!#REF!)</f>
        <v>#REF!</v>
      </c>
      <c r="F1872" s="269" t="e">
        <f>IF('Unit Types - Emission Rates'!#REF!="","",'Unit Types - Emission Rates'!#REF!)</f>
        <v>#REF!</v>
      </c>
      <c r="G1872" s="261"/>
      <c r="H1872" s="262"/>
      <c r="I1872" s="259"/>
    </row>
    <row r="1873" spans="1:9" x14ac:dyDescent="0.2">
      <c r="A1873" s="265" t="s">
        <v>433</v>
      </c>
      <c r="B1873" s="269" t="e">
        <f>IF('Unit Types - Emission Rates'!#REF!=0,"",'Unit Types - Emission Rates'!#REF!)</f>
        <v>#REF!</v>
      </c>
      <c r="C1873" s="269" t="e">
        <f>IF('Unit Types - Emission Rates'!#REF!=0,"",'Unit Types - Emission Rates'!#REF!)</f>
        <v>#REF!</v>
      </c>
      <c r="D1873" s="269" t="e">
        <f>IF('Unit Types - Emission Rates'!#REF!=0,"",'Unit Types - Emission Rates'!#REF!)</f>
        <v>#REF!</v>
      </c>
      <c r="E1873" s="269" t="e">
        <f>IF('Unit Types - Emission Rates'!#REF!="","",'Unit Types - Emission Rates'!#REF!)</f>
        <v>#REF!</v>
      </c>
      <c r="F1873" s="269" t="e">
        <f>IF('Unit Types - Emission Rates'!#REF!="","",'Unit Types - Emission Rates'!#REF!)</f>
        <v>#REF!</v>
      </c>
      <c r="G1873" s="261"/>
      <c r="H1873" s="262"/>
      <c r="I1873" s="259"/>
    </row>
    <row r="1874" spans="1:9" x14ac:dyDescent="0.2">
      <c r="A1874" s="265" t="s">
        <v>433</v>
      </c>
      <c r="B1874" s="269" t="e">
        <f>IF('Unit Types - Emission Rates'!#REF!=0,"",'Unit Types - Emission Rates'!#REF!)</f>
        <v>#REF!</v>
      </c>
      <c r="C1874" s="269" t="e">
        <f>IF('Unit Types - Emission Rates'!#REF!=0,"",'Unit Types - Emission Rates'!#REF!)</f>
        <v>#REF!</v>
      </c>
      <c r="D1874" s="269" t="e">
        <f>IF('Unit Types - Emission Rates'!#REF!=0,"",'Unit Types - Emission Rates'!#REF!)</f>
        <v>#REF!</v>
      </c>
      <c r="E1874" s="269" t="e">
        <f>IF('Unit Types - Emission Rates'!#REF!="","",'Unit Types - Emission Rates'!#REF!)</f>
        <v>#REF!</v>
      </c>
      <c r="F1874" s="269" t="e">
        <f>IF('Unit Types - Emission Rates'!#REF!="","",'Unit Types - Emission Rates'!#REF!)</f>
        <v>#REF!</v>
      </c>
      <c r="G1874" s="261"/>
      <c r="H1874" s="262"/>
      <c r="I1874" s="259"/>
    </row>
    <row r="1875" spans="1:9" x14ac:dyDescent="0.2">
      <c r="A1875" s="265" t="s">
        <v>433</v>
      </c>
      <c r="B1875" s="269" t="e">
        <f>IF('Unit Types - Emission Rates'!#REF!=0,"",'Unit Types - Emission Rates'!#REF!)</f>
        <v>#REF!</v>
      </c>
      <c r="C1875" s="269" t="e">
        <f>IF('Unit Types - Emission Rates'!#REF!=0,"",'Unit Types - Emission Rates'!#REF!)</f>
        <v>#REF!</v>
      </c>
      <c r="D1875" s="269" t="e">
        <f>IF('Unit Types - Emission Rates'!#REF!=0,"",'Unit Types - Emission Rates'!#REF!)</f>
        <v>#REF!</v>
      </c>
      <c r="E1875" s="269" t="e">
        <f>IF('Unit Types - Emission Rates'!#REF!="","",'Unit Types - Emission Rates'!#REF!)</f>
        <v>#REF!</v>
      </c>
      <c r="F1875" s="269" t="e">
        <f>IF('Unit Types - Emission Rates'!#REF!="","",'Unit Types - Emission Rates'!#REF!)</f>
        <v>#REF!</v>
      </c>
      <c r="G1875" s="261"/>
      <c r="H1875" s="262"/>
      <c r="I1875" s="259"/>
    </row>
    <row r="1876" spans="1:9" x14ac:dyDescent="0.2">
      <c r="A1876" s="265" t="s">
        <v>433</v>
      </c>
      <c r="B1876" s="269" t="e">
        <f>IF('Unit Types - Emission Rates'!#REF!=0,"",'Unit Types - Emission Rates'!#REF!)</f>
        <v>#REF!</v>
      </c>
      <c r="C1876" s="269" t="e">
        <f>IF('Unit Types - Emission Rates'!#REF!=0,"",'Unit Types - Emission Rates'!#REF!)</f>
        <v>#REF!</v>
      </c>
      <c r="D1876" s="269" t="e">
        <f>IF('Unit Types - Emission Rates'!#REF!=0,"",'Unit Types - Emission Rates'!#REF!)</f>
        <v>#REF!</v>
      </c>
      <c r="E1876" s="269" t="e">
        <f>IF('Unit Types - Emission Rates'!#REF!="","",'Unit Types - Emission Rates'!#REF!)</f>
        <v>#REF!</v>
      </c>
      <c r="F1876" s="269" t="e">
        <f>IF('Unit Types - Emission Rates'!#REF!="","",'Unit Types - Emission Rates'!#REF!)</f>
        <v>#REF!</v>
      </c>
      <c r="G1876" s="261"/>
      <c r="H1876" s="262"/>
      <c r="I1876" s="259"/>
    </row>
    <row r="1877" spans="1:9" x14ac:dyDescent="0.2">
      <c r="A1877" s="265" t="s">
        <v>433</v>
      </c>
      <c r="B1877" s="269" t="e">
        <f>IF('Unit Types - Emission Rates'!#REF!=0,"",'Unit Types - Emission Rates'!#REF!)</f>
        <v>#REF!</v>
      </c>
      <c r="C1877" s="269" t="e">
        <f>IF('Unit Types - Emission Rates'!#REF!=0,"",'Unit Types - Emission Rates'!#REF!)</f>
        <v>#REF!</v>
      </c>
      <c r="D1877" s="269" t="e">
        <f>IF('Unit Types - Emission Rates'!#REF!=0,"",'Unit Types - Emission Rates'!#REF!)</f>
        <v>#REF!</v>
      </c>
      <c r="E1877" s="269" t="e">
        <f>IF('Unit Types - Emission Rates'!#REF!="","",'Unit Types - Emission Rates'!#REF!)</f>
        <v>#REF!</v>
      </c>
      <c r="F1877" s="269" t="e">
        <f>IF('Unit Types - Emission Rates'!#REF!="","",'Unit Types - Emission Rates'!#REF!)</f>
        <v>#REF!</v>
      </c>
      <c r="G1877" s="261"/>
      <c r="H1877" s="262"/>
      <c r="I1877" s="259"/>
    </row>
    <row r="1878" spans="1:9" x14ac:dyDescent="0.2">
      <c r="A1878" s="265" t="s">
        <v>433</v>
      </c>
      <c r="B1878" s="269" t="e">
        <f>IF('Unit Types - Emission Rates'!#REF!=0,"",'Unit Types - Emission Rates'!#REF!)</f>
        <v>#REF!</v>
      </c>
      <c r="C1878" s="269" t="e">
        <f>IF('Unit Types - Emission Rates'!#REF!=0,"",'Unit Types - Emission Rates'!#REF!)</f>
        <v>#REF!</v>
      </c>
      <c r="D1878" s="269" t="e">
        <f>IF('Unit Types - Emission Rates'!#REF!=0,"",'Unit Types - Emission Rates'!#REF!)</f>
        <v>#REF!</v>
      </c>
      <c r="E1878" s="269" t="e">
        <f>IF('Unit Types - Emission Rates'!#REF!="","",'Unit Types - Emission Rates'!#REF!)</f>
        <v>#REF!</v>
      </c>
      <c r="F1878" s="269" t="e">
        <f>IF('Unit Types - Emission Rates'!#REF!="","",'Unit Types - Emission Rates'!#REF!)</f>
        <v>#REF!</v>
      </c>
      <c r="G1878" s="261"/>
      <c r="H1878" s="262"/>
      <c r="I1878" s="259"/>
    </row>
    <row r="1879" spans="1:9" x14ac:dyDescent="0.2">
      <c r="A1879" s="265" t="s">
        <v>433</v>
      </c>
      <c r="B1879" s="269" t="e">
        <f>IF('Unit Types - Emission Rates'!#REF!=0,"",'Unit Types - Emission Rates'!#REF!)</f>
        <v>#REF!</v>
      </c>
      <c r="C1879" s="269" t="e">
        <f>IF('Unit Types - Emission Rates'!#REF!=0,"",'Unit Types - Emission Rates'!#REF!)</f>
        <v>#REF!</v>
      </c>
      <c r="D1879" s="269" t="e">
        <f>IF('Unit Types - Emission Rates'!#REF!=0,"",'Unit Types - Emission Rates'!#REF!)</f>
        <v>#REF!</v>
      </c>
      <c r="E1879" s="269" t="e">
        <f>IF('Unit Types - Emission Rates'!#REF!="","",'Unit Types - Emission Rates'!#REF!)</f>
        <v>#REF!</v>
      </c>
      <c r="F1879" s="269" t="e">
        <f>IF('Unit Types - Emission Rates'!#REF!="","",'Unit Types - Emission Rates'!#REF!)</f>
        <v>#REF!</v>
      </c>
      <c r="G1879" s="261"/>
      <c r="H1879" s="262"/>
      <c r="I1879" s="259"/>
    </row>
    <row r="1880" spans="1:9" x14ac:dyDescent="0.2">
      <c r="A1880" s="265" t="s">
        <v>433</v>
      </c>
      <c r="B1880" s="269" t="e">
        <f>IF('Unit Types - Emission Rates'!#REF!=0,"",'Unit Types - Emission Rates'!#REF!)</f>
        <v>#REF!</v>
      </c>
      <c r="C1880" s="269" t="e">
        <f>IF('Unit Types - Emission Rates'!#REF!=0,"",'Unit Types - Emission Rates'!#REF!)</f>
        <v>#REF!</v>
      </c>
      <c r="D1880" s="269" t="e">
        <f>IF('Unit Types - Emission Rates'!#REF!=0,"",'Unit Types - Emission Rates'!#REF!)</f>
        <v>#REF!</v>
      </c>
      <c r="E1880" s="269" t="e">
        <f>IF('Unit Types - Emission Rates'!#REF!="","",'Unit Types - Emission Rates'!#REF!)</f>
        <v>#REF!</v>
      </c>
      <c r="F1880" s="269" t="e">
        <f>IF('Unit Types - Emission Rates'!#REF!="","",'Unit Types - Emission Rates'!#REF!)</f>
        <v>#REF!</v>
      </c>
      <c r="G1880" s="261"/>
      <c r="H1880" s="262"/>
      <c r="I1880" s="259"/>
    </row>
    <row r="1881" spans="1:9" x14ac:dyDescent="0.2">
      <c r="A1881" s="265" t="s">
        <v>433</v>
      </c>
      <c r="B1881" s="269" t="e">
        <f>IF('Unit Types - Emission Rates'!#REF!=0,"",'Unit Types - Emission Rates'!#REF!)</f>
        <v>#REF!</v>
      </c>
      <c r="C1881" s="269" t="e">
        <f>IF('Unit Types - Emission Rates'!#REF!=0,"",'Unit Types - Emission Rates'!#REF!)</f>
        <v>#REF!</v>
      </c>
      <c r="D1881" s="269" t="e">
        <f>IF('Unit Types - Emission Rates'!#REF!=0,"",'Unit Types - Emission Rates'!#REF!)</f>
        <v>#REF!</v>
      </c>
      <c r="E1881" s="269" t="e">
        <f>IF('Unit Types - Emission Rates'!#REF!="","",'Unit Types - Emission Rates'!#REF!)</f>
        <v>#REF!</v>
      </c>
      <c r="F1881" s="269" t="e">
        <f>IF('Unit Types - Emission Rates'!#REF!="","",'Unit Types - Emission Rates'!#REF!)</f>
        <v>#REF!</v>
      </c>
      <c r="G1881" s="261"/>
      <c r="H1881" s="262"/>
      <c r="I1881" s="259"/>
    </row>
    <row r="1882" spans="1:9" x14ac:dyDescent="0.2">
      <c r="A1882" s="265" t="s">
        <v>433</v>
      </c>
      <c r="B1882" s="269" t="e">
        <f>IF('Unit Types - Emission Rates'!#REF!=0,"",'Unit Types - Emission Rates'!#REF!)</f>
        <v>#REF!</v>
      </c>
      <c r="C1882" s="269" t="e">
        <f>IF('Unit Types - Emission Rates'!#REF!=0,"",'Unit Types - Emission Rates'!#REF!)</f>
        <v>#REF!</v>
      </c>
      <c r="D1882" s="269" t="e">
        <f>IF('Unit Types - Emission Rates'!#REF!=0,"",'Unit Types - Emission Rates'!#REF!)</f>
        <v>#REF!</v>
      </c>
      <c r="E1882" s="269" t="e">
        <f>IF('Unit Types - Emission Rates'!#REF!="","",'Unit Types - Emission Rates'!#REF!)</f>
        <v>#REF!</v>
      </c>
      <c r="F1882" s="269" t="e">
        <f>IF('Unit Types - Emission Rates'!#REF!="","",'Unit Types - Emission Rates'!#REF!)</f>
        <v>#REF!</v>
      </c>
      <c r="G1882" s="261"/>
      <c r="H1882" s="262"/>
      <c r="I1882" s="259"/>
    </row>
    <row r="1883" spans="1:9" x14ac:dyDescent="0.2">
      <c r="A1883" s="265" t="s">
        <v>433</v>
      </c>
      <c r="B1883" s="269" t="e">
        <f>IF('Unit Types - Emission Rates'!#REF!=0,"",'Unit Types - Emission Rates'!#REF!)</f>
        <v>#REF!</v>
      </c>
      <c r="C1883" s="269" t="e">
        <f>IF('Unit Types - Emission Rates'!#REF!=0,"",'Unit Types - Emission Rates'!#REF!)</f>
        <v>#REF!</v>
      </c>
      <c r="D1883" s="269" t="e">
        <f>IF('Unit Types - Emission Rates'!#REF!=0,"",'Unit Types - Emission Rates'!#REF!)</f>
        <v>#REF!</v>
      </c>
      <c r="E1883" s="269" t="e">
        <f>IF('Unit Types - Emission Rates'!#REF!="","",'Unit Types - Emission Rates'!#REF!)</f>
        <v>#REF!</v>
      </c>
      <c r="F1883" s="269" t="e">
        <f>IF('Unit Types - Emission Rates'!#REF!="","",'Unit Types - Emission Rates'!#REF!)</f>
        <v>#REF!</v>
      </c>
      <c r="G1883" s="261"/>
      <c r="H1883" s="262"/>
      <c r="I1883" s="259"/>
    </row>
    <row r="1884" spans="1:9" x14ac:dyDescent="0.2">
      <c r="A1884" s="265" t="s">
        <v>433</v>
      </c>
      <c r="B1884" s="269" t="e">
        <f>IF('Unit Types - Emission Rates'!#REF!=0,"",'Unit Types - Emission Rates'!#REF!)</f>
        <v>#REF!</v>
      </c>
      <c r="C1884" s="269" t="e">
        <f>IF('Unit Types - Emission Rates'!#REF!=0,"",'Unit Types - Emission Rates'!#REF!)</f>
        <v>#REF!</v>
      </c>
      <c r="D1884" s="269" t="e">
        <f>IF('Unit Types - Emission Rates'!#REF!=0,"",'Unit Types - Emission Rates'!#REF!)</f>
        <v>#REF!</v>
      </c>
      <c r="E1884" s="269" t="e">
        <f>IF('Unit Types - Emission Rates'!#REF!="","",'Unit Types - Emission Rates'!#REF!)</f>
        <v>#REF!</v>
      </c>
      <c r="F1884" s="269" t="e">
        <f>IF('Unit Types - Emission Rates'!#REF!="","",'Unit Types - Emission Rates'!#REF!)</f>
        <v>#REF!</v>
      </c>
      <c r="G1884" s="261"/>
      <c r="H1884" s="262"/>
      <c r="I1884" s="259"/>
    </row>
    <row r="1885" spans="1:9" x14ac:dyDescent="0.2">
      <c r="A1885" s="265" t="s">
        <v>433</v>
      </c>
      <c r="B1885" s="269" t="e">
        <f>IF('Unit Types - Emission Rates'!#REF!=0,"",'Unit Types - Emission Rates'!#REF!)</f>
        <v>#REF!</v>
      </c>
      <c r="C1885" s="269" t="e">
        <f>IF('Unit Types - Emission Rates'!#REF!=0,"",'Unit Types - Emission Rates'!#REF!)</f>
        <v>#REF!</v>
      </c>
      <c r="D1885" s="269" t="e">
        <f>IF('Unit Types - Emission Rates'!#REF!=0,"",'Unit Types - Emission Rates'!#REF!)</f>
        <v>#REF!</v>
      </c>
      <c r="E1885" s="269" t="e">
        <f>IF('Unit Types - Emission Rates'!#REF!="","",'Unit Types - Emission Rates'!#REF!)</f>
        <v>#REF!</v>
      </c>
      <c r="F1885" s="269" t="e">
        <f>IF('Unit Types - Emission Rates'!#REF!="","",'Unit Types - Emission Rates'!#REF!)</f>
        <v>#REF!</v>
      </c>
      <c r="G1885" s="261"/>
      <c r="H1885" s="262"/>
      <c r="I1885" s="259"/>
    </row>
    <row r="1886" spans="1:9" x14ac:dyDescent="0.2">
      <c r="A1886" s="265" t="s">
        <v>433</v>
      </c>
      <c r="B1886" s="269" t="e">
        <f>IF('Unit Types - Emission Rates'!#REF!=0,"",'Unit Types - Emission Rates'!#REF!)</f>
        <v>#REF!</v>
      </c>
      <c r="C1886" s="269" t="e">
        <f>IF('Unit Types - Emission Rates'!#REF!=0,"",'Unit Types - Emission Rates'!#REF!)</f>
        <v>#REF!</v>
      </c>
      <c r="D1886" s="269" t="e">
        <f>IF('Unit Types - Emission Rates'!#REF!=0,"",'Unit Types - Emission Rates'!#REF!)</f>
        <v>#REF!</v>
      </c>
      <c r="E1886" s="269" t="e">
        <f>IF('Unit Types - Emission Rates'!#REF!="","",'Unit Types - Emission Rates'!#REF!)</f>
        <v>#REF!</v>
      </c>
      <c r="F1886" s="269" t="e">
        <f>IF('Unit Types - Emission Rates'!#REF!="","",'Unit Types - Emission Rates'!#REF!)</f>
        <v>#REF!</v>
      </c>
      <c r="G1886" s="261"/>
      <c r="H1886" s="262"/>
      <c r="I1886" s="259"/>
    </row>
    <row r="1887" spans="1:9" x14ac:dyDescent="0.2">
      <c r="A1887" s="265" t="s">
        <v>433</v>
      </c>
      <c r="B1887" s="269" t="e">
        <f>IF('Unit Types - Emission Rates'!#REF!=0,"",'Unit Types - Emission Rates'!#REF!)</f>
        <v>#REF!</v>
      </c>
      <c r="C1887" s="269" t="e">
        <f>IF('Unit Types - Emission Rates'!#REF!=0,"",'Unit Types - Emission Rates'!#REF!)</f>
        <v>#REF!</v>
      </c>
      <c r="D1887" s="269" t="e">
        <f>IF('Unit Types - Emission Rates'!#REF!=0,"",'Unit Types - Emission Rates'!#REF!)</f>
        <v>#REF!</v>
      </c>
      <c r="E1887" s="269" t="e">
        <f>IF('Unit Types - Emission Rates'!#REF!="","",'Unit Types - Emission Rates'!#REF!)</f>
        <v>#REF!</v>
      </c>
      <c r="F1887" s="269" t="e">
        <f>IF('Unit Types - Emission Rates'!#REF!="","",'Unit Types - Emission Rates'!#REF!)</f>
        <v>#REF!</v>
      </c>
      <c r="G1887" s="261"/>
      <c r="H1887" s="262"/>
      <c r="I1887" s="259"/>
    </row>
    <row r="1888" spans="1:9" x14ac:dyDescent="0.2">
      <c r="A1888" s="265" t="s">
        <v>433</v>
      </c>
      <c r="B1888" s="269" t="e">
        <f>IF('Unit Types - Emission Rates'!#REF!=0,"",'Unit Types - Emission Rates'!#REF!)</f>
        <v>#REF!</v>
      </c>
      <c r="C1888" s="269" t="e">
        <f>IF('Unit Types - Emission Rates'!#REF!=0,"",'Unit Types - Emission Rates'!#REF!)</f>
        <v>#REF!</v>
      </c>
      <c r="D1888" s="269" t="e">
        <f>IF('Unit Types - Emission Rates'!#REF!=0,"",'Unit Types - Emission Rates'!#REF!)</f>
        <v>#REF!</v>
      </c>
      <c r="E1888" s="269" t="e">
        <f>IF('Unit Types - Emission Rates'!#REF!="","",'Unit Types - Emission Rates'!#REF!)</f>
        <v>#REF!</v>
      </c>
      <c r="F1888" s="269" t="e">
        <f>IF('Unit Types - Emission Rates'!#REF!="","",'Unit Types - Emission Rates'!#REF!)</f>
        <v>#REF!</v>
      </c>
      <c r="G1888" s="261"/>
      <c r="H1888" s="262"/>
      <c r="I1888" s="259"/>
    </row>
    <row r="1889" spans="1:9" x14ac:dyDescent="0.2">
      <c r="A1889" s="265" t="s">
        <v>433</v>
      </c>
      <c r="B1889" s="269" t="e">
        <f>IF('Unit Types - Emission Rates'!#REF!=0,"",'Unit Types - Emission Rates'!#REF!)</f>
        <v>#REF!</v>
      </c>
      <c r="C1889" s="269" t="e">
        <f>IF('Unit Types - Emission Rates'!#REF!=0,"",'Unit Types - Emission Rates'!#REF!)</f>
        <v>#REF!</v>
      </c>
      <c r="D1889" s="269" t="e">
        <f>IF('Unit Types - Emission Rates'!#REF!=0,"",'Unit Types - Emission Rates'!#REF!)</f>
        <v>#REF!</v>
      </c>
      <c r="E1889" s="269" t="e">
        <f>IF('Unit Types - Emission Rates'!#REF!="","",'Unit Types - Emission Rates'!#REF!)</f>
        <v>#REF!</v>
      </c>
      <c r="F1889" s="269" t="e">
        <f>IF('Unit Types - Emission Rates'!#REF!="","",'Unit Types - Emission Rates'!#REF!)</f>
        <v>#REF!</v>
      </c>
      <c r="G1889" s="261"/>
      <c r="H1889" s="262"/>
      <c r="I1889" s="259"/>
    </row>
    <row r="1890" spans="1:9" x14ac:dyDescent="0.2">
      <c r="A1890" s="265" t="s">
        <v>433</v>
      </c>
      <c r="B1890" s="269" t="e">
        <f>IF('Unit Types - Emission Rates'!#REF!=0,"",'Unit Types - Emission Rates'!#REF!)</f>
        <v>#REF!</v>
      </c>
      <c r="C1890" s="269" t="e">
        <f>IF('Unit Types - Emission Rates'!#REF!=0,"",'Unit Types - Emission Rates'!#REF!)</f>
        <v>#REF!</v>
      </c>
      <c r="D1890" s="269" t="e">
        <f>IF('Unit Types - Emission Rates'!#REF!=0,"",'Unit Types - Emission Rates'!#REF!)</f>
        <v>#REF!</v>
      </c>
      <c r="E1890" s="269" t="e">
        <f>IF('Unit Types - Emission Rates'!#REF!="","",'Unit Types - Emission Rates'!#REF!)</f>
        <v>#REF!</v>
      </c>
      <c r="F1890" s="269" t="e">
        <f>IF('Unit Types - Emission Rates'!#REF!="","",'Unit Types - Emission Rates'!#REF!)</f>
        <v>#REF!</v>
      </c>
      <c r="G1890" s="261"/>
      <c r="H1890" s="262"/>
      <c r="I1890" s="259"/>
    </row>
    <row r="1891" spans="1:9" x14ac:dyDescent="0.2">
      <c r="A1891" s="265" t="s">
        <v>433</v>
      </c>
      <c r="B1891" s="269" t="e">
        <f>IF('Unit Types - Emission Rates'!#REF!=0,"",'Unit Types - Emission Rates'!#REF!)</f>
        <v>#REF!</v>
      </c>
      <c r="C1891" s="269" t="e">
        <f>IF('Unit Types - Emission Rates'!#REF!=0,"",'Unit Types - Emission Rates'!#REF!)</f>
        <v>#REF!</v>
      </c>
      <c r="D1891" s="269" t="e">
        <f>IF('Unit Types - Emission Rates'!#REF!=0,"",'Unit Types - Emission Rates'!#REF!)</f>
        <v>#REF!</v>
      </c>
      <c r="E1891" s="269" t="e">
        <f>IF('Unit Types - Emission Rates'!#REF!="","",'Unit Types - Emission Rates'!#REF!)</f>
        <v>#REF!</v>
      </c>
      <c r="F1891" s="269" t="e">
        <f>IF('Unit Types - Emission Rates'!#REF!="","",'Unit Types - Emission Rates'!#REF!)</f>
        <v>#REF!</v>
      </c>
      <c r="G1891" s="261"/>
      <c r="H1891" s="262"/>
      <c r="I1891" s="259"/>
    </row>
    <row r="1892" spans="1:9" x14ac:dyDescent="0.2">
      <c r="A1892" s="265" t="s">
        <v>433</v>
      </c>
      <c r="B1892" s="269" t="e">
        <f>IF('Unit Types - Emission Rates'!#REF!=0,"",'Unit Types - Emission Rates'!#REF!)</f>
        <v>#REF!</v>
      </c>
      <c r="C1892" s="269" t="e">
        <f>IF('Unit Types - Emission Rates'!#REF!=0,"",'Unit Types - Emission Rates'!#REF!)</f>
        <v>#REF!</v>
      </c>
      <c r="D1892" s="269" t="e">
        <f>IF('Unit Types - Emission Rates'!#REF!=0,"",'Unit Types - Emission Rates'!#REF!)</f>
        <v>#REF!</v>
      </c>
      <c r="E1892" s="269" t="e">
        <f>IF('Unit Types - Emission Rates'!#REF!="","",'Unit Types - Emission Rates'!#REF!)</f>
        <v>#REF!</v>
      </c>
      <c r="F1892" s="269" t="e">
        <f>IF('Unit Types - Emission Rates'!#REF!="","",'Unit Types - Emission Rates'!#REF!)</f>
        <v>#REF!</v>
      </c>
      <c r="G1892" s="261"/>
      <c r="H1892" s="262"/>
      <c r="I1892" s="259"/>
    </row>
    <row r="1893" spans="1:9" x14ac:dyDescent="0.2">
      <c r="A1893" s="265" t="s">
        <v>433</v>
      </c>
      <c r="B1893" s="269" t="e">
        <f>IF('Unit Types - Emission Rates'!#REF!=0,"",'Unit Types - Emission Rates'!#REF!)</f>
        <v>#REF!</v>
      </c>
      <c r="C1893" s="269" t="e">
        <f>IF('Unit Types - Emission Rates'!#REF!=0,"",'Unit Types - Emission Rates'!#REF!)</f>
        <v>#REF!</v>
      </c>
      <c r="D1893" s="269" t="e">
        <f>IF('Unit Types - Emission Rates'!#REF!=0,"",'Unit Types - Emission Rates'!#REF!)</f>
        <v>#REF!</v>
      </c>
      <c r="E1893" s="269" t="e">
        <f>IF('Unit Types - Emission Rates'!#REF!="","",'Unit Types - Emission Rates'!#REF!)</f>
        <v>#REF!</v>
      </c>
      <c r="F1893" s="269" t="e">
        <f>IF('Unit Types - Emission Rates'!#REF!="","",'Unit Types - Emission Rates'!#REF!)</f>
        <v>#REF!</v>
      </c>
      <c r="G1893" s="261"/>
      <c r="H1893" s="262"/>
      <c r="I1893" s="259"/>
    </row>
    <row r="1894" spans="1:9" x14ac:dyDescent="0.2">
      <c r="A1894" s="265" t="s">
        <v>433</v>
      </c>
      <c r="B1894" s="269" t="e">
        <f>IF('Unit Types - Emission Rates'!#REF!=0,"",'Unit Types - Emission Rates'!#REF!)</f>
        <v>#REF!</v>
      </c>
      <c r="C1894" s="269" t="e">
        <f>IF('Unit Types - Emission Rates'!#REF!=0,"",'Unit Types - Emission Rates'!#REF!)</f>
        <v>#REF!</v>
      </c>
      <c r="D1894" s="269" t="e">
        <f>IF('Unit Types - Emission Rates'!#REF!=0,"",'Unit Types - Emission Rates'!#REF!)</f>
        <v>#REF!</v>
      </c>
      <c r="E1894" s="269" t="e">
        <f>IF('Unit Types - Emission Rates'!#REF!="","",'Unit Types - Emission Rates'!#REF!)</f>
        <v>#REF!</v>
      </c>
      <c r="F1894" s="269" t="e">
        <f>IF('Unit Types - Emission Rates'!#REF!="","",'Unit Types - Emission Rates'!#REF!)</f>
        <v>#REF!</v>
      </c>
      <c r="G1894" s="261"/>
      <c r="H1894" s="262"/>
      <c r="I1894" s="259"/>
    </row>
    <row r="1895" spans="1:9" x14ac:dyDescent="0.2">
      <c r="A1895" s="265" t="s">
        <v>433</v>
      </c>
      <c r="B1895" s="269" t="e">
        <f>IF('Unit Types - Emission Rates'!#REF!=0,"",'Unit Types - Emission Rates'!#REF!)</f>
        <v>#REF!</v>
      </c>
      <c r="C1895" s="269" t="e">
        <f>IF('Unit Types - Emission Rates'!#REF!=0,"",'Unit Types - Emission Rates'!#REF!)</f>
        <v>#REF!</v>
      </c>
      <c r="D1895" s="269" t="e">
        <f>IF('Unit Types - Emission Rates'!#REF!=0,"",'Unit Types - Emission Rates'!#REF!)</f>
        <v>#REF!</v>
      </c>
      <c r="E1895" s="269" t="e">
        <f>IF('Unit Types - Emission Rates'!#REF!="","",'Unit Types - Emission Rates'!#REF!)</f>
        <v>#REF!</v>
      </c>
      <c r="F1895" s="269" t="e">
        <f>IF('Unit Types - Emission Rates'!#REF!="","",'Unit Types - Emission Rates'!#REF!)</f>
        <v>#REF!</v>
      </c>
      <c r="G1895" s="261"/>
      <c r="H1895" s="262"/>
      <c r="I1895" s="259"/>
    </row>
    <row r="1896" spans="1:9" x14ac:dyDescent="0.2">
      <c r="A1896" s="265" t="s">
        <v>433</v>
      </c>
      <c r="B1896" s="269" t="e">
        <f>IF('Unit Types - Emission Rates'!#REF!=0,"",'Unit Types - Emission Rates'!#REF!)</f>
        <v>#REF!</v>
      </c>
      <c r="C1896" s="269" t="e">
        <f>IF('Unit Types - Emission Rates'!#REF!=0,"",'Unit Types - Emission Rates'!#REF!)</f>
        <v>#REF!</v>
      </c>
      <c r="D1896" s="269" t="e">
        <f>IF('Unit Types - Emission Rates'!#REF!=0,"",'Unit Types - Emission Rates'!#REF!)</f>
        <v>#REF!</v>
      </c>
      <c r="E1896" s="269" t="e">
        <f>IF('Unit Types - Emission Rates'!#REF!="","",'Unit Types - Emission Rates'!#REF!)</f>
        <v>#REF!</v>
      </c>
      <c r="F1896" s="269" t="e">
        <f>IF('Unit Types - Emission Rates'!#REF!="","",'Unit Types - Emission Rates'!#REF!)</f>
        <v>#REF!</v>
      </c>
      <c r="G1896" s="261"/>
      <c r="H1896" s="262"/>
      <c r="I1896" s="259"/>
    </row>
    <row r="1897" spans="1:9" x14ac:dyDescent="0.2">
      <c r="A1897" s="265" t="s">
        <v>433</v>
      </c>
      <c r="B1897" s="269" t="e">
        <f>IF('Unit Types - Emission Rates'!#REF!=0,"",'Unit Types - Emission Rates'!#REF!)</f>
        <v>#REF!</v>
      </c>
      <c r="C1897" s="269" t="e">
        <f>IF('Unit Types - Emission Rates'!#REF!=0,"",'Unit Types - Emission Rates'!#REF!)</f>
        <v>#REF!</v>
      </c>
      <c r="D1897" s="269" t="e">
        <f>IF('Unit Types - Emission Rates'!#REF!=0,"",'Unit Types - Emission Rates'!#REF!)</f>
        <v>#REF!</v>
      </c>
      <c r="E1897" s="269" t="e">
        <f>IF('Unit Types - Emission Rates'!#REF!="","",'Unit Types - Emission Rates'!#REF!)</f>
        <v>#REF!</v>
      </c>
      <c r="F1897" s="269" t="e">
        <f>IF('Unit Types - Emission Rates'!#REF!="","",'Unit Types - Emission Rates'!#REF!)</f>
        <v>#REF!</v>
      </c>
      <c r="G1897" s="261"/>
      <c r="H1897" s="262"/>
      <c r="I1897" s="259"/>
    </row>
    <row r="1898" spans="1:9" x14ac:dyDescent="0.2">
      <c r="A1898" s="265" t="s">
        <v>433</v>
      </c>
      <c r="B1898" s="269" t="e">
        <f>IF('Unit Types - Emission Rates'!#REF!=0,"",'Unit Types - Emission Rates'!#REF!)</f>
        <v>#REF!</v>
      </c>
      <c r="C1898" s="269" t="e">
        <f>IF('Unit Types - Emission Rates'!#REF!=0,"",'Unit Types - Emission Rates'!#REF!)</f>
        <v>#REF!</v>
      </c>
      <c r="D1898" s="269" t="e">
        <f>IF('Unit Types - Emission Rates'!#REF!=0,"",'Unit Types - Emission Rates'!#REF!)</f>
        <v>#REF!</v>
      </c>
      <c r="E1898" s="269" t="e">
        <f>IF('Unit Types - Emission Rates'!#REF!="","",'Unit Types - Emission Rates'!#REF!)</f>
        <v>#REF!</v>
      </c>
      <c r="F1898" s="269" t="e">
        <f>IF('Unit Types - Emission Rates'!#REF!="","",'Unit Types - Emission Rates'!#REF!)</f>
        <v>#REF!</v>
      </c>
      <c r="G1898" s="261"/>
      <c r="H1898" s="262"/>
      <c r="I1898" s="259"/>
    </row>
    <row r="1899" spans="1:9" x14ac:dyDescent="0.2">
      <c r="A1899" s="265" t="s">
        <v>433</v>
      </c>
      <c r="B1899" s="269" t="e">
        <f>IF('Unit Types - Emission Rates'!#REF!=0,"",'Unit Types - Emission Rates'!#REF!)</f>
        <v>#REF!</v>
      </c>
      <c r="C1899" s="269" t="e">
        <f>IF('Unit Types - Emission Rates'!#REF!=0,"",'Unit Types - Emission Rates'!#REF!)</f>
        <v>#REF!</v>
      </c>
      <c r="D1899" s="269" t="e">
        <f>IF('Unit Types - Emission Rates'!#REF!=0,"",'Unit Types - Emission Rates'!#REF!)</f>
        <v>#REF!</v>
      </c>
      <c r="E1899" s="269" t="e">
        <f>IF('Unit Types - Emission Rates'!#REF!="","",'Unit Types - Emission Rates'!#REF!)</f>
        <v>#REF!</v>
      </c>
      <c r="F1899" s="269" t="e">
        <f>IF('Unit Types - Emission Rates'!#REF!="","",'Unit Types - Emission Rates'!#REF!)</f>
        <v>#REF!</v>
      </c>
      <c r="G1899" s="261"/>
      <c r="H1899" s="262"/>
      <c r="I1899" s="259"/>
    </row>
    <row r="1900" spans="1:9" x14ac:dyDescent="0.2">
      <c r="A1900" s="265" t="s">
        <v>433</v>
      </c>
      <c r="B1900" s="269" t="e">
        <f>IF('Unit Types - Emission Rates'!#REF!=0,"",'Unit Types - Emission Rates'!#REF!)</f>
        <v>#REF!</v>
      </c>
      <c r="C1900" s="269" t="e">
        <f>IF('Unit Types - Emission Rates'!#REF!=0,"",'Unit Types - Emission Rates'!#REF!)</f>
        <v>#REF!</v>
      </c>
      <c r="D1900" s="269" t="e">
        <f>IF('Unit Types - Emission Rates'!#REF!=0,"",'Unit Types - Emission Rates'!#REF!)</f>
        <v>#REF!</v>
      </c>
      <c r="E1900" s="269" t="e">
        <f>IF('Unit Types - Emission Rates'!#REF!="","",'Unit Types - Emission Rates'!#REF!)</f>
        <v>#REF!</v>
      </c>
      <c r="F1900" s="269" t="e">
        <f>IF('Unit Types - Emission Rates'!#REF!="","",'Unit Types - Emission Rates'!#REF!)</f>
        <v>#REF!</v>
      </c>
      <c r="G1900" s="261"/>
      <c r="H1900" s="262"/>
      <c r="I1900" s="259"/>
    </row>
    <row r="1901" spans="1:9" x14ac:dyDescent="0.2">
      <c r="A1901" s="265" t="s">
        <v>433</v>
      </c>
      <c r="B1901" s="269" t="e">
        <f>IF('Unit Types - Emission Rates'!#REF!=0,"",'Unit Types - Emission Rates'!#REF!)</f>
        <v>#REF!</v>
      </c>
      <c r="C1901" s="269" t="e">
        <f>IF('Unit Types - Emission Rates'!#REF!=0,"",'Unit Types - Emission Rates'!#REF!)</f>
        <v>#REF!</v>
      </c>
      <c r="D1901" s="269" t="e">
        <f>IF('Unit Types - Emission Rates'!#REF!=0,"",'Unit Types - Emission Rates'!#REF!)</f>
        <v>#REF!</v>
      </c>
      <c r="E1901" s="269" t="e">
        <f>IF('Unit Types - Emission Rates'!#REF!="","",'Unit Types - Emission Rates'!#REF!)</f>
        <v>#REF!</v>
      </c>
      <c r="F1901" s="269" t="e">
        <f>IF('Unit Types - Emission Rates'!#REF!="","",'Unit Types - Emission Rates'!#REF!)</f>
        <v>#REF!</v>
      </c>
      <c r="G1901" s="261"/>
      <c r="H1901" s="262"/>
      <c r="I1901" s="259"/>
    </row>
    <row r="1902" spans="1:9" x14ac:dyDescent="0.2">
      <c r="A1902" s="265" t="s">
        <v>433</v>
      </c>
      <c r="B1902" s="269" t="e">
        <f>IF('Unit Types - Emission Rates'!#REF!=0,"",'Unit Types - Emission Rates'!#REF!)</f>
        <v>#REF!</v>
      </c>
      <c r="C1902" s="269" t="e">
        <f>IF('Unit Types - Emission Rates'!#REF!=0,"",'Unit Types - Emission Rates'!#REF!)</f>
        <v>#REF!</v>
      </c>
      <c r="D1902" s="269" t="e">
        <f>IF('Unit Types - Emission Rates'!#REF!=0,"",'Unit Types - Emission Rates'!#REF!)</f>
        <v>#REF!</v>
      </c>
      <c r="E1902" s="269" t="e">
        <f>IF('Unit Types - Emission Rates'!#REF!="","",'Unit Types - Emission Rates'!#REF!)</f>
        <v>#REF!</v>
      </c>
      <c r="F1902" s="269" t="e">
        <f>IF('Unit Types - Emission Rates'!#REF!="","",'Unit Types - Emission Rates'!#REF!)</f>
        <v>#REF!</v>
      </c>
      <c r="G1902" s="261"/>
      <c r="H1902" s="262"/>
      <c r="I1902" s="259"/>
    </row>
    <row r="1903" spans="1:9" x14ac:dyDescent="0.2">
      <c r="A1903" s="265" t="s">
        <v>433</v>
      </c>
      <c r="B1903" s="269" t="e">
        <f>IF('Unit Types - Emission Rates'!#REF!=0,"",'Unit Types - Emission Rates'!#REF!)</f>
        <v>#REF!</v>
      </c>
      <c r="C1903" s="269" t="e">
        <f>IF('Unit Types - Emission Rates'!#REF!=0,"",'Unit Types - Emission Rates'!#REF!)</f>
        <v>#REF!</v>
      </c>
      <c r="D1903" s="269" t="e">
        <f>IF('Unit Types - Emission Rates'!#REF!=0,"",'Unit Types - Emission Rates'!#REF!)</f>
        <v>#REF!</v>
      </c>
      <c r="E1903" s="269" t="e">
        <f>IF('Unit Types - Emission Rates'!#REF!="","",'Unit Types - Emission Rates'!#REF!)</f>
        <v>#REF!</v>
      </c>
      <c r="F1903" s="269" t="e">
        <f>IF('Unit Types - Emission Rates'!#REF!="","",'Unit Types - Emission Rates'!#REF!)</f>
        <v>#REF!</v>
      </c>
      <c r="G1903" s="261"/>
      <c r="H1903" s="262"/>
      <c r="I1903" s="259"/>
    </row>
    <row r="1904" spans="1:9" x14ac:dyDescent="0.2">
      <c r="A1904" s="265" t="s">
        <v>433</v>
      </c>
      <c r="B1904" s="269" t="e">
        <f>IF('Unit Types - Emission Rates'!#REF!=0,"",'Unit Types - Emission Rates'!#REF!)</f>
        <v>#REF!</v>
      </c>
      <c r="C1904" s="269" t="e">
        <f>IF('Unit Types - Emission Rates'!#REF!=0,"",'Unit Types - Emission Rates'!#REF!)</f>
        <v>#REF!</v>
      </c>
      <c r="D1904" s="269" t="e">
        <f>IF('Unit Types - Emission Rates'!#REF!=0,"",'Unit Types - Emission Rates'!#REF!)</f>
        <v>#REF!</v>
      </c>
      <c r="E1904" s="269" t="e">
        <f>IF('Unit Types - Emission Rates'!#REF!="","",'Unit Types - Emission Rates'!#REF!)</f>
        <v>#REF!</v>
      </c>
      <c r="F1904" s="269" t="e">
        <f>IF('Unit Types - Emission Rates'!#REF!="","",'Unit Types - Emission Rates'!#REF!)</f>
        <v>#REF!</v>
      </c>
      <c r="G1904" s="261"/>
      <c r="H1904" s="262"/>
      <c r="I1904" s="259"/>
    </row>
    <row r="1905" spans="1:9" x14ac:dyDescent="0.2">
      <c r="A1905" s="265" t="s">
        <v>433</v>
      </c>
      <c r="B1905" s="269" t="e">
        <f>IF('Unit Types - Emission Rates'!#REF!=0,"",'Unit Types - Emission Rates'!#REF!)</f>
        <v>#REF!</v>
      </c>
      <c r="C1905" s="269" t="e">
        <f>IF('Unit Types - Emission Rates'!#REF!=0,"",'Unit Types - Emission Rates'!#REF!)</f>
        <v>#REF!</v>
      </c>
      <c r="D1905" s="269" t="e">
        <f>IF('Unit Types - Emission Rates'!#REF!=0,"",'Unit Types - Emission Rates'!#REF!)</f>
        <v>#REF!</v>
      </c>
      <c r="E1905" s="269" t="e">
        <f>IF('Unit Types - Emission Rates'!#REF!="","",'Unit Types - Emission Rates'!#REF!)</f>
        <v>#REF!</v>
      </c>
      <c r="F1905" s="269" t="e">
        <f>IF('Unit Types - Emission Rates'!#REF!="","",'Unit Types - Emission Rates'!#REF!)</f>
        <v>#REF!</v>
      </c>
      <c r="G1905" s="261"/>
      <c r="H1905" s="262"/>
      <c r="I1905" s="259"/>
    </row>
    <row r="1906" spans="1:9" x14ac:dyDescent="0.2">
      <c r="A1906" s="265" t="s">
        <v>433</v>
      </c>
      <c r="B1906" s="269" t="e">
        <f>IF('Unit Types - Emission Rates'!#REF!=0,"",'Unit Types - Emission Rates'!#REF!)</f>
        <v>#REF!</v>
      </c>
      <c r="C1906" s="269" t="e">
        <f>IF('Unit Types - Emission Rates'!#REF!=0,"",'Unit Types - Emission Rates'!#REF!)</f>
        <v>#REF!</v>
      </c>
      <c r="D1906" s="269" t="e">
        <f>IF('Unit Types - Emission Rates'!#REF!=0,"",'Unit Types - Emission Rates'!#REF!)</f>
        <v>#REF!</v>
      </c>
      <c r="E1906" s="269" t="e">
        <f>IF('Unit Types - Emission Rates'!#REF!="","",'Unit Types - Emission Rates'!#REF!)</f>
        <v>#REF!</v>
      </c>
      <c r="F1906" s="269" t="e">
        <f>IF('Unit Types - Emission Rates'!#REF!="","",'Unit Types - Emission Rates'!#REF!)</f>
        <v>#REF!</v>
      </c>
      <c r="G1906" s="261"/>
      <c r="H1906" s="262"/>
      <c r="I1906" s="259"/>
    </row>
    <row r="1907" spans="1:9" x14ac:dyDescent="0.2">
      <c r="A1907" s="265" t="s">
        <v>433</v>
      </c>
      <c r="B1907" s="269" t="e">
        <f>IF('Unit Types - Emission Rates'!#REF!=0,"",'Unit Types - Emission Rates'!#REF!)</f>
        <v>#REF!</v>
      </c>
      <c r="C1907" s="269" t="e">
        <f>IF('Unit Types - Emission Rates'!#REF!=0,"",'Unit Types - Emission Rates'!#REF!)</f>
        <v>#REF!</v>
      </c>
      <c r="D1907" s="269" t="e">
        <f>IF('Unit Types - Emission Rates'!#REF!=0,"",'Unit Types - Emission Rates'!#REF!)</f>
        <v>#REF!</v>
      </c>
      <c r="E1907" s="269" t="e">
        <f>IF('Unit Types - Emission Rates'!#REF!="","",'Unit Types - Emission Rates'!#REF!)</f>
        <v>#REF!</v>
      </c>
      <c r="F1907" s="269" t="e">
        <f>IF('Unit Types - Emission Rates'!#REF!="","",'Unit Types - Emission Rates'!#REF!)</f>
        <v>#REF!</v>
      </c>
      <c r="G1907" s="261"/>
      <c r="H1907" s="262"/>
      <c r="I1907" s="259"/>
    </row>
    <row r="1908" spans="1:9" x14ac:dyDescent="0.2">
      <c r="A1908" s="265" t="s">
        <v>433</v>
      </c>
      <c r="B1908" s="269" t="e">
        <f>IF('Unit Types - Emission Rates'!#REF!=0,"",'Unit Types - Emission Rates'!#REF!)</f>
        <v>#REF!</v>
      </c>
      <c r="C1908" s="269" t="e">
        <f>IF('Unit Types - Emission Rates'!#REF!=0,"",'Unit Types - Emission Rates'!#REF!)</f>
        <v>#REF!</v>
      </c>
      <c r="D1908" s="269" t="e">
        <f>IF('Unit Types - Emission Rates'!#REF!=0,"",'Unit Types - Emission Rates'!#REF!)</f>
        <v>#REF!</v>
      </c>
      <c r="E1908" s="269" t="e">
        <f>IF('Unit Types - Emission Rates'!#REF!="","",'Unit Types - Emission Rates'!#REF!)</f>
        <v>#REF!</v>
      </c>
      <c r="F1908" s="269" t="e">
        <f>IF('Unit Types - Emission Rates'!#REF!="","",'Unit Types - Emission Rates'!#REF!)</f>
        <v>#REF!</v>
      </c>
      <c r="G1908" s="261"/>
      <c r="H1908" s="262"/>
      <c r="I1908" s="259"/>
    </row>
    <row r="1909" spans="1:9" x14ac:dyDescent="0.2">
      <c r="A1909" s="265" t="s">
        <v>433</v>
      </c>
      <c r="B1909" s="269" t="e">
        <f>IF('Unit Types - Emission Rates'!#REF!=0,"",'Unit Types - Emission Rates'!#REF!)</f>
        <v>#REF!</v>
      </c>
      <c r="C1909" s="269" t="e">
        <f>IF('Unit Types - Emission Rates'!#REF!=0,"",'Unit Types - Emission Rates'!#REF!)</f>
        <v>#REF!</v>
      </c>
      <c r="D1909" s="269" t="e">
        <f>IF('Unit Types - Emission Rates'!#REF!=0,"",'Unit Types - Emission Rates'!#REF!)</f>
        <v>#REF!</v>
      </c>
      <c r="E1909" s="269" t="e">
        <f>IF('Unit Types - Emission Rates'!#REF!="","",'Unit Types - Emission Rates'!#REF!)</f>
        <v>#REF!</v>
      </c>
      <c r="F1909" s="269" t="e">
        <f>IF('Unit Types - Emission Rates'!#REF!="","",'Unit Types - Emission Rates'!#REF!)</f>
        <v>#REF!</v>
      </c>
      <c r="G1909" s="261"/>
      <c r="H1909" s="262"/>
      <c r="I1909" s="259"/>
    </row>
    <row r="1910" spans="1:9" x14ac:dyDescent="0.2">
      <c r="A1910" s="265" t="s">
        <v>433</v>
      </c>
      <c r="B1910" s="269" t="e">
        <f>IF('Unit Types - Emission Rates'!#REF!=0,"",'Unit Types - Emission Rates'!#REF!)</f>
        <v>#REF!</v>
      </c>
      <c r="C1910" s="269" t="e">
        <f>IF('Unit Types - Emission Rates'!#REF!=0,"",'Unit Types - Emission Rates'!#REF!)</f>
        <v>#REF!</v>
      </c>
      <c r="D1910" s="269" t="e">
        <f>IF('Unit Types - Emission Rates'!#REF!=0,"",'Unit Types - Emission Rates'!#REF!)</f>
        <v>#REF!</v>
      </c>
      <c r="E1910" s="269" t="e">
        <f>IF('Unit Types - Emission Rates'!#REF!="","",'Unit Types - Emission Rates'!#REF!)</f>
        <v>#REF!</v>
      </c>
      <c r="F1910" s="269" t="e">
        <f>IF('Unit Types - Emission Rates'!#REF!="","",'Unit Types - Emission Rates'!#REF!)</f>
        <v>#REF!</v>
      </c>
      <c r="G1910" s="261"/>
      <c r="H1910" s="262"/>
      <c r="I1910" s="259"/>
    </row>
    <row r="1911" spans="1:9" x14ac:dyDescent="0.2">
      <c r="A1911" s="265" t="s">
        <v>433</v>
      </c>
      <c r="B1911" s="269" t="e">
        <f>IF('Unit Types - Emission Rates'!#REF!=0,"",'Unit Types - Emission Rates'!#REF!)</f>
        <v>#REF!</v>
      </c>
      <c r="C1911" s="269" t="e">
        <f>IF('Unit Types - Emission Rates'!#REF!=0,"",'Unit Types - Emission Rates'!#REF!)</f>
        <v>#REF!</v>
      </c>
      <c r="D1911" s="269" t="e">
        <f>IF('Unit Types - Emission Rates'!#REF!=0,"",'Unit Types - Emission Rates'!#REF!)</f>
        <v>#REF!</v>
      </c>
      <c r="E1911" s="269" t="e">
        <f>IF('Unit Types - Emission Rates'!#REF!="","",'Unit Types - Emission Rates'!#REF!)</f>
        <v>#REF!</v>
      </c>
      <c r="F1911" s="269" t="e">
        <f>IF('Unit Types - Emission Rates'!#REF!="","",'Unit Types - Emission Rates'!#REF!)</f>
        <v>#REF!</v>
      </c>
      <c r="G1911" s="261"/>
      <c r="H1911" s="262"/>
      <c r="I1911" s="259"/>
    </row>
    <row r="1912" spans="1:9" x14ac:dyDescent="0.2">
      <c r="A1912" s="265" t="s">
        <v>433</v>
      </c>
      <c r="B1912" s="269" t="e">
        <f>IF('Unit Types - Emission Rates'!#REF!=0,"",'Unit Types - Emission Rates'!#REF!)</f>
        <v>#REF!</v>
      </c>
      <c r="C1912" s="269" t="e">
        <f>IF('Unit Types - Emission Rates'!#REF!=0,"",'Unit Types - Emission Rates'!#REF!)</f>
        <v>#REF!</v>
      </c>
      <c r="D1912" s="269" t="e">
        <f>IF('Unit Types - Emission Rates'!#REF!=0,"",'Unit Types - Emission Rates'!#REF!)</f>
        <v>#REF!</v>
      </c>
      <c r="E1912" s="269" t="e">
        <f>IF('Unit Types - Emission Rates'!#REF!="","",'Unit Types - Emission Rates'!#REF!)</f>
        <v>#REF!</v>
      </c>
      <c r="F1912" s="269" t="e">
        <f>IF('Unit Types - Emission Rates'!#REF!="","",'Unit Types - Emission Rates'!#REF!)</f>
        <v>#REF!</v>
      </c>
      <c r="G1912" s="261"/>
      <c r="H1912" s="262"/>
      <c r="I1912" s="259"/>
    </row>
    <row r="1913" spans="1:9" x14ac:dyDescent="0.2">
      <c r="A1913" s="265" t="s">
        <v>433</v>
      </c>
      <c r="B1913" s="269" t="e">
        <f>IF('Unit Types - Emission Rates'!#REF!=0,"",'Unit Types - Emission Rates'!#REF!)</f>
        <v>#REF!</v>
      </c>
      <c r="C1913" s="269" t="e">
        <f>IF('Unit Types - Emission Rates'!#REF!=0,"",'Unit Types - Emission Rates'!#REF!)</f>
        <v>#REF!</v>
      </c>
      <c r="D1913" s="269" t="e">
        <f>IF('Unit Types - Emission Rates'!#REF!=0,"",'Unit Types - Emission Rates'!#REF!)</f>
        <v>#REF!</v>
      </c>
      <c r="E1913" s="269" t="e">
        <f>IF('Unit Types - Emission Rates'!#REF!="","",'Unit Types - Emission Rates'!#REF!)</f>
        <v>#REF!</v>
      </c>
      <c r="F1913" s="269" t="e">
        <f>IF('Unit Types - Emission Rates'!#REF!="","",'Unit Types - Emission Rates'!#REF!)</f>
        <v>#REF!</v>
      </c>
      <c r="G1913" s="261"/>
      <c r="H1913" s="262"/>
      <c r="I1913" s="259"/>
    </row>
    <row r="1914" spans="1:9" x14ac:dyDescent="0.2">
      <c r="A1914" s="265" t="s">
        <v>433</v>
      </c>
      <c r="B1914" s="269" t="e">
        <f>IF('Unit Types - Emission Rates'!#REF!=0,"",'Unit Types - Emission Rates'!#REF!)</f>
        <v>#REF!</v>
      </c>
      <c r="C1914" s="269" t="e">
        <f>IF('Unit Types - Emission Rates'!#REF!=0,"",'Unit Types - Emission Rates'!#REF!)</f>
        <v>#REF!</v>
      </c>
      <c r="D1914" s="269" t="e">
        <f>IF('Unit Types - Emission Rates'!#REF!=0,"",'Unit Types - Emission Rates'!#REF!)</f>
        <v>#REF!</v>
      </c>
      <c r="E1914" s="269" t="e">
        <f>IF('Unit Types - Emission Rates'!#REF!="","",'Unit Types - Emission Rates'!#REF!)</f>
        <v>#REF!</v>
      </c>
      <c r="F1914" s="269" t="e">
        <f>IF('Unit Types - Emission Rates'!#REF!="","",'Unit Types - Emission Rates'!#REF!)</f>
        <v>#REF!</v>
      </c>
      <c r="G1914" s="261"/>
      <c r="H1914" s="262"/>
      <c r="I1914" s="259"/>
    </row>
    <row r="1915" spans="1:9" x14ac:dyDescent="0.2">
      <c r="A1915" s="265" t="s">
        <v>433</v>
      </c>
      <c r="B1915" s="269" t="e">
        <f>IF('Unit Types - Emission Rates'!#REF!=0,"",'Unit Types - Emission Rates'!#REF!)</f>
        <v>#REF!</v>
      </c>
      <c r="C1915" s="269" t="e">
        <f>IF('Unit Types - Emission Rates'!#REF!=0,"",'Unit Types - Emission Rates'!#REF!)</f>
        <v>#REF!</v>
      </c>
      <c r="D1915" s="269" t="e">
        <f>IF('Unit Types - Emission Rates'!#REF!=0,"",'Unit Types - Emission Rates'!#REF!)</f>
        <v>#REF!</v>
      </c>
      <c r="E1915" s="269" t="e">
        <f>IF('Unit Types - Emission Rates'!#REF!="","",'Unit Types - Emission Rates'!#REF!)</f>
        <v>#REF!</v>
      </c>
      <c r="F1915" s="269" t="e">
        <f>IF('Unit Types - Emission Rates'!#REF!="","",'Unit Types - Emission Rates'!#REF!)</f>
        <v>#REF!</v>
      </c>
      <c r="G1915" s="261"/>
      <c r="H1915" s="262"/>
      <c r="I1915" s="259"/>
    </row>
    <row r="1916" spans="1:9" x14ac:dyDescent="0.2">
      <c r="A1916" s="265" t="s">
        <v>433</v>
      </c>
      <c r="B1916" s="269" t="e">
        <f>IF('Unit Types - Emission Rates'!#REF!=0,"",'Unit Types - Emission Rates'!#REF!)</f>
        <v>#REF!</v>
      </c>
      <c r="C1916" s="269" t="e">
        <f>IF('Unit Types - Emission Rates'!#REF!=0,"",'Unit Types - Emission Rates'!#REF!)</f>
        <v>#REF!</v>
      </c>
      <c r="D1916" s="269" t="e">
        <f>IF('Unit Types - Emission Rates'!#REF!=0,"",'Unit Types - Emission Rates'!#REF!)</f>
        <v>#REF!</v>
      </c>
      <c r="E1916" s="269" t="e">
        <f>IF('Unit Types - Emission Rates'!#REF!="","",'Unit Types - Emission Rates'!#REF!)</f>
        <v>#REF!</v>
      </c>
      <c r="F1916" s="269" t="e">
        <f>IF('Unit Types - Emission Rates'!#REF!="","",'Unit Types - Emission Rates'!#REF!)</f>
        <v>#REF!</v>
      </c>
      <c r="G1916" s="261"/>
      <c r="H1916" s="262"/>
      <c r="I1916" s="259"/>
    </row>
    <row r="1917" spans="1:9" x14ac:dyDescent="0.2">
      <c r="A1917" s="265" t="s">
        <v>433</v>
      </c>
      <c r="B1917" s="269" t="e">
        <f>IF('Unit Types - Emission Rates'!#REF!=0,"",'Unit Types - Emission Rates'!#REF!)</f>
        <v>#REF!</v>
      </c>
      <c r="C1917" s="269" t="e">
        <f>IF('Unit Types - Emission Rates'!#REF!=0,"",'Unit Types - Emission Rates'!#REF!)</f>
        <v>#REF!</v>
      </c>
      <c r="D1917" s="269" t="e">
        <f>IF('Unit Types - Emission Rates'!#REF!=0,"",'Unit Types - Emission Rates'!#REF!)</f>
        <v>#REF!</v>
      </c>
      <c r="E1917" s="269" t="e">
        <f>IF('Unit Types - Emission Rates'!#REF!="","",'Unit Types - Emission Rates'!#REF!)</f>
        <v>#REF!</v>
      </c>
      <c r="F1917" s="269" t="e">
        <f>IF('Unit Types - Emission Rates'!#REF!="","",'Unit Types - Emission Rates'!#REF!)</f>
        <v>#REF!</v>
      </c>
      <c r="G1917" s="261"/>
      <c r="H1917" s="262"/>
      <c r="I1917" s="259"/>
    </row>
    <row r="1918" spans="1:9" x14ac:dyDescent="0.2">
      <c r="A1918" s="265" t="s">
        <v>433</v>
      </c>
      <c r="B1918" s="269" t="e">
        <f>IF('Unit Types - Emission Rates'!#REF!=0,"",'Unit Types - Emission Rates'!#REF!)</f>
        <v>#REF!</v>
      </c>
      <c r="C1918" s="269" t="e">
        <f>IF('Unit Types - Emission Rates'!#REF!=0,"",'Unit Types - Emission Rates'!#REF!)</f>
        <v>#REF!</v>
      </c>
      <c r="D1918" s="269" t="e">
        <f>IF('Unit Types - Emission Rates'!#REF!=0,"",'Unit Types - Emission Rates'!#REF!)</f>
        <v>#REF!</v>
      </c>
      <c r="E1918" s="269" t="e">
        <f>IF('Unit Types - Emission Rates'!#REF!="","",'Unit Types - Emission Rates'!#REF!)</f>
        <v>#REF!</v>
      </c>
      <c r="F1918" s="269" t="e">
        <f>IF('Unit Types - Emission Rates'!#REF!="","",'Unit Types - Emission Rates'!#REF!)</f>
        <v>#REF!</v>
      </c>
      <c r="G1918" s="261"/>
      <c r="H1918" s="262"/>
      <c r="I1918" s="259"/>
    </row>
    <row r="1919" spans="1:9" x14ac:dyDescent="0.2">
      <c r="A1919" s="265" t="s">
        <v>433</v>
      </c>
      <c r="B1919" s="269" t="e">
        <f>IF('Unit Types - Emission Rates'!#REF!=0,"",'Unit Types - Emission Rates'!#REF!)</f>
        <v>#REF!</v>
      </c>
      <c r="C1919" s="269" t="e">
        <f>IF('Unit Types - Emission Rates'!#REF!=0,"",'Unit Types - Emission Rates'!#REF!)</f>
        <v>#REF!</v>
      </c>
      <c r="D1919" s="269" t="e">
        <f>IF('Unit Types - Emission Rates'!#REF!=0,"",'Unit Types - Emission Rates'!#REF!)</f>
        <v>#REF!</v>
      </c>
      <c r="E1919" s="269" t="e">
        <f>IF('Unit Types - Emission Rates'!#REF!="","",'Unit Types - Emission Rates'!#REF!)</f>
        <v>#REF!</v>
      </c>
      <c r="F1919" s="269" t="e">
        <f>IF('Unit Types - Emission Rates'!#REF!="","",'Unit Types - Emission Rates'!#REF!)</f>
        <v>#REF!</v>
      </c>
      <c r="G1919" s="261"/>
      <c r="H1919" s="262"/>
      <c r="I1919" s="259"/>
    </row>
    <row r="1920" spans="1:9" x14ac:dyDescent="0.2">
      <c r="A1920" s="265" t="s">
        <v>433</v>
      </c>
      <c r="B1920" s="269" t="e">
        <f>IF('Unit Types - Emission Rates'!#REF!=0,"",'Unit Types - Emission Rates'!#REF!)</f>
        <v>#REF!</v>
      </c>
      <c r="C1920" s="269" t="e">
        <f>IF('Unit Types - Emission Rates'!#REF!=0,"",'Unit Types - Emission Rates'!#REF!)</f>
        <v>#REF!</v>
      </c>
      <c r="D1920" s="269" t="e">
        <f>IF('Unit Types - Emission Rates'!#REF!=0,"",'Unit Types - Emission Rates'!#REF!)</f>
        <v>#REF!</v>
      </c>
      <c r="E1920" s="269" t="e">
        <f>IF('Unit Types - Emission Rates'!#REF!="","",'Unit Types - Emission Rates'!#REF!)</f>
        <v>#REF!</v>
      </c>
      <c r="F1920" s="269" t="e">
        <f>IF('Unit Types - Emission Rates'!#REF!="","",'Unit Types - Emission Rates'!#REF!)</f>
        <v>#REF!</v>
      </c>
      <c r="G1920" s="261"/>
      <c r="H1920" s="262"/>
      <c r="I1920" s="259"/>
    </row>
    <row r="1921" spans="1:9" x14ac:dyDescent="0.2">
      <c r="A1921" s="265" t="s">
        <v>433</v>
      </c>
      <c r="B1921" s="269" t="e">
        <f>IF('Unit Types - Emission Rates'!#REF!=0,"",'Unit Types - Emission Rates'!#REF!)</f>
        <v>#REF!</v>
      </c>
      <c r="C1921" s="269" t="e">
        <f>IF('Unit Types - Emission Rates'!#REF!=0,"",'Unit Types - Emission Rates'!#REF!)</f>
        <v>#REF!</v>
      </c>
      <c r="D1921" s="269" t="e">
        <f>IF('Unit Types - Emission Rates'!#REF!=0,"",'Unit Types - Emission Rates'!#REF!)</f>
        <v>#REF!</v>
      </c>
      <c r="E1921" s="269" t="e">
        <f>IF('Unit Types - Emission Rates'!#REF!="","",'Unit Types - Emission Rates'!#REF!)</f>
        <v>#REF!</v>
      </c>
      <c r="F1921" s="269" t="e">
        <f>IF('Unit Types - Emission Rates'!#REF!="","",'Unit Types - Emission Rates'!#REF!)</f>
        <v>#REF!</v>
      </c>
      <c r="G1921" s="261"/>
      <c r="H1921" s="262"/>
      <c r="I1921" s="259"/>
    </row>
    <row r="1922" spans="1:9" x14ac:dyDescent="0.2">
      <c r="A1922" s="265" t="s">
        <v>433</v>
      </c>
      <c r="B1922" s="269" t="e">
        <f>IF('Unit Types - Emission Rates'!#REF!=0,"",'Unit Types - Emission Rates'!#REF!)</f>
        <v>#REF!</v>
      </c>
      <c r="C1922" s="269" t="e">
        <f>IF('Unit Types - Emission Rates'!#REF!=0,"",'Unit Types - Emission Rates'!#REF!)</f>
        <v>#REF!</v>
      </c>
      <c r="D1922" s="269" t="e">
        <f>IF('Unit Types - Emission Rates'!#REF!=0,"",'Unit Types - Emission Rates'!#REF!)</f>
        <v>#REF!</v>
      </c>
      <c r="E1922" s="269" t="e">
        <f>IF('Unit Types - Emission Rates'!#REF!="","",'Unit Types - Emission Rates'!#REF!)</f>
        <v>#REF!</v>
      </c>
      <c r="F1922" s="269" t="e">
        <f>IF('Unit Types - Emission Rates'!#REF!="","",'Unit Types - Emission Rates'!#REF!)</f>
        <v>#REF!</v>
      </c>
      <c r="G1922" s="261"/>
      <c r="H1922" s="262"/>
      <c r="I1922" s="259"/>
    </row>
    <row r="1923" spans="1:9" x14ac:dyDescent="0.2">
      <c r="A1923" s="265" t="s">
        <v>433</v>
      </c>
      <c r="B1923" s="269" t="e">
        <f>IF('Unit Types - Emission Rates'!#REF!=0,"",'Unit Types - Emission Rates'!#REF!)</f>
        <v>#REF!</v>
      </c>
      <c r="C1923" s="269" t="e">
        <f>IF('Unit Types - Emission Rates'!#REF!=0,"",'Unit Types - Emission Rates'!#REF!)</f>
        <v>#REF!</v>
      </c>
      <c r="D1923" s="269" t="e">
        <f>IF('Unit Types - Emission Rates'!#REF!=0,"",'Unit Types - Emission Rates'!#REF!)</f>
        <v>#REF!</v>
      </c>
      <c r="E1923" s="269" t="e">
        <f>IF('Unit Types - Emission Rates'!#REF!="","",'Unit Types - Emission Rates'!#REF!)</f>
        <v>#REF!</v>
      </c>
      <c r="F1923" s="269" t="e">
        <f>IF('Unit Types - Emission Rates'!#REF!="","",'Unit Types - Emission Rates'!#REF!)</f>
        <v>#REF!</v>
      </c>
      <c r="G1923" s="261"/>
      <c r="H1923" s="262"/>
      <c r="I1923" s="259"/>
    </row>
    <row r="1924" spans="1:9" x14ac:dyDescent="0.2">
      <c r="A1924" s="265" t="s">
        <v>433</v>
      </c>
      <c r="B1924" s="269" t="e">
        <f>IF('Unit Types - Emission Rates'!#REF!=0,"",'Unit Types - Emission Rates'!#REF!)</f>
        <v>#REF!</v>
      </c>
      <c r="C1924" s="269" t="e">
        <f>IF('Unit Types - Emission Rates'!#REF!=0,"",'Unit Types - Emission Rates'!#REF!)</f>
        <v>#REF!</v>
      </c>
      <c r="D1924" s="269" t="e">
        <f>IF('Unit Types - Emission Rates'!#REF!=0,"",'Unit Types - Emission Rates'!#REF!)</f>
        <v>#REF!</v>
      </c>
      <c r="E1924" s="269" t="e">
        <f>IF('Unit Types - Emission Rates'!#REF!="","",'Unit Types - Emission Rates'!#REF!)</f>
        <v>#REF!</v>
      </c>
      <c r="F1924" s="269" t="e">
        <f>IF('Unit Types - Emission Rates'!#REF!="","",'Unit Types - Emission Rates'!#REF!)</f>
        <v>#REF!</v>
      </c>
      <c r="G1924" s="261"/>
      <c r="H1924" s="262"/>
      <c r="I1924" s="259"/>
    </row>
    <row r="1925" spans="1:9" x14ac:dyDescent="0.2">
      <c r="A1925" s="265" t="s">
        <v>433</v>
      </c>
      <c r="B1925" s="269" t="e">
        <f>IF('Unit Types - Emission Rates'!#REF!=0,"",'Unit Types - Emission Rates'!#REF!)</f>
        <v>#REF!</v>
      </c>
      <c r="C1925" s="269" t="e">
        <f>IF('Unit Types - Emission Rates'!#REF!=0,"",'Unit Types - Emission Rates'!#REF!)</f>
        <v>#REF!</v>
      </c>
      <c r="D1925" s="269" t="e">
        <f>IF('Unit Types - Emission Rates'!#REF!=0,"",'Unit Types - Emission Rates'!#REF!)</f>
        <v>#REF!</v>
      </c>
      <c r="E1925" s="269" t="e">
        <f>IF('Unit Types - Emission Rates'!#REF!="","",'Unit Types - Emission Rates'!#REF!)</f>
        <v>#REF!</v>
      </c>
      <c r="F1925" s="269" t="e">
        <f>IF('Unit Types - Emission Rates'!#REF!="","",'Unit Types - Emission Rates'!#REF!)</f>
        <v>#REF!</v>
      </c>
      <c r="G1925" s="261"/>
      <c r="H1925" s="262"/>
      <c r="I1925" s="259"/>
    </row>
    <row r="1926" spans="1:9" x14ac:dyDescent="0.2">
      <c r="A1926" s="265" t="s">
        <v>433</v>
      </c>
      <c r="B1926" s="269" t="e">
        <f>IF('Unit Types - Emission Rates'!#REF!=0,"",'Unit Types - Emission Rates'!#REF!)</f>
        <v>#REF!</v>
      </c>
      <c r="C1926" s="269" t="e">
        <f>IF('Unit Types - Emission Rates'!#REF!=0,"",'Unit Types - Emission Rates'!#REF!)</f>
        <v>#REF!</v>
      </c>
      <c r="D1926" s="269" t="e">
        <f>IF('Unit Types - Emission Rates'!#REF!=0,"",'Unit Types - Emission Rates'!#REF!)</f>
        <v>#REF!</v>
      </c>
      <c r="E1926" s="269" t="e">
        <f>IF('Unit Types - Emission Rates'!#REF!="","",'Unit Types - Emission Rates'!#REF!)</f>
        <v>#REF!</v>
      </c>
      <c r="F1926" s="269" t="e">
        <f>IF('Unit Types - Emission Rates'!#REF!="","",'Unit Types - Emission Rates'!#REF!)</f>
        <v>#REF!</v>
      </c>
      <c r="G1926" s="261"/>
      <c r="H1926" s="262"/>
      <c r="I1926" s="259"/>
    </row>
    <row r="1927" spans="1:9" x14ac:dyDescent="0.2">
      <c r="A1927" s="265" t="s">
        <v>433</v>
      </c>
      <c r="B1927" s="269" t="e">
        <f>IF('Unit Types - Emission Rates'!#REF!=0,"",'Unit Types - Emission Rates'!#REF!)</f>
        <v>#REF!</v>
      </c>
      <c r="C1927" s="269" t="e">
        <f>IF('Unit Types - Emission Rates'!#REF!=0,"",'Unit Types - Emission Rates'!#REF!)</f>
        <v>#REF!</v>
      </c>
      <c r="D1927" s="269" t="e">
        <f>IF('Unit Types - Emission Rates'!#REF!=0,"",'Unit Types - Emission Rates'!#REF!)</f>
        <v>#REF!</v>
      </c>
      <c r="E1927" s="269" t="e">
        <f>IF('Unit Types - Emission Rates'!#REF!="","",'Unit Types - Emission Rates'!#REF!)</f>
        <v>#REF!</v>
      </c>
      <c r="F1927" s="269" t="e">
        <f>IF('Unit Types - Emission Rates'!#REF!="","",'Unit Types - Emission Rates'!#REF!)</f>
        <v>#REF!</v>
      </c>
      <c r="G1927" s="261"/>
      <c r="H1927" s="262"/>
      <c r="I1927" s="259"/>
    </row>
    <row r="1928" spans="1:9" x14ac:dyDescent="0.2">
      <c r="A1928" s="265" t="s">
        <v>433</v>
      </c>
      <c r="B1928" s="269" t="e">
        <f>IF('Unit Types - Emission Rates'!#REF!=0,"",'Unit Types - Emission Rates'!#REF!)</f>
        <v>#REF!</v>
      </c>
      <c r="C1928" s="269" t="e">
        <f>IF('Unit Types - Emission Rates'!#REF!=0,"",'Unit Types - Emission Rates'!#REF!)</f>
        <v>#REF!</v>
      </c>
      <c r="D1928" s="269" t="e">
        <f>IF('Unit Types - Emission Rates'!#REF!=0,"",'Unit Types - Emission Rates'!#REF!)</f>
        <v>#REF!</v>
      </c>
      <c r="E1928" s="269" t="e">
        <f>IF('Unit Types - Emission Rates'!#REF!="","",'Unit Types - Emission Rates'!#REF!)</f>
        <v>#REF!</v>
      </c>
      <c r="F1928" s="269" t="e">
        <f>IF('Unit Types - Emission Rates'!#REF!="","",'Unit Types - Emission Rates'!#REF!)</f>
        <v>#REF!</v>
      </c>
      <c r="G1928" s="261"/>
      <c r="H1928" s="262"/>
      <c r="I1928" s="259"/>
    </row>
    <row r="1929" spans="1:9" x14ac:dyDescent="0.2">
      <c r="A1929" s="265" t="s">
        <v>433</v>
      </c>
      <c r="B1929" s="269" t="e">
        <f>IF('Unit Types - Emission Rates'!#REF!=0,"",'Unit Types - Emission Rates'!#REF!)</f>
        <v>#REF!</v>
      </c>
      <c r="C1929" s="269" t="e">
        <f>IF('Unit Types - Emission Rates'!#REF!=0,"",'Unit Types - Emission Rates'!#REF!)</f>
        <v>#REF!</v>
      </c>
      <c r="D1929" s="269" t="e">
        <f>IF('Unit Types - Emission Rates'!#REF!=0,"",'Unit Types - Emission Rates'!#REF!)</f>
        <v>#REF!</v>
      </c>
      <c r="E1929" s="269" t="e">
        <f>IF('Unit Types - Emission Rates'!#REF!="","",'Unit Types - Emission Rates'!#REF!)</f>
        <v>#REF!</v>
      </c>
      <c r="F1929" s="269" t="e">
        <f>IF('Unit Types - Emission Rates'!#REF!="","",'Unit Types - Emission Rates'!#REF!)</f>
        <v>#REF!</v>
      </c>
      <c r="G1929" s="261"/>
      <c r="H1929" s="262"/>
      <c r="I1929" s="259"/>
    </row>
    <row r="1930" spans="1:9" x14ac:dyDescent="0.2">
      <c r="A1930" s="265" t="s">
        <v>433</v>
      </c>
      <c r="B1930" s="269" t="e">
        <f>IF('Unit Types - Emission Rates'!#REF!=0,"",'Unit Types - Emission Rates'!#REF!)</f>
        <v>#REF!</v>
      </c>
      <c r="C1930" s="269" t="e">
        <f>IF('Unit Types - Emission Rates'!#REF!=0,"",'Unit Types - Emission Rates'!#REF!)</f>
        <v>#REF!</v>
      </c>
      <c r="D1930" s="269" t="e">
        <f>IF('Unit Types - Emission Rates'!#REF!=0,"",'Unit Types - Emission Rates'!#REF!)</f>
        <v>#REF!</v>
      </c>
      <c r="E1930" s="269" t="e">
        <f>IF('Unit Types - Emission Rates'!#REF!="","",'Unit Types - Emission Rates'!#REF!)</f>
        <v>#REF!</v>
      </c>
      <c r="F1930" s="269" t="e">
        <f>IF('Unit Types - Emission Rates'!#REF!="","",'Unit Types - Emission Rates'!#REF!)</f>
        <v>#REF!</v>
      </c>
      <c r="G1930" s="261"/>
      <c r="H1930" s="262"/>
      <c r="I1930" s="259"/>
    </row>
    <row r="1931" spans="1:9" x14ac:dyDescent="0.2">
      <c r="A1931" s="265" t="s">
        <v>433</v>
      </c>
      <c r="B1931" s="269" t="e">
        <f>IF('Unit Types - Emission Rates'!#REF!=0,"",'Unit Types - Emission Rates'!#REF!)</f>
        <v>#REF!</v>
      </c>
      <c r="C1931" s="269" t="e">
        <f>IF('Unit Types - Emission Rates'!#REF!=0,"",'Unit Types - Emission Rates'!#REF!)</f>
        <v>#REF!</v>
      </c>
      <c r="D1931" s="269" t="e">
        <f>IF('Unit Types - Emission Rates'!#REF!=0,"",'Unit Types - Emission Rates'!#REF!)</f>
        <v>#REF!</v>
      </c>
      <c r="E1931" s="269" t="e">
        <f>IF('Unit Types - Emission Rates'!#REF!="","",'Unit Types - Emission Rates'!#REF!)</f>
        <v>#REF!</v>
      </c>
      <c r="F1931" s="269" t="e">
        <f>IF('Unit Types - Emission Rates'!#REF!="","",'Unit Types - Emission Rates'!#REF!)</f>
        <v>#REF!</v>
      </c>
      <c r="G1931" s="261"/>
      <c r="H1931" s="262"/>
      <c r="I1931" s="259"/>
    </row>
    <row r="1932" spans="1:9" x14ac:dyDescent="0.2">
      <c r="A1932" s="265" t="s">
        <v>433</v>
      </c>
      <c r="B1932" s="269" t="e">
        <f>IF('Unit Types - Emission Rates'!#REF!=0,"",'Unit Types - Emission Rates'!#REF!)</f>
        <v>#REF!</v>
      </c>
      <c r="C1932" s="269" t="e">
        <f>IF('Unit Types - Emission Rates'!#REF!=0,"",'Unit Types - Emission Rates'!#REF!)</f>
        <v>#REF!</v>
      </c>
      <c r="D1932" s="269" t="e">
        <f>IF('Unit Types - Emission Rates'!#REF!=0,"",'Unit Types - Emission Rates'!#REF!)</f>
        <v>#REF!</v>
      </c>
      <c r="E1932" s="269" t="e">
        <f>IF('Unit Types - Emission Rates'!#REF!="","",'Unit Types - Emission Rates'!#REF!)</f>
        <v>#REF!</v>
      </c>
      <c r="F1932" s="269" t="e">
        <f>IF('Unit Types - Emission Rates'!#REF!="","",'Unit Types - Emission Rates'!#REF!)</f>
        <v>#REF!</v>
      </c>
      <c r="G1932" s="261"/>
      <c r="H1932" s="262"/>
      <c r="I1932" s="259"/>
    </row>
    <row r="1933" spans="1:9" x14ac:dyDescent="0.2">
      <c r="A1933" s="265" t="s">
        <v>433</v>
      </c>
      <c r="B1933" s="269" t="e">
        <f>IF('Unit Types - Emission Rates'!#REF!=0,"",'Unit Types - Emission Rates'!#REF!)</f>
        <v>#REF!</v>
      </c>
      <c r="C1933" s="269" t="e">
        <f>IF('Unit Types - Emission Rates'!#REF!=0,"",'Unit Types - Emission Rates'!#REF!)</f>
        <v>#REF!</v>
      </c>
      <c r="D1933" s="269" t="e">
        <f>IF('Unit Types - Emission Rates'!#REF!=0,"",'Unit Types - Emission Rates'!#REF!)</f>
        <v>#REF!</v>
      </c>
      <c r="E1933" s="269" t="e">
        <f>IF('Unit Types - Emission Rates'!#REF!="","",'Unit Types - Emission Rates'!#REF!)</f>
        <v>#REF!</v>
      </c>
      <c r="F1933" s="269" t="e">
        <f>IF('Unit Types - Emission Rates'!#REF!="","",'Unit Types - Emission Rates'!#REF!)</f>
        <v>#REF!</v>
      </c>
      <c r="G1933" s="261"/>
      <c r="H1933" s="262"/>
      <c r="I1933" s="259"/>
    </row>
    <row r="1934" spans="1:9" x14ac:dyDescent="0.2">
      <c r="A1934" s="265" t="s">
        <v>433</v>
      </c>
      <c r="B1934" s="269" t="e">
        <f>IF('Unit Types - Emission Rates'!#REF!=0,"",'Unit Types - Emission Rates'!#REF!)</f>
        <v>#REF!</v>
      </c>
      <c r="C1934" s="269" t="e">
        <f>IF('Unit Types - Emission Rates'!#REF!=0,"",'Unit Types - Emission Rates'!#REF!)</f>
        <v>#REF!</v>
      </c>
      <c r="D1934" s="269" t="e">
        <f>IF('Unit Types - Emission Rates'!#REF!=0,"",'Unit Types - Emission Rates'!#REF!)</f>
        <v>#REF!</v>
      </c>
      <c r="E1934" s="269" t="e">
        <f>IF('Unit Types - Emission Rates'!#REF!="","",'Unit Types - Emission Rates'!#REF!)</f>
        <v>#REF!</v>
      </c>
      <c r="F1934" s="269" t="e">
        <f>IF('Unit Types - Emission Rates'!#REF!="","",'Unit Types - Emission Rates'!#REF!)</f>
        <v>#REF!</v>
      </c>
      <c r="G1934" s="261"/>
      <c r="H1934" s="262"/>
      <c r="I1934" s="259"/>
    </row>
    <row r="1935" spans="1:9" x14ac:dyDescent="0.2">
      <c r="A1935" s="265" t="s">
        <v>433</v>
      </c>
      <c r="B1935" s="269" t="e">
        <f>IF('Unit Types - Emission Rates'!#REF!=0,"",'Unit Types - Emission Rates'!#REF!)</f>
        <v>#REF!</v>
      </c>
      <c r="C1935" s="269" t="e">
        <f>IF('Unit Types - Emission Rates'!#REF!=0,"",'Unit Types - Emission Rates'!#REF!)</f>
        <v>#REF!</v>
      </c>
      <c r="D1935" s="269" t="e">
        <f>IF('Unit Types - Emission Rates'!#REF!=0,"",'Unit Types - Emission Rates'!#REF!)</f>
        <v>#REF!</v>
      </c>
      <c r="E1935" s="269" t="e">
        <f>IF('Unit Types - Emission Rates'!#REF!="","",'Unit Types - Emission Rates'!#REF!)</f>
        <v>#REF!</v>
      </c>
      <c r="F1935" s="269" t="e">
        <f>IF('Unit Types - Emission Rates'!#REF!="","",'Unit Types - Emission Rates'!#REF!)</f>
        <v>#REF!</v>
      </c>
      <c r="G1935" s="261"/>
      <c r="H1935" s="262"/>
      <c r="I1935" s="259"/>
    </row>
    <row r="1936" spans="1:9" x14ac:dyDescent="0.2">
      <c r="A1936" s="265" t="s">
        <v>433</v>
      </c>
      <c r="B1936" s="269" t="e">
        <f>IF('Unit Types - Emission Rates'!#REF!=0,"",'Unit Types - Emission Rates'!#REF!)</f>
        <v>#REF!</v>
      </c>
      <c r="C1936" s="269" t="e">
        <f>IF('Unit Types - Emission Rates'!#REF!=0,"",'Unit Types - Emission Rates'!#REF!)</f>
        <v>#REF!</v>
      </c>
      <c r="D1936" s="269" t="e">
        <f>IF('Unit Types - Emission Rates'!#REF!=0,"",'Unit Types - Emission Rates'!#REF!)</f>
        <v>#REF!</v>
      </c>
      <c r="E1936" s="269" t="e">
        <f>IF('Unit Types - Emission Rates'!#REF!="","",'Unit Types - Emission Rates'!#REF!)</f>
        <v>#REF!</v>
      </c>
      <c r="F1936" s="269" t="e">
        <f>IF('Unit Types - Emission Rates'!#REF!="","",'Unit Types - Emission Rates'!#REF!)</f>
        <v>#REF!</v>
      </c>
      <c r="G1936" s="261"/>
      <c r="H1936" s="262"/>
      <c r="I1936" s="259"/>
    </row>
    <row r="1937" spans="1:9" x14ac:dyDescent="0.2">
      <c r="A1937" s="265" t="s">
        <v>433</v>
      </c>
      <c r="B1937" s="269" t="e">
        <f>IF('Unit Types - Emission Rates'!#REF!=0,"",'Unit Types - Emission Rates'!#REF!)</f>
        <v>#REF!</v>
      </c>
      <c r="C1937" s="269" t="e">
        <f>IF('Unit Types - Emission Rates'!#REF!=0,"",'Unit Types - Emission Rates'!#REF!)</f>
        <v>#REF!</v>
      </c>
      <c r="D1937" s="269" t="e">
        <f>IF('Unit Types - Emission Rates'!#REF!=0,"",'Unit Types - Emission Rates'!#REF!)</f>
        <v>#REF!</v>
      </c>
      <c r="E1937" s="269" t="e">
        <f>IF('Unit Types - Emission Rates'!#REF!="","",'Unit Types - Emission Rates'!#REF!)</f>
        <v>#REF!</v>
      </c>
      <c r="F1937" s="269" t="e">
        <f>IF('Unit Types - Emission Rates'!#REF!="","",'Unit Types - Emission Rates'!#REF!)</f>
        <v>#REF!</v>
      </c>
      <c r="G1937" s="261"/>
      <c r="H1937" s="262"/>
      <c r="I1937" s="259"/>
    </row>
    <row r="1938" spans="1:9" x14ac:dyDescent="0.2">
      <c r="A1938" s="265" t="s">
        <v>433</v>
      </c>
      <c r="B1938" s="269" t="e">
        <f>IF('Unit Types - Emission Rates'!#REF!=0,"",'Unit Types - Emission Rates'!#REF!)</f>
        <v>#REF!</v>
      </c>
      <c r="C1938" s="269" t="e">
        <f>IF('Unit Types - Emission Rates'!#REF!=0,"",'Unit Types - Emission Rates'!#REF!)</f>
        <v>#REF!</v>
      </c>
      <c r="D1938" s="269" t="e">
        <f>IF('Unit Types - Emission Rates'!#REF!=0,"",'Unit Types - Emission Rates'!#REF!)</f>
        <v>#REF!</v>
      </c>
      <c r="E1938" s="269" t="e">
        <f>IF('Unit Types - Emission Rates'!#REF!="","",'Unit Types - Emission Rates'!#REF!)</f>
        <v>#REF!</v>
      </c>
      <c r="F1938" s="269" t="e">
        <f>IF('Unit Types - Emission Rates'!#REF!="","",'Unit Types - Emission Rates'!#REF!)</f>
        <v>#REF!</v>
      </c>
      <c r="G1938" s="261"/>
      <c r="H1938" s="262"/>
      <c r="I1938" s="259"/>
    </row>
    <row r="1939" spans="1:9" x14ac:dyDescent="0.2">
      <c r="A1939" s="265" t="s">
        <v>433</v>
      </c>
      <c r="B1939" s="269" t="e">
        <f>IF('Unit Types - Emission Rates'!#REF!=0,"",'Unit Types - Emission Rates'!#REF!)</f>
        <v>#REF!</v>
      </c>
      <c r="C1939" s="269" t="e">
        <f>IF('Unit Types - Emission Rates'!#REF!=0,"",'Unit Types - Emission Rates'!#REF!)</f>
        <v>#REF!</v>
      </c>
      <c r="D1939" s="269" t="e">
        <f>IF('Unit Types - Emission Rates'!#REF!=0,"",'Unit Types - Emission Rates'!#REF!)</f>
        <v>#REF!</v>
      </c>
      <c r="E1939" s="269" t="e">
        <f>IF('Unit Types - Emission Rates'!#REF!="","",'Unit Types - Emission Rates'!#REF!)</f>
        <v>#REF!</v>
      </c>
      <c r="F1939" s="269" t="e">
        <f>IF('Unit Types - Emission Rates'!#REF!="","",'Unit Types - Emission Rates'!#REF!)</f>
        <v>#REF!</v>
      </c>
      <c r="G1939" s="261"/>
      <c r="H1939" s="262"/>
      <c r="I1939" s="259"/>
    </row>
    <row r="1940" spans="1:9" x14ac:dyDescent="0.2">
      <c r="A1940" s="265" t="s">
        <v>433</v>
      </c>
      <c r="B1940" s="269" t="e">
        <f>IF('Unit Types - Emission Rates'!#REF!=0,"",'Unit Types - Emission Rates'!#REF!)</f>
        <v>#REF!</v>
      </c>
      <c r="C1940" s="269" t="e">
        <f>IF('Unit Types - Emission Rates'!#REF!=0,"",'Unit Types - Emission Rates'!#REF!)</f>
        <v>#REF!</v>
      </c>
      <c r="D1940" s="269" t="e">
        <f>IF('Unit Types - Emission Rates'!#REF!=0,"",'Unit Types - Emission Rates'!#REF!)</f>
        <v>#REF!</v>
      </c>
      <c r="E1940" s="269" t="e">
        <f>IF('Unit Types - Emission Rates'!#REF!="","",'Unit Types - Emission Rates'!#REF!)</f>
        <v>#REF!</v>
      </c>
      <c r="F1940" s="269" t="e">
        <f>IF('Unit Types - Emission Rates'!#REF!="","",'Unit Types - Emission Rates'!#REF!)</f>
        <v>#REF!</v>
      </c>
      <c r="G1940" s="261"/>
      <c r="H1940" s="262"/>
      <c r="I1940" s="259"/>
    </row>
    <row r="1941" spans="1:9" x14ac:dyDescent="0.2">
      <c r="A1941" s="265" t="s">
        <v>433</v>
      </c>
      <c r="B1941" s="269" t="e">
        <f>IF('Unit Types - Emission Rates'!#REF!=0,"",'Unit Types - Emission Rates'!#REF!)</f>
        <v>#REF!</v>
      </c>
      <c r="C1941" s="269" t="e">
        <f>IF('Unit Types - Emission Rates'!#REF!=0,"",'Unit Types - Emission Rates'!#REF!)</f>
        <v>#REF!</v>
      </c>
      <c r="D1941" s="269" t="e">
        <f>IF('Unit Types - Emission Rates'!#REF!=0,"",'Unit Types - Emission Rates'!#REF!)</f>
        <v>#REF!</v>
      </c>
      <c r="E1941" s="269" t="e">
        <f>IF('Unit Types - Emission Rates'!#REF!="","",'Unit Types - Emission Rates'!#REF!)</f>
        <v>#REF!</v>
      </c>
      <c r="F1941" s="269" t="e">
        <f>IF('Unit Types - Emission Rates'!#REF!="","",'Unit Types - Emission Rates'!#REF!)</f>
        <v>#REF!</v>
      </c>
      <c r="G1941" s="261"/>
      <c r="H1941" s="262"/>
      <c r="I1941" s="259"/>
    </row>
    <row r="1942" spans="1:9" x14ac:dyDescent="0.2">
      <c r="A1942" s="265" t="s">
        <v>433</v>
      </c>
      <c r="B1942" s="269" t="e">
        <f>IF('Unit Types - Emission Rates'!#REF!=0,"",'Unit Types - Emission Rates'!#REF!)</f>
        <v>#REF!</v>
      </c>
      <c r="C1942" s="269" t="e">
        <f>IF('Unit Types - Emission Rates'!#REF!=0,"",'Unit Types - Emission Rates'!#REF!)</f>
        <v>#REF!</v>
      </c>
      <c r="D1942" s="269" t="e">
        <f>IF('Unit Types - Emission Rates'!#REF!=0,"",'Unit Types - Emission Rates'!#REF!)</f>
        <v>#REF!</v>
      </c>
      <c r="E1942" s="269" t="e">
        <f>IF('Unit Types - Emission Rates'!#REF!="","",'Unit Types - Emission Rates'!#REF!)</f>
        <v>#REF!</v>
      </c>
      <c r="F1942" s="269" t="e">
        <f>IF('Unit Types - Emission Rates'!#REF!="","",'Unit Types - Emission Rates'!#REF!)</f>
        <v>#REF!</v>
      </c>
      <c r="G1942" s="261"/>
      <c r="H1942" s="262"/>
      <c r="I1942" s="259"/>
    </row>
    <row r="1943" spans="1:9" x14ac:dyDescent="0.2">
      <c r="A1943" s="265" t="s">
        <v>433</v>
      </c>
      <c r="B1943" s="269" t="e">
        <f>IF('Unit Types - Emission Rates'!#REF!=0,"",'Unit Types - Emission Rates'!#REF!)</f>
        <v>#REF!</v>
      </c>
      <c r="C1943" s="269" t="e">
        <f>IF('Unit Types - Emission Rates'!#REF!=0,"",'Unit Types - Emission Rates'!#REF!)</f>
        <v>#REF!</v>
      </c>
      <c r="D1943" s="269" t="e">
        <f>IF('Unit Types - Emission Rates'!#REF!=0,"",'Unit Types - Emission Rates'!#REF!)</f>
        <v>#REF!</v>
      </c>
      <c r="E1943" s="269" t="e">
        <f>IF('Unit Types - Emission Rates'!#REF!="","",'Unit Types - Emission Rates'!#REF!)</f>
        <v>#REF!</v>
      </c>
      <c r="F1943" s="269" t="e">
        <f>IF('Unit Types - Emission Rates'!#REF!="","",'Unit Types - Emission Rates'!#REF!)</f>
        <v>#REF!</v>
      </c>
      <c r="G1943" s="261"/>
      <c r="H1943" s="262"/>
      <c r="I1943" s="259"/>
    </row>
    <row r="1944" spans="1:9" x14ac:dyDescent="0.2">
      <c r="A1944" s="265" t="s">
        <v>433</v>
      </c>
      <c r="B1944" s="269" t="e">
        <f>IF('Unit Types - Emission Rates'!#REF!=0,"",'Unit Types - Emission Rates'!#REF!)</f>
        <v>#REF!</v>
      </c>
      <c r="C1944" s="269" t="e">
        <f>IF('Unit Types - Emission Rates'!#REF!=0,"",'Unit Types - Emission Rates'!#REF!)</f>
        <v>#REF!</v>
      </c>
      <c r="D1944" s="269" t="e">
        <f>IF('Unit Types - Emission Rates'!#REF!=0,"",'Unit Types - Emission Rates'!#REF!)</f>
        <v>#REF!</v>
      </c>
      <c r="E1944" s="269" t="e">
        <f>IF('Unit Types - Emission Rates'!#REF!="","",'Unit Types - Emission Rates'!#REF!)</f>
        <v>#REF!</v>
      </c>
      <c r="F1944" s="269" t="e">
        <f>IF('Unit Types - Emission Rates'!#REF!="","",'Unit Types - Emission Rates'!#REF!)</f>
        <v>#REF!</v>
      </c>
      <c r="G1944" s="261"/>
      <c r="H1944" s="262"/>
      <c r="I1944" s="259"/>
    </row>
    <row r="1945" spans="1:9" x14ac:dyDescent="0.2">
      <c r="A1945" s="265" t="s">
        <v>433</v>
      </c>
      <c r="B1945" s="269" t="e">
        <f>IF('Unit Types - Emission Rates'!#REF!=0,"",'Unit Types - Emission Rates'!#REF!)</f>
        <v>#REF!</v>
      </c>
      <c r="C1945" s="269" t="e">
        <f>IF('Unit Types - Emission Rates'!#REF!=0,"",'Unit Types - Emission Rates'!#REF!)</f>
        <v>#REF!</v>
      </c>
      <c r="D1945" s="269" t="e">
        <f>IF('Unit Types - Emission Rates'!#REF!=0,"",'Unit Types - Emission Rates'!#REF!)</f>
        <v>#REF!</v>
      </c>
      <c r="E1945" s="269" t="e">
        <f>IF('Unit Types - Emission Rates'!#REF!="","",'Unit Types - Emission Rates'!#REF!)</f>
        <v>#REF!</v>
      </c>
      <c r="F1945" s="269" t="e">
        <f>IF('Unit Types - Emission Rates'!#REF!="","",'Unit Types - Emission Rates'!#REF!)</f>
        <v>#REF!</v>
      </c>
      <c r="G1945" s="261"/>
      <c r="H1945" s="262"/>
      <c r="I1945" s="259"/>
    </row>
    <row r="1946" spans="1:9" x14ac:dyDescent="0.2">
      <c r="A1946" s="265" t="s">
        <v>433</v>
      </c>
      <c r="B1946" s="269" t="e">
        <f>IF('Unit Types - Emission Rates'!#REF!=0,"",'Unit Types - Emission Rates'!#REF!)</f>
        <v>#REF!</v>
      </c>
      <c r="C1946" s="269" t="e">
        <f>IF('Unit Types - Emission Rates'!#REF!=0,"",'Unit Types - Emission Rates'!#REF!)</f>
        <v>#REF!</v>
      </c>
      <c r="D1946" s="269" t="e">
        <f>IF('Unit Types - Emission Rates'!#REF!=0,"",'Unit Types - Emission Rates'!#REF!)</f>
        <v>#REF!</v>
      </c>
      <c r="E1946" s="269" t="e">
        <f>IF('Unit Types - Emission Rates'!#REF!="","",'Unit Types - Emission Rates'!#REF!)</f>
        <v>#REF!</v>
      </c>
      <c r="F1946" s="269" t="e">
        <f>IF('Unit Types - Emission Rates'!#REF!="","",'Unit Types - Emission Rates'!#REF!)</f>
        <v>#REF!</v>
      </c>
      <c r="G1946" s="261"/>
      <c r="H1946" s="262"/>
      <c r="I1946" s="259"/>
    </row>
    <row r="1947" spans="1:9" x14ac:dyDescent="0.2">
      <c r="A1947" s="265" t="s">
        <v>433</v>
      </c>
      <c r="B1947" s="269" t="e">
        <f>IF('Unit Types - Emission Rates'!#REF!=0,"",'Unit Types - Emission Rates'!#REF!)</f>
        <v>#REF!</v>
      </c>
      <c r="C1947" s="269" t="e">
        <f>IF('Unit Types - Emission Rates'!#REF!=0,"",'Unit Types - Emission Rates'!#REF!)</f>
        <v>#REF!</v>
      </c>
      <c r="D1947" s="269" t="e">
        <f>IF('Unit Types - Emission Rates'!#REF!=0,"",'Unit Types - Emission Rates'!#REF!)</f>
        <v>#REF!</v>
      </c>
      <c r="E1947" s="269" t="e">
        <f>IF('Unit Types - Emission Rates'!#REF!="","",'Unit Types - Emission Rates'!#REF!)</f>
        <v>#REF!</v>
      </c>
      <c r="F1947" s="269" t="e">
        <f>IF('Unit Types - Emission Rates'!#REF!="","",'Unit Types - Emission Rates'!#REF!)</f>
        <v>#REF!</v>
      </c>
      <c r="G1947" s="261"/>
      <c r="H1947" s="262"/>
      <c r="I1947" s="259"/>
    </row>
    <row r="1948" spans="1:9" x14ac:dyDescent="0.2">
      <c r="A1948" s="265" t="s">
        <v>433</v>
      </c>
      <c r="B1948" s="269" t="e">
        <f>IF('Unit Types - Emission Rates'!#REF!=0,"",'Unit Types - Emission Rates'!#REF!)</f>
        <v>#REF!</v>
      </c>
      <c r="C1948" s="269" t="e">
        <f>IF('Unit Types - Emission Rates'!#REF!=0,"",'Unit Types - Emission Rates'!#REF!)</f>
        <v>#REF!</v>
      </c>
      <c r="D1948" s="269" t="e">
        <f>IF('Unit Types - Emission Rates'!#REF!=0,"",'Unit Types - Emission Rates'!#REF!)</f>
        <v>#REF!</v>
      </c>
      <c r="E1948" s="269" t="e">
        <f>IF('Unit Types - Emission Rates'!#REF!="","",'Unit Types - Emission Rates'!#REF!)</f>
        <v>#REF!</v>
      </c>
      <c r="F1948" s="269" t="e">
        <f>IF('Unit Types - Emission Rates'!#REF!="","",'Unit Types - Emission Rates'!#REF!)</f>
        <v>#REF!</v>
      </c>
      <c r="G1948" s="261"/>
      <c r="H1948" s="262"/>
      <c r="I1948" s="259"/>
    </row>
    <row r="1949" spans="1:9" x14ac:dyDescent="0.2">
      <c r="A1949" s="265" t="s">
        <v>433</v>
      </c>
      <c r="B1949" s="269" t="e">
        <f>IF('Unit Types - Emission Rates'!#REF!=0,"",'Unit Types - Emission Rates'!#REF!)</f>
        <v>#REF!</v>
      </c>
      <c r="C1949" s="269" t="e">
        <f>IF('Unit Types - Emission Rates'!#REF!=0,"",'Unit Types - Emission Rates'!#REF!)</f>
        <v>#REF!</v>
      </c>
      <c r="D1949" s="269" t="e">
        <f>IF('Unit Types - Emission Rates'!#REF!=0,"",'Unit Types - Emission Rates'!#REF!)</f>
        <v>#REF!</v>
      </c>
      <c r="E1949" s="269" t="e">
        <f>IF('Unit Types - Emission Rates'!#REF!="","",'Unit Types - Emission Rates'!#REF!)</f>
        <v>#REF!</v>
      </c>
      <c r="F1949" s="269" t="e">
        <f>IF('Unit Types - Emission Rates'!#REF!="","",'Unit Types - Emission Rates'!#REF!)</f>
        <v>#REF!</v>
      </c>
      <c r="G1949" s="261"/>
      <c r="H1949" s="262"/>
      <c r="I1949" s="259"/>
    </row>
    <row r="1950" spans="1:9" x14ac:dyDescent="0.2">
      <c r="A1950" s="265" t="s">
        <v>433</v>
      </c>
      <c r="B1950" s="269" t="e">
        <f>IF('Unit Types - Emission Rates'!#REF!=0,"",'Unit Types - Emission Rates'!#REF!)</f>
        <v>#REF!</v>
      </c>
      <c r="C1950" s="269" t="e">
        <f>IF('Unit Types - Emission Rates'!#REF!=0,"",'Unit Types - Emission Rates'!#REF!)</f>
        <v>#REF!</v>
      </c>
      <c r="D1950" s="269" t="e">
        <f>IF('Unit Types - Emission Rates'!#REF!=0,"",'Unit Types - Emission Rates'!#REF!)</f>
        <v>#REF!</v>
      </c>
      <c r="E1950" s="269" t="e">
        <f>IF('Unit Types - Emission Rates'!#REF!="","",'Unit Types - Emission Rates'!#REF!)</f>
        <v>#REF!</v>
      </c>
      <c r="F1950" s="269" t="e">
        <f>IF('Unit Types - Emission Rates'!#REF!="","",'Unit Types - Emission Rates'!#REF!)</f>
        <v>#REF!</v>
      </c>
      <c r="G1950" s="261"/>
      <c r="H1950" s="262"/>
      <c r="I1950" s="259"/>
    </row>
    <row r="1951" spans="1:9" x14ac:dyDescent="0.2">
      <c r="A1951" s="265" t="s">
        <v>433</v>
      </c>
      <c r="B1951" s="269" t="e">
        <f>IF('Unit Types - Emission Rates'!#REF!=0,"",'Unit Types - Emission Rates'!#REF!)</f>
        <v>#REF!</v>
      </c>
      <c r="C1951" s="269" t="e">
        <f>IF('Unit Types - Emission Rates'!#REF!=0,"",'Unit Types - Emission Rates'!#REF!)</f>
        <v>#REF!</v>
      </c>
      <c r="D1951" s="269" t="e">
        <f>IF('Unit Types - Emission Rates'!#REF!=0,"",'Unit Types - Emission Rates'!#REF!)</f>
        <v>#REF!</v>
      </c>
      <c r="E1951" s="269" t="e">
        <f>IF('Unit Types - Emission Rates'!#REF!="","",'Unit Types - Emission Rates'!#REF!)</f>
        <v>#REF!</v>
      </c>
      <c r="F1951" s="269" t="e">
        <f>IF('Unit Types - Emission Rates'!#REF!="","",'Unit Types - Emission Rates'!#REF!)</f>
        <v>#REF!</v>
      </c>
      <c r="G1951" s="261"/>
      <c r="H1951" s="262"/>
      <c r="I1951" s="259"/>
    </row>
    <row r="1952" spans="1:9" x14ac:dyDescent="0.2">
      <c r="A1952" s="265" t="s">
        <v>433</v>
      </c>
      <c r="B1952" s="269" t="e">
        <f>IF('Unit Types - Emission Rates'!#REF!=0,"",'Unit Types - Emission Rates'!#REF!)</f>
        <v>#REF!</v>
      </c>
      <c r="C1952" s="269" t="e">
        <f>IF('Unit Types - Emission Rates'!#REF!=0,"",'Unit Types - Emission Rates'!#REF!)</f>
        <v>#REF!</v>
      </c>
      <c r="D1952" s="269" t="e">
        <f>IF('Unit Types - Emission Rates'!#REF!=0,"",'Unit Types - Emission Rates'!#REF!)</f>
        <v>#REF!</v>
      </c>
      <c r="E1952" s="269" t="e">
        <f>IF('Unit Types - Emission Rates'!#REF!="","",'Unit Types - Emission Rates'!#REF!)</f>
        <v>#REF!</v>
      </c>
      <c r="F1952" s="269" t="e">
        <f>IF('Unit Types - Emission Rates'!#REF!="","",'Unit Types - Emission Rates'!#REF!)</f>
        <v>#REF!</v>
      </c>
      <c r="G1952" s="261"/>
      <c r="H1952" s="262"/>
      <c r="I1952" s="259"/>
    </row>
    <row r="1953" spans="1:9" x14ac:dyDescent="0.2">
      <c r="A1953" s="265" t="s">
        <v>433</v>
      </c>
      <c r="B1953" s="269" t="e">
        <f>IF('Unit Types - Emission Rates'!#REF!=0,"",'Unit Types - Emission Rates'!#REF!)</f>
        <v>#REF!</v>
      </c>
      <c r="C1953" s="269" t="e">
        <f>IF('Unit Types - Emission Rates'!#REF!=0,"",'Unit Types - Emission Rates'!#REF!)</f>
        <v>#REF!</v>
      </c>
      <c r="D1953" s="269" t="e">
        <f>IF('Unit Types - Emission Rates'!#REF!=0,"",'Unit Types - Emission Rates'!#REF!)</f>
        <v>#REF!</v>
      </c>
      <c r="E1953" s="269" t="e">
        <f>IF('Unit Types - Emission Rates'!#REF!="","",'Unit Types - Emission Rates'!#REF!)</f>
        <v>#REF!</v>
      </c>
      <c r="F1953" s="269" t="e">
        <f>IF('Unit Types - Emission Rates'!#REF!="","",'Unit Types - Emission Rates'!#REF!)</f>
        <v>#REF!</v>
      </c>
      <c r="G1953" s="261"/>
      <c r="H1953" s="262"/>
      <c r="I1953" s="259"/>
    </row>
    <row r="1954" spans="1:9" x14ac:dyDescent="0.2">
      <c r="A1954" s="265" t="s">
        <v>433</v>
      </c>
      <c r="B1954" s="269" t="e">
        <f>IF('Unit Types - Emission Rates'!#REF!=0,"",'Unit Types - Emission Rates'!#REF!)</f>
        <v>#REF!</v>
      </c>
      <c r="C1954" s="269" t="e">
        <f>IF('Unit Types - Emission Rates'!#REF!=0,"",'Unit Types - Emission Rates'!#REF!)</f>
        <v>#REF!</v>
      </c>
      <c r="D1954" s="269" t="e">
        <f>IF('Unit Types - Emission Rates'!#REF!=0,"",'Unit Types - Emission Rates'!#REF!)</f>
        <v>#REF!</v>
      </c>
      <c r="E1954" s="269" t="e">
        <f>IF('Unit Types - Emission Rates'!#REF!="","",'Unit Types - Emission Rates'!#REF!)</f>
        <v>#REF!</v>
      </c>
      <c r="F1954" s="269" t="e">
        <f>IF('Unit Types - Emission Rates'!#REF!="","",'Unit Types - Emission Rates'!#REF!)</f>
        <v>#REF!</v>
      </c>
      <c r="G1954" s="261"/>
      <c r="H1954" s="262"/>
      <c r="I1954" s="259"/>
    </row>
    <row r="1955" spans="1:9" x14ac:dyDescent="0.2">
      <c r="A1955" s="265" t="s">
        <v>433</v>
      </c>
      <c r="B1955" s="269" t="e">
        <f>IF('Unit Types - Emission Rates'!#REF!=0,"",'Unit Types - Emission Rates'!#REF!)</f>
        <v>#REF!</v>
      </c>
      <c r="C1955" s="269" t="e">
        <f>IF('Unit Types - Emission Rates'!#REF!=0,"",'Unit Types - Emission Rates'!#REF!)</f>
        <v>#REF!</v>
      </c>
      <c r="D1955" s="269" t="e">
        <f>IF('Unit Types - Emission Rates'!#REF!=0,"",'Unit Types - Emission Rates'!#REF!)</f>
        <v>#REF!</v>
      </c>
      <c r="E1955" s="269" t="e">
        <f>IF('Unit Types - Emission Rates'!#REF!="","",'Unit Types - Emission Rates'!#REF!)</f>
        <v>#REF!</v>
      </c>
      <c r="F1955" s="269" t="e">
        <f>IF('Unit Types - Emission Rates'!#REF!="","",'Unit Types - Emission Rates'!#REF!)</f>
        <v>#REF!</v>
      </c>
      <c r="G1955" s="261"/>
      <c r="H1955" s="262"/>
      <c r="I1955" s="259"/>
    </row>
    <row r="1956" spans="1:9" x14ac:dyDescent="0.2">
      <c r="A1956" s="265" t="s">
        <v>433</v>
      </c>
      <c r="B1956" s="269" t="e">
        <f>IF('Unit Types - Emission Rates'!#REF!=0,"",'Unit Types - Emission Rates'!#REF!)</f>
        <v>#REF!</v>
      </c>
      <c r="C1956" s="269" t="e">
        <f>IF('Unit Types - Emission Rates'!#REF!=0,"",'Unit Types - Emission Rates'!#REF!)</f>
        <v>#REF!</v>
      </c>
      <c r="D1956" s="269" t="e">
        <f>IF('Unit Types - Emission Rates'!#REF!=0,"",'Unit Types - Emission Rates'!#REF!)</f>
        <v>#REF!</v>
      </c>
      <c r="E1956" s="269" t="e">
        <f>IF('Unit Types - Emission Rates'!#REF!="","",'Unit Types - Emission Rates'!#REF!)</f>
        <v>#REF!</v>
      </c>
      <c r="F1956" s="269" t="e">
        <f>IF('Unit Types - Emission Rates'!#REF!="","",'Unit Types - Emission Rates'!#REF!)</f>
        <v>#REF!</v>
      </c>
      <c r="G1956" s="261"/>
      <c r="H1956" s="262"/>
      <c r="I1956" s="259"/>
    </row>
    <row r="1957" spans="1:9" x14ac:dyDescent="0.2">
      <c r="A1957" s="265" t="s">
        <v>433</v>
      </c>
      <c r="B1957" s="269" t="e">
        <f>IF('Unit Types - Emission Rates'!#REF!=0,"",'Unit Types - Emission Rates'!#REF!)</f>
        <v>#REF!</v>
      </c>
      <c r="C1957" s="269" t="e">
        <f>IF('Unit Types - Emission Rates'!#REF!=0,"",'Unit Types - Emission Rates'!#REF!)</f>
        <v>#REF!</v>
      </c>
      <c r="D1957" s="269" t="e">
        <f>IF('Unit Types - Emission Rates'!#REF!=0,"",'Unit Types - Emission Rates'!#REF!)</f>
        <v>#REF!</v>
      </c>
      <c r="E1957" s="269" t="e">
        <f>IF('Unit Types - Emission Rates'!#REF!="","",'Unit Types - Emission Rates'!#REF!)</f>
        <v>#REF!</v>
      </c>
      <c r="F1957" s="269" t="e">
        <f>IF('Unit Types - Emission Rates'!#REF!="","",'Unit Types - Emission Rates'!#REF!)</f>
        <v>#REF!</v>
      </c>
      <c r="G1957" s="261"/>
      <c r="H1957" s="262"/>
      <c r="I1957" s="259"/>
    </row>
    <row r="1958" spans="1:9" x14ac:dyDescent="0.2">
      <c r="A1958" s="265" t="s">
        <v>433</v>
      </c>
      <c r="B1958" s="269" t="e">
        <f>IF('Unit Types - Emission Rates'!#REF!=0,"",'Unit Types - Emission Rates'!#REF!)</f>
        <v>#REF!</v>
      </c>
      <c r="C1958" s="269" t="e">
        <f>IF('Unit Types - Emission Rates'!#REF!=0,"",'Unit Types - Emission Rates'!#REF!)</f>
        <v>#REF!</v>
      </c>
      <c r="D1958" s="269" t="e">
        <f>IF('Unit Types - Emission Rates'!#REF!=0,"",'Unit Types - Emission Rates'!#REF!)</f>
        <v>#REF!</v>
      </c>
      <c r="E1958" s="269" t="e">
        <f>IF('Unit Types - Emission Rates'!#REF!="","",'Unit Types - Emission Rates'!#REF!)</f>
        <v>#REF!</v>
      </c>
      <c r="F1958" s="269" t="e">
        <f>IF('Unit Types - Emission Rates'!#REF!="","",'Unit Types - Emission Rates'!#REF!)</f>
        <v>#REF!</v>
      </c>
      <c r="G1958" s="261"/>
      <c r="H1958" s="262"/>
      <c r="I1958" s="259"/>
    </row>
    <row r="1959" spans="1:9" x14ac:dyDescent="0.2">
      <c r="A1959" s="265" t="s">
        <v>433</v>
      </c>
      <c r="B1959" s="269" t="e">
        <f>IF('Unit Types - Emission Rates'!#REF!=0,"",'Unit Types - Emission Rates'!#REF!)</f>
        <v>#REF!</v>
      </c>
      <c r="C1959" s="269" t="e">
        <f>IF('Unit Types - Emission Rates'!#REF!=0,"",'Unit Types - Emission Rates'!#REF!)</f>
        <v>#REF!</v>
      </c>
      <c r="D1959" s="269" t="e">
        <f>IF('Unit Types - Emission Rates'!#REF!=0,"",'Unit Types - Emission Rates'!#REF!)</f>
        <v>#REF!</v>
      </c>
      <c r="E1959" s="269" t="e">
        <f>IF('Unit Types - Emission Rates'!#REF!="","",'Unit Types - Emission Rates'!#REF!)</f>
        <v>#REF!</v>
      </c>
      <c r="F1959" s="269" t="e">
        <f>IF('Unit Types - Emission Rates'!#REF!="","",'Unit Types - Emission Rates'!#REF!)</f>
        <v>#REF!</v>
      </c>
      <c r="G1959" s="261"/>
      <c r="H1959" s="262"/>
      <c r="I1959" s="259"/>
    </row>
    <row r="1960" spans="1:9" x14ac:dyDescent="0.2">
      <c r="A1960" s="265" t="s">
        <v>433</v>
      </c>
      <c r="B1960" s="269" t="e">
        <f>IF('Unit Types - Emission Rates'!#REF!=0,"",'Unit Types - Emission Rates'!#REF!)</f>
        <v>#REF!</v>
      </c>
      <c r="C1960" s="269" t="e">
        <f>IF('Unit Types - Emission Rates'!#REF!=0,"",'Unit Types - Emission Rates'!#REF!)</f>
        <v>#REF!</v>
      </c>
      <c r="D1960" s="269" t="e">
        <f>IF('Unit Types - Emission Rates'!#REF!=0,"",'Unit Types - Emission Rates'!#REF!)</f>
        <v>#REF!</v>
      </c>
      <c r="E1960" s="269" t="e">
        <f>IF('Unit Types - Emission Rates'!#REF!="","",'Unit Types - Emission Rates'!#REF!)</f>
        <v>#REF!</v>
      </c>
      <c r="F1960" s="269" t="e">
        <f>IF('Unit Types - Emission Rates'!#REF!="","",'Unit Types - Emission Rates'!#REF!)</f>
        <v>#REF!</v>
      </c>
      <c r="G1960" s="261"/>
      <c r="H1960" s="262"/>
      <c r="I1960" s="259"/>
    </row>
    <row r="1961" spans="1:9" x14ac:dyDescent="0.2">
      <c r="A1961" s="265" t="s">
        <v>433</v>
      </c>
      <c r="B1961" s="269" t="e">
        <f>IF('Unit Types - Emission Rates'!#REF!=0,"",'Unit Types - Emission Rates'!#REF!)</f>
        <v>#REF!</v>
      </c>
      <c r="C1961" s="269" t="e">
        <f>IF('Unit Types - Emission Rates'!#REF!=0,"",'Unit Types - Emission Rates'!#REF!)</f>
        <v>#REF!</v>
      </c>
      <c r="D1961" s="269" t="e">
        <f>IF('Unit Types - Emission Rates'!#REF!=0,"",'Unit Types - Emission Rates'!#REF!)</f>
        <v>#REF!</v>
      </c>
      <c r="E1961" s="269" t="e">
        <f>IF('Unit Types - Emission Rates'!#REF!="","",'Unit Types - Emission Rates'!#REF!)</f>
        <v>#REF!</v>
      </c>
      <c r="F1961" s="269" t="e">
        <f>IF('Unit Types - Emission Rates'!#REF!="","",'Unit Types - Emission Rates'!#REF!)</f>
        <v>#REF!</v>
      </c>
      <c r="G1961" s="261"/>
      <c r="H1961" s="262"/>
      <c r="I1961" s="259"/>
    </row>
    <row r="1962" spans="1:9" x14ac:dyDescent="0.2">
      <c r="A1962" s="265" t="s">
        <v>433</v>
      </c>
      <c r="B1962" s="269" t="e">
        <f>IF('Unit Types - Emission Rates'!#REF!=0,"",'Unit Types - Emission Rates'!#REF!)</f>
        <v>#REF!</v>
      </c>
      <c r="C1962" s="269" t="e">
        <f>IF('Unit Types - Emission Rates'!#REF!=0,"",'Unit Types - Emission Rates'!#REF!)</f>
        <v>#REF!</v>
      </c>
      <c r="D1962" s="269" t="e">
        <f>IF('Unit Types - Emission Rates'!#REF!=0,"",'Unit Types - Emission Rates'!#REF!)</f>
        <v>#REF!</v>
      </c>
      <c r="E1962" s="269" t="e">
        <f>IF('Unit Types - Emission Rates'!#REF!="","",'Unit Types - Emission Rates'!#REF!)</f>
        <v>#REF!</v>
      </c>
      <c r="F1962" s="269" t="e">
        <f>IF('Unit Types - Emission Rates'!#REF!="","",'Unit Types - Emission Rates'!#REF!)</f>
        <v>#REF!</v>
      </c>
      <c r="G1962" s="261"/>
      <c r="H1962" s="262"/>
      <c r="I1962" s="259"/>
    </row>
    <row r="1963" spans="1:9" x14ac:dyDescent="0.2">
      <c r="A1963" s="265" t="s">
        <v>433</v>
      </c>
      <c r="B1963" s="269" t="e">
        <f>IF('Unit Types - Emission Rates'!#REF!=0,"",'Unit Types - Emission Rates'!#REF!)</f>
        <v>#REF!</v>
      </c>
      <c r="C1963" s="269" t="e">
        <f>IF('Unit Types - Emission Rates'!#REF!=0,"",'Unit Types - Emission Rates'!#REF!)</f>
        <v>#REF!</v>
      </c>
      <c r="D1963" s="269" t="e">
        <f>IF('Unit Types - Emission Rates'!#REF!=0,"",'Unit Types - Emission Rates'!#REF!)</f>
        <v>#REF!</v>
      </c>
      <c r="E1963" s="269" t="e">
        <f>IF('Unit Types - Emission Rates'!#REF!="","",'Unit Types - Emission Rates'!#REF!)</f>
        <v>#REF!</v>
      </c>
      <c r="F1963" s="269" t="e">
        <f>IF('Unit Types - Emission Rates'!#REF!="","",'Unit Types - Emission Rates'!#REF!)</f>
        <v>#REF!</v>
      </c>
      <c r="G1963" s="261"/>
      <c r="H1963" s="262"/>
      <c r="I1963" s="259"/>
    </row>
    <row r="1964" spans="1:9" x14ac:dyDescent="0.2">
      <c r="A1964" s="265" t="s">
        <v>433</v>
      </c>
      <c r="B1964" s="269" t="e">
        <f>IF('Unit Types - Emission Rates'!#REF!=0,"",'Unit Types - Emission Rates'!#REF!)</f>
        <v>#REF!</v>
      </c>
      <c r="C1964" s="269" t="e">
        <f>IF('Unit Types - Emission Rates'!#REF!=0,"",'Unit Types - Emission Rates'!#REF!)</f>
        <v>#REF!</v>
      </c>
      <c r="D1964" s="269" t="e">
        <f>IF('Unit Types - Emission Rates'!#REF!=0,"",'Unit Types - Emission Rates'!#REF!)</f>
        <v>#REF!</v>
      </c>
      <c r="E1964" s="269" t="e">
        <f>IF('Unit Types - Emission Rates'!#REF!="","",'Unit Types - Emission Rates'!#REF!)</f>
        <v>#REF!</v>
      </c>
      <c r="F1964" s="269" t="e">
        <f>IF('Unit Types - Emission Rates'!#REF!="","",'Unit Types - Emission Rates'!#REF!)</f>
        <v>#REF!</v>
      </c>
      <c r="G1964" s="261"/>
      <c r="H1964" s="262"/>
      <c r="I1964" s="259"/>
    </row>
    <row r="1965" spans="1:9" x14ac:dyDescent="0.2">
      <c r="A1965" s="265" t="s">
        <v>433</v>
      </c>
      <c r="B1965" s="269" t="e">
        <f>IF('Unit Types - Emission Rates'!#REF!=0,"",'Unit Types - Emission Rates'!#REF!)</f>
        <v>#REF!</v>
      </c>
      <c r="C1965" s="269" t="e">
        <f>IF('Unit Types - Emission Rates'!#REF!=0,"",'Unit Types - Emission Rates'!#REF!)</f>
        <v>#REF!</v>
      </c>
      <c r="D1965" s="269" t="e">
        <f>IF('Unit Types - Emission Rates'!#REF!=0,"",'Unit Types - Emission Rates'!#REF!)</f>
        <v>#REF!</v>
      </c>
      <c r="E1965" s="269" t="e">
        <f>IF('Unit Types - Emission Rates'!#REF!="","",'Unit Types - Emission Rates'!#REF!)</f>
        <v>#REF!</v>
      </c>
      <c r="F1965" s="269" t="e">
        <f>IF('Unit Types - Emission Rates'!#REF!="","",'Unit Types - Emission Rates'!#REF!)</f>
        <v>#REF!</v>
      </c>
      <c r="G1965" s="261"/>
      <c r="H1965" s="262"/>
      <c r="I1965" s="259"/>
    </row>
    <row r="1966" spans="1:9" x14ac:dyDescent="0.2">
      <c r="A1966" s="265" t="s">
        <v>433</v>
      </c>
      <c r="B1966" s="269" t="e">
        <f>IF('Unit Types - Emission Rates'!#REF!=0,"",'Unit Types - Emission Rates'!#REF!)</f>
        <v>#REF!</v>
      </c>
      <c r="C1966" s="269" t="e">
        <f>IF('Unit Types - Emission Rates'!#REF!=0,"",'Unit Types - Emission Rates'!#REF!)</f>
        <v>#REF!</v>
      </c>
      <c r="D1966" s="269" t="e">
        <f>IF('Unit Types - Emission Rates'!#REF!=0,"",'Unit Types - Emission Rates'!#REF!)</f>
        <v>#REF!</v>
      </c>
      <c r="E1966" s="269" t="e">
        <f>IF('Unit Types - Emission Rates'!#REF!="","",'Unit Types - Emission Rates'!#REF!)</f>
        <v>#REF!</v>
      </c>
      <c r="F1966" s="269" t="e">
        <f>IF('Unit Types - Emission Rates'!#REF!="","",'Unit Types - Emission Rates'!#REF!)</f>
        <v>#REF!</v>
      </c>
      <c r="G1966" s="261"/>
      <c r="H1966" s="262"/>
      <c r="I1966" s="259"/>
    </row>
    <row r="1967" spans="1:9" x14ac:dyDescent="0.2">
      <c r="A1967" s="265" t="s">
        <v>433</v>
      </c>
      <c r="B1967" s="269" t="e">
        <f>IF('Unit Types - Emission Rates'!#REF!=0,"",'Unit Types - Emission Rates'!#REF!)</f>
        <v>#REF!</v>
      </c>
      <c r="C1967" s="269" t="e">
        <f>IF('Unit Types - Emission Rates'!#REF!=0,"",'Unit Types - Emission Rates'!#REF!)</f>
        <v>#REF!</v>
      </c>
      <c r="D1967" s="269" t="e">
        <f>IF('Unit Types - Emission Rates'!#REF!=0,"",'Unit Types - Emission Rates'!#REF!)</f>
        <v>#REF!</v>
      </c>
      <c r="E1967" s="269" t="e">
        <f>IF('Unit Types - Emission Rates'!#REF!="","",'Unit Types - Emission Rates'!#REF!)</f>
        <v>#REF!</v>
      </c>
      <c r="F1967" s="269" t="e">
        <f>IF('Unit Types - Emission Rates'!#REF!="","",'Unit Types - Emission Rates'!#REF!)</f>
        <v>#REF!</v>
      </c>
      <c r="G1967" s="261"/>
      <c r="H1967" s="262"/>
      <c r="I1967" s="259"/>
    </row>
    <row r="1968" spans="1:9" x14ac:dyDescent="0.2">
      <c r="A1968" s="265" t="s">
        <v>433</v>
      </c>
      <c r="B1968" s="269" t="e">
        <f>IF('Unit Types - Emission Rates'!#REF!=0,"",'Unit Types - Emission Rates'!#REF!)</f>
        <v>#REF!</v>
      </c>
      <c r="C1968" s="269" t="e">
        <f>IF('Unit Types - Emission Rates'!#REF!=0,"",'Unit Types - Emission Rates'!#REF!)</f>
        <v>#REF!</v>
      </c>
      <c r="D1968" s="269" t="e">
        <f>IF('Unit Types - Emission Rates'!#REF!=0,"",'Unit Types - Emission Rates'!#REF!)</f>
        <v>#REF!</v>
      </c>
      <c r="E1968" s="269" t="e">
        <f>IF('Unit Types - Emission Rates'!#REF!="","",'Unit Types - Emission Rates'!#REF!)</f>
        <v>#REF!</v>
      </c>
      <c r="F1968" s="269" t="e">
        <f>IF('Unit Types - Emission Rates'!#REF!="","",'Unit Types - Emission Rates'!#REF!)</f>
        <v>#REF!</v>
      </c>
      <c r="G1968" s="261"/>
      <c r="H1968" s="262"/>
      <c r="I1968" s="259"/>
    </row>
    <row r="1969" spans="1:9" x14ac:dyDescent="0.2">
      <c r="A1969" s="265" t="s">
        <v>433</v>
      </c>
      <c r="B1969" s="269" t="e">
        <f>IF('Unit Types - Emission Rates'!#REF!=0,"",'Unit Types - Emission Rates'!#REF!)</f>
        <v>#REF!</v>
      </c>
      <c r="C1969" s="269" t="e">
        <f>IF('Unit Types - Emission Rates'!#REF!=0,"",'Unit Types - Emission Rates'!#REF!)</f>
        <v>#REF!</v>
      </c>
      <c r="D1969" s="269" t="e">
        <f>IF('Unit Types - Emission Rates'!#REF!=0,"",'Unit Types - Emission Rates'!#REF!)</f>
        <v>#REF!</v>
      </c>
      <c r="E1969" s="269" t="e">
        <f>IF('Unit Types - Emission Rates'!#REF!="","",'Unit Types - Emission Rates'!#REF!)</f>
        <v>#REF!</v>
      </c>
      <c r="F1969" s="269" t="e">
        <f>IF('Unit Types - Emission Rates'!#REF!="","",'Unit Types - Emission Rates'!#REF!)</f>
        <v>#REF!</v>
      </c>
      <c r="G1969" s="261"/>
      <c r="H1969" s="262"/>
      <c r="I1969" s="259"/>
    </row>
    <row r="1970" spans="1:9" x14ac:dyDescent="0.2">
      <c r="A1970" s="265" t="s">
        <v>433</v>
      </c>
      <c r="B1970" s="269" t="e">
        <f>IF('Unit Types - Emission Rates'!#REF!=0,"",'Unit Types - Emission Rates'!#REF!)</f>
        <v>#REF!</v>
      </c>
      <c r="C1970" s="269" t="e">
        <f>IF('Unit Types - Emission Rates'!#REF!=0,"",'Unit Types - Emission Rates'!#REF!)</f>
        <v>#REF!</v>
      </c>
      <c r="D1970" s="269" t="e">
        <f>IF('Unit Types - Emission Rates'!#REF!=0,"",'Unit Types - Emission Rates'!#REF!)</f>
        <v>#REF!</v>
      </c>
      <c r="E1970" s="269" t="e">
        <f>IF('Unit Types - Emission Rates'!#REF!="","",'Unit Types - Emission Rates'!#REF!)</f>
        <v>#REF!</v>
      </c>
      <c r="F1970" s="269" t="e">
        <f>IF('Unit Types - Emission Rates'!#REF!="","",'Unit Types - Emission Rates'!#REF!)</f>
        <v>#REF!</v>
      </c>
      <c r="G1970" s="261"/>
      <c r="H1970" s="262"/>
      <c r="I1970" s="259"/>
    </row>
    <row r="1971" spans="1:9" x14ac:dyDescent="0.2">
      <c r="A1971" s="265" t="s">
        <v>433</v>
      </c>
      <c r="B1971" s="269" t="e">
        <f>IF('Unit Types - Emission Rates'!#REF!=0,"",'Unit Types - Emission Rates'!#REF!)</f>
        <v>#REF!</v>
      </c>
      <c r="C1971" s="269" t="e">
        <f>IF('Unit Types - Emission Rates'!#REF!=0,"",'Unit Types - Emission Rates'!#REF!)</f>
        <v>#REF!</v>
      </c>
      <c r="D1971" s="269" t="e">
        <f>IF('Unit Types - Emission Rates'!#REF!=0,"",'Unit Types - Emission Rates'!#REF!)</f>
        <v>#REF!</v>
      </c>
      <c r="E1971" s="269" t="e">
        <f>IF('Unit Types - Emission Rates'!#REF!="","",'Unit Types - Emission Rates'!#REF!)</f>
        <v>#REF!</v>
      </c>
      <c r="F1971" s="269" t="e">
        <f>IF('Unit Types - Emission Rates'!#REF!="","",'Unit Types - Emission Rates'!#REF!)</f>
        <v>#REF!</v>
      </c>
      <c r="G1971" s="261"/>
      <c r="H1971" s="262"/>
      <c r="I1971" s="259"/>
    </row>
    <row r="1972" spans="1:9" x14ac:dyDescent="0.2">
      <c r="A1972" s="265" t="s">
        <v>433</v>
      </c>
      <c r="B1972" s="269" t="e">
        <f>IF('Unit Types - Emission Rates'!#REF!=0,"",'Unit Types - Emission Rates'!#REF!)</f>
        <v>#REF!</v>
      </c>
      <c r="C1972" s="269" t="e">
        <f>IF('Unit Types - Emission Rates'!#REF!=0,"",'Unit Types - Emission Rates'!#REF!)</f>
        <v>#REF!</v>
      </c>
      <c r="D1972" s="269" t="e">
        <f>IF('Unit Types - Emission Rates'!#REF!=0,"",'Unit Types - Emission Rates'!#REF!)</f>
        <v>#REF!</v>
      </c>
      <c r="E1972" s="269" t="e">
        <f>IF('Unit Types - Emission Rates'!#REF!="","",'Unit Types - Emission Rates'!#REF!)</f>
        <v>#REF!</v>
      </c>
      <c r="F1972" s="269" t="e">
        <f>IF('Unit Types - Emission Rates'!#REF!="","",'Unit Types - Emission Rates'!#REF!)</f>
        <v>#REF!</v>
      </c>
      <c r="G1972" s="261"/>
      <c r="H1972" s="262"/>
      <c r="I1972" s="259"/>
    </row>
    <row r="1973" spans="1:9" x14ac:dyDescent="0.2">
      <c r="A1973" s="265" t="s">
        <v>433</v>
      </c>
      <c r="B1973" s="269" t="e">
        <f>IF('Unit Types - Emission Rates'!#REF!=0,"",'Unit Types - Emission Rates'!#REF!)</f>
        <v>#REF!</v>
      </c>
      <c r="C1973" s="269" t="e">
        <f>IF('Unit Types - Emission Rates'!#REF!=0,"",'Unit Types - Emission Rates'!#REF!)</f>
        <v>#REF!</v>
      </c>
      <c r="D1973" s="269" t="e">
        <f>IF('Unit Types - Emission Rates'!#REF!=0,"",'Unit Types - Emission Rates'!#REF!)</f>
        <v>#REF!</v>
      </c>
      <c r="E1973" s="269" t="e">
        <f>IF('Unit Types - Emission Rates'!#REF!="","",'Unit Types - Emission Rates'!#REF!)</f>
        <v>#REF!</v>
      </c>
      <c r="F1973" s="269" t="e">
        <f>IF('Unit Types - Emission Rates'!#REF!="","",'Unit Types - Emission Rates'!#REF!)</f>
        <v>#REF!</v>
      </c>
      <c r="G1973" s="261"/>
      <c r="H1973" s="262"/>
      <c r="I1973" s="259"/>
    </row>
    <row r="1974" spans="1:9" x14ac:dyDescent="0.2">
      <c r="A1974" s="265" t="s">
        <v>433</v>
      </c>
      <c r="B1974" s="269" t="e">
        <f>IF('Unit Types - Emission Rates'!#REF!=0,"",'Unit Types - Emission Rates'!#REF!)</f>
        <v>#REF!</v>
      </c>
      <c r="C1974" s="269" t="e">
        <f>IF('Unit Types - Emission Rates'!#REF!=0,"",'Unit Types - Emission Rates'!#REF!)</f>
        <v>#REF!</v>
      </c>
      <c r="D1974" s="269" t="e">
        <f>IF('Unit Types - Emission Rates'!#REF!=0,"",'Unit Types - Emission Rates'!#REF!)</f>
        <v>#REF!</v>
      </c>
      <c r="E1974" s="269" t="e">
        <f>IF('Unit Types - Emission Rates'!#REF!="","",'Unit Types - Emission Rates'!#REF!)</f>
        <v>#REF!</v>
      </c>
      <c r="F1974" s="269" t="e">
        <f>IF('Unit Types - Emission Rates'!#REF!="","",'Unit Types - Emission Rates'!#REF!)</f>
        <v>#REF!</v>
      </c>
      <c r="G1974" s="261"/>
      <c r="H1974" s="262"/>
      <c r="I1974" s="259"/>
    </row>
    <row r="1975" spans="1:9" x14ac:dyDescent="0.2">
      <c r="A1975" s="265" t="s">
        <v>433</v>
      </c>
      <c r="B1975" s="269" t="e">
        <f>IF('Unit Types - Emission Rates'!#REF!=0,"",'Unit Types - Emission Rates'!#REF!)</f>
        <v>#REF!</v>
      </c>
      <c r="C1975" s="269" t="e">
        <f>IF('Unit Types - Emission Rates'!#REF!=0,"",'Unit Types - Emission Rates'!#REF!)</f>
        <v>#REF!</v>
      </c>
      <c r="D1975" s="269" t="e">
        <f>IF('Unit Types - Emission Rates'!#REF!=0,"",'Unit Types - Emission Rates'!#REF!)</f>
        <v>#REF!</v>
      </c>
      <c r="E1975" s="269" t="e">
        <f>IF('Unit Types - Emission Rates'!#REF!="","",'Unit Types - Emission Rates'!#REF!)</f>
        <v>#REF!</v>
      </c>
      <c r="F1975" s="269" t="e">
        <f>IF('Unit Types - Emission Rates'!#REF!="","",'Unit Types - Emission Rates'!#REF!)</f>
        <v>#REF!</v>
      </c>
      <c r="G1975" s="261"/>
      <c r="H1975" s="262"/>
      <c r="I1975" s="259"/>
    </row>
    <row r="1976" spans="1:9" x14ac:dyDescent="0.2">
      <c r="A1976" s="265" t="s">
        <v>433</v>
      </c>
      <c r="B1976" s="269" t="e">
        <f>IF('Unit Types - Emission Rates'!#REF!=0,"",'Unit Types - Emission Rates'!#REF!)</f>
        <v>#REF!</v>
      </c>
      <c r="C1976" s="269" t="e">
        <f>IF('Unit Types - Emission Rates'!#REF!=0,"",'Unit Types - Emission Rates'!#REF!)</f>
        <v>#REF!</v>
      </c>
      <c r="D1976" s="269" t="e">
        <f>IF('Unit Types - Emission Rates'!#REF!=0,"",'Unit Types - Emission Rates'!#REF!)</f>
        <v>#REF!</v>
      </c>
      <c r="E1976" s="269" t="e">
        <f>IF('Unit Types - Emission Rates'!#REF!="","",'Unit Types - Emission Rates'!#REF!)</f>
        <v>#REF!</v>
      </c>
      <c r="F1976" s="269" t="e">
        <f>IF('Unit Types - Emission Rates'!#REF!="","",'Unit Types - Emission Rates'!#REF!)</f>
        <v>#REF!</v>
      </c>
      <c r="G1976" s="261"/>
      <c r="H1976" s="262"/>
      <c r="I1976" s="259"/>
    </row>
    <row r="1977" spans="1:9" x14ac:dyDescent="0.2">
      <c r="A1977" s="265" t="s">
        <v>433</v>
      </c>
      <c r="B1977" s="269" t="e">
        <f>IF('Unit Types - Emission Rates'!#REF!=0,"",'Unit Types - Emission Rates'!#REF!)</f>
        <v>#REF!</v>
      </c>
      <c r="C1977" s="269" t="e">
        <f>IF('Unit Types - Emission Rates'!#REF!=0,"",'Unit Types - Emission Rates'!#REF!)</f>
        <v>#REF!</v>
      </c>
      <c r="D1977" s="269" t="e">
        <f>IF('Unit Types - Emission Rates'!#REF!=0,"",'Unit Types - Emission Rates'!#REF!)</f>
        <v>#REF!</v>
      </c>
      <c r="E1977" s="269" t="e">
        <f>IF('Unit Types - Emission Rates'!#REF!="","",'Unit Types - Emission Rates'!#REF!)</f>
        <v>#REF!</v>
      </c>
      <c r="F1977" s="269" t="e">
        <f>IF('Unit Types - Emission Rates'!#REF!="","",'Unit Types - Emission Rates'!#REF!)</f>
        <v>#REF!</v>
      </c>
      <c r="G1977" s="261"/>
      <c r="H1977" s="262"/>
      <c r="I1977" s="259"/>
    </row>
    <row r="1978" spans="1:9" x14ac:dyDescent="0.2">
      <c r="A1978" s="265" t="s">
        <v>433</v>
      </c>
      <c r="B1978" s="269" t="e">
        <f>IF('Unit Types - Emission Rates'!#REF!=0,"",'Unit Types - Emission Rates'!#REF!)</f>
        <v>#REF!</v>
      </c>
      <c r="C1978" s="269" t="e">
        <f>IF('Unit Types - Emission Rates'!#REF!=0,"",'Unit Types - Emission Rates'!#REF!)</f>
        <v>#REF!</v>
      </c>
      <c r="D1978" s="269" t="e">
        <f>IF('Unit Types - Emission Rates'!#REF!=0,"",'Unit Types - Emission Rates'!#REF!)</f>
        <v>#REF!</v>
      </c>
      <c r="E1978" s="269" t="e">
        <f>IF('Unit Types - Emission Rates'!#REF!="","",'Unit Types - Emission Rates'!#REF!)</f>
        <v>#REF!</v>
      </c>
      <c r="F1978" s="269" t="e">
        <f>IF('Unit Types - Emission Rates'!#REF!="","",'Unit Types - Emission Rates'!#REF!)</f>
        <v>#REF!</v>
      </c>
      <c r="G1978" s="261"/>
      <c r="H1978" s="262"/>
      <c r="I1978" s="259"/>
    </row>
    <row r="1979" spans="1:9" x14ac:dyDescent="0.2">
      <c r="A1979" s="265" t="s">
        <v>433</v>
      </c>
      <c r="B1979" s="269" t="e">
        <f>IF('Unit Types - Emission Rates'!#REF!=0,"",'Unit Types - Emission Rates'!#REF!)</f>
        <v>#REF!</v>
      </c>
      <c r="C1979" s="269" t="e">
        <f>IF('Unit Types - Emission Rates'!#REF!=0,"",'Unit Types - Emission Rates'!#REF!)</f>
        <v>#REF!</v>
      </c>
      <c r="D1979" s="269" t="e">
        <f>IF('Unit Types - Emission Rates'!#REF!=0,"",'Unit Types - Emission Rates'!#REF!)</f>
        <v>#REF!</v>
      </c>
      <c r="E1979" s="269" t="e">
        <f>IF('Unit Types - Emission Rates'!#REF!="","",'Unit Types - Emission Rates'!#REF!)</f>
        <v>#REF!</v>
      </c>
      <c r="F1979" s="269" t="e">
        <f>IF('Unit Types - Emission Rates'!#REF!="","",'Unit Types - Emission Rates'!#REF!)</f>
        <v>#REF!</v>
      </c>
      <c r="G1979" s="261"/>
      <c r="H1979" s="262"/>
      <c r="I1979" s="259"/>
    </row>
    <row r="1980" spans="1:9" x14ac:dyDescent="0.2">
      <c r="A1980" s="265" t="s">
        <v>433</v>
      </c>
      <c r="B1980" s="269" t="e">
        <f>IF('Unit Types - Emission Rates'!#REF!=0,"",'Unit Types - Emission Rates'!#REF!)</f>
        <v>#REF!</v>
      </c>
      <c r="C1980" s="269" t="e">
        <f>IF('Unit Types - Emission Rates'!#REF!=0,"",'Unit Types - Emission Rates'!#REF!)</f>
        <v>#REF!</v>
      </c>
      <c r="D1980" s="269" t="e">
        <f>IF('Unit Types - Emission Rates'!#REF!=0,"",'Unit Types - Emission Rates'!#REF!)</f>
        <v>#REF!</v>
      </c>
      <c r="E1980" s="269" t="e">
        <f>IF('Unit Types - Emission Rates'!#REF!="","",'Unit Types - Emission Rates'!#REF!)</f>
        <v>#REF!</v>
      </c>
      <c r="F1980" s="269" t="e">
        <f>IF('Unit Types - Emission Rates'!#REF!="","",'Unit Types - Emission Rates'!#REF!)</f>
        <v>#REF!</v>
      </c>
      <c r="G1980" s="261"/>
      <c r="H1980" s="262"/>
      <c r="I1980" s="259"/>
    </row>
    <row r="1981" spans="1:9" x14ac:dyDescent="0.2">
      <c r="A1981" s="265" t="s">
        <v>433</v>
      </c>
      <c r="B1981" s="269" t="e">
        <f>IF('Unit Types - Emission Rates'!#REF!=0,"",'Unit Types - Emission Rates'!#REF!)</f>
        <v>#REF!</v>
      </c>
      <c r="C1981" s="269" t="e">
        <f>IF('Unit Types - Emission Rates'!#REF!=0,"",'Unit Types - Emission Rates'!#REF!)</f>
        <v>#REF!</v>
      </c>
      <c r="D1981" s="269" t="e">
        <f>IF('Unit Types - Emission Rates'!#REF!=0,"",'Unit Types - Emission Rates'!#REF!)</f>
        <v>#REF!</v>
      </c>
      <c r="E1981" s="269" t="e">
        <f>IF('Unit Types - Emission Rates'!#REF!="","",'Unit Types - Emission Rates'!#REF!)</f>
        <v>#REF!</v>
      </c>
      <c r="F1981" s="269" t="e">
        <f>IF('Unit Types - Emission Rates'!#REF!="","",'Unit Types - Emission Rates'!#REF!)</f>
        <v>#REF!</v>
      </c>
      <c r="G1981" s="261"/>
      <c r="H1981" s="262"/>
      <c r="I1981" s="259"/>
    </row>
    <row r="1982" spans="1:9" x14ac:dyDescent="0.2">
      <c r="A1982" s="265" t="s">
        <v>433</v>
      </c>
      <c r="B1982" s="269" t="e">
        <f>IF('Unit Types - Emission Rates'!#REF!=0,"",'Unit Types - Emission Rates'!#REF!)</f>
        <v>#REF!</v>
      </c>
      <c r="C1982" s="269" t="e">
        <f>IF('Unit Types - Emission Rates'!#REF!=0,"",'Unit Types - Emission Rates'!#REF!)</f>
        <v>#REF!</v>
      </c>
      <c r="D1982" s="269" t="e">
        <f>IF('Unit Types - Emission Rates'!#REF!=0,"",'Unit Types - Emission Rates'!#REF!)</f>
        <v>#REF!</v>
      </c>
      <c r="E1982" s="269" t="e">
        <f>IF('Unit Types - Emission Rates'!#REF!="","",'Unit Types - Emission Rates'!#REF!)</f>
        <v>#REF!</v>
      </c>
      <c r="F1982" s="269" t="e">
        <f>IF('Unit Types - Emission Rates'!#REF!="","",'Unit Types - Emission Rates'!#REF!)</f>
        <v>#REF!</v>
      </c>
      <c r="G1982" s="261"/>
      <c r="H1982" s="262"/>
      <c r="I1982" s="259"/>
    </row>
    <row r="1983" spans="1:9" x14ac:dyDescent="0.2">
      <c r="A1983" s="265" t="s">
        <v>433</v>
      </c>
      <c r="B1983" s="269" t="e">
        <f>IF('Unit Types - Emission Rates'!#REF!=0,"",'Unit Types - Emission Rates'!#REF!)</f>
        <v>#REF!</v>
      </c>
      <c r="C1983" s="269" t="e">
        <f>IF('Unit Types - Emission Rates'!#REF!=0,"",'Unit Types - Emission Rates'!#REF!)</f>
        <v>#REF!</v>
      </c>
      <c r="D1983" s="269" t="e">
        <f>IF('Unit Types - Emission Rates'!#REF!=0,"",'Unit Types - Emission Rates'!#REF!)</f>
        <v>#REF!</v>
      </c>
      <c r="E1983" s="269" t="e">
        <f>IF('Unit Types - Emission Rates'!#REF!="","",'Unit Types - Emission Rates'!#REF!)</f>
        <v>#REF!</v>
      </c>
      <c r="F1983" s="269" t="e">
        <f>IF('Unit Types - Emission Rates'!#REF!="","",'Unit Types - Emission Rates'!#REF!)</f>
        <v>#REF!</v>
      </c>
      <c r="G1983" s="261"/>
      <c r="H1983" s="262"/>
      <c r="I1983" s="259"/>
    </row>
    <row r="1984" spans="1:9" x14ac:dyDescent="0.2">
      <c r="A1984" s="265" t="s">
        <v>433</v>
      </c>
      <c r="B1984" s="269" t="e">
        <f>IF('Unit Types - Emission Rates'!#REF!=0,"",'Unit Types - Emission Rates'!#REF!)</f>
        <v>#REF!</v>
      </c>
      <c r="C1984" s="269" t="e">
        <f>IF('Unit Types - Emission Rates'!#REF!=0,"",'Unit Types - Emission Rates'!#REF!)</f>
        <v>#REF!</v>
      </c>
      <c r="D1984" s="269" t="e">
        <f>IF('Unit Types - Emission Rates'!#REF!=0,"",'Unit Types - Emission Rates'!#REF!)</f>
        <v>#REF!</v>
      </c>
      <c r="E1984" s="269" t="e">
        <f>IF('Unit Types - Emission Rates'!#REF!="","",'Unit Types - Emission Rates'!#REF!)</f>
        <v>#REF!</v>
      </c>
      <c r="F1984" s="269" t="e">
        <f>IF('Unit Types - Emission Rates'!#REF!="","",'Unit Types - Emission Rates'!#REF!)</f>
        <v>#REF!</v>
      </c>
      <c r="G1984" s="261"/>
      <c r="H1984" s="262"/>
      <c r="I1984" s="259"/>
    </row>
    <row r="1985" spans="1:9" x14ac:dyDescent="0.2">
      <c r="A1985" s="265" t="s">
        <v>433</v>
      </c>
      <c r="B1985" s="269" t="e">
        <f>IF('Unit Types - Emission Rates'!#REF!=0,"",'Unit Types - Emission Rates'!#REF!)</f>
        <v>#REF!</v>
      </c>
      <c r="C1985" s="269" t="e">
        <f>IF('Unit Types - Emission Rates'!#REF!=0,"",'Unit Types - Emission Rates'!#REF!)</f>
        <v>#REF!</v>
      </c>
      <c r="D1985" s="269" t="e">
        <f>IF('Unit Types - Emission Rates'!#REF!=0,"",'Unit Types - Emission Rates'!#REF!)</f>
        <v>#REF!</v>
      </c>
      <c r="E1985" s="269" t="e">
        <f>IF('Unit Types - Emission Rates'!#REF!="","",'Unit Types - Emission Rates'!#REF!)</f>
        <v>#REF!</v>
      </c>
      <c r="F1985" s="269" t="e">
        <f>IF('Unit Types - Emission Rates'!#REF!="","",'Unit Types - Emission Rates'!#REF!)</f>
        <v>#REF!</v>
      </c>
      <c r="G1985" s="261"/>
      <c r="H1985" s="262"/>
      <c r="I1985" s="259"/>
    </row>
    <row r="1986" spans="1:9" x14ac:dyDescent="0.2">
      <c r="A1986" s="265" t="s">
        <v>433</v>
      </c>
      <c r="B1986" s="269" t="e">
        <f>IF('Unit Types - Emission Rates'!#REF!=0,"",'Unit Types - Emission Rates'!#REF!)</f>
        <v>#REF!</v>
      </c>
      <c r="C1986" s="269" t="e">
        <f>IF('Unit Types - Emission Rates'!#REF!=0,"",'Unit Types - Emission Rates'!#REF!)</f>
        <v>#REF!</v>
      </c>
      <c r="D1986" s="269" t="e">
        <f>IF('Unit Types - Emission Rates'!#REF!=0,"",'Unit Types - Emission Rates'!#REF!)</f>
        <v>#REF!</v>
      </c>
      <c r="E1986" s="269" t="e">
        <f>IF('Unit Types - Emission Rates'!#REF!="","",'Unit Types - Emission Rates'!#REF!)</f>
        <v>#REF!</v>
      </c>
      <c r="F1986" s="269" t="e">
        <f>IF('Unit Types - Emission Rates'!#REF!="","",'Unit Types - Emission Rates'!#REF!)</f>
        <v>#REF!</v>
      </c>
      <c r="G1986" s="261"/>
      <c r="H1986" s="262"/>
      <c r="I1986" s="259"/>
    </row>
    <row r="1987" spans="1:9" x14ac:dyDescent="0.2">
      <c r="A1987" s="265" t="s">
        <v>433</v>
      </c>
      <c r="B1987" s="269" t="e">
        <f>IF('Unit Types - Emission Rates'!#REF!=0,"",'Unit Types - Emission Rates'!#REF!)</f>
        <v>#REF!</v>
      </c>
      <c r="C1987" s="269" t="e">
        <f>IF('Unit Types - Emission Rates'!#REF!=0,"",'Unit Types - Emission Rates'!#REF!)</f>
        <v>#REF!</v>
      </c>
      <c r="D1987" s="269" t="e">
        <f>IF('Unit Types - Emission Rates'!#REF!=0,"",'Unit Types - Emission Rates'!#REF!)</f>
        <v>#REF!</v>
      </c>
      <c r="E1987" s="269" t="e">
        <f>IF('Unit Types - Emission Rates'!#REF!="","",'Unit Types - Emission Rates'!#REF!)</f>
        <v>#REF!</v>
      </c>
      <c r="F1987" s="269" t="e">
        <f>IF('Unit Types - Emission Rates'!#REF!="","",'Unit Types - Emission Rates'!#REF!)</f>
        <v>#REF!</v>
      </c>
      <c r="G1987" s="261"/>
      <c r="H1987" s="262"/>
      <c r="I1987" s="259"/>
    </row>
    <row r="1988" spans="1:9" x14ac:dyDescent="0.2">
      <c r="A1988" s="265" t="s">
        <v>433</v>
      </c>
      <c r="B1988" s="269" t="e">
        <f>IF('Unit Types - Emission Rates'!#REF!=0,"",'Unit Types - Emission Rates'!#REF!)</f>
        <v>#REF!</v>
      </c>
      <c r="C1988" s="269" t="e">
        <f>IF('Unit Types - Emission Rates'!#REF!=0,"",'Unit Types - Emission Rates'!#REF!)</f>
        <v>#REF!</v>
      </c>
      <c r="D1988" s="269" t="e">
        <f>IF('Unit Types - Emission Rates'!#REF!=0,"",'Unit Types - Emission Rates'!#REF!)</f>
        <v>#REF!</v>
      </c>
      <c r="E1988" s="269" t="e">
        <f>IF('Unit Types - Emission Rates'!#REF!="","",'Unit Types - Emission Rates'!#REF!)</f>
        <v>#REF!</v>
      </c>
      <c r="F1988" s="269" t="e">
        <f>IF('Unit Types - Emission Rates'!#REF!="","",'Unit Types - Emission Rates'!#REF!)</f>
        <v>#REF!</v>
      </c>
      <c r="G1988" s="261"/>
      <c r="H1988" s="262"/>
      <c r="I1988" s="259"/>
    </row>
    <row r="1989" spans="1:9" x14ac:dyDescent="0.2">
      <c r="A1989" s="265" t="s">
        <v>433</v>
      </c>
      <c r="B1989" s="269" t="e">
        <f>IF('Unit Types - Emission Rates'!#REF!=0,"",'Unit Types - Emission Rates'!#REF!)</f>
        <v>#REF!</v>
      </c>
      <c r="C1989" s="269" t="e">
        <f>IF('Unit Types - Emission Rates'!#REF!=0,"",'Unit Types - Emission Rates'!#REF!)</f>
        <v>#REF!</v>
      </c>
      <c r="D1989" s="269" t="e">
        <f>IF('Unit Types - Emission Rates'!#REF!=0,"",'Unit Types - Emission Rates'!#REF!)</f>
        <v>#REF!</v>
      </c>
      <c r="E1989" s="269" t="e">
        <f>IF('Unit Types - Emission Rates'!#REF!="","",'Unit Types - Emission Rates'!#REF!)</f>
        <v>#REF!</v>
      </c>
      <c r="F1989" s="269" t="e">
        <f>IF('Unit Types - Emission Rates'!#REF!="","",'Unit Types - Emission Rates'!#REF!)</f>
        <v>#REF!</v>
      </c>
      <c r="G1989" s="261"/>
      <c r="H1989" s="262"/>
      <c r="I1989" s="259"/>
    </row>
    <row r="1990" spans="1:9" x14ac:dyDescent="0.2">
      <c r="A1990" s="265" t="s">
        <v>433</v>
      </c>
      <c r="B1990" s="269" t="e">
        <f>IF('Unit Types - Emission Rates'!#REF!=0,"",'Unit Types - Emission Rates'!#REF!)</f>
        <v>#REF!</v>
      </c>
      <c r="C1990" s="269" t="e">
        <f>IF('Unit Types - Emission Rates'!#REF!=0,"",'Unit Types - Emission Rates'!#REF!)</f>
        <v>#REF!</v>
      </c>
      <c r="D1990" s="269" t="e">
        <f>IF('Unit Types - Emission Rates'!#REF!=0,"",'Unit Types - Emission Rates'!#REF!)</f>
        <v>#REF!</v>
      </c>
      <c r="E1990" s="269" t="e">
        <f>IF('Unit Types - Emission Rates'!#REF!="","",'Unit Types - Emission Rates'!#REF!)</f>
        <v>#REF!</v>
      </c>
      <c r="F1990" s="269" t="e">
        <f>IF('Unit Types - Emission Rates'!#REF!="","",'Unit Types - Emission Rates'!#REF!)</f>
        <v>#REF!</v>
      </c>
      <c r="G1990" s="261"/>
      <c r="H1990" s="262"/>
      <c r="I1990" s="259"/>
    </row>
    <row r="1991" spans="1:9" x14ac:dyDescent="0.2">
      <c r="A1991" s="265" t="s">
        <v>433</v>
      </c>
      <c r="B1991" s="269" t="e">
        <f>IF('Unit Types - Emission Rates'!#REF!=0,"",'Unit Types - Emission Rates'!#REF!)</f>
        <v>#REF!</v>
      </c>
      <c r="C1991" s="269" t="e">
        <f>IF('Unit Types - Emission Rates'!#REF!=0,"",'Unit Types - Emission Rates'!#REF!)</f>
        <v>#REF!</v>
      </c>
      <c r="D1991" s="269" t="e">
        <f>IF('Unit Types - Emission Rates'!#REF!=0,"",'Unit Types - Emission Rates'!#REF!)</f>
        <v>#REF!</v>
      </c>
      <c r="E1991" s="269" t="e">
        <f>IF('Unit Types - Emission Rates'!#REF!="","",'Unit Types - Emission Rates'!#REF!)</f>
        <v>#REF!</v>
      </c>
      <c r="F1991" s="269" t="e">
        <f>IF('Unit Types - Emission Rates'!#REF!="","",'Unit Types - Emission Rates'!#REF!)</f>
        <v>#REF!</v>
      </c>
      <c r="G1991" s="261"/>
      <c r="H1991" s="262"/>
      <c r="I1991" s="259"/>
    </row>
    <row r="1992" spans="1:9" x14ac:dyDescent="0.2">
      <c r="A1992" s="265" t="s">
        <v>433</v>
      </c>
      <c r="B1992" s="269" t="e">
        <f>IF('Unit Types - Emission Rates'!#REF!=0,"",'Unit Types - Emission Rates'!#REF!)</f>
        <v>#REF!</v>
      </c>
      <c r="C1992" s="269" t="e">
        <f>IF('Unit Types - Emission Rates'!#REF!=0,"",'Unit Types - Emission Rates'!#REF!)</f>
        <v>#REF!</v>
      </c>
      <c r="D1992" s="269" t="e">
        <f>IF('Unit Types - Emission Rates'!#REF!=0,"",'Unit Types - Emission Rates'!#REF!)</f>
        <v>#REF!</v>
      </c>
      <c r="E1992" s="269" t="e">
        <f>IF('Unit Types - Emission Rates'!#REF!="","",'Unit Types - Emission Rates'!#REF!)</f>
        <v>#REF!</v>
      </c>
      <c r="F1992" s="269" t="e">
        <f>IF('Unit Types - Emission Rates'!#REF!="","",'Unit Types - Emission Rates'!#REF!)</f>
        <v>#REF!</v>
      </c>
      <c r="G1992" s="261"/>
      <c r="H1992" s="262"/>
      <c r="I1992" s="259"/>
    </row>
    <row r="1993" spans="1:9" x14ac:dyDescent="0.2">
      <c r="A1993" s="265" t="s">
        <v>433</v>
      </c>
      <c r="B1993" s="269" t="e">
        <f>IF('Unit Types - Emission Rates'!#REF!=0,"",'Unit Types - Emission Rates'!#REF!)</f>
        <v>#REF!</v>
      </c>
      <c r="C1993" s="269" t="e">
        <f>IF('Unit Types - Emission Rates'!#REF!=0,"",'Unit Types - Emission Rates'!#REF!)</f>
        <v>#REF!</v>
      </c>
      <c r="D1993" s="269" t="e">
        <f>IF('Unit Types - Emission Rates'!#REF!=0,"",'Unit Types - Emission Rates'!#REF!)</f>
        <v>#REF!</v>
      </c>
      <c r="E1993" s="269" t="e">
        <f>IF('Unit Types - Emission Rates'!#REF!="","",'Unit Types - Emission Rates'!#REF!)</f>
        <v>#REF!</v>
      </c>
      <c r="F1993" s="269" t="e">
        <f>IF('Unit Types - Emission Rates'!#REF!="","",'Unit Types - Emission Rates'!#REF!)</f>
        <v>#REF!</v>
      </c>
      <c r="G1993" s="261"/>
      <c r="H1993" s="262"/>
      <c r="I1993" s="259"/>
    </row>
    <row r="1994" spans="1:9" x14ac:dyDescent="0.2">
      <c r="A1994" s="265" t="s">
        <v>433</v>
      </c>
      <c r="B1994" s="269" t="e">
        <f>IF('Unit Types - Emission Rates'!#REF!=0,"",'Unit Types - Emission Rates'!#REF!)</f>
        <v>#REF!</v>
      </c>
      <c r="C1994" s="269" t="e">
        <f>IF('Unit Types - Emission Rates'!#REF!=0,"",'Unit Types - Emission Rates'!#REF!)</f>
        <v>#REF!</v>
      </c>
      <c r="D1994" s="269" t="e">
        <f>IF('Unit Types - Emission Rates'!#REF!=0,"",'Unit Types - Emission Rates'!#REF!)</f>
        <v>#REF!</v>
      </c>
      <c r="E1994" s="269" t="e">
        <f>IF('Unit Types - Emission Rates'!#REF!="","",'Unit Types - Emission Rates'!#REF!)</f>
        <v>#REF!</v>
      </c>
      <c r="F1994" s="269" t="e">
        <f>IF('Unit Types - Emission Rates'!#REF!="","",'Unit Types - Emission Rates'!#REF!)</f>
        <v>#REF!</v>
      </c>
      <c r="G1994" s="261"/>
      <c r="H1994" s="262"/>
      <c r="I1994" s="259"/>
    </row>
    <row r="1995" spans="1:9" x14ac:dyDescent="0.2">
      <c r="A1995" s="265" t="s">
        <v>433</v>
      </c>
      <c r="B1995" s="269" t="e">
        <f>IF('Unit Types - Emission Rates'!#REF!=0,"",'Unit Types - Emission Rates'!#REF!)</f>
        <v>#REF!</v>
      </c>
      <c r="C1995" s="269" t="e">
        <f>IF('Unit Types - Emission Rates'!#REF!=0,"",'Unit Types - Emission Rates'!#REF!)</f>
        <v>#REF!</v>
      </c>
      <c r="D1995" s="269" t="e">
        <f>IF('Unit Types - Emission Rates'!#REF!=0,"",'Unit Types - Emission Rates'!#REF!)</f>
        <v>#REF!</v>
      </c>
      <c r="E1995" s="269" t="e">
        <f>IF('Unit Types - Emission Rates'!#REF!="","",'Unit Types - Emission Rates'!#REF!)</f>
        <v>#REF!</v>
      </c>
      <c r="F1995" s="269" t="e">
        <f>IF('Unit Types - Emission Rates'!#REF!="","",'Unit Types - Emission Rates'!#REF!)</f>
        <v>#REF!</v>
      </c>
      <c r="G1995" s="261"/>
      <c r="H1995" s="262"/>
      <c r="I1995" s="259"/>
    </row>
    <row r="1996" spans="1:9" x14ac:dyDescent="0.2">
      <c r="A1996" s="265" t="s">
        <v>433</v>
      </c>
      <c r="B1996" s="269" t="e">
        <f>IF('Unit Types - Emission Rates'!#REF!=0,"",'Unit Types - Emission Rates'!#REF!)</f>
        <v>#REF!</v>
      </c>
      <c r="C1996" s="269" t="e">
        <f>IF('Unit Types - Emission Rates'!#REF!=0,"",'Unit Types - Emission Rates'!#REF!)</f>
        <v>#REF!</v>
      </c>
      <c r="D1996" s="269" t="e">
        <f>IF('Unit Types - Emission Rates'!#REF!=0,"",'Unit Types - Emission Rates'!#REF!)</f>
        <v>#REF!</v>
      </c>
      <c r="E1996" s="269" t="e">
        <f>IF('Unit Types - Emission Rates'!#REF!="","",'Unit Types - Emission Rates'!#REF!)</f>
        <v>#REF!</v>
      </c>
      <c r="F1996" s="269" t="e">
        <f>IF('Unit Types - Emission Rates'!#REF!="","",'Unit Types - Emission Rates'!#REF!)</f>
        <v>#REF!</v>
      </c>
      <c r="G1996" s="261"/>
      <c r="H1996" s="262"/>
      <c r="I1996" s="259"/>
    </row>
    <row r="1997" spans="1:9" x14ac:dyDescent="0.2">
      <c r="A1997" s="265" t="s">
        <v>433</v>
      </c>
      <c r="B1997" s="269" t="e">
        <f>IF('Unit Types - Emission Rates'!#REF!=0,"",'Unit Types - Emission Rates'!#REF!)</f>
        <v>#REF!</v>
      </c>
      <c r="C1997" s="269" t="e">
        <f>IF('Unit Types - Emission Rates'!#REF!=0,"",'Unit Types - Emission Rates'!#REF!)</f>
        <v>#REF!</v>
      </c>
      <c r="D1997" s="269" t="e">
        <f>IF('Unit Types - Emission Rates'!#REF!=0,"",'Unit Types - Emission Rates'!#REF!)</f>
        <v>#REF!</v>
      </c>
      <c r="E1997" s="269" t="e">
        <f>IF('Unit Types - Emission Rates'!#REF!="","",'Unit Types - Emission Rates'!#REF!)</f>
        <v>#REF!</v>
      </c>
      <c r="F1997" s="269" t="e">
        <f>IF('Unit Types - Emission Rates'!#REF!="","",'Unit Types - Emission Rates'!#REF!)</f>
        <v>#REF!</v>
      </c>
      <c r="G1997" s="261"/>
      <c r="H1997" s="262"/>
      <c r="I1997" s="259"/>
    </row>
    <row r="1998" spans="1:9" x14ac:dyDescent="0.2">
      <c r="A1998" s="265" t="s">
        <v>433</v>
      </c>
      <c r="B1998" s="269" t="e">
        <f>IF('Unit Types - Emission Rates'!#REF!=0,"",'Unit Types - Emission Rates'!#REF!)</f>
        <v>#REF!</v>
      </c>
      <c r="C1998" s="269" t="e">
        <f>IF('Unit Types - Emission Rates'!#REF!=0,"",'Unit Types - Emission Rates'!#REF!)</f>
        <v>#REF!</v>
      </c>
      <c r="D1998" s="269" t="e">
        <f>IF('Unit Types - Emission Rates'!#REF!=0,"",'Unit Types - Emission Rates'!#REF!)</f>
        <v>#REF!</v>
      </c>
      <c r="E1998" s="269" t="e">
        <f>IF('Unit Types - Emission Rates'!#REF!="","",'Unit Types - Emission Rates'!#REF!)</f>
        <v>#REF!</v>
      </c>
      <c r="F1998" s="269" t="e">
        <f>IF('Unit Types - Emission Rates'!#REF!="","",'Unit Types - Emission Rates'!#REF!)</f>
        <v>#REF!</v>
      </c>
      <c r="G1998" s="261"/>
      <c r="H1998" s="262"/>
      <c r="I1998" s="259"/>
    </row>
    <row r="1999" spans="1:9" x14ac:dyDescent="0.2">
      <c r="A1999" s="265" t="s">
        <v>433</v>
      </c>
      <c r="B1999" s="269" t="e">
        <f>IF('Unit Types - Emission Rates'!#REF!=0,"",'Unit Types - Emission Rates'!#REF!)</f>
        <v>#REF!</v>
      </c>
      <c r="C1999" s="269" t="e">
        <f>IF('Unit Types - Emission Rates'!#REF!=0,"",'Unit Types - Emission Rates'!#REF!)</f>
        <v>#REF!</v>
      </c>
      <c r="D1999" s="269" t="e">
        <f>IF('Unit Types - Emission Rates'!#REF!=0,"",'Unit Types - Emission Rates'!#REF!)</f>
        <v>#REF!</v>
      </c>
      <c r="E1999" s="269" t="e">
        <f>IF('Unit Types - Emission Rates'!#REF!="","",'Unit Types - Emission Rates'!#REF!)</f>
        <v>#REF!</v>
      </c>
      <c r="F1999" s="269" t="e">
        <f>IF('Unit Types - Emission Rates'!#REF!="","",'Unit Types - Emission Rates'!#REF!)</f>
        <v>#REF!</v>
      </c>
      <c r="G1999" s="261"/>
      <c r="H1999" s="262"/>
      <c r="I1999" s="259"/>
    </row>
    <row r="2000" spans="1:9" x14ac:dyDescent="0.2">
      <c r="A2000" s="265" t="s">
        <v>433</v>
      </c>
      <c r="B2000" s="269" t="e">
        <f>IF('Unit Types - Emission Rates'!#REF!=0,"",'Unit Types - Emission Rates'!#REF!)</f>
        <v>#REF!</v>
      </c>
      <c r="C2000" s="269" t="e">
        <f>IF('Unit Types - Emission Rates'!#REF!=0,"",'Unit Types - Emission Rates'!#REF!)</f>
        <v>#REF!</v>
      </c>
      <c r="D2000" s="269" t="e">
        <f>IF('Unit Types - Emission Rates'!#REF!=0,"",'Unit Types - Emission Rates'!#REF!)</f>
        <v>#REF!</v>
      </c>
      <c r="E2000" s="269" t="e">
        <f>IF('Unit Types - Emission Rates'!#REF!="","",'Unit Types - Emission Rates'!#REF!)</f>
        <v>#REF!</v>
      </c>
      <c r="F2000" s="269" t="e">
        <f>IF('Unit Types - Emission Rates'!#REF!="","",'Unit Types - Emission Rates'!#REF!)</f>
        <v>#REF!</v>
      </c>
      <c r="G2000" s="261"/>
      <c r="H2000" s="262"/>
      <c r="I2000" s="259"/>
    </row>
    <row r="2001" spans="1:9" x14ac:dyDescent="0.2">
      <c r="A2001" s="265" t="s">
        <v>433</v>
      </c>
      <c r="B2001" s="269" t="e">
        <f>IF('Unit Types - Emission Rates'!#REF!=0,"",'Unit Types - Emission Rates'!#REF!)</f>
        <v>#REF!</v>
      </c>
      <c r="C2001" s="269" t="e">
        <f>IF('Unit Types - Emission Rates'!#REF!=0,"",'Unit Types - Emission Rates'!#REF!)</f>
        <v>#REF!</v>
      </c>
      <c r="D2001" s="269" t="e">
        <f>IF('Unit Types - Emission Rates'!#REF!=0,"",'Unit Types - Emission Rates'!#REF!)</f>
        <v>#REF!</v>
      </c>
      <c r="E2001" s="269" t="e">
        <f>IF('Unit Types - Emission Rates'!#REF!="","",'Unit Types - Emission Rates'!#REF!)</f>
        <v>#REF!</v>
      </c>
      <c r="F2001" s="269" t="e">
        <f>IF('Unit Types - Emission Rates'!#REF!="","",'Unit Types - Emission Rates'!#REF!)</f>
        <v>#REF!</v>
      </c>
      <c r="G2001" s="261"/>
      <c r="H2001" s="262"/>
      <c r="I2001" s="259"/>
    </row>
    <row r="2002" spans="1:9" x14ac:dyDescent="0.2">
      <c r="A2002" s="265" t="s">
        <v>433</v>
      </c>
      <c r="B2002" s="269" t="e">
        <f>IF('Unit Types - Emission Rates'!#REF!=0,"",'Unit Types - Emission Rates'!#REF!)</f>
        <v>#REF!</v>
      </c>
      <c r="C2002" s="269" t="e">
        <f>IF('Unit Types - Emission Rates'!#REF!=0,"",'Unit Types - Emission Rates'!#REF!)</f>
        <v>#REF!</v>
      </c>
      <c r="D2002" s="269" t="e">
        <f>IF('Unit Types - Emission Rates'!#REF!=0,"",'Unit Types - Emission Rates'!#REF!)</f>
        <v>#REF!</v>
      </c>
      <c r="E2002" s="269" t="e">
        <f>IF('Unit Types - Emission Rates'!#REF!="","",'Unit Types - Emission Rates'!#REF!)</f>
        <v>#REF!</v>
      </c>
      <c r="F2002" s="269" t="e">
        <f>IF('Unit Types - Emission Rates'!#REF!="","",'Unit Types - Emission Rates'!#REF!)</f>
        <v>#REF!</v>
      </c>
      <c r="G2002" s="261"/>
      <c r="H2002" s="262"/>
      <c r="I2002" s="259"/>
    </row>
    <row r="2003" spans="1:9" x14ac:dyDescent="0.2">
      <c r="A2003" s="265" t="s">
        <v>433</v>
      </c>
      <c r="B2003" s="269" t="e">
        <f>IF('Unit Types - Emission Rates'!#REF!=0,"",'Unit Types - Emission Rates'!#REF!)</f>
        <v>#REF!</v>
      </c>
      <c r="C2003" s="269" t="e">
        <f>IF('Unit Types - Emission Rates'!#REF!=0,"",'Unit Types - Emission Rates'!#REF!)</f>
        <v>#REF!</v>
      </c>
      <c r="D2003" s="269" t="e">
        <f>IF('Unit Types - Emission Rates'!#REF!=0,"",'Unit Types - Emission Rates'!#REF!)</f>
        <v>#REF!</v>
      </c>
      <c r="E2003" s="269" t="e">
        <f>IF('Unit Types - Emission Rates'!#REF!="","",'Unit Types - Emission Rates'!#REF!)</f>
        <v>#REF!</v>
      </c>
      <c r="F2003" s="269" t="e">
        <f>IF('Unit Types - Emission Rates'!#REF!="","",'Unit Types - Emission Rates'!#REF!)</f>
        <v>#REF!</v>
      </c>
      <c r="G2003" s="261"/>
      <c r="H2003" s="262"/>
      <c r="I2003" s="259"/>
    </row>
    <row r="2004" spans="1:9" x14ac:dyDescent="0.2">
      <c r="A2004" s="265" t="s">
        <v>433</v>
      </c>
      <c r="B2004" s="269" t="e">
        <f>IF('Unit Types - Emission Rates'!#REF!=0,"",'Unit Types - Emission Rates'!#REF!)</f>
        <v>#REF!</v>
      </c>
      <c r="C2004" s="269" t="e">
        <f>IF('Unit Types - Emission Rates'!#REF!=0,"",'Unit Types - Emission Rates'!#REF!)</f>
        <v>#REF!</v>
      </c>
      <c r="D2004" s="269" t="e">
        <f>IF('Unit Types - Emission Rates'!#REF!=0,"",'Unit Types - Emission Rates'!#REF!)</f>
        <v>#REF!</v>
      </c>
      <c r="E2004" s="269" t="e">
        <f>IF('Unit Types - Emission Rates'!#REF!="","",'Unit Types - Emission Rates'!#REF!)</f>
        <v>#REF!</v>
      </c>
      <c r="F2004" s="269" t="e">
        <f>IF('Unit Types - Emission Rates'!#REF!="","",'Unit Types - Emission Rates'!#REF!)</f>
        <v>#REF!</v>
      </c>
      <c r="G2004" s="261"/>
      <c r="H2004" s="262"/>
      <c r="I2004" s="259"/>
    </row>
    <row r="2005" spans="1:9" x14ac:dyDescent="0.2">
      <c r="A2005" s="265" t="s">
        <v>433</v>
      </c>
      <c r="B2005" s="269" t="e">
        <f>IF('Unit Types - Emission Rates'!#REF!=0,"",'Unit Types - Emission Rates'!#REF!)</f>
        <v>#REF!</v>
      </c>
      <c r="C2005" s="269" t="e">
        <f>IF('Unit Types - Emission Rates'!#REF!=0,"",'Unit Types - Emission Rates'!#REF!)</f>
        <v>#REF!</v>
      </c>
      <c r="D2005" s="269" t="e">
        <f>IF('Unit Types - Emission Rates'!#REF!=0,"",'Unit Types - Emission Rates'!#REF!)</f>
        <v>#REF!</v>
      </c>
      <c r="E2005" s="269" t="e">
        <f>IF('Unit Types - Emission Rates'!#REF!="","",'Unit Types - Emission Rates'!#REF!)</f>
        <v>#REF!</v>
      </c>
      <c r="F2005" s="269" t="e">
        <f>IF('Unit Types - Emission Rates'!#REF!="","",'Unit Types - Emission Rates'!#REF!)</f>
        <v>#REF!</v>
      </c>
      <c r="G2005" s="261"/>
      <c r="H2005" s="262"/>
      <c r="I2005" s="259"/>
    </row>
    <row r="2006" spans="1:9" x14ac:dyDescent="0.2">
      <c r="A2006" s="265" t="s">
        <v>433</v>
      </c>
      <c r="B2006" s="269" t="e">
        <f>IF('Unit Types - Emission Rates'!#REF!=0,"",'Unit Types - Emission Rates'!#REF!)</f>
        <v>#REF!</v>
      </c>
      <c r="C2006" s="269" t="e">
        <f>IF('Unit Types - Emission Rates'!#REF!=0,"",'Unit Types - Emission Rates'!#REF!)</f>
        <v>#REF!</v>
      </c>
      <c r="D2006" s="269" t="e">
        <f>IF('Unit Types - Emission Rates'!#REF!=0,"",'Unit Types - Emission Rates'!#REF!)</f>
        <v>#REF!</v>
      </c>
      <c r="E2006" s="269" t="e">
        <f>IF('Unit Types - Emission Rates'!#REF!="","",'Unit Types - Emission Rates'!#REF!)</f>
        <v>#REF!</v>
      </c>
      <c r="F2006" s="269" t="e">
        <f>IF('Unit Types - Emission Rates'!#REF!="","",'Unit Types - Emission Rates'!#REF!)</f>
        <v>#REF!</v>
      </c>
      <c r="G2006" s="261"/>
      <c r="H2006" s="262"/>
      <c r="I2006" s="259"/>
    </row>
    <row r="2007" spans="1:9" x14ac:dyDescent="0.2">
      <c r="A2007" s="265" t="s">
        <v>433</v>
      </c>
      <c r="B2007" s="269" t="e">
        <f>IF('Unit Types - Emission Rates'!#REF!=0,"",'Unit Types - Emission Rates'!#REF!)</f>
        <v>#REF!</v>
      </c>
      <c r="C2007" s="269" t="e">
        <f>IF('Unit Types - Emission Rates'!#REF!=0,"",'Unit Types - Emission Rates'!#REF!)</f>
        <v>#REF!</v>
      </c>
      <c r="D2007" s="269" t="e">
        <f>IF('Unit Types - Emission Rates'!#REF!=0,"",'Unit Types - Emission Rates'!#REF!)</f>
        <v>#REF!</v>
      </c>
      <c r="E2007" s="269" t="e">
        <f>IF('Unit Types - Emission Rates'!#REF!="","",'Unit Types - Emission Rates'!#REF!)</f>
        <v>#REF!</v>
      </c>
      <c r="F2007" s="269" t="e">
        <f>IF('Unit Types - Emission Rates'!#REF!="","",'Unit Types - Emission Rates'!#REF!)</f>
        <v>#REF!</v>
      </c>
      <c r="G2007" s="261"/>
      <c r="H2007" s="262"/>
      <c r="I2007" s="259"/>
    </row>
    <row r="2008" spans="1:9" x14ac:dyDescent="0.2">
      <c r="A2008" s="265" t="s">
        <v>433</v>
      </c>
      <c r="B2008" s="269" t="e">
        <f>IF('Unit Types - Emission Rates'!#REF!=0,"",'Unit Types - Emission Rates'!#REF!)</f>
        <v>#REF!</v>
      </c>
      <c r="C2008" s="269" t="e">
        <f>IF('Unit Types - Emission Rates'!#REF!=0,"",'Unit Types - Emission Rates'!#REF!)</f>
        <v>#REF!</v>
      </c>
      <c r="D2008" s="269" t="e">
        <f>IF('Unit Types - Emission Rates'!#REF!=0,"",'Unit Types - Emission Rates'!#REF!)</f>
        <v>#REF!</v>
      </c>
      <c r="E2008" s="269" t="e">
        <f>IF('Unit Types - Emission Rates'!#REF!="","",'Unit Types - Emission Rates'!#REF!)</f>
        <v>#REF!</v>
      </c>
      <c r="F2008" s="269" t="e">
        <f>IF('Unit Types - Emission Rates'!#REF!="","",'Unit Types - Emission Rates'!#REF!)</f>
        <v>#REF!</v>
      </c>
      <c r="G2008" s="261"/>
      <c r="H2008" s="262"/>
      <c r="I2008" s="259"/>
    </row>
    <row r="2009" spans="1:9" x14ac:dyDescent="0.2">
      <c r="A2009" s="265" t="s">
        <v>433</v>
      </c>
      <c r="B2009" s="269" t="e">
        <f>IF('Unit Types - Emission Rates'!#REF!=0,"",'Unit Types - Emission Rates'!#REF!)</f>
        <v>#REF!</v>
      </c>
      <c r="C2009" s="269" t="e">
        <f>IF('Unit Types - Emission Rates'!#REF!=0,"",'Unit Types - Emission Rates'!#REF!)</f>
        <v>#REF!</v>
      </c>
      <c r="D2009" s="269" t="e">
        <f>IF('Unit Types - Emission Rates'!#REF!=0,"",'Unit Types - Emission Rates'!#REF!)</f>
        <v>#REF!</v>
      </c>
      <c r="E2009" s="269" t="e">
        <f>IF('Unit Types - Emission Rates'!#REF!="","",'Unit Types - Emission Rates'!#REF!)</f>
        <v>#REF!</v>
      </c>
      <c r="F2009" s="269" t="e">
        <f>IF('Unit Types - Emission Rates'!#REF!="","",'Unit Types - Emission Rates'!#REF!)</f>
        <v>#REF!</v>
      </c>
      <c r="G2009" s="261"/>
      <c r="H2009" s="262"/>
      <c r="I2009" s="259"/>
    </row>
    <row r="2010" spans="1:9" x14ac:dyDescent="0.2">
      <c r="A2010" s="265" t="s">
        <v>433</v>
      </c>
      <c r="B2010" s="269" t="e">
        <f>IF('Unit Types - Emission Rates'!#REF!=0,"",'Unit Types - Emission Rates'!#REF!)</f>
        <v>#REF!</v>
      </c>
      <c r="C2010" s="269" t="e">
        <f>IF('Unit Types - Emission Rates'!#REF!=0,"",'Unit Types - Emission Rates'!#REF!)</f>
        <v>#REF!</v>
      </c>
      <c r="D2010" s="269" t="e">
        <f>IF('Unit Types - Emission Rates'!#REF!=0,"",'Unit Types - Emission Rates'!#REF!)</f>
        <v>#REF!</v>
      </c>
      <c r="E2010" s="269" t="e">
        <f>IF('Unit Types - Emission Rates'!#REF!="","",'Unit Types - Emission Rates'!#REF!)</f>
        <v>#REF!</v>
      </c>
      <c r="F2010" s="269" t="e">
        <f>IF('Unit Types - Emission Rates'!#REF!="","",'Unit Types - Emission Rates'!#REF!)</f>
        <v>#REF!</v>
      </c>
      <c r="G2010" s="261"/>
      <c r="H2010" s="262"/>
      <c r="I2010" s="259"/>
    </row>
    <row r="2011" spans="1:9" x14ac:dyDescent="0.2">
      <c r="A2011" s="265" t="s">
        <v>433</v>
      </c>
      <c r="B2011" s="269" t="e">
        <f>IF('Unit Types - Emission Rates'!#REF!=0,"",'Unit Types - Emission Rates'!#REF!)</f>
        <v>#REF!</v>
      </c>
      <c r="C2011" s="269" t="e">
        <f>IF('Unit Types - Emission Rates'!#REF!=0,"",'Unit Types - Emission Rates'!#REF!)</f>
        <v>#REF!</v>
      </c>
      <c r="D2011" s="269" t="e">
        <f>IF('Unit Types - Emission Rates'!#REF!=0,"",'Unit Types - Emission Rates'!#REF!)</f>
        <v>#REF!</v>
      </c>
      <c r="E2011" s="269" t="e">
        <f>IF('Unit Types - Emission Rates'!#REF!="","",'Unit Types - Emission Rates'!#REF!)</f>
        <v>#REF!</v>
      </c>
      <c r="F2011" s="269" t="e">
        <f>IF('Unit Types - Emission Rates'!#REF!="","",'Unit Types - Emission Rates'!#REF!)</f>
        <v>#REF!</v>
      </c>
      <c r="G2011" s="261"/>
      <c r="H2011" s="262"/>
      <c r="I2011" s="259"/>
    </row>
    <row r="2012" spans="1:9" x14ac:dyDescent="0.2">
      <c r="A2012" s="265" t="s">
        <v>433</v>
      </c>
      <c r="B2012" s="269" t="e">
        <f>IF('Unit Types - Emission Rates'!#REF!=0,"",'Unit Types - Emission Rates'!#REF!)</f>
        <v>#REF!</v>
      </c>
      <c r="C2012" s="269" t="e">
        <f>IF('Unit Types - Emission Rates'!#REF!=0,"",'Unit Types - Emission Rates'!#REF!)</f>
        <v>#REF!</v>
      </c>
      <c r="D2012" s="269" t="e">
        <f>IF('Unit Types - Emission Rates'!#REF!=0,"",'Unit Types - Emission Rates'!#REF!)</f>
        <v>#REF!</v>
      </c>
      <c r="E2012" s="269" t="e">
        <f>IF('Unit Types - Emission Rates'!#REF!="","",'Unit Types - Emission Rates'!#REF!)</f>
        <v>#REF!</v>
      </c>
      <c r="F2012" s="269" t="e">
        <f>IF('Unit Types - Emission Rates'!#REF!="","",'Unit Types - Emission Rates'!#REF!)</f>
        <v>#REF!</v>
      </c>
      <c r="G2012" s="261"/>
      <c r="H2012" s="262"/>
      <c r="I2012" s="259"/>
    </row>
    <row r="2013" spans="1:9" x14ac:dyDescent="0.2">
      <c r="A2013" s="265" t="s">
        <v>433</v>
      </c>
      <c r="B2013" s="269" t="e">
        <f>IF('Unit Types - Emission Rates'!#REF!=0,"",'Unit Types - Emission Rates'!#REF!)</f>
        <v>#REF!</v>
      </c>
      <c r="C2013" s="269" t="e">
        <f>IF('Unit Types - Emission Rates'!#REF!=0,"",'Unit Types - Emission Rates'!#REF!)</f>
        <v>#REF!</v>
      </c>
      <c r="D2013" s="269" t="e">
        <f>IF('Unit Types - Emission Rates'!#REF!=0,"",'Unit Types - Emission Rates'!#REF!)</f>
        <v>#REF!</v>
      </c>
      <c r="E2013" s="269" t="e">
        <f>IF('Unit Types - Emission Rates'!#REF!="","",'Unit Types - Emission Rates'!#REF!)</f>
        <v>#REF!</v>
      </c>
      <c r="F2013" s="269" t="e">
        <f>IF('Unit Types - Emission Rates'!#REF!="","",'Unit Types - Emission Rates'!#REF!)</f>
        <v>#REF!</v>
      </c>
      <c r="G2013" s="261"/>
      <c r="H2013" s="262"/>
      <c r="I2013" s="259"/>
    </row>
    <row r="2014" spans="1:9" x14ac:dyDescent="0.2">
      <c r="A2014" s="265" t="s">
        <v>433</v>
      </c>
      <c r="B2014" s="269" t="e">
        <f>IF('Unit Types - Emission Rates'!#REF!=0,"",'Unit Types - Emission Rates'!#REF!)</f>
        <v>#REF!</v>
      </c>
      <c r="C2014" s="269" t="e">
        <f>IF('Unit Types - Emission Rates'!#REF!=0,"",'Unit Types - Emission Rates'!#REF!)</f>
        <v>#REF!</v>
      </c>
      <c r="D2014" s="269" t="e">
        <f>IF('Unit Types - Emission Rates'!#REF!=0,"",'Unit Types - Emission Rates'!#REF!)</f>
        <v>#REF!</v>
      </c>
      <c r="E2014" s="269" t="e">
        <f>IF('Unit Types - Emission Rates'!#REF!="","",'Unit Types - Emission Rates'!#REF!)</f>
        <v>#REF!</v>
      </c>
      <c r="F2014" s="269" t="e">
        <f>IF('Unit Types - Emission Rates'!#REF!="","",'Unit Types - Emission Rates'!#REF!)</f>
        <v>#REF!</v>
      </c>
      <c r="G2014" s="261"/>
      <c r="H2014" s="262"/>
      <c r="I2014" s="259"/>
    </row>
    <row r="2015" spans="1:9" x14ac:dyDescent="0.2">
      <c r="A2015" s="265" t="s">
        <v>433</v>
      </c>
      <c r="B2015" s="269" t="e">
        <f>IF('Unit Types - Emission Rates'!#REF!=0,"",'Unit Types - Emission Rates'!#REF!)</f>
        <v>#REF!</v>
      </c>
      <c r="C2015" s="269" t="e">
        <f>IF('Unit Types - Emission Rates'!#REF!=0,"",'Unit Types - Emission Rates'!#REF!)</f>
        <v>#REF!</v>
      </c>
      <c r="D2015" s="269" t="e">
        <f>IF('Unit Types - Emission Rates'!#REF!=0,"",'Unit Types - Emission Rates'!#REF!)</f>
        <v>#REF!</v>
      </c>
      <c r="E2015" s="269" t="e">
        <f>IF('Unit Types - Emission Rates'!#REF!="","",'Unit Types - Emission Rates'!#REF!)</f>
        <v>#REF!</v>
      </c>
      <c r="F2015" s="269" t="e">
        <f>IF('Unit Types - Emission Rates'!#REF!="","",'Unit Types - Emission Rates'!#REF!)</f>
        <v>#REF!</v>
      </c>
      <c r="G2015" s="261"/>
      <c r="H2015" s="262"/>
      <c r="I2015" s="259"/>
    </row>
    <row r="2016" spans="1:9" x14ac:dyDescent="0.2">
      <c r="A2016" s="265" t="s">
        <v>433</v>
      </c>
      <c r="B2016" s="269" t="e">
        <f>IF('Unit Types - Emission Rates'!#REF!=0,"",'Unit Types - Emission Rates'!#REF!)</f>
        <v>#REF!</v>
      </c>
      <c r="C2016" s="269" t="e">
        <f>IF('Unit Types - Emission Rates'!#REF!=0,"",'Unit Types - Emission Rates'!#REF!)</f>
        <v>#REF!</v>
      </c>
      <c r="D2016" s="269" t="e">
        <f>IF('Unit Types - Emission Rates'!#REF!=0,"",'Unit Types - Emission Rates'!#REF!)</f>
        <v>#REF!</v>
      </c>
      <c r="E2016" s="269" t="e">
        <f>IF('Unit Types - Emission Rates'!#REF!="","",'Unit Types - Emission Rates'!#REF!)</f>
        <v>#REF!</v>
      </c>
      <c r="F2016" s="269" t="e">
        <f>IF('Unit Types - Emission Rates'!#REF!="","",'Unit Types - Emission Rates'!#REF!)</f>
        <v>#REF!</v>
      </c>
      <c r="G2016" s="261"/>
      <c r="H2016" s="262"/>
      <c r="I2016" s="259"/>
    </row>
    <row r="2017" spans="1:9" x14ac:dyDescent="0.2">
      <c r="A2017" s="265" t="s">
        <v>433</v>
      </c>
      <c r="B2017" s="269" t="e">
        <f>IF('Unit Types - Emission Rates'!#REF!=0,"",'Unit Types - Emission Rates'!#REF!)</f>
        <v>#REF!</v>
      </c>
      <c r="C2017" s="269" t="e">
        <f>IF('Unit Types - Emission Rates'!#REF!=0,"",'Unit Types - Emission Rates'!#REF!)</f>
        <v>#REF!</v>
      </c>
      <c r="D2017" s="269" t="e">
        <f>IF('Unit Types - Emission Rates'!#REF!=0,"",'Unit Types - Emission Rates'!#REF!)</f>
        <v>#REF!</v>
      </c>
      <c r="E2017" s="269" t="e">
        <f>IF('Unit Types - Emission Rates'!#REF!="","",'Unit Types - Emission Rates'!#REF!)</f>
        <v>#REF!</v>
      </c>
      <c r="F2017" s="269" t="e">
        <f>IF('Unit Types - Emission Rates'!#REF!="","",'Unit Types - Emission Rates'!#REF!)</f>
        <v>#REF!</v>
      </c>
      <c r="G2017" s="261"/>
      <c r="H2017" s="262"/>
      <c r="I2017" s="259"/>
    </row>
    <row r="2018" spans="1:9" x14ac:dyDescent="0.2">
      <c r="A2018" s="265" t="s">
        <v>433</v>
      </c>
      <c r="B2018" s="269" t="e">
        <f>IF('Unit Types - Emission Rates'!#REF!=0,"",'Unit Types - Emission Rates'!#REF!)</f>
        <v>#REF!</v>
      </c>
      <c r="C2018" s="269" t="e">
        <f>IF('Unit Types - Emission Rates'!#REF!=0,"",'Unit Types - Emission Rates'!#REF!)</f>
        <v>#REF!</v>
      </c>
      <c r="D2018" s="269" t="e">
        <f>IF('Unit Types - Emission Rates'!#REF!=0,"",'Unit Types - Emission Rates'!#REF!)</f>
        <v>#REF!</v>
      </c>
      <c r="E2018" s="269" t="e">
        <f>IF('Unit Types - Emission Rates'!#REF!="","",'Unit Types - Emission Rates'!#REF!)</f>
        <v>#REF!</v>
      </c>
      <c r="F2018" s="269" t="e">
        <f>IF('Unit Types - Emission Rates'!#REF!="","",'Unit Types - Emission Rates'!#REF!)</f>
        <v>#REF!</v>
      </c>
      <c r="G2018" s="261"/>
      <c r="H2018" s="262"/>
      <c r="I2018" s="259"/>
    </row>
    <row r="2019" spans="1:9" x14ac:dyDescent="0.2">
      <c r="A2019" s="265" t="s">
        <v>433</v>
      </c>
      <c r="B2019" s="269" t="e">
        <f>IF('Unit Types - Emission Rates'!#REF!=0,"",'Unit Types - Emission Rates'!#REF!)</f>
        <v>#REF!</v>
      </c>
      <c r="C2019" s="269" t="e">
        <f>IF('Unit Types - Emission Rates'!#REF!=0,"",'Unit Types - Emission Rates'!#REF!)</f>
        <v>#REF!</v>
      </c>
      <c r="D2019" s="269" t="e">
        <f>IF('Unit Types - Emission Rates'!#REF!=0,"",'Unit Types - Emission Rates'!#REF!)</f>
        <v>#REF!</v>
      </c>
      <c r="E2019" s="269" t="e">
        <f>IF('Unit Types - Emission Rates'!#REF!="","",'Unit Types - Emission Rates'!#REF!)</f>
        <v>#REF!</v>
      </c>
      <c r="F2019" s="269" t="e">
        <f>IF('Unit Types - Emission Rates'!#REF!="","",'Unit Types - Emission Rates'!#REF!)</f>
        <v>#REF!</v>
      </c>
      <c r="G2019" s="261"/>
      <c r="H2019" s="262"/>
      <c r="I2019" s="259"/>
    </row>
    <row r="2020" spans="1:9" x14ac:dyDescent="0.2">
      <c r="A2020" s="265" t="s">
        <v>433</v>
      </c>
      <c r="B2020" s="269" t="e">
        <f>IF('Unit Types - Emission Rates'!#REF!=0,"",'Unit Types - Emission Rates'!#REF!)</f>
        <v>#REF!</v>
      </c>
      <c r="C2020" s="269" t="e">
        <f>IF('Unit Types - Emission Rates'!#REF!=0,"",'Unit Types - Emission Rates'!#REF!)</f>
        <v>#REF!</v>
      </c>
      <c r="D2020" s="269" t="e">
        <f>IF('Unit Types - Emission Rates'!#REF!=0,"",'Unit Types - Emission Rates'!#REF!)</f>
        <v>#REF!</v>
      </c>
      <c r="E2020" s="269" t="e">
        <f>IF('Unit Types - Emission Rates'!#REF!="","",'Unit Types - Emission Rates'!#REF!)</f>
        <v>#REF!</v>
      </c>
      <c r="F2020" s="269" t="e">
        <f>IF('Unit Types - Emission Rates'!#REF!="","",'Unit Types - Emission Rates'!#REF!)</f>
        <v>#REF!</v>
      </c>
      <c r="G2020" s="261"/>
      <c r="H2020" s="262"/>
      <c r="I2020" s="259"/>
    </row>
    <row r="2021" spans="1:9" x14ac:dyDescent="0.2">
      <c r="A2021" s="265" t="s">
        <v>433</v>
      </c>
      <c r="B2021" s="269" t="e">
        <f>IF('Unit Types - Emission Rates'!#REF!=0,"",'Unit Types - Emission Rates'!#REF!)</f>
        <v>#REF!</v>
      </c>
      <c r="C2021" s="269" t="e">
        <f>IF('Unit Types - Emission Rates'!#REF!=0,"",'Unit Types - Emission Rates'!#REF!)</f>
        <v>#REF!</v>
      </c>
      <c r="D2021" s="269" t="e">
        <f>IF('Unit Types - Emission Rates'!#REF!=0,"",'Unit Types - Emission Rates'!#REF!)</f>
        <v>#REF!</v>
      </c>
      <c r="E2021" s="269" t="e">
        <f>IF('Unit Types - Emission Rates'!#REF!="","",'Unit Types - Emission Rates'!#REF!)</f>
        <v>#REF!</v>
      </c>
      <c r="F2021" s="269" t="e">
        <f>IF('Unit Types - Emission Rates'!#REF!="","",'Unit Types - Emission Rates'!#REF!)</f>
        <v>#REF!</v>
      </c>
      <c r="G2021" s="261"/>
      <c r="H2021" s="262"/>
      <c r="I2021" s="259"/>
    </row>
    <row r="2022" spans="1:9" x14ac:dyDescent="0.2">
      <c r="A2022" s="265" t="s">
        <v>433</v>
      </c>
      <c r="B2022" s="269" t="e">
        <f>IF('Unit Types - Emission Rates'!#REF!=0,"",'Unit Types - Emission Rates'!#REF!)</f>
        <v>#REF!</v>
      </c>
      <c r="C2022" s="269" t="e">
        <f>IF('Unit Types - Emission Rates'!#REF!=0,"",'Unit Types - Emission Rates'!#REF!)</f>
        <v>#REF!</v>
      </c>
      <c r="D2022" s="269" t="e">
        <f>IF('Unit Types - Emission Rates'!#REF!=0,"",'Unit Types - Emission Rates'!#REF!)</f>
        <v>#REF!</v>
      </c>
      <c r="E2022" s="269" t="e">
        <f>IF('Unit Types - Emission Rates'!#REF!="","",'Unit Types - Emission Rates'!#REF!)</f>
        <v>#REF!</v>
      </c>
      <c r="F2022" s="269" t="e">
        <f>IF('Unit Types - Emission Rates'!#REF!="","",'Unit Types - Emission Rates'!#REF!)</f>
        <v>#REF!</v>
      </c>
      <c r="G2022" s="261"/>
      <c r="H2022" s="262"/>
      <c r="I2022" s="259"/>
    </row>
    <row r="2023" spans="1:9" x14ac:dyDescent="0.2">
      <c r="A2023" s="265" t="s">
        <v>433</v>
      </c>
      <c r="B2023" s="269" t="e">
        <f>IF('Unit Types - Emission Rates'!#REF!=0,"",'Unit Types - Emission Rates'!#REF!)</f>
        <v>#REF!</v>
      </c>
      <c r="C2023" s="269" t="e">
        <f>IF('Unit Types - Emission Rates'!#REF!=0,"",'Unit Types - Emission Rates'!#REF!)</f>
        <v>#REF!</v>
      </c>
      <c r="D2023" s="269" t="e">
        <f>IF('Unit Types - Emission Rates'!#REF!=0,"",'Unit Types - Emission Rates'!#REF!)</f>
        <v>#REF!</v>
      </c>
      <c r="E2023" s="269" t="e">
        <f>IF('Unit Types - Emission Rates'!#REF!="","",'Unit Types - Emission Rates'!#REF!)</f>
        <v>#REF!</v>
      </c>
      <c r="F2023" s="269" t="e">
        <f>IF('Unit Types - Emission Rates'!#REF!="","",'Unit Types - Emission Rates'!#REF!)</f>
        <v>#REF!</v>
      </c>
      <c r="G2023" s="261"/>
      <c r="H2023" s="262"/>
      <c r="I2023" s="259"/>
    </row>
    <row r="2024" spans="1:9" x14ac:dyDescent="0.2">
      <c r="A2024" s="265" t="s">
        <v>433</v>
      </c>
      <c r="B2024" s="269" t="e">
        <f>IF('Unit Types - Emission Rates'!#REF!=0,"",'Unit Types - Emission Rates'!#REF!)</f>
        <v>#REF!</v>
      </c>
      <c r="C2024" s="269" t="e">
        <f>IF('Unit Types - Emission Rates'!#REF!=0,"",'Unit Types - Emission Rates'!#REF!)</f>
        <v>#REF!</v>
      </c>
      <c r="D2024" s="269" t="e">
        <f>IF('Unit Types - Emission Rates'!#REF!=0,"",'Unit Types - Emission Rates'!#REF!)</f>
        <v>#REF!</v>
      </c>
      <c r="E2024" s="269" t="e">
        <f>IF('Unit Types - Emission Rates'!#REF!="","",'Unit Types - Emission Rates'!#REF!)</f>
        <v>#REF!</v>
      </c>
      <c r="F2024" s="269" t="e">
        <f>IF('Unit Types - Emission Rates'!#REF!="","",'Unit Types - Emission Rates'!#REF!)</f>
        <v>#REF!</v>
      </c>
      <c r="G2024" s="261"/>
      <c r="H2024" s="262"/>
      <c r="I2024" s="259"/>
    </row>
    <row r="2025" spans="1:9" x14ac:dyDescent="0.2">
      <c r="A2025" s="265" t="s">
        <v>433</v>
      </c>
      <c r="B2025" s="269" t="e">
        <f>IF('Unit Types - Emission Rates'!#REF!=0,"",'Unit Types - Emission Rates'!#REF!)</f>
        <v>#REF!</v>
      </c>
      <c r="C2025" s="269" t="e">
        <f>IF('Unit Types - Emission Rates'!#REF!=0,"",'Unit Types - Emission Rates'!#REF!)</f>
        <v>#REF!</v>
      </c>
      <c r="D2025" s="269" t="e">
        <f>IF('Unit Types - Emission Rates'!#REF!=0,"",'Unit Types - Emission Rates'!#REF!)</f>
        <v>#REF!</v>
      </c>
      <c r="E2025" s="269" t="e">
        <f>IF('Unit Types - Emission Rates'!#REF!="","",'Unit Types - Emission Rates'!#REF!)</f>
        <v>#REF!</v>
      </c>
      <c r="F2025" s="269" t="e">
        <f>IF('Unit Types - Emission Rates'!#REF!="","",'Unit Types - Emission Rates'!#REF!)</f>
        <v>#REF!</v>
      </c>
      <c r="G2025" s="261"/>
      <c r="H2025" s="262"/>
      <c r="I2025" s="259"/>
    </row>
    <row r="2026" spans="1:9" x14ac:dyDescent="0.2">
      <c r="A2026" s="265" t="s">
        <v>433</v>
      </c>
      <c r="B2026" s="269" t="e">
        <f>IF('Unit Types - Emission Rates'!#REF!=0,"",'Unit Types - Emission Rates'!#REF!)</f>
        <v>#REF!</v>
      </c>
      <c r="C2026" s="269" t="e">
        <f>IF('Unit Types - Emission Rates'!#REF!=0,"",'Unit Types - Emission Rates'!#REF!)</f>
        <v>#REF!</v>
      </c>
      <c r="D2026" s="269" t="e">
        <f>IF('Unit Types - Emission Rates'!#REF!=0,"",'Unit Types - Emission Rates'!#REF!)</f>
        <v>#REF!</v>
      </c>
      <c r="E2026" s="269" t="e">
        <f>IF('Unit Types - Emission Rates'!#REF!="","",'Unit Types - Emission Rates'!#REF!)</f>
        <v>#REF!</v>
      </c>
      <c r="F2026" s="269" t="e">
        <f>IF('Unit Types - Emission Rates'!#REF!="","",'Unit Types - Emission Rates'!#REF!)</f>
        <v>#REF!</v>
      </c>
      <c r="G2026" s="261"/>
      <c r="H2026" s="262"/>
      <c r="I2026" s="259"/>
    </row>
    <row r="2027" spans="1:9" x14ac:dyDescent="0.2">
      <c r="A2027" s="265" t="s">
        <v>433</v>
      </c>
      <c r="B2027" s="269" t="e">
        <f>IF('Unit Types - Emission Rates'!#REF!=0,"",'Unit Types - Emission Rates'!#REF!)</f>
        <v>#REF!</v>
      </c>
      <c r="C2027" s="269" t="e">
        <f>IF('Unit Types - Emission Rates'!#REF!=0,"",'Unit Types - Emission Rates'!#REF!)</f>
        <v>#REF!</v>
      </c>
      <c r="D2027" s="269" t="e">
        <f>IF('Unit Types - Emission Rates'!#REF!=0,"",'Unit Types - Emission Rates'!#REF!)</f>
        <v>#REF!</v>
      </c>
      <c r="E2027" s="269" t="e">
        <f>IF('Unit Types - Emission Rates'!#REF!="","",'Unit Types - Emission Rates'!#REF!)</f>
        <v>#REF!</v>
      </c>
      <c r="F2027" s="269" t="e">
        <f>IF('Unit Types - Emission Rates'!#REF!="","",'Unit Types - Emission Rates'!#REF!)</f>
        <v>#REF!</v>
      </c>
      <c r="G2027" s="261"/>
      <c r="H2027" s="262"/>
      <c r="I2027" s="259"/>
    </row>
    <row r="2028" spans="1:9" x14ac:dyDescent="0.2">
      <c r="A2028" s="265" t="s">
        <v>433</v>
      </c>
      <c r="B2028" s="269" t="e">
        <f>IF('Unit Types - Emission Rates'!#REF!=0,"",'Unit Types - Emission Rates'!#REF!)</f>
        <v>#REF!</v>
      </c>
      <c r="C2028" s="269" t="e">
        <f>IF('Unit Types - Emission Rates'!#REF!=0,"",'Unit Types - Emission Rates'!#REF!)</f>
        <v>#REF!</v>
      </c>
      <c r="D2028" s="269" t="e">
        <f>IF('Unit Types - Emission Rates'!#REF!=0,"",'Unit Types - Emission Rates'!#REF!)</f>
        <v>#REF!</v>
      </c>
      <c r="E2028" s="269" t="e">
        <f>IF('Unit Types - Emission Rates'!#REF!="","",'Unit Types - Emission Rates'!#REF!)</f>
        <v>#REF!</v>
      </c>
      <c r="F2028" s="269" t="e">
        <f>IF('Unit Types - Emission Rates'!#REF!="","",'Unit Types - Emission Rates'!#REF!)</f>
        <v>#REF!</v>
      </c>
      <c r="G2028" s="261"/>
      <c r="H2028" s="262"/>
      <c r="I2028" s="259"/>
    </row>
    <row r="2029" spans="1:9" x14ac:dyDescent="0.2">
      <c r="A2029" s="265" t="s">
        <v>433</v>
      </c>
      <c r="B2029" s="269" t="e">
        <f>IF('Unit Types - Emission Rates'!#REF!=0,"",'Unit Types - Emission Rates'!#REF!)</f>
        <v>#REF!</v>
      </c>
      <c r="C2029" s="269" t="e">
        <f>IF('Unit Types - Emission Rates'!#REF!=0,"",'Unit Types - Emission Rates'!#REF!)</f>
        <v>#REF!</v>
      </c>
      <c r="D2029" s="269" t="e">
        <f>IF('Unit Types - Emission Rates'!#REF!=0,"",'Unit Types - Emission Rates'!#REF!)</f>
        <v>#REF!</v>
      </c>
      <c r="E2029" s="269" t="e">
        <f>IF('Unit Types - Emission Rates'!#REF!="","",'Unit Types - Emission Rates'!#REF!)</f>
        <v>#REF!</v>
      </c>
      <c r="F2029" s="269" t="e">
        <f>IF('Unit Types - Emission Rates'!#REF!="","",'Unit Types - Emission Rates'!#REF!)</f>
        <v>#REF!</v>
      </c>
      <c r="G2029" s="261"/>
      <c r="H2029" s="262"/>
      <c r="I2029" s="259"/>
    </row>
    <row r="2030" spans="1:9" x14ac:dyDescent="0.2">
      <c r="A2030" s="265" t="s">
        <v>433</v>
      </c>
      <c r="B2030" s="269" t="e">
        <f>IF('Unit Types - Emission Rates'!#REF!=0,"",'Unit Types - Emission Rates'!#REF!)</f>
        <v>#REF!</v>
      </c>
      <c r="C2030" s="269" t="e">
        <f>IF('Unit Types - Emission Rates'!#REF!=0,"",'Unit Types - Emission Rates'!#REF!)</f>
        <v>#REF!</v>
      </c>
      <c r="D2030" s="269" t="e">
        <f>IF('Unit Types - Emission Rates'!#REF!=0,"",'Unit Types - Emission Rates'!#REF!)</f>
        <v>#REF!</v>
      </c>
      <c r="E2030" s="269" t="e">
        <f>IF('Unit Types - Emission Rates'!#REF!="","",'Unit Types - Emission Rates'!#REF!)</f>
        <v>#REF!</v>
      </c>
      <c r="F2030" s="269" t="e">
        <f>IF('Unit Types - Emission Rates'!#REF!="","",'Unit Types - Emission Rates'!#REF!)</f>
        <v>#REF!</v>
      </c>
      <c r="G2030" s="261"/>
      <c r="H2030" s="262"/>
      <c r="I2030" s="259"/>
    </row>
    <row r="2031" spans="1:9" x14ac:dyDescent="0.2">
      <c r="A2031" s="265" t="s">
        <v>433</v>
      </c>
      <c r="B2031" s="269" t="e">
        <f>IF('Unit Types - Emission Rates'!#REF!=0,"",'Unit Types - Emission Rates'!#REF!)</f>
        <v>#REF!</v>
      </c>
      <c r="C2031" s="269" t="e">
        <f>IF('Unit Types - Emission Rates'!#REF!=0,"",'Unit Types - Emission Rates'!#REF!)</f>
        <v>#REF!</v>
      </c>
      <c r="D2031" s="269" t="e">
        <f>IF('Unit Types - Emission Rates'!#REF!=0,"",'Unit Types - Emission Rates'!#REF!)</f>
        <v>#REF!</v>
      </c>
      <c r="E2031" s="269" t="e">
        <f>IF('Unit Types - Emission Rates'!#REF!="","",'Unit Types - Emission Rates'!#REF!)</f>
        <v>#REF!</v>
      </c>
      <c r="F2031" s="269" t="e">
        <f>IF('Unit Types - Emission Rates'!#REF!="","",'Unit Types - Emission Rates'!#REF!)</f>
        <v>#REF!</v>
      </c>
      <c r="G2031" s="261"/>
      <c r="H2031" s="262"/>
      <c r="I2031" s="259"/>
    </row>
    <row r="2032" spans="1:9" x14ac:dyDescent="0.2">
      <c r="A2032" s="265" t="s">
        <v>433</v>
      </c>
      <c r="B2032" s="269" t="e">
        <f>IF('Unit Types - Emission Rates'!#REF!=0,"",'Unit Types - Emission Rates'!#REF!)</f>
        <v>#REF!</v>
      </c>
      <c r="C2032" s="269" t="e">
        <f>IF('Unit Types - Emission Rates'!#REF!=0,"",'Unit Types - Emission Rates'!#REF!)</f>
        <v>#REF!</v>
      </c>
      <c r="D2032" s="269" t="e">
        <f>IF('Unit Types - Emission Rates'!#REF!=0,"",'Unit Types - Emission Rates'!#REF!)</f>
        <v>#REF!</v>
      </c>
      <c r="E2032" s="269" t="e">
        <f>IF('Unit Types - Emission Rates'!#REF!="","",'Unit Types - Emission Rates'!#REF!)</f>
        <v>#REF!</v>
      </c>
      <c r="F2032" s="269" t="e">
        <f>IF('Unit Types - Emission Rates'!#REF!="","",'Unit Types - Emission Rates'!#REF!)</f>
        <v>#REF!</v>
      </c>
      <c r="G2032" s="261"/>
      <c r="H2032" s="262"/>
      <c r="I2032" s="259"/>
    </row>
    <row r="2033" spans="1:9" x14ac:dyDescent="0.2">
      <c r="A2033" s="265" t="s">
        <v>433</v>
      </c>
      <c r="B2033" s="269" t="e">
        <f>IF('Unit Types - Emission Rates'!#REF!=0,"",'Unit Types - Emission Rates'!#REF!)</f>
        <v>#REF!</v>
      </c>
      <c r="C2033" s="269" t="e">
        <f>IF('Unit Types - Emission Rates'!#REF!=0,"",'Unit Types - Emission Rates'!#REF!)</f>
        <v>#REF!</v>
      </c>
      <c r="D2033" s="269" t="e">
        <f>IF('Unit Types - Emission Rates'!#REF!=0,"",'Unit Types - Emission Rates'!#REF!)</f>
        <v>#REF!</v>
      </c>
      <c r="E2033" s="269" t="e">
        <f>IF('Unit Types - Emission Rates'!#REF!="","",'Unit Types - Emission Rates'!#REF!)</f>
        <v>#REF!</v>
      </c>
      <c r="F2033" s="269" t="e">
        <f>IF('Unit Types - Emission Rates'!#REF!="","",'Unit Types - Emission Rates'!#REF!)</f>
        <v>#REF!</v>
      </c>
      <c r="G2033" s="261"/>
      <c r="H2033" s="262"/>
      <c r="I2033" s="259"/>
    </row>
    <row r="2034" spans="1:9" x14ac:dyDescent="0.2">
      <c r="A2034" s="265" t="s">
        <v>433</v>
      </c>
      <c r="B2034" s="269" t="e">
        <f>IF('Unit Types - Emission Rates'!#REF!=0,"",'Unit Types - Emission Rates'!#REF!)</f>
        <v>#REF!</v>
      </c>
      <c r="C2034" s="269" t="e">
        <f>IF('Unit Types - Emission Rates'!#REF!=0,"",'Unit Types - Emission Rates'!#REF!)</f>
        <v>#REF!</v>
      </c>
      <c r="D2034" s="269" t="e">
        <f>IF('Unit Types - Emission Rates'!#REF!=0,"",'Unit Types - Emission Rates'!#REF!)</f>
        <v>#REF!</v>
      </c>
      <c r="E2034" s="269" t="e">
        <f>IF('Unit Types - Emission Rates'!#REF!="","",'Unit Types - Emission Rates'!#REF!)</f>
        <v>#REF!</v>
      </c>
      <c r="F2034" s="269" t="e">
        <f>IF('Unit Types - Emission Rates'!#REF!="","",'Unit Types - Emission Rates'!#REF!)</f>
        <v>#REF!</v>
      </c>
      <c r="G2034" s="261"/>
      <c r="H2034" s="262"/>
      <c r="I2034" s="259"/>
    </row>
    <row r="2035" spans="1:9" x14ac:dyDescent="0.2">
      <c r="A2035" s="265" t="s">
        <v>433</v>
      </c>
      <c r="B2035" s="269" t="e">
        <f>IF('Unit Types - Emission Rates'!#REF!=0,"",'Unit Types - Emission Rates'!#REF!)</f>
        <v>#REF!</v>
      </c>
      <c r="C2035" s="269" t="e">
        <f>IF('Unit Types - Emission Rates'!#REF!=0,"",'Unit Types - Emission Rates'!#REF!)</f>
        <v>#REF!</v>
      </c>
      <c r="D2035" s="269" t="e">
        <f>IF('Unit Types - Emission Rates'!#REF!=0,"",'Unit Types - Emission Rates'!#REF!)</f>
        <v>#REF!</v>
      </c>
      <c r="E2035" s="269" t="e">
        <f>IF('Unit Types - Emission Rates'!#REF!="","",'Unit Types - Emission Rates'!#REF!)</f>
        <v>#REF!</v>
      </c>
      <c r="F2035" s="269" t="e">
        <f>IF('Unit Types - Emission Rates'!#REF!="","",'Unit Types - Emission Rates'!#REF!)</f>
        <v>#REF!</v>
      </c>
      <c r="G2035" s="261"/>
      <c r="H2035" s="262"/>
      <c r="I2035" s="259"/>
    </row>
    <row r="2036" spans="1:9" x14ac:dyDescent="0.2">
      <c r="A2036" s="265" t="s">
        <v>433</v>
      </c>
      <c r="B2036" s="269" t="e">
        <f>IF('Unit Types - Emission Rates'!#REF!=0,"",'Unit Types - Emission Rates'!#REF!)</f>
        <v>#REF!</v>
      </c>
      <c r="C2036" s="269" t="e">
        <f>IF('Unit Types - Emission Rates'!#REF!=0,"",'Unit Types - Emission Rates'!#REF!)</f>
        <v>#REF!</v>
      </c>
      <c r="D2036" s="269" t="e">
        <f>IF('Unit Types - Emission Rates'!#REF!=0,"",'Unit Types - Emission Rates'!#REF!)</f>
        <v>#REF!</v>
      </c>
      <c r="E2036" s="269" t="e">
        <f>IF('Unit Types - Emission Rates'!#REF!="","",'Unit Types - Emission Rates'!#REF!)</f>
        <v>#REF!</v>
      </c>
      <c r="F2036" s="269" t="e">
        <f>IF('Unit Types - Emission Rates'!#REF!="","",'Unit Types - Emission Rates'!#REF!)</f>
        <v>#REF!</v>
      </c>
      <c r="G2036" s="261"/>
      <c r="H2036" s="262"/>
      <c r="I2036" s="259"/>
    </row>
    <row r="2037" spans="1:9" x14ac:dyDescent="0.2">
      <c r="A2037" s="265" t="s">
        <v>433</v>
      </c>
      <c r="B2037" s="269" t="e">
        <f>IF('Unit Types - Emission Rates'!#REF!=0,"",'Unit Types - Emission Rates'!#REF!)</f>
        <v>#REF!</v>
      </c>
      <c r="C2037" s="269" t="e">
        <f>IF('Unit Types - Emission Rates'!#REF!=0,"",'Unit Types - Emission Rates'!#REF!)</f>
        <v>#REF!</v>
      </c>
      <c r="D2037" s="269" t="e">
        <f>IF('Unit Types - Emission Rates'!#REF!=0,"",'Unit Types - Emission Rates'!#REF!)</f>
        <v>#REF!</v>
      </c>
      <c r="E2037" s="269" t="e">
        <f>IF('Unit Types - Emission Rates'!#REF!="","",'Unit Types - Emission Rates'!#REF!)</f>
        <v>#REF!</v>
      </c>
      <c r="F2037" s="269" t="e">
        <f>IF('Unit Types - Emission Rates'!#REF!="","",'Unit Types - Emission Rates'!#REF!)</f>
        <v>#REF!</v>
      </c>
      <c r="G2037" s="261"/>
      <c r="H2037" s="262"/>
      <c r="I2037" s="259"/>
    </row>
    <row r="2038" spans="1:9" x14ac:dyDescent="0.2">
      <c r="A2038" s="265" t="s">
        <v>433</v>
      </c>
      <c r="B2038" s="269" t="e">
        <f>IF('Unit Types - Emission Rates'!#REF!=0,"",'Unit Types - Emission Rates'!#REF!)</f>
        <v>#REF!</v>
      </c>
      <c r="C2038" s="269" t="e">
        <f>IF('Unit Types - Emission Rates'!#REF!=0,"",'Unit Types - Emission Rates'!#REF!)</f>
        <v>#REF!</v>
      </c>
      <c r="D2038" s="269" t="e">
        <f>IF('Unit Types - Emission Rates'!#REF!=0,"",'Unit Types - Emission Rates'!#REF!)</f>
        <v>#REF!</v>
      </c>
      <c r="E2038" s="269" t="e">
        <f>IF('Unit Types - Emission Rates'!#REF!="","",'Unit Types - Emission Rates'!#REF!)</f>
        <v>#REF!</v>
      </c>
      <c r="F2038" s="269" t="e">
        <f>IF('Unit Types - Emission Rates'!#REF!="","",'Unit Types - Emission Rates'!#REF!)</f>
        <v>#REF!</v>
      </c>
      <c r="G2038" s="261"/>
      <c r="H2038" s="262"/>
      <c r="I2038" s="259"/>
    </row>
    <row r="2039" spans="1:9" x14ac:dyDescent="0.2">
      <c r="A2039" s="265" t="s">
        <v>433</v>
      </c>
      <c r="B2039" s="269" t="e">
        <f>IF('Unit Types - Emission Rates'!#REF!=0,"",'Unit Types - Emission Rates'!#REF!)</f>
        <v>#REF!</v>
      </c>
      <c r="C2039" s="269" t="e">
        <f>IF('Unit Types - Emission Rates'!#REF!=0,"",'Unit Types - Emission Rates'!#REF!)</f>
        <v>#REF!</v>
      </c>
      <c r="D2039" s="269" t="e">
        <f>IF('Unit Types - Emission Rates'!#REF!=0,"",'Unit Types - Emission Rates'!#REF!)</f>
        <v>#REF!</v>
      </c>
      <c r="E2039" s="269" t="e">
        <f>IF('Unit Types - Emission Rates'!#REF!="","",'Unit Types - Emission Rates'!#REF!)</f>
        <v>#REF!</v>
      </c>
      <c r="F2039" s="269" t="e">
        <f>IF('Unit Types - Emission Rates'!#REF!="","",'Unit Types - Emission Rates'!#REF!)</f>
        <v>#REF!</v>
      </c>
      <c r="G2039" s="261"/>
      <c r="H2039" s="262"/>
      <c r="I2039" s="259"/>
    </row>
    <row r="2040" spans="1:9" x14ac:dyDescent="0.2">
      <c r="A2040" s="265" t="s">
        <v>433</v>
      </c>
      <c r="B2040" s="269" t="e">
        <f>IF('Unit Types - Emission Rates'!#REF!=0,"",'Unit Types - Emission Rates'!#REF!)</f>
        <v>#REF!</v>
      </c>
      <c r="C2040" s="269" t="e">
        <f>IF('Unit Types - Emission Rates'!#REF!=0,"",'Unit Types - Emission Rates'!#REF!)</f>
        <v>#REF!</v>
      </c>
      <c r="D2040" s="269" t="e">
        <f>IF('Unit Types - Emission Rates'!#REF!=0,"",'Unit Types - Emission Rates'!#REF!)</f>
        <v>#REF!</v>
      </c>
      <c r="E2040" s="269" t="e">
        <f>IF('Unit Types - Emission Rates'!#REF!="","",'Unit Types - Emission Rates'!#REF!)</f>
        <v>#REF!</v>
      </c>
      <c r="F2040" s="269" t="e">
        <f>IF('Unit Types - Emission Rates'!#REF!="","",'Unit Types - Emission Rates'!#REF!)</f>
        <v>#REF!</v>
      </c>
      <c r="G2040" s="261"/>
      <c r="H2040" s="262"/>
      <c r="I2040" s="259"/>
    </row>
    <row r="2041" spans="1:9" x14ac:dyDescent="0.2">
      <c r="A2041" s="265" t="s">
        <v>433</v>
      </c>
      <c r="B2041" s="269" t="e">
        <f>IF('Unit Types - Emission Rates'!#REF!=0,"",'Unit Types - Emission Rates'!#REF!)</f>
        <v>#REF!</v>
      </c>
      <c r="C2041" s="269" t="e">
        <f>IF('Unit Types - Emission Rates'!#REF!=0,"",'Unit Types - Emission Rates'!#REF!)</f>
        <v>#REF!</v>
      </c>
      <c r="D2041" s="269" t="e">
        <f>IF('Unit Types - Emission Rates'!#REF!=0,"",'Unit Types - Emission Rates'!#REF!)</f>
        <v>#REF!</v>
      </c>
      <c r="E2041" s="269" t="e">
        <f>IF('Unit Types - Emission Rates'!#REF!="","",'Unit Types - Emission Rates'!#REF!)</f>
        <v>#REF!</v>
      </c>
      <c r="F2041" s="269" t="e">
        <f>IF('Unit Types - Emission Rates'!#REF!="","",'Unit Types - Emission Rates'!#REF!)</f>
        <v>#REF!</v>
      </c>
      <c r="G2041" s="261"/>
      <c r="H2041" s="262"/>
      <c r="I2041" s="259"/>
    </row>
    <row r="2042" spans="1:9" x14ac:dyDescent="0.2">
      <c r="A2042" s="265" t="s">
        <v>433</v>
      </c>
      <c r="B2042" s="269" t="e">
        <f>IF('Unit Types - Emission Rates'!#REF!=0,"",'Unit Types - Emission Rates'!#REF!)</f>
        <v>#REF!</v>
      </c>
      <c r="C2042" s="269" t="e">
        <f>IF('Unit Types - Emission Rates'!#REF!=0,"",'Unit Types - Emission Rates'!#REF!)</f>
        <v>#REF!</v>
      </c>
      <c r="D2042" s="269" t="e">
        <f>IF('Unit Types - Emission Rates'!#REF!=0,"",'Unit Types - Emission Rates'!#REF!)</f>
        <v>#REF!</v>
      </c>
      <c r="E2042" s="269" t="e">
        <f>IF('Unit Types - Emission Rates'!#REF!="","",'Unit Types - Emission Rates'!#REF!)</f>
        <v>#REF!</v>
      </c>
      <c r="F2042" s="269" t="e">
        <f>IF('Unit Types - Emission Rates'!#REF!="","",'Unit Types - Emission Rates'!#REF!)</f>
        <v>#REF!</v>
      </c>
      <c r="G2042" s="261"/>
      <c r="H2042" s="262"/>
      <c r="I2042" s="259"/>
    </row>
    <row r="2043" spans="1:9" x14ac:dyDescent="0.2">
      <c r="A2043" s="265" t="s">
        <v>433</v>
      </c>
      <c r="B2043" s="269" t="e">
        <f>IF('Unit Types - Emission Rates'!#REF!=0,"",'Unit Types - Emission Rates'!#REF!)</f>
        <v>#REF!</v>
      </c>
      <c r="C2043" s="269" t="e">
        <f>IF('Unit Types - Emission Rates'!#REF!=0,"",'Unit Types - Emission Rates'!#REF!)</f>
        <v>#REF!</v>
      </c>
      <c r="D2043" s="269" t="e">
        <f>IF('Unit Types - Emission Rates'!#REF!=0,"",'Unit Types - Emission Rates'!#REF!)</f>
        <v>#REF!</v>
      </c>
      <c r="E2043" s="269" t="e">
        <f>IF('Unit Types - Emission Rates'!#REF!="","",'Unit Types - Emission Rates'!#REF!)</f>
        <v>#REF!</v>
      </c>
      <c r="F2043" s="269" t="e">
        <f>IF('Unit Types - Emission Rates'!#REF!="","",'Unit Types - Emission Rates'!#REF!)</f>
        <v>#REF!</v>
      </c>
      <c r="G2043" s="261"/>
      <c r="H2043" s="262"/>
      <c r="I2043" s="259"/>
    </row>
    <row r="2044" spans="1:9" x14ac:dyDescent="0.2">
      <c r="A2044" s="265" t="s">
        <v>433</v>
      </c>
      <c r="B2044" s="269" t="e">
        <f>IF('Unit Types - Emission Rates'!#REF!=0,"",'Unit Types - Emission Rates'!#REF!)</f>
        <v>#REF!</v>
      </c>
      <c r="C2044" s="269" t="e">
        <f>IF('Unit Types - Emission Rates'!#REF!=0,"",'Unit Types - Emission Rates'!#REF!)</f>
        <v>#REF!</v>
      </c>
      <c r="D2044" s="269" t="e">
        <f>IF('Unit Types - Emission Rates'!#REF!=0,"",'Unit Types - Emission Rates'!#REF!)</f>
        <v>#REF!</v>
      </c>
      <c r="E2044" s="269" t="e">
        <f>IF('Unit Types - Emission Rates'!#REF!="","",'Unit Types - Emission Rates'!#REF!)</f>
        <v>#REF!</v>
      </c>
      <c r="F2044" s="269" t="e">
        <f>IF('Unit Types - Emission Rates'!#REF!="","",'Unit Types - Emission Rates'!#REF!)</f>
        <v>#REF!</v>
      </c>
      <c r="G2044" s="261"/>
      <c r="H2044" s="262"/>
      <c r="I2044" s="259"/>
    </row>
    <row r="2045" spans="1:9" x14ac:dyDescent="0.2">
      <c r="A2045" s="265" t="s">
        <v>433</v>
      </c>
      <c r="B2045" s="269" t="e">
        <f>IF('Unit Types - Emission Rates'!#REF!=0,"",'Unit Types - Emission Rates'!#REF!)</f>
        <v>#REF!</v>
      </c>
      <c r="C2045" s="269" t="e">
        <f>IF('Unit Types - Emission Rates'!#REF!=0,"",'Unit Types - Emission Rates'!#REF!)</f>
        <v>#REF!</v>
      </c>
      <c r="D2045" s="269" t="e">
        <f>IF('Unit Types - Emission Rates'!#REF!=0,"",'Unit Types - Emission Rates'!#REF!)</f>
        <v>#REF!</v>
      </c>
      <c r="E2045" s="269" t="e">
        <f>IF('Unit Types - Emission Rates'!#REF!="","",'Unit Types - Emission Rates'!#REF!)</f>
        <v>#REF!</v>
      </c>
      <c r="F2045" s="269" t="e">
        <f>IF('Unit Types - Emission Rates'!#REF!="","",'Unit Types - Emission Rates'!#REF!)</f>
        <v>#REF!</v>
      </c>
      <c r="G2045" s="261"/>
      <c r="H2045" s="262"/>
      <c r="I2045" s="259"/>
    </row>
    <row r="2046" spans="1:9" x14ac:dyDescent="0.2">
      <c r="A2046" s="265" t="s">
        <v>433</v>
      </c>
      <c r="B2046" s="269" t="e">
        <f>IF('Unit Types - Emission Rates'!#REF!=0,"",'Unit Types - Emission Rates'!#REF!)</f>
        <v>#REF!</v>
      </c>
      <c r="C2046" s="269" t="e">
        <f>IF('Unit Types - Emission Rates'!#REF!=0,"",'Unit Types - Emission Rates'!#REF!)</f>
        <v>#REF!</v>
      </c>
      <c r="D2046" s="269" t="e">
        <f>IF('Unit Types - Emission Rates'!#REF!=0,"",'Unit Types - Emission Rates'!#REF!)</f>
        <v>#REF!</v>
      </c>
      <c r="E2046" s="269" t="e">
        <f>IF('Unit Types - Emission Rates'!#REF!="","",'Unit Types - Emission Rates'!#REF!)</f>
        <v>#REF!</v>
      </c>
      <c r="F2046" s="269" t="e">
        <f>IF('Unit Types - Emission Rates'!#REF!="","",'Unit Types - Emission Rates'!#REF!)</f>
        <v>#REF!</v>
      </c>
      <c r="G2046" s="261"/>
      <c r="H2046" s="262"/>
      <c r="I2046" s="259"/>
    </row>
    <row r="2047" spans="1:9" x14ac:dyDescent="0.2">
      <c r="A2047" s="265" t="s">
        <v>433</v>
      </c>
      <c r="B2047" s="269" t="e">
        <f>IF('Unit Types - Emission Rates'!#REF!=0,"",'Unit Types - Emission Rates'!#REF!)</f>
        <v>#REF!</v>
      </c>
      <c r="C2047" s="269" t="e">
        <f>IF('Unit Types - Emission Rates'!#REF!=0,"",'Unit Types - Emission Rates'!#REF!)</f>
        <v>#REF!</v>
      </c>
      <c r="D2047" s="269" t="e">
        <f>IF('Unit Types - Emission Rates'!#REF!=0,"",'Unit Types - Emission Rates'!#REF!)</f>
        <v>#REF!</v>
      </c>
      <c r="E2047" s="269" t="e">
        <f>IF('Unit Types - Emission Rates'!#REF!="","",'Unit Types - Emission Rates'!#REF!)</f>
        <v>#REF!</v>
      </c>
      <c r="F2047" s="269" t="e">
        <f>IF('Unit Types - Emission Rates'!#REF!="","",'Unit Types - Emission Rates'!#REF!)</f>
        <v>#REF!</v>
      </c>
      <c r="G2047" s="261"/>
      <c r="H2047" s="262"/>
      <c r="I2047" s="259"/>
    </row>
    <row r="2048" spans="1:9" x14ac:dyDescent="0.2">
      <c r="A2048" s="265" t="s">
        <v>433</v>
      </c>
      <c r="B2048" s="269" t="e">
        <f>IF('Unit Types - Emission Rates'!#REF!=0,"",'Unit Types - Emission Rates'!#REF!)</f>
        <v>#REF!</v>
      </c>
      <c r="C2048" s="269" t="e">
        <f>IF('Unit Types - Emission Rates'!#REF!=0,"",'Unit Types - Emission Rates'!#REF!)</f>
        <v>#REF!</v>
      </c>
      <c r="D2048" s="269" t="e">
        <f>IF('Unit Types - Emission Rates'!#REF!=0,"",'Unit Types - Emission Rates'!#REF!)</f>
        <v>#REF!</v>
      </c>
      <c r="E2048" s="269" t="e">
        <f>IF('Unit Types - Emission Rates'!#REF!="","",'Unit Types - Emission Rates'!#REF!)</f>
        <v>#REF!</v>
      </c>
      <c r="F2048" s="269" t="e">
        <f>IF('Unit Types - Emission Rates'!#REF!="","",'Unit Types - Emission Rates'!#REF!)</f>
        <v>#REF!</v>
      </c>
      <c r="G2048" s="261"/>
      <c r="H2048" s="262"/>
      <c r="I2048" s="259"/>
    </row>
    <row r="2049" spans="1:9" x14ac:dyDescent="0.2">
      <c r="A2049" s="265" t="s">
        <v>433</v>
      </c>
      <c r="B2049" s="269" t="e">
        <f>IF('Unit Types - Emission Rates'!#REF!=0,"",'Unit Types - Emission Rates'!#REF!)</f>
        <v>#REF!</v>
      </c>
      <c r="C2049" s="269" t="e">
        <f>IF('Unit Types - Emission Rates'!#REF!=0,"",'Unit Types - Emission Rates'!#REF!)</f>
        <v>#REF!</v>
      </c>
      <c r="D2049" s="269" t="e">
        <f>IF('Unit Types - Emission Rates'!#REF!=0,"",'Unit Types - Emission Rates'!#REF!)</f>
        <v>#REF!</v>
      </c>
      <c r="E2049" s="269" t="e">
        <f>IF('Unit Types - Emission Rates'!#REF!="","",'Unit Types - Emission Rates'!#REF!)</f>
        <v>#REF!</v>
      </c>
      <c r="F2049" s="269" t="e">
        <f>IF('Unit Types - Emission Rates'!#REF!="","",'Unit Types - Emission Rates'!#REF!)</f>
        <v>#REF!</v>
      </c>
      <c r="G2049" s="261"/>
      <c r="H2049" s="262"/>
      <c r="I2049" s="259"/>
    </row>
    <row r="2050" spans="1:9" x14ac:dyDescent="0.2">
      <c r="A2050" s="265" t="s">
        <v>433</v>
      </c>
      <c r="B2050" s="269" t="e">
        <f>IF('Unit Types - Emission Rates'!#REF!=0,"",'Unit Types - Emission Rates'!#REF!)</f>
        <v>#REF!</v>
      </c>
      <c r="C2050" s="269" t="e">
        <f>IF('Unit Types - Emission Rates'!#REF!=0,"",'Unit Types - Emission Rates'!#REF!)</f>
        <v>#REF!</v>
      </c>
      <c r="D2050" s="269" t="e">
        <f>IF('Unit Types - Emission Rates'!#REF!=0,"",'Unit Types - Emission Rates'!#REF!)</f>
        <v>#REF!</v>
      </c>
      <c r="E2050" s="269" t="e">
        <f>IF('Unit Types - Emission Rates'!#REF!="","",'Unit Types - Emission Rates'!#REF!)</f>
        <v>#REF!</v>
      </c>
      <c r="F2050" s="269" t="e">
        <f>IF('Unit Types - Emission Rates'!#REF!="","",'Unit Types - Emission Rates'!#REF!)</f>
        <v>#REF!</v>
      </c>
      <c r="G2050" s="261"/>
      <c r="H2050" s="262"/>
      <c r="I2050" s="259"/>
    </row>
    <row r="2051" spans="1:9" x14ac:dyDescent="0.2">
      <c r="A2051" s="265" t="s">
        <v>433</v>
      </c>
      <c r="B2051" s="269" t="e">
        <f>IF('Unit Types - Emission Rates'!#REF!=0,"",'Unit Types - Emission Rates'!#REF!)</f>
        <v>#REF!</v>
      </c>
      <c r="C2051" s="269" t="e">
        <f>IF('Unit Types - Emission Rates'!#REF!=0,"",'Unit Types - Emission Rates'!#REF!)</f>
        <v>#REF!</v>
      </c>
      <c r="D2051" s="269" t="e">
        <f>IF('Unit Types - Emission Rates'!#REF!=0,"",'Unit Types - Emission Rates'!#REF!)</f>
        <v>#REF!</v>
      </c>
      <c r="E2051" s="269" t="e">
        <f>IF('Unit Types - Emission Rates'!#REF!="","",'Unit Types - Emission Rates'!#REF!)</f>
        <v>#REF!</v>
      </c>
      <c r="F2051" s="269" t="e">
        <f>IF('Unit Types - Emission Rates'!#REF!="","",'Unit Types - Emission Rates'!#REF!)</f>
        <v>#REF!</v>
      </c>
      <c r="G2051" s="261"/>
      <c r="H2051" s="262"/>
      <c r="I2051" s="259"/>
    </row>
    <row r="2052" spans="1:9" x14ac:dyDescent="0.2">
      <c r="A2052" s="265" t="s">
        <v>433</v>
      </c>
      <c r="B2052" s="269" t="e">
        <f>IF('Unit Types - Emission Rates'!#REF!=0,"",'Unit Types - Emission Rates'!#REF!)</f>
        <v>#REF!</v>
      </c>
      <c r="C2052" s="269" t="e">
        <f>IF('Unit Types - Emission Rates'!#REF!=0,"",'Unit Types - Emission Rates'!#REF!)</f>
        <v>#REF!</v>
      </c>
      <c r="D2052" s="269" t="e">
        <f>IF('Unit Types - Emission Rates'!#REF!=0,"",'Unit Types - Emission Rates'!#REF!)</f>
        <v>#REF!</v>
      </c>
      <c r="E2052" s="269" t="e">
        <f>IF('Unit Types - Emission Rates'!#REF!="","",'Unit Types - Emission Rates'!#REF!)</f>
        <v>#REF!</v>
      </c>
      <c r="F2052" s="269" t="e">
        <f>IF('Unit Types - Emission Rates'!#REF!="","",'Unit Types - Emission Rates'!#REF!)</f>
        <v>#REF!</v>
      </c>
      <c r="G2052" s="261"/>
      <c r="H2052" s="262"/>
      <c r="I2052" s="259"/>
    </row>
    <row r="2053" spans="1:9" x14ac:dyDescent="0.2">
      <c r="A2053" s="265" t="s">
        <v>433</v>
      </c>
      <c r="B2053" s="269" t="e">
        <f>IF('Unit Types - Emission Rates'!#REF!=0,"",'Unit Types - Emission Rates'!#REF!)</f>
        <v>#REF!</v>
      </c>
      <c r="C2053" s="269" t="e">
        <f>IF('Unit Types - Emission Rates'!#REF!=0,"",'Unit Types - Emission Rates'!#REF!)</f>
        <v>#REF!</v>
      </c>
      <c r="D2053" s="269" t="e">
        <f>IF('Unit Types - Emission Rates'!#REF!=0,"",'Unit Types - Emission Rates'!#REF!)</f>
        <v>#REF!</v>
      </c>
      <c r="E2053" s="269" t="e">
        <f>IF('Unit Types - Emission Rates'!#REF!="","",'Unit Types - Emission Rates'!#REF!)</f>
        <v>#REF!</v>
      </c>
      <c r="F2053" s="269" t="e">
        <f>IF('Unit Types - Emission Rates'!#REF!="","",'Unit Types - Emission Rates'!#REF!)</f>
        <v>#REF!</v>
      </c>
      <c r="G2053" s="261"/>
      <c r="H2053" s="262"/>
      <c r="I2053" s="259"/>
    </row>
    <row r="2054" spans="1:9" x14ac:dyDescent="0.2">
      <c r="A2054" s="265" t="s">
        <v>433</v>
      </c>
      <c r="B2054" s="269" t="e">
        <f>IF('Unit Types - Emission Rates'!#REF!=0,"",'Unit Types - Emission Rates'!#REF!)</f>
        <v>#REF!</v>
      </c>
      <c r="C2054" s="269" t="e">
        <f>IF('Unit Types - Emission Rates'!#REF!=0,"",'Unit Types - Emission Rates'!#REF!)</f>
        <v>#REF!</v>
      </c>
      <c r="D2054" s="269" t="e">
        <f>IF('Unit Types - Emission Rates'!#REF!=0,"",'Unit Types - Emission Rates'!#REF!)</f>
        <v>#REF!</v>
      </c>
      <c r="E2054" s="269" t="e">
        <f>IF('Unit Types - Emission Rates'!#REF!="","",'Unit Types - Emission Rates'!#REF!)</f>
        <v>#REF!</v>
      </c>
      <c r="F2054" s="269" t="e">
        <f>IF('Unit Types - Emission Rates'!#REF!="","",'Unit Types - Emission Rates'!#REF!)</f>
        <v>#REF!</v>
      </c>
      <c r="G2054" s="261"/>
      <c r="H2054" s="262"/>
      <c r="I2054" s="259"/>
    </row>
    <row r="2055" spans="1:9" x14ac:dyDescent="0.2">
      <c r="A2055" s="265" t="s">
        <v>433</v>
      </c>
      <c r="B2055" s="269" t="e">
        <f>IF('Unit Types - Emission Rates'!#REF!=0,"",'Unit Types - Emission Rates'!#REF!)</f>
        <v>#REF!</v>
      </c>
      <c r="C2055" s="269" t="e">
        <f>IF('Unit Types - Emission Rates'!#REF!=0,"",'Unit Types - Emission Rates'!#REF!)</f>
        <v>#REF!</v>
      </c>
      <c r="D2055" s="269" t="e">
        <f>IF('Unit Types - Emission Rates'!#REF!=0,"",'Unit Types - Emission Rates'!#REF!)</f>
        <v>#REF!</v>
      </c>
      <c r="E2055" s="269" t="e">
        <f>IF('Unit Types - Emission Rates'!#REF!="","",'Unit Types - Emission Rates'!#REF!)</f>
        <v>#REF!</v>
      </c>
      <c r="F2055" s="269" t="e">
        <f>IF('Unit Types - Emission Rates'!#REF!="","",'Unit Types - Emission Rates'!#REF!)</f>
        <v>#REF!</v>
      </c>
      <c r="G2055" s="261"/>
      <c r="H2055" s="262"/>
      <c r="I2055" s="259"/>
    </row>
    <row r="2056" spans="1:9" x14ac:dyDescent="0.2">
      <c r="A2056" s="265" t="s">
        <v>433</v>
      </c>
      <c r="B2056" s="269" t="e">
        <f>IF('Unit Types - Emission Rates'!#REF!=0,"",'Unit Types - Emission Rates'!#REF!)</f>
        <v>#REF!</v>
      </c>
      <c r="C2056" s="269" t="e">
        <f>IF('Unit Types - Emission Rates'!#REF!=0,"",'Unit Types - Emission Rates'!#REF!)</f>
        <v>#REF!</v>
      </c>
      <c r="D2056" s="269" t="e">
        <f>IF('Unit Types - Emission Rates'!#REF!=0,"",'Unit Types - Emission Rates'!#REF!)</f>
        <v>#REF!</v>
      </c>
      <c r="E2056" s="269" t="e">
        <f>IF('Unit Types - Emission Rates'!#REF!="","",'Unit Types - Emission Rates'!#REF!)</f>
        <v>#REF!</v>
      </c>
      <c r="F2056" s="269" t="e">
        <f>IF('Unit Types - Emission Rates'!#REF!="","",'Unit Types - Emission Rates'!#REF!)</f>
        <v>#REF!</v>
      </c>
      <c r="G2056" s="261"/>
      <c r="H2056" s="262"/>
      <c r="I2056" s="259"/>
    </row>
    <row r="2057" spans="1:9" x14ac:dyDescent="0.2">
      <c r="A2057" s="265" t="s">
        <v>433</v>
      </c>
      <c r="B2057" s="269" t="e">
        <f>IF('Unit Types - Emission Rates'!#REF!=0,"",'Unit Types - Emission Rates'!#REF!)</f>
        <v>#REF!</v>
      </c>
      <c r="C2057" s="269" t="e">
        <f>IF('Unit Types - Emission Rates'!#REF!=0,"",'Unit Types - Emission Rates'!#REF!)</f>
        <v>#REF!</v>
      </c>
      <c r="D2057" s="269" t="e">
        <f>IF('Unit Types - Emission Rates'!#REF!=0,"",'Unit Types - Emission Rates'!#REF!)</f>
        <v>#REF!</v>
      </c>
      <c r="E2057" s="269" t="e">
        <f>IF('Unit Types - Emission Rates'!#REF!="","",'Unit Types - Emission Rates'!#REF!)</f>
        <v>#REF!</v>
      </c>
      <c r="F2057" s="269" t="e">
        <f>IF('Unit Types - Emission Rates'!#REF!="","",'Unit Types - Emission Rates'!#REF!)</f>
        <v>#REF!</v>
      </c>
      <c r="G2057" s="261"/>
      <c r="H2057" s="262"/>
      <c r="I2057" s="259"/>
    </row>
    <row r="2058" spans="1:9" x14ac:dyDescent="0.2">
      <c r="A2058" s="265" t="s">
        <v>433</v>
      </c>
      <c r="B2058" s="269" t="e">
        <f>IF('Unit Types - Emission Rates'!#REF!=0,"",'Unit Types - Emission Rates'!#REF!)</f>
        <v>#REF!</v>
      </c>
      <c r="C2058" s="269" t="e">
        <f>IF('Unit Types - Emission Rates'!#REF!=0,"",'Unit Types - Emission Rates'!#REF!)</f>
        <v>#REF!</v>
      </c>
      <c r="D2058" s="269" t="e">
        <f>IF('Unit Types - Emission Rates'!#REF!=0,"",'Unit Types - Emission Rates'!#REF!)</f>
        <v>#REF!</v>
      </c>
      <c r="E2058" s="269" t="e">
        <f>IF('Unit Types - Emission Rates'!#REF!="","",'Unit Types - Emission Rates'!#REF!)</f>
        <v>#REF!</v>
      </c>
      <c r="F2058" s="269" t="e">
        <f>IF('Unit Types - Emission Rates'!#REF!="","",'Unit Types - Emission Rates'!#REF!)</f>
        <v>#REF!</v>
      </c>
      <c r="G2058" s="261"/>
      <c r="H2058" s="262"/>
      <c r="I2058" s="259"/>
    </row>
    <row r="2059" spans="1:9" x14ac:dyDescent="0.2">
      <c r="A2059" s="265" t="s">
        <v>433</v>
      </c>
      <c r="B2059" s="269" t="e">
        <f>IF('Unit Types - Emission Rates'!#REF!=0,"",'Unit Types - Emission Rates'!#REF!)</f>
        <v>#REF!</v>
      </c>
      <c r="C2059" s="269" t="e">
        <f>IF('Unit Types - Emission Rates'!#REF!=0,"",'Unit Types - Emission Rates'!#REF!)</f>
        <v>#REF!</v>
      </c>
      <c r="D2059" s="269" t="e">
        <f>IF('Unit Types - Emission Rates'!#REF!=0,"",'Unit Types - Emission Rates'!#REF!)</f>
        <v>#REF!</v>
      </c>
      <c r="E2059" s="269" t="e">
        <f>IF('Unit Types - Emission Rates'!#REF!="","",'Unit Types - Emission Rates'!#REF!)</f>
        <v>#REF!</v>
      </c>
      <c r="F2059" s="269" t="e">
        <f>IF('Unit Types - Emission Rates'!#REF!="","",'Unit Types - Emission Rates'!#REF!)</f>
        <v>#REF!</v>
      </c>
      <c r="G2059" s="261"/>
      <c r="H2059" s="262"/>
      <c r="I2059" s="259"/>
    </row>
    <row r="2060" spans="1:9" x14ac:dyDescent="0.2">
      <c r="A2060" s="265" t="s">
        <v>433</v>
      </c>
      <c r="B2060" s="269" t="e">
        <f>IF('Unit Types - Emission Rates'!#REF!=0,"",'Unit Types - Emission Rates'!#REF!)</f>
        <v>#REF!</v>
      </c>
      <c r="C2060" s="269" t="e">
        <f>IF('Unit Types - Emission Rates'!#REF!=0,"",'Unit Types - Emission Rates'!#REF!)</f>
        <v>#REF!</v>
      </c>
      <c r="D2060" s="269" t="e">
        <f>IF('Unit Types - Emission Rates'!#REF!=0,"",'Unit Types - Emission Rates'!#REF!)</f>
        <v>#REF!</v>
      </c>
      <c r="E2060" s="269" t="e">
        <f>IF('Unit Types - Emission Rates'!#REF!="","",'Unit Types - Emission Rates'!#REF!)</f>
        <v>#REF!</v>
      </c>
      <c r="F2060" s="269" t="e">
        <f>IF('Unit Types - Emission Rates'!#REF!="","",'Unit Types - Emission Rates'!#REF!)</f>
        <v>#REF!</v>
      </c>
      <c r="G2060" s="261"/>
      <c r="H2060" s="262"/>
      <c r="I2060" s="259"/>
    </row>
    <row r="2061" spans="1:9" x14ac:dyDescent="0.2">
      <c r="A2061" s="265" t="s">
        <v>433</v>
      </c>
      <c r="B2061" s="269" t="e">
        <f>IF('Unit Types - Emission Rates'!#REF!=0,"",'Unit Types - Emission Rates'!#REF!)</f>
        <v>#REF!</v>
      </c>
      <c r="C2061" s="269" t="e">
        <f>IF('Unit Types - Emission Rates'!#REF!=0,"",'Unit Types - Emission Rates'!#REF!)</f>
        <v>#REF!</v>
      </c>
      <c r="D2061" s="269" t="e">
        <f>IF('Unit Types - Emission Rates'!#REF!=0,"",'Unit Types - Emission Rates'!#REF!)</f>
        <v>#REF!</v>
      </c>
      <c r="E2061" s="269" t="e">
        <f>IF('Unit Types - Emission Rates'!#REF!="","",'Unit Types - Emission Rates'!#REF!)</f>
        <v>#REF!</v>
      </c>
      <c r="F2061" s="269" t="e">
        <f>IF('Unit Types - Emission Rates'!#REF!="","",'Unit Types - Emission Rates'!#REF!)</f>
        <v>#REF!</v>
      </c>
      <c r="G2061" s="261"/>
      <c r="H2061" s="262"/>
      <c r="I2061" s="259"/>
    </row>
    <row r="2062" spans="1:9" x14ac:dyDescent="0.2">
      <c r="A2062" s="265" t="s">
        <v>433</v>
      </c>
      <c r="B2062" s="269" t="e">
        <f>IF('Unit Types - Emission Rates'!#REF!=0,"",'Unit Types - Emission Rates'!#REF!)</f>
        <v>#REF!</v>
      </c>
      <c r="C2062" s="269" t="e">
        <f>IF('Unit Types - Emission Rates'!#REF!=0,"",'Unit Types - Emission Rates'!#REF!)</f>
        <v>#REF!</v>
      </c>
      <c r="D2062" s="269" t="e">
        <f>IF('Unit Types - Emission Rates'!#REF!=0,"",'Unit Types - Emission Rates'!#REF!)</f>
        <v>#REF!</v>
      </c>
      <c r="E2062" s="269" t="e">
        <f>IF('Unit Types - Emission Rates'!#REF!="","",'Unit Types - Emission Rates'!#REF!)</f>
        <v>#REF!</v>
      </c>
      <c r="F2062" s="269" t="e">
        <f>IF('Unit Types - Emission Rates'!#REF!="","",'Unit Types - Emission Rates'!#REF!)</f>
        <v>#REF!</v>
      </c>
      <c r="G2062" s="261"/>
      <c r="H2062" s="262"/>
      <c r="I2062" s="259"/>
    </row>
    <row r="2063" spans="1:9" x14ac:dyDescent="0.2">
      <c r="A2063" s="265" t="s">
        <v>433</v>
      </c>
      <c r="B2063" s="269" t="e">
        <f>IF('Unit Types - Emission Rates'!#REF!=0,"",'Unit Types - Emission Rates'!#REF!)</f>
        <v>#REF!</v>
      </c>
      <c r="C2063" s="269" t="e">
        <f>IF('Unit Types - Emission Rates'!#REF!=0,"",'Unit Types - Emission Rates'!#REF!)</f>
        <v>#REF!</v>
      </c>
      <c r="D2063" s="269" t="e">
        <f>IF('Unit Types - Emission Rates'!#REF!=0,"",'Unit Types - Emission Rates'!#REF!)</f>
        <v>#REF!</v>
      </c>
      <c r="E2063" s="269" t="e">
        <f>IF('Unit Types - Emission Rates'!#REF!="","",'Unit Types - Emission Rates'!#REF!)</f>
        <v>#REF!</v>
      </c>
      <c r="F2063" s="269" t="e">
        <f>IF('Unit Types - Emission Rates'!#REF!="","",'Unit Types - Emission Rates'!#REF!)</f>
        <v>#REF!</v>
      </c>
      <c r="G2063" s="261"/>
      <c r="H2063" s="262"/>
      <c r="I2063" s="259"/>
    </row>
    <row r="2064" spans="1:9" x14ac:dyDescent="0.2">
      <c r="A2064" s="265" t="s">
        <v>433</v>
      </c>
      <c r="B2064" s="269" t="e">
        <f>IF('Unit Types - Emission Rates'!#REF!=0,"",'Unit Types - Emission Rates'!#REF!)</f>
        <v>#REF!</v>
      </c>
      <c r="C2064" s="269" t="e">
        <f>IF('Unit Types - Emission Rates'!#REF!=0,"",'Unit Types - Emission Rates'!#REF!)</f>
        <v>#REF!</v>
      </c>
      <c r="D2064" s="269" t="e">
        <f>IF('Unit Types - Emission Rates'!#REF!=0,"",'Unit Types - Emission Rates'!#REF!)</f>
        <v>#REF!</v>
      </c>
      <c r="E2064" s="269" t="e">
        <f>IF('Unit Types - Emission Rates'!#REF!="","",'Unit Types - Emission Rates'!#REF!)</f>
        <v>#REF!</v>
      </c>
      <c r="F2064" s="269" t="e">
        <f>IF('Unit Types - Emission Rates'!#REF!="","",'Unit Types - Emission Rates'!#REF!)</f>
        <v>#REF!</v>
      </c>
      <c r="G2064" s="261"/>
      <c r="H2064" s="262"/>
      <c r="I2064" s="259"/>
    </row>
    <row r="2065" spans="1:9" x14ac:dyDescent="0.2">
      <c r="A2065" s="265" t="s">
        <v>433</v>
      </c>
      <c r="B2065" s="269" t="e">
        <f>IF('Unit Types - Emission Rates'!#REF!=0,"",'Unit Types - Emission Rates'!#REF!)</f>
        <v>#REF!</v>
      </c>
      <c r="C2065" s="269" t="e">
        <f>IF('Unit Types - Emission Rates'!#REF!=0,"",'Unit Types - Emission Rates'!#REF!)</f>
        <v>#REF!</v>
      </c>
      <c r="D2065" s="269" t="e">
        <f>IF('Unit Types - Emission Rates'!#REF!=0,"",'Unit Types - Emission Rates'!#REF!)</f>
        <v>#REF!</v>
      </c>
      <c r="E2065" s="269" t="e">
        <f>IF('Unit Types - Emission Rates'!#REF!="","",'Unit Types - Emission Rates'!#REF!)</f>
        <v>#REF!</v>
      </c>
      <c r="F2065" s="269" t="e">
        <f>IF('Unit Types - Emission Rates'!#REF!="","",'Unit Types - Emission Rates'!#REF!)</f>
        <v>#REF!</v>
      </c>
      <c r="G2065" s="261"/>
      <c r="H2065" s="262"/>
      <c r="I2065" s="259"/>
    </row>
    <row r="2066" spans="1:9" x14ac:dyDescent="0.2">
      <c r="A2066" s="265" t="s">
        <v>433</v>
      </c>
      <c r="B2066" s="269" t="e">
        <f>IF('Unit Types - Emission Rates'!#REF!=0,"",'Unit Types - Emission Rates'!#REF!)</f>
        <v>#REF!</v>
      </c>
      <c r="C2066" s="269" t="e">
        <f>IF('Unit Types - Emission Rates'!#REF!=0,"",'Unit Types - Emission Rates'!#REF!)</f>
        <v>#REF!</v>
      </c>
      <c r="D2066" s="269" t="e">
        <f>IF('Unit Types - Emission Rates'!#REF!=0,"",'Unit Types - Emission Rates'!#REF!)</f>
        <v>#REF!</v>
      </c>
      <c r="E2066" s="269" t="e">
        <f>IF('Unit Types - Emission Rates'!#REF!="","",'Unit Types - Emission Rates'!#REF!)</f>
        <v>#REF!</v>
      </c>
      <c r="F2066" s="269" t="e">
        <f>IF('Unit Types - Emission Rates'!#REF!="","",'Unit Types - Emission Rates'!#REF!)</f>
        <v>#REF!</v>
      </c>
      <c r="G2066" s="261"/>
      <c r="H2066" s="262"/>
      <c r="I2066" s="259"/>
    </row>
    <row r="2067" spans="1:9" x14ac:dyDescent="0.2">
      <c r="A2067" s="265" t="s">
        <v>433</v>
      </c>
      <c r="B2067" s="269" t="e">
        <f>IF('Unit Types - Emission Rates'!#REF!=0,"",'Unit Types - Emission Rates'!#REF!)</f>
        <v>#REF!</v>
      </c>
      <c r="C2067" s="269" t="e">
        <f>IF('Unit Types - Emission Rates'!#REF!=0,"",'Unit Types - Emission Rates'!#REF!)</f>
        <v>#REF!</v>
      </c>
      <c r="D2067" s="269" t="e">
        <f>IF('Unit Types - Emission Rates'!#REF!=0,"",'Unit Types - Emission Rates'!#REF!)</f>
        <v>#REF!</v>
      </c>
      <c r="E2067" s="269" t="e">
        <f>IF('Unit Types - Emission Rates'!#REF!="","",'Unit Types - Emission Rates'!#REF!)</f>
        <v>#REF!</v>
      </c>
      <c r="F2067" s="269" t="e">
        <f>IF('Unit Types - Emission Rates'!#REF!="","",'Unit Types - Emission Rates'!#REF!)</f>
        <v>#REF!</v>
      </c>
      <c r="G2067" s="261"/>
      <c r="H2067" s="262"/>
      <c r="I2067" s="259"/>
    </row>
    <row r="2068" spans="1:9" x14ac:dyDescent="0.2">
      <c r="A2068" s="265" t="s">
        <v>433</v>
      </c>
      <c r="B2068" s="269" t="e">
        <f>IF('Unit Types - Emission Rates'!#REF!=0,"",'Unit Types - Emission Rates'!#REF!)</f>
        <v>#REF!</v>
      </c>
      <c r="C2068" s="269" t="e">
        <f>IF('Unit Types - Emission Rates'!#REF!=0,"",'Unit Types - Emission Rates'!#REF!)</f>
        <v>#REF!</v>
      </c>
      <c r="D2068" s="269" t="e">
        <f>IF('Unit Types - Emission Rates'!#REF!=0,"",'Unit Types - Emission Rates'!#REF!)</f>
        <v>#REF!</v>
      </c>
      <c r="E2068" s="269" t="e">
        <f>IF('Unit Types - Emission Rates'!#REF!="","",'Unit Types - Emission Rates'!#REF!)</f>
        <v>#REF!</v>
      </c>
      <c r="F2068" s="269" t="e">
        <f>IF('Unit Types - Emission Rates'!#REF!="","",'Unit Types - Emission Rates'!#REF!)</f>
        <v>#REF!</v>
      </c>
      <c r="G2068" s="261"/>
      <c r="H2068" s="262"/>
      <c r="I2068" s="259"/>
    </row>
    <row r="2069" spans="1:9" x14ac:dyDescent="0.2">
      <c r="A2069" s="265" t="s">
        <v>433</v>
      </c>
      <c r="B2069" s="269" t="e">
        <f>IF('Unit Types - Emission Rates'!#REF!=0,"",'Unit Types - Emission Rates'!#REF!)</f>
        <v>#REF!</v>
      </c>
      <c r="C2069" s="269" t="e">
        <f>IF('Unit Types - Emission Rates'!#REF!=0,"",'Unit Types - Emission Rates'!#REF!)</f>
        <v>#REF!</v>
      </c>
      <c r="D2069" s="269" t="e">
        <f>IF('Unit Types - Emission Rates'!#REF!=0,"",'Unit Types - Emission Rates'!#REF!)</f>
        <v>#REF!</v>
      </c>
      <c r="E2069" s="269" t="e">
        <f>IF('Unit Types - Emission Rates'!#REF!="","",'Unit Types - Emission Rates'!#REF!)</f>
        <v>#REF!</v>
      </c>
      <c r="F2069" s="269" t="e">
        <f>IF('Unit Types - Emission Rates'!#REF!="","",'Unit Types - Emission Rates'!#REF!)</f>
        <v>#REF!</v>
      </c>
      <c r="G2069" s="261"/>
      <c r="H2069" s="262"/>
      <c r="I2069" s="259"/>
    </row>
    <row r="2070" spans="1:9" x14ac:dyDescent="0.2">
      <c r="A2070" s="265" t="s">
        <v>433</v>
      </c>
      <c r="B2070" s="269" t="e">
        <f>IF('Unit Types - Emission Rates'!#REF!=0,"",'Unit Types - Emission Rates'!#REF!)</f>
        <v>#REF!</v>
      </c>
      <c r="C2070" s="269" t="e">
        <f>IF('Unit Types - Emission Rates'!#REF!=0,"",'Unit Types - Emission Rates'!#REF!)</f>
        <v>#REF!</v>
      </c>
      <c r="D2070" s="269" t="e">
        <f>IF('Unit Types - Emission Rates'!#REF!=0,"",'Unit Types - Emission Rates'!#REF!)</f>
        <v>#REF!</v>
      </c>
      <c r="E2070" s="269" t="e">
        <f>IF('Unit Types - Emission Rates'!#REF!="","",'Unit Types - Emission Rates'!#REF!)</f>
        <v>#REF!</v>
      </c>
      <c r="F2070" s="269" t="e">
        <f>IF('Unit Types - Emission Rates'!#REF!="","",'Unit Types - Emission Rates'!#REF!)</f>
        <v>#REF!</v>
      </c>
      <c r="G2070" s="261"/>
      <c r="H2070" s="262"/>
      <c r="I2070" s="259"/>
    </row>
    <row r="2071" spans="1:9" x14ac:dyDescent="0.2">
      <c r="A2071" s="265" t="s">
        <v>433</v>
      </c>
      <c r="B2071" s="269" t="e">
        <f>IF('Unit Types - Emission Rates'!#REF!=0,"",'Unit Types - Emission Rates'!#REF!)</f>
        <v>#REF!</v>
      </c>
      <c r="C2071" s="269" t="e">
        <f>IF('Unit Types - Emission Rates'!#REF!=0,"",'Unit Types - Emission Rates'!#REF!)</f>
        <v>#REF!</v>
      </c>
      <c r="D2071" s="269" t="e">
        <f>IF('Unit Types - Emission Rates'!#REF!=0,"",'Unit Types - Emission Rates'!#REF!)</f>
        <v>#REF!</v>
      </c>
      <c r="E2071" s="269" t="e">
        <f>IF('Unit Types - Emission Rates'!#REF!="","",'Unit Types - Emission Rates'!#REF!)</f>
        <v>#REF!</v>
      </c>
      <c r="F2071" s="269" t="e">
        <f>IF('Unit Types - Emission Rates'!#REF!="","",'Unit Types - Emission Rates'!#REF!)</f>
        <v>#REF!</v>
      </c>
      <c r="G2071" s="261"/>
      <c r="H2071" s="262"/>
      <c r="I2071" s="259"/>
    </row>
    <row r="2072" spans="1:9" x14ac:dyDescent="0.2">
      <c r="A2072" s="265" t="s">
        <v>433</v>
      </c>
      <c r="B2072" s="269" t="e">
        <f>IF('Unit Types - Emission Rates'!#REF!=0,"",'Unit Types - Emission Rates'!#REF!)</f>
        <v>#REF!</v>
      </c>
      <c r="C2072" s="269" t="e">
        <f>IF('Unit Types - Emission Rates'!#REF!=0,"",'Unit Types - Emission Rates'!#REF!)</f>
        <v>#REF!</v>
      </c>
      <c r="D2072" s="269" t="e">
        <f>IF('Unit Types - Emission Rates'!#REF!=0,"",'Unit Types - Emission Rates'!#REF!)</f>
        <v>#REF!</v>
      </c>
      <c r="E2072" s="269" t="e">
        <f>IF('Unit Types - Emission Rates'!#REF!="","",'Unit Types - Emission Rates'!#REF!)</f>
        <v>#REF!</v>
      </c>
      <c r="F2072" s="269" t="e">
        <f>IF('Unit Types - Emission Rates'!#REF!="","",'Unit Types - Emission Rates'!#REF!)</f>
        <v>#REF!</v>
      </c>
      <c r="G2072" s="261"/>
      <c r="H2072" s="262"/>
      <c r="I2072" s="259"/>
    </row>
    <row r="2073" spans="1:9" x14ac:dyDescent="0.2">
      <c r="A2073" s="265" t="s">
        <v>433</v>
      </c>
      <c r="B2073" s="269" t="e">
        <f>IF('Unit Types - Emission Rates'!#REF!=0,"",'Unit Types - Emission Rates'!#REF!)</f>
        <v>#REF!</v>
      </c>
      <c r="C2073" s="269" t="e">
        <f>IF('Unit Types - Emission Rates'!#REF!=0,"",'Unit Types - Emission Rates'!#REF!)</f>
        <v>#REF!</v>
      </c>
      <c r="D2073" s="269" t="e">
        <f>IF('Unit Types - Emission Rates'!#REF!=0,"",'Unit Types - Emission Rates'!#REF!)</f>
        <v>#REF!</v>
      </c>
      <c r="E2073" s="269" t="e">
        <f>IF('Unit Types - Emission Rates'!#REF!="","",'Unit Types - Emission Rates'!#REF!)</f>
        <v>#REF!</v>
      </c>
      <c r="F2073" s="269" t="e">
        <f>IF('Unit Types - Emission Rates'!#REF!="","",'Unit Types - Emission Rates'!#REF!)</f>
        <v>#REF!</v>
      </c>
      <c r="G2073" s="261"/>
      <c r="H2073" s="262"/>
      <c r="I2073" s="259"/>
    </row>
    <row r="2074" spans="1:9" x14ac:dyDescent="0.2">
      <c r="A2074" s="265" t="s">
        <v>433</v>
      </c>
      <c r="B2074" s="269" t="e">
        <f>IF('Unit Types - Emission Rates'!#REF!=0,"",'Unit Types - Emission Rates'!#REF!)</f>
        <v>#REF!</v>
      </c>
      <c r="C2074" s="269" t="e">
        <f>IF('Unit Types - Emission Rates'!#REF!=0,"",'Unit Types - Emission Rates'!#REF!)</f>
        <v>#REF!</v>
      </c>
      <c r="D2074" s="269" t="e">
        <f>IF('Unit Types - Emission Rates'!#REF!=0,"",'Unit Types - Emission Rates'!#REF!)</f>
        <v>#REF!</v>
      </c>
      <c r="E2074" s="269" t="e">
        <f>IF('Unit Types - Emission Rates'!#REF!="","",'Unit Types - Emission Rates'!#REF!)</f>
        <v>#REF!</v>
      </c>
      <c r="F2074" s="269" t="e">
        <f>IF('Unit Types - Emission Rates'!#REF!="","",'Unit Types - Emission Rates'!#REF!)</f>
        <v>#REF!</v>
      </c>
      <c r="G2074" s="261"/>
      <c r="H2074" s="262"/>
      <c r="I2074" s="259"/>
    </row>
    <row r="2075" spans="1:9" x14ac:dyDescent="0.2">
      <c r="A2075" s="265" t="s">
        <v>433</v>
      </c>
      <c r="B2075" s="269" t="e">
        <f>IF('Unit Types - Emission Rates'!#REF!=0,"",'Unit Types - Emission Rates'!#REF!)</f>
        <v>#REF!</v>
      </c>
      <c r="C2075" s="269" t="e">
        <f>IF('Unit Types - Emission Rates'!#REF!=0,"",'Unit Types - Emission Rates'!#REF!)</f>
        <v>#REF!</v>
      </c>
      <c r="D2075" s="269" t="e">
        <f>IF('Unit Types - Emission Rates'!#REF!=0,"",'Unit Types - Emission Rates'!#REF!)</f>
        <v>#REF!</v>
      </c>
      <c r="E2075" s="269" t="e">
        <f>IF('Unit Types - Emission Rates'!#REF!="","",'Unit Types - Emission Rates'!#REF!)</f>
        <v>#REF!</v>
      </c>
      <c r="F2075" s="269" t="e">
        <f>IF('Unit Types - Emission Rates'!#REF!="","",'Unit Types - Emission Rates'!#REF!)</f>
        <v>#REF!</v>
      </c>
      <c r="G2075" s="261"/>
      <c r="H2075" s="262"/>
      <c r="I2075" s="259"/>
    </row>
    <row r="2076" spans="1:9" x14ac:dyDescent="0.2">
      <c r="A2076" s="265" t="s">
        <v>433</v>
      </c>
      <c r="B2076" s="269" t="e">
        <f>IF('Unit Types - Emission Rates'!#REF!=0,"",'Unit Types - Emission Rates'!#REF!)</f>
        <v>#REF!</v>
      </c>
      <c r="C2076" s="269" t="e">
        <f>IF('Unit Types - Emission Rates'!#REF!=0,"",'Unit Types - Emission Rates'!#REF!)</f>
        <v>#REF!</v>
      </c>
      <c r="D2076" s="269" t="e">
        <f>IF('Unit Types - Emission Rates'!#REF!=0,"",'Unit Types - Emission Rates'!#REF!)</f>
        <v>#REF!</v>
      </c>
      <c r="E2076" s="269" t="e">
        <f>IF('Unit Types - Emission Rates'!#REF!="","",'Unit Types - Emission Rates'!#REF!)</f>
        <v>#REF!</v>
      </c>
      <c r="F2076" s="269" t="e">
        <f>IF('Unit Types - Emission Rates'!#REF!="","",'Unit Types - Emission Rates'!#REF!)</f>
        <v>#REF!</v>
      </c>
      <c r="G2076" s="261"/>
      <c r="H2076" s="262"/>
      <c r="I2076" s="259"/>
    </row>
    <row r="2077" spans="1:9" x14ac:dyDescent="0.2">
      <c r="A2077" s="265" t="s">
        <v>433</v>
      </c>
      <c r="B2077" s="269" t="e">
        <f>IF('Unit Types - Emission Rates'!#REF!=0,"",'Unit Types - Emission Rates'!#REF!)</f>
        <v>#REF!</v>
      </c>
      <c r="C2077" s="269" t="e">
        <f>IF('Unit Types - Emission Rates'!#REF!=0,"",'Unit Types - Emission Rates'!#REF!)</f>
        <v>#REF!</v>
      </c>
      <c r="D2077" s="269" t="e">
        <f>IF('Unit Types - Emission Rates'!#REF!=0,"",'Unit Types - Emission Rates'!#REF!)</f>
        <v>#REF!</v>
      </c>
      <c r="E2077" s="269" t="e">
        <f>IF('Unit Types - Emission Rates'!#REF!="","",'Unit Types - Emission Rates'!#REF!)</f>
        <v>#REF!</v>
      </c>
      <c r="F2077" s="269" t="e">
        <f>IF('Unit Types - Emission Rates'!#REF!="","",'Unit Types - Emission Rates'!#REF!)</f>
        <v>#REF!</v>
      </c>
      <c r="G2077" s="261"/>
      <c r="H2077" s="262"/>
      <c r="I2077" s="259"/>
    </row>
    <row r="2078" spans="1:9" x14ac:dyDescent="0.2">
      <c r="A2078" s="265" t="s">
        <v>433</v>
      </c>
      <c r="B2078" s="269" t="e">
        <f>IF('Unit Types - Emission Rates'!#REF!=0,"",'Unit Types - Emission Rates'!#REF!)</f>
        <v>#REF!</v>
      </c>
      <c r="C2078" s="269" t="e">
        <f>IF('Unit Types - Emission Rates'!#REF!=0,"",'Unit Types - Emission Rates'!#REF!)</f>
        <v>#REF!</v>
      </c>
      <c r="D2078" s="269" t="e">
        <f>IF('Unit Types - Emission Rates'!#REF!=0,"",'Unit Types - Emission Rates'!#REF!)</f>
        <v>#REF!</v>
      </c>
      <c r="E2078" s="269" t="e">
        <f>IF('Unit Types - Emission Rates'!#REF!="","",'Unit Types - Emission Rates'!#REF!)</f>
        <v>#REF!</v>
      </c>
      <c r="F2078" s="269" t="e">
        <f>IF('Unit Types - Emission Rates'!#REF!="","",'Unit Types - Emission Rates'!#REF!)</f>
        <v>#REF!</v>
      </c>
      <c r="G2078" s="261"/>
      <c r="H2078" s="262"/>
      <c r="I2078" s="259"/>
    </row>
    <row r="2079" spans="1:9" x14ac:dyDescent="0.2">
      <c r="A2079" s="265" t="s">
        <v>433</v>
      </c>
      <c r="B2079" s="269" t="e">
        <f>IF('Unit Types - Emission Rates'!#REF!=0,"",'Unit Types - Emission Rates'!#REF!)</f>
        <v>#REF!</v>
      </c>
      <c r="C2079" s="269" t="e">
        <f>IF('Unit Types - Emission Rates'!#REF!=0,"",'Unit Types - Emission Rates'!#REF!)</f>
        <v>#REF!</v>
      </c>
      <c r="D2079" s="269" t="e">
        <f>IF('Unit Types - Emission Rates'!#REF!=0,"",'Unit Types - Emission Rates'!#REF!)</f>
        <v>#REF!</v>
      </c>
      <c r="E2079" s="269" t="e">
        <f>IF('Unit Types - Emission Rates'!#REF!="","",'Unit Types - Emission Rates'!#REF!)</f>
        <v>#REF!</v>
      </c>
      <c r="F2079" s="269" t="e">
        <f>IF('Unit Types - Emission Rates'!#REF!="","",'Unit Types - Emission Rates'!#REF!)</f>
        <v>#REF!</v>
      </c>
      <c r="G2079" s="261"/>
      <c r="H2079" s="262"/>
      <c r="I2079" s="259"/>
    </row>
    <row r="2080" spans="1:9" x14ac:dyDescent="0.2">
      <c r="A2080" s="265" t="s">
        <v>433</v>
      </c>
      <c r="B2080" s="269" t="e">
        <f>IF('Unit Types - Emission Rates'!#REF!=0,"",'Unit Types - Emission Rates'!#REF!)</f>
        <v>#REF!</v>
      </c>
      <c r="C2080" s="269" t="e">
        <f>IF('Unit Types - Emission Rates'!#REF!=0,"",'Unit Types - Emission Rates'!#REF!)</f>
        <v>#REF!</v>
      </c>
      <c r="D2080" s="269" t="e">
        <f>IF('Unit Types - Emission Rates'!#REF!=0,"",'Unit Types - Emission Rates'!#REF!)</f>
        <v>#REF!</v>
      </c>
      <c r="E2080" s="269" t="e">
        <f>IF('Unit Types - Emission Rates'!#REF!="","",'Unit Types - Emission Rates'!#REF!)</f>
        <v>#REF!</v>
      </c>
      <c r="F2080" s="269" t="e">
        <f>IF('Unit Types - Emission Rates'!#REF!="","",'Unit Types - Emission Rates'!#REF!)</f>
        <v>#REF!</v>
      </c>
      <c r="G2080" s="261"/>
      <c r="H2080" s="262"/>
      <c r="I2080" s="259"/>
    </row>
    <row r="2081" spans="1:9" x14ac:dyDescent="0.2">
      <c r="A2081" s="265" t="s">
        <v>433</v>
      </c>
      <c r="B2081" s="269" t="e">
        <f>IF('Unit Types - Emission Rates'!#REF!=0,"",'Unit Types - Emission Rates'!#REF!)</f>
        <v>#REF!</v>
      </c>
      <c r="C2081" s="269" t="e">
        <f>IF('Unit Types - Emission Rates'!#REF!=0,"",'Unit Types - Emission Rates'!#REF!)</f>
        <v>#REF!</v>
      </c>
      <c r="D2081" s="269" t="e">
        <f>IF('Unit Types - Emission Rates'!#REF!=0,"",'Unit Types - Emission Rates'!#REF!)</f>
        <v>#REF!</v>
      </c>
      <c r="E2081" s="269" t="e">
        <f>IF('Unit Types - Emission Rates'!#REF!="","",'Unit Types - Emission Rates'!#REF!)</f>
        <v>#REF!</v>
      </c>
      <c r="F2081" s="269" t="e">
        <f>IF('Unit Types - Emission Rates'!#REF!="","",'Unit Types - Emission Rates'!#REF!)</f>
        <v>#REF!</v>
      </c>
      <c r="G2081" s="261"/>
      <c r="H2081" s="262"/>
      <c r="I2081" s="259"/>
    </row>
    <row r="2082" spans="1:9" x14ac:dyDescent="0.2">
      <c r="A2082" s="265" t="s">
        <v>433</v>
      </c>
      <c r="B2082" s="269" t="e">
        <f>IF('Unit Types - Emission Rates'!#REF!=0,"",'Unit Types - Emission Rates'!#REF!)</f>
        <v>#REF!</v>
      </c>
      <c r="C2082" s="269" t="e">
        <f>IF('Unit Types - Emission Rates'!#REF!=0,"",'Unit Types - Emission Rates'!#REF!)</f>
        <v>#REF!</v>
      </c>
      <c r="D2082" s="269" t="e">
        <f>IF('Unit Types - Emission Rates'!#REF!=0,"",'Unit Types - Emission Rates'!#REF!)</f>
        <v>#REF!</v>
      </c>
      <c r="E2082" s="269" t="e">
        <f>IF('Unit Types - Emission Rates'!#REF!="","",'Unit Types - Emission Rates'!#REF!)</f>
        <v>#REF!</v>
      </c>
      <c r="F2082" s="269" t="e">
        <f>IF('Unit Types - Emission Rates'!#REF!="","",'Unit Types - Emission Rates'!#REF!)</f>
        <v>#REF!</v>
      </c>
      <c r="G2082" s="261"/>
      <c r="H2082" s="262"/>
      <c r="I2082" s="259"/>
    </row>
    <row r="2083" spans="1:9" x14ac:dyDescent="0.2">
      <c r="A2083" s="265" t="s">
        <v>433</v>
      </c>
      <c r="B2083" s="269" t="e">
        <f>IF('Unit Types - Emission Rates'!#REF!=0,"",'Unit Types - Emission Rates'!#REF!)</f>
        <v>#REF!</v>
      </c>
      <c r="C2083" s="269" t="e">
        <f>IF('Unit Types - Emission Rates'!#REF!=0,"",'Unit Types - Emission Rates'!#REF!)</f>
        <v>#REF!</v>
      </c>
      <c r="D2083" s="269" t="e">
        <f>IF('Unit Types - Emission Rates'!#REF!=0,"",'Unit Types - Emission Rates'!#REF!)</f>
        <v>#REF!</v>
      </c>
      <c r="E2083" s="269" t="e">
        <f>IF('Unit Types - Emission Rates'!#REF!="","",'Unit Types - Emission Rates'!#REF!)</f>
        <v>#REF!</v>
      </c>
      <c r="F2083" s="269" t="e">
        <f>IF('Unit Types - Emission Rates'!#REF!="","",'Unit Types - Emission Rates'!#REF!)</f>
        <v>#REF!</v>
      </c>
      <c r="G2083" s="261"/>
      <c r="H2083" s="262"/>
      <c r="I2083" s="259"/>
    </row>
    <row r="2084" spans="1:9" x14ac:dyDescent="0.2">
      <c r="A2084" s="265" t="s">
        <v>433</v>
      </c>
      <c r="B2084" s="269" t="e">
        <f>IF('Unit Types - Emission Rates'!#REF!=0,"",'Unit Types - Emission Rates'!#REF!)</f>
        <v>#REF!</v>
      </c>
      <c r="C2084" s="269" t="e">
        <f>IF('Unit Types - Emission Rates'!#REF!=0,"",'Unit Types - Emission Rates'!#REF!)</f>
        <v>#REF!</v>
      </c>
      <c r="D2084" s="269" t="e">
        <f>IF('Unit Types - Emission Rates'!#REF!=0,"",'Unit Types - Emission Rates'!#REF!)</f>
        <v>#REF!</v>
      </c>
      <c r="E2084" s="269" t="e">
        <f>IF('Unit Types - Emission Rates'!#REF!="","",'Unit Types - Emission Rates'!#REF!)</f>
        <v>#REF!</v>
      </c>
      <c r="F2084" s="269" t="e">
        <f>IF('Unit Types - Emission Rates'!#REF!="","",'Unit Types - Emission Rates'!#REF!)</f>
        <v>#REF!</v>
      </c>
      <c r="G2084" s="261"/>
      <c r="H2084" s="262"/>
      <c r="I2084" s="259"/>
    </row>
    <row r="2085" spans="1:9" x14ac:dyDescent="0.2">
      <c r="A2085" s="265" t="s">
        <v>433</v>
      </c>
      <c r="B2085" s="269" t="e">
        <f>IF('Unit Types - Emission Rates'!#REF!=0,"",'Unit Types - Emission Rates'!#REF!)</f>
        <v>#REF!</v>
      </c>
      <c r="C2085" s="269" t="e">
        <f>IF('Unit Types - Emission Rates'!#REF!=0,"",'Unit Types - Emission Rates'!#REF!)</f>
        <v>#REF!</v>
      </c>
      <c r="D2085" s="269" t="e">
        <f>IF('Unit Types - Emission Rates'!#REF!=0,"",'Unit Types - Emission Rates'!#REF!)</f>
        <v>#REF!</v>
      </c>
      <c r="E2085" s="269" t="e">
        <f>IF('Unit Types - Emission Rates'!#REF!="","",'Unit Types - Emission Rates'!#REF!)</f>
        <v>#REF!</v>
      </c>
      <c r="F2085" s="269" t="e">
        <f>IF('Unit Types - Emission Rates'!#REF!="","",'Unit Types - Emission Rates'!#REF!)</f>
        <v>#REF!</v>
      </c>
      <c r="G2085" s="261"/>
      <c r="H2085" s="262"/>
      <c r="I2085" s="259"/>
    </row>
    <row r="2086" spans="1:9" x14ac:dyDescent="0.2">
      <c r="A2086" s="265" t="s">
        <v>433</v>
      </c>
      <c r="B2086" s="269" t="e">
        <f>IF('Unit Types - Emission Rates'!#REF!=0,"",'Unit Types - Emission Rates'!#REF!)</f>
        <v>#REF!</v>
      </c>
      <c r="C2086" s="269" t="e">
        <f>IF('Unit Types - Emission Rates'!#REF!=0,"",'Unit Types - Emission Rates'!#REF!)</f>
        <v>#REF!</v>
      </c>
      <c r="D2086" s="269" t="e">
        <f>IF('Unit Types - Emission Rates'!#REF!=0,"",'Unit Types - Emission Rates'!#REF!)</f>
        <v>#REF!</v>
      </c>
      <c r="E2086" s="269" t="e">
        <f>IF('Unit Types - Emission Rates'!#REF!="","",'Unit Types - Emission Rates'!#REF!)</f>
        <v>#REF!</v>
      </c>
      <c r="F2086" s="269" t="e">
        <f>IF('Unit Types - Emission Rates'!#REF!="","",'Unit Types - Emission Rates'!#REF!)</f>
        <v>#REF!</v>
      </c>
      <c r="G2086" s="261"/>
      <c r="H2086" s="262"/>
      <c r="I2086" s="259"/>
    </row>
    <row r="2087" spans="1:9" x14ac:dyDescent="0.2">
      <c r="A2087" s="265" t="s">
        <v>433</v>
      </c>
      <c r="B2087" s="269" t="e">
        <f>IF('Unit Types - Emission Rates'!#REF!=0,"",'Unit Types - Emission Rates'!#REF!)</f>
        <v>#REF!</v>
      </c>
      <c r="C2087" s="269" t="e">
        <f>IF('Unit Types - Emission Rates'!#REF!=0,"",'Unit Types - Emission Rates'!#REF!)</f>
        <v>#REF!</v>
      </c>
      <c r="D2087" s="269" t="e">
        <f>IF('Unit Types - Emission Rates'!#REF!=0,"",'Unit Types - Emission Rates'!#REF!)</f>
        <v>#REF!</v>
      </c>
      <c r="E2087" s="269" t="e">
        <f>IF('Unit Types - Emission Rates'!#REF!="","",'Unit Types - Emission Rates'!#REF!)</f>
        <v>#REF!</v>
      </c>
      <c r="F2087" s="269" t="e">
        <f>IF('Unit Types - Emission Rates'!#REF!="","",'Unit Types - Emission Rates'!#REF!)</f>
        <v>#REF!</v>
      </c>
      <c r="G2087" s="261"/>
      <c r="H2087" s="262"/>
      <c r="I2087" s="259"/>
    </row>
    <row r="2088" spans="1:9" x14ac:dyDescent="0.2">
      <c r="A2088" s="265" t="s">
        <v>433</v>
      </c>
      <c r="B2088" s="269" t="e">
        <f>IF('Unit Types - Emission Rates'!#REF!=0,"",'Unit Types - Emission Rates'!#REF!)</f>
        <v>#REF!</v>
      </c>
      <c r="C2088" s="269" t="e">
        <f>IF('Unit Types - Emission Rates'!#REF!=0,"",'Unit Types - Emission Rates'!#REF!)</f>
        <v>#REF!</v>
      </c>
      <c r="D2088" s="269" t="e">
        <f>IF('Unit Types - Emission Rates'!#REF!=0,"",'Unit Types - Emission Rates'!#REF!)</f>
        <v>#REF!</v>
      </c>
      <c r="E2088" s="269" t="e">
        <f>IF('Unit Types - Emission Rates'!#REF!="","",'Unit Types - Emission Rates'!#REF!)</f>
        <v>#REF!</v>
      </c>
      <c r="F2088" s="269" t="e">
        <f>IF('Unit Types - Emission Rates'!#REF!="","",'Unit Types - Emission Rates'!#REF!)</f>
        <v>#REF!</v>
      </c>
      <c r="G2088" s="261"/>
      <c r="H2088" s="262"/>
      <c r="I2088" s="259"/>
    </row>
    <row r="2089" spans="1:9" x14ac:dyDescent="0.2">
      <c r="A2089" s="265" t="s">
        <v>433</v>
      </c>
      <c r="B2089" s="269" t="e">
        <f>IF('Unit Types - Emission Rates'!#REF!=0,"",'Unit Types - Emission Rates'!#REF!)</f>
        <v>#REF!</v>
      </c>
      <c r="C2089" s="269" t="e">
        <f>IF('Unit Types - Emission Rates'!#REF!=0,"",'Unit Types - Emission Rates'!#REF!)</f>
        <v>#REF!</v>
      </c>
      <c r="D2089" s="269" t="e">
        <f>IF('Unit Types - Emission Rates'!#REF!=0,"",'Unit Types - Emission Rates'!#REF!)</f>
        <v>#REF!</v>
      </c>
      <c r="E2089" s="269" t="e">
        <f>IF('Unit Types - Emission Rates'!#REF!="","",'Unit Types - Emission Rates'!#REF!)</f>
        <v>#REF!</v>
      </c>
      <c r="F2089" s="269" t="e">
        <f>IF('Unit Types - Emission Rates'!#REF!="","",'Unit Types - Emission Rates'!#REF!)</f>
        <v>#REF!</v>
      </c>
      <c r="G2089" s="261"/>
      <c r="H2089" s="262"/>
      <c r="I2089" s="259"/>
    </row>
    <row r="2090" spans="1:9" x14ac:dyDescent="0.2">
      <c r="A2090" s="265" t="s">
        <v>433</v>
      </c>
      <c r="B2090" s="269" t="e">
        <f>IF('Unit Types - Emission Rates'!#REF!=0,"",'Unit Types - Emission Rates'!#REF!)</f>
        <v>#REF!</v>
      </c>
      <c r="C2090" s="269" t="e">
        <f>IF('Unit Types - Emission Rates'!#REF!=0,"",'Unit Types - Emission Rates'!#REF!)</f>
        <v>#REF!</v>
      </c>
      <c r="D2090" s="269" t="e">
        <f>IF('Unit Types - Emission Rates'!#REF!=0,"",'Unit Types - Emission Rates'!#REF!)</f>
        <v>#REF!</v>
      </c>
      <c r="E2090" s="269" t="e">
        <f>IF('Unit Types - Emission Rates'!#REF!="","",'Unit Types - Emission Rates'!#REF!)</f>
        <v>#REF!</v>
      </c>
      <c r="F2090" s="269" t="e">
        <f>IF('Unit Types - Emission Rates'!#REF!="","",'Unit Types - Emission Rates'!#REF!)</f>
        <v>#REF!</v>
      </c>
      <c r="G2090" s="261"/>
      <c r="H2090" s="262"/>
      <c r="I2090" s="259"/>
    </row>
    <row r="2091" spans="1:9" x14ac:dyDescent="0.2">
      <c r="A2091" s="265" t="s">
        <v>433</v>
      </c>
      <c r="B2091" s="269" t="e">
        <f>IF('Unit Types - Emission Rates'!#REF!=0,"",'Unit Types - Emission Rates'!#REF!)</f>
        <v>#REF!</v>
      </c>
      <c r="C2091" s="269" t="e">
        <f>IF('Unit Types - Emission Rates'!#REF!=0,"",'Unit Types - Emission Rates'!#REF!)</f>
        <v>#REF!</v>
      </c>
      <c r="D2091" s="269" t="e">
        <f>IF('Unit Types - Emission Rates'!#REF!=0,"",'Unit Types - Emission Rates'!#REF!)</f>
        <v>#REF!</v>
      </c>
      <c r="E2091" s="269" t="e">
        <f>IF('Unit Types - Emission Rates'!#REF!="","",'Unit Types - Emission Rates'!#REF!)</f>
        <v>#REF!</v>
      </c>
      <c r="F2091" s="269" t="e">
        <f>IF('Unit Types - Emission Rates'!#REF!="","",'Unit Types - Emission Rates'!#REF!)</f>
        <v>#REF!</v>
      </c>
      <c r="G2091" s="261"/>
      <c r="H2091" s="262"/>
      <c r="I2091" s="259"/>
    </row>
    <row r="2092" spans="1:9" x14ac:dyDescent="0.2">
      <c r="A2092" s="265" t="s">
        <v>433</v>
      </c>
      <c r="B2092" s="269" t="e">
        <f>IF('Unit Types - Emission Rates'!#REF!=0,"",'Unit Types - Emission Rates'!#REF!)</f>
        <v>#REF!</v>
      </c>
      <c r="C2092" s="269" t="e">
        <f>IF('Unit Types - Emission Rates'!#REF!=0,"",'Unit Types - Emission Rates'!#REF!)</f>
        <v>#REF!</v>
      </c>
      <c r="D2092" s="269" t="e">
        <f>IF('Unit Types - Emission Rates'!#REF!=0,"",'Unit Types - Emission Rates'!#REF!)</f>
        <v>#REF!</v>
      </c>
      <c r="E2092" s="269" t="e">
        <f>IF('Unit Types - Emission Rates'!#REF!="","",'Unit Types - Emission Rates'!#REF!)</f>
        <v>#REF!</v>
      </c>
      <c r="F2092" s="269" t="e">
        <f>IF('Unit Types - Emission Rates'!#REF!="","",'Unit Types - Emission Rates'!#REF!)</f>
        <v>#REF!</v>
      </c>
      <c r="G2092" s="261"/>
      <c r="H2092" s="262"/>
      <c r="I2092" s="259"/>
    </row>
    <row r="2093" spans="1:9" x14ac:dyDescent="0.2">
      <c r="A2093" s="265" t="s">
        <v>433</v>
      </c>
      <c r="B2093" s="269" t="e">
        <f>IF('Unit Types - Emission Rates'!#REF!=0,"",'Unit Types - Emission Rates'!#REF!)</f>
        <v>#REF!</v>
      </c>
      <c r="C2093" s="269" t="e">
        <f>IF('Unit Types - Emission Rates'!#REF!=0,"",'Unit Types - Emission Rates'!#REF!)</f>
        <v>#REF!</v>
      </c>
      <c r="D2093" s="269" t="e">
        <f>IF('Unit Types - Emission Rates'!#REF!=0,"",'Unit Types - Emission Rates'!#REF!)</f>
        <v>#REF!</v>
      </c>
      <c r="E2093" s="269" t="e">
        <f>IF('Unit Types - Emission Rates'!#REF!="","",'Unit Types - Emission Rates'!#REF!)</f>
        <v>#REF!</v>
      </c>
      <c r="F2093" s="269" t="e">
        <f>IF('Unit Types - Emission Rates'!#REF!="","",'Unit Types - Emission Rates'!#REF!)</f>
        <v>#REF!</v>
      </c>
      <c r="G2093" s="261"/>
      <c r="H2093" s="262"/>
      <c r="I2093" s="259"/>
    </row>
    <row r="2094" spans="1:9" x14ac:dyDescent="0.2">
      <c r="A2094" s="265" t="s">
        <v>433</v>
      </c>
      <c r="B2094" s="269" t="e">
        <f>IF('Unit Types - Emission Rates'!#REF!=0,"",'Unit Types - Emission Rates'!#REF!)</f>
        <v>#REF!</v>
      </c>
      <c r="C2094" s="269" t="e">
        <f>IF('Unit Types - Emission Rates'!#REF!=0,"",'Unit Types - Emission Rates'!#REF!)</f>
        <v>#REF!</v>
      </c>
      <c r="D2094" s="269" t="e">
        <f>IF('Unit Types - Emission Rates'!#REF!=0,"",'Unit Types - Emission Rates'!#REF!)</f>
        <v>#REF!</v>
      </c>
      <c r="E2094" s="269" t="e">
        <f>IF('Unit Types - Emission Rates'!#REF!="","",'Unit Types - Emission Rates'!#REF!)</f>
        <v>#REF!</v>
      </c>
      <c r="F2094" s="269" t="e">
        <f>IF('Unit Types - Emission Rates'!#REF!="","",'Unit Types - Emission Rates'!#REF!)</f>
        <v>#REF!</v>
      </c>
      <c r="G2094" s="261"/>
      <c r="H2094" s="262"/>
      <c r="I2094" s="259"/>
    </row>
    <row r="2095" spans="1:9" x14ac:dyDescent="0.2">
      <c r="A2095" s="265" t="s">
        <v>433</v>
      </c>
      <c r="B2095" s="269" t="e">
        <f>IF('Unit Types - Emission Rates'!#REF!=0,"",'Unit Types - Emission Rates'!#REF!)</f>
        <v>#REF!</v>
      </c>
      <c r="C2095" s="269" t="e">
        <f>IF('Unit Types - Emission Rates'!#REF!=0,"",'Unit Types - Emission Rates'!#REF!)</f>
        <v>#REF!</v>
      </c>
      <c r="D2095" s="269" t="e">
        <f>IF('Unit Types - Emission Rates'!#REF!=0,"",'Unit Types - Emission Rates'!#REF!)</f>
        <v>#REF!</v>
      </c>
      <c r="E2095" s="269" t="e">
        <f>IF('Unit Types - Emission Rates'!#REF!="","",'Unit Types - Emission Rates'!#REF!)</f>
        <v>#REF!</v>
      </c>
      <c r="F2095" s="269" t="e">
        <f>IF('Unit Types - Emission Rates'!#REF!="","",'Unit Types - Emission Rates'!#REF!)</f>
        <v>#REF!</v>
      </c>
      <c r="G2095" s="261"/>
      <c r="H2095" s="262"/>
      <c r="I2095" s="259"/>
    </row>
    <row r="2096" spans="1:9" x14ac:dyDescent="0.2">
      <c r="A2096" s="265" t="s">
        <v>433</v>
      </c>
      <c r="B2096" s="269" t="e">
        <f>IF('Unit Types - Emission Rates'!#REF!=0,"",'Unit Types - Emission Rates'!#REF!)</f>
        <v>#REF!</v>
      </c>
      <c r="C2096" s="269" t="e">
        <f>IF('Unit Types - Emission Rates'!#REF!=0,"",'Unit Types - Emission Rates'!#REF!)</f>
        <v>#REF!</v>
      </c>
      <c r="D2096" s="269" t="e">
        <f>IF('Unit Types - Emission Rates'!#REF!=0,"",'Unit Types - Emission Rates'!#REF!)</f>
        <v>#REF!</v>
      </c>
      <c r="E2096" s="269" t="e">
        <f>IF('Unit Types - Emission Rates'!#REF!="","",'Unit Types - Emission Rates'!#REF!)</f>
        <v>#REF!</v>
      </c>
      <c r="F2096" s="269" t="e">
        <f>IF('Unit Types - Emission Rates'!#REF!="","",'Unit Types - Emission Rates'!#REF!)</f>
        <v>#REF!</v>
      </c>
      <c r="G2096" s="261"/>
      <c r="H2096" s="262"/>
      <c r="I2096" s="259"/>
    </row>
    <row r="2097" spans="1:9" x14ac:dyDescent="0.2">
      <c r="A2097" s="265" t="s">
        <v>433</v>
      </c>
      <c r="B2097" s="269" t="e">
        <f>IF('Unit Types - Emission Rates'!#REF!=0,"",'Unit Types - Emission Rates'!#REF!)</f>
        <v>#REF!</v>
      </c>
      <c r="C2097" s="269" t="e">
        <f>IF('Unit Types - Emission Rates'!#REF!=0,"",'Unit Types - Emission Rates'!#REF!)</f>
        <v>#REF!</v>
      </c>
      <c r="D2097" s="269" t="e">
        <f>IF('Unit Types - Emission Rates'!#REF!=0,"",'Unit Types - Emission Rates'!#REF!)</f>
        <v>#REF!</v>
      </c>
      <c r="E2097" s="269" t="e">
        <f>IF('Unit Types - Emission Rates'!#REF!="","",'Unit Types - Emission Rates'!#REF!)</f>
        <v>#REF!</v>
      </c>
      <c r="F2097" s="269" t="e">
        <f>IF('Unit Types - Emission Rates'!#REF!="","",'Unit Types - Emission Rates'!#REF!)</f>
        <v>#REF!</v>
      </c>
      <c r="G2097" s="261"/>
      <c r="H2097" s="262"/>
      <c r="I2097" s="259"/>
    </row>
    <row r="2098" spans="1:9" x14ac:dyDescent="0.2">
      <c r="A2098" s="265" t="s">
        <v>433</v>
      </c>
      <c r="B2098" s="269" t="e">
        <f>IF('Unit Types - Emission Rates'!#REF!=0,"",'Unit Types - Emission Rates'!#REF!)</f>
        <v>#REF!</v>
      </c>
      <c r="C2098" s="269" t="e">
        <f>IF('Unit Types - Emission Rates'!#REF!=0,"",'Unit Types - Emission Rates'!#REF!)</f>
        <v>#REF!</v>
      </c>
      <c r="D2098" s="269" t="e">
        <f>IF('Unit Types - Emission Rates'!#REF!=0,"",'Unit Types - Emission Rates'!#REF!)</f>
        <v>#REF!</v>
      </c>
      <c r="E2098" s="269" t="e">
        <f>IF('Unit Types - Emission Rates'!#REF!="","",'Unit Types - Emission Rates'!#REF!)</f>
        <v>#REF!</v>
      </c>
      <c r="F2098" s="269" t="e">
        <f>IF('Unit Types - Emission Rates'!#REF!="","",'Unit Types - Emission Rates'!#REF!)</f>
        <v>#REF!</v>
      </c>
      <c r="G2098" s="261"/>
      <c r="H2098" s="262"/>
      <c r="I2098" s="259"/>
    </row>
    <row r="2099" spans="1:9" x14ac:dyDescent="0.2">
      <c r="A2099" s="265" t="s">
        <v>433</v>
      </c>
      <c r="B2099" s="269" t="e">
        <f>IF('Unit Types - Emission Rates'!#REF!=0,"",'Unit Types - Emission Rates'!#REF!)</f>
        <v>#REF!</v>
      </c>
      <c r="C2099" s="269" t="e">
        <f>IF('Unit Types - Emission Rates'!#REF!=0,"",'Unit Types - Emission Rates'!#REF!)</f>
        <v>#REF!</v>
      </c>
      <c r="D2099" s="269" t="e">
        <f>IF('Unit Types - Emission Rates'!#REF!=0,"",'Unit Types - Emission Rates'!#REF!)</f>
        <v>#REF!</v>
      </c>
      <c r="E2099" s="269" t="e">
        <f>IF('Unit Types - Emission Rates'!#REF!="","",'Unit Types - Emission Rates'!#REF!)</f>
        <v>#REF!</v>
      </c>
      <c r="F2099" s="269" t="e">
        <f>IF('Unit Types - Emission Rates'!#REF!="","",'Unit Types - Emission Rates'!#REF!)</f>
        <v>#REF!</v>
      </c>
      <c r="G2099" s="261"/>
      <c r="H2099" s="262"/>
      <c r="I2099" s="259"/>
    </row>
    <row r="2100" spans="1:9" x14ac:dyDescent="0.2">
      <c r="A2100" s="265" t="s">
        <v>433</v>
      </c>
      <c r="B2100" s="269" t="e">
        <f>IF('Unit Types - Emission Rates'!#REF!=0,"",'Unit Types - Emission Rates'!#REF!)</f>
        <v>#REF!</v>
      </c>
      <c r="C2100" s="269" t="e">
        <f>IF('Unit Types - Emission Rates'!#REF!=0,"",'Unit Types - Emission Rates'!#REF!)</f>
        <v>#REF!</v>
      </c>
      <c r="D2100" s="269" t="e">
        <f>IF('Unit Types - Emission Rates'!#REF!=0,"",'Unit Types - Emission Rates'!#REF!)</f>
        <v>#REF!</v>
      </c>
      <c r="E2100" s="269" t="e">
        <f>IF('Unit Types - Emission Rates'!#REF!="","",'Unit Types - Emission Rates'!#REF!)</f>
        <v>#REF!</v>
      </c>
      <c r="F2100" s="269" t="e">
        <f>IF('Unit Types - Emission Rates'!#REF!="","",'Unit Types - Emission Rates'!#REF!)</f>
        <v>#REF!</v>
      </c>
      <c r="G2100" s="261"/>
      <c r="H2100" s="262"/>
      <c r="I2100" s="259"/>
    </row>
    <row r="2101" spans="1:9" x14ac:dyDescent="0.2">
      <c r="A2101" s="265" t="s">
        <v>433</v>
      </c>
      <c r="B2101" s="269" t="e">
        <f>IF('Unit Types - Emission Rates'!#REF!=0,"",'Unit Types - Emission Rates'!#REF!)</f>
        <v>#REF!</v>
      </c>
      <c r="C2101" s="269" t="e">
        <f>IF('Unit Types - Emission Rates'!#REF!=0,"",'Unit Types - Emission Rates'!#REF!)</f>
        <v>#REF!</v>
      </c>
      <c r="D2101" s="269" t="e">
        <f>IF('Unit Types - Emission Rates'!#REF!=0,"",'Unit Types - Emission Rates'!#REF!)</f>
        <v>#REF!</v>
      </c>
      <c r="E2101" s="269" t="e">
        <f>IF('Unit Types - Emission Rates'!#REF!="","",'Unit Types - Emission Rates'!#REF!)</f>
        <v>#REF!</v>
      </c>
      <c r="F2101" s="269" t="e">
        <f>IF('Unit Types - Emission Rates'!#REF!="","",'Unit Types - Emission Rates'!#REF!)</f>
        <v>#REF!</v>
      </c>
      <c r="G2101" s="261"/>
      <c r="H2101" s="262"/>
      <c r="I2101" s="259"/>
    </row>
    <row r="2102" spans="1:9" x14ac:dyDescent="0.2">
      <c r="A2102" s="265" t="s">
        <v>433</v>
      </c>
      <c r="B2102" s="269" t="e">
        <f>IF('Unit Types - Emission Rates'!#REF!=0,"",'Unit Types - Emission Rates'!#REF!)</f>
        <v>#REF!</v>
      </c>
      <c r="C2102" s="269" t="e">
        <f>IF('Unit Types - Emission Rates'!#REF!=0,"",'Unit Types - Emission Rates'!#REF!)</f>
        <v>#REF!</v>
      </c>
      <c r="D2102" s="269" t="e">
        <f>IF('Unit Types - Emission Rates'!#REF!=0,"",'Unit Types - Emission Rates'!#REF!)</f>
        <v>#REF!</v>
      </c>
      <c r="E2102" s="269" t="e">
        <f>IF('Unit Types - Emission Rates'!#REF!="","",'Unit Types - Emission Rates'!#REF!)</f>
        <v>#REF!</v>
      </c>
      <c r="F2102" s="269" t="e">
        <f>IF('Unit Types - Emission Rates'!#REF!="","",'Unit Types - Emission Rates'!#REF!)</f>
        <v>#REF!</v>
      </c>
      <c r="G2102" s="261"/>
      <c r="H2102" s="262"/>
      <c r="I2102" s="259"/>
    </row>
    <row r="2103" spans="1:9" x14ac:dyDescent="0.2">
      <c r="A2103" s="265" t="s">
        <v>433</v>
      </c>
      <c r="B2103" s="269" t="e">
        <f>IF('Unit Types - Emission Rates'!#REF!=0,"",'Unit Types - Emission Rates'!#REF!)</f>
        <v>#REF!</v>
      </c>
      <c r="C2103" s="269" t="e">
        <f>IF('Unit Types - Emission Rates'!#REF!=0,"",'Unit Types - Emission Rates'!#REF!)</f>
        <v>#REF!</v>
      </c>
      <c r="D2103" s="269" t="e">
        <f>IF('Unit Types - Emission Rates'!#REF!=0,"",'Unit Types - Emission Rates'!#REF!)</f>
        <v>#REF!</v>
      </c>
      <c r="E2103" s="269" t="e">
        <f>IF('Unit Types - Emission Rates'!#REF!="","",'Unit Types - Emission Rates'!#REF!)</f>
        <v>#REF!</v>
      </c>
      <c r="F2103" s="269" t="e">
        <f>IF('Unit Types - Emission Rates'!#REF!="","",'Unit Types - Emission Rates'!#REF!)</f>
        <v>#REF!</v>
      </c>
      <c r="G2103" s="261"/>
      <c r="H2103" s="262"/>
      <c r="I2103" s="259"/>
    </row>
    <row r="2104" spans="1:9" x14ac:dyDescent="0.2">
      <c r="A2104" s="265" t="s">
        <v>433</v>
      </c>
      <c r="B2104" s="269" t="e">
        <f>IF('Unit Types - Emission Rates'!#REF!=0,"",'Unit Types - Emission Rates'!#REF!)</f>
        <v>#REF!</v>
      </c>
      <c r="C2104" s="269" t="e">
        <f>IF('Unit Types - Emission Rates'!#REF!=0,"",'Unit Types - Emission Rates'!#REF!)</f>
        <v>#REF!</v>
      </c>
      <c r="D2104" s="269" t="e">
        <f>IF('Unit Types - Emission Rates'!#REF!=0,"",'Unit Types - Emission Rates'!#REF!)</f>
        <v>#REF!</v>
      </c>
      <c r="E2104" s="269" t="e">
        <f>IF('Unit Types - Emission Rates'!#REF!="","",'Unit Types - Emission Rates'!#REF!)</f>
        <v>#REF!</v>
      </c>
      <c r="F2104" s="269" t="e">
        <f>IF('Unit Types - Emission Rates'!#REF!="","",'Unit Types - Emission Rates'!#REF!)</f>
        <v>#REF!</v>
      </c>
      <c r="G2104" s="261"/>
      <c r="H2104" s="262"/>
      <c r="I2104" s="259"/>
    </row>
    <row r="2105" spans="1:9" x14ac:dyDescent="0.2">
      <c r="A2105" s="265" t="s">
        <v>433</v>
      </c>
      <c r="B2105" s="269" t="e">
        <f>IF('Unit Types - Emission Rates'!#REF!=0,"",'Unit Types - Emission Rates'!#REF!)</f>
        <v>#REF!</v>
      </c>
      <c r="C2105" s="269" t="e">
        <f>IF('Unit Types - Emission Rates'!#REF!=0,"",'Unit Types - Emission Rates'!#REF!)</f>
        <v>#REF!</v>
      </c>
      <c r="D2105" s="269" t="e">
        <f>IF('Unit Types - Emission Rates'!#REF!=0,"",'Unit Types - Emission Rates'!#REF!)</f>
        <v>#REF!</v>
      </c>
      <c r="E2105" s="269" t="e">
        <f>IF('Unit Types - Emission Rates'!#REF!="","",'Unit Types - Emission Rates'!#REF!)</f>
        <v>#REF!</v>
      </c>
      <c r="F2105" s="269" t="e">
        <f>IF('Unit Types - Emission Rates'!#REF!="","",'Unit Types - Emission Rates'!#REF!)</f>
        <v>#REF!</v>
      </c>
      <c r="G2105" s="261"/>
      <c r="H2105" s="262"/>
      <c r="I2105" s="259"/>
    </row>
    <row r="2106" spans="1:9" x14ac:dyDescent="0.2">
      <c r="A2106" s="265" t="s">
        <v>433</v>
      </c>
      <c r="B2106" s="269" t="e">
        <f>IF('Unit Types - Emission Rates'!#REF!=0,"",'Unit Types - Emission Rates'!#REF!)</f>
        <v>#REF!</v>
      </c>
      <c r="C2106" s="269" t="e">
        <f>IF('Unit Types - Emission Rates'!#REF!=0,"",'Unit Types - Emission Rates'!#REF!)</f>
        <v>#REF!</v>
      </c>
      <c r="D2106" s="269" t="e">
        <f>IF('Unit Types - Emission Rates'!#REF!=0,"",'Unit Types - Emission Rates'!#REF!)</f>
        <v>#REF!</v>
      </c>
      <c r="E2106" s="269" t="e">
        <f>IF('Unit Types - Emission Rates'!#REF!="","",'Unit Types - Emission Rates'!#REF!)</f>
        <v>#REF!</v>
      </c>
      <c r="F2106" s="269" t="e">
        <f>IF('Unit Types - Emission Rates'!#REF!="","",'Unit Types - Emission Rates'!#REF!)</f>
        <v>#REF!</v>
      </c>
      <c r="G2106" s="261"/>
      <c r="H2106" s="262"/>
      <c r="I2106" s="259"/>
    </row>
    <row r="2107" spans="1:9" x14ac:dyDescent="0.2">
      <c r="A2107" s="265" t="s">
        <v>433</v>
      </c>
      <c r="B2107" s="269" t="e">
        <f>IF('Unit Types - Emission Rates'!#REF!=0,"",'Unit Types - Emission Rates'!#REF!)</f>
        <v>#REF!</v>
      </c>
      <c r="C2107" s="269" t="e">
        <f>IF('Unit Types - Emission Rates'!#REF!=0,"",'Unit Types - Emission Rates'!#REF!)</f>
        <v>#REF!</v>
      </c>
      <c r="D2107" s="269" t="e">
        <f>IF('Unit Types - Emission Rates'!#REF!=0,"",'Unit Types - Emission Rates'!#REF!)</f>
        <v>#REF!</v>
      </c>
      <c r="E2107" s="269" t="e">
        <f>IF('Unit Types - Emission Rates'!#REF!="","",'Unit Types - Emission Rates'!#REF!)</f>
        <v>#REF!</v>
      </c>
      <c r="F2107" s="269" t="e">
        <f>IF('Unit Types - Emission Rates'!#REF!="","",'Unit Types - Emission Rates'!#REF!)</f>
        <v>#REF!</v>
      </c>
      <c r="G2107" s="261"/>
      <c r="H2107" s="262"/>
      <c r="I2107" s="259"/>
    </row>
    <row r="2108" spans="1:9" x14ac:dyDescent="0.2">
      <c r="A2108" s="265" t="s">
        <v>433</v>
      </c>
      <c r="B2108" s="269" t="e">
        <f>IF('Unit Types - Emission Rates'!#REF!=0,"",'Unit Types - Emission Rates'!#REF!)</f>
        <v>#REF!</v>
      </c>
      <c r="C2108" s="269" t="e">
        <f>IF('Unit Types - Emission Rates'!#REF!=0,"",'Unit Types - Emission Rates'!#REF!)</f>
        <v>#REF!</v>
      </c>
      <c r="D2108" s="269" t="e">
        <f>IF('Unit Types - Emission Rates'!#REF!=0,"",'Unit Types - Emission Rates'!#REF!)</f>
        <v>#REF!</v>
      </c>
      <c r="E2108" s="269" t="e">
        <f>IF('Unit Types - Emission Rates'!#REF!="","",'Unit Types - Emission Rates'!#REF!)</f>
        <v>#REF!</v>
      </c>
      <c r="F2108" s="269" t="e">
        <f>IF('Unit Types - Emission Rates'!#REF!="","",'Unit Types - Emission Rates'!#REF!)</f>
        <v>#REF!</v>
      </c>
      <c r="G2108" s="261"/>
      <c r="H2108" s="262"/>
      <c r="I2108" s="259"/>
    </row>
    <row r="2109" spans="1:9" x14ac:dyDescent="0.2">
      <c r="A2109" s="265" t="s">
        <v>433</v>
      </c>
      <c r="B2109" s="269" t="e">
        <f>IF('Unit Types - Emission Rates'!#REF!=0,"",'Unit Types - Emission Rates'!#REF!)</f>
        <v>#REF!</v>
      </c>
      <c r="C2109" s="269" t="e">
        <f>IF('Unit Types - Emission Rates'!#REF!=0,"",'Unit Types - Emission Rates'!#REF!)</f>
        <v>#REF!</v>
      </c>
      <c r="D2109" s="269" t="e">
        <f>IF('Unit Types - Emission Rates'!#REF!=0,"",'Unit Types - Emission Rates'!#REF!)</f>
        <v>#REF!</v>
      </c>
      <c r="E2109" s="269" t="e">
        <f>IF('Unit Types - Emission Rates'!#REF!="","",'Unit Types - Emission Rates'!#REF!)</f>
        <v>#REF!</v>
      </c>
      <c r="F2109" s="269" t="e">
        <f>IF('Unit Types - Emission Rates'!#REF!="","",'Unit Types - Emission Rates'!#REF!)</f>
        <v>#REF!</v>
      </c>
      <c r="G2109" s="261"/>
      <c r="H2109" s="262"/>
      <c r="I2109" s="259"/>
    </row>
    <row r="2110" spans="1:9" x14ac:dyDescent="0.2">
      <c r="A2110" s="265" t="s">
        <v>433</v>
      </c>
      <c r="B2110" s="269" t="e">
        <f>IF('Unit Types - Emission Rates'!#REF!=0,"",'Unit Types - Emission Rates'!#REF!)</f>
        <v>#REF!</v>
      </c>
      <c r="C2110" s="269" t="e">
        <f>IF('Unit Types - Emission Rates'!#REF!=0,"",'Unit Types - Emission Rates'!#REF!)</f>
        <v>#REF!</v>
      </c>
      <c r="D2110" s="269" t="e">
        <f>IF('Unit Types - Emission Rates'!#REF!=0,"",'Unit Types - Emission Rates'!#REF!)</f>
        <v>#REF!</v>
      </c>
      <c r="E2110" s="269" t="e">
        <f>IF('Unit Types - Emission Rates'!#REF!="","",'Unit Types - Emission Rates'!#REF!)</f>
        <v>#REF!</v>
      </c>
      <c r="F2110" s="269" t="e">
        <f>IF('Unit Types - Emission Rates'!#REF!="","",'Unit Types - Emission Rates'!#REF!)</f>
        <v>#REF!</v>
      </c>
      <c r="G2110" s="261"/>
      <c r="H2110" s="262"/>
      <c r="I2110" s="259"/>
    </row>
    <row r="2111" spans="1:9" x14ac:dyDescent="0.2">
      <c r="A2111" s="265" t="s">
        <v>433</v>
      </c>
      <c r="B2111" s="269" t="e">
        <f>IF('Unit Types - Emission Rates'!#REF!=0,"",'Unit Types - Emission Rates'!#REF!)</f>
        <v>#REF!</v>
      </c>
      <c r="C2111" s="269" t="e">
        <f>IF('Unit Types - Emission Rates'!#REF!=0,"",'Unit Types - Emission Rates'!#REF!)</f>
        <v>#REF!</v>
      </c>
      <c r="D2111" s="269" t="e">
        <f>IF('Unit Types - Emission Rates'!#REF!=0,"",'Unit Types - Emission Rates'!#REF!)</f>
        <v>#REF!</v>
      </c>
      <c r="E2111" s="269" t="e">
        <f>IF('Unit Types - Emission Rates'!#REF!="","",'Unit Types - Emission Rates'!#REF!)</f>
        <v>#REF!</v>
      </c>
      <c r="F2111" s="269" t="e">
        <f>IF('Unit Types - Emission Rates'!#REF!="","",'Unit Types - Emission Rates'!#REF!)</f>
        <v>#REF!</v>
      </c>
      <c r="G2111" s="261"/>
      <c r="H2111" s="262"/>
      <c r="I2111" s="259"/>
    </row>
    <row r="2112" spans="1:9" x14ac:dyDescent="0.2">
      <c r="A2112" s="265" t="s">
        <v>433</v>
      </c>
      <c r="B2112" s="269" t="e">
        <f>IF('Unit Types - Emission Rates'!#REF!=0,"",'Unit Types - Emission Rates'!#REF!)</f>
        <v>#REF!</v>
      </c>
      <c r="C2112" s="269" t="e">
        <f>IF('Unit Types - Emission Rates'!#REF!=0,"",'Unit Types - Emission Rates'!#REF!)</f>
        <v>#REF!</v>
      </c>
      <c r="D2112" s="269" t="e">
        <f>IF('Unit Types - Emission Rates'!#REF!=0,"",'Unit Types - Emission Rates'!#REF!)</f>
        <v>#REF!</v>
      </c>
      <c r="E2112" s="269" t="e">
        <f>IF('Unit Types - Emission Rates'!#REF!="","",'Unit Types - Emission Rates'!#REF!)</f>
        <v>#REF!</v>
      </c>
      <c r="F2112" s="269" t="e">
        <f>IF('Unit Types - Emission Rates'!#REF!="","",'Unit Types - Emission Rates'!#REF!)</f>
        <v>#REF!</v>
      </c>
      <c r="G2112" s="261"/>
      <c r="H2112" s="262"/>
      <c r="I2112" s="259"/>
    </row>
    <row r="2113" spans="1:9" x14ac:dyDescent="0.2">
      <c r="A2113" s="265" t="s">
        <v>433</v>
      </c>
      <c r="B2113" s="269" t="e">
        <f>IF('Unit Types - Emission Rates'!#REF!=0,"",'Unit Types - Emission Rates'!#REF!)</f>
        <v>#REF!</v>
      </c>
      <c r="C2113" s="269" t="e">
        <f>IF('Unit Types - Emission Rates'!#REF!=0,"",'Unit Types - Emission Rates'!#REF!)</f>
        <v>#REF!</v>
      </c>
      <c r="D2113" s="269" t="e">
        <f>IF('Unit Types - Emission Rates'!#REF!=0,"",'Unit Types - Emission Rates'!#REF!)</f>
        <v>#REF!</v>
      </c>
      <c r="E2113" s="269" t="e">
        <f>IF('Unit Types - Emission Rates'!#REF!="","",'Unit Types - Emission Rates'!#REF!)</f>
        <v>#REF!</v>
      </c>
      <c r="F2113" s="269" t="e">
        <f>IF('Unit Types - Emission Rates'!#REF!="","",'Unit Types - Emission Rates'!#REF!)</f>
        <v>#REF!</v>
      </c>
      <c r="G2113" s="261"/>
      <c r="H2113" s="262"/>
      <c r="I2113" s="259"/>
    </row>
    <row r="2114" spans="1:9" x14ac:dyDescent="0.2">
      <c r="A2114" s="265" t="s">
        <v>433</v>
      </c>
      <c r="B2114" s="269" t="e">
        <f>IF('Unit Types - Emission Rates'!#REF!=0,"",'Unit Types - Emission Rates'!#REF!)</f>
        <v>#REF!</v>
      </c>
      <c r="C2114" s="269" t="e">
        <f>IF('Unit Types - Emission Rates'!#REF!=0,"",'Unit Types - Emission Rates'!#REF!)</f>
        <v>#REF!</v>
      </c>
      <c r="D2114" s="269" t="e">
        <f>IF('Unit Types - Emission Rates'!#REF!=0,"",'Unit Types - Emission Rates'!#REF!)</f>
        <v>#REF!</v>
      </c>
      <c r="E2114" s="269" t="e">
        <f>IF('Unit Types - Emission Rates'!#REF!="","",'Unit Types - Emission Rates'!#REF!)</f>
        <v>#REF!</v>
      </c>
      <c r="F2114" s="269" t="e">
        <f>IF('Unit Types - Emission Rates'!#REF!="","",'Unit Types - Emission Rates'!#REF!)</f>
        <v>#REF!</v>
      </c>
      <c r="G2114" s="261"/>
      <c r="H2114" s="262"/>
      <c r="I2114" s="259"/>
    </row>
    <row r="2115" spans="1:9" x14ac:dyDescent="0.2">
      <c r="A2115" s="265" t="s">
        <v>433</v>
      </c>
      <c r="B2115" s="269" t="e">
        <f>IF('Unit Types - Emission Rates'!#REF!=0,"",'Unit Types - Emission Rates'!#REF!)</f>
        <v>#REF!</v>
      </c>
      <c r="C2115" s="269" t="e">
        <f>IF('Unit Types - Emission Rates'!#REF!=0,"",'Unit Types - Emission Rates'!#REF!)</f>
        <v>#REF!</v>
      </c>
      <c r="D2115" s="269" t="e">
        <f>IF('Unit Types - Emission Rates'!#REF!=0,"",'Unit Types - Emission Rates'!#REF!)</f>
        <v>#REF!</v>
      </c>
      <c r="E2115" s="269" t="e">
        <f>IF('Unit Types - Emission Rates'!#REF!="","",'Unit Types - Emission Rates'!#REF!)</f>
        <v>#REF!</v>
      </c>
      <c r="F2115" s="269" t="e">
        <f>IF('Unit Types - Emission Rates'!#REF!="","",'Unit Types - Emission Rates'!#REF!)</f>
        <v>#REF!</v>
      </c>
      <c r="G2115" s="261"/>
      <c r="H2115" s="262"/>
      <c r="I2115" s="259"/>
    </row>
    <row r="2116" spans="1:9" x14ac:dyDescent="0.2">
      <c r="A2116" s="265" t="s">
        <v>433</v>
      </c>
      <c r="B2116" s="269" t="e">
        <f>IF('Unit Types - Emission Rates'!#REF!=0,"",'Unit Types - Emission Rates'!#REF!)</f>
        <v>#REF!</v>
      </c>
      <c r="C2116" s="269" t="e">
        <f>IF('Unit Types - Emission Rates'!#REF!=0,"",'Unit Types - Emission Rates'!#REF!)</f>
        <v>#REF!</v>
      </c>
      <c r="D2116" s="269" t="e">
        <f>IF('Unit Types - Emission Rates'!#REF!=0,"",'Unit Types - Emission Rates'!#REF!)</f>
        <v>#REF!</v>
      </c>
      <c r="E2116" s="269" t="e">
        <f>IF('Unit Types - Emission Rates'!#REF!="","",'Unit Types - Emission Rates'!#REF!)</f>
        <v>#REF!</v>
      </c>
      <c r="F2116" s="269" t="e">
        <f>IF('Unit Types - Emission Rates'!#REF!="","",'Unit Types - Emission Rates'!#REF!)</f>
        <v>#REF!</v>
      </c>
      <c r="G2116" s="261"/>
      <c r="H2116" s="262"/>
      <c r="I2116" s="259"/>
    </row>
    <row r="2117" spans="1:9" x14ac:dyDescent="0.2">
      <c r="A2117" s="265" t="s">
        <v>433</v>
      </c>
      <c r="B2117" s="269" t="e">
        <f>IF('Unit Types - Emission Rates'!#REF!=0,"",'Unit Types - Emission Rates'!#REF!)</f>
        <v>#REF!</v>
      </c>
      <c r="C2117" s="269" t="e">
        <f>IF('Unit Types - Emission Rates'!#REF!=0,"",'Unit Types - Emission Rates'!#REF!)</f>
        <v>#REF!</v>
      </c>
      <c r="D2117" s="269" t="e">
        <f>IF('Unit Types - Emission Rates'!#REF!=0,"",'Unit Types - Emission Rates'!#REF!)</f>
        <v>#REF!</v>
      </c>
      <c r="E2117" s="269" t="e">
        <f>IF('Unit Types - Emission Rates'!#REF!="","",'Unit Types - Emission Rates'!#REF!)</f>
        <v>#REF!</v>
      </c>
      <c r="F2117" s="269" t="e">
        <f>IF('Unit Types - Emission Rates'!#REF!="","",'Unit Types - Emission Rates'!#REF!)</f>
        <v>#REF!</v>
      </c>
      <c r="G2117" s="261"/>
      <c r="H2117" s="262"/>
      <c r="I2117" s="259"/>
    </row>
    <row r="2118" spans="1:9" x14ac:dyDescent="0.2">
      <c r="A2118" s="265" t="s">
        <v>433</v>
      </c>
      <c r="B2118" s="269" t="e">
        <f>IF('Unit Types - Emission Rates'!#REF!=0,"",'Unit Types - Emission Rates'!#REF!)</f>
        <v>#REF!</v>
      </c>
      <c r="C2118" s="269" t="e">
        <f>IF('Unit Types - Emission Rates'!#REF!=0,"",'Unit Types - Emission Rates'!#REF!)</f>
        <v>#REF!</v>
      </c>
      <c r="D2118" s="269" t="e">
        <f>IF('Unit Types - Emission Rates'!#REF!=0,"",'Unit Types - Emission Rates'!#REF!)</f>
        <v>#REF!</v>
      </c>
      <c r="E2118" s="269" t="e">
        <f>IF('Unit Types - Emission Rates'!#REF!="","",'Unit Types - Emission Rates'!#REF!)</f>
        <v>#REF!</v>
      </c>
      <c r="F2118" s="269" t="e">
        <f>IF('Unit Types - Emission Rates'!#REF!="","",'Unit Types - Emission Rates'!#REF!)</f>
        <v>#REF!</v>
      </c>
      <c r="G2118" s="261"/>
      <c r="H2118" s="262"/>
      <c r="I2118" s="259"/>
    </row>
    <row r="2119" spans="1:9" x14ac:dyDescent="0.2">
      <c r="A2119" s="265" t="s">
        <v>433</v>
      </c>
      <c r="B2119" s="269" t="e">
        <f>IF('Unit Types - Emission Rates'!#REF!=0,"",'Unit Types - Emission Rates'!#REF!)</f>
        <v>#REF!</v>
      </c>
      <c r="C2119" s="269" t="e">
        <f>IF('Unit Types - Emission Rates'!#REF!=0,"",'Unit Types - Emission Rates'!#REF!)</f>
        <v>#REF!</v>
      </c>
      <c r="D2119" s="269" t="e">
        <f>IF('Unit Types - Emission Rates'!#REF!=0,"",'Unit Types - Emission Rates'!#REF!)</f>
        <v>#REF!</v>
      </c>
      <c r="E2119" s="269" t="e">
        <f>IF('Unit Types - Emission Rates'!#REF!="","",'Unit Types - Emission Rates'!#REF!)</f>
        <v>#REF!</v>
      </c>
      <c r="F2119" s="269" t="e">
        <f>IF('Unit Types - Emission Rates'!#REF!="","",'Unit Types - Emission Rates'!#REF!)</f>
        <v>#REF!</v>
      </c>
      <c r="G2119" s="261"/>
      <c r="H2119" s="262"/>
      <c r="I2119" s="259"/>
    </row>
    <row r="2120" spans="1:9" x14ac:dyDescent="0.2">
      <c r="A2120" s="265" t="s">
        <v>433</v>
      </c>
      <c r="B2120" s="269" t="e">
        <f>IF('Unit Types - Emission Rates'!#REF!=0,"",'Unit Types - Emission Rates'!#REF!)</f>
        <v>#REF!</v>
      </c>
      <c r="C2120" s="269" t="e">
        <f>IF('Unit Types - Emission Rates'!#REF!=0,"",'Unit Types - Emission Rates'!#REF!)</f>
        <v>#REF!</v>
      </c>
      <c r="D2120" s="269" t="e">
        <f>IF('Unit Types - Emission Rates'!#REF!=0,"",'Unit Types - Emission Rates'!#REF!)</f>
        <v>#REF!</v>
      </c>
      <c r="E2120" s="269" t="e">
        <f>IF('Unit Types - Emission Rates'!#REF!="","",'Unit Types - Emission Rates'!#REF!)</f>
        <v>#REF!</v>
      </c>
      <c r="F2120" s="269" t="e">
        <f>IF('Unit Types - Emission Rates'!#REF!="","",'Unit Types - Emission Rates'!#REF!)</f>
        <v>#REF!</v>
      </c>
      <c r="G2120" s="261"/>
      <c r="H2120" s="262"/>
      <c r="I2120" s="259"/>
    </row>
    <row r="2121" spans="1:9" x14ac:dyDescent="0.2">
      <c r="A2121" s="265" t="s">
        <v>433</v>
      </c>
      <c r="B2121" s="269" t="e">
        <f>IF('Unit Types - Emission Rates'!#REF!=0,"",'Unit Types - Emission Rates'!#REF!)</f>
        <v>#REF!</v>
      </c>
      <c r="C2121" s="269" t="e">
        <f>IF('Unit Types - Emission Rates'!#REF!=0,"",'Unit Types - Emission Rates'!#REF!)</f>
        <v>#REF!</v>
      </c>
      <c r="D2121" s="269" t="e">
        <f>IF('Unit Types - Emission Rates'!#REF!=0,"",'Unit Types - Emission Rates'!#REF!)</f>
        <v>#REF!</v>
      </c>
      <c r="E2121" s="269" t="e">
        <f>IF('Unit Types - Emission Rates'!#REF!="","",'Unit Types - Emission Rates'!#REF!)</f>
        <v>#REF!</v>
      </c>
      <c r="F2121" s="269" t="e">
        <f>IF('Unit Types - Emission Rates'!#REF!="","",'Unit Types - Emission Rates'!#REF!)</f>
        <v>#REF!</v>
      </c>
      <c r="G2121" s="261"/>
      <c r="H2121" s="262"/>
      <c r="I2121" s="259"/>
    </row>
    <row r="2122" spans="1:9" x14ac:dyDescent="0.2">
      <c r="A2122" s="265" t="s">
        <v>433</v>
      </c>
      <c r="B2122" s="269" t="e">
        <f>IF('Unit Types - Emission Rates'!#REF!=0,"",'Unit Types - Emission Rates'!#REF!)</f>
        <v>#REF!</v>
      </c>
      <c r="C2122" s="269" t="e">
        <f>IF('Unit Types - Emission Rates'!#REF!=0,"",'Unit Types - Emission Rates'!#REF!)</f>
        <v>#REF!</v>
      </c>
      <c r="D2122" s="269" t="e">
        <f>IF('Unit Types - Emission Rates'!#REF!=0,"",'Unit Types - Emission Rates'!#REF!)</f>
        <v>#REF!</v>
      </c>
      <c r="E2122" s="269" t="e">
        <f>IF('Unit Types - Emission Rates'!#REF!="","",'Unit Types - Emission Rates'!#REF!)</f>
        <v>#REF!</v>
      </c>
      <c r="F2122" s="269" t="e">
        <f>IF('Unit Types - Emission Rates'!#REF!="","",'Unit Types - Emission Rates'!#REF!)</f>
        <v>#REF!</v>
      </c>
      <c r="G2122" s="261"/>
      <c r="H2122" s="262"/>
      <c r="I2122" s="259"/>
    </row>
    <row r="2123" spans="1:9" x14ac:dyDescent="0.2">
      <c r="A2123" s="265" t="s">
        <v>433</v>
      </c>
      <c r="B2123" s="269" t="e">
        <f>IF('Unit Types - Emission Rates'!#REF!=0,"",'Unit Types - Emission Rates'!#REF!)</f>
        <v>#REF!</v>
      </c>
      <c r="C2123" s="269" t="e">
        <f>IF('Unit Types - Emission Rates'!#REF!=0,"",'Unit Types - Emission Rates'!#REF!)</f>
        <v>#REF!</v>
      </c>
      <c r="D2123" s="269" t="e">
        <f>IF('Unit Types - Emission Rates'!#REF!=0,"",'Unit Types - Emission Rates'!#REF!)</f>
        <v>#REF!</v>
      </c>
      <c r="E2123" s="269" t="e">
        <f>IF('Unit Types - Emission Rates'!#REF!="","",'Unit Types - Emission Rates'!#REF!)</f>
        <v>#REF!</v>
      </c>
      <c r="F2123" s="269" t="e">
        <f>IF('Unit Types - Emission Rates'!#REF!="","",'Unit Types - Emission Rates'!#REF!)</f>
        <v>#REF!</v>
      </c>
      <c r="G2123" s="261"/>
      <c r="H2123" s="262"/>
      <c r="I2123" s="259"/>
    </row>
    <row r="2124" spans="1:9" x14ac:dyDescent="0.2">
      <c r="A2124" s="265" t="s">
        <v>433</v>
      </c>
      <c r="B2124" s="269" t="e">
        <f>IF('Unit Types - Emission Rates'!#REF!=0,"",'Unit Types - Emission Rates'!#REF!)</f>
        <v>#REF!</v>
      </c>
      <c r="C2124" s="269" t="e">
        <f>IF('Unit Types - Emission Rates'!#REF!=0,"",'Unit Types - Emission Rates'!#REF!)</f>
        <v>#REF!</v>
      </c>
      <c r="D2124" s="269" t="e">
        <f>IF('Unit Types - Emission Rates'!#REF!=0,"",'Unit Types - Emission Rates'!#REF!)</f>
        <v>#REF!</v>
      </c>
      <c r="E2124" s="269" t="e">
        <f>IF('Unit Types - Emission Rates'!#REF!="","",'Unit Types - Emission Rates'!#REF!)</f>
        <v>#REF!</v>
      </c>
      <c r="F2124" s="269" t="e">
        <f>IF('Unit Types - Emission Rates'!#REF!="","",'Unit Types - Emission Rates'!#REF!)</f>
        <v>#REF!</v>
      </c>
      <c r="G2124" s="261"/>
      <c r="H2124" s="262"/>
      <c r="I2124" s="259"/>
    </row>
    <row r="2125" spans="1:9" x14ac:dyDescent="0.2">
      <c r="A2125" s="265" t="s">
        <v>433</v>
      </c>
      <c r="B2125" s="269" t="e">
        <f>IF('Unit Types - Emission Rates'!#REF!=0,"",'Unit Types - Emission Rates'!#REF!)</f>
        <v>#REF!</v>
      </c>
      <c r="C2125" s="269" t="e">
        <f>IF('Unit Types - Emission Rates'!#REF!=0,"",'Unit Types - Emission Rates'!#REF!)</f>
        <v>#REF!</v>
      </c>
      <c r="D2125" s="269" t="e">
        <f>IF('Unit Types - Emission Rates'!#REF!=0,"",'Unit Types - Emission Rates'!#REF!)</f>
        <v>#REF!</v>
      </c>
      <c r="E2125" s="269" t="e">
        <f>IF('Unit Types - Emission Rates'!#REF!="","",'Unit Types - Emission Rates'!#REF!)</f>
        <v>#REF!</v>
      </c>
      <c r="F2125" s="269" t="e">
        <f>IF('Unit Types - Emission Rates'!#REF!="","",'Unit Types - Emission Rates'!#REF!)</f>
        <v>#REF!</v>
      </c>
      <c r="G2125" s="261"/>
      <c r="H2125" s="262"/>
      <c r="I2125" s="259"/>
    </row>
    <row r="2126" spans="1:9" x14ac:dyDescent="0.2">
      <c r="A2126" s="265" t="s">
        <v>433</v>
      </c>
      <c r="B2126" s="269" t="e">
        <f>IF('Unit Types - Emission Rates'!#REF!=0,"",'Unit Types - Emission Rates'!#REF!)</f>
        <v>#REF!</v>
      </c>
      <c r="C2126" s="269" t="e">
        <f>IF('Unit Types - Emission Rates'!#REF!=0,"",'Unit Types - Emission Rates'!#REF!)</f>
        <v>#REF!</v>
      </c>
      <c r="D2126" s="269" t="e">
        <f>IF('Unit Types - Emission Rates'!#REF!=0,"",'Unit Types - Emission Rates'!#REF!)</f>
        <v>#REF!</v>
      </c>
      <c r="E2126" s="269" t="e">
        <f>IF('Unit Types - Emission Rates'!#REF!="","",'Unit Types - Emission Rates'!#REF!)</f>
        <v>#REF!</v>
      </c>
      <c r="F2126" s="269" t="e">
        <f>IF('Unit Types - Emission Rates'!#REF!="","",'Unit Types - Emission Rates'!#REF!)</f>
        <v>#REF!</v>
      </c>
      <c r="G2126" s="261"/>
      <c r="H2126" s="262"/>
      <c r="I2126" s="259"/>
    </row>
    <row r="2127" spans="1:9" x14ac:dyDescent="0.2">
      <c r="A2127" s="265" t="s">
        <v>433</v>
      </c>
      <c r="B2127" s="269" t="e">
        <f>IF('Unit Types - Emission Rates'!#REF!=0,"",'Unit Types - Emission Rates'!#REF!)</f>
        <v>#REF!</v>
      </c>
      <c r="C2127" s="269" t="e">
        <f>IF('Unit Types - Emission Rates'!#REF!=0,"",'Unit Types - Emission Rates'!#REF!)</f>
        <v>#REF!</v>
      </c>
      <c r="D2127" s="269" t="e">
        <f>IF('Unit Types - Emission Rates'!#REF!=0,"",'Unit Types - Emission Rates'!#REF!)</f>
        <v>#REF!</v>
      </c>
      <c r="E2127" s="269" t="e">
        <f>IF('Unit Types - Emission Rates'!#REF!="","",'Unit Types - Emission Rates'!#REF!)</f>
        <v>#REF!</v>
      </c>
      <c r="F2127" s="269" t="e">
        <f>IF('Unit Types - Emission Rates'!#REF!="","",'Unit Types - Emission Rates'!#REF!)</f>
        <v>#REF!</v>
      </c>
      <c r="G2127" s="261"/>
      <c r="H2127" s="262"/>
      <c r="I2127" s="259"/>
    </row>
    <row r="2128" spans="1:9" x14ac:dyDescent="0.2">
      <c r="A2128" s="265" t="s">
        <v>433</v>
      </c>
      <c r="B2128" s="269" t="e">
        <f>IF('Unit Types - Emission Rates'!#REF!=0,"",'Unit Types - Emission Rates'!#REF!)</f>
        <v>#REF!</v>
      </c>
      <c r="C2128" s="269" t="e">
        <f>IF('Unit Types - Emission Rates'!#REF!=0,"",'Unit Types - Emission Rates'!#REF!)</f>
        <v>#REF!</v>
      </c>
      <c r="D2128" s="269" t="e">
        <f>IF('Unit Types - Emission Rates'!#REF!=0,"",'Unit Types - Emission Rates'!#REF!)</f>
        <v>#REF!</v>
      </c>
      <c r="E2128" s="269" t="e">
        <f>IF('Unit Types - Emission Rates'!#REF!="","",'Unit Types - Emission Rates'!#REF!)</f>
        <v>#REF!</v>
      </c>
      <c r="F2128" s="269" t="e">
        <f>IF('Unit Types - Emission Rates'!#REF!="","",'Unit Types - Emission Rates'!#REF!)</f>
        <v>#REF!</v>
      </c>
      <c r="G2128" s="261"/>
      <c r="H2128" s="262"/>
      <c r="I2128" s="259"/>
    </row>
    <row r="2129" spans="1:9" x14ac:dyDescent="0.2">
      <c r="A2129" s="265" t="s">
        <v>433</v>
      </c>
      <c r="B2129" s="269" t="e">
        <f>IF('Unit Types - Emission Rates'!#REF!=0,"",'Unit Types - Emission Rates'!#REF!)</f>
        <v>#REF!</v>
      </c>
      <c r="C2129" s="269" t="e">
        <f>IF('Unit Types - Emission Rates'!#REF!=0,"",'Unit Types - Emission Rates'!#REF!)</f>
        <v>#REF!</v>
      </c>
      <c r="D2129" s="269" t="e">
        <f>IF('Unit Types - Emission Rates'!#REF!=0,"",'Unit Types - Emission Rates'!#REF!)</f>
        <v>#REF!</v>
      </c>
      <c r="E2129" s="269" t="e">
        <f>IF('Unit Types - Emission Rates'!#REF!="","",'Unit Types - Emission Rates'!#REF!)</f>
        <v>#REF!</v>
      </c>
      <c r="F2129" s="269" t="e">
        <f>IF('Unit Types - Emission Rates'!#REF!="","",'Unit Types - Emission Rates'!#REF!)</f>
        <v>#REF!</v>
      </c>
      <c r="G2129" s="261"/>
      <c r="H2129" s="262"/>
      <c r="I2129" s="259"/>
    </row>
    <row r="2130" spans="1:9" x14ac:dyDescent="0.2">
      <c r="A2130" s="265" t="s">
        <v>433</v>
      </c>
      <c r="B2130" s="269" t="e">
        <f>IF('Unit Types - Emission Rates'!#REF!=0,"",'Unit Types - Emission Rates'!#REF!)</f>
        <v>#REF!</v>
      </c>
      <c r="C2130" s="269" t="e">
        <f>IF('Unit Types - Emission Rates'!#REF!=0,"",'Unit Types - Emission Rates'!#REF!)</f>
        <v>#REF!</v>
      </c>
      <c r="D2130" s="269" t="e">
        <f>IF('Unit Types - Emission Rates'!#REF!=0,"",'Unit Types - Emission Rates'!#REF!)</f>
        <v>#REF!</v>
      </c>
      <c r="E2130" s="269" t="e">
        <f>IF('Unit Types - Emission Rates'!#REF!="","",'Unit Types - Emission Rates'!#REF!)</f>
        <v>#REF!</v>
      </c>
      <c r="F2130" s="269" t="e">
        <f>IF('Unit Types - Emission Rates'!#REF!="","",'Unit Types - Emission Rates'!#REF!)</f>
        <v>#REF!</v>
      </c>
      <c r="G2130" s="261"/>
      <c r="H2130" s="262"/>
      <c r="I2130" s="259"/>
    </row>
    <row r="2131" spans="1:9" x14ac:dyDescent="0.2">
      <c r="A2131" s="265" t="s">
        <v>433</v>
      </c>
      <c r="B2131" s="269" t="e">
        <f>IF('Unit Types - Emission Rates'!#REF!=0,"",'Unit Types - Emission Rates'!#REF!)</f>
        <v>#REF!</v>
      </c>
      <c r="C2131" s="269" t="e">
        <f>IF('Unit Types - Emission Rates'!#REF!=0,"",'Unit Types - Emission Rates'!#REF!)</f>
        <v>#REF!</v>
      </c>
      <c r="D2131" s="269" t="e">
        <f>IF('Unit Types - Emission Rates'!#REF!=0,"",'Unit Types - Emission Rates'!#REF!)</f>
        <v>#REF!</v>
      </c>
      <c r="E2131" s="269" t="e">
        <f>IF('Unit Types - Emission Rates'!#REF!="","",'Unit Types - Emission Rates'!#REF!)</f>
        <v>#REF!</v>
      </c>
      <c r="F2131" s="269" t="e">
        <f>IF('Unit Types - Emission Rates'!#REF!="","",'Unit Types - Emission Rates'!#REF!)</f>
        <v>#REF!</v>
      </c>
      <c r="G2131" s="261"/>
      <c r="H2131" s="262"/>
      <c r="I2131" s="259"/>
    </row>
    <row r="2132" spans="1:9" x14ac:dyDescent="0.2">
      <c r="A2132" s="265" t="s">
        <v>433</v>
      </c>
      <c r="B2132" s="269" t="e">
        <f>IF('Unit Types - Emission Rates'!#REF!=0,"",'Unit Types - Emission Rates'!#REF!)</f>
        <v>#REF!</v>
      </c>
      <c r="C2132" s="269" t="e">
        <f>IF('Unit Types - Emission Rates'!#REF!=0,"",'Unit Types - Emission Rates'!#REF!)</f>
        <v>#REF!</v>
      </c>
      <c r="D2132" s="269" t="e">
        <f>IF('Unit Types - Emission Rates'!#REF!=0,"",'Unit Types - Emission Rates'!#REF!)</f>
        <v>#REF!</v>
      </c>
      <c r="E2132" s="269" t="e">
        <f>IF('Unit Types - Emission Rates'!#REF!="","",'Unit Types - Emission Rates'!#REF!)</f>
        <v>#REF!</v>
      </c>
      <c r="F2132" s="269" t="e">
        <f>IF('Unit Types - Emission Rates'!#REF!="","",'Unit Types - Emission Rates'!#REF!)</f>
        <v>#REF!</v>
      </c>
      <c r="G2132" s="261"/>
      <c r="H2132" s="262"/>
      <c r="I2132" s="259"/>
    </row>
    <row r="2133" spans="1:9" x14ac:dyDescent="0.2">
      <c r="A2133" s="265" t="s">
        <v>433</v>
      </c>
      <c r="B2133" s="269" t="e">
        <f>IF('Unit Types - Emission Rates'!#REF!=0,"",'Unit Types - Emission Rates'!#REF!)</f>
        <v>#REF!</v>
      </c>
      <c r="C2133" s="269" t="e">
        <f>IF('Unit Types - Emission Rates'!#REF!=0,"",'Unit Types - Emission Rates'!#REF!)</f>
        <v>#REF!</v>
      </c>
      <c r="D2133" s="269" t="e">
        <f>IF('Unit Types - Emission Rates'!#REF!=0,"",'Unit Types - Emission Rates'!#REF!)</f>
        <v>#REF!</v>
      </c>
      <c r="E2133" s="269" t="e">
        <f>IF('Unit Types - Emission Rates'!#REF!="","",'Unit Types - Emission Rates'!#REF!)</f>
        <v>#REF!</v>
      </c>
      <c r="F2133" s="269" t="e">
        <f>IF('Unit Types - Emission Rates'!#REF!="","",'Unit Types - Emission Rates'!#REF!)</f>
        <v>#REF!</v>
      </c>
      <c r="G2133" s="261"/>
      <c r="H2133" s="262"/>
      <c r="I2133" s="259"/>
    </row>
    <row r="2134" spans="1:9" x14ac:dyDescent="0.2">
      <c r="A2134" s="265" t="s">
        <v>433</v>
      </c>
      <c r="B2134" s="269" t="e">
        <f>IF('Unit Types - Emission Rates'!#REF!=0,"",'Unit Types - Emission Rates'!#REF!)</f>
        <v>#REF!</v>
      </c>
      <c r="C2134" s="269" t="e">
        <f>IF('Unit Types - Emission Rates'!#REF!=0,"",'Unit Types - Emission Rates'!#REF!)</f>
        <v>#REF!</v>
      </c>
      <c r="D2134" s="269" t="e">
        <f>IF('Unit Types - Emission Rates'!#REF!=0,"",'Unit Types - Emission Rates'!#REF!)</f>
        <v>#REF!</v>
      </c>
      <c r="E2134" s="269" t="e">
        <f>IF('Unit Types - Emission Rates'!#REF!="","",'Unit Types - Emission Rates'!#REF!)</f>
        <v>#REF!</v>
      </c>
      <c r="F2134" s="269" t="e">
        <f>IF('Unit Types - Emission Rates'!#REF!="","",'Unit Types - Emission Rates'!#REF!)</f>
        <v>#REF!</v>
      </c>
      <c r="G2134" s="261"/>
      <c r="H2134" s="262"/>
      <c r="I2134" s="259"/>
    </row>
    <row r="2135" spans="1:9" x14ac:dyDescent="0.2">
      <c r="A2135" s="265" t="s">
        <v>433</v>
      </c>
      <c r="B2135" s="269" t="e">
        <f>IF('Unit Types - Emission Rates'!#REF!=0,"",'Unit Types - Emission Rates'!#REF!)</f>
        <v>#REF!</v>
      </c>
      <c r="C2135" s="269" t="e">
        <f>IF('Unit Types - Emission Rates'!#REF!=0,"",'Unit Types - Emission Rates'!#REF!)</f>
        <v>#REF!</v>
      </c>
      <c r="D2135" s="269" t="e">
        <f>IF('Unit Types - Emission Rates'!#REF!=0,"",'Unit Types - Emission Rates'!#REF!)</f>
        <v>#REF!</v>
      </c>
      <c r="E2135" s="269" t="e">
        <f>IF('Unit Types - Emission Rates'!#REF!="","",'Unit Types - Emission Rates'!#REF!)</f>
        <v>#REF!</v>
      </c>
      <c r="F2135" s="269" t="e">
        <f>IF('Unit Types - Emission Rates'!#REF!="","",'Unit Types - Emission Rates'!#REF!)</f>
        <v>#REF!</v>
      </c>
      <c r="G2135" s="261"/>
      <c r="H2135" s="262"/>
      <c r="I2135" s="259"/>
    </row>
    <row r="2136" spans="1:9" x14ac:dyDescent="0.2">
      <c r="A2136" s="265" t="s">
        <v>433</v>
      </c>
      <c r="B2136" s="269" t="e">
        <f>IF('Unit Types - Emission Rates'!#REF!=0,"",'Unit Types - Emission Rates'!#REF!)</f>
        <v>#REF!</v>
      </c>
      <c r="C2136" s="269" t="e">
        <f>IF('Unit Types - Emission Rates'!#REF!=0,"",'Unit Types - Emission Rates'!#REF!)</f>
        <v>#REF!</v>
      </c>
      <c r="D2136" s="269" t="e">
        <f>IF('Unit Types - Emission Rates'!#REF!=0,"",'Unit Types - Emission Rates'!#REF!)</f>
        <v>#REF!</v>
      </c>
      <c r="E2136" s="269" t="e">
        <f>IF('Unit Types - Emission Rates'!#REF!="","",'Unit Types - Emission Rates'!#REF!)</f>
        <v>#REF!</v>
      </c>
      <c r="F2136" s="269" t="e">
        <f>IF('Unit Types - Emission Rates'!#REF!="","",'Unit Types - Emission Rates'!#REF!)</f>
        <v>#REF!</v>
      </c>
      <c r="G2136" s="261"/>
      <c r="H2136" s="262"/>
      <c r="I2136" s="259"/>
    </row>
    <row r="2137" spans="1:9" x14ac:dyDescent="0.2">
      <c r="A2137" s="265" t="s">
        <v>433</v>
      </c>
      <c r="B2137" s="269" t="e">
        <f>IF('Unit Types - Emission Rates'!#REF!=0,"",'Unit Types - Emission Rates'!#REF!)</f>
        <v>#REF!</v>
      </c>
      <c r="C2137" s="269" t="e">
        <f>IF('Unit Types - Emission Rates'!#REF!=0,"",'Unit Types - Emission Rates'!#REF!)</f>
        <v>#REF!</v>
      </c>
      <c r="D2137" s="269" t="e">
        <f>IF('Unit Types - Emission Rates'!#REF!=0,"",'Unit Types - Emission Rates'!#REF!)</f>
        <v>#REF!</v>
      </c>
      <c r="E2137" s="269" t="e">
        <f>IF('Unit Types - Emission Rates'!#REF!="","",'Unit Types - Emission Rates'!#REF!)</f>
        <v>#REF!</v>
      </c>
      <c r="F2137" s="269" t="e">
        <f>IF('Unit Types - Emission Rates'!#REF!="","",'Unit Types - Emission Rates'!#REF!)</f>
        <v>#REF!</v>
      </c>
      <c r="G2137" s="261"/>
      <c r="H2137" s="262"/>
      <c r="I2137" s="259"/>
    </row>
    <row r="2138" spans="1:9" x14ac:dyDescent="0.2">
      <c r="A2138" s="265" t="s">
        <v>433</v>
      </c>
      <c r="B2138" s="269" t="e">
        <f>IF('Unit Types - Emission Rates'!#REF!=0,"",'Unit Types - Emission Rates'!#REF!)</f>
        <v>#REF!</v>
      </c>
      <c r="C2138" s="269" t="e">
        <f>IF('Unit Types - Emission Rates'!#REF!=0,"",'Unit Types - Emission Rates'!#REF!)</f>
        <v>#REF!</v>
      </c>
      <c r="D2138" s="269" t="e">
        <f>IF('Unit Types - Emission Rates'!#REF!=0,"",'Unit Types - Emission Rates'!#REF!)</f>
        <v>#REF!</v>
      </c>
      <c r="E2138" s="269" t="e">
        <f>IF('Unit Types - Emission Rates'!#REF!="","",'Unit Types - Emission Rates'!#REF!)</f>
        <v>#REF!</v>
      </c>
      <c r="F2138" s="269" t="e">
        <f>IF('Unit Types - Emission Rates'!#REF!="","",'Unit Types - Emission Rates'!#REF!)</f>
        <v>#REF!</v>
      </c>
      <c r="G2138" s="261"/>
      <c r="H2138" s="262"/>
      <c r="I2138" s="259"/>
    </row>
    <row r="2139" spans="1:9" x14ac:dyDescent="0.2">
      <c r="A2139" s="265" t="s">
        <v>433</v>
      </c>
      <c r="B2139" s="269" t="e">
        <f>IF('Unit Types - Emission Rates'!#REF!=0,"",'Unit Types - Emission Rates'!#REF!)</f>
        <v>#REF!</v>
      </c>
      <c r="C2139" s="269" t="e">
        <f>IF('Unit Types - Emission Rates'!#REF!=0,"",'Unit Types - Emission Rates'!#REF!)</f>
        <v>#REF!</v>
      </c>
      <c r="D2139" s="269" t="e">
        <f>IF('Unit Types - Emission Rates'!#REF!=0,"",'Unit Types - Emission Rates'!#REF!)</f>
        <v>#REF!</v>
      </c>
      <c r="E2139" s="269" t="e">
        <f>IF('Unit Types - Emission Rates'!#REF!="","",'Unit Types - Emission Rates'!#REF!)</f>
        <v>#REF!</v>
      </c>
      <c r="F2139" s="269" t="e">
        <f>IF('Unit Types - Emission Rates'!#REF!="","",'Unit Types - Emission Rates'!#REF!)</f>
        <v>#REF!</v>
      </c>
      <c r="G2139" s="261"/>
      <c r="H2139" s="262"/>
      <c r="I2139" s="259"/>
    </row>
    <row r="2140" spans="1:9" x14ac:dyDescent="0.2">
      <c r="A2140" s="265" t="s">
        <v>433</v>
      </c>
      <c r="B2140" s="269" t="e">
        <f>IF('Unit Types - Emission Rates'!#REF!=0,"",'Unit Types - Emission Rates'!#REF!)</f>
        <v>#REF!</v>
      </c>
      <c r="C2140" s="269" t="e">
        <f>IF('Unit Types - Emission Rates'!#REF!=0,"",'Unit Types - Emission Rates'!#REF!)</f>
        <v>#REF!</v>
      </c>
      <c r="D2140" s="269" t="e">
        <f>IF('Unit Types - Emission Rates'!#REF!=0,"",'Unit Types - Emission Rates'!#REF!)</f>
        <v>#REF!</v>
      </c>
      <c r="E2140" s="269" t="e">
        <f>IF('Unit Types - Emission Rates'!#REF!="","",'Unit Types - Emission Rates'!#REF!)</f>
        <v>#REF!</v>
      </c>
      <c r="F2140" s="269" t="e">
        <f>IF('Unit Types - Emission Rates'!#REF!="","",'Unit Types - Emission Rates'!#REF!)</f>
        <v>#REF!</v>
      </c>
      <c r="G2140" s="261"/>
      <c r="H2140" s="262"/>
      <c r="I2140" s="259"/>
    </row>
    <row r="2141" spans="1:9" x14ac:dyDescent="0.2">
      <c r="A2141" s="265" t="s">
        <v>433</v>
      </c>
      <c r="B2141" s="269" t="e">
        <f>IF('Unit Types - Emission Rates'!#REF!=0,"",'Unit Types - Emission Rates'!#REF!)</f>
        <v>#REF!</v>
      </c>
      <c r="C2141" s="269" t="e">
        <f>IF('Unit Types - Emission Rates'!#REF!=0,"",'Unit Types - Emission Rates'!#REF!)</f>
        <v>#REF!</v>
      </c>
      <c r="D2141" s="269" t="e">
        <f>IF('Unit Types - Emission Rates'!#REF!=0,"",'Unit Types - Emission Rates'!#REF!)</f>
        <v>#REF!</v>
      </c>
      <c r="E2141" s="269" t="e">
        <f>IF('Unit Types - Emission Rates'!#REF!="","",'Unit Types - Emission Rates'!#REF!)</f>
        <v>#REF!</v>
      </c>
      <c r="F2141" s="269" t="e">
        <f>IF('Unit Types - Emission Rates'!#REF!="","",'Unit Types - Emission Rates'!#REF!)</f>
        <v>#REF!</v>
      </c>
      <c r="G2141" s="261"/>
      <c r="H2141" s="262"/>
      <c r="I2141" s="259"/>
    </row>
    <row r="2142" spans="1:9" x14ac:dyDescent="0.2">
      <c r="A2142" s="265" t="s">
        <v>433</v>
      </c>
      <c r="B2142" s="269" t="e">
        <f>IF('Unit Types - Emission Rates'!#REF!=0,"",'Unit Types - Emission Rates'!#REF!)</f>
        <v>#REF!</v>
      </c>
      <c r="C2142" s="269" t="e">
        <f>IF('Unit Types - Emission Rates'!#REF!=0,"",'Unit Types - Emission Rates'!#REF!)</f>
        <v>#REF!</v>
      </c>
      <c r="D2142" s="269" t="e">
        <f>IF('Unit Types - Emission Rates'!#REF!=0,"",'Unit Types - Emission Rates'!#REF!)</f>
        <v>#REF!</v>
      </c>
      <c r="E2142" s="269" t="e">
        <f>IF('Unit Types - Emission Rates'!#REF!="","",'Unit Types - Emission Rates'!#REF!)</f>
        <v>#REF!</v>
      </c>
      <c r="F2142" s="269" t="e">
        <f>IF('Unit Types - Emission Rates'!#REF!="","",'Unit Types - Emission Rates'!#REF!)</f>
        <v>#REF!</v>
      </c>
      <c r="G2142" s="261"/>
      <c r="H2142" s="262"/>
      <c r="I2142" s="259"/>
    </row>
    <row r="2143" spans="1:9" x14ac:dyDescent="0.2">
      <c r="A2143" s="265" t="s">
        <v>433</v>
      </c>
      <c r="B2143" s="269" t="e">
        <f>IF('Unit Types - Emission Rates'!#REF!=0,"",'Unit Types - Emission Rates'!#REF!)</f>
        <v>#REF!</v>
      </c>
      <c r="C2143" s="269" t="e">
        <f>IF('Unit Types - Emission Rates'!#REF!=0,"",'Unit Types - Emission Rates'!#REF!)</f>
        <v>#REF!</v>
      </c>
      <c r="D2143" s="269" t="e">
        <f>IF('Unit Types - Emission Rates'!#REF!=0,"",'Unit Types - Emission Rates'!#REF!)</f>
        <v>#REF!</v>
      </c>
      <c r="E2143" s="269" t="e">
        <f>IF('Unit Types - Emission Rates'!#REF!="","",'Unit Types - Emission Rates'!#REF!)</f>
        <v>#REF!</v>
      </c>
      <c r="F2143" s="269" t="e">
        <f>IF('Unit Types - Emission Rates'!#REF!="","",'Unit Types - Emission Rates'!#REF!)</f>
        <v>#REF!</v>
      </c>
      <c r="G2143" s="261"/>
      <c r="H2143" s="262"/>
      <c r="I2143" s="259"/>
    </row>
    <row r="2144" spans="1:9" x14ac:dyDescent="0.2">
      <c r="A2144" s="265" t="s">
        <v>433</v>
      </c>
      <c r="B2144" s="269" t="e">
        <f>IF('Unit Types - Emission Rates'!#REF!=0,"",'Unit Types - Emission Rates'!#REF!)</f>
        <v>#REF!</v>
      </c>
      <c r="C2144" s="269" t="e">
        <f>IF('Unit Types - Emission Rates'!#REF!=0,"",'Unit Types - Emission Rates'!#REF!)</f>
        <v>#REF!</v>
      </c>
      <c r="D2144" s="269" t="e">
        <f>IF('Unit Types - Emission Rates'!#REF!=0,"",'Unit Types - Emission Rates'!#REF!)</f>
        <v>#REF!</v>
      </c>
      <c r="E2144" s="269" t="e">
        <f>IF('Unit Types - Emission Rates'!#REF!="","",'Unit Types - Emission Rates'!#REF!)</f>
        <v>#REF!</v>
      </c>
      <c r="F2144" s="269" t="e">
        <f>IF('Unit Types - Emission Rates'!#REF!="","",'Unit Types - Emission Rates'!#REF!)</f>
        <v>#REF!</v>
      </c>
      <c r="G2144" s="261"/>
      <c r="H2144" s="262"/>
      <c r="I2144" s="259"/>
    </row>
    <row r="2145" spans="1:9" x14ac:dyDescent="0.2">
      <c r="A2145" s="265" t="s">
        <v>433</v>
      </c>
      <c r="B2145" s="269" t="e">
        <f>IF('Unit Types - Emission Rates'!#REF!=0,"",'Unit Types - Emission Rates'!#REF!)</f>
        <v>#REF!</v>
      </c>
      <c r="C2145" s="269" t="e">
        <f>IF('Unit Types - Emission Rates'!#REF!=0,"",'Unit Types - Emission Rates'!#REF!)</f>
        <v>#REF!</v>
      </c>
      <c r="D2145" s="269" t="e">
        <f>IF('Unit Types - Emission Rates'!#REF!=0,"",'Unit Types - Emission Rates'!#REF!)</f>
        <v>#REF!</v>
      </c>
      <c r="E2145" s="269" t="e">
        <f>IF('Unit Types - Emission Rates'!#REF!="","",'Unit Types - Emission Rates'!#REF!)</f>
        <v>#REF!</v>
      </c>
      <c r="F2145" s="269" t="e">
        <f>IF('Unit Types - Emission Rates'!#REF!="","",'Unit Types - Emission Rates'!#REF!)</f>
        <v>#REF!</v>
      </c>
      <c r="G2145" s="261"/>
      <c r="H2145" s="262"/>
      <c r="I2145" s="259"/>
    </row>
    <row r="2146" spans="1:9" x14ac:dyDescent="0.2">
      <c r="A2146" s="265" t="s">
        <v>433</v>
      </c>
      <c r="B2146" s="269" t="e">
        <f>IF('Unit Types - Emission Rates'!#REF!=0,"",'Unit Types - Emission Rates'!#REF!)</f>
        <v>#REF!</v>
      </c>
      <c r="C2146" s="269" t="e">
        <f>IF('Unit Types - Emission Rates'!#REF!=0,"",'Unit Types - Emission Rates'!#REF!)</f>
        <v>#REF!</v>
      </c>
      <c r="D2146" s="269" t="e">
        <f>IF('Unit Types - Emission Rates'!#REF!=0,"",'Unit Types - Emission Rates'!#REF!)</f>
        <v>#REF!</v>
      </c>
      <c r="E2146" s="269" t="e">
        <f>IF('Unit Types - Emission Rates'!#REF!="","",'Unit Types - Emission Rates'!#REF!)</f>
        <v>#REF!</v>
      </c>
      <c r="F2146" s="269" t="e">
        <f>IF('Unit Types - Emission Rates'!#REF!="","",'Unit Types - Emission Rates'!#REF!)</f>
        <v>#REF!</v>
      </c>
      <c r="G2146" s="261"/>
      <c r="H2146" s="262"/>
      <c r="I2146" s="259"/>
    </row>
    <row r="2147" spans="1:9" x14ac:dyDescent="0.2">
      <c r="A2147" s="265" t="s">
        <v>433</v>
      </c>
      <c r="B2147" s="269" t="e">
        <f>IF('Unit Types - Emission Rates'!#REF!=0,"",'Unit Types - Emission Rates'!#REF!)</f>
        <v>#REF!</v>
      </c>
      <c r="C2147" s="269" t="e">
        <f>IF('Unit Types - Emission Rates'!#REF!=0,"",'Unit Types - Emission Rates'!#REF!)</f>
        <v>#REF!</v>
      </c>
      <c r="D2147" s="269" t="e">
        <f>IF('Unit Types - Emission Rates'!#REF!=0,"",'Unit Types - Emission Rates'!#REF!)</f>
        <v>#REF!</v>
      </c>
      <c r="E2147" s="269" t="e">
        <f>IF('Unit Types - Emission Rates'!#REF!="","",'Unit Types - Emission Rates'!#REF!)</f>
        <v>#REF!</v>
      </c>
      <c r="F2147" s="269" t="e">
        <f>IF('Unit Types - Emission Rates'!#REF!="","",'Unit Types - Emission Rates'!#REF!)</f>
        <v>#REF!</v>
      </c>
      <c r="G2147" s="261"/>
      <c r="H2147" s="262"/>
      <c r="I2147" s="259"/>
    </row>
    <row r="2148" spans="1:9" x14ac:dyDescent="0.2">
      <c r="A2148" s="265" t="s">
        <v>433</v>
      </c>
      <c r="B2148" s="269" t="e">
        <f>IF('Unit Types - Emission Rates'!#REF!=0,"",'Unit Types - Emission Rates'!#REF!)</f>
        <v>#REF!</v>
      </c>
      <c r="C2148" s="269" t="e">
        <f>IF('Unit Types - Emission Rates'!#REF!=0,"",'Unit Types - Emission Rates'!#REF!)</f>
        <v>#REF!</v>
      </c>
      <c r="D2148" s="269" t="e">
        <f>IF('Unit Types - Emission Rates'!#REF!=0,"",'Unit Types - Emission Rates'!#REF!)</f>
        <v>#REF!</v>
      </c>
      <c r="E2148" s="269" t="e">
        <f>IF('Unit Types - Emission Rates'!#REF!="","",'Unit Types - Emission Rates'!#REF!)</f>
        <v>#REF!</v>
      </c>
      <c r="F2148" s="269" t="e">
        <f>IF('Unit Types - Emission Rates'!#REF!="","",'Unit Types - Emission Rates'!#REF!)</f>
        <v>#REF!</v>
      </c>
      <c r="G2148" s="261"/>
      <c r="H2148" s="262"/>
      <c r="I2148" s="259"/>
    </row>
    <row r="2149" spans="1:9" x14ac:dyDescent="0.2">
      <c r="A2149" s="265" t="s">
        <v>433</v>
      </c>
      <c r="B2149" s="269" t="e">
        <f>IF('Unit Types - Emission Rates'!#REF!=0,"",'Unit Types - Emission Rates'!#REF!)</f>
        <v>#REF!</v>
      </c>
      <c r="C2149" s="269" t="e">
        <f>IF('Unit Types - Emission Rates'!#REF!=0,"",'Unit Types - Emission Rates'!#REF!)</f>
        <v>#REF!</v>
      </c>
      <c r="D2149" s="269" t="e">
        <f>IF('Unit Types - Emission Rates'!#REF!=0,"",'Unit Types - Emission Rates'!#REF!)</f>
        <v>#REF!</v>
      </c>
      <c r="E2149" s="269" t="e">
        <f>IF('Unit Types - Emission Rates'!#REF!="","",'Unit Types - Emission Rates'!#REF!)</f>
        <v>#REF!</v>
      </c>
      <c r="F2149" s="269" t="e">
        <f>IF('Unit Types - Emission Rates'!#REF!="","",'Unit Types - Emission Rates'!#REF!)</f>
        <v>#REF!</v>
      </c>
      <c r="G2149" s="261"/>
      <c r="H2149" s="262"/>
      <c r="I2149" s="259"/>
    </row>
    <row r="2150" spans="1:9" x14ac:dyDescent="0.2">
      <c r="A2150" s="265" t="s">
        <v>433</v>
      </c>
      <c r="B2150" s="269" t="e">
        <f>IF('Unit Types - Emission Rates'!#REF!=0,"",'Unit Types - Emission Rates'!#REF!)</f>
        <v>#REF!</v>
      </c>
      <c r="C2150" s="269" t="e">
        <f>IF('Unit Types - Emission Rates'!#REF!=0,"",'Unit Types - Emission Rates'!#REF!)</f>
        <v>#REF!</v>
      </c>
      <c r="D2150" s="269" t="e">
        <f>IF('Unit Types - Emission Rates'!#REF!=0,"",'Unit Types - Emission Rates'!#REF!)</f>
        <v>#REF!</v>
      </c>
      <c r="E2150" s="269" t="e">
        <f>IF('Unit Types - Emission Rates'!#REF!="","",'Unit Types - Emission Rates'!#REF!)</f>
        <v>#REF!</v>
      </c>
      <c r="F2150" s="269" t="e">
        <f>IF('Unit Types - Emission Rates'!#REF!="","",'Unit Types - Emission Rates'!#REF!)</f>
        <v>#REF!</v>
      </c>
      <c r="G2150" s="261"/>
      <c r="H2150" s="262"/>
      <c r="I2150" s="259"/>
    </row>
    <row r="2151" spans="1:9" x14ac:dyDescent="0.2">
      <c r="A2151" s="265" t="s">
        <v>433</v>
      </c>
      <c r="B2151" s="269" t="e">
        <f>IF('Unit Types - Emission Rates'!#REF!=0,"",'Unit Types - Emission Rates'!#REF!)</f>
        <v>#REF!</v>
      </c>
      <c r="C2151" s="269" t="e">
        <f>IF('Unit Types - Emission Rates'!#REF!=0,"",'Unit Types - Emission Rates'!#REF!)</f>
        <v>#REF!</v>
      </c>
      <c r="D2151" s="269" t="e">
        <f>IF('Unit Types - Emission Rates'!#REF!=0,"",'Unit Types - Emission Rates'!#REF!)</f>
        <v>#REF!</v>
      </c>
      <c r="E2151" s="269" t="e">
        <f>IF('Unit Types - Emission Rates'!#REF!="","",'Unit Types - Emission Rates'!#REF!)</f>
        <v>#REF!</v>
      </c>
      <c r="F2151" s="269" t="e">
        <f>IF('Unit Types - Emission Rates'!#REF!="","",'Unit Types - Emission Rates'!#REF!)</f>
        <v>#REF!</v>
      </c>
      <c r="G2151" s="261"/>
      <c r="H2151" s="262"/>
      <c r="I2151" s="259"/>
    </row>
    <row r="2152" spans="1:9" x14ac:dyDescent="0.2">
      <c r="A2152" s="265" t="s">
        <v>433</v>
      </c>
      <c r="B2152" s="269" t="e">
        <f>IF('Unit Types - Emission Rates'!#REF!=0,"",'Unit Types - Emission Rates'!#REF!)</f>
        <v>#REF!</v>
      </c>
      <c r="C2152" s="269" t="e">
        <f>IF('Unit Types - Emission Rates'!#REF!=0,"",'Unit Types - Emission Rates'!#REF!)</f>
        <v>#REF!</v>
      </c>
      <c r="D2152" s="269" t="e">
        <f>IF('Unit Types - Emission Rates'!#REF!=0,"",'Unit Types - Emission Rates'!#REF!)</f>
        <v>#REF!</v>
      </c>
      <c r="E2152" s="269" t="e">
        <f>IF('Unit Types - Emission Rates'!#REF!="","",'Unit Types - Emission Rates'!#REF!)</f>
        <v>#REF!</v>
      </c>
      <c r="F2152" s="269" t="e">
        <f>IF('Unit Types - Emission Rates'!#REF!="","",'Unit Types - Emission Rates'!#REF!)</f>
        <v>#REF!</v>
      </c>
      <c r="G2152" s="261"/>
      <c r="H2152" s="262"/>
      <c r="I2152" s="259"/>
    </row>
    <row r="2153" spans="1:9" x14ac:dyDescent="0.2">
      <c r="A2153" s="265" t="s">
        <v>433</v>
      </c>
      <c r="B2153" s="269" t="e">
        <f>IF('Unit Types - Emission Rates'!#REF!=0,"",'Unit Types - Emission Rates'!#REF!)</f>
        <v>#REF!</v>
      </c>
      <c r="C2153" s="269" t="e">
        <f>IF('Unit Types - Emission Rates'!#REF!=0,"",'Unit Types - Emission Rates'!#REF!)</f>
        <v>#REF!</v>
      </c>
      <c r="D2153" s="269" t="e">
        <f>IF('Unit Types - Emission Rates'!#REF!=0,"",'Unit Types - Emission Rates'!#REF!)</f>
        <v>#REF!</v>
      </c>
      <c r="E2153" s="269" t="e">
        <f>IF('Unit Types - Emission Rates'!#REF!="","",'Unit Types - Emission Rates'!#REF!)</f>
        <v>#REF!</v>
      </c>
      <c r="F2153" s="269" t="e">
        <f>IF('Unit Types - Emission Rates'!#REF!="","",'Unit Types - Emission Rates'!#REF!)</f>
        <v>#REF!</v>
      </c>
      <c r="G2153" s="261"/>
      <c r="H2153" s="262"/>
      <c r="I2153" s="259"/>
    </row>
    <row r="2154" spans="1:9" x14ac:dyDescent="0.2">
      <c r="A2154" s="265" t="s">
        <v>433</v>
      </c>
      <c r="B2154" s="269" t="e">
        <f>IF('Unit Types - Emission Rates'!#REF!=0,"",'Unit Types - Emission Rates'!#REF!)</f>
        <v>#REF!</v>
      </c>
      <c r="C2154" s="269" t="e">
        <f>IF('Unit Types - Emission Rates'!#REF!=0,"",'Unit Types - Emission Rates'!#REF!)</f>
        <v>#REF!</v>
      </c>
      <c r="D2154" s="269" t="e">
        <f>IF('Unit Types - Emission Rates'!#REF!=0,"",'Unit Types - Emission Rates'!#REF!)</f>
        <v>#REF!</v>
      </c>
      <c r="E2154" s="269" t="e">
        <f>IF('Unit Types - Emission Rates'!#REF!="","",'Unit Types - Emission Rates'!#REF!)</f>
        <v>#REF!</v>
      </c>
      <c r="F2154" s="269" t="e">
        <f>IF('Unit Types - Emission Rates'!#REF!="","",'Unit Types - Emission Rates'!#REF!)</f>
        <v>#REF!</v>
      </c>
      <c r="G2154" s="261"/>
      <c r="H2154" s="262"/>
      <c r="I2154" s="259"/>
    </row>
    <row r="2155" spans="1:9" x14ac:dyDescent="0.2">
      <c r="A2155" s="265" t="s">
        <v>433</v>
      </c>
      <c r="B2155" s="269" t="e">
        <f>IF('Unit Types - Emission Rates'!#REF!=0,"",'Unit Types - Emission Rates'!#REF!)</f>
        <v>#REF!</v>
      </c>
      <c r="C2155" s="269" t="e">
        <f>IF('Unit Types - Emission Rates'!#REF!=0,"",'Unit Types - Emission Rates'!#REF!)</f>
        <v>#REF!</v>
      </c>
      <c r="D2155" s="269" t="e">
        <f>IF('Unit Types - Emission Rates'!#REF!=0,"",'Unit Types - Emission Rates'!#REF!)</f>
        <v>#REF!</v>
      </c>
      <c r="E2155" s="269" t="e">
        <f>IF('Unit Types - Emission Rates'!#REF!="","",'Unit Types - Emission Rates'!#REF!)</f>
        <v>#REF!</v>
      </c>
      <c r="F2155" s="269" t="e">
        <f>IF('Unit Types - Emission Rates'!#REF!="","",'Unit Types - Emission Rates'!#REF!)</f>
        <v>#REF!</v>
      </c>
      <c r="G2155" s="261"/>
      <c r="H2155" s="262"/>
      <c r="I2155" s="259"/>
    </row>
    <row r="2156" spans="1:9" x14ac:dyDescent="0.2">
      <c r="A2156" s="265" t="s">
        <v>433</v>
      </c>
      <c r="B2156" s="269" t="e">
        <f>IF('Unit Types - Emission Rates'!#REF!=0,"",'Unit Types - Emission Rates'!#REF!)</f>
        <v>#REF!</v>
      </c>
      <c r="C2156" s="269" t="e">
        <f>IF('Unit Types - Emission Rates'!#REF!=0,"",'Unit Types - Emission Rates'!#REF!)</f>
        <v>#REF!</v>
      </c>
      <c r="D2156" s="269" t="e">
        <f>IF('Unit Types - Emission Rates'!#REF!=0,"",'Unit Types - Emission Rates'!#REF!)</f>
        <v>#REF!</v>
      </c>
      <c r="E2156" s="269" t="e">
        <f>IF('Unit Types - Emission Rates'!#REF!="","",'Unit Types - Emission Rates'!#REF!)</f>
        <v>#REF!</v>
      </c>
      <c r="F2156" s="269" t="e">
        <f>IF('Unit Types - Emission Rates'!#REF!="","",'Unit Types - Emission Rates'!#REF!)</f>
        <v>#REF!</v>
      </c>
      <c r="G2156" s="261"/>
      <c r="H2156" s="262"/>
      <c r="I2156" s="259"/>
    </row>
    <row r="2157" spans="1:9" x14ac:dyDescent="0.2">
      <c r="A2157" s="265" t="s">
        <v>433</v>
      </c>
      <c r="B2157" s="269" t="e">
        <f>IF('Unit Types - Emission Rates'!#REF!=0,"",'Unit Types - Emission Rates'!#REF!)</f>
        <v>#REF!</v>
      </c>
      <c r="C2157" s="269" t="e">
        <f>IF('Unit Types - Emission Rates'!#REF!=0,"",'Unit Types - Emission Rates'!#REF!)</f>
        <v>#REF!</v>
      </c>
      <c r="D2157" s="269" t="e">
        <f>IF('Unit Types - Emission Rates'!#REF!=0,"",'Unit Types - Emission Rates'!#REF!)</f>
        <v>#REF!</v>
      </c>
      <c r="E2157" s="269" t="e">
        <f>IF('Unit Types - Emission Rates'!#REF!="","",'Unit Types - Emission Rates'!#REF!)</f>
        <v>#REF!</v>
      </c>
      <c r="F2157" s="269" t="e">
        <f>IF('Unit Types - Emission Rates'!#REF!="","",'Unit Types - Emission Rates'!#REF!)</f>
        <v>#REF!</v>
      </c>
      <c r="G2157" s="261"/>
      <c r="H2157" s="262"/>
      <c r="I2157" s="259"/>
    </row>
    <row r="2158" spans="1:9" x14ac:dyDescent="0.2">
      <c r="A2158" s="265" t="s">
        <v>433</v>
      </c>
      <c r="B2158" s="269" t="e">
        <f>IF('Unit Types - Emission Rates'!#REF!=0,"",'Unit Types - Emission Rates'!#REF!)</f>
        <v>#REF!</v>
      </c>
      <c r="C2158" s="269" t="e">
        <f>IF('Unit Types - Emission Rates'!#REF!=0,"",'Unit Types - Emission Rates'!#REF!)</f>
        <v>#REF!</v>
      </c>
      <c r="D2158" s="269" t="e">
        <f>IF('Unit Types - Emission Rates'!#REF!=0,"",'Unit Types - Emission Rates'!#REF!)</f>
        <v>#REF!</v>
      </c>
      <c r="E2158" s="269" t="e">
        <f>IF('Unit Types - Emission Rates'!#REF!="","",'Unit Types - Emission Rates'!#REF!)</f>
        <v>#REF!</v>
      </c>
      <c r="F2158" s="269" t="e">
        <f>IF('Unit Types - Emission Rates'!#REF!="","",'Unit Types - Emission Rates'!#REF!)</f>
        <v>#REF!</v>
      </c>
      <c r="G2158" s="261"/>
      <c r="H2158" s="262"/>
      <c r="I2158" s="259"/>
    </row>
    <row r="2159" spans="1:9" x14ac:dyDescent="0.2">
      <c r="A2159" s="265" t="s">
        <v>433</v>
      </c>
      <c r="B2159" s="269" t="e">
        <f>IF('Unit Types - Emission Rates'!#REF!=0,"",'Unit Types - Emission Rates'!#REF!)</f>
        <v>#REF!</v>
      </c>
      <c r="C2159" s="269" t="e">
        <f>IF('Unit Types - Emission Rates'!#REF!=0,"",'Unit Types - Emission Rates'!#REF!)</f>
        <v>#REF!</v>
      </c>
      <c r="D2159" s="269" t="e">
        <f>IF('Unit Types - Emission Rates'!#REF!=0,"",'Unit Types - Emission Rates'!#REF!)</f>
        <v>#REF!</v>
      </c>
      <c r="E2159" s="269" t="e">
        <f>IF('Unit Types - Emission Rates'!#REF!="","",'Unit Types - Emission Rates'!#REF!)</f>
        <v>#REF!</v>
      </c>
      <c r="F2159" s="269" t="e">
        <f>IF('Unit Types - Emission Rates'!#REF!="","",'Unit Types - Emission Rates'!#REF!)</f>
        <v>#REF!</v>
      </c>
      <c r="G2159" s="261"/>
      <c r="H2159" s="262"/>
      <c r="I2159" s="259"/>
    </row>
    <row r="2160" spans="1:9" x14ac:dyDescent="0.2">
      <c r="A2160" s="265" t="s">
        <v>433</v>
      </c>
      <c r="B2160" s="269" t="e">
        <f>IF('Unit Types - Emission Rates'!#REF!=0,"",'Unit Types - Emission Rates'!#REF!)</f>
        <v>#REF!</v>
      </c>
      <c r="C2160" s="269" t="e">
        <f>IF('Unit Types - Emission Rates'!#REF!=0,"",'Unit Types - Emission Rates'!#REF!)</f>
        <v>#REF!</v>
      </c>
      <c r="D2160" s="269" t="e">
        <f>IF('Unit Types - Emission Rates'!#REF!=0,"",'Unit Types - Emission Rates'!#REF!)</f>
        <v>#REF!</v>
      </c>
      <c r="E2160" s="269" t="e">
        <f>IF('Unit Types - Emission Rates'!#REF!="","",'Unit Types - Emission Rates'!#REF!)</f>
        <v>#REF!</v>
      </c>
      <c r="F2160" s="269" t="e">
        <f>IF('Unit Types - Emission Rates'!#REF!="","",'Unit Types - Emission Rates'!#REF!)</f>
        <v>#REF!</v>
      </c>
      <c r="G2160" s="261"/>
      <c r="H2160" s="262"/>
      <c r="I2160" s="259"/>
    </row>
    <row r="2161" spans="1:9" x14ac:dyDescent="0.2">
      <c r="A2161" s="265" t="s">
        <v>433</v>
      </c>
      <c r="B2161" s="269" t="e">
        <f>IF('Unit Types - Emission Rates'!#REF!=0,"",'Unit Types - Emission Rates'!#REF!)</f>
        <v>#REF!</v>
      </c>
      <c r="C2161" s="269" t="e">
        <f>IF('Unit Types - Emission Rates'!#REF!=0,"",'Unit Types - Emission Rates'!#REF!)</f>
        <v>#REF!</v>
      </c>
      <c r="D2161" s="269" t="e">
        <f>IF('Unit Types - Emission Rates'!#REF!=0,"",'Unit Types - Emission Rates'!#REF!)</f>
        <v>#REF!</v>
      </c>
      <c r="E2161" s="269" t="e">
        <f>IF('Unit Types - Emission Rates'!#REF!="","",'Unit Types - Emission Rates'!#REF!)</f>
        <v>#REF!</v>
      </c>
      <c r="F2161" s="269" t="e">
        <f>IF('Unit Types - Emission Rates'!#REF!="","",'Unit Types - Emission Rates'!#REF!)</f>
        <v>#REF!</v>
      </c>
      <c r="G2161" s="261"/>
      <c r="H2161" s="262"/>
      <c r="I2161" s="259"/>
    </row>
    <row r="2162" spans="1:9" x14ac:dyDescent="0.2">
      <c r="A2162" s="265" t="s">
        <v>433</v>
      </c>
      <c r="B2162" s="269" t="e">
        <f>IF('Unit Types - Emission Rates'!#REF!=0,"",'Unit Types - Emission Rates'!#REF!)</f>
        <v>#REF!</v>
      </c>
      <c r="C2162" s="269" t="e">
        <f>IF('Unit Types - Emission Rates'!#REF!=0,"",'Unit Types - Emission Rates'!#REF!)</f>
        <v>#REF!</v>
      </c>
      <c r="D2162" s="269" t="e">
        <f>IF('Unit Types - Emission Rates'!#REF!=0,"",'Unit Types - Emission Rates'!#REF!)</f>
        <v>#REF!</v>
      </c>
      <c r="E2162" s="269" t="e">
        <f>IF('Unit Types - Emission Rates'!#REF!="","",'Unit Types - Emission Rates'!#REF!)</f>
        <v>#REF!</v>
      </c>
      <c r="F2162" s="269" t="e">
        <f>IF('Unit Types - Emission Rates'!#REF!="","",'Unit Types - Emission Rates'!#REF!)</f>
        <v>#REF!</v>
      </c>
      <c r="G2162" s="261"/>
      <c r="H2162" s="262"/>
      <c r="I2162" s="259"/>
    </row>
    <row r="2163" spans="1:9" x14ac:dyDescent="0.2">
      <c r="A2163" s="265" t="s">
        <v>433</v>
      </c>
      <c r="B2163" s="269" t="e">
        <f>IF('Unit Types - Emission Rates'!#REF!=0,"",'Unit Types - Emission Rates'!#REF!)</f>
        <v>#REF!</v>
      </c>
      <c r="C2163" s="269" t="e">
        <f>IF('Unit Types - Emission Rates'!#REF!=0,"",'Unit Types - Emission Rates'!#REF!)</f>
        <v>#REF!</v>
      </c>
      <c r="D2163" s="269" t="e">
        <f>IF('Unit Types - Emission Rates'!#REF!=0,"",'Unit Types - Emission Rates'!#REF!)</f>
        <v>#REF!</v>
      </c>
      <c r="E2163" s="269" t="e">
        <f>IF('Unit Types - Emission Rates'!#REF!="","",'Unit Types - Emission Rates'!#REF!)</f>
        <v>#REF!</v>
      </c>
      <c r="F2163" s="269" t="e">
        <f>IF('Unit Types - Emission Rates'!#REF!="","",'Unit Types - Emission Rates'!#REF!)</f>
        <v>#REF!</v>
      </c>
      <c r="G2163" s="261"/>
      <c r="H2163" s="262"/>
      <c r="I2163" s="259"/>
    </row>
    <row r="2164" spans="1:9" x14ac:dyDescent="0.2">
      <c r="A2164" s="265" t="s">
        <v>433</v>
      </c>
      <c r="B2164" s="269" t="e">
        <f>IF('Unit Types - Emission Rates'!#REF!=0,"",'Unit Types - Emission Rates'!#REF!)</f>
        <v>#REF!</v>
      </c>
      <c r="C2164" s="269" t="e">
        <f>IF('Unit Types - Emission Rates'!#REF!=0,"",'Unit Types - Emission Rates'!#REF!)</f>
        <v>#REF!</v>
      </c>
      <c r="D2164" s="269" t="e">
        <f>IF('Unit Types - Emission Rates'!#REF!=0,"",'Unit Types - Emission Rates'!#REF!)</f>
        <v>#REF!</v>
      </c>
      <c r="E2164" s="269" t="e">
        <f>IF('Unit Types - Emission Rates'!#REF!="","",'Unit Types - Emission Rates'!#REF!)</f>
        <v>#REF!</v>
      </c>
      <c r="F2164" s="269" t="e">
        <f>IF('Unit Types - Emission Rates'!#REF!="","",'Unit Types - Emission Rates'!#REF!)</f>
        <v>#REF!</v>
      </c>
      <c r="G2164" s="261"/>
      <c r="H2164" s="262"/>
      <c r="I2164" s="259"/>
    </row>
    <row r="2165" spans="1:9" x14ac:dyDescent="0.2">
      <c r="A2165" s="265" t="s">
        <v>433</v>
      </c>
      <c r="B2165" s="269" t="e">
        <f>IF('Unit Types - Emission Rates'!#REF!=0,"",'Unit Types - Emission Rates'!#REF!)</f>
        <v>#REF!</v>
      </c>
      <c r="C2165" s="269" t="e">
        <f>IF('Unit Types - Emission Rates'!#REF!=0,"",'Unit Types - Emission Rates'!#REF!)</f>
        <v>#REF!</v>
      </c>
      <c r="D2165" s="269" t="e">
        <f>IF('Unit Types - Emission Rates'!#REF!=0,"",'Unit Types - Emission Rates'!#REF!)</f>
        <v>#REF!</v>
      </c>
      <c r="E2165" s="269" t="e">
        <f>IF('Unit Types - Emission Rates'!#REF!="","",'Unit Types - Emission Rates'!#REF!)</f>
        <v>#REF!</v>
      </c>
      <c r="F2165" s="269" t="e">
        <f>IF('Unit Types - Emission Rates'!#REF!="","",'Unit Types - Emission Rates'!#REF!)</f>
        <v>#REF!</v>
      </c>
      <c r="G2165" s="261"/>
      <c r="H2165" s="262"/>
      <c r="I2165" s="259"/>
    </row>
    <row r="2166" spans="1:9" x14ac:dyDescent="0.2">
      <c r="A2166" s="265" t="s">
        <v>433</v>
      </c>
      <c r="B2166" s="269" t="e">
        <f>IF('Unit Types - Emission Rates'!#REF!=0,"",'Unit Types - Emission Rates'!#REF!)</f>
        <v>#REF!</v>
      </c>
      <c r="C2166" s="269" t="e">
        <f>IF('Unit Types - Emission Rates'!#REF!=0,"",'Unit Types - Emission Rates'!#REF!)</f>
        <v>#REF!</v>
      </c>
      <c r="D2166" s="269" t="e">
        <f>IF('Unit Types - Emission Rates'!#REF!=0,"",'Unit Types - Emission Rates'!#REF!)</f>
        <v>#REF!</v>
      </c>
      <c r="E2166" s="269" t="e">
        <f>IF('Unit Types - Emission Rates'!#REF!="","",'Unit Types - Emission Rates'!#REF!)</f>
        <v>#REF!</v>
      </c>
      <c r="F2166" s="269" t="e">
        <f>IF('Unit Types - Emission Rates'!#REF!="","",'Unit Types - Emission Rates'!#REF!)</f>
        <v>#REF!</v>
      </c>
      <c r="G2166" s="261"/>
      <c r="H2166" s="262"/>
      <c r="I2166" s="259"/>
    </row>
    <row r="2167" spans="1:9" x14ac:dyDescent="0.2">
      <c r="A2167" s="265" t="s">
        <v>433</v>
      </c>
      <c r="B2167" s="269" t="e">
        <f>IF('Unit Types - Emission Rates'!#REF!=0,"",'Unit Types - Emission Rates'!#REF!)</f>
        <v>#REF!</v>
      </c>
      <c r="C2167" s="269" t="e">
        <f>IF('Unit Types - Emission Rates'!#REF!=0,"",'Unit Types - Emission Rates'!#REF!)</f>
        <v>#REF!</v>
      </c>
      <c r="D2167" s="269" t="e">
        <f>IF('Unit Types - Emission Rates'!#REF!=0,"",'Unit Types - Emission Rates'!#REF!)</f>
        <v>#REF!</v>
      </c>
      <c r="E2167" s="269" t="e">
        <f>IF('Unit Types - Emission Rates'!#REF!="","",'Unit Types - Emission Rates'!#REF!)</f>
        <v>#REF!</v>
      </c>
      <c r="F2167" s="269" t="e">
        <f>IF('Unit Types - Emission Rates'!#REF!="","",'Unit Types - Emission Rates'!#REF!)</f>
        <v>#REF!</v>
      </c>
      <c r="G2167" s="261"/>
      <c r="H2167" s="262"/>
      <c r="I2167" s="259"/>
    </row>
    <row r="2168" spans="1:9" x14ac:dyDescent="0.2">
      <c r="A2168" s="265" t="s">
        <v>433</v>
      </c>
      <c r="B2168" s="269" t="e">
        <f>IF('Unit Types - Emission Rates'!#REF!=0,"",'Unit Types - Emission Rates'!#REF!)</f>
        <v>#REF!</v>
      </c>
      <c r="C2168" s="269" t="e">
        <f>IF('Unit Types - Emission Rates'!#REF!=0,"",'Unit Types - Emission Rates'!#REF!)</f>
        <v>#REF!</v>
      </c>
      <c r="D2168" s="269" t="e">
        <f>IF('Unit Types - Emission Rates'!#REF!=0,"",'Unit Types - Emission Rates'!#REF!)</f>
        <v>#REF!</v>
      </c>
      <c r="E2168" s="269" t="e">
        <f>IF('Unit Types - Emission Rates'!#REF!="","",'Unit Types - Emission Rates'!#REF!)</f>
        <v>#REF!</v>
      </c>
      <c r="F2168" s="269" t="e">
        <f>IF('Unit Types - Emission Rates'!#REF!="","",'Unit Types - Emission Rates'!#REF!)</f>
        <v>#REF!</v>
      </c>
      <c r="G2168" s="261"/>
      <c r="H2168" s="262"/>
      <c r="I2168" s="259"/>
    </row>
    <row r="2169" spans="1:9" x14ac:dyDescent="0.2">
      <c r="A2169" s="265" t="s">
        <v>433</v>
      </c>
      <c r="B2169" s="269" t="e">
        <f>IF('Unit Types - Emission Rates'!#REF!=0,"",'Unit Types - Emission Rates'!#REF!)</f>
        <v>#REF!</v>
      </c>
      <c r="C2169" s="269" t="e">
        <f>IF('Unit Types - Emission Rates'!#REF!=0,"",'Unit Types - Emission Rates'!#REF!)</f>
        <v>#REF!</v>
      </c>
      <c r="D2169" s="269" t="e">
        <f>IF('Unit Types - Emission Rates'!#REF!=0,"",'Unit Types - Emission Rates'!#REF!)</f>
        <v>#REF!</v>
      </c>
      <c r="E2169" s="269" t="e">
        <f>IF('Unit Types - Emission Rates'!#REF!="","",'Unit Types - Emission Rates'!#REF!)</f>
        <v>#REF!</v>
      </c>
      <c r="F2169" s="269" t="e">
        <f>IF('Unit Types - Emission Rates'!#REF!="","",'Unit Types - Emission Rates'!#REF!)</f>
        <v>#REF!</v>
      </c>
      <c r="G2169" s="261"/>
      <c r="H2169" s="262"/>
      <c r="I2169" s="259"/>
    </row>
    <row r="2170" spans="1:9" x14ac:dyDescent="0.2">
      <c r="A2170" s="265" t="s">
        <v>433</v>
      </c>
      <c r="B2170" s="269" t="e">
        <f>IF('Unit Types - Emission Rates'!#REF!=0,"",'Unit Types - Emission Rates'!#REF!)</f>
        <v>#REF!</v>
      </c>
      <c r="C2170" s="269" t="e">
        <f>IF('Unit Types - Emission Rates'!#REF!=0,"",'Unit Types - Emission Rates'!#REF!)</f>
        <v>#REF!</v>
      </c>
      <c r="D2170" s="269" t="e">
        <f>IF('Unit Types - Emission Rates'!#REF!=0,"",'Unit Types - Emission Rates'!#REF!)</f>
        <v>#REF!</v>
      </c>
      <c r="E2170" s="269" t="e">
        <f>IF('Unit Types - Emission Rates'!#REF!="","",'Unit Types - Emission Rates'!#REF!)</f>
        <v>#REF!</v>
      </c>
      <c r="F2170" s="269" t="e">
        <f>IF('Unit Types - Emission Rates'!#REF!="","",'Unit Types - Emission Rates'!#REF!)</f>
        <v>#REF!</v>
      </c>
      <c r="G2170" s="261"/>
      <c r="H2170" s="262"/>
      <c r="I2170" s="259"/>
    </row>
    <row r="2171" spans="1:9" x14ac:dyDescent="0.2">
      <c r="A2171" s="265" t="s">
        <v>433</v>
      </c>
      <c r="B2171" s="269" t="e">
        <f>IF('Unit Types - Emission Rates'!#REF!=0,"",'Unit Types - Emission Rates'!#REF!)</f>
        <v>#REF!</v>
      </c>
      <c r="C2171" s="269" t="e">
        <f>IF('Unit Types - Emission Rates'!#REF!=0,"",'Unit Types - Emission Rates'!#REF!)</f>
        <v>#REF!</v>
      </c>
      <c r="D2171" s="269" t="e">
        <f>IF('Unit Types - Emission Rates'!#REF!=0,"",'Unit Types - Emission Rates'!#REF!)</f>
        <v>#REF!</v>
      </c>
      <c r="E2171" s="269" t="e">
        <f>IF('Unit Types - Emission Rates'!#REF!="","",'Unit Types - Emission Rates'!#REF!)</f>
        <v>#REF!</v>
      </c>
      <c r="F2171" s="269" t="e">
        <f>IF('Unit Types - Emission Rates'!#REF!="","",'Unit Types - Emission Rates'!#REF!)</f>
        <v>#REF!</v>
      </c>
      <c r="G2171" s="261"/>
      <c r="H2171" s="262"/>
      <c r="I2171" s="259"/>
    </row>
    <row r="2172" spans="1:9" x14ac:dyDescent="0.2">
      <c r="A2172" s="265" t="s">
        <v>433</v>
      </c>
      <c r="B2172" s="269" t="e">
        <f>IF('Unit Types - Emission Rates'!#REF!=0,"",'Unit Types - Emission Rates'!#REF!)</f>
        <v>#REF!</v>
      </c>
      <c r="C2172" s="269" t="e">
        <f>IF('Unit Types - Emission Rates'!#REF!=0,"",'Unit Types - Emission Rates'!#REF!)</f>
        <v>#REF!</v>
      </c>
      <c r="D2172" s="269" t="e">
        <f>IF('Unit Types - Emission Rates'!#REF!=0,"",'Unit Types - Emission Rates'!#REF!)</f>
        <v>#REF!</v>
      </c>
      <c r="E2172" s="269" t="e">
        <f>IF('Unit Types - Emission Rates'!#REF!="","",'Unit Types - Emission Rates'!#REF!)</f>
        <v>#REF!</v>
      </c>
      <c r="F2172" s="269" t="e">
        <f>IF('Unit Types - Emission Rates'!#REF!="","",'Unit Types - Emission Rates'!#REF!)</f>
        <v>#REF!</v>
      </c>
      <c r="G2172" s="261"/>
      <c r="H2172" s="262"/>
      <c r="I2172" s="259"/>
    </row>
    <row r="2173" spans="1:9" x14ac:dyDescent="0.2">
      <c r="A2173" s="265" t="s">
        <v>433</v>
      </c>
      <c r="B2173" s="269" t="e">
        <f>IF('Unit Types - Emission Rates'!#REF!=0,"",'Unit Types - Emission Rates'!#REF!)</f>
        <v>#REF!</v>
      </c>
      <c r="C2173" s="269" t="e">
        <f>IF('Unit Types - Emission Rates'!#REF!=0,"",'Unit Types - Emission Rates'!#REF!)</f>
        <v>#REF!</v>
      </c>
      <c r="D2173" s="269" t="e">
        <f>IF('Unit Types - Emission Rates'!#REF!=0,"",'Unit Types - Emission Rates'!#REF!)</f>
        <v>#REF!</v>
      </c>
      <c r="E2173" s="269" t="e">
        <f>IF('Unit Types - Emission Rates'!#REF!="","",'Unit Types - Emission Rates'!#REF!)</f>
        <v>#REF!</v>
      </c>
      <c r="F2173" s="269" t="e">
        <f>IF('Unit Types - Emission Rates'!#REF!="","",'Unit Types - Emission Rates'!#REF!)</f>
        <v>#REF!</v>
      </c>
      <c r="G2173" s="261"/>
      <c r="H2173" s="262"/>
      <c r="I2173" s="259"/>
    </row>
    <row r="2174" spans="1:9" x14ac:dyDescent="0.2">
      <c r="A2174" s="265" t="s">
        <v>433</v>
      </c>
      <c r="B2174" s="269" t="e">
        <f>IF('Unit Types - Emission Rates'!#REF!=0,"",'Unit Types - Emission Rates'!#REF!)</f>
        <v>#REF!</v>
      </c>
      <c r="C2174" s="269" t="e">
        <f>IF('Unit Types - Emission Rates'!#REF!=0,"",'Unit Types - Emission Rates'!#REF!)</f>
        <v>#REF!</v>
      </c>
      <c r="D2174" s="269" t="e">
        <f>IF('Unit Types - Emission Rates'!#REF!=0,"",'Unit Types - Emission Rates'!#REF!)</f>
        <v>#REF!</v>
      </c>
      <c r="E2174" s="269" t="e">
        <f>IF('Unit Types - Emission Rates'!#REF!="","",'Unit Types - Emission Rates'!#REF!)</f>
        <v>#REF!</v>
      </c>
      <c r="F2174" s="269" t="e">
        <f>IF('Unit Types - Emission Rates'!#REF!="","",'Unit Types - Emission Rates'!#REF!)</f>
        <v>#REF!</v>
      </c>
      <c r="G2174" s="261"/>
      <c r="H2174" s="262"/>
      <c r="I2174" s="259"/>
    </row>
    <row r="2175" spans="1:9" x14ac:dyDescent="0.2">
      <c r="A2175" s="265" t="s">
        <v>433</v>
      </c>
      <c r="B2175" s="269" t="e">
        <f>IF('Unit Types - Emission Rates'!#REF!=0,"",'Unit Types - Emission Rates'!#REF!)</f>
        <v>#REF!</v>
      </c>
      <c r="C2175" s="269" t="e">
        <f>IF('Unit Types - Emission Rates'!#REF!=0,"",'Unit Types - Emission Rates'!#REF!)</f>
        <v>#REF!</v>
      </c>
      <c r="D2175" s="269" t="e">
        <f>IF('Unit Types - Emission Rates'!#REF!=0,"",'Unit Types - Emission Rates'!#REF!)</f>
        <v>#REF!</v>
      </c>
      <c r="E2175" s="269" t="e">
        <f>IF('Unit Types - Emission Rates'!#REF!="","",'Unit Types - Emission Rates'!#REF!)</f>
        <v>#REF!</v>
      </c>
      <c r="F2175" s="269" t="e">
        <f>IF('Unit Types - Emission Rates'!#REF!="","",'Unit Types - Emission Rates'!#REF!)</f>
        <v>#REF!</v>
      </c>
      <c r="G2175" s="261"/>
      <c r="H2175" s="262"/>
      <c r="I2175" s="259"/>
    </row>
    <row r="2176" spans="1:9" x14ac:dyDescent="0.2">
      <c r="A2176" s="265" t="s">
        <v>433</v>
      </c>
      <c r="B2176" s="269" t="e">
        <f>IF('Unit Types - Emission Rates'!#REF!=0,"",'Unit Types - Emission Rates'!#REF!)</f>
        <v>#REF!</v>
      </c>
      <c r="C2176" s="269" t="e">
        <f>IF('Unit Types - Emission Rates'!#REF!=0,"",'Unit Types - Emission Rates'!#REF!)</f>
        <v>#REF!</v>
      </c>
      <c r="D2176" s="269" t="e">
        <f>IF('Unit Types - Emission Rates'!#REF!=0,"",'Unit Types - Emission Rates'!#REF!)</f>
        <v>#REF!</v>
      </c>
      <c r="E2176" s="269" t="e">
        <f>IF('Unit Types - Emission Rates'!#REF!="","",'Unit Types - Emission Rates'!#REF!)</f>
        <v>#REF!</v>
      </c>
      <c r="F2176" s="269" t="e">
        <f>IF('Unit Types - Emission Rates'!#REF!="","",'Unit Types - Emission Rates'!#REF!)</f>
        <v>#REF!</v>
      </c>
      <c r="G2176" s="261"/>
      <c r="H2176" s="262"/>
      <c r="I2176" s="259"/>
    </row>
    <row r="2177" spans="1:9" x14ac:dyDescent="0.2">
      <c r="A2177" s="265" t="s">
        <v>433</v>
      </c>
      <c r="B2177" s="269" t="e">
        <f>IF('Unit Types - Emission Rates'!#REF!=0,"",'Unit Types - Emission Rates'!#REF!)</f>
        <v>#REF!</v>
      </c>
      <c r="C2177" s="269" t="e">
        <f>IF('Unit Types - Emission Rates'!#REF!=0,"",'Unit Types - Emission Rates'!#REF!)</f>
        <v>#REF!</v>
      </c>
      <c r="D2177" s="269" t="e">
        <f>IF('Unit Types - Emission Rates'!#REF!=0,"",'Unit Types - Emission Rates'!#REF!)</f>
        <v>#REF!</v>
      </c>
      <c r="E2177" s="269" t="e">
        <f>IF('Unit Types - Emission Rates'!#REF!="","",'Unit Types - Emission Rates'!#REF!)</f>
        <v>#REF!</v>
      </c>
      <c r="F2177" s="269" t="e">
        <f>IF('Unit Types - Emission Rates'!#REF!="","",'Unit Types - Emission Rates'!#REF!)</f>
        <v>#REF!</v>
      </c>
      <c r="G2177" s="261"/>
      <c r="H2177" s="262"/>
      <c r="I2177" s="259"/>
    </row>
    <row r="2178" spans="1:9" x14ac:dyDescent="0.2">
      <c r="A2178" s="265" t="s">
        <v>433</v>
      </c>
      <c r="B2178" s="269" t="e">
        <f>IF('Unit Types - Emission Rates'!#REF!=0,"",'Unit Types - Emission Rates'!#REF!)</f>
        <v>#REF!</v>
      </c>
      <c r="C2178" s="269" t="e">
        <f>IF('Unit Types - Emission Rates'!#REF!=0,"",'Unit Types - Emission Rates'!#REF!)</f>
        <v>#REF!</v>
      </c>
      <c r="D2178" s="269" t="e">
        <f>IF('Unit Types - Emission Rates'!#REF!=0,"",'Unit Types - Emission Rates'!#REF!)</f>
        <v>#REF!</v>
      </c>
      <c r="E2178" s="269" t="e">
        <f>IF('Unit Types - Emission Rates'!#REF!="","",'Unit Types - Emission Rates'!#REF!)</f>
        <v>#REF!</v>
      </c>
      <c r="F2178" s="269" t="e">
        <f>IF('Unit Types - Emission Rates'!#REF!="","",'Unit Types - Emission Rates'!#REF!)</f>
        <v>#REF!</v>
      </c>
      <c r="G2178" s="261"/>
      <c r="H2178" s="262"/>
      <c r="I2178" s="259"/>
    </row>
    <row r="2179" spans="1:9" x14ac:dyDescent="0.2">
      <c r="A2179" s="265" t="s">
        <v>433</v>
      </c>
      <c r="B2179" s="269" t="e">
        <f>IF('Unit Types - Emission Rates'!#REF!=0,"",'Unit Types - Emission Rates'!#REF!)</f>
        <v>#REF!</v>
      </c>
      <c r="C2179" s="269" t="e">
        <f>IF('Unit Types - Emission Rates'!#REF!=0,"",'Unit Types - Emission Rates'!#REF!)</f>
        <v>#REF!</v>
      </c>
      <c r="D2179" s="269" t="e">
        <f>IF('Unit Types - Emission Rates'!#REF!=0,"",'Unit Types - Emission Rates'!#REF!)</f>
        <v>#REF!</v>
      </c>
      <c r="E2179" s="269" t="e">
        <f>IF('Unit Types - Emission Rates'!#REF!="","",'Unit Types - Emission Rates'!#REF!)</f>
        <v>#REF!</v>
      </c>
      <c r="F2179" s="269" t="e">
        <f>IF('Unit Types - Emission Rates'!#REF!="","",'Unit Types - Emission Rates'!#REF!)</f>
        <v>#REF!</v>
      </c>
      <c r="G2179" s="261"/>
      <c r="H2179" s="262"/>
      <c r="I2179" s="259"/>
    </row>
    <row r="2180" spans="1:9" x14ac:dyDescent="0.2">
      <c r="A2180" s="265" t="s">
        <v>433</v>
      </c>
      <c r="B2180" s="269" t="e">
        <f>IF('Unit Types - Emission Rates'!#REF!=0,"",'Unit Types - Emission Rates'!#REF!)</f>
        <v>#REF!</v>
      </c>
      <c r="C2180" s="269" t="e">
        <f>IF('Unit Types - Emission Rates'!#REF!=0,"",'Unit Types - Emission Rates'!#REF!)</f>
        <v>#REF!</v>
      </c>
      <c r="D2180" s="269" t="e">
        <f>IF('Unit Types - Emission Rates'!#REF!=0,"",'Unit Types - Emission Rates'!#REF!)</f>
        <v>#REF!</v>
      </c>
      <c r="E2180" s="269" t="e">
        <f>IF('Unit Types - Emission Rates'!#REF!="","",'Unit Types - Emission Rates'!#REF!)</f>
        <v>#REF!</v>
      </c>
      <c r="F2180" s="269" t="e">
        <f>IF('Unit Types - Emission Rates'!#REF!="","",'Unit Types - Emission Rates'!#REF!)</f>
        <v>#REF!</v>
      </c>
      <c r="G2180" s="261"/>
      <c r="H2180" s="262"/>
      <c r="I2180" s="259"/>
    </row>
    <row r="2181" spans="1:9" x14ac:dyDescent="0.2">
      <c r="A2181" s="265" t="s">
        <v>433</v>
      </c>
      <c r="B2181" s="269" t="e">
        <f>IF('Unit Types - Emission Rates'!#REF!=0,"",'Unit Types - Emission Rates'!#REF!)</f>
        <v>#REF!</v>
      </c>
      <c r="C2181" s="269" t="e">
        <f>IF('Unit Types - Emission Rates'!#REF!=0,"",'Unit Types - Emission Rates'!#REF!)</f>
        <v>#REF!</v>
      </c>
      <c r="D2181" s="269" t="e">
        <f>IF('Unit Types - Emission Rates'!#REF!=0,"",'Unit Types - Emission Rates'!#REF!)</f>
        <v>#REF!</v>
      </c>
      <c r="E2181" s="269" t="e">
        <f>IF('Unit Types - Emission Rates'!#REF!="","",'Unit Types - Emission Rates'!#REF!)</f>
        <v>#REF!</v>
      </c>
      <c r="F2181" s="269" t="e">
        <f>IF('Unit Types - Emission Rates'!#REF!="","",'Unit Types - Emission Rates'!#REF!)</f>
        <v>#REF!</v>
      </c>
      <c r="G2181" s="261"/>
      <c r="H2181" s="262"/>
      <c r="I2181" s="259"/>
    </row>
    <row r="2182" spans="1:9" x14ac:dyDescent="0.2">
      <c r="A2182" s="265" t="s">
        <v>433</v>
      </c>
      <c r="B2182" s="269" t="e">
        <f>IF('Unit Types - Emission Rates'!#REF!=0,"",'Unit Types - Emission Rates'!#REF!)</f>
        <v>#REF!</v>
      </c>
      <c r="C2182" s="269" t="e">
        <f>IF('Unit Types - Emission Rates'!#REF!=0,"",'Unit Types - Emission Rates'!#REF!)</f>
        <v>#REF!</v>
      </c>
      <c r="D2182" s="269" t="e">
        <f>IF('Unit Types - Emission Rates'!#REF!=0,"",'Unit Types - Emission Rates'!#REF!)</f>
        <v>#REF!</v>
      </c>
      <c r="E2182" s="269" t="e">
        <f>IF('Unit Types - Emission Rates'!#REF!="","",'Unit Types - Emission Rates'!#REF!)</f>
        <v>#REF!</v>
      </c>
      <c r="F2182" s="269" t="e">
        <f>IF('Unit Types - Emission Rates'!#REF!="","",'Unit Types - Emission Rates'!#REF!)</f>
        <v>#REF!</v>
      </c>
      <c r="G2182" s="261"/>
      <c r="H2182" s="262"/>
      <c r="I2182" s="259"/>
    </row>
    <row r="2183" spans="1:9" x14ac:dyDescent="0.2">
      <c r="A2183" s="265" t="s">
        <v>433</v>
      </c>
      <c r="B2183" s="269" t="e">
        <f>IF('Unit Types - Emission Rates'!#REF!=0,"",'Unit Types - Emission Rates'!#REF!)</f>
        <v>#REF!</v>
      </c>
      <c r="C2183" s="269" t="e">
        <f>IF('Unit Types - Emission Rates'!#REF!=0,"",'Unit Types - Emission Rates'!#REF!)</f>
        <v>#REF!</v>
      </c>
      <c r="D2183" s="269" t="e">
        <f>IF('Unit Types - Emission Rates'!#REF!=0,"",'Unit Types - Emission Rates'!#REF!)</f>
        <v>#REF!</v>
      </c>
      <c r="E2183" s="269" t="e">
        <f>IF('Unit Types - Emission Rates'!#REF!="","",'Unit Types - Emission Rates'!#REF!)</f>
        <v>#REF!</v>
      </c>
      <c r="F2183" s="269" t="e">
        <f>IF('Unit Types - Emission Rates'!#REF!="","",'Unit Types - Emission Rates'!#REF!)</f>
        <v>#REF!</v>
      </c>
      <c r="G2183" s="261"/>
      <c r="H2183" s="262"/>
      <c r="I2183" s="259"/>
    </row>
    <row r="2184" spans="1:9" x14ac:dyDescent="0.2">
      <c r="A2184" s="265" t="s">
        <v>433</v>
      </c>
      <c r="B2184" s="269" t="e">
        <f>IF('Unit Types - Emission Rates'!#REF!=0,"",'Unit Types - Emission Rates'!#REF!)</f>
        <v>#REF!</v>
      </c>
      <c r="C2184" s="269" t="e">
        <f>IF('Unit Types - Emission Rates'!#REF!=0,"",'Unit Types - Emission Rates'!#REF!)</f>
        <v>#REF!</v>
      </c>
      <c r="D2184" s="269" t="e">
        <f>IF('Unit Types - Emission Rates'!#REF!=0,"",'Unit Types - Emission Rates'!#REF!)</f>
        <v>#REF!</v>
      </c>
      <c r="E2184" s="269" t="e">
        <f>IF('Unit Types - Emission Rates'!#REF!="","",'Unit Types - Emission Rates'!#REF!)</f>
        <v>#REF!</v>
      </c>
      <c r="F2184" s="269" t="e">
        <f>IF('Unit Types - Emission Rates'!#REF!="","",'Unit Types - Emission Rates'!#REF!)</f>
        <v>#REF!</v>
      </c>
      <c r="G2184" s="261"/>
      <c r="H2184" s="262"/>
      <c r="I2184" s="259"/>
    </row>
    <row r="2185" spans="1:9" x14ac:dyDescent="0.2">
      <c r="A2185" s="265" t="s">
        <v>433</v>
      </c>
      <c r="B2185" s="269" t="e">
        <f>IF('Unit Types - Emission Rates'!#REF!=0,"",'Unit Types - Emission Rates'!#REF!)</f>
        <v>#REF!</v>
      </c>
      <c r="C2185" s="269" t="e">
        <f>IF('Unit Types - Emission Rates'!#REF!=0,"",'Unit Types - Emission Rates'!#REF!)</f>
        <v>#REF!</v>
      </c>
      <c r="D2185" s="269" t="e">
        <f>IF('Unit Types - Emission Rates'!#REF!=0,"",'Unit Types - Emission Rates'!#REF!)</f>
        <v>#REF!</v>
      </c>
      <c r="E2185" s="269" t="e">
        <f>IF('Unit Types - Emission Rates'!#REF!="","",'Unit Types - Emission Rates'!#REF!)</f>
        <v>#REF!</v>
      </c>
      <c r="F2185" s="269" t="e">
        <f>IF('Unit Types - Emission Rates'!#REF!="","",'Unit Types - Emission Rates'!#REF!)</f>
        <v>#REF!</v>
      </c>
      <c r="G2185" s="261"/>
      <c r="H2185" s="262"/>
      <c r="I2185" s="259"/>
    </row>
    <row r="2186" spans="1:9" x14ac:dyDescent="0.2">
      <c r="A2186" s="265" t="s">
        <v>433</v>
      </c>
      <c r="B2186" s="269" t="e">
        <f>IF('Unit Types - Emission Rates'!#REF!=0,"",'Unit Types - Emission Rates'!#REF!)</f>
        <v>#REF!</v>
      </c>
      <c r="C2186" s="269" t="e">
        <f>IF('Unit Types - Emission Rates'!#REF!=0,"",'Unit Types - Emission Rates'!#REF!)</f>
        <v>#REF!</v>
      </c>
      <c r="D2186" s="269" t="e">
        <f>IF('Unit Types - Emission Rates'!#REF!=0,"",'Unit Types - Emission Rates'!#REF!)</f>
        <v>#REF!</v>
      </c>
      <c r="E2186" s="269" t="e">
        <f>IF('Unit Types - Emission Rates'!#REF!="","",'Unit Types - Emission Rates'!#REF!)</f>
        <v>#REF!</v>
      </c>
      <c r="F2186" s="269" t="e">
        <f>IF('Unit Types - Emission Rates'!#REF!="","",'Unit Types - Emission Rates'!#REF!)</f>
        <v>#REF!</v>
      </c>
      <c r="G2186" s="261"/>
      <c r="H2186" s="262"/>
      <c r="I2186" s="259"/>
    </row>
    <row r="2187" spans="1:9" x14ac:dyDescent="0.2">
      <c r="A2187" s="265" t="s">
        <v>433</v>
      </c>
      <c r="B2187" s="269" t="e">
        <f>IF('Unit Types - Emission Rates'!#REF!=0,"",'Unit Types - Emission Rates'!#REF!)</f>
        <v>#REF!</v>
      </c>
      <c r="C2187" s="269" t="e">
        <f>IF('Unit Types - Emission Rates'!#REF!=0,"",'Unit Types - Emission Rates'!#REF!)</f>
        <v>#REF!</v>
      </c>
      <c r="D2187" s="269" t="e">
        <f>IF('Unit Types - Emission Rates'!#REF!=0,"",'Unit Types - Emission Rates'!#REF!)</f>
        <v>#REF!</v>
      </c>
      <c r="E2187" s="269" t="e">
        <f>IF('Unit Types - Emission Rates'!#REF!="","",'Unit Types - Emission Rates'!#REF!)</f>
        <v>#REF!</v>
      </c>
      <c r="F2187" s="269" t="e">
        <f>IF('Unit Types - Emission Rates'!#REF!="","",'Unit Types - Emission Rates'!#REF!)</f>
        <v>#REF!</v>
      </c>
      <c r="G2187" s="261"/>
      <c r="H2187" s="262"/>
      <c r="I2187" s="259"/>
    </row>
    <row r="2188" spans="1:9" x14ac:dyDescent="0.2">
      <c r="A2188" s="265" t="s">
        <v>433</v>
      </c>
      <c r="B2188" s="269" t="e">
        <f>IF('Unit Types - Emission Rates'!#REF!=0,"",'Unit Types - Emission Rates'!#REF!)</f>
        <v>#REF!</v>
      </c>
      <c r="C2188" s="269" t="e">
        <f>IF('Unit Types - Emission Rates'!#REF!=0,"",'Unit Types - Emission Rates'!#REF!)</f>
        <v>#REF!</v>
      </c>
      <c r="D2188" s="269" t="e">
        <f>IF('Unit Types - Emission Rates'!#REF!=0,"",'Unit Types - Emission Rates'!#REF!)</f>
        <v>#REF!</v>
      </c>
      <c r="E2188" s="269" t="e">
        <f>IF('Unit Types - Emission Rates'!#REF!="","",'Unit Types - Emission Rates'!#REF!)</f>
        <v>#REF!</v>
      </c>
      <c r="F2188" s="269" t="e">
        <f>IF('Unit Types - Emission Rates'!#REF!="","",'Unit Types - Emission Rates'!#REF!)</f>
        <v>#REF!</v>
      </c>
      <c r="G2188" s="261"/>
      <c r="H2188" s="262"/>
      <c r="I2188" s="259"/>
    </row>
    <row r="2189" spans="1:9" x14ac:dyDescent="0.2">
      <c r="A2189" s="265" t="s">
        <v>433</v>
      </c>
      <c r="B2189" s="269" t="e">
        <f>IF('Unit Types - Emission Rates'!#REF!=0,"",'Unit Types - Emission Rates'!#REF!)</f>
        <v>#REF!</v>
      </c>
      <c r="C2189" s="269" t="e">
        <f>IF('Unit Types - Emission Rates'!#REF!=0,"",'Unit Types - Emission Rates'!#REF!)</f>
        <v>#REF!</v>
      </c>
      <c r="D2189" s="269" t="e">
        <f>IF('Unit Types - Emission Rates'!#REF!=0,"",'Unit Types - Emission Rates'!#REF!)</f>
        <v>#REF!</v>
      </c>
      <c r="E2189" s="269" t="e">
        <f>IF('Unit Types - Emission Rates'!#REF!="","",'Unit Types - Emission Rates'!#REF!)</f>
        <v>#REF!</v>
      </c>
      <c r="F2189" s="269" t="e">
        <f>IF('Unit Types - Emission Rates'!#REF!="","",'Unit Types - Emission Rates'!#REF!)</f>
        <v>#REF!</v>
      </c>
      <c r="G2189" s="261"/>
      <c r="H2189" s="262"/>
      <c r="I2189" s="259"/>
    </row>
    <row r="2190" spans="1:9" x14ac:dyDescent="0.2">
      <c r="A2190" s="265" t="s">
        <v>433</v>
      </c>
      <c r="B2190" s="269" t="e">
        <f>IF('Unit Types - Emission Rates'!#REF!=0,"",'Unit Types - Emission Rates'!#REF!)</f>
        <v>#REF!</v>
      </c>
      <c r="C2190" s="269" t="e">
        <f>IF('Unit Types - Emission Rates'!#REF!=0,"",'Unit Types - Emission Rates'!#REF!)</f>
        <v>#REF!</v>
      </c>
      <c r="D2190" s="269" t="e">
        <f>IF('Unit Types - Emission Rates'!#REF!=0,"",'Unit Types - Emission Rates'!#REF!)</f>
        <v>#REF!</v>
      </c>
      <c r="E2190" s="269" t="e">
        <f>IF('Unit Types - Emission Rates'!#REF!="","",'Unit Types - Emission Rates'!#REF!)</f>
        <v>#REF!</v>
      </c>
      <c r="F2190" s="269" t="e">
        <f>IF('Unit Types - Emission Rates'!#REF!="","",'Unit Types - Emission Rates'!#REF!)</f>
        <v>#REF!</v>
      </c>
      <c r="G2190" s="261"/>
      <c r="H2190" s="262"/>
      <c r="I2190" s="259"/>
    </row>
    <row r="2191" spans="1:9" x14ac:dyDescent="0.2">
      <c r="A2191" s="265" t="s">
        <v>433</v>
      </c>
      <c r="B2191" s="269" t="e">
        <f>IF('Unit Types - Emission Rates'!#REF!=0,"",'Unit Types - Emission Rates'!#REF!)</f>
        <v>#REF!</v>
      </c>
      <c r="C2191" s="269" t="e">
        <f>IF('Unit Types - Emission Rates'!#REF!=0,"",'Unit Types - Emission Rates'!#REF!)</f>
        <v>#REF!</v>
      </c>
      <c r="D2191" s="269" t="e">
        <f>IF('Unit Types - Emission Rates'!#REF!=0,"",'Unit Types - Emission Rates'!#REF!)</f>
        <v>#REF!</v>
      </c>
      <c r="E2191" s="269" t="e">
        <f>IF('Unit Types - Emission Rates'!#REF!="","",'Unit Types - Emission Rates'!#REF!)</f>
        <v>#REF!</v>
      </c>
      <c r="F2191" s="269" t="e">
        <f>IF('Unit Types - Emission Rates'!#REF!="","",'Unit Types - Emission Rates'!#REF!)</f>
        <v>#REF!</v>
      </c>
      <c r="G2191" s="261"/>
      <c r="H2191" s="262"/>
      <c r="I2191" s="259"/>
    </row>
    <row r="2192" spans="1:9" x14ac:dyDescent="0.2">
      <c r="A2192" s="265" t="s">
        <v>433</v>
      </c>
      <c r="B2192" s="269" t="e">
        <f>IF('Unit Types - Emission Rates'!#REF!=0,"",'Unit Types - Emission Rates'!#REF!)</f>
        <v>#REF!</v>
      </c>
      <c r="C2192" s="269" t="e">
        <f>IF('Unit Types - Emission Rates'!#REF!=0,"",'Unit Types - Emission Rates'!#REF!)</f>
        <v>#REF!</v>
      </c>
      <c r="D2192" s="269" t="e">
        <f>IF('Unit Types - Emission Rates'!#REF!=0,"",'Unit Types - Emission Rates'!#REF!)</f>
        <v>#REF!</v>
      </c>
      <c r="E2192" s="269" t="e">
        <f>IF('Unit Types - Emission Rates'!#REF!="","",'Unit Types - Emission Rates'!#REF!)</f>
        <v>#REF!</v>
      </c>
      <c r="F2192" s="269" t="e">
        <f>IF('Unit Types - Emission Rates'!#REF!="","",'Unit Types - Emission Rates'!#REF!)</f>
        <v>#REF!</v>
      </c>
      <c r="G2192" s="261"/>
      <c r="H2192" s="262"/>
      <c r="I2192" s="259"/>
    </row>
    <row r="2193" spans="1:9" x14ac:dyDescent="0.2">
      <c r="A2193" s="265" t="s">
        <v>433</v>
      </c>
      <c r="B2193" s="269" t="e">
        <f>IF('Unit Types - Emission Rates'!#REF!=0,"",'Unit Types - Emission Rates'!#REF!)</f>
        <v>#REF!</v>
      </c>
      <c r="C2193" s="269" t="e">
        <f>IF('Unit Types - Emission Rates'!#REF!=0,"",'Unit Types - Emission Rates'!#REF!)</f>
        <v>#REF!</v>
      </c>
      <c r="D2193" s="269" t="e">
        <f>IF('Unit Types - Emission Rates'!#REF!=0,"",'Unit Types - Emission Rates'!#REF!)</f>
        <v>#REF!</v>
      </c>
      <c r="E2193" s="269" t="e">
        <f>IF('Unit Types - Emission Rates'!#REF!="","",'Unit Types - Emission Rates'!#REF!)</f>
        <v>#REF!</v>
      </c>
      <c r="F2193" s="269" t="e">
        <f>IF('Unit Types - Emission Rates'!#REF!="","",'Unit Types - Emission Rates'!#REF!)</f>
        <v>#REF!</v>
      </c>
      <c r="G2193" s="261"/>
      <c r="H2193" s="262"/>
      <c r="I2193" s="259"/>
    </row>
    <row r="2194" spans="1:9" x14ac:dyDescent="0.2">
      <c r="A2194" s="265" t="s">
        <v>433</v>
      </c>
      <c r="B2194" s="269" t="e">
        <f>IF('Unit Types - Emission Rates'!#REF!=0,"",'Unit Types - Emission Rates'!#REF!)</f>
        <v>#REF!</v>
      </c>
      <c r="C2194" s="269" t="e">
        <f>IF('Unit Types - Emission Rates'!#REF!=0,"",'Unit Types - Emission Rates'!#REF!)</f>
        <v>#REF!</v>
      </c>
      <c r="D2194" s="269" t="e">
        <f>IF('Unit Types - Emission Rates'!#REF!=0,"",'Unit Types - Emission Rates'!#REF!)</f>
        <v>#REF!</v>
      </c>
      <c r="E2194" s="269" t="e">
        <f>IF('Unit Types - Emission Rates'!#REF!="","",'Unit Types - Emission Rates'!#REF!)</f>
        <v>#REF!</v>
      </c>
      <c r="F2194" s="269" t="e">
        <f>IF('Unit Types - Emission Rates'!#REF!="","",'Unit Types - Emission Rates'!#REF!)</f>
        <v>#REF!</v>
      </c>
      <c r="G2194" s="261"/>
      <c r="H2194" s="262"/>
      <c r="I2194" s="259"/>
    </row>
    <row r="2195" spans="1:9" x14ac:dyDescent="0.2">
      <c r="A2195" s="265" t="s">
        <v>433</v>
      </c>
      <c r="B2195" s="269" t="e">
        <f>IF('Unit Types - Emission Rates'!#REF!=0,"",'Unit Types - Emission Rates'!#REF!)</f>
        <v>#REF!</v>
      </c>
      <c r="C2195" s="269" t="e">
        <f>IF('Unit Types - Emission Rates'!#REF!=0,"",'Unit Types - Emission Rates'!#REF!)</f>
        <v>#REF!</v>
      </c>
      <c r="D2195" s="269" t="e">
        <f>IF('Unit Types - Emission Rates'!#REF!=0,"",'Unit Types - Emission Rates'!#REF!)</f>
        <v>#REF!</v>
      </c>
      <c r="E2195" s="269" t="e">
        <f>IF('Unit Types - Emission Rates'!#REF!="","",'Unit Types - Emission Rates'!#REF!)</f>
        <v>#REF!</v>
      </c>
      <c r="F2195" s="269" t="e">
        <f>IF('Unit Types - Emission Rates'!#REF!="","",'Unit Types - Emission Rates'!#REF!)</f>
        <v>#REF!</v>
      </c>
      <c r="G2195" s="261"/>
      <c r="H2195" s="262"/>
      <c r="I2195" s="259"/>
    </row>
    <row r="2196" spans="1:9" x14ac:dyDescent="0.2">
      <c r="A2196" s="265" t="s">
        <v>433</v>
      </c>
      <c r="B2196" s="269" t="e">
        <f>IF('Unit Types - Emission Rates'!#REF!=0,"",'Unit Types - Emission Rates'!#REF!)</f>
        <v>#REF!</v>
      </c>
      <c r="C2196" s="269" t="e">
        <f>IF('Unit Types - Emission Rates'!#REF!=0,"",'Unit Types - Emission Rates'!#REF!)</f>
        <v>#REF!</v>
      </c>
      <c r="D2196" s="269" t="e">
        <f>IF('Unit Types - Emission Rates'!#REF!=0,"",'Unit Types - Emission Rates'!#REF!)</f>
        <v>#REF!</v>
      </c>
      <c r="E2196" s="269" t="e">
        <f>IF('Unit Types - Emission Rates'!#REF!="","",'Unit Types - Emission Rates'!#REF!)</f>
        <v>#REF!</v>
      </c>
      <c r="F2196" s="269" t="e">
        <f>IF('Unit Types - Emission Rates'!#REF!="","",'Unit Types - Emission Rates'!#REF!)</f>
        <v>#REF!</v>
      </c>
      <c r="G2196" s="261"/>
      <c r="H2196" s="262"/>
      <c r="I2196" s="259"/>
    </row>
    <row r="2197" spans="1:9" x14ac:dyDescent="0.2">
      <c r="A2197" s="265" t="s">
        <v>433</v>
      </c>
      <c r="B2197" s="269" t="e">
        <f>IF('Unit Types - Emission Rates'!#REF!=0,"",'Unit Types - Emission Rates'!#REF!)</f>
        <v>#REF!</v>
      </c>
      <c r="C2197" s="269" t="e">
        <f>IF('Unit Types - Emission Rates'!#REF!=0,"",'Unit Types - Emission Rates'!#REF!)</f>
        <v>#REF!</v>
      </c>
      <c r="D2197" s="269" t="e">
        <f>IF('Unit Types - Emission Rates'!#REF!=0,"",'Unit Types - Emission Rates'!#REF!)</f>
        <v>#REF!</v>
      </c>
      <c r="E2197" s="269" t="e">
        <f>IF('Unit Types - Emission Rates'!#REF!="","",'Unit Types - Emission Rates'!#REF!)</f>
        <v>#REF!</v>
      </c>
      <c r="F2197" s="269" t="e">
        <f>IF('Unit Types - Emission Rates'!#REF!="","",'Unit Types - Emission Rates'!#REF!)</f>
        <v>#REF!</v>
      </c>
      <c r="G2197" s="261"/>
      <c r="H2197" s="262"/>
      <c r="I2197" s="259"/>
    </row>
    <row r="2198" spans="1:9" x14ac:dyDescent="0.2">
      <c r="A2198" s="265" t="s">
        <v>433</v>
      </c>
      <c r="B2198" s="269" t="e">
        <f>IF('Unit Types - Emission Rates'!#REF!=0,"",'Unit Types - Emission Rates'!#REF!)</f>
        <v>#REF!</v>
      </c>
      <c r="C2198" s="269" t="e">
        <f>IF('Unit Types - Emission Rates'!#REF!=0,"",'Unit Types - Emission Rates'!#REF!)</f>
        <v>#REF!</v>
      </c>
      <c r="D2198" s="269" t="e">
        <f>IF('Unit Types - Emission Rates'!#REF!=0,"",'Unit Types - Emission Rates'!#REF!)</f>
        <v>#REF!</v>
      </c>
      <c r="E2198" s="269" t="e">
        <f>IF('Unit Types - Emission Rates'!#REF!="","",'Unit Types - Emission Rates'!#REF!)</f>
        <v>#REF!</v>
      </c>
      <c r="F2198" s="269" t="e">
        <f>IF('Unit Types - Emission Rates'!#REF!="","",'Unit Types - Emission Rates'!#REF!)</f>
        <v>#REF!</v>
      </c>
      <c r="G2198" s="261"/>
      <c r="H2198" s="262"/>
      <c r="I2198" s="259"/>
    </row>
    <row r="2199" spans="1:9" x14ac:dyDescent="0.2">
      <c r="A2199" s="265" t="s">
        <v>433</v>
      </c>
      <c r="B2199" s="269" t="e">
        <f>IF('Unit Types - Emission Rates'!#REF!=0,"",'Unit Types - Emission Rates'!#REF!)</f>
        <v>#REF!</v>
      </c>
      <c r="C2199" s="269" t="e">
        <f>IF('Unit Types - Emission Rates'!#REF!=0,"",'Unit Types - Emission Rates'!#REF!)</f>
        <v>#REF!</v>
      </c>
      <c r="D2199" s="269" t="e">
        <f>IF('Unit Types - Emission Rates'!#REF!=0,"",'Unit Types - Emission Rates'!#REF!)</f>
        <v>#REF!</v>
      </c>
      <c r="E2199" s="269" t="e">
        <f>IF('Unit Types - Emission Rates'!#REF!="","",'Unit Types - Emission Rates'!#REF!)</f>
        <v>#REF!</v>
      </c>
      <c r="F2199" s="269" t="e">
        <f>IF('Unit Types - Emission Rates'!#REF!="","",'Unit Types - Emission Rates'!#REF!)</f>
        <v>#REF!</v>
      </c>
      <c r="G2199" s="261"/>
      <c r="H2199" s="262"/>
      <c r="I2199" s="259"/>
    </row>
    <row r="2200" spans="1:9" x14ac:dyDescent="0.2">
      <c r="A2200" s="265" t="s">
        <v>433</v>
      </c>
      <c r="B2200" s="269" t="e">
        <f>IF('Unit Types - Emission Rates'!#REF!=0,"",'Unit Types - Emission Rates'!#REF!)</f>
        <v>#REF!</v>
      </c>
      <c r="C2200" s="269" t="e">
        <f>IF('Unit Types - Emission Rates'!#REF!=0,"",'Unit Types - Emission Rates'!#REF!)</f>
        <v>#REF!</v>
      </c>
      <c r="D2200" s="269" t="e">
        <f>IF('Unit Types - Emission Rates'!#REF!=0,"",'Unit Types - Emission Rates'!#REF!)</f>
        <v>#REF!</v>
      </c>
      <c r="E2200" s="269" t="e">
        <f>IF('Unit Types - Emission Rates'!#REF!="","",'Unit Types - Emission Rates'!#REF!)</f>
        <v>#REF!</v>
      </c>
      <c r="F2200" s="269" t="e">
        <f>IF('Unit Types - Emission Rates'!#REF!="","",'Unit Types - Emission Rates'!#REF!)</f>
        <v>#REF!</v>
      </c>
      <c r="G2200" s="261"/>
      <c r="H2200" s="262"/>
      <c r="I2200" s="259"/>
    </row>
    <row r="2201" spans="1:9" x14ac:dyDescent="0.2">
      <c r="A2201" s="265" t="s">
        <v>433</v>
      </c>
      <c r="B2201" s="269" t="e">
        <f>IF('Unit Types - Emission Rates'!#REF!=0,"",'Unit Types - Emission Rates'!#REF!)</f>
        <v>#REF!</v>
      </c>
      <c r="C2201" s="269" t="e">
        <f>IF('Unit Types - Emission Rates'!#REF!=0,"",'Unit Types - Emission Rates'!#REF!)</f>
        <v>#REF!</v>
      </c>
      <c r="D2201" s="269" t="e">
        <f>IF('Unit Types - Emission Rates'!#REF!=0,"",'Unit Types - Emission Rates'!#REF!)</f>
        <v>#REF!</v>
      </c>
      <c r="E2201" s="269" t="e">
        <f>IF('Unit Types - Emission Rates'!#REF!="","",'Unit Types - Emission Rates'!#REF!)</f>
        <v>#REF!</v>
      </c>
      <c r="F2201" s="269" t="e">
        <f>IF('Unit Types - Emission Rates'!#REF!="","",'Unit Types - Emission Rates'!#REF!)</f>
        <v>#REF!</v>
      </c>
      <c r="G2201" s="261"/>
      <c r="H2201" s="262"/>
      <c r="I2201" s="259"/>
    </row>
    <row r="2202" spans="1:9" x14ac:dyDescent="0.2">
      <c r="A2202" s="265" t="s">
        <v>433</v>
      </c>
      <c r="B2202" s="269" t="e">
        <f>IF('Unit Types - Emission Rates'!#REF!=0,"",'Unit Types - Emission Rates'!#REF!)</f>
        <v>#REF!</v>
      </c>
      <c r="C2202" s="269" t="e">
        <f>IF('Unit Types - Emission Rates'!#REF!=0,"",'Unit Types - Emission Rates'!#REF!)</f>
        <v>#REF!</v>
      </c>
      <c r="D2202" s="269" t="e">
        <f>IF('Unit Types - Emission Rates'!#REF!=0,"",'Unit Types - Emission Rates'!#REF!)</f>
        <v>#REF!</v>
      </c>
      <c r="E2202" s="269" t="e">
        <f>IF('Unit Types - Emission Rates'!#REF!="","",'Unit Types - Emission Rates'!#REF!)</f>
        <v>#REF!</v>
      </c>
      <c r="F2202" s="269" t="e">
        <f>IF('Unit Types - Emission Rates'!#REF!="","",'Unit Types - Emission Rates'!#REF!)</f>
        <v>#REF!</v>
      </c>
      <c r="G2202" s="261"/>
      <c r="H2202" s="262"/>
      <c r="I2202" s="259"/>
    </row>
    <row r="2203" spans="1:9" x14ac:dyDescent="0.2">
      <c r="A2203" s="265" t="s">
        <v>433</v>
      </c>
      <c r="B2203" s="269" t="e">
        <f>IF('Unit Types - Emission Rates'!#REF!=0,"",'Unit Types - Emission Rates'!#REF!)</f>
        <v>#REF!</v>
      </c>
      <c r="C2203" s="269" t="e">
        <f>IF('Unit Types - Emission Rates'!#REF!=0,"",'Unit Types - Emission Rates'!#REF!)</f>
        <v>#REF!</v>
      </c>
      <c r="D2203" s="269" t="e">
        <f>IF('Unit Types - Emission Rates'!#REF!=0,"",'Unit Types - Emission Rates'!#REF!)</f>
        <v>#REF!</v>
      </c>
      <c r="E2203" s="269" t="e">
        <f>IF('Unit Types - Emission Rates'!#REF!="","",'Unit Types - Emission Rates'!#REF!)</f>
        <v>#REF!</v>
      </c>
      <c r="F2203" s="269" t="e">
        <f>IF('Unit Types - Emission Rates'!#REF!="","",'Unit Types - Emission Rates'!#REF!)</f>
        <v>#REF!</v>
      </c>
      <c r="G2203" s="261"/>
      <c r="H2203" s="262"/>
      <c r="I2203" s="259"/>
    </row>
    <row r="2204" spans="1:9" x14ac:dyDescent="0.2">
      <c r="A2204" s="265" t="s">
        <v>433</v>
      </c>
      <c r="B2204" s="269" t="e">
        <f>IF('Unit Types - Emission Rates'!#REF!=0,"",'Unit Types - Emission Rates'!#REF!)</f>
        <v>#REF!</v>
      </c>
      <c r="C2204" s="269" t="e">
        <f>IF('Unit Types - Emission Rates'!#REF!=0,"",'Unit Types - Emission Rates'!#REF!)</f>
        <v>#REF!</v>
      </c>
      <c r="D2204" s="269" t="e">
        <f>IF('Unit Types - Emission Rates'!#REF!=0,"",'Unit Types - Emission Rates'!#REF!)</f>
        <v>#REF!</v>
      </c>
      <c r="E2204" s="269" t="e">
        <f>IF('Unit Types - Emission Rates'!#REF!="","",'Unit Types - Emission Rates'!#REF!)</f>
        <v>#REF!</v>
      </c>
      <c r="F2204" s="269" t="e">
        <f>IF('Unit Types - Emission Rates'!#REF!="","",'Unit Types - Emission Rates'!#REF!)</f>
        <v>#REF!</v>
      </c>
      <c r="G2204" s="261"/>
      <c r="H2204" s="262"/>
      <c r="I2204" s="259"/>
    </row>
    <row r="2205" spans="1:9" x14ac:dyDescent="0.2">
      <c r="A2205" s="265" t="s">
        <v>433</v>
      </c>
      <c r="B2205" s="269" t="e">
        <f>IF('Unit Types - Emission Rates'!#REF!=0,"",'Unit Types - Emission Rates'!#REF!)</f>
        <v>#REF!</v>
      </c>
      <c r="C2205" s="269" t="e">
        <f>IF('Unit Types - Emission Rates'!#REF!=0,"",'Unit Types - Emission Rates'!#REF!)</f>
        <v>#REF!</v>
      </c>
      <c r="D2205" s="269" t="e">
        <f>IF('Unit Types - Emission Rates'!#REF!=0,"",'Unit Types - Emission Rates'!#REF!)</f>
        <v>#REF!</v>
      </c>
      <c r="E2205" s="269" t="e">
        <f>IF('Unit Types - Emission Rates'!#REF!="","",'Unit Types - Emission Rates'!#REF!)</f>
        <v>#REF!</v>
      </c>
      <c r="F2205" s="269" t="e">
        <f>IF('Unit Types - Emission Rates'!#REF!="","",'Unit Types - Emission Rates'!#REF!)</f>
        <v>#REF!</v>
      </c>
      <c r="G2205" s="261"/>
      <c r="H2205" s="262"/>
      <c r="I2205" s="259"/>
    </row>
    <row r="2206" spans="1:9" x14ac:dyDescent="0.2">
      <c r="A2206" s="265" t="s">
        <v>433</v>
      </c>
      <c r="B2206" s="269" t="e">
        <f>IF('Unit Types - Emission Rates'!#REF!=0,"",'Unit Types - Emission Rates'!#REF!)</f>
        <v>#REF!</v>
      </c>
      <c r="C2206" s="269" t="e">
        <f>IF('Unit Types - Emission Rates'!#REF!=0,"",'Unit Types - Emission Rates'!#REF!)</f>
        <v>#REF!</v>
      </c>
      <c r="D2206" s="269" t="e">
        <f>IF('Unit Types - Emission Rates'!#REF!=0,"",'Unit Types - Emission Rates'!#REF!)</f>
        <v>#REF!</v>
      </c>
      <c r="E2206" s="269" t="e">
        <f>IF('Unit Types - Emission Rates'!#REF!="","",'Unit Types - Emission Rates'!#REF!)</f>
        <v>#REF!</v>
      </c>
      <c r="F2206" s="269" t="e">
        <f>IF('Unit Types - Emission Rates'!#REF!="","",'Unit Types - Emission Rates'!#REF!)</f>
        <v>#REF!</v>
      </c>
      <c r="G2206" s="261"/>
      <c r="H2206" s="262"/>
      <c r="I2206" s="259"/>
    </row>
    <row r="2207" spans="1:9" x14ac:dyDescent="0.2">
      <c r="A2207" s="265" t="s">
        <v>433</v>
      </c>
      <c r="B2207" s="269" t="e">
        <f>IF('Unit Types - Emission Rates'!#REF!=0,"",'Unit Types - Emission Rates'!#REF!)</f>
        <v>#REF!</v>
      </c>
      <c r="C2207" s="269" t="e">
        <f>IF('Unit Types - Emission Rates'!#REF!=0,"",'Unit Types - Emission Rates'!#REF!)</f>
        <v>#REF!</v>
      </c>
      <c r="D2207" s="269" t="e">
        <f>IF('Unit Types - Emission Rates'!#REF!=0,"",'Unit Types - Emission Rates'!#REF!)</f>
        <v>#REF!</v>
      </c>
      <c r="E2207" s="269" t="e">
        <f>IF('Unit Types - Emission Rates'!#REF!="","",'Unit Types - Emission Rates'!#REF!)</f>
        <v>#REF!</v>
      </c>
      <c r="F2207" s="269" t="e">
        <f>IF('Unit Types - Emission Rates'!#REF!="","",'Unit Types - Emission Rates'!#REF!)</f>
        <v>#REF!</v>
      </c>
      <c r="G2207" s="261"/>
      <c r="H2207" s="262"/>
      <c r="I2207" s="259"/>
    </row>
    <row r="2208" spans="1:9" x14ac:dyDescent="0.2">
      <c r="A2208" s="265" t="s">
        <v>433</v>
      </c>
      <c r="B2208" s="269" t="e">
        <f>IF('Unit Types - Emission Rates'!#REF!=0,"",'Unit Types - Emission Rates'!#REF!)</f>
        <v>#REF!</v>
      </c>
      <c r="C2208" s="269" t="e">
        <f>IF('Unit Types - Emission Rates'!#REF!=0,"",'Unit Types - Emission Rates'!#REF!)</f>
        <v>#REF!</v>
      </c>
      <c r="D2208" s="269" t="e">
        <f>IF('Unit Types - Emission Rates'!#REF!=0,"",'Unit Types - Emission Rates'!#REF!)</f>
        <v>#REF!</v>
      </c>
      <c r="E2208" s="269" t="e">
        <f>IF('Unit Types - Emission Rates'!#REF!="","",'Unit Types - Emission Rates'!#REF!)</f>
        <v>#REF!</v>
      </c>
      <c r="F2208" s="269" t="e">
        <f>IF('Unit Types - Emission Rates'!#REF!="","",'Unit Types - Emission Rates'!#REF!)</f>
        <v>#REF!</v>
      </c>
      <c r="G2208" s="261"/>
      <c r="H2208" s="262"/>
      <c r="I2208" s="259"/>
    </row>
    <row r="2209" spans="1:9" x14ac:dyDescent="0.2">
      <c r="A2209" s="265" t="s">
        <v>433</v>
      </c>
      <c r="B2209" s="269" t="e">
        <f>IF('Unit Types - Emission Rates'!#REF!=0,"",'Unit Types - Emission Rates'!#REF!)</f>
        <v>#REF!</v>
      </c>
      <c r="C2209" s="269" t="e">
        <f>IF('Unit Types - Emission Rates'!#REF!=0,"",'Unit Types - Emission Rates'!#REF!)</f>
        <v>#REF!</v>
      </c>
      <c r="D2209" s="269" t="e">
        <f>IF('Unit Types - Emission Rates'!#REF!=0,"",'Unit Types - Emission Rates'!#REF!)</f>
        <v>#REF!</v>
      </c>
      <c r="E2209" s="269" t="e">
        <f>IF('Unit Types - Emission Rates'!#REF!="","",'Unit Types - Emission Rates'!#REF!)</f>
        <v>#REF!</v>
      </c>
      <c r="F2209" s="269" t="e">
        <f>IF('Unit Types - Emission Rates'!#REF!="","",'Unit Types - Emission Rates'!#REF!)</f>
        <v>#REF!</v>
      </c>
      <c r="G2209" s="261"/>
      <c r="H2209" s="262"/>
      <c r="I2209" s="259"/>
    </row>
    <row r="2210" spans="1:9" x14ac:dyDescent="0.2">
      <c r="A2210" s="265" t="s">
        <v>433</v>
      </c>
      <c r="B2210" s="269" t="e">
        <f>IF('Unit Types - Emission Rates'!#REF!=0,"",'Unit Types - Emission Rates'!#REF!)</f>
        <v>#REF!</v>
      </c>
      <c r="C2210" s="269" t="e">
        <f>IF('Unit Types - Emission Rates'!#REF!=0,"",'Unit Types - Emission Rates'!#REF!)</f>
        <v>#REF!</v>
      </c>
      <c r="D2210" s="269" t="e">
        <f>IF('Unit Types - Emission Rates'!#REF!=0,"",'Unit Types - Emission Rates'!#REF!)</f>
        <v>#REF!</v>
      </c>
      <c r="E2210" s="269" t="e">
        <f>IF('Unit Types - Emission Rates'!#REF!="","",'Unit Types - Emission Rates'!#REF!)</f>
        <v>#REF!</v>
      </c>
      <c r="F2210" s="269" t="e">
        <f>IF('Unit Types - Emission Rates'!#REF!="","",'Unit Types - Emission Rates'!#REF!)</f>
        <v>#REF!</v>
      </c>
      <c r="G2210" s="261"/>
      <c r="H2210" s="262"/>
      <c r="I2210" s="259"/>
    </row>
    <row r="2211" spans="1:9" x14ac:dyDescent="0.2">
      <c r="A2211" s="265" t="s">
        <v>433</v>
      </c>
      <c r="B2211" s="269" t="e">
        <f>IF('Unit Types - Emission Rates'!#REF!=0,"",'Unit Types - Emission Rates'!#REF!)</f>
        <v>#REF!</v>
      </c>
      <c r="C2211" s="269" t="e">
        <f>IF('Unit Types - Emission Rates'!#REF!=0,"",'Unit Types - Emission Rates'!#REF!)</f>
        <v>#REF!</v>
      </c>
      <c r="D2211" s="269" t="e">
        <f>IF('Unit Types - Emission Rates'!#REF!=0,"",'Unit Types - Emission Rates'!#REF!)</f>
        <v>#REF!</v>
      </c>
      <c r="E2211" s="269" t="e">
        <f>IF('Unit Types - Emission Rates'!#REF!="","",'Unit Types - Emission Rates'!#REF!)</f>
        <v>#REF!</v>
      </c>
      <c r="F2211" s="269" t="e">
        <f>IF('Unit Types - Emission Rates'!#REF!="","",'Unit Types - Emission Rates'!#REF!)</f>
        <v>#REF!</v>
      </c>
      <c r="G2211" s="261"/>
      <c r="H2211" s="262"/>
      <c r="I2211" s="259"/>
    </row>
    <row r="2212" spans="1:9" x14ac:dyDescent="0.2">
      <c r="A2212" s="265" t="s">
        <v>433</v>
      </c>
      <c r="B2212" s="269" t="e">
        <f>IF('Unit Types - Emission Rates'!#REF!=0,"",'Unit Types - Emission Rates'!#REF!)</f>
        <v>#REF!</v>
      </c>
      <c r="C2212" s="269" t="e">
        <f>IF('Unit Types - Emission Rates'!#REF!=0,"",'Unit Types - Emission Rates'!#REF!)</f>
        <v>#REF!</v>
      </c>
      <c r="D2212" s="269" t="e">
        <f>IF('Unit Types - Emission Rates'!#REF!=0,"",'Unit Types - Emission Rates'!#REF!)</f>
        <v>#REF!</v>
      </c>
      <c r="E2212" s="269" t="e">
        <f>IF('Unit Types - Emission Rates'!#REF!="","",'Unit Types - Emission Rates'!#REF!)</f>
        <v>#REF!</v>
      </c>
      <c r="F2212" s="269" t="e">
        <f>IF('Unit Types - Emission Rates'!#REF!="","",'Unit Types - Emission Rates'!#REF!)</f>
        <v>#REF!</v>
      </c>
      <c r="G2212" s="261"/>
      <c r="H2212" s="262"/>
      <c r="I2212" s="259"/>
    </row>
    <row r="2213" spans="1:9" x14ac:dyDescent="0.2">
      <c r="A2213" s="265" t="s">
        <v>433</v>
      </c>
      <c r="B2213" s="269" t="e">
        <f>IF('Unit Types - Emission Rates'!#REF!=0,"",'Unit Types - Emission Rates'!#REF!)</f>
        <v>#REF!</v>
      </c>
      <c r="C2213" s="269" t="e">
        <f>IF('Unit Types - Emission Rates'!#REF!=0,"",'Unit Types - Emission Rates'!#REF!)</f>
        <v>#REF!</v>
      </c>
      <c r="D2213" s="269" t="e">
        <f>IF('Unit Types - Emission Rates'!#REF!=0,"",'Unit Types - Emission Rates'!#REF!)</f>
        <v>#REF!</v>
      </c>
      <c r="E2213" s="269" t="e">
        <f>IF('Unit Types - Emission Rates'!#REF!="","",'Unit Types - Emission Rates'!#REF!)</f>
        <v>#REF!</v>
      </c>
      <c r="F2213" s="269" t="e">
        <f>IF('Unit Types - Emission Rates'!#REF!="","",'Unit Types - Emission Rates'!#REF!)</f>
        <v>#REF!</v>
      </c>
      <c r="G2213" s="261"/>
      <c r="H2213" s="262"/>
      <c r="I2213" s="259"/>
    </row>
    <row r="2214" spans="1:9" x14ac:dyDescent="0.2">
      <c r="A2214" s="265" t="s">
        <v>433</v>
      </c>
      <c r="B2214" s="269" t="e">
        <f>IF('Unit Types - Emission Rates'!#REF!=0,"",'Unit Types - Emission Rates'!#REF!)</f>
        <v>#REF!</v>
      </c>
      <c r="C2214" s="269" t="e">
        <f>IF('Unit Types - Emission Rates'!#REF!=0,"",'Unit Types - Emission Rates'!#REF!)</f>
        <v>#REF!</v>
      </c>
      <c r="D2214" s="269" t="e">
        <f>IF('Unit Types - Emission Rates'!#REF!=0,"",'Unit Types - Emission Rates'!#REF!)</f>
        <v>#REF!</v>
      </c>
      <c r="E2214" s="269" t="e">
        <f>IF('Unit Types - Emission Rates'!#REF!="","",'Unit Types - Emission Rates'!#REF!)</f>
        <v>#REF!</v>
      </c>
      <c r="F2214" s="269" t="e">
        <f>IF('Unit Types - Emission Rates'!#REF!="","",'Unit Types - Emission Rates'!#REF!)</f>
        <v>#REF!</v>
      </c>
      <c r="G2214" s="261"/>
      <c r="H2214" s="262"/>
      <c r="I2214" s="259"/>
    </row>
    <row r="2215" spans="1:9" x14ac:dyDescent="0.2">
      <c r="A2215" s="265" t="s">
        <v>433</v>
      </c>
      <c r="B2215" s="269" t="e">
        <f>IF('Unit Types - Emission Rates'!#REF!=0,"",'Unit Types - Emission Rates'!#REF!)</f>
        <v>#REF!</v>
      </c>
      <c r="C2215" s="269" t="e">
        <f>IF('Unit Types - Emission Rates'!#REF!=0,"",'Unit Types - Emission Rates'!#REF!)</f>
        <v>#REF!</v>
      </c>
      <c r="D2215" s="269" t="e">
        <f>IF('Unit Types - Emission Rates'!#REF!=0,"",'Unit Types - Emission Rates'!#REF!)</f>
        <v>#REF!</v>
      </c>
      <c r="E2215" s="269" t="e">
        <f>IF('Unit Types - Emission Rates'!#REF!="","",'Unit Types - Emission Rates'!#REF!)</f>
        <v>#REF!</v>
      </c>
      <c r="F2215" s="269" t="e">
        <f>IF('Unit Types - Emission Rates'!#REF!="","",'Unit Types - Emission Rates'!#REF!)</f>
        <v>#REF!</v>
      </c>
      <c r="G2215" s="261"/>
      <c r="H2215" s="262"/>
      <c r="I2215" s="259"/>
    </row>
    <row r="2216" spans="1:9" x14ac:dyDescent="0.2">
      <c r="A2216" s="265" t="s">
        <v>433</v>
      </c>
      <c r="B2216" s="269" t="e">
        <f>IF('Unit Types - Emission Rates'!#REF!=0,"",'Unit Types - Emission Rates'!#REF!)</f>
        <v>#REF!</v>
      </c>
      <c r="C2216" s="269" t="e">
        <f>IF('Unit Types - Emission Rates'!#REF!=0,"",'Unit Types - Emission Rates'!#REF!)</f>
        <v>#REF!</v>
      </c>
      <c r="D2216" s="269" t="e">
        <f>IF('Unit Types - Emission Rates'!#REF!=0,"",'Unit Types - Emission Rates'!#REF!)</f>
        <v>#REF!</v>
      </c>
      <c r="E2216" s="269" t="e">
        <f>IF('Unit Types - Emission Rates'!#REF!="","",'Unit Types - Emission Rates'!#REF!)</f>
        <v>#REF!</v>
      </c>
      <c r="F2216" s="269" t="e">
        <f>IF('Unit Types - Emission Rates'!#REF!="","",'Unit Types - Emission Rates'!#REF!)</f>
        <v>#REF!</v>
      </c>
      <c r="G2216" s="261"/>
      <c r="H2216" s="262"/>
      <c r="I2216" s="259"/>
    </row>
    <row r="2217" spans="1:9" x14ac:dyDescent="0.2">
      <c r="A2217" s="265" t="s">
        <v>433</v>
      </c>
      <c r="B2217" s="269" t="e">
        <f>IF('Unit Types - Emission Rates'!#REF!=0,"",'Unit Types - Emission Rates'!#REF!)</f>
        <v>#REF!</v>
      </c>
      <c r="C2217" s="269" t="e">
        <f>IF('Unit Types - Emission Rates'!#REF!=0,"",'Unit Types - Emission Rates'!#REF!)</f>
        <v>#REF!</v>
      </c>
      <c r="D2217" s="269" t="e">
        <f>IF('Unit Types - Emission Rates'!#REF!=0,"",'Unit Types - Emission Rates'!#REF!)</f>
        <v>#REF!</v>
      </c>
      <c r="E2217" s="269" t="e">
        <f>IF('Unit Types - Emission Rates'!#REF!="","",'Unit Types - Emission Rates'!#REF!)</f>
        <v>#REF!</v>
      </c>
      <c r="F2217" s="269" t="e">
        <f>IF('Unit Types - Emission Rates'!#REF!="","",'Unit Types - Emission Rates'!#REF!)</f>
        <v>#REF!</v>
      </c>
      <c r="G2217" s="261"/>
      <c r="H2217" s="262"/>
      <c r="I2217" s="259"/>
    </row>
    <row r="2218" spans="1:9" x14ac:dyDescent="0.2">
      <c r="A2218" s="265" t="s">
        <v>433</v>
      </c>
      <c r="B2218" s="269" t="e">
        <f>IF('Unit Types - Emission Rates'!#REF!=0,"",'Unit Types - Emission Rates'!#REF!)</f>
        <v>#REF!</v>
      </c>
      <c r="C2218" s="269" t="e">
        <f>IF('Unit Types - Emission Rates'!#REF!=0,"",'Unit Types - Emission Rates'!#REF!)</f>
        <v>#REF!</v>
      </c>
      <c r="D2218" s="269" t="e">
        <f>IF('Unit Types - Emission Rates'!#REF!=0,"",'Unit Types - Emission Rates'!#REF!)</f>
        <v>#REF!</v>
      </c>
      <c r="E2218" s="269" t="e">
        <f>IF('Unit Types - Emission Rates'!#REF!="","",'Unit Types - Emission Rates'!#REF!)</f>
        <v>#REF!</v>
      </c>
      <c r="F2218" s="269" t="e">
        <f>IF('Unit Types - Emission Rates'!#REF!="","",'Unit Types - Emission Rates'!#REF!)</f>
        <v>#REF!</v>
      </c>
      <c r="G2218" s="261"/>
      <c r="H2218" s="262"/>
      <c r="I2218" s="259"/>
    </row>
    <row r="2219" spans="1:9" x14ac:dyDescent="0.2">
      <c r="A2219" s="265" t="s">
        <v>433</v>
      </c>
      <c r="B2219" s="269" t="e">
        <f>IF('Unit Types - Emission Rates'!#REF!=0,"",'Unit Types - Emission Rates'!#REF!)</f>
        <v>#REF!</v>
      </c>
      <c r="C2219" s="269" t="e">
        <f>IF('Unit Types - Emission Rates'!#REF!=0,"",'Unit Types - Emission Rates'!#REF!)</f>
        <v>#REF!</v>
      </c>
      <c r="D2219" s="269" t="e">
        <f>IF('Unit Types - Emission Rates'!#REF!=0,"",'Unit Types - Emission Rates'!#REF!)</f>
        <v>#REF!</v>
      </c>
      <c r="E2219" s="269" t="e">
        <f>IF('Unit Types - Emission Rates'!#REF!="","",'Unit Types - Emission Rates'!#REF!)</f>
        <v>#REF!</v>
      </c>
      <c r="F2219" s="269" t="e">
        <f>IF('Unit Types - Emission Rates'!#REF!="","",'Unit Types - Emission Rates'!#REF!)</f>
        <v>#REF!</v>
      </c>
      <c r="G2219" s="261"/>
      <c r="H2219" s="262"/>
      <c r="I2219" s="259"/>
    </row>
    <row r="2220" spans="1:9" x14ac:dyDescent="0.2">
      <c r="A2220" s="265" t="s">
        <v>433</v>
      </c>
      <c r="B2220" s="269" t="e">
        <f>IF('Unit Types - Emission Rates'!#REF!=0,"",'Unit Types - Emission Rates'!#REF!)</f>
        <v>#REF!</v>
      </c>
      <c r="C2220" s="269" t="e">
        <f>IF('Unit Types - Emission Rates'!#REF!=0,"",'Unit Types - Emission Rates'!#REF!)</f>
        <v>#REF!</v>
      </c>
      <c r="D2220" s="269" t="e">
        <f>IF('Unit Types - Emission Rates'!#REF!=0,"",'Unit Types - Emission Rates'!#REF!)</f>
        <v>#REF!</v>
      </c>
      <c r="E2220" s="269" t="e">
        <f>IF('Unit Types - Emission Rates'!#REF!="","",'Unit Types - Emission Rates'!#REF!)</f>
        <v>#REF!</v>
      </c>
      <c r="F2220" s="269" t="e">
        <f>IF('Unit Types - Emission Rates'!#REF!="","",'Unit Types - Emission Rates'!#REF!)</f>
        <v>#REF!</v>
      </c>
      <c r="G2220" s="261"/>
      <c r="H2220" s="262"/>
      <c r="I2220" s="259"/>
    </row>
    <row r="2221" spans="1:9" x14ac:dyDescent="0.2">
      <c r="A2221" s="265" t="s">
        <v>433</v>
      </c>
      <c r="B2221" s="269" t="e">
        <f>IF('Unit Types - Emission Rates'!#REF!=0,"",'Unit Types - Emission Rates'!#REF!)</f>
        <v>#REF!</v>
      </c>
      <c r="C2221" s="269" t="e">
        <f>IF('Unit Types - Emission Rates'!#REF!=0,"",'Unit Types - Emission Rates'!#REF!)</f>
        <v>#REF!</v>
      </c>
      <c r="D2221" s="269" t="e">
        <f>IF('Unit Types - Emission Rates'!#REF!=0,"",'Unit Types - Emission Rates'!#REF!)</f>
        <v>#REF!</v>
      </c>
      <c r="E2221" s="269" t="e">
        <f>IF('Unit Types - Emission Rates'!#REF!="","",'Unit Types - Emission Rates'!#REF!)</f>
        <v>#REF!</v>
      </c>
      <c r="F2221" s="269" t="e">
        <f>IF('Unit Types - Emission Rates'!#REF!="","",'Unit Types - Emission Rates'!#REF!)</f>
        <v>#REF!</v>
      </c>
      <c r="G2221" s="261"/>
      <c r="H2221" s="262"/>
      <c r="I2221" s="259"/>
    </row>
    <row r="2222" spans="1:9" x14ac:dyDescent="0.2">
      <c r="A2222" s="265" t="s">
        <v>433</v>
      </c>
      <c r="B2222" s="269" t="e">
        <f>IF('Unit Types - Emission Rates'!#REF!=0,"",'Unit Types - Emission Rates'!#REF!)</f>
        <v>#REF!</v>
      </c>
      <c r="C2222" s="269" t="e">
        <f>IF('Unit Types - Emission Rates'!#REF!=0,"",'Unit Types - Emission Rates'!#REF!)</f>
        <v>#REF!</v>
      </c>
      <c r="D2222" s="269" t="e">
        <f>IF('Unit Types - Emission Rates'!#REF!=0,"",'Unit Types - Emission Rates'!#REF!)</f>
        <v>#REF!</v>
      </c>
      <c r="E2222" s="269" t="e">
        <f>IF('Unit Types - Emission Rates'!#REF!="","",'Unit Types - Emission Rates'!#REF!)</f>
        <v>#REF!</v>
      </c>
      <c r="F2222" s="269" t="e">
        <f>IF('Unit Types - Emission Rates'!#REF!="","",'Unit Types - Emission Rates'!#REF!)</f>
        <v>#REF!</v>
      </c>
      <c r="G2222" s="261"/>
      <c r="H2222" s="262"/>
      <c r="I2222" s="259"/>
    </row>
    <row r="2223" spans="1:9" x14ac:dyDescent="0.2">
      <c r="A2223" s="265" t="s">
        <v>433</v>
      </c>
      <c r="B2223" s="269" t="e">
        <f>IF('Unit Types - Emission Rates'!#REF!=0,"",'Unit Types - Emission Rates'!#REF!)</f>
        <v>#REF!</v>
      </c>
      <c r="C2223" s="269" t="e">
        <f>IF('Unit Types - Emission Rates'!#REF!=0,"",'Unit Types - Emission Rates'!#REF!)</f>
        <v>#REF!</v>
      </c>
      <c r="D2223" s="269" t="e">
        <f>IF('Unit Types - Emission Rates'!#REF!=0,"",'Unit Types - Emission Rates'!#REF!)</f>
        <v>#REF!</v>
      </c>
      <c r="E2223" s="269" t="e">
        <f>IF('Unit Types - Emission Rates'!#REF!="","",'Unit Types - Emission Rates'!#REF!)</f>
        <v>#REF!</v>
      </c>
      <c r="F2223" s="269" t="e">
        <f>IF('Unit Types - Emission Rates'!#REF!="","",'Unit Types - Emission Rates'!#REF!)</f>
        <v>#REF!</v>
      </c>
      <c r="G2223" s="261"/>
      <c r="H2223" s="262"/>
      <c r="I2223" s="259"/>
    </row>
    <row r="2224" spans="1:9" x14ac:dyDescent="0.2">
      <c r="A2224" s="265" t="s">
        <v>433</v>
      </c>
      <c r="B2224" s="269" t="e">
        <f>IF('Unit Types - Emission Rates'!#REF!=0,"",'Unit Types - Emission Rates'!#REF!)</f>
        <v>#REF!</v>
      </c>
      <c r="C2224" s="269" t="e">
        <f>IF('Unit Types - Emission Rates'!#REF!=0,"",'Unit Types - Emission Rates'!#REF!)</f>
        <v>#REF!</v>
      </c>
      <c r="D2224" s="269" t="e">
        <f>IF('Unit Types - Emission Rates'!#REF!=0,"",'Unit Types - Emission Rates'!#REF!)</f>
        <v>#REF!</v>
      </c>
      <c r="E2224" s="269" t="e">
        <f>IF('Unit Types - Emission Rates'!#REF!="","",'Unit Types - Emission Rates'!#REF!)</f>
        <v>#REF!</v>
      </c>
      <c r="F2224" s="269" t="e">
        <f>IF('Unit Types - Emission Rates'!#REF!="","",'Unit Types - Emission Rates'!#REF!)</f>
        <v>#REF!</v>
      </c>
      <c r="G2224" s="261"/>
      <c r="H2224" s="262"/>
      <c r="I2224" s="259"/>
    </row>
    <row r="2225" spans="1:9" x14ac:dyDescent="0.2">
      <c r="A2225" s="265" t="s">
        <v>433</v>
      </c>
      <c r="B2225" s="269" t="e">
        <f>IF('Unit Types - Emission Rates'!#REF!=0,"",'Unit Types - Emission Rates'!#REF!)</f>
        <v>#REF!</v>
      </c>
      <c r="C2225" s="269" t="e">
        <f>IF('Unit Types - Emission Rates'!#REF!=0,"",'Unit Types - Emission Rates'!#REF!)</f>
        <v>#REF!</v>
      </c>
      <c r="D2225" s="269" t="e">
        <f>IF('Unit Types - Emission Rates'!#REF!=0,"",'Unit Types - Emission Rates'!#REF!)</f>
        <v>#REF!</v>
      </c>
      <c r="E2225" s="269" t="e">
        <f>IF('Unit Types - Emission Rates'!#REF!="","",'Unit Types - Emission Rates'!#REF!)</f>
        <v>#REF!</v>
      </c>
      <c r="F2225" s="269" t="e">
        <f>IF('Unit Types - Emission Rates'!#REF!="","",'Unit Types - Emission Rates'!#REF!)</f>
        <v>#REF!</v>
      </c>
      <c r="G2225" s="261"/>
      <c r="H2225" s="262"/>
      <c r="I2225" s="259"/>
    </row>
    <row r="2226" spans="1:9" x14ac:dyDescent="0.2">
      <c r="A2226" s="265" t="s">
        <v>433</v>
      </c>
      <c r="B2226" s="269" t="e">
        <f>IF('Unit Types - Emission Rates'!#REF!=0,"",'Unit Types - Emission Rates'!#REF!)</f>
        <v>#REF!</v>
      </c>
      <c r="C2226" s="269" t="e">
        <f>IF('Unit Types - Emission Rates'!#REF!=0,"",'Unit Types - Emission Rates'!#REF!)</f>
        <v>#REF!</v>
      </c>
      <c r="D2226" s="269" t="e">
        <f>IF('Unit Types - Emission Rates'!#REF!=0,"",'Unit Types - Emission Rates'!#REF!)</f>
        <v>#REF!</v>
      </c>
      <c r="E2226" s="269" t="e">
        <f>IF('Unit Types - Emission Rates'!#REF!="","",'Unit Types - Emission Rates'!#REF!)</f>
        <v>#REF!</v>
      </c>
      <c r="F2226" s="269" t="e">
        <f>IF('Unit Types - Emission Rates'!#REF!="","",'Unit Types - Emission Rates'!#REF!)</f>
        <v>#REF!</v>
      </c>
      <c r="G2226" s="261"/>
      <c r="H2226" s="262"/>
      <c r="I2226" s="259"/>
    </row>
    <row r="2227" spans="1:9" x14ac:dyDescent="0.2">
      <c r="A2227" s="265" t="s">
        <v>433</v>
      </c>
      <c r="B2227" s="269" t="e">
        <f>IF('Unit Types - Emission Rates'!#REF!=0,"",'Unit Types - Emission Rates'!#REF!)</f>
        <v>#REF!</v>
      </c>
      <c r="C2227" s="269" t="e">
        <f>IF('Unit Types - Emission Rates'!#REF!=0,"",'Unit Types - Emission Rates'!#REF!)</f>
        <v>#REF!</v>
      </c>
      <c r="D2227" s="269" t="e">
        <f>IF('Unit Types - Emission Rates'!#REF!=0,"",'Unit Types - Emission Rates'!#REF!)</f>
        <v>#REF!</v>
      </c>
      <c r="E2227" s="269" t="e">
        <f>IF('Unit Types - Emission Rates'!#REF!="","",'Unit Types - Emission Rates'!#REF!)</f>
        <v>#REF!</v>
      </c>
      <c r="F2227" s="269" t="e">
        <f>IF('Unit Types - Emission Rates'!#REF!="","",'Unit Types - Emission Rates'!#REF!)</f>
        <v>#REF!</v>
      </c>
      <c r="G2227" s="261"/>
      <c r="H2227" s="262"/>
      <c r="I2227" s="259"/>
    </row>
    <row r="2228" spans="1:9" x14ac:dyDescent="0.2">
      <c r="A2228" s="265" t="s">
        <v>433</v>
      </c>
      <c r="B2228" s="269" t="e">
        <f>IF('Unit Types - Emission Rates'!#REF!=0,"",'Unit Types - Emission Rates'!#REF!)</f>
        <v>#REF!</v>
      </c>
      <c r="C2228" s="269" t="e">
        <f>IF('Unit Types - Emission Rates'!#REF!=0,"",'Unit Types - Emission Rates'!#REF!)</f>
        <v>#REF!</v>
      </c>
      <c r="D2228" s="269" t="e">
        <f>IF('Unit Types - Emission Rates'!#REF!=0,"",'Unit Types - Emission Rates'!#REF!)</f>
        <v>#REF!</v>
      </c>
      <c r="E2228" s="269" t="e">
        <f>IF('Unit Types - Emission Rates'!#REF!="","",'Unit Types - Emission Rates'!#REF!)</f>
        <v>#REF!</v>
      </c>
      <c r="F2228" s="269" t="e">
        <f>IF('Unit Types - Emission Rates'!#REF!="","",'Unit Types - Emission Rates'!#REF!)</f>
        <v>#REF!</v>
      </c>
      <c r="G2228" s="261"/>
      <c r="H2228" s="262"/>
      <c r="I2228" s="259"/>
    </row>
    <row r="2229" spans="1:9" x14ac:dyDescent="0.2">
      <c r="A2229" s="265" t="s">
        <v>433</v>
      </c>
      <c r="B2229" s="269" t="e">
        <f>IF('Unit Types - Emission Rates'!#REF!=0,"",'Unit Types - Emission Rates'!#REF!)</f>
        <v>#REF!</v>
      </c>
      <c r="C2229" s="269" t="e">
        <f>IF('Unit Types - Emission Rates'!#REF!=0,"",'Unit Types - Emission Rates'!#REF!)</f>
        <v>#REF!</v>
      </c>
      <c r="D2229" s="269" t="e">
        <f>IF('Unit Types - Emission Rates'!#REF!=0,"",'Unit Types - Emission Rates'!#REF!)</f>
        <v>#REF!</v>
      </c>
      <c r="E2229" s="269" t="e">
        <f>IF('Unit Types - Emission Rates'!#REF!="","",'Unit Types - Emission Rates'!#REF!)</f>
        <v>#REF!</v>
      </c>
      <c r="F2229" s="269" t="e">
        <f>IF('Unit Types - Emission Rates'!#REF!="","",'Unit Types - Emission Rates'!#REF!)</f>
        <v>#REF!</v>
      </c>
      <c r="G2229" s="261"/>
      <c r="H2229" s="262"/>
      <c r="I2229" s="259"/>
    </row>
    <row r="2230" spans="1:9" x14ac:dyDescent="0.2">
      <c r="A2230" s="265" t="s">
        <v>433</v>
      </c>
      <c r="B2230" s="269" t="e">
        <f>IF('Unit Types - Emission Rates'!#REF!=0,"",'Unit Types - Emission Rates'!#REF!)</f>
        <v>#REF!</v>
      </c>
      <c r="C2230" s="269" t="e">
        <f>IF('Unit Types - Emission Rates'!#REF!=0,"",'Unit Types - Emission Rates'!#REF!)</f>
        <v>#REF!</v>
      </c>
      <c r="D2230" s="269" t="e">
        <f>IF('Unit Types - Emission Rates'!#REF!=0,"",'Unit Types - Emission Rates'!#REF!)</f>
        <v>#REF!</v>
      </c>
      <c r="E2230" s="269" t="e">
        <f>IF('Unit Types - Emission Rates'!#REF!="","",'Unit Types - Emission Rates'!#REF!)</f>
        <v>#REF!</v>
      </c>
      <c r="F2230" s="269" t="e">
        <f>IF('Unit Types - Emission Rates'!#REF!="","",'Unit Types - Emission Rates'!#REF!)</f>
        <v>#REF!</v>
      </c>
      <c r="G2230" s="261"/>
      <c r="H2230" s="262"/>
      <c r="I2230" s="259"/>
    </row>
    <row r="2231" spans="1:9" x14ac:dyDescent="0.2">
      <c r="A2231" s="265" t="s">
        <v>433</v>
      </c>
      <c r="B2231" s="269" t="e">
        <f>IF('Unit Types - Emission Rates'!#REF!=0,"",'Unit Types - Emission Rates'!#REF!)</f>
        <v>#REF!</v>
      </c>
      <c r="C2231" s="269" t="e">
        <f>IF('Unit Types - Emission Rates'!#REF!=0,"",'Unit Types - Emission Rates'!#REF!)</f>
        <v>#REF!</v>
      </c>
      <c r="D2231" s="269" t="e">
        <f>IF('Unit Types - Emission Rates'!#REF!=0,"",'Unit Types - Emission Rates'!#REF!)</f>
        <v>#REF!</v>
      </c>
      <c r="E2231" s="269" t="e">
        <f>IF('Unit Types - Emission Rates'!#REF!="","",'Unit Types - Emission Rates'!#REF!)</f>
        <v>#REF!</v>
      </c>
      <c r="F2231" s="269" t="e">
        <f>IF('Unit Types - Emission Rates'!#REF!="","",'Unit Types - Emission Rates'!#REF!)</f>
        <v>#REF!</v>
      </c>
      <c r="G2231" s="261"/>
      <c r="H2231" s="262"/>
      <c r="I2231" s="259"/>
    </row>
    <row r="2232" spans="1:9" x14ac:dyDescent="0.2">
      <c r="A2232" s="265" t="s">
        <v>433</v>
      </c>
      <c r="B2232" s="269" t="e">
        <f>IF('Unit Types - Emission Rates'!#REF!=0,"",'Unit Types - Emission Rates'!#REF!)</f>
        <v>#REF!</v>
      </c>
      <c r="C2232" s="269" t="e">
        <f>IF('Unit Types - Emission Rates'!#REF!=0,"",'Unit Types - Emission Rates'!#REF!)</f>
        <v>#REF!</v>
      </c>
      <c r="D2232" s="269" t="e">
        <f>IF('Unit Types - Emission Rates'!#REF!=0,"",'Unit Types - Emission Rates'!#REF!)</f>
        <v>#REF!</v>
      </c>
      <c r="E2232" s="269" t="e">
        <f>IF('Unit Types - Emission Rates'!#REF!="","",'Unit Types - Emission Rates'!#REF!)</f>
        <v>#REF!</v>
      </c>
      <c r="F2232" s="269" t="e">
        <f>IF('Unit Types - Emission Rates'!#REF!="","",'Unit Types - Emission Rates'!#REF!)</f>
        <v>#REF!</v>
      </c>
      <c r="G2232" s="261"/>
      <c r="H2232" s="262"/>
      <c r="I2232" s="259"/>
    </row>
    <row r="2233" spans="1:9" x14ac:dyDescent="0.2">
      <c r="A2233" s="265" t="s">
        <v>433</v>
      </c>
      <c r="B2233" s="269" t="e">
        <f>IF('Unit Types - Emission Rates'!#REF!=0,"",'Unit Types - Emission Rates'!#REF!)</f>
        <v>#REF!</v>
      </c>
      <c r="C2233" s="269" t="e">
        <f>IF('Unit Types - Emission Rates'!#REF!=0,"",'Unit Types - Emission Rates'!#REF!)</f>
        <v>#REF!</v>
      </c>
      <c r="D2233" s="269" t="e">
        <f>IF('Unit Types - Emission Rates'!#REF!=0,"",'Unit Types - Emission Rates'!#REF!)</f>
        <v>#REF!</v>
      </c>
      <c r="E2233" s="269" t="e">
        <f>IF('Unit Types - Emission Rates'!#REF!="","",'Unit Types - Emission Rates'!#REF!)</f>
        <v>#REF!</v>
      </c>
      <c r="F2233" s="269" t="e">
        <f>IF('Unit Types - Emission Rates'!#REF!="","",'Unit Types - Emission Rates'!#REF!)</f>
        <v>#REF!</v>
      </c>
      <c r="G2233" s="261"/>
      <c r="H2233" s="262"/>
      <c r="I2233" s="259"/>
    </row>
    <row r="2234" spans="1:9" x14ac:dyDescent="0.2">
      <c r="A2234" s="265" t="s">
        <v>433</v>
      </c>
      <c r="B2234" s="269" t="e">
        <f>IF('Unit Types - Emission Rates'!#REF!=0,"",'Unit Types - Emission Rates'!#REF!)</f>
        <v>#REF!</v>
      </c>
      <c r="C2234" s="269" t="e">
        <f>IF('Unit Types - Emission Rates'!#REF!=0,"",'Unit Types - Emission Rates'!#REF!)</f>
        <v>#REF!</v>
      </c>
      <c r="D2234" s="269" t="e">
        <f>IF('Unit Types - Emission Rates'!#REF!=0,"",'Unit Types - Emission Rates'!#REF!)</f>
        <v>#REF!</v>
      </c>
      <c r="E2234" s="269" t="e">
        <f>IF('Unit Types - Emission Rates'!#REF!="","",'Unit Types - Emission Rates'!#REF!)</f>
        <v>#REF!</v>
      </c>
      <c r="F2234" s="269" t="e">
        <f>IF('Unit Types - Emission Rates'!#REF!="","",'Unit Types - Emission Rates'!#REF!)</f>
        <v>#REF!</v>
      </c>
      <c r="G2234" s="261"/>
      <c r="H2234" s="262"/>
      <c r="I2234" s="259"/>
    </row>
    <row r="2235" spans="1:9" x14ac:dyDescent="0.2">
      <c r="A2235" s="265" t="s">
        <v>433</v>
      </c>
      <c r="B2235" s="269" t="e">
        <f>IF('Unit Types - Emission Rates'!#REF!=0,"",'Unit Types - Emission Rates'!#REF!)</f>
        <v>#REF!</v>
      </c>
      <c r="C2235" s="269" t="e">
        <f>IF('Unit Types - Emission Rates'!#REF!=0,"",'Unit Types - Emission Rates'!#REF!)</f>
        <v>#REF!</v>
      </c>
      <c r="D2235" s="269" t="e">
        <f>IF('Unit Types - Emission Rates'!#REF!=0,"",'Unit Types - Emission Rates'!#REF!)</f>
        <v>#REF!</v>
      </c>
      <c r="E2235" s="269" t="e">
        <f>IF('Unit Types - Emission Rates'!#REF!="","",'Unit Types - Emission Rates'!#REF!)</f>
        <v>#REF!</v>
      </c>
      <c r="F2235" s="269" t="e">
        <f>IF('Unit Types - Emission Rates'!#REF!="","",'Unit Types - Emission Rates'!#REF!)</f>
        <v>#REF!</v>
      </c>
      <c r="G2235" s="261"/>
      <c r="H2235" s="262"/>
      <c r="I2235" s="259"/>
    </row>
    <row r="2236" spans="1:9" x14ac:dyDescent="0.2">
      <c r="A2236" s="265" t="s">
        <v>433</v>
      </c>
      <c r="B2236" s="269" t="e">
        <f>IF('Unit Types - Emission Rates'!#REF!=0,"",'Unit Types - Emission Rates'!#REF!)</f>
        <v>#REF!</v>
      </c>
      <c r="C2236" s="269" t="e">
        <f>IF('Unit Types - Emission Rates'!#REF!=0,"",'Unit Types - Emission Rates'!#REF!)</f>
        <v>#REF!</v>
      </c>
      <c r="D2236" s="269" t="e">
        <f>IF('Unit Types - Emission Rates'!#REF!=0,"",'Unit Types - Emission Rates'!#REF!)</f>
        <v>#REF!</v>
      </c>
      <c r="E2236" s="269" t="e">
        <f>IF('Unit Types - Emission Rates'!#REF!="","",'Unit Types - Emission Rates'!#REF!)</f>
        <v>#REF!</v>
      </c>
      <c r="F2236" s="269" t="e">
        <f>IF('Unit Types - Emission Rates'!#REF!="","",'Unit Types - Emission Rates'!#REF!)</f>
        <v>#REF!</v>
      </c>
      <c r="G2236" s="261"/>
      <c r="H2236" s="262"/>
      <c r="I2236" s="259"/>
    </row>
    <row r="2237" spans="1:9" x14ac:dyDescent="0.2">
      <c r="A2237" s="265" t="s">
        <v>433</v>
      </c>
      <c r="B2237" s="269" t="e">
        <f>IF('Unit Types - Emission Rates'!#REF!=0,"",'Unit Types - Emission Rates'!#REF!)</f>
        <v>#REF!</v>
      </c>
      <c r="C2237" s="269" t="e">
        <f>IF('Unit Types - Emission Rates'!#REF!=0,"",'Unit Types - Emission Rates'!#REF!)</f>
        <v>#REF!</v>
      </c>
      <c r="D2237" s="269" t="e">
        <f>IF('Unit Types - Emission Rates'!#REF!=0,"",'Unit Types - Emission Rates'!#REF!)</f>
        <v>#REF!</v>
      </c>
      <c r="E2237" s="269" t="e">
        <f>IF('Unit Types - Emission Rates'!#REF!="","",'Unit Types - Emission Rates'!#REF!)</f>
        <v>#REF!</v>
      </c>
      <c r="F2237" s="269" t="e">
        <f>IF('Unit Types - Emission Rates'!#REF!="","",'Unit Types - Emission Rates'!#REF!)</f>
        <v>#REF!</v>
      </c>
      <c r="G2237" s="261"/>
      <c r="H2237" s="262"/>
      <c r="I2237" s="259"/>
    </row>
    <row r="2238" spans="1:9" x14ac:dyDescent="0.2">
      <c r="A2238" s="265" t="s">
        <v>433</v>
      </c>
      <c r="B2238" s="269" t="e">
        <f>IF('Unit Types - Emission Rates'!#REF!=0,"",'Unit Types - Emission Rates'!#REF!)</f>
        <v>#REF!</v>
      </c>
      <c r="C2238" s="269" t="e">
        <f>IF('Unit Types - Emission Rates'!#REF!=0,"",'Unit Types - Emission Rates'!#REF!)</f>
        <v>#REF!</v>
      </c>
      <c r="D2238" s="269" t="e">
        <f>IF('Unit Types - Emission Rates'!#REF!=0,"",'Unit Types - Emission Rates'!#REF!)</f>
        <v>#REF!</v>
      </c>
      <c r="E2238" s="269" t="e">
        <f>IF('Unit Types - Emission Rates'!#REF!="","",'Unit Types - Emission Rates'!#REF!)</f>
        <v>#REF!</v>
      </c>
      <c r="F2238" s="269" t="e">
        <f>IF('Unit Types - Emission Rates'!#REF!="","",'Unit Types - Emission Rates'!#REF!)</f>
        <v>#REF!</v>
      </c>
      <c r="G2238" s="261"/>
      <c r="H2238" s="262"/>
      <c r="I2238" s="259"/>
    </row>
    <row r="2239" spans="1:9" x14ac:dyDescent="0.2">
      <c r="A2239" s="265" t="s">
        <v>433</v>
      </c>
      <c r="B2239" s="269" t="e">
        <f>IF('Unit Types - Emission Rates'!#REF!=0,"",'Unit Types - Emission Rates'!#REF!)</f>
        <v>#REF!</v>
      </c>
      <c r="C2239" s="269" t="e">
        <f>IF('Unit Types - Emission Rates'!#REF!=0,"",'Unit Types - Emission Rates'!#REF!)</f>
        <v>#REF!</v>
      </c>
      <c r="D2239" s="269" t="e">
        <f>IF('Unit Types - Emission Rates'!#REF!=0,"",'Unit Types - Emission Rates'!#REF!)</f>
        <v>#REF!</v>
      </c>
      <c r="E2239" s="269" t="e">
        <f>IF('Unit Types - Emission Rates'!#REF!="","",'Unit Types - Emission Rates'!#REF!)</f>
        <v>#REF!</v>
      </c>
      <c r="F2239" s="269" t="e">
        <f>IF('Unit Types - Emission Rates'!#REF!="","",'Unit Types - Emission Rates'!#REF!)</f>
        <v>#REF!</v>
      </c>
      <c r="G2239" s="261"/>
      <c r="H2239" s="262"/>
      <c r="I2239" s="259"/>
    </row>
    <row r="2240" spans="1:9" x14ac:dyDescent="0.2">
      <c r="A2240" s="265" t="s">
        <v>433</v>
      </c>
      <c r="B2240" s="269" t="e">
        <f>IF('Unit Types - Emission Rates'!#REF!=0,"",'Unit Types - Emission Rates'!#REF!)</f>
        <v>#REF!</v>
      </c>
      <c r="C2240" s="269" t="e">
        <f>IF('Unit Types - Emission Rates'!#REF!=0,"",'Unit Types - Emission Rates'!#REF!)</f>
        <v>#REF!</v>
      </c>
      <c r="D2240" s="269" t="e">
        <f>IF('Unit Types - Emission Rates'!#REF!=0,"",'Unit Types - Emission Rates'!#REF!)</f>
        <v>#REF!</v>
      </c>
      <c r="E2240" s="269" t="e">
        <f>IF('Unit Types - Emission Rates'!#REF!="","",'Unit Types - Emission Rates'!#REF!)</f>
        <v>#REF!</v>
      </c>
      <c r="F2240" s="269" t="e">
        <f>IF('Unit Types - Emission Rates'!#REF!="","",'Unit Types - Emission Rates'!#REF!)</f>
        <v>#REF!</v>
      </c>
      <c r="G2240" s="261"/>
      <c r="H2240" s="262"/>
      <c r="I2240" s="259"/>
    </row>
    <row r="2241" spans="1:9" x14ac:dyDescent="0.2">
      <c r="A2241" s="265" t="s">
        <v>433</v>
      </c>
      <c r="B2241" s="269" t="e">
        <f>IF('Unit Types - Emission Rates'!#REF!=0,"",'Unit Types - Emission Rates'!#REF!)</f>
        <v>#REF!</v>
      </c>
      <c r="C2241" s="269" t="e">
        <f>IF('Unit Types - Emission Rates'!#REF!=0,"",'Unit Types - Emission Rates'!#REF!)</f>
        <v>#REF!</v>
      </c>
      <c r="D2241" s="269" t="e">
        <f>IF('Unit Types - Emission Rates'!#REF!=0,"",'Unit Types - Emission Rates'!#REF!)</f>
        <v>#REF!</v>
      </c>
      <c r="E2241" s="269" t="e">
        <f>IF('Unit Types - Emission Rates'!#REF!="","",'Unit Types - Emission Rates'!#REF!)</f>
        <v>#REF!</v>
      </c>
      <c r="F2241" s="269" t="e">
        <f>IF('Unit Types - Emission Rates'!#REF!="","",'Unit Types - Emission Rates'!#REF!)</f>
        <v>#REF!</v>
      </c>
      <c r="G2241" s="261"/>
      <c r="H2241" s="262"/>
      <c r="I2241" s="259"/>
    </row>
    <row r="2242" spans="1:9" x14ac:dyDescent="0.2">
      <c r="A2242" s="265" t="s">
        <v>433</v>
      </c>
      <c r="B2242" s="269" t="e">
        <f>IF('Unit Types - Emission Rates'!#REF!=0,"",'Unit Types - Emission Rates'!#REF!)</f>
        <v>#REF!</v>
      </c>
      <c r="C2242" s="269" t="e">
        <f>IF('Unit Types - Emission Rates'!#REF!=0,"",'Unit Types - Emission Rates'!#REF!)</f>
        <v>#REF!</v>
      </c>
      <c r="D2242" s="269" t="e">
        <f>IF('Unit Types - Emission Rates'!#REF!=0,"",'Unit Types - Emission Rates'!#REF!)</f>
        <v>#REF!</v>
      </c>
      <c r="E2242" s="269" t="e">
        <f>IF('Unit Types - Emission Rates'!#REF!="","",'Unit Types - Emission Rates'!#REF!)</f>
        <v>#REF!</v>
      </c>
      <c r="F2242" s="269" t="e">
        <f>IF('Unit Types - Emission Rates'!#REF!="","",'Unit Types - Emission Rates'!#REF!)</f>
        <v>#REF!</v>
      </c>
      <c r="G2242" s="261"/>
      <c r="H2242" s="262"/>
      <c r="I2242" s="259"/>
    </row>
    <row r="2243" spans="1:9" x14ac:dyDescent="0.2">
      <c r="A2243" s="265" t="s">
        <v>433</v>
      </c>
      <c r="B2243" s="269" t="e">
        <f>IF('Unit Types - Emission Rates'!#REF!=0,"",'Unit Types - Emission Rates'!#REF!)</f>
        <v>#REF!</v>
      </c>
      <c r="C2243" s="269" t="e">
        <f>IF('Unit Types - Emission Rates'!#REF!=0,"",'Unit Types - Emission Rates'!#REF!)</f>
        <v>#REF!</v>
      </c>
      <c r="D2243" s="269" t="e">
        <f>IF('Unit Types - Emission Rates'!#REF!=0,"",'Unit Types - Emission Rates'!#REF!)</f>
        <v>#REF!</v>
      </c>
      <c r="E2243" s="269" t="e">
        <f>IF('Unit Types - Emission Rates'!#REF!="","",'Unit Types - Emission Rates'!#REF!)</f>
        <v>#REF!</v>
      </c>
      <c r="F2243" s="269" t="e">
        <f>IF('Unit Types - Emission Rates'!#REF!="","",'Unit Types - Emission Rates'!#REF!)</f>
        <v>#REF!</v>
      </c>
      <c r="G2243" s="261"/>
      <c r="H2243" s="262"/>
      <c r="I2243" s="259"/>
    </row>
    <row r="2244" spans="1:9" x14ac:dyDescent="0.2">
      <c r="A2244" s="265" t="s">
        <v>433</v>
      </c>
      <c r="B2244" s="269" t="e">
        <f>IF('Unit Types - Emission Rates'!#REF!=0,"",'Unit Types - Emission Rates'!#REF!)</f>
        <v>#REF!</v>
      </c>
      <c r="C2244" s="269" t="e">
        <f>IF('Unit Types - Emission Rates'!#REF!=0,"",'Unit Types - Emission Rates'!#REF!)</f>
        <v>#REF!</v>
      </c>
      <c r="D2244" s="269" t="e">
        <f>IF('Unit Types - Emission Rates'!#REF!=0,"",'Unit Types - Emission Rates'!#REF!)</f>
        <v>#REF!</v>
      </c>
      <c r="E2244" s="269" t="e">
        <f>IF('Unit Types - Emission Rates'!#REF!="","",'Unit Types - Emission Rates'!#REF!)</f>
        <v>#REF!</v>
      </c>
      <c r="F2244" s="269" t="e">
        <f>IF('Unit Types - Emission Rates'!#REF!="","",'Unit Types - Emission Rates'!#REF!)</f>
        <v>#REF!</v>
      </c>
      <c r="G2244" s="261"/>
      <c r="H2244" s="262"/>
      <c r="I2244" s="259"/>
    </row>
    <row r="2245" spans="1:9" x14ac:dyDescent="0.2">
      <c r="A2245" s="265" t="s">
        <v>433</v>
      </c>
      <c r="B2245" s="269" t="e">
        <f>IF('Unit Types - Emission Rates'!#REF!=0,"",'Unit Types - Emission Rates'!#REF!)</f>
        <v>#REF!</v>
      </c>
      <c r="C2245" s="269" t="e">
        <f>IF('Unit Types - Emission Rates'!#REF!=0,"",'Unit Types - Emission Rates'!#REF!)</f>
        <v>#REF!</v>
      </c>
      <c r="D2245" s="269" t="e">
        <f>IF('Unit Types - Emission Rates'!#REF!=0,"",'Unit Types - Emission Rates'!#REF!)</f>
        <v>#REF!</v>
      </c>
      <c r="E2245" s="269" t="e">
        <f>IF('Unit Types - Emission Rates'!#REF!="","",'Unit Types - Emission Rates'!#REF!)</f>
        <v>#REF!</v>
      </c>
      <c r="F2245" s="269" t="e">
        <f>IF('Unit Types - Emission Rates'!#REF!="","",'Unit Types - Emission Rates'!#REF!)</f>
        <v>#REF!</v>
      </c>
      <c r="G2245" s="261"/>
      <c r="H2245" s="262"/>
      <c r="I2245" s="259"/>
    </row>
    <row r="2246" spans="1:9" x14ac:dyDescent="0.2">
      <c r="A2246" s="265" t="s">
        <v>433</v>
      </c>
      <c r="B2246" s="269" t="e">
        <f>IF('Unit Types - Emission Rates'!#REF!=0,"",'Unit Types - Emission Rates'!#REF!)</f>
        <v>#REF!</v>
      </c>
      <c r="C2246" s="269" t="e">
        <f>IF('Unit Types - Emission Rates'!#REF!=0,"",'Unit Types - Emission Rates'!#REF!)</f>
        <v>#REF!</v>
      </c>
      <c r="D2246" s="269" t="e">
        <f>IF('Unit Types - Emission Rates'!#REF!=0,"",'Unit Types - Emission Rates'!#REF!)</f>
        <v>#REF!</v>
      </c>
      <c r="E2246" s="269" t="e">
        <f>IF('Unit Types - Emission Rates'!#REF!="","",'Unit Types - Emission Rates'!#REF!)</f>
        <v>#REF!</v>
      </c>
      <c r="F2246" s="269" t="e">
        <f>IF('Unit Types - Emission Rates'!#REF!="","",'Unit Types - Emission Rates'!#REF!)</f>
        <v>#REF!</v>
      </c>
      <c r="G2246" s="261"/>
      <c r="H2246" s="262"/>
      <c r="I2246" s="259"/>
    </row>
    <row r="2247" spans="1:9" x14ac:dyDescent="0.2">
      <c r="A2247" s="265" t="s">
        <v>433</v>
      </c>
      <c r="B2247" s="269" t="e">
        <f>IF('Unit Types - Emission Rates'!#REF!=0,"",'Unit Types - Emission Rates'!#REF!)</f>
        <v>#REF!</v>
      </c>
      <c r="C2247" s="269" t="e">
        <f>IF('Unit Types - Emission Rates'!#REF!=0,"",'Unit Types - Emission Rates'!#REF!)</f>
        <v>#REF!</v>
      </c>
      <c r="D2247" s="269" t="e">
        <f>IF('Unit Types - Emission Rates'!#REF!=0,"",'Unit Types - Emission Rates'!#REF!)</f>
        <v>#REF!</v>
      </c>
      <c r="E2247" s="269" t="e">
        <f>IF('Unit Types - Emission Rates'!#REF!="","",'Unit Types - Emission Rates'!#REF!)</f>
        <v>#REF!</v>
      </c>
      <c r="F2247" s="269" t="e">
        <f>IF('Unit Types - Emission Rates'!#REF!="","",'Unit Types - Emission Rates'!#REF!)</f>
        <v>#REF!</v>
      </c>
      <c r="G2247" s="261"/>
      <c r="H2247" s="262"/>
      <c r="I2247" s="259"/>
    </row>
    <row r="2248" spans="1:9" x14ac:dyDescent="0.2">
      <c r="A2248" s="265" t="s">
        <v>433</v>
      </c>
      <c r="B2248" s="269" t="e">
        <f>IF('Unit Types - Emission Rates'!#REF!=0,"",'Unit Types - Emission Rates'!#REF!)</f>
        <v>#REF!</v>
      </c>
      <c r="C2248" s="269" t="e">
        <f>IF('Unit Types - Emission Rates'!#REF!=0,"",'Unit Types - Emission Rates'!#REF!)</f>
        <v>#REF!</v>
      </c>
      <c r="D2248" s="269" t="e">
        <f>IF('Unit Types - Emission Rates'!#REF!=0,"",'Unit Types - Emission Rates'!#REF!)</f>
        <v>#REF!</v>
      </c>
      <c r="E2248" s="269" t="e">
        <f>IF('Unit Types - Emission Rates'!#REF!="","",'Unit Types - Emission Rates'!#REF!)</f>
        <v>#REF!</v>
      </c>
      <c r="F2248" s="269" t="e">
        <f>IF('Unit Types - Emission Rates'!#REF!="","",'Unit Types - Emission Rates'!#REF!)</f>
        <v>#REF!</v>
      </c>
      <c r="G2248" s="261"/>
      <c r="H2248" s="262"/>
      <c r="I2248" s="259"/>
    </row>
    <row r="2249" spans="1:9" x14ac:dyDescent="0.2">
      <c r="A2249" s="265" t="s">
        <v>433</v>
      </c>
      <c r="B2249" s="269" t="e">
        <f>IF('Unit Types - Emission Rates'!#REF!=0,"",'Unit Types - Emission Rates'!#REF!)</f>
        <v>#REF!</v>
      </c>
      <c r="C2249" s="269" t="e">
        <f>IF('Unit Types - Emission Rates'!#REF!=0,"",'Unit Types - Emission Rates'!#REF!)</f>
        <v>#REF!</v>
      </c>
      <c r="D2249" s="269" t="e">
        <f>IF('Unit Types - Emission Rates'!#REF!=0,"",'Unit Types - Emission Rates'!#REF!)</f>
        <v>#REF!</v>
      </c>
      <c r="E2249" s="269" t="e">
        <f>IF('Unit Types - Emission Rates'!#REF!="","",'Unit Types - Emission Rates'!#REF!)</f>
        <v>#REF!</v>
      </c>
      <c r="F2249" s="269" t="e">
        <f>IF('Unit Types - Emission Rates'!#REF!="","",'Unit Types - Emission Rates'!#REF!)</f>
        <v>#REF!</v>
      </c>
      <c r="G2249" s="261"/>
      <c r="H2249" s="262"/>
      <c r="I2249" s="259"/>
    </row>
    <row r="2250" spans="1:9" x14ac:dyDescent="0.2">
      <c r="A2250" s="265" t="s">
        <v>433</v>
      </c>
      <c r="B2250" s="269" t="e">
        <f>IF('Unit Types - Emission Rates'!#REF!=0,"",'Unit Types - Emission Rates'!#REF!)</f>
        <v>#REF!</v>
      </c>
      <c r="C2250" s="269" t="e">
        <f>IF('Unit Types - Emission Rates'!#REF!=0,"",'Unit Types - Emission Rates'!#REF!)</f>
        <v>#REF!</v>
      </c>
      <c r="D2250" s="269" t="e">
        <f>IF('Unit Types - Emission Rates'!#REF!=0,"",'Unit Types - Emission Rates'!#REF!)</f>
        <v>#REF!</v>
      </c>
      <c r="E2250" s="269" t="e">
        <f>IF('Unit Types - Emission Rates'!#REF!="","",'Unit Types - Emission Rates'!#REF!)</f>
        <v>#REF!</v>
      </c>
      <c r="F2250" s="269" t="e">
        <f>IF('Unit Types - Emission Rates'!#REF!="","",'Unit Types - Emission Rates'!#REF!)</f>
        <v>#REF!</v>
      </c>
      <c r="G2250" s="261"/>
      <c r="H2250" s="262"/>
      <c r="I2250" s="259"/>
    </row>
    <row r="2251" spans="1:9" x14ac:dyDescent="0.2">
      <c r="A2251" s="265" t="s">
        <v>433</v>
      </c>
      <c r="B2251" s="269" t="e">
        <f>IF('Unit Types - Emission Rates'!#REF!=0,"",'Unit Types - Emission Rates'!#REF!)</f>
        <v>#REF!</v>
      </c>
      <c r="C2251" s="269" t="e">
        <f>IF('Unit Types - Emission Rates'!#REF!=0,"",'Unit Types - Emission Rates'!#REF!)</f>
        <v>#REF!</v>
      </c>
      <c r="D2251" s="269" t="e">
        <f>IF('Unit Types - Emission Rates'!#REF!=0,"",'Unit Types - Emission Rates'!#REF!)</f>
        <v>#REF!</v>
      </c>
      <c r="E2251" s="269" t="e">
        <f>IF('Unit Types - Emission Rates'!#REF!="","",'Unit Types - Emission Rates'!#REF!)</f>
        <v>#REF!</v>
      </c>
      <c r="F2251" s="269" t="e">
        <f>IF('Unit Types - Emission Rates'!#REF!="","",'Unit Types - Emission Rates'!#REF!)</f>
        <v>#REF!</v>
      </c>
      <c r="G2251" s="261"/>
      <c r="H2251" s="262"/>
      <c r="I2251" s="259"/>
    </row>
    <row r="2252" spans="1:9" x14ac:dyDescent="0.2">
      <c r="A2252" s="265" t="s">
        <v>433</v>
      </c>
      <c r="B2252" s="269" t="e">
        <f>IF('Unit Types - Emission Rates'!#REF!=0,"",'Unit Types - Emission Rates'!#REF!)</f>
        <v>#REF!</v>
      </c>
      <c r="C2252" s="269" t="e">
        <f>IF('Unit Types - Emission Rates'!#REF!=0,"",'Unit Types - Emission Rates'!#REF!)</f>
        <v>#REF!</v>
      </c>
      <c r="D2252" s="269" t="e">
        <f>IF('Unit Types - Emission Rates'!#REF!=0,"",'Unit Types - Emission Rates'!#REF!)</f>
        <v>#REF!</v>
      </c>
      <c r="E2252" s="269" t="e">
        <f>IF('Unit Types - Emission Rates'!#REF!="","",'Unit Types - Emission Rates'!#REF!)</f>
        <v>#REF!</v>
      </c>
      <c r="F2252" s="269" t="e">
        <f>IF('Unit Types - Emission Rates'!#REF!="","",'Unit Types - Emission Rates'!#REF!)</f>
        <v>#REF!</v>
      </c>
      <c r="G2252" s="261"/>
      <c r="H2252" s="262"/>
      <c r="I2252" s="259"/>
    </row>
    <row r="2253" spans="1:9" x14ac:dyDescent="0.2">
      <c r="A2253" s="265" t="s">
        <v>433</v>
      </c>
      <c r="B2253" s="269" t="e">
        <f>IF('Unit Types - Emission Rates'!#REF!=0,"",'Unit Types - Emission Rates'!#REF!)</f>
        <v>#REF!</v>
      </c>
      <c r="C2253" s="269" t="e">
        <f>IF('Unit Types - Emission Rates'!#REF!=0,"",'Unit Types - Emission Rates'!#REF!)</f>
        <v>#REF!</v>
      </c>
      <c r="D2253" s="269" t="e">
        <f>IF('Unit Types - Emission Rates'!#REF!=0,"",'Unit Types - Emission Rates'!#REF!)</f>
        <v>#REF!</v>
      </c>
      <c r="E2253" s="269" t="e">
        <f>IF('Unit Types - Emission Rates'!#REF!="","",'Unit Types - Emission Rates'!#REF!)</f>
        <v>#REF!</v>
      </c>
      <c r="F2253" s="269" t="e">
        <f>IF('Unit Types - Emission Rates'!#REF!="","",'Unit Types - Emission Rates'!#REF!)</f>
        <v>#REF!</v>
      </c>
      <c r="G2253" s="261"/>
      <c r="H2253" s="262"/>
      <c r="I2253" s="259"/>
    </row>
    <row r="2254" spans="1:9" x14ac:dyDescent="0.2">
      <c r="A2254" s="265" t="s">
        <v>433</v>
      </c>
      <c r="B2254" s="269" t="e">
        <f>IF('Unit Types - Emission Rates'!#REF!=0,"",'Unit Types - Emission Rates'!#REF!)</f>
        <v>#REF!</v>
      </c>
      <c r="C2254" s="269" t="e">
        <f>IF('Unit Types - Emission Rates'!#REF!=0,"",'Unit Types - Emission Rates'!#REF!)</f>
        <v>#REF!</v>
      </c>
      <c r="D2254" s="269" t="e">
        <f>IF('Unit Types - Emission Rates'!#REF!=0,"",'Unit Types - Emission Rates'!#REF!)</f>
        <v>#REF!</v>
      </c>
      <c r="E2254" s="269" t="e">
        <f>IF('Unit Types - Emission Rates'!#REF!="","",'Unit Types - Emission Rates'!#REF!)</f>
        <v>#REF!</v>
      </c>
      <c r="F2254" s="269" t="e">
        <f>IF('Unit Types - Emission Rates'!#REF!="","",'Unit Types - Emission Rates'!#REF!)</f>
        <v>#REF!</v>
      </c>
      <c r="G2254" s="261"/>
      <c r="H2254" s="262"/>
      <c r="I2254" s="259"/>
    </row>
    <row r="2255" spans="1:9" x14ac:dyDescent="0.2">
      <c r="A2255" s="265" t="s">
        <v>433</v>
      </c>
      <c r="B2255" s="269" t="e">
        <f>IF('Unit Types - Emission Rates'!#REF!=0,"",'Unit Types - Emission Rates'!#REF!)</f>
        <v>#REF!</v>
      </c>
      <c r="C2255" s="269" t="e">
        <f>IF('Unit Types - Emission Rates'!#REF!=0,"",'Unit Types - Emission Rates'!#REF!)</f>
        <v>#REF!</v>
      </c>
      <c r="D2255" s="269" t="e">
        <f>IF('Unit Types - Emission Rates'!#REF!=0,"",'Unit Types - Emission Rates'!#REF!)</f>
        <v>#REF!</v>
      </c>
      <c r="E2255" s="269" t="e">
        <f>IF('Unit Types - Emission Rates'!#REF!="","",'Unit Types - Emission Rates'!#REF!)</f>
        <v>#REF!</v>
      </c>
      <c r="F2255" s="269" t="e">
        <f>IF('Unit Types - Emission Rates'!#REF!="","",'Unit Types - Emission Rates'!#REF!)</f>
        <v>#REF!</v>
      </c>
      <c r="G2255" s="261"/>
      <c r="H2255" s="262"/>
      <c r="I2255" s="259"/>
    </row>
    <row r="2256" spans="1:9" x14ac:dyDescent="0.2">
      <c r="A2256" s="265" t="s">
        <v>433</v>
      </c>
      <c r="B2256" s="269" t="e">
        <f>IF('Unit Types - Emission Rates'!#REF!=0,"",'Unit Types - Emission Rates'!#REF!)</f>
        <v>#REF!</v>
      </c>
      <c r="C2256" s="269" t="e">
        <f>IF('Unit Types - Emission Rates'!#REF!=0,"",'Unit Types - Emission Rates'!#REF!)</f>
        <v>#REF!</v>
      </c>
      <c r="D2256" s="269" t="e">
        <f>IF('Unit Types - Emission Rates'!#REF!=0,"",'Unit Types - Emission Rates'!#REF!)</f>
        <v>#REF!</v>
      </c>
      <c r="E2256" s="269" t="e">
        <f>IF('Unit Types - Emission Rates'!#REF!="","",'Unit Types - Emission Rates'!#REF!)</f>
        <v>#REF!</v>
      </c>
      <c r="F2256" s="269" t="e">
        <f>IF('Unit Types - Emission Rates'!#REF!="","",'Unit Types - Emission Rates'!#REF!)</f>
        <v>#REF!</v>
      </c>
      <c r="G2256" s="261"/>
      <c r="H2256" s="262"/>
      <c r="I2256" s="259"/>
    </row>
    <row r="2257" spans="1:9" x14ac:dyDescent="0.2">
      <c r="A2257" s="265" t="s">
        <v>433</v>
      </c>
      <c r="B2257" s="269" t="e">
        <f>IF('Unit Types - Emission Rates'!#REF!=0,"",'Unit Types - Emission Rates'!#REF!)</f>
        <v>#REF!</v>
      </c>
      <c r="C2257" s="269" t="e">
        <f>IF('Unit Types - Emission Rates'!#REF!=0,"",'Unit Types - Emission Rates'!#REF!)</f>
        <v>#REF!</v>
      </c>
      <c r="D2257" s="269" t="e">
        <f>IF('Unit Types - Emission Rates'!#REF!=0,"",'Unit Types - Emission Rates'!#REF!)</f>
        <v>#REF!</v>
      </c>
      <c r="E2257" s="269" t="e">
        <f>IF('Unit Types - Emission Rates'!#REF!="","",'Unit Types - Emission Rates'!#REF!)</f>
        <v>#REF!</v>
      </c>
      <c r="F2257" s="269" t="e">
        <f>IF('Unit Types - Emission Rates'!#REF!="","",'Unit Types - Emission Rates'!#REF!)</f>
        <v>#REF!</v>
      </c>
      <c r="G2257" s="261"/>
      <c r="H2257" s="262"/>
      <c r="I2257" s="259"/>
    </row>
    <row r="2258" spans="1:9" x14ac:dyDescent="0.2">
      <c r="A2258" s="265" t="s">
        <v>433</v>
      </c>
      <c r="B2258" s="269" t="e">
        <f>IF('Unit Types - Emission Rates'!#REF!=0,"",'Unit Types - Emission Rates'!#REF!)</f>
        <v>#REF!</v>
      </c>
      <c r="C2258" s="269" t="e">
        <f>IF('Unit Types - Emission Rates'!#REF!=0,"",'Unit Types - Emission Rates'!#REF!)</f>
        <v>#REF!</v>
      </c>
      <c r="D2258" s="269" t="e">
        <f>IF('Unit Types - Emission Rates'!#REF!=0,"",'Unit Types - Emission Rates'!#REF!)</f>
        <v>#REF!</v>
      </c>
      <c r="E2258" s="269" t="e">
        <f>IF('Unit Types - Emission Rates'!#REF!="","",'Unit Types - Emission Rates'!#REF!)</f>
        <v>#REF!</v>
      </c>
      <c r="F2258" s="269" t="e">
        <f>IF('Unit Types - Emission Rates'!#REF!="","",'Unit Types - Emission Rates'!#REF!)</f>
        <v>#REF!</v>
      </c>
      <c r="G2258" s="261"/>
      <c r="H2258" s="262"/>
      <c r="I2258" s="259"/>
    </row>
    <row r="2259" spans="1:9" x14ac:dyDescent="0.2">
      <c r="A2259" s="265" t="s">
        <v>433</v>
      </c>
      <c r="B2259" s="269" t="e">
        <f>IF('Unit Types - Emission Rates'!#REF!=0,"",'Unit Types - Emission Rates'!#REF!)</f>
        <v>#REF!</v>
      </c>
      <c r="C2259" s="269" t="e">
        <f>IF('Unit Types - Emission Rates'!#REF!=0,"",'Unit Types - Emission Rates'!#REF!)</f>
        <v>#REF!</v>
      </c>
      <c r="D2259" s="269" t="e">
        <f>IF('Unit Types - Emission Rates'!#REF!=0,"",'Unit Types - Emission Rates'!#REF!)</f>
        <v>#REF!</v>
      </c>
      <c r="E2259" s="269" t="e">
        <f>IF('Unit Types - Emission Rates'!#REF!="","",'Unit Types - Emission Rates'!#REF!)</f>
        <v>#REF!</v>
      </c>
      <c r="F2259" s="269" t="e">
        <f>IF('Unit Types - Emission Rates'!#REF!="","",'Unit Types - Emission Rates'!#REF!)</f>
        <v>#REF!</v>
      </c>
      <c r="G2259" s="261"/>
      <c r="H2259" s="262"/>
      <c r="I2259" s="259"/>
    </row>
    <row r="2260" spans="1:9" x14ac:dyDescent="0.2">
      <c r="A2260" s="265" t="s">
        <v>433</v>
      </c>
      <c r="B2260" s="269" t="e">
        <f>IF('Unit Types - Emission Rates'!#REF!=0,"",'Unit Types - Emission Rates'!#REF!)</f>
        <v>#REF!</v>
      </c>
      <c r="C2260" s="269" t="e">
        <f>IF('Unit Types - Emission Rates'!#REF!=0,"",'Unit Types - Emission Rates'!#REF!)</f>
        <v>#REF!</v>
      </c>
      <c r="D2260" s="269" t="e">
        <f>IF('Unit Types - Emission Rates'!#REF!=0,"",'Unit Types - Emission Rates'!#REF!)</f>
        <v>#REF!</v>
      </c>
      <c r="E2260" s="269" t="e">
        <f>IF('Unit Types - Emission Rates'!#REF!="","",'Unit Types - Emission Rates'!#REF!)</f>
        <v>#REF!</v>
      </c>
      <c r="F2260" s="269" t="e">
        <f>IF('Unit Types - Emission Rates'!#REF!="","",'Unit Types - Emission Rates'!#REF!)</f>
        <v>#REF!</v>
      </c>
      <c r="G2260" s="261"/>
      <c r="H2260" s="262"/>
      <c r="I2260" s="259"/>
    </row>
    <row r="2261" spans="1:9" x14ac:dyDescent="0.2">
      <c r="A2261" s="265" t="s">
        <v>433</v>
      </c>
      <c r="B2261" s="269" t="e">
        <f>IF('Unit Types - Emission Rates'!#REF!=0,"",'Unit Types - Emission Rates'!#REF!)</f>
        <v>#REF!</v>
      </c>
      <c r="C2261" s="269" t="e">
        <f>IF('Unit Types - Emission Rates'!#REF!=0,"",'Unit Types - Emission Rates'!#REF!)</f>
        <v>#REF!</v>
      </c>
      <c r="D2261" s="269" t="e">
        <f>IF('Unit Types - Emission Rates'!#REF!=0,"",'Unit Types - Emission Rates'!#REF!)</f>
        <v>#REF!</v>
      </c>
      <c r="E2261" s="269" t="e">
        <f>IF('Unit Types - Emission Rates'!#REF!="","",'Unit Types - Emission Rates'!#REF!)</f>
        <v>#REF!</v>
      </c>
      <c r="F2261" s="269" t="e">
        <f>IF('Unit Types - Emission Rates'!#REF!="","",'Unit Types - Emission Rates'!#REF!)</f>
        <v>#REF!</v>
      </c>
      <c r="G2261" s="261"/>
      <c r="H2261" s="262"/>
      <c r="I2261" s="259"/>
    </row>
    <row r="2262" spans="1:9" x14ac:dyDescent="0.2">
      <c r="A2262" s="265" t="s">
        <v>433</v>
      </c>
      <c r="B2262" s="269" t="e">
        <f>IF('Unit Types - Emission Rates'!#REF!=0,"",'Unit Types - Emission Rates'!#REF!)</f>
        <v>#REF!</v>
      </c>
      <c r="C2262" s="269" t="e">
        <f>IF('Unit Types - Emission Rates'!#REF!=0,"",'Unit Types - Emission Rates'!#REF!)</f>
        <v>#REF!</v>
      </c>
      <c r="D2262" s="269" t="e">
        <f>IF('Unit Types - Emission Rates'!#REF!=0,"",'Unit Types - Emission Rates'!#REF!)</f>
        <v>#REF!</v>
      </c>
      <c r="E2262" s="269" t="e">
        <f>IF('Unit Types - Emission Rates'!#REF!="","",'Unit Types - Emission Rates'!#REF!)</f>
        <v>#REF!</v>
      </c>
      <c r="F2262" s="269" t="e">
        <f>IF('Unit Types - Emission Rates'!#REF!="","",'Unit Types - Emission Rates'!#REF!)</f>
        <v>#REF!</v>
      </c>
      <c r="G2262" s="261"/>
      <c r="H2262" s="262"/>
      <c r="I2262" s="259"/>
    </row>
    <row r="2263" spans="1:9" x14ac:dyDescent="0.2">
      <c r="A2263" s="265" t="s">
        <v>433</v>
      </c>
      <c r="B2263" s="269" t="e">
        <f>IF('Unit Types - Emission Rates'!#REF!=0,"",'Unit Types - Emission Rates'!#REF!)</f>
        <v>#REF!</v>
      </c>
      <c r="C2263" s="269" t="e">
        <f>IF('Unit Types - Emission Rates'!#REF!=0,"",'Unit Types - Emission Rates'!#REF!)</f>
        <v>#REF!</v>
      </c>
      <c r="D2263" s="269" t="e">
        <f>IF('Unit Types - Emission Rates'!#REF!=0,"",'Unit Types - Emission Rates'!#REF!)</f>
        <v>#REF!</v>
      </c>
      <c r="E2263" s="269" t="e">
        <f>IF('Unit Types - Emission Rates'!#REF!="","",'Unit Types - Emission Rates'!#REF!)</f>
        <v>#REF!</v>
      </c>
      <c r="F2263" s="269" t="e">
        <f>IF('Unit Types - Emission Rates'!#REF!="","",'Unit Types - Emission Rates'!#REF!)</f>
        <v>#REF!</v>
      </c>
      <c r="G2263" s="261"/>
      <c r="H2263" s="262"/>
      <c r="I2263" s="259"/>
    </row>
    <row r="2264" spans="1:9" x14ac:dyDescent="0.2">
      <c r="A2264" s="265" t="s">
        <v>433</v>
      </c>
      <c r="B2264" s="269" t="e">
        <f>IF('Unit Types - Emission Rates'!#REF!=0,"",'Unit Types - Emission Rates'!#REF!)</f>
        <v>#REF!</v>
      </c>
      <c r="C2264" s="269" t="e">
        <f>IF('Unit Types - Emission Rates'!#REF!=0,"",'Unit Types - Emission Rates'!#REF!)</f>
        <v>#REF!</v>
      </c>
      <c r="D2264" s="269" t="e">
        <f>IF('Unit Types - Emission Rates'!#REF!=0,"",'Unit Types - Emission Rates'!#REF!)</f>
        <v>#REF!</v>
      </c>
      <c r="E2264" s="269" t="e">
        <f>IF('Unit Types - Emission Rates'!#REF!="","",'Unit Types - Emission Rates'!#REF!)</f>
        <v>#REF!</v>
      </c>
      <c r="F2264" s="269" t="e">
        <f>IF('Unit Types - Emission Rates'!#REF!="","",'Unit Types - Emission Rates'!#REF!)</f>
        <v>#REF!</v>
      </c>
      <c r="G2264" s="261"/>
      <c r="H2264" s="262"/>
      <c r="I2264" s="259"/>
    </row>
    <row r="2265" spans="1:9" x14ac:dyDescent="0.2">
      <c r="A2265" s="265" t="s">
        <v>433</v>
      </c>
      <c r="B2265" s="269" t="e">
        <f>IF('Unit Types - Emission Rates'!#REF!=0,"",'Unit Types - Emission Rates'!#REF!)</f>
        <v>#REF!</v>
      </c>
      <c r="C2265" s="269" t="e">
        <f>IF('Unit Types - Emission Rates'!#REF!=0,"",'Unit Types - Emission Rates'!#REF!)</f>
        <v>#REF!</v>
      </c>
      <c r="D2265" s="269" t="e">
        <f>IF('Unit Types - Emission Rates'!#REF!=0,"",'Unit Types - Emission Rates'!#REF!)</f>
        <v>#REF!</v>
      </c>
      <c r="E2265" s="269" t="e">
        <f>IF('Unit Types - Emission Rates'!#REF!="","",'Unit Types - Emission Rates'!#REF!)</f>
        <v>#REF!</v>
      </c>
      <c r="F2265" s="269" t="e">
        <f>IF('Unit Types - Emission Rates'!#REF!="","",'Unit Types - Emission Rates'!#REF!)</f>
        <v>#REF!</v>
      </c>
      <c r="G2265" s="261"/>
      <c r="H2265" s="262"/>
      <c r="I2265" s="259"/>
    </row>
    <row r="2266" spans="1:9" x14ac:dyDescent="0.2">
      <c r="A2266" s="265" t="s">
        <v>433</v>
      </c>
      <c r="B2266" s="269" t="e">
        <f>IF('Unit Types - Emission Rates'!#REF!=0,"",'Unit Types - Emission Rates'!#REF!)</f>
        <v>#REF!</v>
      </c>
      <c r="C2266" s="269" t="e">
        <f>IF('Unit Types - Emission Rates'!#REF!=0,"",'Unit Types - Emission Rates'!#REF!)</f>
        <v>#REF!</v>
      </c>
      <c r="D2266" s="269" t="e">
        <f>IF('Unit Types - Emission Rates'!#REF!=0,"",'Unit Types - Emission Rates'!#REF!)</f>
        <v>#REF!</v>
      </c>
      <c r="E2266" s="269" t="e">
        <f>IF('Unit Types - Emission Rates'!#REF!="","",'Unit Types - Emission Rates'!#REF!)</f>
        <v>#REF!</v>
      </c>
      <c r="F2266" s="269" t="e">
        <f>IF('Unit Types - Emission Rates'!#REF!="","",'Unit Types - Emission Rates'!#REF!)</f>
        <v>#REF!</v>
      </c>
      <c r="G2266" s="261"/>
      <c r="H2266" s="262"/>
      <c r="I2266" s="259"/>
    </row>
    <row r="2267" spans="1:9" x14ac:dyDescent="0.2">
      <c r="A2267" s="265" t="s">
        <v>433</v>
      </c>
      <c r="B2267" s="269" t="e">
        <f>IF('Unit Types - Emission Rates'!#REF!=0,"",'Unit Types - Emission Rates'!#REF!)</f>
        <v>#REF!</v>
      </c>
      <c r="C2267" s="269" t="e">
        <f>IF('Unit Types - Emission Rates'!#REF!=0,"",'Unit Types - Emission Rates'!#REF!)</f>
        <v>#REF!</v>
      </c>
      <c r="D2267" s="269" t="e">
        <f>IF('Unit Types - Emission Rates'!#REF!=0,"",'Unit Types - Emission Rates'!#REF!)</f>
        <v>#REF!</v>
      </c>
      <c r="E2267" s="269" t="e">
        <f>IF('Unit Types - Emission Rates'!#REF!="","",'Unit Types - Emission Rates'!#REF!)</f>
        <v>#REF!</v>
      </c>
      <c r="F2267" s="269" t="e">
        <f>IF('Unit Types - Emission Rates'!#REF!="","",'Unit Types - Emission Rates'!#REF!)</f>
        <v>#REF!</v>
      </c>
      <c r="G2267" s="261"/>
      <c r="H2267" s="262"/>
      <c r="I2267" s="259"/>
    </row>
    <row r="2268" spans="1:9" x14ac:dyDescent="0.2">
      <c r="A2268" s="265" t="s">
        <v>433</v>
      </c>
      <c r="B2268" s="269" t="e">
        <f>IF('Unit Types - Emission Rates'!#REF!=0,"",'Unit Types - Emission Rates'!#REF!)</f>
        <v>#REF!</v>
      </c>
      <c r="C2268" s="269" t="e">
        <f>IF('Unit Types - Emission Rates'!#REF!=0,"",'Unit Types - Emission Rates'!#REF!)</f>
        <v>#REF!</v>
      </c>
      <c r="D2268" s="269" t="e">
        <f>IF('Unit Types - Emission Rates'!#REF!=0,"",'Unit Types - Emission Rates'!#REF!)</f>
        <v>#REF!</v>
      </c>
      <c r="E2268" s="269" t="e">
        <f>IF('Unit Types - Emission Rates'!#REF!="","",'Unit Types - Emission Rates'!#REF!)</f>
        <v>#REF!</v>
      </c>
      <c r="F2268" s="269" t="e">
        <f>IF('Unit Types - Emission Rates'!#REF!="","",'Unit Types - Emission Rates'!#REF!)</f>
        <v>#REF!</v>
      </c>
      <c r="G2268" s="261"/>
      <c r="H2268" s="262"/>
      <c r="I2268" s="259"/>
    </row>
    <row r="2269" spans="1:9" x14ac:dyDescent="0.2">
      <c r="A2269" s="265" t="s">
        <v>433</v>
      </c>
      <c r="B2269" s="269" t="e">
        <f>IF('Unit Types - Emission Rates'!#REF!=0,"",'Unit Types - Emission Rates'!#REF!)</f>
        <v>#REF!</v>
      </c>
      <c r="C2269" s="269" t="e">
        <f>IF('Unit Types - Emission Rates'!#REF!=0,"",'Unit Types - Emission Rates'!#REF!)</f>
        <v>#REF!</v>
      </c>
      <c r="D2269" s="269" t="e">
        <f>IF('Unit Types - Emission Rates'!#REF!=0,"",'Unit Types - Emission Rates'!#REF!)</f>
        <v>#REF!</v>
      </c>
      <c r="E2269" s="269" t="e">
        <f>IF('Unit Types - Emission Rates'!#REF!="","",'Unit Types - Emission Rates'!#REF!)</f>
        <v>#REF!</v>
      </c>
      <c r="F2269" s="269" t="e">
        <f>IF('Unit Types - Emission Rates'!#REF!="","",'Unit Types - Emission Rates'!#REF!)</f>
        <v>#REF!</v>
      </c>
      <c r="G2269" s="261"/>
      <c r="H2269" s="262"/>
      <c r="I2269" s="259"/>
    </row>
    <row r="2270" spans="1:9" x14ac:dyDescent="0.2">
      <c r="A2270" s="265" t="s">
        <v>433</v>
      </c>
      <c r="B2270" s="269" t="e">
        <f>IF('Unit Types - Emission Rates'!#REF!=0,"",'Unit Types - Emission Rates'!#REF!)</f>
        <v>#REF!</v>
      </c>
      <c r="C2270" s="269" t="e">
        <f>IF('Unit Types - Emission Rates'!#REF!=0,"",'Unit Types - Emission Rates'!#REF!)</f>
        <v>#REF!</v>
      </c>
      <c r="D2270" s="269" t="e">
        <f>IF('Unit Types - Emission Rates'!#REF!=0,"",'Unit Types - Emission Rates'!#REF!)</f>
        <v>#REF!</v>
      </c>
      <c r="E2270" s="269" t="e">
        <f>IF('Unit Types - Emission Rates'!#REF!="","",'Unit Types - Emission Rates'!#REF!)</f>
        <v>#REF!</v>
      </c>
      <c r="F2270" s="269" t="e">
        <f>IF('Unit Types - Emission Rates'!#REF!="","",'Unit Types - Emission Rates'!#REF!)</f>
        <v>#REF!</v>
      </c>
      <c r="G2270" s="261"/>
      <c r="H2270" s="262"/>
      <c r="I2270" s="259"/>
    </row>
    <row r="2271" spans="1:9" x14ac:dyDescent="0.2">
      <c r="A2271" s="265" t="s">
        <v>433</v>
      </c>
      <c r="B2271" s="269" t="e">
        <f>IF('Unit Types - Emission Rates'!#REF!=0,"",'Unit Types - Emission Rates'!#REF!)</f>
        <v>#REF!</v>
      </c>
      <c r="C2271" s="269" t="e">
        <f>IF('Unit Types - Emission Rates'!#REF!=0,"",'Unit Types - Emission Rates'!#REF!)</f>
        <v>#REF!</v>
      </c>
      <c r="D2271" s="269" t="e">
        <f>IF('Unit Types - Emission Rates'!#REF!=0,"",'Unit Types - Emission Rates'!#REF!)</f>
        <v>#REF!</v>
      </c>
      <c r="E2271" s="269" t="e">
        <f>IF('Unit Types - Emission Rates'!#REF!="","",'Unit Types - Emission Rates'!#REF!)</f>
        <v>#REF!</v>
      </c>
      <c r="F2271" s="269" t="e">
        <f>IF('Unit Types - Emission Rates'!#REF!="","",'Unit Types - Emission Rates'!#REF!)</f>
        <v>#REF!</v>
      </c>
      <c r="G2271" s="261"/>
      <c r="H2271" s="262"/>
      <c r="I2271" s="259"/>
    </row>
    <row r="2272" spans="1:9" x14ac:dyDescent="0.2">
      <c r="A2272" s="265" t="s">
        <v>433</v>
      </c>
      <c r="B2272" s="269" t="e">
        <f>IF('Unit Types - Emission Rates'!#REF!=0,"",'Unit Types - Emission Rates'!#REF!)</f>
        <v>#REF!</v>
      </c>
      <c r="C2272" s="269" t="e">
        <f>IF('Unit Types - Emission Rates'!#REF!=0,"",'Unit Types - Emission Rates'!#REF!)</f>
        <v>#REF!</v>
      </c>
      <c r="D2272" s="269" t="e">
        <f>IF('Unit Types - Emission Rates'!#REF!=0,"",'Unit Types - Emission Rates'!#REF!)</f>
        <v>#REF!</v>
      </c>
      <c r="E2272" s="269" t="e">
        <f>IF('Unit Types - Emission Rates'!#REF!="","",'Unit Types - Emission Rates'!#REF!)</f>
        <v>#REF!</v>
      </c>
      <c r="F2272" s="269" t="e">
        <f>IF('Unit Types - Emission Rates'!#REF!="","",'Unit Types - Emission Rates'!#REF!)</f>
        <v>#REF!</v>
      </c>
      <c r="G2272" s="261"/>
      <c r="H2272" s="262"/>
      <c r="I2272" s="259"/>
    </row>
    <row r="2273" spans="1:9" x14ac:dyDescent="0.2">
      <c r="A2273" s="265" t="s">
        <v>433</v>
      </c>
      <c r="B2273" s="269" t="e">
        <f>IF('Unit Types - Emission Rates'!#REF!=0,"",'Unit Types - Emission Rates'!#REF!)</f>
        <v>#REF!</v>
      </c>
      <c r="C2273" s="269" t="e">
        <f>IF('Unit Types - Emission Rates'!#REF!=0,"",'Unit Types - Emission Rates'!#REF!)</f>
        <v>#REF!</v>
      </c>
      <c r="D2273" s="269" t="e">
        <f>IF('Unit Types - Emission Rates'!#REF!=0,"",'Unit Types - Emission Rates'!#REF!)</f>
        <v>#REF!</v>
      </c>
      <c r="E2273" s="269" t="e">
        <f>IF('Unit Types - Emission Rates'!#REF!="","",'Unit Types - Emission Rates'!#REF!)</f>
        <v>#REF!</v>
      </c>
      <c r="F2273" s="269" t="e">
        <f>IF('Unit Types - Emission Rates'!#REF!="","",'Unit Types - Emission Rates'!#REF!)</f>
        <v>#REF!</v>
      </c>
      <c r="G2273" s="261"/>
      <c r="H2273" s="262"/>
      <c r="I2273" s="259"/>
    </row>
    <row r="2274" spans="1:9" x14ac:dyDescent="0.2">
      <c r="A2274" s="265" t="s">
        <v>433</v>
      </c>
      <c r="B2274" s="269" t="e">
        <f>IF('Unit Types - Emission Rates'!#REF!=0,"",'Unit Types - Emission Rates'!#REF!)</f>
        <v>#REF!</v>
      </c>
      <c r="C2274" s="269" t="e">
        <f>IF('Unit Types - Emission Rates'!#REF!=0,"",'Unit Types - Emission Rates'!#REF!)</f>
        <v>#REF!</v>
      </c>
      <c r="D2274" s="269" t="e">
        <f>IF('Unit Types - Emission Rates'!#REF!=0,"",'Unit Types - Emission Rates'!#REF!)</f>
        <v>#REF!</v>
      </c>
      <c r="E2274" s="269" t="e">
        <f>IF('Unit Types - Emission Rates'!#REF!="","",'Unit Types - Emission Rates'!#REF!)</f>
        <v>#REF!</v>
      </c>
      <c r="F2274" s="269" t="e">
        <f>IF('Unit Types - Emission Rates'!#REF!="","",'Unit Types - Emission Rates'!#REF!)</f>
        <v>#REF!</v>
      </c>
      <c r="G2274" s="261"/>
      <c r="H2274" s="262"/>
      <c r="I2274" s="259"/>
    </row>
    <row r="2275" spans="1:9" x14ac:dyDescent="0.2">
      <c r="A2275" s="265" t="s">
        <v>433</v>
      </c>
      <c r="B2275" s="269" t="e">
        <f>IF('Unit Types - Emission Rates'!#REF!=0,"",'Unit Types - Emission Rates'!#REF!)</f>
        <v>#REF!</v>
      </c>
      <c r="C2275" s="269" t="e">
        <f>IF('Unit Types - Emission Rates'!#REF!=0,"",'Unit Types - Emission Rates'!#REF!)</f>
        <v>#REF!</v>
      </c>
      <c r="D2275" s="269" t="e">
        <f>IF('Unit Types - Emission Rates'!#REF!=0,"",'Unit Types - Emission Rates'!#REF!)</f>
        <v>#REF!</v>
      </c>
      <c r="E2275" s="269" t="e">
        <f>IF('Unit Types - Emission Rates'!#REF!="","",'Unit Types - Emission Rates'!#REF!)</f>
        <v>#REF!</v>
      </c>
      <c r="F2275" s="269" t="e">
        <f>IF('Unit Types - Emission Rates'!#REF!="","",'Unit Types - Emission Rates'!#REF!)</f>
        <v>#REF!</v>
      </c>
      <c r="G2275" s="261"/>
      <c r="H2275" s="262"/>
      <c r="I2275" s="259"/>
    </row>
    <row r="2276" spans="1:9" x14ac:dyDescent="0.2">
      <c r="A2276" s="265" t="s">
        <v>433</v>
      </c>
      <c r="B2276" s="269" t="e">
        <f>IF('Unit Types - Emission Rates'!#REF!=0,"",'Unit Types - Emission Rates'!#REF!)</f>
        <v>#REF!</v>
      </c>
      <c r="C2276" s="269" t="e">
        <f>IF('Unit Types - Emission Rates'!#REF!=0,"",'Unit Types - Emission Rates'!#REF!)</f>
        <v>#REF!</v>
      </c>
      <c r="D2276" s="269" t="e">
        <f>IF('Unit Types - Emission Rates'!#REF!=0,"",'Unit Types - Emission Rates'!#REF!)</f>
        <v>#REF!</v>
      </c>
      <c r="E2276" s="269" t="e">
        <f>IF('Unit Types - Emission Rates'!#REF!="","",'Unit Types - Emission Rates'!#REF!)</f>
        <v>#REF!</v>
      </c>
      <c r="F2276" s="269" t="e">
        <f>IF('Unit Types - Emission Rates'!#REF!="","",'Unit Types - Emission Rates'!#REF!)</f>
        <v>#REF!</v>
      </c>
      <c r="G2276" s="261"/>
      <c r="H2276" s="262"/>
      <c r="I2276" s="259"/>
    </row>
    <row r="2277" spans="1:9" x14ac:dyDescent="0.2">
      <c r="A2277" s="265" t="s">
        <v>433</v>
      </c>
      <c r="B2277" s="269" t="e">
        <f>IF('Unit Types - Emission Rates'!#REF!=0,"",'Unit Types - Emission Rates'!#REF!)</f>
        <v>#REF!</v>
      </c>
      <c r="C2277" s="269" t="e">
        <f>IF('Unit Types - Emission Rates'!#REF!=0,"",'Unit Types - Emission Rates'!#REF!)</f>
        <v>#REF!</v>
      </c>
      <c r="D2277" s="269" t="e">
        <f>IF('Unit Types - Emission Rates'!#REF!=0,"",'Unit Types - Emission Rates'!#REF!)</f>
        <v>#REF!</v>
      </c>
      <c r="E2277" s="269" t="e">
        <f>IF('Unit Types - Emission Rates'!#REF!="","",'Unit Types - Emission Rates'!#REF!)</f>
        <v>#REF!</v>
      </c>
      <c r="F2277" s="269" t="e">
        <f>IF('Unit Types - Emission Rates'!#REF!="","",'Unit Types - Emission Rates'!#REF!)</f>
        <v>#REF!</v>
      </c>
      <c r="G2277" s="261"/>
      <c r="H2277" s="262"/>
      <c r="I2277" s="259"/>
    </row>
    <row r="2278" spans="1:9" x14ac:dyDescent="0.2">
      <c r="A2278" s="265" t="s">
        <v>433</v>
      </c>
      <c r="B2278" s="269" t="e">
        <f>IF('Unit Types - Emission Rates'!#REF!=0,"",'Unit Types - Emission Rates'!#REF!)</f>
        <v>#REF!</v>
      </c>
      <c r="C2278" s="269" t="e">
        <f>IF('Unit Types - Emission Rates'!#REF!=0,"",'Unit Types - Emission Rates'!#REF!)</f>
        <v>#REF!</v>
      </c>
      <c r="D2278" s="269" t="e">
        <f>IF('Unit Types - Emission Rates'!#REF!=0,"",'Unit Types - Emission Rates'!#REF!)</f>
        <v>#REF!</v>
      </c>
      <c r="E2278" s="269" t="e">
        <f>IF('Unit Types - Emission Rates'!#REF!="","",'Unit Types - Emission Rates'!#REF!)</f>
        <v>#REF!</v>
      </c>
      <c r="F2278" s="269" t="e">
        <f>IF('Unit Types - Emission Rates'!#REF!="","",'Unit Types - Emission Rates'!#REF!)</f>
        <v>#REF!</v>
      </c>
      <c r="G2278" s="261"/>
      <c r="H2278" s="262"/>
      <c r="I2278" s="259"/>
    </row>
    <row r="2279" spans="1:9" x14ac:dyDescent="0.2">
      <c r="A2279" s="265" t="s">
        <v>433</v>
      </c>
      <c r="B2279" s="269" t="e">
        <f>IF('Unit Types - Emission Rates'!#REF!=0,"",'Unit Types - Emission Rates'!#REF!)</f>
        <v>#REF!</v>
      </c>
      <c r="C2279" s="269" t="e">
        <f>IF('Unit Types - Emission Rates'!#REF!=0,"",'Unit Types - Emission Rates'!#REF!)</f>
        <v>#REF!</v>
      </c>
      <c r="D2279" s="269" t="e">
        <f>IF('Unit Types - Emission Rates'!#REF!=0,"",'Unit Types - Emission Rates'!#REF!)</f>
        <v>#REF!</v>
      </c>
      <c r="E2279" s="269" t="e">
        <f>IF('Unit Types - Emission Rates'!#REF!="","",'Unit Types - Emission Rates'!#REF!)</f>
        <v>#REF!</v>
      </c>
      <c r="F2279" s="269" t="e">
        <f>IF('Unit Types - Emission Rates'!#REF!="","",'Unit Types - Emission Rates'!#REF!)</f>
        <v>#REF!</v>
      </c>
      <c r="G2279" s="261"/>
      <c r="H2279" s="262"/>
      <c r="I2279" s="259"/>
    </row>
    <row r="2280" spans="1:9" x14ac:dyDescent="0.2">
      <c r="A2280" s="265" t="s">
        <v>433</v>
      </c>
      <c r="B2280" s="269" t="e">
        <f>IF('Unit Types - Emission Rates'!#REF!=0,"",'Unit Types - Emission Rates'!#REF!)</f>
        <v>#REF!</v>
      </c>
      <c r="C2280" s="269" t="e">
        <f>IF('Unit Types - Emission Rates'!#REF!=0,"",'Unit Types - Emission Rates'!#REF!)</f>
        <v>#REF!</v>
      </c>
      <c r="D2280" s="269" t="e">
        <f>IF('Unit Types - Emission Rates'!#REF!=0,"",'Unit Types - Emission Rates'!#REF!)</f>
        <v>#REF!</v>
      </c>
      <c r="E2280" s="269" t="e">
        <f>IF('Unit Types - Emission Rates'!#REF!="","",'Unit Types - Emission Rates'!#REF!)</f>
        <v>#REF!</v>
      </c>
      <c r="F2280" s="269" t="e">
        <f>IF('Unit Types - Emission Rates'!#REF!="","",'Unit Types - Emission Rates'!#REF!)</f>
        <v>#REF!</v>
      </c>
      <c r="G2280" s="261"/>
      <c r="H2280" s="262"/>
      <c r="I2280" s="259"/>
    </row>
    <row r="2281" spans="1:9" x14ac:dyDescent="0.2">
      <c r="A2281" s="265" t="s">
        <v>433</v>
      </c>
      <c r="B2281" s="269" t="e">
        <f>IF('Unit Types - Emission Rates'!#REF!=0,"",'Unit Types - Emission Rates'!#REF!)</f>
        <v>#REF!</v>
      </c>
      <c r="C2281" s="269" t="e">
        <f>IF('Unit Types - Emission Rates'!#REF!=0,"",'Unit Types - Emission Rates'!#REF!)</f>
        <v>#REF!</v>
      </c>
      <c r="D2281" s="269" t="e">
        <f>IF('Unit Types - Emission Rates'!#REF!=0,"",'Unit Types - Emission Rates'!#REF!)</f>
        <v>#REF!</v>
      </c>
      <c r="E2281" s="269" t="e">
        <f>IF('Unit Types - Emission Rates'!#REF!="","",'Unit Types - Emission Rates'!#REF!)</f>
        <v>#REF!</v>
      </c>
      <c r="F2281" s="269" t="e">
        <f>IF('Unit Types - Emission Rates'!#REF!="","",'Unit Types - Emission Rates'!#REF!)</f>
        <v>#REF!</v>
      </c>
      <c r="G2281" s="261"/>
      <c r="H2281" s="262"/>
      <c r="I2281" s="259"/>
    </row>
    <row r="2282" spans="1:9" x14ac:dyDescent="0.2">
      <c r="A2282" s="265" t="s">
        <v>433</v>
      </c>
      <c r="B2282" s="269" t="e">
        <f>IF('Unit Types - Emission Rates'!#REF!=0,"",'Unit Types - Emission Rates'!#REF!)</f>
        <v>#REF!</v>
      </c>
      <c r="C2282" s="269" t="e">
        <f>IF('Unit Types - Emission Rates'!#REF!=0,"",'Unit Types - Emission Rates'!#REF!)</f>
        <v>#REF!</v>
      </c>
      <c r="D2282" s="269" t="e">
        <f>IF('Unit Types - Emission Rates'!#REF!=0,"",'Unit Types - Emission Rates'!#REF!)</f>
        <v>#REF!</v>
      </c>
      <c r="E2282" s="269" t="e">
        <f>IF('Unit Types - Emission Rates'!#REF!="","",'Unit Types - Emission Rates'!#REF!)</f>
        <v>#REF!</v>
      </c>
      <c r="F2282" s="269" t="e">
        <f>IF('Unit Types - Emission Rates'!#REF!="","",'Unit Types - Emission Rates'!#REF!)</f>
        <v>#REF!</v>
      </c>
      <c r="G2282" s="261"/>
      <c r="H2282" s="262"/>
      <c r="I2282" s="259"/>
    </row>
    <row r="2283" spans="1:9" x14ac:dyDescent="0.2">
      <c r="A2283" s="265" t="s">
        <v>433</v>
      </c>
      <c r="B2283" s="269" t="e">
        <f>IF('Unit Types - Emission Rates'!#REF!=0,"",'Unit Types - Emission Rates'!#REF!)</f>
        <v>#REF!</v>
      </c>
      <c r="C2283" s="269" t="e">
        <f>IF('Unit Types - Emission Rates'!#REF!=0,"",'Unit Types - Emission Rates'!#REF!)</f>
        <v>#REF!</v>
      </c>
      <c r="D2283" s="269" t="e">
        <f>IF('Unit Types - Emission Rates'!#REF!=0,"",'Unit Types - Emission Rates'!#REF!)</f>
        <v>#REF!</v>
      </c>
      <c r="E2283" s="269" t="e">
        <f>IF('Unit Types - Emission Rates'!#REF!="","",'Unit Types - Emission Rates'!#REF!)</f>
        <v>#REF!</v>
      </c>
      <c r="F2283" s="269" t="e">
        <f>IF('Unit Types - Emission Rates'!#REF!="","",'Unit Types - Emission Rates'!#REF!)</f>
        <v>#REF!</v>
      </c>
      <c r="G2283" s="261"/>
      <c r="H2283" s="262"/>
      <c r="I2283" s="259"/>
    </row>
    <row r="2284" spans="1:9" x14ac:dyDescent="0.2">
      <c r="A2284" s="265" t="s">
        <v>433</v>
      </c>
      <c r="B2284" s="269" t="e">
        <f>IF('Unit Types - Emission Rates'!#REF!=0,"",'Unit Types - Emission Rates'!#REF!)</f>
        <v>#REF!</v>
      </c>
      <c r="C2284" s="269" t="e">
        <f>IF('Unit Types - Emission Rates'!#REF!=0,"",'Unit Types - Emission Rates'!#REF!)</f>
        <v>#REF!</v>
      </c>
      <c r="D2284" s="269" t="e">
        <f>IF('Unit Types - Emission Rates'!#REF!=0,"",'Unit Types - Emission Rates'!#REF!)</f>
        <v>#REF!</v>
      </c>
      <c r="E2284" s="269" t="e">
        <f>IF('Unit Types - Emission Rates'!#REF!="","",'Unit Types - Emission Rates'!#REF!)</f>
        <v>#REF!</v>
      </c>
      <c r="F2284" s="269" t="e">
        <f>IF('Unit Types - Emission Rates'!#REF!="","",'Unit Types - Emission Rates'!#REF!)</f>
        <v>#REF!</v>
      </c>
      <c r="G2284" s="261"/>
      <c r="H2284" s="262"/>
      <c r="I2284" s="259"/>
    </row>
    <row r="2285" spans="1:9" x14ac:dyDescent="0.2">
      <c r="A2285" s="265" t="s">
        <v>433</v>
      </c>
      <c r="B2285" s="269" t="e">
        <f>IF('Unit Types - Emission Rates'!#REF!=0,"",'Unit Types - Emission Rates'!#REF!)</f>
        <v>#REF!</v>
      </c>
      <c r="C2285" s="269" t="e">
        <f>IF('Unit Types - Emission Rates'!#REF!=0,"",'Unit Types - Emission Rates'!#REF!)</f>
        <v>#REF!</v>
      </c>
      <c r="D2285" s="269" t="e">
        <f>IF('Unit Types - Emission Rates'!#REF!=0,"",'Unit Types - Emission Rates'!#REF!)</f>
        <v>#REF!</v>
      </c>
      <c r="E2285" s="269" t="e">
        <f>IF('Unit Types - Emission Rates'!#REF!="","",'Unit Types - Emission Rates'!#REF!)</f>
        <v>#REF!</v>
      </c>
      <c r="F2285" s="269" t="e">
        <f>IF('Unit Types - Emission Rates'!#REF!="","",'Unit Types - Emission Rates'!#REF!)</f>
        <v>#REF!</v>
      </c>
      <c r="G2285" s="261"/>
      <c r="H2285" s="262"/>
      <c r="I2285" s="259"/>
    </row>
    <row r="2286" spans="1:9" x14ac:dyDescent="0.2">
      <c r="A2286" s="265" t="s">
        <v>433</v>
      </c>
      <c r="B2286" s="269" t="e">
        <f>IF('Unit Types - Emission Rates'!#REF!=0,"",'Unit Types - Emission Rates'!#REF!)</f>
        <v>#REF!</v>
      </c>
      <c r="C2286" s="269" t="e">
        <f>IF('Unit Types - Emission Rates'!#REF!=0,"",'Unit Types - Emission Rates'!#REF!)</f>
        <v>#REF!</v>
      </c>
      <c r="D2286" s="269" t="e">
        <f>IF('Unit Types - Emission Rates'!#REF!=0,"",'Unit Types - Emission Rates'!#REF!)</f>
        <v>#REF!</v>
      </c>
      <c r="E2286" s="269" t="e">
        <f>IF('Unit Types - Emission Rates'!#REF!="","",'Unit Types - Emission Rates'!#REF!)</f>
        <v>#REF!</v>
      </c>
      <c r="F2286" s="269" t="e">
        <f>IF('Unit Types - Emission Rates'!#REF!="","",'Unit Types - Emission Rates'!#REF!)</f>
        <v>#REF!</v>
      </c>
      <c r="G2286" s="261"/>
      <c r="H2286" s="262"/>
      <c r="I2286" s="259"/>
    </row>
    <row r="2287" spans="1:9" x14ac:dyDescent="0.2">
      <c r="A2287" s="265" t="s">
        <v>433</v>
      </c>
      <c r="B2287" s="269" t="e">
        <f>IF('Unit Types - Emission Rates'!#REF!=0,"",'Unit Types - Emission Rates'!#REF!)</f>
        <v>#REF!</v>
      </c>
      <c r="C2287" s="269" t="e">
        <f>IF('Unit Types - Emission Rates'!#REF!=0,"",'Unit Types - Emission Rates'!#REF!)</f>
        <v>#REF!</v>
      </c>
      <c r="D2287" s="269" t="e">
        <f>IF('Unit Types - Emission Rates'!#REF!=0,"",'Unit Types - Emission Rates'!#REF!)</f>
        <v>#REF!</v>
      </c>
      <c r="E2287" s="269" t="e">
        <f>IF('Unit Types - Emission Rates'!#REF!="","",'Unit Types - Emission Rates'!#REF!)</f>
        <v>#REF!</v>
      </c>
      <c r="F2287" s="269" t="e">
        <f>IF('Unit Types - Emission Rates'!#REF!="","",'Unit Types - Emission Rates'!#REF!)</f>
        <v>#REF!</v>
      </c>
      <c r="G2287" s="261"/>
      <c r="H2287" s="262"/>
      <c r="I2287" s="259"/>
    </row>
    <row r="2288" spans="1:9" x14ac:dyDescent="0.2">
      <c r="A2288" s="265" t="s">
        <v>433</v>
      </c>
      <c r="B2288" s="269" t="e">
        <f>IF('Unit Types - Emission Rates'!#REF!=0,"",'Unit Types - Emission Rates'!#REF!)</f>
        <v>#REF!</v>
      </c>
      <c r="C2288" s="269" t="e">
        <f>IF('Unit Types - Emission Rates'!#REF!=0,"",'Unit Types - Emission Rates'!#REF!)</f>
        <v>#REF!</v>
      </c>
      <c r="D2288" s="269" t="e">
        <f>IF('Unit Types - Emission Rates'!#REF!=0,"",'Unit Types - Emission Rates'!#REF!)</f>
        <v>#REF!</v>
      </c>
      <c r="E2288" s="269" t="e">
        <f>IF('Unit Types - Emission Rates'!#REF!="","",'Unit Types - Emission Rates'!#REF!)</f>
        <v>#REF!</v>
      </c>
      <c r="F2288" s="269" t="e">
        <f>IF('Unit Types - Emission Rates'!#REF!="","",'Unit Types - Emission Rates'!#REF!)</f>
        <v>#REF!</v>
      </c>
      <c r="G2288" s="261"/>
      <c r="H2288" s="262"/>
      <c r="I2288" s="259"/>
    </row>
    <row r="2289" spans="1:9" x14ac:dyDescent="0.2">
      <c r="A2289" s="265" t="s">
        <v>433</v>
      </c>
      <c r="B2289" s="269" t="e">
        <f>IF('Unit Types - Emission Rates'!#REF!=0,"",'Unit Types - Emission Rates'!#REF!)</f>
        <v>#REF!</v>
      </c>
      <c r="C2289" s="269" t="e">
        <f>IF('Unit Types - Emission Rates'!#REF!=0,"",'Unit Types - Emission Rates'!#REF!)</f>
        <v>#REF!</v>
      </c>
      <c r="D2289" s="269" t="e">
        <f>IF('Unit Types - Emission Rates'!#REF!=0,"",'Unit Types - Emission Rates'!#REF!)</f>
        <v>#REF!</v>
      </c>
      <c r="E2289" s="269" t="e">
        <f>IF('Unit Types - Emission Rates'!#REF!="","",'Unit Types - Emission Rates'!#REF!)</f>
        <v>#REF!</v>
      </c>
      <c r="F2289" s="269" t="e">
        <f>IF('Unit Types - Emission Rates'!#REF!="","",'Unit Types - Emission Rates'!#REF!)</f>
        <v>#REF!</v>
      </c>
      <c r="G2289" s="261"/>
      <c r="H2289" s="262"/>
      <c r="I2289" s="259"/>
    </row>
    <row r="2290" spans="1:9" x14ac:dyDescent="0.2">
      <c r="A2290" s="265" t="s">
        <v>433</v>
      </c>
      <c r="B2290" s="269" t="e">
        <f>IF('Unit Types - Emission Rates'!#REF!=0,"",'Unit Types - Emission Rates'!#REF!)</f>
        <v>#REF!</v>
      </c>
      <c r="C2290" s="269" t="e">
        <f>IF('Unit Types - Emission Rates'!#REF!=0,"",'Unit Types - Emission Rates'!#REF!)</f>
        <v>#REF!</v>
      </c>
      <c r="D2290" s="269" t="e">
        <f>IF('Unit Types - Emission Rates'!#REF!=0,"",'Unit Types - Emission Rates'!#REF!)</f>
        <v>#REF!</v>
      </c>
      <c r="E2290" s="269" t="e">
        <f>IF('Unit Types - Emission Rates'!#REF!="","",'Unit Types - Emission Rates'!#REF!)</f>
        <v>#REF!</v>
      </c>
      <c r="F2290" s="269" t="e">
        <f>IF('Unit Types - Emission Rates'!#REF!="","",'Unit Types - Emission Rates'!#REF!)</f>
        <v>#REF!</v>
      </c>
      <c r="G2290" s="261"/>
      <c r="H2290" s="262"/>
      <c r="I2290" s="259"/>
    </row>
    <row r="2291" spans="1:9" x14ac:dyDescent="0.2">
      <c r="A2291" s="265" t="s">
        <v>433</v>
      </c>
      <c r="B2291" s="269" t="e">
        <f>IF('Unit Types - Emission Rates'!#REF!=0,"",'Unit Types - Emission Rates'!#REF!)</f>
        <v>#REF!</v>
      </c>
      <c r="C2291" s="269" t="e">
        <f>IF('Unit Types - Emission Rates'!#REF!=0,"",'Unit Types - Emission Rates'!#REF!)</f>
        <v>#REF!</v>
      </c>
      <c r="D2291" s="269" t="e">
        <f>IF('Unit Types - Emission Rates'!#REF!=0,"",'Unit Types - Emission Rates'!#REF!)</f>
        <v>#REF!</v>
      </c>
      <c r="E2291" s="269" t="e">
        <f>IF('Unit Types - Emission Rates'!#REF!="","",'Unit Types - Emission Rates'!#REF!)</f>
        <v>#REF!</v>
      </c>
      <c r="F2291" s="269" t="e">
        <f>IF('Unit Types - Emission Rates'!#REF!="","",'Unit Types - Emission Rates'!#REF!)</f>
        <v>#REF!</v>
      </c>
      <c r="G2291" s="261"/>
      <c r="H2291" s="262"/>
      <c r="I2291" s="259"/>
    </row>
    <row r="2292" spans="1:9" x14ac:dyDescent="0.2">
      <c r="A2292" s="265" t="s">
        <v>433</v>
      </c>
      <c r="B2292" s="269" t="e">
        <f>IF('Unit Types - Emission Rates'!#REF!=0,"",'Unit Types - Emission Rates'!#REF!)</f>
        <v>#REF!</v>
      </c>
      <c r="C2292" s="269" t="e">
        <f>IF('Unit Types - Emission Rates'!#REF!=0,"",'Unit Types - Emission Rates'!#REF!)</f>
        <v>#REF!</v>
      </c>
      <c r="D2292" s="269" t="e">
        <f>IF('Unit Types - Emission Rates'!#REF!=0,"",'Unit Types - Emission Rates'!#REF!)</f>
        <v>#REF!</v>
      </c>
      <c r="E2292" s="269" t="e">
        <f>IF('Unit Types - Emission Rates'!#REF!="","",'Unit Types - Emission Rates'!#REF!)</f>
        <v>#REF!</v>
      </c>
      <c r="F2292" s="269" t="e">
        <f>IF('Unit Types - Emission Rates'!#REF!="","",'Unit Types - Emission Rates'!#REF!)</f>
        <v>#REF!</v>
      </c>
      <c r="G2292" s="261"/>
      <c r="H2292" s="262"/>
      <c r="I2292" s="259"/>
    </row>
    <row r="2293" spans="1:9" x14ac:dyDescent="0.2">
      <c r="A2293" s="265" t="s">
        <v>433</v>
      </c>
      <c r="B2293" s="269" t="e">
        <f>IF('Unit Types - Emission Rates'!#REF!=0,"",'Unit Types - Emission Rates'!#REF!)</f>
        <v>#REF!</v>
      </c>
      <c r="C2293" s="269" t="e">
        <f>IF('Unit Types - Emission Rates'!#REF!=0,"",'Unit Types - Emission Rates'!#REF!)</f>
        <v>#REF!</v>
      </c>
      <c r="D2293" s="269" t="e">
        <f>IF('Unit Types - Emission Rates'!#REF!=0,"",'Unit Types - Emission Rates'!#REF!)</f>
        <v>#REF!</v>
      </c>
      <c r="E2293" s="269" t="e">
        <f>IF('Unit Types - Emission Rates'!#REF!="","",'Unit Types - Emission Rates'!#REF!)</f>
        <v>#REF!</v>
      </c>
      <c r="F2293" s="269" t="e">
        <f>IF('Unit Types - Emission Rates'!#REF!="","",'Unit Types - Emission Rates'!#REF!)</f>
        <v>#REF!</v>
      </c>
      <c r="G2293" s="261"/>
      <c r="H2293" s="262"/>
      <c r="I2293" s="259"/>
    </row>
    <row r="2294" spans="1:9" x14ac:dyDescent="0.2">
      <c r="A2294" s="265" t="s">
        <v>433</v>
      </c>
      <c r="B2294" s="269" t="e">
        <f>IF('Unit Types - Emission Rates'!#REF!=0,"",'Unit Types - Emission Rates'!#REF!)</f>
        <v>#REF!</v>
      </c>
      <c r="C2294" s="269" t="e">
        <f>IF('Unit Types - Emission Rates'!#REF!=0,"",'Unit Types - Emission Rates'!#REF!)</f>
        <v>#REF!</v>
      </c>
      <c r="D2294" s="269" t="e">
        <f>IF('Unit Types - Emission Rates'!#REF!=0,"",'Unit Types - Emission Rates'!#REF!)</f>
        <v>#REF!</v>
      </c>
      <c r="E2294" s="269" t="e">
        <f>IF('Unit Types - Emission Rates'!#REF!="","",'Unit Types - Emission Rates'!#REF!)</f>
        <v>#REF!</v>
      </c>
      <c r="F2294" s="269" t="e">
        <f>IF('Unit Types - Emission Rates'!#REF!="","",'Unit Types - Emission Rates'!#REF!)</f>
        <v>#REF!</v>
      </c>
      <c r="G2294" s="261"/>
      <c r="H2294" s="262"/>
      <c r="I2294" s="259"/>
    </row>
    <row r="2295" spans="1:9" x14ac:dyDescent="0.2">
      <c r="A2295" s="265" t="s">
        <v>433</v>
      </c>
      <c r="B2295" s="269" t="e">
        <f>IF('Unit Types - Emission Rates'!#REF!=0,"",'Unit Types - Emission Rates'!#REF!)</f>
        <v>#REF!</v>
      </c>
      <c r="C2295" s="269" t="e">
        <f>IF('Unit Types - Emission Rates'!#REF!=0,"",'Unit Types - Emission Rates'!#REF!)</f>
        <v>#REF!</v>
      </c>
      <c r="D2295" s="269" t="e">
        <f>IF('Unit Types - Emission Rates'!#REF!=0,"",'Unit Types - Emission Rates'!#REF!)</f>
        <v>#REF!</v>
      </c>
      <c r="E2295" s="269" t="e">
        <f>IF('Unit Types - Emission Rates'!#REF!="","",'Unit Types - Emission Rates'!#REF!)</f>
        <v>#REF!</v>
      </c>
      <c r="F2295" s="269" t="e">
        <f>IF('Unit Types - Emission Rates'!#REF!="","",'Unit Types - Emission Rates'!#REF!)</f>
        <v>#REF!</v>
      </c>
      <c r="G2295" s="261"/>
      <c r="H2295" s="262"/>
      <c r="I2295" s="259"/>
    </row>
    <row r="2296" spans="1:9" x14ac:dyDescent="0.2">
      <c r="A2296" s="265" t="s">
        <v>433</v>
      </c>
      <c r="B2296" s="269" t="e">
        <f>IF('Unit Types - Emission Rates'!#REF!=0,"",'Unit Types - Emission Rates'!#REF!)</f>
        <v>#REF!</v>
      </c>
      <c r="C2296" s="269" t="e">
        <f>IF('Unit Types - Emission Rates'!#REF!=0,"",'Unit Types - Emission Rates'!#REF!)</f>
        <v>#REF!</v>
      </c>
      <c r="D2296" s="269" t="e">
        <f>IF('Unit Types - Emission Rates'!#REF!=0,"",'Unit Types - Emission Rates'!#REF!)</f>
        <v>#REF!</v>
      </c>
      <c r="E2296" s="269" t="e">
        <f>IF('Unit Types - Emission Rates'!#REF!="","",'Unit Types - Emission Rates'!#REF!)</f>
        <v>#REF!</v>
      </c>
      <c r="F2296" s="269" t="e">
        <f>IF('Unit Types - Emission Rates'!#REF!="","",'Unit Types - Emission Rates'!#REF!)</f>
        <v>#REF!</v>
      </c>
      <c r="G2296" s="261"/>
      <c r="H2296" s="262"/>
      <c r="I2296" s="259"/>
    </row>
    <row r="2297" spans="1:9" x14ac:dyDescent="0.2">
      <c r="A2297" s="265" t="s">
        <v>433</v>
      </c>
      <c r="B2297" s="269" t="e">
        <f>IF('Unit Types - Emission Rates'!#REF!=0,"",'Unit Types - Emission Rates'!#REF!)</f>
        <v>#REF!</v>
      </c>
      <c r="C2297" s="269" t="e">
        <f>IF('Unit Types - Emission Rates'!#REF!=0,"",'Unit Types - Emission Rates'!#REF!)</f>
        <v>#REF!</v>
      </c>
      <c r="D2297" s="269" t="e">
        <f>IF('Unit Types - Emission Rates'!#REF!=0,"",'Unit Types - Emission Rates'!#REF!)</f>
        <v>#REF!</v>
      </c>
      <c r="E2297" s="269" t="e">
        <f>IF('Unit Types - Emission Rates'!#REF!="","",'Unit Types - Emission Rates'!#REF!)</f>
        <v>#REF!</v>
      </c>
      <c r="F2297" s="269" t="e">
        <f>IF('Unit Types - Emission Rates'!#REF!="","",'Unit Types - Emission Rates'!#REF!)</f>
        <v>#REF!</v>
      </c>
      <c r="G2297" s="261"/>
      <c r="H2297" s="262"/>
      <c r="I2297" s="259"/>
    </row>
    <row r="2298" spans="1:9" x14ac:dyDescent="0.2">
      <c r="A2298" s="265" t="s">
        <v>433</v>
      </c>
      <c r="B2298" s="269" t="e">
        <f>IF('Unit Types - Emission Rates'!#REF!=0,"",'Unit Types - Emission Rates'!#REF!)</f>
        <v>#REF!</v>
      </c>
      <c r="C2298" s="269" t="e">
        <f>IF('Unit Types - Emission Rates'!#REF!=0,"",'Unit Types - Emission Rates'!#REF!)</f>
        <v>#REF!</v>
      </c>
      <c r="D2298" s="269" t="e">
        <f>IF('Unit Types - Emission Rates'!#REF!=0,"",'Unit Types - Emission Rates'!#REF!)</f>
        <v>#REF!</v>
      </c>
      <c r="E2298" s="269" t="e">
        <f>IF('Unit Types - Emission Rates'!#REF!="","",'Unit Types - Emission Rates'!#REF!)</f>
        <v>#REF!</v>
      </c>
      <c r="F2298" s="269" t="e">
        <f>IF('Unit Types - Emission Rates'!#REF!="","",'Unit Types - Emission Rates'!#REF!)</f>
        <v>#REF!</v>
      </c>
      <c r="G2298" s="261"/>
      <c r="H2298" s="262"/>
      <c r="I2298" s="259"/>
    </row>
    <row r="2299" spans="1:9" x14ac:dyDescent="0.2">
      <c r="A2299" s="265" t="s">
        <v>433</v>
      </c>
      <c r="B2299" s="269" t="e">
        <f>IF('Unit Types - Emission Rates'!#REF!=0,"",'Unit Types - Emission Rates'!#REF!)</f>
        <v>#REF!</v>
      </c>
      <c r="C2299" s="269" t="e">
        <f>IF('Unit Types - Emission Rates'!#REF!=0,"",'Unit Types - Emission Rates'!#REF!)</f>
        <v>#REF!</v>
      </c>
      <c r="D2299" s="269" t="e">
        <f>IF('Unit Types - Emission Rates'!#REF!=0,"",'Unit Types - Emission Rates'!#REF!)</f>
        <v>#REF!</v>
      </c>
      <c r="E2299" s="269" t="e">
        <f>IF('Unit Types - Emission Rates'!#REF!="","",'Unit Types - Emission Rates'!#REF!)</f>
        <v>#REF!</v>
      </c>
      <c r="F2299" s="269" t="e">
        <f>IF('Unit Types - Emission Rates'!#REF!="","",'Unit Types - Emission Rates'!#REF!)</f>
        <v>#REF!</v>
      </c>
      <c r="G2299" s="261"/>
      <c r="H2299" s="262"/>
      <c r="I2299" s="259"/>
    </row>
    <row r="2300" spans="1:9" x14ac:dyDescent="0.2">
      <c r="A2300" s="265" t="s">
        <v>433</v>
      </c>
      <c r="B2300" s="269" t="e">
        <f>IF('Unit Types - Emission Rates'!#REF!=0,"",'Unit Types - Emission Rates'!#REF!)</f>
        <v>#REF!</v>
      </c>
      <c r="C2300" s="269" t="e">
        <f>IF('Unit Types - Emission Rates'!#REF!=0,"",'Unit Types - Emission Rates'!#REF!)</f>
        <v>#REF!</v>
      </c>
      <c r="D2300" s="269" t="e">
        <f>IF('Unit Types - Emission Rates'!#REF!=0,"",'Unit Types - Emission Rates'!#REF!)</f>
        <v>#REF!</v>
      </c>
      <c r="E2300" s="269" t="e">
        <f>IF('Unit Types - Emission Rates'!#REF!="","",'Unit Types - Emission Rates'!#REF!)</f>
        <v>#REF!</v>
      </c>
      <c r="F2300" s="269" t="e">
        <f>IF('Unit Types - Emission Rates'!#REF!="","",'Unit Types - Emission Rates'!#REF!)</f>
        <v>#REF!</v>
      </c>
      <c r="G2300" s="261"/>
      <c r="H2300" s="262"/>
      <c r="I2300" s="259"/>
    </row>
    <row r="2301" spans="1:9" x14ac:dyDescent="0.2">
      <c r="A2301" s="265" t="s">
        <v>433</v>
      </c>
      <c r="B2301" s="269" t="e">
        <f>IF('Unit Types - Emission Rates'!#REF!=0,"",'Unit Types - Emission Rates'!#REF!)</f>
        <v>#REF!</v>
      </c>
      <c r="C2301" s="269" t="e">
        <f>IF('Unit Types - Emission Rates'!#REF!=0,"",'Unit Types - Emission Rates'!#REF!)</f>
        <v>#REF!</v>
      </c>
      <c r="D2301" s="269" t="e">
        <f>IF('Unit Types - Emission Rates'!#REF!=0,"",'Unit Types - Emission Rates'!#REF!)</f>
        <v>#REF!</v>
      </c>
      <c r="E2301" s="269" t="e">
        <f>IF('Unit Types - Emission Rates'!#REF!="","",'Unit Types - Emission Rates'!#REF!)</f>
        <v>#REF!</v>
      </c>
      <c r="F2301" s="269" t="e">
        <f>IF('Unit Types - Emission Rates'!#REF!="","",'Unit Types - Emission Rates'!#REF!)</f>
        <v>#REF!</v>
      </c>
      <c r="G2301" s="261"/>
      <c r="H2301" s="262"/>
      <c r="I2301" s="259"/>
    </row>
    <row r="2302" spans="1:9" x14ac:dyDescent="0.2">
      <c r="A2302" s="265" t="s">
        <v>433</v>
      </c>
      <c r="B2302" s="269" t="e">
        <f>IF('Unit Types - Emission Rates'!#REF!=0,"",'Unit Types - Emission Rates'!#REF!)</f>
        <v>#REF!</v>
      </c>
      <c r="C2302" s="269" t="e">
        <f>IF('Unit Types - Emission Rates'!#REF!=0,"",'Unit Types - Emission Rates'!#REF!)</f>
        <v>#REF!</v>
      </c>
      <c r="D2302" s="269" t="e">
        <f>IF('Unit Types - Emission Rates'!#REF!=0,"",'Unit Types - Emission Rates'!#REF!)</f>
        <v>#REF!</v>
      </c>
      <c r="E2302" s="269" t="e">
        <f>IF('Unit Types - Emission Rates'!#REF!="","",'Unit Types - Emission Rates'!#REF!)</f>
        <v>#REF!</v>
      </c>
      <c r="F2302" s="269" t="e">
        <f>IF('Unit Types - Emission Rates'!#REF!="","",'Unit Types - Emission Rates'!#REF!)</f>
        <v>#REF!</v>
      </c>
      <c r="G2302" s="261"/>
      <c r="H2302" s="262"/>
      <c r="I2302" s="259"/>
    </row>
    <row r="2303" spans="1:9" x14ac:dyDescent="0.2">
      <c r="A2303" s="265" t="s">
        <v>433</v>
      </c>
      <c r="B2303" s="269" t="e">
        <f>IF('Unit Types - Emission Rates'!#REF!=0,"",'Unit Types - Emission Rates'!#REF!)</f>
        <v>#REF!</v>
      </c>
      <c r="C2303" s="269" t="e">
        <f>IF('Unit Types - Emission Rates'!#REF!=0,"",'Unit Types - Emission Rates'!#REF!)</f>
        <v>#REF!</v>
      </c>
      <c r="D2303" s="269" t="e">
        <f>IF('Unit Types - Emission Rates'!#REF!=0,"",'Unit Types - Emission Rates'!#REF!)</f>
        <v>#REF!</v>
      </c>
      <c r="E2303" s="269" t="e">
        <f>IF('Unit Types - Emission Rates'!#REF!="","",'Unit Types - Emission Rates'!#REF!)</f>
        <v>#REF!</v>
      </c>
      <c r="F2303" s="269" t="e">
        <f>IF('Unit Types - Emission Rates'!#REF!="","",'Unit Types - Emission Rates'!#REF!)</f>
        <v>#REF!</v>
      </c>
      <c r="G2303" s="261"/>
      <c r="H2303" s="262"/>
      <c r="I2303" s="259"/>
    </row>
    <row r="2304" spans="1:9" x14ac:dyDescent="0.2">
      <c r="A2304" s="265" t="s">
        <v>433</v>
      </c>
      <c r="B2304" s="269" t="e">
        <f>IF('Unit Types - Emission Rates'!#REF!=0,"",'Unit Types - Emission Rates'!#REF!)</f>
        <v>#REF!</v>
      </c>
      <c r="C2304" s="269" t="e">
        <f>IF('Unit Types - Emission Rates'!#REF!=0,"",'Unit Types - Emission Rates'!#REF!)</f>
        <v>#REF!</v>
      </c>
      <c r="D2304" s="269" t="e">
        <f>IF('Unit Types - Emission Rates'!#REF!=0,"",'Unit Types - Emission Rates'!#REF!)</f>
        <v>#REF!</v>
      </c>
      <c r="E2304" s="269" t="e">
        <f>IF('Unit Types - Emission Rates'!#REF!="","",'Unit Types - Emission Rates'!#REF!)</f>
        <v>#REF!</v>
      </c>
      <c r="F2304" s="269" t="e">
        <f>IF('Unit Types - Emission Rates'!#REF!="","",'Unit Types - Emission Rates'!#REF!)</f>
        <v>#REF!</v>
      </c>
      <c r="G2304" s="261"/>
      <c r="H2304" s="262"/>
      <c r="I2304" s="259"/>
    </row>
    <row r="2305" spans="1:9" x14ac:dyDescent="0.2">
      <c r="A2305" s="265" t="s">
        <v>433</v>
      </c>
      <c r="B2305" s="269" t="e">
        <f>IF('Unit Types - Emission Rates'!#REF!=0,"",'Unit Types - Emission Rates'!#REF!)</f>
        <v>#REF!</v>
      </c>
      <c r="C2305" s="269" t="e">
        <f>IF('Unit Types - Emission Rates'!#REF!=0,"",'Unit Types - Emission Rates'!#REF!)</f>
        <v>#REF!</v>
      </c>
      <c r="D2305" s="269" t="e">
        <f>IF('Unit Types - Emission Rates'!#REF!=0,"",'Unit Types - Emission Rates'!#REF!)</f>
        <v>#REF!</v>
      </c>
      <c r="E2305" s="269" t="e">
        <f>IF('Unit Types - Emission Rates'!#REF!="","",'Unit Types - Emission Rates'!#REF!)</f>
        <v>#REF!</v>
      </c>
      <c r="F2305" s="269" t="e">
        <f>IF('Unit Types - Emission Rates'!#REF!="","",'Unit Types - Emission Rates'!#REF!)</f>
        <v>#REF!</v>
      </c>
      <c r="G2305" s="261"/>
      <c r="H2305" s="262"/>
      <c r="I2305" s="259"/>
    </row>
    <row r="2306" spans="1:9" x14ac:dyDescent="0.2">
      <c r="A2306" s="265" t="s">
        <v>433</v>
      </c>
      <c r="B2306" s="269" t="e">
        <f>IF('Unit Types - Emission Rates'!#REF!=0,"",'Unit Types - Emission Rates'!#REF!)</f>
        <v>#REF!</v>
      </c>
      <c r="C2306" s="269" t="e">
        <f>IF('Unit Types - Emission Rates'!#REF!=0,"",'Unit Types - Emission Rates'!#REF!)</f>
        <v>#REF!</v>
      </c>
      <c r="D2306" s="269" t="e">
        <f>IF('Unit Types - Emission Rates'!#REF!=0,"",'Unit Types - Emission Rates'!#REF!)</f>
        <v>#REF!</v>
      </c>
      <c r="E2306" s="269" t="e">
        <f>IF('Unit Types - Emission Rates'!#REF!="","",'Unit Types - Emission Rates'!#REF!)</f>
        <v>#REF!</v>
      </c>
      <c r="F2306" s="269" t="e">
        <f>IF('Unit Types - Emission Rates'!#REF!="","",'Unit Types - Emission Rates'!#REF!)</f>
        <v>#REF!</v>
      </c>
      <c r="G2306" s="261"/>
      <c r="H2306" s="262"/>
      <c r="I2306" s="259"/>
    </row>
    <row r="2307" spans="1:9" x14ac:dyDescent="0.2">
      <c r="A2307" s="265" t="s">
        <v>433</v>
      </c>
      <c r="B2307" s="269" t="e">
        <f>IF('Unit Types - Emission Rates'!#REF!=0,"",'Unit Types - Emission Rates'!#REF!)</f>
        <v>#REF!</v>
      </c>
      <c r="C2307" s="269" t="e">
        <f>IF('Unit Types - Emission Rates'!#REF!=0,"",'Unit Types - Emission Rates'!#REF!)</f>
        <v>#REF!</v>
      </c>
      <c r="D2307" s="269" t="e">
        <f>IF('Unit Types - Emission Rates'!#REF!=0,"",'Unit Types - Emission Rates'!#REF!)</f>
        <v>#REF!</v>
      </c>
      <c r="E2307" s="269" t="e">
        <f>IF('Unit Types - Emission Rates'!#REF!="","",'Unit Types - Emission Rates'!#REF!)</f>
        <v>#REF!</v>
      </c>
      <c r="F2307" s="269" t="e">
        <f>IF('Unit Types - Emission Rates'!#REF!="","",'Unit Types - Emission Rates'!#REF!)</f>
        <v>#REF!</v>
      </c>
      <c r="G2307" s="261"/>
      <c r="H2307" s="262"/>
      <c r="I2307" s="259"/>
    </row>
    <row r="2308" spans="1:9" x14ac:dyDescent="0.2">
      <c r="A2308" s="265" t="s">
        <v>433</v>
      </c>
      <c r="B2308" s="269" t="e">
        <f>IF('Unit Types - Emission Rates'!#REF!=0,"",'Unit Types - Emission Rates'!#REF!)</f>
        <v>#REF!</v>
      </c>
      <c r="C2308" s="269" t="e">
        <f>IF('Unit Types - Emission Rates'!#REF!=0,"",'Unit Types - Emission Rates'!#REF!)</f>
        <v>#REF!</v>
      </c>
      <c r="D2308" s="269" t="e">
        <f>IF('Unit Types - Emission Rates'!#REF!=0,"",'Unit Types - Emission Rates'!#REF!)</f>
        <v>#REF!</v>
      </c>
      <c r="E2308" s="269" t="e">
        <f>IF('Unit Types - Emission Rates'!#REF!="","",'Unit Types - Emission Rates'!#REF!)</f>
        <v>#REF!</v>
      </c>
      <c r="F2308" s="269" t="e">
        <f>IF('Unit Types - Emission Rates'!#REF!="","",'Unit Types - Emission Rates'!#REF!)</f>
        <v>#REF!</v>
      </c>
      <c r="G2308" s="261"/>
      <c r="H2308" s="262"/>
      <c r="I2308" s="259"/>
    </row>
    <row r="2309" spans="1:9" x14ac:dyDescent="0.2">
      <c r="A2309" s="265" t="s">
        <v>433</v>
      </c>
      <c r="B2309" s="269" t="e">
        <f>IF('Unit Types - Emission Rates'!#REF!=0,"",'Unit Types - Emission Rates'!#REF!)</f>
        <v>#REF!</v>
      </c>
      <c r="C2309" s="269" t="e">
        <f>IF('Unit Types - Emission Rates'!#REF!=0,"",'Unit Types - Emission Rates'!#REF!)</f>
        <v>#REF!</v>
      </c>
      <c r="D2309" s="269" t="e">
        <f>IF('Unit Types - Emission Rates'!#REF!=0,"",'Unit Types - Emission Rates'!#REF!)</f>
        <v>#REF!</v>
      </c>
      <c r="E2309" s="269" t="e">
        <f>IF('Unit Types - Emission Rates'!#REF!="","",'Unit Types - Emission Rates'!#REF!)</f>
        <v>#REF!</v>
      </c>
      <c r="F2309" s="269" t="e">
        <f>IF('Unit Types - Emission Rates'!#REF!="","",'Unit Types - Emission Rates'!#REF!)</f>
        <v>#REF!</v>
      </c>
      <c r="G2309" s="261"/>
      <c r="H2309" s="262"/>
      <c r="I2309" s="259"/>
    </row>
    <row r="2310" spans="1:9" x14ac:dyDescent="0.2">
      <c r="A2310" s="265" t="s">
        <v>433</v>
      </c>
      <c r="B2310" s="269" t="e">
        <f>IF('Unit Types - Emission Rates'!#REF!=0,"",'Unit Types - Emission Rates'!#REF!)</f>
        <v>#REF!</v>
      </c>
      <c r="C2310" s="269" t="e">
        <f>IF('Unit Types - Emission Rates'!#REF!=0,"",'Unit Types - Emission Rates'!#REF!)</f>
        <v>#REF!</v>
      </c>
      <c r="D2310" s="269" t="e">
        <f>IF('Unit Types - Emission Rates'!#REF!=0,"",'Unit Types - Emission Rates'!#REF!)</f>
        <v>#REF!</v>
      </c>
      <c r="E2310" s="269" t="e">
        <f>IF('Unit Types - Emission Rates'!#REF!="","",'Unit Types - Emission Rates'!#REF!)</f>
        <v>#REF!</v>
      </c>
      <c r="F2310" s="269" t="e">
        <f>IF('Unit Types - Emission Rates'!#REF!="","",'Unit Types - Emission Rates'!#REF!)</f>
        <v>#REF!</v>
      </c>
      <c r="G2310" s="261"/>
      <c r="H2310" s="262"/>
      <c r="I2310" s="259"/>
    </row>
    <row r="2311" spans="1:9" x14ac:dyDescent="0.2">
      <c r="A2311" s="265" t="s">
        <v>433</v>
      </c>
      <c r="B2311" s="269" t="e">
        <f>IF('Unit Types - Emission Rates'!#REF!=0,"",'Unit Types - Emission Rates'!#REF!)</f>
        <v>#REF!</v>
      </c>
      <c r="C2311" s="269" t="e">
        <f>IF('Unit Types - Emission Rates'!#REF!=0,"",'Unit Types - Emission Rates'!#REF!)</f>
        <v>#REF!</v>
      </c>
      <c r="D2311" s="269" t="e">
        <f>IF('Unit Types - Emission Rates'!#REF!=0,"",'Unit Types - Emission Rates'!#REF!)</f>
        <v>#REF!</v>
      </c>
      <c r="E2311" s="269" t="e">
        <f>IF('Unit Types - Emission Rates'!#REF!="","",'Unit Types - Emission Rates'!#REF!)</f>
        <v>#REF!</v>
      </c>
      <c r="F2311" s="269" t="e">
        <f>IF('Unit Types - Emission Rates'!#REF!="","",'Unit Types - Emission Rates'!#REF!)</f>
        <v>#REF!</v>
      </c>
      <c r="G2311" s="261"/>
      <c r="H2311" s="262"/>
      <c r="I2311" s="259"/>
    </row>
    <row r="2312" spans="1:9" x14ac:dyDescent="0.2">
      <c r="A2312" s="265" t="s">
        <v>433</v>
      </c>
      <c r="B2312" s="269" t="e">
        <f>IF('Unit Types - Emission Rates'!#REF!=0,"",'Unit Types - Emission Rates'!#REF!)</f>
        <v>#REF!</v>
      </c>
      <c r="C2312" s="269" t="e">
        <f>IF('Unit Types - Emission Rates'!#REF!=0,"",'Unit Types - Emission Rates'!#REF!)</f>
        <v>#REF!</v>
      </c>
      <c r="D2312" s="269" t="e">
        <f>IF('Unit Types - Emission Rates'!#REF!=0,"",'Unit Types - Emission Rates'!#REF!)</f>
        <v>#REF!</v>
      </c>
      <c r="E2312" s="269" t="e">
        <f>IF('Unit Types - Emission Rates'!#REF!="","",'Unit Types - Emission Rates'!#REF!)</f>
        <v>#REF!</v>
      </c>
      <c r="F2312" s="269" t="e">
        <f>IF('Unit Types - Emission Rates'!#REF!="","",'Unit Types - Emission Rates'!#REF!)</f>
        <v>#REF!</v>
      </c>
      <c r="G2312" s="261"/>
      <c r="H2312" s="262"/>
      <c r="I2312" s="259"/>
    </row>
    <row r="2313" spans="1:9" x14ac:dyDescent="0.2">
      <c r="A2313" s="265" t="s">
        <v>433</v>
      </c>
      <c r="B2313" s="269" t="e">
        <f>IF('Unit Types - Emission Rates'!#REF!=0,"",'Unit Types - Emission Rates'!#REF!)</f>
        <v>#REF!</v>
      </c>
      <c r="C2313" s="269" t="e">
        <f>IF('Unit Types - Emission Rates'!#REF!=0,"",'Unit Types - Emission Rates'!#REF!)</f>
        <v>#REF!</v>
      </c>
      <c r="D2313" s="269" t="e">
        <f>IF('Unit Types - Emission Rates'!#REF!=0,"",'Unit Types - Emission Rates'!#REF!)</f>
        <v>#REF!</v>
      </c>
      <c r="E2313" s="269" t="e">
        <f>IF('Unit Types - Emission Rates'!#REF!="","",'Unit Types - Emission Rates'!#REF!)</f>
        <v>#REF!</v>
      </c>
      <c r="F2313" s="269" t="e">
        <f>IF('Unit Types - Emission Rates'!#REF!="","",'Unit Types - Emission Rates'!#REF!)</f>
        <v>#REF!</v>
      </c>
      <c r="G2313" s="261"/>
      <c r="H2313" s="262"/>
      <c r="I2313" s="259"/>
    </row>
    <row r="2314" spans="1:9" x14ac:dyDescent="0.2">
      <c r="A2314" s="265" t="s">
        <v>433</v>
      </c>
      <c r="B2314" s="269" t="e">
        <f>IF('Unit Types - Emission Rates'!#REF!=0,"",'Unit Types - Emission Rates'!#REF!)</f>
        <v>#REF!</v>
      </c>
      <c r="C2314" s="269" t="e">
        <f>IF('Unit Types - Emission Rates'!#REF!=0,"",'Unit Types - Emission Rates'!#REF!)</f>
        <v>#REF!</v>
      </c>
      <c r="D2314" s="269" t="e">
        <f>IF('Unit Types - Emission Rates'!#REF!=0,"",'Unit Types - Emission Rates'!#REF!)</f>
        <v>#REF!</v>
      </c>
      <c r="E2314" s="269" t="e">
        <f>IF('Unit Types - Emission Rates'!#REF!="","",'Unit Types - Emission Rates'!#REF!)</f>
        <v>#REF!</v>
      </c>
      <c r="F2314" s="269" t="e">
        <f>IF('Unit Types - Emission Rates'!#REF!="","",'Unit Types - Emission Rates'!#REF!)</f>
        <v>#REF!</v>
      </c>
      <c r="G2314" s="261"/>
      <c r="H2314" s="262"/>
      <c r="I2314" s="259"/>
    </row>
    <row r="2315" spans="1:9" x14ac:dyDescent="0.2">
      <c r="A2315" s="265" t="s">
        <v>433</v>
      </c>
      <c r="B2315" s="269" t="e">
        <f>IF('Unit Types - Emission Rates'!#REF!=0,"",'Unit Types - Emission Rates'!#REF!)</f>
        <v>#REF!</v>
      </c>
      <c r="C2315" s="269" t="e">
        <f>IF('Unit Types - Emission Rates'!#REF!=0,"",'Unit Types - Emission Rates'!#REF!)</f>
        <v>#REF!</v>
      </c>
      <c r="D2315" s="269" t="e">
        <f>IF('Unit Types - Emission Rates'!#REF!=0,"",'Unit Types - Emission Rates'!#REF!)</f>
        <v>#REF!</v>
      </c>
      <c r="E2315" s="269" t="e">
        <f>IF('Unit Types - Emission Rates'!#REF!="","",'Unit Types - Emission Rates'!#REF!)</f>
        <v>#REF!</v>
      </c>
      <c r="F2315" s="269" t="e">
        <f>IF('Unit Types - Emission Rates'!#REF!="","",'Unit Types - Emission Rates'!#REF!)</f>
        <v>#REF!</v>
      </c>
      <c r="G2315" s="261"/>
      <c r="H2315" s="262"/>
      <c r="I2315" s="259"/>
    </row>
    <row r="2316" spans="1:9" x14ac:dyDescent="0.2">
      <c r="A2316" s="265" t="s">
        <v>433</v>
      </c>
      <c r="B2316" s="269" t="e">
        <f>IF('Unit Types - Emission Rates'!#REF!=0,"",'Unit Types - Emission Rates'!#REF!)</f>
        <v>#REF!</v>
      </c>
      <c r="C2316" s="269" t="e">
        <f>IF('Unit Types - Emission Rates'!#REF!=0,"",'Unit Types - Emission Rates'!#REF!)</f>
        <v>#REF!</v>
      </c>
      <c r="D2316" s="269" t="e">
        <f>IF('Unit Types - Emission Rates'!#REF!=0,"",'Unit Types - Emission Rates'!#REF!)</f>
        <v>#REF!</v>
      </c>
      <c r="E2316" s="269" t="e">
        <f>IF('Unit Types - Emission Rates'!#REF!="","",'Unit Types - Emission Rates'!#REF!)</f>
        <v>#REF!</v>
      </c>
      <c r="F2316" s="269" t="e">
        <f>IF('Unit Types - Emission Rates'!#REF!="","",'Unit Types - Emission Rates'!#REF!)</f>
        <v>#REF!</v>
      </c>
      <c r="G2316" s="261"/>
      <c r="H2316" s="262"/>
      <c r="I2316" s="259"/>
    </row>
    <row r="2317" spans="1:9" x14ac:dyDescent="0.2">
      <c r="A2317" s="265" t="s">
        <v>433</v>
      </c>
      <c r="B2317" s="269" t="e">
        <f>IF('Unit Types - Emission Rates'!#REF!=0,"",'Unit Types - Emission Rates'!#REF!)</f>
        <v>#REF!</v>
      </c>
      <c r="C2317" s="269" t="e">
        <f>IF('Unit Types - Emission Rates'!#REF!=0,"",'Unit Types - Emission Rates'!#REF!)</f>
        <v>#REF!</v>
      </c>
      <c r="D2317" s="269" t="e">
        <f>IF('Unit Types - Emission Rates'!#REF!=0,"",'Unit Types - Emission Rates'!#REF!)</f>
        <v>#REF!</v>
      </c>
      <c r="E2317" s="269" t="e">
        <f>IF('Unit Types - Emission Rates'!#REF!="","",'Unit Types - Emission Rates'!#REF!)</f>
        <v>#REF!</v>
      </c>
      <c r="F2317" s="269" t="e">
        <f>IF('Unit Types - Emission Rates'!#REF!="","",'Unit Types - Emission Rates'!#REF!)</f>
        <v>#REF!</v>
      </c>
      <c r="G2317" s="261"/>
      <c r="H2317" s="262"/>
      <c r="I2317" s="259"/>
    </row>
    <row r="2318" spans="1:9" x14ac:dyDescent="0.2">
      <c r="A2318" s="265" t="s">
        <v>433</v>
      </c>
      <c r="B2318" s="269" t="e">
        <f>IF('Unit Types - Emission Rates'!#REF!=0,"",'Unit Types - Emission Rates'!#REF!)</f>
        <v>#REF!</v>
      </c>
      <c r="C2318" s="269" t="e">
        <f>IF('Unit Types - Emission Rates'!#REF!=0,"",'Unit Types - Emission Rates'!#REF!)</f>
        <v>#REF!</v>
      </c>
      <c r="D2318" s="269" t="e">
        <f>IF('Unit Types - Emission Rates'!#REF!=0,"",'Unit Types - Emission Rates'!#REF!)</f>
        <v>#REF!</v>
      </c>
      <c r="E2318" s="269" t="e">
        <f>IF('Unit Types - Emission Rates'!#REF!="","",'Unit Types - Emission Rates'!#REF!)</f>
        <v>#REF!</v>
      </c>
      <c r="F2318" s="269" t="e">
        <f>IF('Unit Types - Emission Rates'!#REF!="","",'Unit Types - Emission Rates'!#REF!)</f>
        <v>#REF!</v>
      </c>
      <c r="G2318" s="261"/>
      <c r="H2318" s="262"/>
      <c r="I2318" s="259"/>
    </row>
    <row r="2319" spans="1:9" x14ac:dyDescent="0.2">
      <c r="A2319" s="265" t="s">
        <v>433</v>
      </c>
      <c r="B2319" s="269" t="e">
        <f>IF('Unit Types - Emission Rates'!#REF!=0,"",'Unit Types - Emission Rates'!#REF!)</f>
        <v>#REF!</v>
      </c>
      <c r="C2319" s="269" t="e">
        <f>IF('Unit Types - Emission Rates'!#REF!=0,"",'Unit Types - Emission Rates'!#REF!)</f>
        <v>#REF!</v>
      </c>
      <c r="D2319" s="269" t="e">
        <f>IF('Unit Types - Emission Rates'!#REF!=0,"",'Unit Types - Emission Rates'!#REF!)</f>
        <v>#REF!</v>
      </c>
      <c r="E2319" s="269" t="e">
        <f>IF('Unit Types - Emission Rates'!#REF!="","",'Unit Types - Emission Rates'!#REF!)</f>
        <v>#REF!</v>
      </c>
      <c r="F2319" s="269" t="e">
        <f>IF('Unit Types - Emission Rates'!#REF!="","",'Unit Types - Emission Rates'!#REF!)</f>
        <v>#REF!</v>
      </c>
      <c r="G2319" s="261"/>
      <c r="H2319" s="262"/>
      <c r="I2319" s="259"/>
    </row>
    <row r="2320" spans="1:9" x14ac:dyDescent="0.2">
      <c r="A2320" s="265" t="s">
        <v>433</v>
      </c>
      <c r="B2320" s="269" t="e">
        <f>IF('Unit Types - Emission Rates'!#REF!=0,"",'Unit Types - Emission Rates'!#REF!)</f>
        <v>#REF!</v>
      </c>
      <c r="C2320" s="269" t="e">
        <f>IF('Unit Types - Emission Rates'!#REF!=0,"",'Unit Types - Emission Rates'!#REF!)</f>
        <v>#REF!</v>
      </c>
      <c r="D2320" s="269" t="e">
        <f>IF('Unit Types - Emission Rates'!#REF!=0,"",'Unit Types - Emission Rates'!#REF!)</f>
        <v>#REF!</v>
      </c>
      <c r="E2320" s="269" t="e">
        <f>IF('Unit Types - Emission Rates'!#REF!="","",'Unit Types - Emission Rates'!#REF!)</f>
        <v>#REF!</v>
      </c>
      <c r="F2320" s="269" t="e">
        <f>IF('Unit Types - Emission Rates'!#REF!="","",'Unit Types - Emission Rates'!#REF!)</f>
        <v>#REF!</v>
      </c>
      <c r="G2320" s="261"/>
      <c r="H2320" s="262"/>
      <c r="I2320" s="259"/>
    </row>
    <row r="2321" spans="1:9" x14ac:dyDescent="0.2">
      <c r="A2321" s="265" t="s">
        <v>433</v>
      </c>
      <c r="B2321" s="269" t="e">
        <f>IF('Unit Types - Emission Rates'!#REF!=0,"",'Unit Types - Emission Rates'!#REF!)</f>
        <v>#REF!</v>
      </c>
      <c r="C2321" s="269" t="e">
        <f>IF('Unit Types - Emission Rates'!#REF!=0,"",'Unit Types - Emission Rates'!#REF!)</f>
        <v>#REF!</v>
      </c>
      <c r="D2321" s="269" t="e">
        <f>IF('Unit Types - Emission Rates'!#REF!=0,"",'Unit Types - Emission Rates'!#REF!)</f>
        <v>#REF!</v>
      </c>
      <c r="E2321" s="269" t="e">
        <f>IF('Unit Types - Emission Rates'!#REF!="","",'Unit Types - Emission Rates'!#REF!)</f>
        <v>#REF!</v>
      </c>
      <c r="F2321" s="269" t="e">
        <f>IF('Unit Types - Emission Rates'!#REF!="","",'Unit Types - Emission Rates'!#REF!)</f>
        <v>#REF!</v>
      </c>
      <c r="G2321" s="261"/>
      <c r="H2321" s="262"/>
      <c r="I2321" s="259"/>
    </row>
    <row r="2322" spans="1:9" x14ac:dyDescent="0.2">
      <c r="A2322" s="265" t="s">
        <v>433</v>
      </c>
      <c r="B2322" s="269" t="e">
        <f>IF('Unit Types - Emission Rates'!#REF!=0,"",'Unit Types - Emission Rates'!#REF!)</f>
        <v>#REF!</v>
      </c>
      <c r="C2322" s="269" t="e">
        <f>IF('Unit Types - Emission Rates'!#REF!=0,"",'Unit Types - Emission Rates'!#REF!)</f>
        <v>#REF!</v>
      </c>
      <c r="D2322" s="269" t="e">
        <f>IF('Unit Types - Emission Rates'!#REF!=0,"",'Unit Types - Emission Rates'!#REF!)</f>
        <v>#REF!</v>
      </c>
      <c r="E2322" s="269" t="e">
        <f>IF('Unit Types - Emission Rates'!#REF!="","",'Unit Types - Emission Rates'!#REF!)</f>
        <v>#REF!</v>
      </c>
      <c r="F2322" s="269" t="e">
        <f>IF('Unit Types - Emission Rates'!#REF!="","",'Unit Types - Emission Rates'!#REF!)</f>
        <v>#REF!</v>
      </c>
      <c r="G2322" s="261"/>
      <c r="H2322" s="262"/>
      <c r="I2322" s="259"/>
    </row>
    <row r="2323" spans="1:9" x14ac:dyDescent="0.2">
      <c r="A2323" s="265" t="s">
        <v>433</v>
      </c>
      <c r="B2323" s="269" t="e">
        <f>IF('Unit Types - Emission Rates'!#REF!=0,"",'Unit Types - Emission Rates'!#REF!)</f>
        <v>#REF!</v>
      </c>
      <c r="C2323" s="269" t="e">
        <f>IF('Unit Types - Emission Rates'!#REF!=0,"",'Unit Types - Emission Rates'!#REF!)</f>
        <v>#REF!</v>
      </c>
      <c r="D2323" s="269" t="e">
        <f>IF('Unit Types - Emission Rates'!#REF!=0,"",'Unit Types - Emission Rates'!#REF!)</f>
        <v>#REF!</v>
      </c>
      <c r="E2323" s="269" t="e">
        <f>IF('Unit Types - Emission Rates'!#REF!="","",'Unit Types - Emission Rates'!#REF!)</f>
        <v>#REF!</v>
      </c>
      <c r="F2323" s="269" t="e">
        <f>IF('Unit Types - Emission Rates'!#REF!="","",'Unit Types - Emission Rates'!#REF!)</f>
        <v>#REF!</v>
      </c>
      <c r="G2323" s="261"/>
      <c r="H2323" s="262"/>
      <c r="I2323" s="259"/>
    </row>
    <row r="2324" spans="1:9" x14ac:dyDescent="0.2">
      <c r="A2324" s="265" t="s">
        <v>433</v>
      </c>
      <c r="B2324" s="269" t="e">
        <f>IF('Unit Types - Emission Rates'!#REF!=0,"",'Unit Types - Emission Rates'!#REF!)</f>
        <v>#REF!</v>
      </c>
      <c r="C2324" s="269" t="e">
        <f>IF('Unit Types - Emission Rates'!#REF!=0,"",'Unit Types - Emission Rates'!#REF!)</f>
        <v>#REF!</v>
      </c>
      <c r="D2324" s="269" t="e">
        <f>IF('Unit Types - Emission Rates'!#REF!=0,"",'Unit Types - Emission Rates'!#REF!)</f>
        <v>#REF!</v>
      </c>
      <c r="E2324" s="269" t="e">
        <f>IF('Unit Types - Emission Rates'!#REF!="","",'Unit Types - Emission Rates'!#REF!)</f>
        <v>#REF!</v>
      </c>
      <c r="F2324" s="269" t="e">
        <f>IF('Unit Types - Emission Rates'!#REF!="","",'Unit Types - Emission Rates'!#REF!)</f>
        <v>#REF!</v>
      </c>
      <c r="G2324" s="261"/>
      <c r="H2324" s="262"/>
      <c r="I2324" s="259"/>
    </row>
    <row r="2325" spans="1:9" x14ac:dyDescent="0.2">
      <c r="A2325" s="265" t="s">
        <v>433</v>
      </c>
      <c r="B2325" s="269" t="e">
        <f>IF('Unit Types - Emission Rates'!#REF!=0,"",'Unit Types - Emission Rates'!#REF!)</f>
        <v>#REF!</v>
      </c>
      <c r="C2325" s="269" t="e">
        <f>IF('Unit Types - Emission Rates'!#REF!=0,"",'Unit Types - Emission Rates'!#REF!)</f>
        <v>#REF!</v>
      </c>
      <c r="D2325" s="269" t="e">
        <f>IF('Unit Types - Emission Rates'!#REF!=0,"",'Unit Types - Emission Rates'!#REF!)</f>
        <v>#REF!</v>
      </c>
      <c r="E2325" s="269" t="e">
        <f>IF('Unit Types - Emission Rates'!#REF!="","",'Unit Types - Emission Rates'!#REF!)</f>
        <v>#REF!</v>
      </c>
      <c r="F2325" s="269" t="e">
        <f>IF('Unit Types - Emission Rates'!#REF!="","",'Unit Types - Emission Rates'!#REF!)</f>
        <v>#REF!</v>
      </c>
      <c r="G2325" s="261"/>
      <c r="H2325" s="262"/>
      <c r="I2325" s="259"/>
    </row>
    <row r="2326" spans="1:9" x14ac:dyDescent="0.2">
      <c r="A2326" s="265" t="s">
        <v>433</v>
      </c>
      <c r="B2326" s="269" t="e">
        <f>IF('Unit Types - Emission Rates'!#REF!=0,"",'Unit Types - Emission Rates'!#REF!)</f>
        <v>#REF!</v>
      </c>
      <c r="C2326" s="269" t="e">
        <f>IF('Unit Types - Emission Rates'!#REF!=0,"",'Unit Types - Emission Rates'!#REF!)</f>
        <v>#REF!</v>
      </c>
      <c r="D2326" s="269" t="e">
        <f>IF('Unit Types - Emission Rates'!#REF!=0,"",'Unit Types - Emission Rates'!#REF!)</f>
        <v>#REF!</v>
      </c>
      <c r="E2326" s="269" t="e">
        <f>IF('Unit Types - Emission Rates'!#REF!="","",'Unit Types - Emission Rates'!#REF!)</f>
        <v>#REF!</v>
      </c>
      <c r="F2326" s="269" t="e">
        <f>IF('Unit Types - Emission Rates'!#REF!="","",'Unit Types - Emission Rates'!#REF!)</f>
        <v>#REF!</v>
      </c>
      <c r="G2326" s="261"/>
      <c r="H2326" s="262"/>
      <c r="I2326" s="259"/>
    </row>
    <row r="2327" spans="1:9" x14ac:dyDescent="0.2">
      <c r="A2327" s="265" t="s">
        <v>433</v>
      </c>
      <c r="B2327" s="269" t="e">
        <f>IF('Unit Types - Emission Rates'!#REF!=0,"",'Unit Types - Emission Rates'!#REF!)</f>
        <v>#REF!</v>
      </c>
      <c r="C2327" s="269" t="e">
        <f>IF('Unit Types - Emission Rates'!#REF!=0,"",'Unit Types - Emission Rates'!#REF!)</f>
        <v>#REF!</v>
      </c>
      <c r="D2327" s="269" t="e">
        <f>IF('Unit Types - Emission Rates'!#REF!=0,"",'Unit Types - Emission Rates'!#REF!)</f>
        <v>#REF!</v>
      </c>
      <c r="E2327" s="269" t="e">
        <f>IF('Unit Types - Emission Rates'!#REF!="","",'Unit Types - Emission Rates'!#REF!)</f>
        <v>#REF!</v>
      </c>
      <c r="F2327" s="269" t="e">
        <f>IF('Unit Types - Emission Rates'!#REF!="","",'Unit Types - Emission Rates'!#REF!)</f>
        <v>#REF!</v>
      </c>
      <c r="G2327" s="261"/>
      <c r="H2327" s="262"/>
      <c r="I2327" s="259"/>
    </row>
    <row r="2328" spans="1:9" x14ac:dyDescent="0.2">
      <c r="A2328" s="265" t="s">
        <v>433</v>
      </c>
      <c r="B2328" s="269" t="e">
        <f>IF('Unit Types - Emission Rates'!#REF!=0,"",'Unit Types - Emission Rates'!#REF!)</f>
        <v>#REF!</v>
      </c>
      <c r="C2328" s="269" t="e">
        <f>IF('Unit Types - Emission Rates'!#REF!=0,"",'Unit Types - Emission Rates'!#REF!)</f>
        <v>#REF!</v>
      </c>
      <c r="D2328" s="269" t="e">
        <f>IF('Unit Types - Emission Rates'!#REF!=0,"",'Unit Types - Emission Rates'!#REF!)</f>
        <v>#REF!</v>
      </c>
      <c r="E2328" s="269" t="e">
        <f>IF('Unit Types - Emission Rates'!#REF!="","",'Unit Types - Emission Rates'!#REF!)</f>
        <v>#REF!</v>
      </c>
      <c r="F2328" s="269" t="e">
        <f>IF('Unit Types - Emission Rates'!#REF!="","",'Unit Types - Emission Rates'!#REF!)</f>
        <v>#REF!</v>
      </c>
      <c r="G2328" s="261"/>
      <c r="H2328" s="262"/>
      <c r="I2328" s="259"/>
    </row>
    <row r="2329" spans="1:9" x14ac:dyDescent="0.2">
      <c r="A2329" s="265" t="s">
        <v>433</v>
      </c>
      <c r="B2329" s="269" t="e">
        <f>IF('Unit Types - Emission Rates'!#REF!=0,"",'Unit Types - Emission Rates'!#REF!)</f>
        <v>#REF!</v>
      </c>
      <c r="C2329" s="269" t="e">
        <f>IF('Unit Types - Emission Rates'!#REF!=0,"",'Unit Types - Emission Rates'!#REF!)</f>
        <v>#REF!</v>
      </c>
      <c r="D2329" s="269" t="e">
        <f>IF('Unit Types - Emission Rates'!#REF!=0,"",'Unit Types - Emission Rates'!#REF!)</f>
        <v>#REF!</v>
      </c>
      <c r="E2329" s="269" t="e">
        <f>IF('Unit Types - Emission Rates'!#REF!="","",'Unit Types - Emission Rates'!#REF!)</f>
        <v>#REF!</v>
      </c>
      <c r="F2329" s="269" t="e">
        <f>IF('Unit Types - Emission Rates'!#REF!="","",'Unit Types - Emission Rates'!#REF!)</f>
        <v>#REF!</v>
      </c>
      <c r="G2329" s="261"/>
      <c r="H2329" s="262"/>
      <c r="I2329" s="259"/>
    </row>
    <row r="2330" spans="1:9" x14ac:dyDescent="0.2">
      <c r="A2330" s="265" t="s">
        <v>433</v>
      </c>
      <c r="B2330" s="269" t="e">
        <f>IF('Unit Types - Emission Rates'!#REF!=0,"",'Unit Types - Emission Rates'!#REF!)</f>
        <v>#REF!</v>
      </c>
      <c r="C2330" s="269" t="e">
        <f>IF('Unit Types - Emission Rates'!#REF!=0,"",'Unit Types - Emission Rates'!#REF!)</f>
        <v>#REF!</v>
      </c>
      <c r="D2330" s="269" t="e">
        <f>IF('Unit Types - Emission Rates'!#REF!=0,"",'Unit Types - Emission Rates'!#REF!)</f>
        <v>#REF!</v>
      </c>
      <c r="E2330" s="269" t="e">
        <f>IF('Unit Types - Emission Rates'!#REF!="","",'Unit Types - Emission Rates'!#REF!)</f>
        <v>#REF!</v>
      </c>
      <c r="F2330" s="269" t="e">
        <f>IF('Unit Types - Emission Rates'!#REF!="","",'Unit Types - Emission Rates'!#REF!)</f>
        <v>#REF!</v>
      </c>
      <c r="G2330" s="261"/>
      <c r="H2330" s="262"/>
      <c r="I2330" s="259"/>
    </row>
    <row r="2331" spans="1:9" x14ac:dyDescent="0.2">
      <c r="A2331" s="265" t="s">
        <v>433</v>
      </c>
      <c r="B2331" s="269" t="e">
        <f>IF('Unit Types - Emission Rates'!#REF!=0,"",'Unit Types - Emission Rates'!#REF!)</f>
        <v>#REF!</v>
      </c>
      <c r="C2331" s="269" t="e">
        <f>IF('Unit Types - Emission Rates'!#REF!=0,"",'Unit Types - Emission Rates'!#REF!)</f>
        <v>#REF!</v>
      </c>
      <c r="D2331" s="269" t="e">
        <f>IF('Unit Types - Emission Rates'!#REF!=0,"",'Unit Types - Emission Rates'!#REF!)</f>
        <v>#REF!</v>
      </c>
      <c r="E2331" s="269" t="e">
        <f>IF('Unit Types - Emission Rates'!#REF!="","",'Unit Types - Emission Rates'!#REF!)</f>
        <v>#REF!</v>
      </c>
      <c r="F2331" s="269" t="e">
        <f>IF('Unit Types - Emission Rates'!#REF!="","",'Unit Types - Emission Rates'!#REF!)</f>
        <v>#REF!</v>
      </c>
      <c r="G2331" s="261"/>
      <c r="H2331" s="262"/>
      <c r="I2331" s="259"/>
    </row>
    <row r="2332" spans="1:9" x14ac:dyDescent="0.2">
      <c r="A2332" s="265" t="s">
        <v>433</v>
      </c>
      <c r="B2332" s="269" t="e">
        <f>IF('Unit Types - Emission Rates'!#REF!=0,"",'Unit Types - Emission Rates'!#REF!)</f>
        <v>#REF!</v>
      </c>
      <c r="C2332" s="269" t="e">
        <f>IF('Unit Types - Emission Rates'!#REF!=0,"",'Unit Types - Emission Rates'!#REF!)</f>
        <v>#REF!</v>
      </c>
      <c r="D2332" s="269" t="e">
        <f>IF('Unit Types - Emission Rates'!#REF!=0,"",'Unit Types - Emission Rates'!#REF!)</f>
        <v>#REF!</v>
      </c>
      <c r="E2332" s="269" t="e">
        <f>IF('Unit Types - Emission Rates'!#REF!="","",'Unit Types - Emission Rates'!#REF!)</f>
        <v>#REF!</v>
      </c>
      <c r="F2332" s="269" t="e">
        <f>IF('Unit Types - Emission Rates'!#REF!="","",'Unit Types - Emission Rates'!#REF!)</f>
        <v>#REF!</v>
      </c>
      <c r="G2332" s="261"/>
      <c r="H2332" s="262"/>
      <c r="I2332" s="259"/>
    </row>
    <row r="2333" spans="1:9" x14ac:dyDescent="0.2">
      <c r="A2333" s="265" t="s">
        <v>433</v>
      </c>
      <c r="B2333" s="269" t="e">
        <f>IF('Unit Types - Emission Rates'!#REF!=0,"",'Unit Types - Emission Rates'!#REF!)</f>
        <v>#REF!</v>
      </c>
      <c r="C2333" s="269" t="e">
        <f>IF('Unit Types - Emission Rates'!#REF!=0,"",'Unit Types - Emission Rates'!#REF!)</f>
        <v>#REF!</v>
      </c>
      <c r="D2333" s="269" t="e">
        <f>IF('Unit Types - Emission Rates'!#REF!=0,"",'Unit Types - Emission Rates'!#REF!)</f>
        <v>#REF!</v>
      </c>
      <c r="E2333" s="269" t="e">
        <f>IF('Unit Types - Emission Rates'!#REF!="","",'Unit Types - Emission Rates'!#REF!)</f>
        <v>#REF!</v>
      </c>
      <c r="F2333" s="269" t="e">
        <f>IF('Unit Types - Emission Rates'!#REF!="","",'Unit Types - Emission Rates'!#REF!)</f>
        <v>#REF!</v>
      </c>
      <c r="G2333" s="261"/>
      <c r="H2333" s="262"/>
      <c r="I2333" s="259"/>
    </row>
    <row r="2334" spans="1:9" x14ac:dyDescent="0.2">
      <c r="A2334" s="265" t="s">
        <v>433</v>
      </c>
      <c r="B2334" s="269" t="e">
        <f>IF('Unit Types - Emission Rates'!#REF!=0,"",'Unit Types - Emission Rates'!#REF!)</f>
        <v>#REF!</v>
      </c>
      <c r="C2334" s="269" t="e">
        <f>IF('Unit Types - Emission Rates'!#REF!=0,"",'Unit Types - Emission Rates'!#REF!)</f>
        <v>#REF!</v>
      </c>
      <c r="D2334" s="269" t="e">
        <f>IF('Unit Types - Emission Rates'!#REF!=0,"",'Unit Types - Emission Rates'!#REF!)</f>
        <v>#REF!</v>
      </c>
      <c r="E2334" s="269" t="e">
        <f>IF('Unit Types - Emission Rates'!#REF!="","",'Unit Types - Emission Rates'!#REF!)</f>
        <v>#REF!</v>
      </c>
      <c r="F2334" s="269" t="e">
        <f>IF('Unit Types - Emission Rates'!#REF!="","",'Unit Types - Emission Rates'!#REF!)</f>
        <v>#REF!</v>
      </c>
      <c r="G2334" s="261"/>
      <c r="H2334" s="262"/>
      <c r="I2334" s="259"/>
    </row>
    <row r="2335" spans="1:9" x14ac:dyDescent="0.2">
      <c r="A2335" s="265" t="s">
        <v>433</v>
      </c>
      <c r="B2335" s="269" t="e">
        <f>IF('Unit Types - Emission Rates'!#REF!=0,"",'Unit Types - Emission Rates'!#REF!)</f>
        <v>#REF!</v>
      </c>
      <c r="C2335" s="269" t="e">
        <f>IF('Unit Types - Emission Rates'!#REF!=0,"",'Unit Types - Emission Rates'!#REF!)</f>
        <v>#REF!</v>
      </c>
      <c r="D2335" s="269" t="e">
        <f>IF('Unit Types - Emission Rates'!#REF!=0,"",'Unit Types - Emission Rates'!#REF!)</f>
        <v>#REF!</v>
      </c>
      <c r="E2335" s="269" t="e">
        <f>IF('Unit Types - Emission Rates'!#REF!="","",'Unit Types - Emission Rates'!#REF!)</f>
        <v>#REF!</v>
      </c>
      <c r="F2335" s="269" t="e">
        <f>IF('Unit Types - Emission Rates'!#REF!="","",'Unit Types - Emission Rates'!#REF!)</f>
        <v>#REF!</v>
      </c>
      <c r="G2335" s="261"/>
      <c r="H2335" s="262"/>
      <c r="I2335" s="259"/>
    </row>
    <row r="2336" spans="1:9" x14ac:dyDescent="0.2">
      <c r="A2336" s="265" t="s">
        <v>433</v>
      </c>
      <c r="B2336" s="269" t="e">
        <f>IF('Unit Types - Emission Rates'!#REF!=0,"",'Unit Types - Emission Rates'!#REF!)</f>
        <v>#REF!</v>
      </c>
      <c r="C2336" s="269" t="e">
        <f>IF('Unit Types - Emission Rates'!#REF!=0,"",'Unit Types - Emission Rates'!#REF!)</f>
        <v>#REF!</v>
      </c>
      <c r="D2336" s="269" t="e">
        <f>IF('Unit Types - Emission Rates'!#REF!=0,"",'Unit Types - Emission Rates'!#REF!)</f>
        <v>#REF!</v>
      </c>
      <c r="E2336" s="269" t="e">
        <f>IF('Unit Types - Emission Rates'!#REF!="","",'Unit Types - Emission Rates'!#REF!)</f>
        <v>#REF!</v>
      </c>
      <c r="F2336" s="269" t="e">
        <f>IF('Unit Types - Emission Rates'!#REF!="","",'Unit Types - Emission Rates'!#REF!)</f>
        <v>#REF!</v>
      </c>
      <c r="G2336" s="261"/>
      <c r="H2336" s="262"/>
      <c r="I2336" s="259"/>
    </row>
    <row r="2337" spans="1:9" x14ac:dyDescent="0.2">
      <c r="A2337" s="265" t="s">
        <v>433</v>
      </c>
      <c r="B2337" s="269" t="e">
        <f>IF('Unit Types - Emission Rates'!#REF!=0,"",'Unit Types - Emission Rates'!#REF!)</f>
        <v>#REF!</v>
      </c>
      <c r="C2337" s="269" t="e">
        <f>IF('Unit Types - Emission Rates'!#REF!=0,"",'Unit Types - Emission Rates'!#REF!)</f>
        <v>#REF!</v>
      </c>
      <c r="D2337" s="269" t="e">
        <f>IF('Unit Types - Emission Rates'!#REF!=0,"",'Unit Types - Emission Rates'!#REF!)</f>
        <v>#REF!</v>
      </c>
      <c r="E2337" s="269" t="e">
        <f>IF('Unit Types - Emission Rates'!#REF!="","",'Unit Types - Emission Rates'!#REF!)</f>
        <v>#REF!</v>
      </c>
      <c r="F2337" s="269" t="e">
        <f>IF('Unit Types - Emission Rates'!#REF!="","",'Unit Types - Emission Rates'!#REF!)</f>
        <v>#REF!</v>
      </c>
      <c r="G2337" s="261"/>
      <c r="H2337" s="262"/>
      <c r="I2337" s="259"/>
    </row>
    <row r="2338" spans="1:9" x14ac:dyDescent="0.2">
      <c r="A2338" s="265" t="s">
        <v>433</v>
      </c>
      <c r="B2338" s="269" t="e">
        <f>IF('Unit Types - Emission Rates'!#REF!=0,"",'Unit Types - Emission Rates'!#REF!)</f>
        <v>#REF!</v>
      </c>
      <c r="C2338" s="269" t="e">
        <f>IF('Unit Types - Emission Rates'!#REF!=0,"",'Unit Types - Emission Rates'!#REF!)</f>
        <v>#REF!</v>
      </c>
      <c r="D2338" s="269" t="e">
        <f>IF('Unit Types - Emission Rates'!#REF!=0,"",'Unit Types - Emission Rates'!#REF!)</f>
        <v>#REF!</v>
      </c>
      <c r="E2338" s="269" t="e">
        <f>IF('Unit Types - Emission Rates'!#REF!="","",'Unit Types - Emission Rates'!#REF!)</f>
        <v>#REF!</v>
      </c>
      <c r="F2338" s="269" t="e">
        <f>IF('Unit Types - Emission Rates'!#REF!="","",'Unit Types - Emission Rates'!#REF!)</f>
        <v>#REF!</v>
      </c>
      <c r="G2338" s="261"/>
      <c r="H2338" s="262"/>
      <c r="I2338" s="259"/>
    </row>
    <row r="2339" spans="1:9" x14ac:dyDescent="0.2">
      <c r="A2339" s="265" t="s">
        <v>433</v>
      </c>
      <c r="B2339" s="269" t="e">
        <f>IF('Unit Types - Emission Rates'!#REF!=0,"",'Unit Types - Emission Rates'!#REF!)</f>
        <v>#REF!</v>
      </c>
      <c r="C2339" s="269" t="e">
        <f>IF('Unit Types - Emission Rates'!#REF!=0,"",'Unit Types - Emission Rates'!#REF!)</f>
        <v>#REF!</v>
      </c>
      <c r="D2339" s="269" t="e">
        <f>IF('Unit Types - Emission Rates'!#REF!=0,"",'Unit Types - Emission Rates'!#REF!)</f>
        <v>#REF!</v>
      </c>
      <c r="E2339" s="269" t="e">
        <f>IF('Unit Types - Emission Rates'!#REF!="","",'Unit Types - Emission Rates'!#REF!)</f>
        <v>#REF!</v>
      </c>
      <c r="F2339" s="269" t="e">
        <f>IF('Unit Types - Emission Rates'!#REF!="","",'Unit Types - Emission Rates'!#REF!)</f>
        <v>#REF!</v>
      </c>
      <c r="G2339" s="261"/>
      <c r="H2339" s="262"/>
      <c r="I2339" s="259"/>
    </row>
    <row r="2340" spans="1:9" x14ac:dyDescent="0.2">
      <c r="A2340" s="265" t="s">
        <v>433</v>
      </c>
      <c r="B2340" s="269" t="e">
        <f>IF('Unit Types - Emission Rates'!#REF!=0,"",'Unit Types - Emission Rates'!#REF!)</f>
        <v>#REF!</v>
      </c>
      <c r="C2340" s="269" t="e">
        <f>IF('Unit Types - Emission Rates'!#REF!=0,"",'Unit Types - Emission Rates'!#REF!)</f>
        <v>#REF!</v>
      </c>
      <c r="D2340" s="269" t="e">
        <f>IF('Unit Types - Emission Rates'!#REF!=0,"",'Unit Types - Emission Rates'!#REF!)</f>
        <v>#REF!</v>
      </c>
      <c r="E2340" s="269" t="e">
        <f>IF('Unit Types - Emission Rates'!#REF!="","",'Unit Types - Emission Rates'!#REF!)</f>
        <v>#REF!</v>
      </c>
      <c r="F2340" s="269" t="e">
        <f>IF('Unit Types - Emission Rates'!#REF!="","",'Unit Types - Emission Rates'!#REF!)</f>
        <v>#REF!</v>
      </c>
      <c r="G2340" s="261"/>
      <c r="H2340" s="262"/>
      <c r="I2340" s="259"/>
    </row>
    <row r="2341" spans="1:9" x14ac:dyDescent="0.2">
      <c r="A2341" s="265" t="s">
        <v>433</v>
      </c>
      <c r="B2341" s="269" t="e">
        <f>IF('Unit Types - Emission Rates'!#REF!=0,"",'Unit Types - Emission Rates'!#REF!)</f>
        <v>#REF!</v>
      </c>
      <c r="C2341" s="269" t="e">
        <f>IF('Unit Types - Emission Rates'!#REF!=0,"",'Unit Types - Emission Rates'!#REF!)</f>
        <v>#REF!</v>
      </c>
      <c r="D2341" s="269" t="e">
        <f>IF('Unit Types - Emission Rates'!#REF!=0,"",'Unit Types - Emission Rates'!#REF!)</f>
        <v>#REF!</v>
      </c>
      <c r="E2341" s="269" t="e">
        <f>IF('Unit Types - Emission Rates'!#REF!="","",'Unit Types - Emission Rates'!#REF!)</f>
        <v>#REF!</v>
      </c>
      <c r="F2341" s="269" t="e">
        <f>IF('Unit Types - Emission Rates'!#REF!="","",'Unit Types - Emission Rates'!#REF!)</f>
        <v>#REF!</v>
      </c>
      <c r="G2341" s="261"/>
      <c r="H2341" s="262"/>
      <c r="I2341" s="259"/>
    </row>
    <row r="2342" spans="1:9" x14ac:dyDescent="0.2">
      <c r="A2342" s="265" t="s">
        <v>433</v>
      </c>
      <c r="B2342" s="269" t="e">
        <f>IF('Unit Types - Emission Rates'!#REF!=0,"",'Unit Types - Emission Rates'!#REF!)</f>
        <v>#REF!</v>
      </c>
      <c r="C2342" s="269" t="e">
        <f>IF('Unit Types - Emission Rates'!#REF!=0,"",'Unit Types - Emission Rates'!#REF!)</f>
        <v>#REF!</v>
      </c>
      <c r="D2342" s="269" t="e">
        <f>IF('Unit Types - Emission Rates'!#REF!=0,"",'Unit Types - Emission Rates'!#REF!)</f>
        <v>#REF!</v>
      </c>
      <c r="E2342" s="269" t="e">
        <f>IF('Unit Types - Emission Rates'!#REF!="","",'Unit Types - Emission Rates'!#REF!)</f>
        <v>#REF!</v>
      </c>
      <c r="F2342" s="269" t="e">
        <f>IF('Unit Types - Emission Rates'!#REF!="","",'Unit Types - Emission Rates'!#REF!)</f>
        <v>#REF!</v>
      </c>
      <c r="G2342" s="261"/>
      <c r="H2342" s="262"/>
      <c r="I2342" s="259"/>
    </row>
    <row r="2343" spans="1:9" x14ac:dyDescent="0.2">
      <c r="A2343" s="265" t="s">
        <v>433</v>
      </c>
      <c r="B2343" s="269" t="e">
        <f>IF('Unit Types - Emission Rates'!#REF!=0,"",'Unit Types - Emission Rates'!#REF!)</f>
        <v>#REF!</v>
      </c>
      <c r="C2343" s="269" t="e">
        <f>IF('Unit Types - Emission Rates'!#REF!=0,"",'Unit Types - Emission Rates'!#REF!)</f>
        <v>#REF!</v>
      </c>
      <c r="D2343" s="269" t="e">
        <f>IF('Unit Types - Emission Rates'!#REF!=0,"",'Unit Types - Emission Rates'!#REF!)</f>
        <v>#REF!</v>
      </c>
      <c r="E2343" s="269" t="e">
        <f>IF('Unit Types - Emission Rates'!#REF!="","",'Unit Types - Emission Rates'!#REF!)</f>
        <v>#REF!</v>
      </c>
      <c r="F2343" s="269" t="e">
        <f>IF('Unit Types - Emission Rates'!#REF!="","",'Unit Types - Emission Rates'!#REF!)</f>
        <v>#REF!</v>
      </c>
      <c r="G2343" s="261"/>
      <c r="H2343" s="262"/>
      <c r="I2343" s="259"/>
    </row>
    <row r="2344" spans="1:9" x14ac:dyDescent="0.2">
      <c r="A2344" s="265" t="s">
        <v>433</v>
      </c>
      <c r="B2344" s="269" t="e">
        <f>IF('Unit Types - Emission Rates'!#REF!=0,"",'Unit Types - Emission Rates'!#REF!)</f>
        <v>#REF!</v>
      </c>
      <c r="C2344" s="269" t="e">
        <f>IF('Unit Types - Emission Rates'!#REF!=0,"",'Unit Types - Emission Rates'!#REF!)</f>
        <v>#REF!</v>
      </c>
      <c r="D2344" s="269" t="e">
        <f>IF('Unit Types - Emission Rates'!#REF!=0,"",'Unit Types - Emission Rates'!#REF!)</f>
        <v>#REF!</v>
      </c>
      <c r="E2344" s="269" t="e">
        <f>IF('Unit Types - Emission Rates'!#REF!="","",'Unit Types - Emission Rates'!#REF!)</f>
        <v>#REF!</v>
      </c>
      <c r="F2344" s="269" t="e">
        <f>IF('Unit Types - Emission Rates'!#REF!="","",'Unit Types - Emission Rates'!#REF!)</f>
        <v>#REF!</v>
      </c>
      <c r="G2344" s="261"/>
      <c r="H2344" s="262"/>
      <c r="I2344" s="259"/>
    </row>
    <row r="2345" spans="1:9" x14ac:dyDescent="0.2">
      <c r="A2345" s="265" t="s">
        <v>433</v>
      </c>
      <c r="B2345" s="269" t="e">
        <f>IF('Unit Types - Emission Rates'!#REF!=0,"",'Unit Types - Emission Rates'!#REF!)</f>
        <v>#REF!</v>
      </c>
      <c r="C2345" s="269" t="e">
        <f>IF('Unit Types - Emission Rates'!#REF!=0,"",'Unit Types - Emission Rates'!#REF!)</f>
        <v>#REF!</v>
      </c>
      <c r="D2345" s="269" t="e">
        <f>IF('Unit Types - Emission Rates'!#REF!=0,"",'Unit Types - Emission Rates'!#REF!)</f>
        <v>#REF!</v>
      </c>
      <c r="E2345" s="269" t="e">
        <f>IF('Unit Types - Emission Rates'!#REF!="","",'Unit Types - Emission Rates'!#REF!)</f>
        <v>#REF!</v>
      </c>
      <c r="F2345" s="269" t="e">
        <f>IF('Unit Types - Emission Rates'!#REF!="","",'Unit Types - Emission Rates'!#REF!)</f>
        <v>#REF!</v>
      </c>
      <c r="G2345" s="261"/>
      <c r="H2345" s="262"/>
      <c r="I2345" s="259"/>
    </row>
    <row r="2346" spans="1:9" x14ac:dyDescent="0.2">
      <c r="A2346" s="265" t="s">
        <v>433</v>
      </c>
      <c r="B2346" s="269" t="e">
        <f>IF('Unit Types - Emission Rates'!#REF!=0,"",'Unit Types - Emission Rates'!#REF!)</f>
        <v>#REF!</v>
      </c>
      <c r="C2346" s="269" t="e">
        <f>IF('Unit Types - Emission Rates'!#REF!=0,"",'Unit Types - Emission Rates'!#REF!)</f>
        <v>#REF!</v>
      </c>
      <c r="D2346" s="269" t="e">
        <f>IF('Unit Types - Emission Rates'!#REF!=0,"",'Unit Types - Emission Rates'!#REF!)</f>
        <v>#REF!</v>
      </c>
      <c r="E2346" s="269" t="e">
        <f>IF('Unit Types - Emission Rates'!#REF!="","",'Unit Types - Emission Rates'!#REF!)</f>
        <v>#REF!</v>
      </c>
      <c r="F2346" s="269" t="e">
        <f>IF('Unit Types - Emission Rates'!#REF!="","",'Unit Types - Emission Rates'!#REF!)</f>
        <v>#REF!</v>
      </c>
      <c r="G2346" s="261"/>
      <c r="H2346" s="262"/>
      <c r="I2346" s="259"/>
    </row>
    <row r="2347" spans="1:9" x14ac:dyDescent="0.2">
      <c r="A2347" s="265" t="s">
        <v>433</v>
      </c>
      <c r="B2347" s="269" t="e">
        <f>IF('Unit Types - Emission Rates'!#REF!=0,"",'Unit Types - Emission Rates'!#REF!)</f>
        <v>#REF!</v>
      </c>
      <c r="C2347" s="269" t="e">
        <f>IF('Unit Types - Emission Rates'!#REF!=0,"",'Unit Types - Emission Rates'!#REF!)</f>
        <v>#REF!</v>
      </c>
      <c r="D2347" s="269" t="e">
        <f>IF('Unit Types - Emission Rates'!#REF!=0,"",'Unit Types - Emission Rates'!#REF!)</f>
        <v>#REF!</v>
      </c>
      <c r="E2347" s="269" t="e">
        <f>IF('Unit Types - Emission Rates'!#REF!="","",'Unit Types - Emission Rates'!#REF!)</f>
        <v>#REF!</v>
      </c>
      <c r="F2347" s="269" t="e">
        <f>IF('Unit Types - Emission Rates'!#REF!="","",'Unit Types - Emission Rates'!#REF!)</f>
        <v>#REF!</v>
      </c>
      <c r="G2347" s="261"/>
      <c r="H2347" s="262"/>
      <c r="I2347" s="259"/>
    </row>
    <row r="2348" spans="1:9" x14ac:dyDescent="0.2">
      <c r="A2348" s="265" t="s">
        <v>433</v>
      </c>
      <c r="B2348" s="269" t="e">
        <f>IF('Unit Types - Emission Rates'!#REF!=0,"",'Unit Types - Emission Rates'!#REF!)</f>
        <v>#REF!</v>
      </c>
      <c r="C2348" s="269" t="e">
        <f>IF('Unit Types - Emission Rates'!#REF!=0,"",'Unit Types - Emission Rates'!#REF!)</f>
        <v>#REF!</v>
      </c>
      <c r="D2348" s="269" t="e">
        <f>IF('Unit Types - Emission Rates'!#REF!=0,"",'Unit Types - Emission Rates'!#REF!)</f>
        <v>#REF!</v>
      </c>
      <c r="E2348" s="269" t="e">
        <f>IF('Unit Types - Emission Rates'!#REF!="","",'Unit Types - Emission Rates'!#REF!)</f>
        <v>#REF!</v>
      </c>
      <c r="F2348" s="269" t="e">
        <f>IF('Unit Types - Emission Rates'!#REF!="","",'Unit Types - Emission Rates'!#REF!)</f>
        <v>#REF!</v>
      </c>
      <c r="G2348" s="261"/>
      <c r="H2348" s="262"/>
      <c r="I2348" s="259"/>
    </row>
    <row r="2349" spans="1:9" x14ac:dyDescent="0.2">
      <c r="A2349" s="265" t="s">
        <v>433</v>
      </c>
      <c r="B2349" s="269" t="e">
        <f>IF('Unit Types - Emission Rates'!#REF!=0,"",'Unit Types - Emission Rates'!#REF!)</f>
        <v>#REF!</v>
      </c>
      <c r="C2349" s="269" t="e">
        <f>IF('Unit Types - Emission Rates'!#REF!=0,"",'Unit Types - Emission Rates'!#REF!)</f>
        <v>#REF!</v>
      </c>
      <c r="D2349" s="269" t="e">
        <f>IF('Unit Types - Emission Rates'!#REF!=0,"",'Unit Types - Emission Rates'!#REF!)</f>
        <v>#REF!</v>
      </c>
      <c r="E2349" s="269" t="e">
        <f>IF('Unit Types - Emission Rates'!#REF!="","",'Unit Types - Emission Rates'!#REF!)</f>
        <v>#REF!</v>
      </c>
      <c r="F2349" s="269" t="e">
        <f>IF('Unit Types - Emission Rates'!#REF!="","",'Unit Types - Emission Rates'!#REF!)</f>
        <v>#REF!</v>
      </c>
      <c r="G2349" s="261"/>
      <c r="H2349" s="262"/>
      <c r="I2349" s="259"/>
    </row>
    <row r="2350" spans="1:9" x14ac:dyDescent="0.2">
      <c r="A2350" s="265" t="s">
        <v>433</v>
      </c>
      <c r="B2350" s="269" t="e">
        <f>IF('Unit Types - Emission Rates'!#REF!=0,"",'Unit Types - Emission Rates'!#REF!)</f>
        <v>#REF!</v>
      </c>
      <c r="C2350" s="269" t="e">
        <f>IF('Unit Types - Emission Rates'!#REF!=0,"",'Unit Types - Emission Rates'!#REF!)</f>
        <v>#REF!</v>
      </c>
      <c r="D2350" s="269" t="e">
        <f>IF('Unit Types - Emission Rates'!#REF!=0,"",'Unit Types - Emission Rates'!#REF!)</f>
        <v>#REF!</v>
      </c>
      <c r="E2350" s="269" t="e">
        <f>IF('Unit Types - Emission Rates'!#REF!="","",'Unit Types - Emission Rates'!#REF!)</f>
        <v>#REF!</v>
      </c>
      <c r="F2350" s="269" t="e">
        <f>IF('Unit Types - Emission Rates'!#REF!="","",'Unit Types - Emission Rates'!#REF!)</f>
        <v>#REF!</v>
      </c>
      <c r="G2350" s="261"/>
      <c r="H2350" s="262"/>
      <c r="I2350" s="259"/>
    </row>
    <row r="2351" spans="1:9" x14ac:dyDescent="0.2">
      <c r="A2351" s="265" t="s">
        <v>433</v>
      </c>
      <c r="B2351" s="269" t="e">
        <f>IF('Unit Types - Emission Rates'!#REF!=0,"",'Unit Types - Emission Rates'!#REF!)</f>
        <v>#REF!</v>
      </c>
      <c r="C2351" s="269" t="e">
        <f>IF('Unit Types - Emission Rates'!#REF!=0,"",'Unit Types - Emission Rates'!#REF!)</f>
        <v>#REF!</v>
      </c>
      <c r="D2351" s="269" t="e">
        <f>IF('Unit Types - Emission Rates'!#REF!=0,"",'Unit Types - Emission Rates'!#REF!)</f>
        <v>#REF!</v>
      </c>
      <c r="E2351" s="269" t="e">
        <f>IF('Unit Types - Emission Rates'!#REF!="","",'Unit Types - Emission Rates'!#REF!)</f>
        <v>#REF!</v>
      </c>
      <c r="F2351" s="269" t="e">
        <f>IF('Unit Types - Emission Rates'!#REF!="","",'Unit Types - Emission Rates'!#REF!)</f>
        <v>#REF!</v>
      </c>
      <c r="G2351" s="261"/>
      <c r="H2351" s="262"/>
      <c r="I2351" s="259"/>
    </row>
    <row r="2352" spans="1:9" x14ac:dyDescent="0.2">
      <c r="A2352" s="265" t="s">
        <v>433</v>
      </c>
      <c r="B2352" s="269" t="e">
        <f>IF('Unit Types - Emission Rates'!#REF!=0,"",'Unit Types - Emission Rates'!#REF!)</f>
        <v>#REF!</v>
      </c>
      <c r="C2352" s="269" t="e">
        <f>IF('Unit Types - Emission Rates'!#REF!=0,"",'Unit Types - Emission Rates'!#REF!)</f>
        <v>#REF!</v>
      </c>
      <c r="D2352" s="269" t="e">
        <f>IF('Unit Types - Emission Rates'!#REF!=0,"",'Unit Types - Emission Rates'!#REF!)</f>
        <v>#REF!</v>
      </c>
      <c r="E2352" s="269" t="e">
        <f>IF('Unit Types - Emission Rates'!#REF!="","",'Unit Types - Emission Rates'!#REF!)</f>
        <v>#REF!</v>
      </c>
      <c r="F2352" s="269" t="e">
        <f>IF('Unit Types - Emission Rates'!#REF!="","",'Unit Types - Emission Rates'!#REF!)</f>
        <v>#REF!</v>
      </c>
      <c r="G2352" s="261"/>
      <c r="H2352" s="262"/>
      <c r="I2352" s="259"/>
    </row>
    <row r="2353" spans="1:9" x14ac:dyDescent="0.2">
      <c r="A2353" s="265" t="s">
        <v>433</v>
      </c>
      <c r="B2353" s="269" t="e">
        <f>IF('Unit Types - Emission Rates'!#REF!=0,"",'Unit Types - Emission Rates'!#REF!)</f>
        <v>#REF!</v>
      </c>
      <c r="C2353" s="269" t="e">
        <f>IF('Unit Types - Emission Rates'!#REF!=0,"",'Unit Types - Emission Rates'!#REF!)</f>
        <v>#REF!</v>
      </c>
      <c r="D2353" s="269" t="e">
        <f>IF('Unit Types - Emission Rates'!#REF!=0,"",'Unit Types - Emission Rates'!#REF!)</f>
        <v>#REF!</v>
      </c>
      <c r="E2353" s="269" t="e">
        <f>IF('Unit Types - Emission Rates'!#REF!="","",'Unit Types - Emission Rates'!#REF!)</f>
        <v>#REF!</v>
      </c>
      <c r="F2353" s="269" t="e">
        <f>IF('Unit Types - Emission Rates'!#REF!="","",'Unit Types - Emission Rates'!#REF!)</f>
        <v>#REF!</v>
      </c>
      <c r="G2353" s="261"/>
      <c r="H2353" s="262"/>
      <c r="I2353" s="259"/>
    </row>
    <row r="2354" spans="1:9" x14ac:dyDescent="0.2">
      <c r="A2354" s="265" t="s">
        <v>433</v>
      </c>
      <c r="B2354" s="269" t="e">
        <f>IF('Unit Types - Emission Rates'!#REF!=0,"",'Unit Types - Emission Rates'!#REF!)</f>
        <v>#REF!</v>
      </c>
      <c r="C2354" s="269" t="e">
        <f>IF('Unit Types - Emission Rates'!#REF!=0,"",'Unit Types - Emission Rates'!#REF!)</f>
        <v>#REF!</v>
      </c>
      <c r="D2354" s="269" t="e">
        <f>IF('Unit Types - Emission Rates'!#REF!=0,"",'Unit Types - Emission Rates'!#REF!)</f>
        <v>#REF!</v>
      </c>
      <c r="E2354" s="269" t="e">
        <f>IF('Unit Types - Emission Rates'!#REF!="","",'Unit Types - Emission Rates'!#REF!)</f>
        <v>#REF!</v>
      </c>
      <c r="F2354" s="269" t="e">
        <f>IF('Unit Types - Emission Rates'!#REF!="","",'Unit Types - Emission Rates'!#REF!)</f>
        <v>#REF!</v>
      </c>
      <c r="G2354" s="261"/>
      <c r="H2354" s="262"/>
      <c r="I2354" s="259"/>
    </row>
    <row r="2355" spans="1:9" x14ac:dyDescent="0.2">
      <c r="A2355" s="265" t="s">
        <v>433</v>
      </c>
      <c r="B2355" s="269" t="e">
        <f>IF('Unit Types - Emission Rates'!#REF!=0,"",'Unit Types - Emission Rates'!#REF!)</f>
        <v>#REF!</v>
      </c>
      <c r="C2355" s="269" t="e">
        <f>IF('Unit Types - Emission Rates'!#REF!=0,"",'Unit Types - Emission Rates'!#REF!)</f>
        <v>#REF!</v>
      </c>
      <c r="D2355" s="269" t="e">
        <f>IF('Unit Types - Emission Rates'!#REF!=0,"",'Unit Types - Emission Rates'!#REF!)</f>
        <v>#REF!</v>
      </c>
      <c r="E2355" s="269" t="e">
        <f>IF('Unit Types - Emission Rates'!#REF!="","",'Unit Types - Emission Rates'!#REF!)</f>
        <v>#REF!</v>
      </c>
      <c r="F2355" s="269" t="e">
        <f>IF('Unit Types - Emission Rates'!#REF!="","",'Unit Types - Emission Rates'!#REF!)</f>
        <v>#REF!</v>
      </c>
      <c r="G2355" s="261"/>
      <c r="H2355" s="262"/>
      <c r="I2355" s="259"/>
    </row>
    <row r="2356" spans="1:9" x14ac:dyDescent="0.2">
      <c r="A2356" s="265" t="s">
        <v>433</v>
      </c>
      <c r="B2356" s="269" t="e">
        <f>IF('Unit Types - Emission Rates'!#REF!=0,"",'Unit Types - Emission Rates'!#REF!)</f>
        <v>#REF!</v>
      </c>
      <c r="C2356" s="269" t="e">
        <f>IF('Unit Types - Emission Rates'!#REF!=0,"",'Unit Types - Emission Rates'!#REF!)</f>
        <v>#REF!</v>
      </c>
      <c r="D2356" s="269" t="e">
        <f>IF('Unit Types - Emission Rates'!#REF!=0,"",'Unit Types - Emission Rates'!#REF!)</f>
        <v>#REF!</v>
      </c>
      <c r="E2356" s="269" t="e">
        <f>IF('Unit Types - Emission Rates'!#REF!="","",'Unit Types - Emission Rates'!#REF!)</f>
        <v>#REF!</v>
      </c>
      <c r="F2356" s="269" t="e">
        <f>IF('Unit Types - Emission Rates'!#REF!="","",'Unit Types - Emission Rates'!#REF!)</f>
        <v>#REF!</v>
      </c>
      <c r="G2356" s="261"/>
      <c r="H2356" s="262"/>
      <c r="I2356" s="259"/>
    </row>
    <row r="2357" spans="1:9" x14ac:dyDescent="0.2">
      <c r="A2357" s="265" t="s">
        <v>433</v>
      </c>
      <c r="B2357" s="269" t="e">
        <f>IF('Unit Types - Emission Rates'!#REF!=0,"",'Unit Types - Emission Rates'!#REF!)</f>
        <v>#REF!</v>
      </c>
      <c r="C2357" s="269" t="e">
        <f>IF('Unit Types - Emission Rates'!#REF!=0,"",'Unit Types - Emission Rates'!#REF!)</f>
        <v>#REF!</v>
      </c>
      <c r="D2357" s="269" t="e">
        <f>IF('Unit Types - Emission Rates'!#REF!=0,"",'Unit Types - Emission Rates'!#REF!)</f>
        <v>#REF!</v>
      </c>
      <c r="E2357" s="269" t="e">
        <f>IF('Unit Types - Emission Rates'!#REF!="","",'Unit Types - Emission Rates'!#REF!)</f>
        <v>#REF!</v>
      </c>
      <c r="F2357" s="269" t="e">
        <f>IF('Unit Types - Emission Rates'!#REF!="","",'Unit Types - Emission Rates'!#REF!)</f>
        <v>#REF!</v>
      </c>
      <c r="G2357" s="261"/>
      <c r="H2357" s="262"/>
      <c r="I2357" s="259"/>
    </row>
    <row r="2358" spans="1:9" x14ac:dyDescent="0.2">
      <c r="A2358" s="265" t="s">
        <v>433</v>
      </c>
      <c r="B2358" s="269" t="e">
        <f>IF('Unit Types - Emission Rates'!#REF!=0,"",'Unit Types - Emission Rates'!#REF!)</f>
        <v>#REF!</v>
      </c>
      <c r="C2358" s="269" t="e">
        <f>IF('Unit Types - Emission Rates'!#REF!=0,"",'Unit Types - Emission Rates'!#REF!)</f>
        <v>#REF!</v>
      </c>
      <c r="D2358" s="269" t="e">
        <f>IF('Unit Types - Emission Rates'!#REF!=0,"",'Unit Types - Emission Rates'!#REF!)</f>
        <v>#REF!</v>
      </c>
      <c r="E2358" s="269" t="e">
        <f>IF('Unit Types - Emission Rates'!#REF!="","",'Unit Types - Emission Rates'!#REF!)</f>
        <v>#REF!</v>
      </c>
      <c r="F2358" s="269" t="e">
        <f>IF('Unit Types - Emission Rates'!#REF!="","",'Unit Types - Emission Rates'!#REF!)</f>
        <v>#REF!</v>
      </c>
      <c r="G2358" s="261"/>
      <c r="H2358" s="262"/>
      <c r="I2358" s="259"/>
    </row>
    <row r="2359" spans="1:9" x14ac:dyDescent="0.2">
      <c r="A2359" s="265" t="s">
        <v>433</v>
      </c>
      <c r="B2359" s="269" t="e">
        <f>IF('Unit Types - Emission Rates'!#REF!=0,"",'Unit Types - Emission Rates'!#REF!)</f>
        <v>#REF!</v>
      </c>
      <c r="C2359" s="269" t="e">
        <f>IF('Unit Types - Emission Rates'!#REF!=0,"",'Unit Types - Emission Rates'!#REF!)</f>
        <v>#REF!</v>
      </c>
      <c r="D2359" s="269" t="e">
        <f>IF('Unit Types - Emission Rates'!#REF!=0,"",'Unit Types - Emission Rates'!#REF!)</f>
        <v>#REF!</v>
      </c>
      <c r="E2359" s="269" t="e">
        <f>IF('Unit Types - Emission Rates'!#REF!="","",'Unit Types - Emission Rates'!#REF!)</f>
        <v>#REF!</v>
      </c>
      <c r="F2359" s="269" t="e">
        <f>IF('Unit Types - Emission Rates'!#REF!="","",'Unit Types - Emission Rates'!#REF!)</f>
        <v>#REF!</v>
      </c>
      <c r="G2359" s="261"/>
      <c r="H2359" s="262"/>
      <c r="I2359" s="259"/>
    </row>
    <row r="2360" spans="1:9" x14ac:dyDescent="0.2">
      <c r="A2360" s="265" t="s">
        <v>433</v>
      </c>
      <c r="B2360" s="269" t="e">
        <f>IF('Unit Types - Emission Rates'!#REF!=0,"",'Unit Types - Emission Rates'!#REF!)</f>
        <v>#REF!</v>
      </c>
      <c r="C2360" s="269" t="e">
        <f>IF('Unit Types - Emission Rates'!#REF!=0,"",'Unit Types - Emission Rates'!#REF!)</f>
        <v>#REF!</v>
      </c>
      <c r="D2360" s="269" t="e">
        <f>IF('Unit Types - Emission Rates'!#REF!=0,"",'Unit Types - Emission Rates'!#REF!)</f>
        <v>#REF!</v>
      </c>
      <c r="E2360" s="269" t="e">
        <f>IF('Unit Types - Emission Rates'!#REF!="","",'Unit Types - Emission Rates'!#REF!)</f>
        <v>#REF!</v>
      </c>
      <c r="F2360" s="269" t="e">
        <f>IF('Unit Types - Emission Rates'!#REF!="","",'Unit Types - Emission Rates'!#REF!)</f>
        <v>#REF!</v>
      </c>
      <c r="G2360" s="261"/>
      <c r="H2360" s="262"/>
      <c r="I2360" s="259"/>
    </row>
    <row r="2361" spans="1:9" x14ac:dyDescent="0.2">
      <c r="A2361" s="265" t="s">
        <v>433</v>
      </c>
      <c r="B2361" s="269" t="e">
        <f>IF('Unit Types - Emission Rates'!#REF!=0,"",'Unit Types - Emission Rates'!#REF!)</f>
        <v>#REF!</v>
      </c>
      <c r="C2361" s="269" t="e">
        <f>IF('Unit Types - Emission Rates'!#REF!=0,"",'Unit Types - Emission Rates'!#REF!)</f>
        <v>#REF!</v>
      </c>
      <c r="D2361" s="269" t="e">
        <f>IF('Unit Types - Emission Rates'!#REF!=0,"",'Unit Types - Emission Rates'!#REF!)</f>
        <v>#REF!</v>
      </c>
      <c r="E2361" s="269" t="e">
        <f>IF('Unit Types - Emission Rates'!#REF!="","",'Unit Types - Emission Rates'!#REF!)</f>
        <v>#REF!</v>
      </c>
      <c r="F2361" s="269" t="e">
        <f>IF('Unit Types - Emission Rates'!#REF!="","",'Unit Types - Emission Rates'!#REF!)</f>
        <v>#REF!</v>
      </c>
      <c r="G2361" s="261"/>
      <c r="H2361" s="262"/>
      <c r="I2361" s="259"/>
    </row>
    <row r="2362" spans="1:9" x14ac:dyDescent="0.2">
      <c r="A2362" s="265" t="s">
        <v>433</v>
      </c>
      <c r="B2362" s="269" t="e">
        <f>IF('Unit Types - Emission Rates'!#REF!=0,"",'Unit Types - Emission Rates'!#REF!)</f>
        <v>#REF!</v>
      </c>
      <c r="C2362" s="269" t="e">
        <f>IF('Unit Types - Emission Rates'!#REF!=0,"",'Unit Types - Emission Rates'!#REF!)</f>
        <v>#REF!</v>
      </c>
      <c r="D2362" s="269" t="e">
        <f>IF('Unit Types - Emission Rates'!#REF!=0,"",'Unit Types - Emission Rates'!#REF!)</f>
        <v>#REF!</v>
      </c>
      <c r="E2362" s="269" t="e">
        <f>IF('Unit Types - Emission Rates'!#REF!="","",'Unit Types - Emission Rates'!#REF!)</f>
        <v>#REF!</v>
      </c>
      <c r="F2362" s="269" t="e">
        <f>IF('Unit Types - Emission Rates'!#REF!="","",'Unit Types - Emission Rates'!#REF!)</f>
        <v>#REF!</v>
      </c>
      <c r="G2362" s="261"/>
      <c r="H2362" s="262"/>
      <c r="I2362" s="259"/>
    </row>
    <row r="2363" spans="1:9" x14ac:dyDescent="0.2">
      <c r="A2363" s="265" t="s">
        <v>433</v>
      </c>
      <c r="B2363" s="269" t="e">
        <f>IF('Unit Types - Emission Rates'!#REF!=0,"",'Unit Types - Emission Rates'!#REF!)</f>
        <v>#REF!</v>
      </c>
      <c r="C2363" s="269" t="e">
        <f>IF('Unit Types - Emission Rates'!#REF!=0,"",'Unit Types - Emission Rates'!#REF!)</f>
        <v>#REF!</v>
      </c>
      <c r="D2363" s="269" t="e">
        <f>IF('Unit Types - Emission Rates'!#REF!=0,"",'Unit Types - Emission Rates'!#REF!)</f>
        <v>#REF!</v>
      </c>
      <c r="E2363" s="269" t="e">
        <f>IF('Unit Types - Emission Rates'!#REF!="","",'Unit Types - Emission Rates'!#REF!)</f>
        <v>#REF!</v>
      </c>
      <c r="F2363" s="269" t="e">
        <f>IF('Unit Types - Emission Rates'!#REF!="","",'Unit Types - Emission Rates'!#REF!)</f>
        <v>#REF!</v>
      </c>
      <c r="G2363" s="261"/>
      <c r="H2363" s="262"/>
      <c r="I2363" s="259"/>
    </row>
    <row r="2364" spans="1:9" x14ac:dyDescent="0.2">
      <c r="A2364" s="265" t="s">
        <v>433</v>
      </c>
      <c r="B2364" s="269" t="e">
        <f>IF('Unit Types - Emission Rates'!#REF!=0,"",'Unit Types - Emission Rates'!#REF!)</f>
        <v>#REF!</v>
      </c>
      <c r="C2364" s="269" t="e">
        <f>IF('Unit Types - Emission Rates'!#REF!=0,"",'Unit Types - Emission Rates'!#REF!)</f>
        <v>#REF!</v>
      </c>
      <c r="D2364" s="269" t="e">
        <f>IF('Unit Types - Emission Rates'!#REF!=0,"",'Unit Types - Emission Rates'!#REF!)</f>
        <v>#REF!</v>
      </c>
      <c r="E2364" s="269" t="e">
        <f>IF('Unit Types - Emission Rates'!#REF!="","",'Unit Types - Emission Rates'!#REF!)</f>
        <v>#REF!</v>
      </c>
      <c r="F2364" s="269" t="e">
        <f>IF('Unit Types - Emission Rates'!#REF!="","",'Unit Types - Emission Rates'!#REF!)</f>
        <v>#REF!</v>
      </c>
      <c r="G2364" s="261"/>
      <c r="H2364" s="262"/>
      <c r="I2364" s="259"/>
    </row>
    <row r="2365" spans="1:9" x14ac:dyDescent="0.2">
      <c r="A2365" s="265" t="s">
        <v>433</v>
      </c>
      <c r="B2365" s="269" t="e">
        <f>IF('Unit Types - Emission Rates'!#REF!=0,"",'Unit Types - Emission Rates'!#REF!)</f>
        <v>#REF!</v>
      </c>
      <c r="C2365" s="269" t="e">
        <f>IF('Unit Types - Emission Rates'!#REF!=0,"",'Unit Types - Emission Rates'!#REF!)</f>
        <v>#REF!</v>
      </c>
      <c r="D2365" s="269" t="e">
        <f>IF('Unit Types - Emission Rates'!#REF!=0,"",'Unit Types - Emission Rates'!#REF!)</f>
        <v>#REF!</v>
      </c>
      <c r="E2365" s="269" t="e">
        <f>IF('Unit Types - Emission Rates'!#REF!="","",'Unit Types - Emission Rates'!#REF!)</f>
        <v>#REF!</v>
      </c>
      <c r="F2365" s="269" t="e">
        <f>IF('Unit Types - Emission Rates'!#REF!="","",'Unit Types - Emission Rates'!#REF!)</f>
        <v>#REF!</v>
      </c>
      <c r="G2365" s="261"/>
      <c r="H2365" s="262"/>
      <c r="I2365" s="259"/>
    </row>
    <row r="2366" spans="1:9" x14ac:dyDescent="0.2">
      <c r="A2366" s="265" t="s">
        <v>433</v>
      </c>
      <c r="B2366" s="269" t="e">
        <f>IF('Unit Types - Emission Rates'!#REF!=0,"",'Unit Types - Emission Rates'!#REF!)</f>
        <v>#REF!</v>
      </c>
      <c r="C2366" s="269" t="e">
        <f>IF('Unit Types - Emission Rates'!#REF!=0,"",'Unit Types - Emission Rates'!#REF!)</f>
        <v>#REF!</v>
      </c>
      <c r="D2366" s="269" t="e">
        <f>IF('Unit Types - Emission Rates'!#REF!=0,"",'Unit Types - Emission Rates'!#REF!)</f>
        <v>#REF!</v>
      </c>
      <c r="E2366" s="269" t="e">
        <f>IF('Unit Types - Emission Rates'!#REF!="","",'Unit Types - Emission Rates'!#REF!)</f>
        <v>#REF!</v>
      </c>
      <c r="F2366" s="269" t="e">
        <f>IF('Unit Types - Emission Rates'!#REF!="","",'Unit Types - Emission Rates'!#REF!)</f>
        <v>#REF!</v>
      </c>
      <c r="G2366" s="261"/>
      <c r="H2366" s="262"/>
      <c r="I2366" s="259"/>
    </row>
    <row r="2367" spans="1:9" x14ac:dyDescent="0.2">
      <c r="A2367" s="265" t="s">
        <v>433</v>
      </c>
      <c r="B2367" s="269" t="e">
        <f>IF('Unit Types - Emission Rates'!#REF!=0,"",'Unit Types - Emission Rates'!#REF!)</f>
        <v>#REF!</v>
      </c>
      <c r="C2367" s="269" t="e">
        <f>IF('Unit Types - Emission Rates'!#REF!=0,"",'Unit Types - Emission Rates'!#REF!)</f>
        <v>#REF!</v>
      </c>
      <c r="D2367" s="269" t="e">
        <f>IF('Unit Types - Emission Rates'!#REF!=0,"",'Unit Types - Emission Rates'!#REF!)</f>
        <v>#REF!</v>
      </c>
      <c r="E2367" s="269" t="e">
        <f>IF('Unit Types - Emission Rates'!#REF!="","",'Unit Types - Emission Rates'!#REF!)</f>
        <v>#REF!</v>
      </c>
      <c r="F2367" s="269" t="e">
        <f>IF('Unit Types - Emission Rates'!#REF!="","",'Unit Types - Emission Rates'!#REF!)</f>
        <v>#REF!</v>
      </c>
      <c r="G2367" s="261"/>
      <c r="H2367" s="262"/>
      <c r="I2367" s="259"/>
    </row>
    <row r="2368" spans="1:9" x14ac:dyDescent="0.2">
      <c r="A2368" s="265" t="s">
        <v>433</v>
      </c>
      <c r="B2368" s="269" t="e">
        <f>IF('Unit Types - Emission Rates'!#REF!=0,"",'Unit Types - Emission Rates'!#REF!)</f>
        <v>#REF!</v>
      </c>
      <c r="C2368" s="269" t="e">
        <f>IF('Unit Types - Emission Rates'!#REF!=0,"",'Unit Types - Emission Rates'!#REF!)</f>
        <v>#REF!</v>
      </c>
      <c r="D2368" s="269" t="e">
        <f>IF('Unit Types - Emission Rates'!#REF!=0,"",'Unit Types - Emission Rates'!#REF!)</f>
        <v>#REF!</v>
      </c>
      <c r="E2368" s="269" t="e">
        <f>IF('Unit Types - Emission Rates'!#REF!="","",'Unit Types - Emission Rates'!#REF!)</f>
        <v>#REF!</v>
      </c>
      <c r="F2368" s="269" t="e">
        <f>IF('Unit Types - Emission Rates'!#REF!="","",'Unit Types - Emission Rates'!#REF!)</f>
        <v>#REF!</v>
      </c>
      <c r="G2368" s="261"/>
      <c r="H2368" s="262"/>
      <c r="I2368" s="259"/>
    </row>
    <row r="2369" spans="1:9" x14ac:dyDescent="0.2">
      <c r="A2369" s="265" t="s">
        <v>433</v>
      </c>
      <c r="B2369" s="269" t="e">
        <f>IF('Unit Types - Emission Rates'!#REF!=0,"",'Unit Types - Emission Rates'!#REF!)</f>
        <v>#REF!</v>
      </c>
      <c r="C2369" s="269" t="e">
        <f>IF('Unit Types - Emission Rates'!#REF!=0,"",'Unit Types - Emission Rates'!#REF!)</f>
        <v>#REF!</v>
      </c>
      <c r="D2369" s="269" t="e">
        <f>IF('Unit Types - Emission Rates'!#REF!=0,"",'Unit Types - Emission Rates'!#REF!)</f>
        <v>#REF!</v>
      </c>
      <c r="E2369" s="269" t="e">
        <f>IF('Unit Types - Emission Rates'!#REF!="","",'Unit Types - Emission Rates'!#REF!)</f>
        <v>#REF!</v>
      </c>
      <c r="F2369" s="269" t="e">
        <f>IF('Unit Types - Emission Rates'!#REF!="","",'Unit Types - Emission Rates'!#REF!)</f>
        <v>#REF!</v>
      </c>
      <c r="G2369" s="261"/>
      <c r="H2369" s="262"/>
      <c r="I2369" s="259"/>
    </row>
    <row r="2370" spans="1:9" x14ac:dyDescent="0.2">
      <c r="A2370" s="265" t="s">
        <v>433</v>
      </c>
      <c r="B2370" s="269" t="e">
        <f>IF('Unit Types - Emission Rates'!#REF!=0,"",'Unit Types - Emission Rates'!#REF!)</f>
        <v>#REF!</v>
      </c>
      <c r="C2370" s="269" t="e">
        <f>IF('Unit Types - Emission Rates'!#REF!=0,"",'Unit Types - Emission Rates'!#REF!)</f>
        <v>#REF!</v>
      </c>
      <c r="D2370" s="269" t="e">
        <f>IF('Unit Types - Emission Rates'!#REF!=0,"",'Unit Types - Emission Rates'!#REF!)</f>
        <v>#REF!</v>
      </c>
      <c r="E2370" s="269" t="e">
        <f>IF('Unit Types - Emission Rates'!#REF!="","",'Unit Types - Emission Rates'!#REF!)</f>
        <v>#REF!</v>
      </c>
      <c r="F2370" s="269" t="e">
        <f>IF('Unit Types - Emission Rates'!#REF!="","",'Unit Types - Emission Rates'!#REF!)</f>
        <v>#REF!</v>
      </c>
      <c r="G2370" s="261"/>
      <c r="H2370" s="262"/>
      <c r="I2370" s="259"/>
    </row>
    <row r="2371" spans="1:9" x14ac:dyDescent="0.2">
      <c r="A2371" s="265" t="s">
        <v>433</v>
      </c>
      <c r="B2371" s="269" t="e">
        <f>IF('Unit Types - Emission Rates'!#REF!=0,"",'Unit Types - Emission Rates'!#REF!)</f>
        <v>#REF!</v>
      </c>
      <c r="C2371" s="269" t="e">
        <f>IF('Unit Types - Emission Rates'!#REF!=0,"",'Unit Types - Emission Rates'!#REF!)</f>
        <v>#REF!</v>
      </c>
      <c r="D2371" s="269" t="e">
        <f>IF('Unit Types - Emission Rates'!#REF!=0,"",'Unit Types - Emission Rates'!#REF!)</f>
        <v>#REF!</v>
      </c>
      <c r="E2371" s="269" t="e">
        <f>IF('Unit Types - Emission Rates'!#REF!="","",'Unit Types - Emission Rates'!#REF!)</f>
        <v>#REF!</v>
      </c>
      <c r="F2371" s="269" t="e">
        <f>IF('Unit Types - Emission Rates'!#REF!="","",'Unit Types - Emission Rates'!#REF!)</f>
        <v>#REF!</v>
      </c>
      <c r="G2371" s="261"/>
      <c r="H2371" s="262"/>
      <c r="I2371" s="259"/>
    </row>
    <row r="2372" spans="1:9" x14ac:dyDescent="0.2">
      <c r="A2372" s="265" t="s">
        <v>433</v>
      </c>
      <c r="B2372" s="269" t="e">
        <f>IF('Unit Types - Emission Rates'!#REF!=0,"",'Unit Types - Emission Rates'!#REF!)</f>
        <v>#REF!</v>
      </c>
      <c r="C2372" s="269" t="e">
        <f>IF('Unit Types - Emission Rates'!#REF!=0,"",'Unit Types - Emission Rates'!#REF!)</f>
        <v>#REF!</v>
      </c>
      <c r="D2372" s="269" t="e">
        <f>IF('Unit Types - Emission Rates'!#REF!=0,"",'Unit Types - Emission Rates'!#REF!)</f>
        <v>#REF!</v>
      </c>
      <c r="E2372" s="269" t="e">
        <f>IF('Unit Types - Emission Rates'!#REF!="","",'Unit Types - Emission Rates'!#REF!)</f>
        <v>#REF!</v>
      </c>
      <c r="F2372" s="269" t="e">
        <f>IF('Unit Types - Emission Rates'!#REF!="","",'Unit Types - Emission Rates'!#REF!)</f>
        <v>#REF!</v>
      </c>
      <c r="G2372" s="261"/>
      <c r="H2372" s="262"/>
      <c r="I2372" s="259"/>
    </row>
    <row r="2373" spans="1:9" x14ac:dyDescent="0.2">
      <c r="A2373" s="265" t="s">
        <v>433</v>
      </c>
      <c r="B2373" s="269" t="e">
        <f>IF('Unit Types - Emission Rates'!#REF!=0,"",'Unit Types - Emission Rates'!#REF!)</f>
        <v>#REF!</v>
      </c>
      <c r="C2373" s="269" t="e">
        <f>IF('Unit Types - Emission Rates'!#REF!=0,"",'Unit Types - Emission Rates'!#REF!)</f>
        <v>#REF!</v>
      </c>
      <c r="D2373" s="269" t="e">
        <f>IF('Unit Types - Emission Rates'!#REF!=0,"",'Unit Types - Emission Rates'!#REF!)</f>
        <v>#REF!</v>
      </c>
      <c r="E2373" s="269" t="e">
        <f>IF('Unit Types - Emission Rates'!#REF!="","",'Unit Types - Emission Rates'!#REF!)</f>
        <v>#REF!</v>
      </c>
      <c r="F2373" s="269" t="e">
        <f>IF('Unit Types - Emission Rates'!#REF!="","",'Unit Types - Emission Rates'!#REF!)</f>
        <v>#REF!</v>
      </c>
      <c r="G2373" s="261"/>
      <c r="H2373" s="262"/>
      <c r="I2373" s="259"/>
    </row>
    <row r="2374" spans="1:9" x14ac:dyDescent="0.2">
      <c r="A2374" s="265" t="s">
        <v>433</v>
      </c>
      <c r="B2374" s="269" t="e">
        <f>IF('Unit Types - Emission Rates'!#REF!=0,"",'Unit Types - Emission Rates'!#REF!)</f>
        <v>#REF!</v>
      </c>
      <c r="C2374" s="269" t="e">
        <f>IF('Unit Types - Emission Rates'!#REF!=0,"",'Unit Types - Emission Rates'!#REF!)</f>
        <v>#REF!</v>
      </c>
      <c r="D2374" s="269" t="e">
        <f>IF('Unit Types - Emission Rates'!#REF!=0,"",'Unit Types - Emission Rates'!#REF!)</f>
        <v>#REF!</v>
      </c>
      <c r="E2374" s="269" t="e">
        <f>IF('Unit Types - Emission Rates'!#REF!="","",'Unit Types - Emission Rates'!#REF!)</f>
        <v>#REF!</v>
      </c>
      <c r="F2374" s="269" t="e">
        <f>IF('Unit Types - Emission Rates'!#REF!="","",'Unit Types - Emission Rates'!#REF!)</f>
        <v>#REF!</v>
      </c>
      <c r="G2374" s="261"/>
      <c r="H2374" s="262"/>
      <c r="I2374" s="259"/>
    </row>
    <row r="2375" spans="1:9" x14ac:dyDescent="0.2">
      <c r="A2375" s="265" t="s">
        <v>433</v>
      </c>
      <c r="B2375" s="269" t="e">
        <f>IF('Unit Types - Emission Rates'!#REF!=0,"",'Unit Types - Emission Rates'!#REF!)</f>
        <v>#REF!</v>
      </c>
      <c r="C2375" s="269" t="e">
        <f>IF('Unit Types - Emission Rates'!#REF!=0,"",'Unit Types - Emission Rates'!#REF!)</f>
        <v>#REF!</v>
      </c>
      <c r="D2375" s="269" t="e">
        <f>IF('Unit Types - Emission Rates'!#REF!=0,"",'Unit Types - Emission Rates'!#REF!)</f>
        <v>#REF!</v>
      </c>
      <c r="E2375" s="269" t="e">
        <f>IF('Unit Types - Emission Rates'!#REF!="","",'Unit Types - Emission Rates'!#REF!)</f>
        <v>#REF!</v>
      </c>
      <c r="F2375" s="269" t="e">
        <f>IF('Unit Types - Emission Rates'!#REF!="","",'Unit Types - Emission Rates'!#REF!)</f>
        <v>#REF!</v>
      </c>
      <c r="G2375" s="261"/>
      <c r="H2375" s="262"/>
      <c r="I2375" s="259"/>
    </row>
    <row r="2376" spans="1:9" x14ac:dyDescent="0.2">
      <c r="A2376" s="265" t="s">
        <v>433</v>
      </c>
      <c r="B2376" s="269" t="e">
        <f>IF('Unit Types - Emission Rates'!#REF!=0,"",'Unit Types - Emission Rates'!#REF!)</f>
        <v>#REF!</v>
      </c>
      <c r="C2376" s="269" t="e">
        <f>IF('Unit Types - Emission Rates'!#REF!=0,"",'Unit Types - Emission Rates'!#REF!)</f>
        <v>#REF!</v>
      </c>
      <c r="D2376" s="269" t="e">
        <f>IF('Unit Types - Emission Rates'!#REF!=0,"",'Unit Types - Emission Rates'!#REF!)</f>
        <v>#REF!</v>
      </c>
      <c r="E2376" s="269" t="e">
        <f>IF('Unit Types - Emission Rates'!#REF!="","",'Unit Types - Emission Rates'!#REF!)</f>
        <v>#REF!</v>
      </c>
      <c r="F2376" s="269" t="e">
        <f>IF('Unit Types - Emission Rates'!#REF!="","",'Unit Types - Emission Rates'!#REF!)</f>
        <v>#REF!</v>
      </c>
      <c r="G2376" s="261"/>
      <c r="H2376" s="262"/>
      <c r="I2376" s="259"/>
    </row>
    <row r="2377" spans="1:9" x14ac:dyDescent="0.2">
      <c r="A2377" s="265" t="s">
        <v>433</v>
      </c>
      <c r="B2377" s="269" t="e">
        <f>IF('Unit Types - Emission Rates'!#REF!=0,"",'Unit Types - Emission Rates'!#REF!)</f>
        <v>#REF!</v>
      </c>
      <c r="C2377" s="269" t="e">
        <f>IF('Unit Types - Emission Rates'!#REF!=0,"",'Unit Types - Emission Rates'!#REF!)</f>
        <v>#REF!</v>
      </c>
      <c r="D2377" s="269" t="e">
        <f>IF('Unit Types - Emission Rates'!#REF!=0,"",'Unit Types - Emission Rates'!#REF!)</f>
        <v>#REF!</v>
      </c>
      <c r="E2377" s="269" t="e">
        <f>IF('Unit Types - Emission Rates'!#REF!="","",'Unit Types - Emission Rates'!#REF!)</f>
        <v>#REF!</v>
      </c>
      <c r="F2377" s="269" t="e">
        <f>IF('Unit Types - Emission Rates'!#REF!="","",'Unit Types - Emission Rates'!#REF!)</f>
        <v>#REF!</v>
      </c>
      <c r="G2377" s="261"/>
      <c r="H2377" s="262"/>
      <c r="I2377" s="259"/>
    </row>
    <row r="2378" spans="1:9" x14ac:dyDescent="0.2">
      <c r="A2378" s="265" t="s">
        <v>433</v>
      </c>
      <c r="B2378" s="269" t="e">
        <f>IF('Unit Types - Emission Rates'!#REF!=0,"",'Unit Types - Emission Rates'!#REF!)</f>
        <v>#REF!</v>
      </c>
      <c r="C2378" s="269" t="e">
        <f>IF('Unit Types - Emission Rates'!#REF!=0,"",'Unit Types - Emission Rates'!#REF!)</f>
        <v>#REF!</v>
      </c>
      <c r="D2378" s="269" t="e">
        <f>IF('Unit Types - Emission Rates'!#REF!=0,"",'Unit Types - Emission Rates'!#REF!)</f>
        <v>#REF!</v>
      </c>
      <c r="E2378" s="269" t="e">
        <f>IF('Unit Types - Emission Rates'!#REF!="","",'Unit Types - Emission Rates'!#REF!)</f>
        <v>#REF!</v>
      </c>
      <c r="F2378" s="269" t="e">
        <f>IF('Unit Types - Emission Rates'!#REF!="","",'Unit Types - Emission Rates'!#REF!)</f>
        <v>#REF!</v>
      </c>
      <c r="G2378" s="261"/>
      <c r="H2378" s="262"/>
      <c r="I2378" s="259"/>
    </row>
    <row r="2379" spans="1:9" x14ac:dyDescent="0.2">
      <c r="A2379" s="265" t="s">
        <v>433</v>
      </c>
      <c r="B2379" s="269" t="e">
        <f>IF('Unit Types - Emission Rates'!#REF!=0,"",'Unit Types - Emission Rates'!#REF!)</f>
        <v>#REF!</v>
      </c>
      <c r="C2379" s="269" t="e">
        <f>IF('Unit Types - Emission Rates'!#REF!=0,"",'Unit Types - Emission Rates'!#REF!)</f>
        <v>#REF!</v>
      </c>
      <c r="D2379" s="269" t="e">
        <f>IF('Unit Types - Emission Rates'!#REF!=0,"",'Unit Types - Emission Rates'!#REF!)</f>
        <v>#REF!</v>
      </c>
      <c r="E2379" s="269" t="e">
        <f>IF('Unit Types - Emission Rates'!#REF!="","",'Unit Types - Emission Rates'!#REF!)</f>
        <v>#REF!</v>
      </c>
      <c r="F2379" s="269" t="e">
        <f>IF('Unit Types - Emission Rates'!#REF!="","",'Unit Types - Emission Rates'!#REF!)</f>
        <v>#REF!</v>
      </c>
      <c r="G2379" s="261"/>
      <c r="H2379" s="262"/>
      <c r="I2379" s="259"/>
    </row>
    <row r="2380" spans="1:9" x14ac:dyDescent="0.2">
      <c r="A2380" s="265" t="s">
        <v>433</v>
      </c>
      <c r="B2380" s="269" t="e">
        <f>IF('Unit Types - Emission Rates'!#REF!=0,"",'Unit Types - Emission Rates'!#REF!)</f>
        <v>#REF!</v>
      </c>
      <c r="C2380" s="269" t="e">
        <f>IF('Unit Types - Emission Rates'!#REF!=0,"",'Unit Types - Emission Rates'!#REF!)</f>
        <v>#REF!</v>
      </c>
      <c r="D2380" s="269" t="e">
        <f>IF('Unit Types - Emission Rates'!#REF!=0,"",'Unit Types - Emission Rates'!#REF!)</f>
        <v>#REF!</v>
      </c>
      <c r="E2380" s="269" t="e">
        <f>IF('Unit Types - Emission Rates'!#REF!="","",'Unit Types - Emission Rates'!#REF!)</f>
        <v>#REF!</v>
      </c>
      <c r="F2380" s="269" t="e">
        <f>IF('Unit Types - Emission Rates'!#REF!="","",'Unit Types - Emission Rates'!#REF!)</f>
        <v>#REF!</v>
      </c>
      <c r="G2380" s="261"/>
      <c r="H2380" s="262"/>
      <c r="I2380" s="259"/>
    </row>
    <row r="2381" spans="1:9" x14ac:dyDescent="0.2">
      <c r="A2381" s="265" t="s">
        <v>433</v>
      </c>
      <c r="B2381" s="269" t="e">
        <f>IF('Unit Types - Emission Rates'!#REF!=0,"",'Unit Types - Emission Rates'!#REF!)</f>
        <v>#REF!</v>
      </c>
      <c r="C2381" s="269" t="e">
        <f>IF('Unit Types - Emission Rates'!#REF!=0,"",'Unit Types - Emission Rates'!#REF!)</f>
        <v>#REF!</v>
      </c>
      <c r="D2381" s="269" t="e">
        <f>IF('Unit Types - Emission Rates'!#REF!=0,"",'Unit Types - Emission Rates'!#REF!)</f>
        <v>#REF!</v>
      </c>
      <c r="E2381" s="269" t="e">
        <f>IF('Unit Types - Emission Rates'!#REF!="","",'Unit Types - Emission Rates'!#REF!)</f>
        <v>#REF!</v>
      </c>
      <c r="F2381" s="269" t="e">
        <f>IF('Unit Types - Emission Rates'!#REF!="","",'Unit Types - Emission Rates'!#REF!)</f>
        <v>#REF!</v>
      </c>
      <c r="G2381" s="261"/>
      <c r="H2381" s="262"/>
      <c r="I2381" s="259"/>
    </row>
    <row r="2382" spans="1:9" x14ac:dyDescent="0.2">
      <c r="A2382" s="265" t="s">
        <v>433</v>
      </c>
      <c r="B2382" s="269" t="e">
        <f>IF('Unit Types - Emission Rates'!#REF!=0,"",'Unit Types - Emission Rates'!#REF!)</f>
        <v>#REF!</v>
      </c>
      <c r="C2382" s="269" t="e">
        <f>IF('Unit Types - Emission Rates'!#REF!=0,"",'Unit Types - Emission Rates'!#REF!)</f>
        <v>#REF!</v>
      </c>
      <c r="D2382" s="269" t="e">
        <f>IF('Unit Types - Emission Rates'!#REF!=0,"",'Unit Types - Emission Rates'!#REF!)</f>
        <v>#REF!</v>
      </c>
      <c r="E2382" s="269" t="e">
        <f>IF('Unit Types - Emission Rates'!#REF!="","",'Unit Types - Emission Rates'!#REF!)</f>
        <v>#REF!</v>
      </c>
      <c r="F2382" s="269" t="e">
        <f>IF('Unit Types - Emission Rates'!#REF!="","",'Unit Types - Emission Rates'!#REF!)</f>
        <v>#REF!</v>
      </c>
      <c r="G2382" s="261"/>
      <c r="H2382" s="262"/>
      <c r="I2382" s="259"/>
    </row>
    <row r="2383" spans="1:9" x14ac:dyDescent="0.2">
      <c r="A2383" s="265" t="s">
        <v>433</v>
      </c>
      <c r="B2383" s="269" t="e">
        <f>IF('Unit Types - Emission Rates'!#REF!=0,"",'Unit Types - Emission Rates'!#REF!)</f>
        <v>#REF!</v>
      </c>
      <c r="C2383" s="269" t="e">
        <f>IF('Unit Types - Emission Rates'!#REF!=0,"",'Unit Types - Emission Rates'!#REF!)</f>
        <v>#REF!</v>
      </c>
      <c r="D2383" s="269" t="e">
        <f>IF('Unit Types - Emission Rates'!#REF!=0,"",'Unit Types - Emission Rates'!#REF!)</f>
        <v>#REF!</v>
      </c>
      <c r="E2383" s="269" t="e">
        <f>IF('Unit Types - Emission Rates'!#REF!="","",'Unit Types - Emission Rates'!#REF!)</f>
        <v>#REF!</v>
      </c>
      <c r="F2383" s="269" t="e">
        <f>IF('Unit Types - Emission Rates'!#REF!="","",'Unit Types - Emission Rates'!#REF!)</f>
        <v>#REF!</v>
      </c>
      <c r="G2383" s="261"/>
      <c r="H2383" s="262"/>
      <c r="I2383" s="259"/>
    </row>
    <row r="2384" spans="1:9" x14ac:dyDescent="0.2">
      <c r="A2384" s="265" t="s">
        <v>433</v>
      </c>
      <c r="B2384" s="269" t="e">
        <f>IF('Unit Types - Emission Rates'!#REF!=0,"",'Unit Types - Emission Rates'!#REF!)</f>
        <v>#REF!</v>
      </c>
      <c r="C2384" s="269" t="e">
        <f>IF('Unit Types - Emission Rates'!#REF!=0,"",'Unit Types - Emission Rates'!#REF!)</f>
        <v>#REF!</v>
      </c>
      <c r="D2384" s="269" t="e">
        <f>IF('Unit Types - Emission Rates'!#REF!=0,"",'Unit Types - Emission Rates'!#REF!)</f>
        <v>#REF!</v>
      </c>
      <c r="E2384" s="269" t="e">
        <f>IF('Unit Types - Emission Rates'!#REF!="","",'Unit Types - Emission Rates'!#REF!)</f>
        <v>#REF!</v>
      </c>
      <c r="F2384" s="269" t="e">
        <f>IF('Unit Types - Emission Rates'!#REF!="","",'Unit Types - Emission Rates'!#REF!)</f>
        <v>#REF!</v>
      </c>
      <c r="G2384" s="261"/>
      <c r="H2384" s="262"/>
      <c r="I2384" s="259"/>
    </row>
    <row r="2385" spans="1:9" x14ac:dyDescent="0.2">
      <c r="A2385" s="265" t="s">
        <v>433</v>
      </c>
      <c r="B2385" s="269" t="e">
        <f>IF('Unit Types - Emission Rates'!#REF!=0,"",'Unit Types - Emission Rates'!#REF!)</f>
        <v>#REF!</v>
      </c>
      <c r="C2385" s="269" t="e">
        <f>IF('Unit Types - Emission Rates'!#REF!=0,"",'Unit Types - Emission Rates'!#REF!)</f>
        <v>#REF!</v>
      </c>
      <c r="D2385" s="269" t="e">
        <f>IF('Unit Types - Emission Rates'!#REF!=0,"",'Unit Types - Emission Rates'!#REF!)</f>
        <v>#REF!</v>
      </c>
      <c r="E2385" s="269" t="e">
        <f>IF('Unit Types - Emission Rates'!#REF!="","",'Unit Types - Emission Rates'!#REF!)</f>
        <v>#REF!</v>
      </c>
      <c r="F2385" s="269" t="e">
        <f>IF('Unit Types - Emission Rates'!#REF!="","",'Unit Types - Emission Rates'!#REF!)</f>
        <v>#REF!</v>
      </c>
      <c r="G2385" s="261"/>
      <c r="H2385" s="262"/>
      <c r="I2385" s="259"/>
    </row>
    <row r="2386" spans="1:9" x14ac:dyDescent="0.2">
      <c r="A2386" s="265" t="s">
        <v>433</v>
      </c>
      <c r="B2386" s="269" t="e">
        <f>IF('Unit Types - Emission Rates'!#REF!=0,"",'Unit Types - Emission Rates'!#REF!)</f>
        <v>#REF!</v>
      </c>
      <c r="C2386" s="269" t="e">
        <f>IF('Unit Types - Emission Rates'!#REF!=0,"",'Unit Types - Emission Rates'!#REF!)</f>
        <v>#REF!</v>
      </c>
      <c r="D2386" s="269" t="e">
        <f>IF('Unit Types - Emission Rates'!#REF!=0,"",'Unit Types - Emission Rates'!#REF!)</f>
        <v>#REF!</v>
      </c>
      <c r="E2386" s="269" t="e">
        <f>IF('Unit Types - Emission Rates'!#REF!="","",'Unit Types - Emission Rates'!#REF!)</f>
        <v>#REF!</v>
      </c>
      <c r="F2386" s="269" t="e">
        <f>IF('Unit Types - Emission Rates'!#REF!="","",'Unit Types - Emission Rates'!#REF!)</f>
        <v>#REF!</v>
      </c>
      <c r="G2386" s="261"/>
      <c r="H2386" s="262"/>
      <c r="I2386" s="259"/>
    </row>
    <row r="2387" spans="1:9" x14ac:dyDescent="0.2">
      <c r="A2387" s="265" t="s">
        <v>433</v>
      </c>
      <c r="B2387" s="269" t="e">
        <f>IF('Unit Types - Emission Rates'!#REF!=0,"",'Unit Types - Emission Rates'!#REF!)</f>
        <v>#REF!</v>
      </c>
      <c r="C2387" s="269" t="e">
        <f>IF('Unit Types - Emission Rates'!#REF!=0,"",'Unit Types - Emission Rates'!#REF!)</f>
        <v>#REF!</v>
      </c>
      <c r="D2387" s="269" t="e">
        <f>IF('Unit Types - Emission Rates'!#REF!=0,"",'Unit Types - Emission Rates'!#REF!)</f>
        <v>#REF!</v>
      </c>
      <c r="E2387" s="269" t="e">
        <f>IF('Unit Types - Emission Rates'!#REF!="","",'Unit Types - Emission Rates'!#REF!)</f>
        <v>#REF!</v>
      </c>
      <c r="F2387" s="269" t="e">
        <f>IF('Unit Types - Emission Rates'!#REF!="","",'Unit Types - Emission Rates'!#REF!)</f>
        <v>#REF!</v>
      </c>
      <c r="G2387" s="261"/>
      <c r="H2387" s="262"/>
      <c r="I2387" s="259"/>
    </row>
    <row r="2388" spans="1:9" x14ac:dyDescent="0.2">
      <c r="A2388" s="265" t="s">
        <v>433</v>
      </c>
      <c r="B2388" s="269" t="e">
        <f>IF('Unit Types - Emission Rates'!#REF!=0,"",'Unit Types - Emission Rates'!#REF!)</f>
        <v>#REF!</v>
      </c>
      <c r="C2388" s="269" t="e">
        <f>IF('Unit Types - Emission Rates'!#REF!=0,"",'Unit Types - Emission Rates'!#REF!)</f>
        <v>#REF!</v>
      </c>
      <c r="D2388" s="269" t="e">
        <f>IF('Unit Types - Emission Rates'!#REF!=0,"",'Unit Types - Emission Rates'!#REF!)</f>
        <v>#REF!</v>
      </c>
      <c r="E2388" s="269" t="e">
        <f>IF('Unit Types - Emission Rates'!#REF!="","",'Unit Types - Emission Rates'!#REF!)</f>
        <v>#REF!</v>
      </c>
      <c r="F2388" s="269" t="e">
        <f>IF('Unit Types - Emission Rates'!#REF!="","",'Unit Types - Emission Rates'!#REF!)</f>
        <v>#REF!</v>
      </c>
      <c r="G2388" s="261"/>
      <c r="H2388" s="262"/>
      <c r="I2388" s="259"/>
    </row>
    <row r="2389" spans="1:9" x14ac:dyDescent="0.2">
      <c r="A2389" s="265" t="s">
        <v>433</v>
      </c>
      <c r="B2389" s="269" t="e">
        <f>IF('Unit Types - Emission Rates'!#REF!=0,"",'Unit Types - Emission Rates'!#REF!)</f>
        <v>#REF!</v>
      </c>
      <c r="C2389" s="269" t="e">
        <f>IF('Unit Types - Emission Rates'!#REF!=0,"",'Unit Types - Emission Rates'!#REF!)</f>
        <v>#REF!</v>
      </c>
      <c r="D2389" s="269" t="e">
        <f>IF('Unit Types - Emission Rates'!#REF!=0,"",'Unit Types - Emission Rates'!#REF!)</f>
        <v>#REF!</v>
      </c>
      <c r="E2389" s="269" t="e">
        <f>IF('Unit Types - Emission Rates'!#REF!="","",'Unit Types - Emission Rates'!#REF!)</f>
        <v>#REF!</v>
      </c>
      <c r="F2389" s="269" t="e">
        <f>IF('Unit Types - Emission Rates'!#REF!="","",'Unit Types - Emission Rates'!#REF!)</f>
        <v>#REF!</v>
      </c>
      <c r="G2389" s="261"/>
      <c r="H2389" s="262"/>
      <c r="I2389" s="259"/>
    </row>
    <row r="2390" spans="1:9" x14ac:dyDescent="0.2">
      <c r="A2390" s="265" t="s">
        <v>433</v>
      </c>
      <c r="B2390" s="269" t="e">
        <f>IF('Unit Types - Emission Rates'!#REF!=0,"",'Unit Types - Emission Rates'!#REF!)</f>
        <v>#REF!</v>
      </c>
      <c r="C2390" s="269" t="e">
        <f>IF('Unit Types - Emission Rates'!#REF!=0,"",'Unit Types - Emission Rates'!#REF!)</f>
        <v>#REF!</v>
      </c>
      <c r="D2390" s="269" t="e">
        <f>IF('Unit Types - Emission Rates'!#REF!=0,"",'Unit Types - Emission Rates'!#REF!)</f>
        <v>#REF!</v>
      </c>
      <c r="E2390" s="269" t="e">
        <f>IF('Unit Types - Emission Rates'!#REF!="","",'Unit Types - Emission Rates'!#REF!)</f>
        <v>#REF!</v>
      </c>
      <c r="F2390" s="269" t="e">
        <f>IF('Unit Types - Emission Rates'!#REF!="","",'Unit Types - Emission Rates'!#REF!)</f>
        <v>#REF!</v>
      </c>
      <c r="G2390" s="261"/>
      <c r="H2390" s="262"/>
      <c r="I2390" s="259"/>
    </row>
    <row r="2391" spans="1:9" x14ac:dyDescent="0.2">
      <c r="A2391" s="265" t="s">
        <v>433</v>
      </c>
      <c r="B2391" s="269" t="e">
        <f>IF('Unit Types - Emission Rates'!#REF!=0,"",'Unit Types - Emission Rates'!#REF!)</f>
        <v>#REF!</v>
      </c>
      <c r="C2391" s="269" t="e">
        <f>IF('Unit Types - Emission Rates'!#REF!=0,"",'Unit Types - Emission Rates'!#REF!)</f>
        <v>#REF!</v>
      </c>
      <c r="D2391" s="269" t="e">
        <f>IF('Unit Types - Emission Rates'!#REF!=0,"",'Unit Types - Emission Rates'!#REF!)</f>
        <v>#REF!</v>
      </c>
      <c r="E2391" s="269" t="e">
        <f>IF('Unit Types - Emission Rates'!#REF!="","",'Unit Types - Emission Rates'!#REF!)</f>
        <v>#REF!</v>
      </c>
      <c r="F2391" s="269" t="e">
        <f>IF('Unit Types - Emission Rates'!#REF!="","",'Unit Types - Emission Rates'!#REF!)</f>
        <v>#REF!</v>
      </c>
      <c r="G2391" s="261"/>
      <c r="H2391" s="262"/>
      <c r="I2391" s="259"/>
    </row>
    <row r="2392" spans="1:9" x14ac:dyDescent="0.2">
      <c r="A2392" s="265" t="s">
        <v>433</v>
      </c>
      <c r="B2392" s="269" t="e">
        <f>IF('Unit Types - Emission Rates'!#REF!=0,"",'Unit Types - Emission Rates'!#REF!)</f>
        <v>#REF!</v>
      </c>
      <c r="C2392" s="269" t="e">
        <f>IF('Unit Types - Emission Rates'!#REF!=0,"",'Unit Types - Emission Rates'!#REF!)</f>
        <v>#REF!</v>
      </c>
      <c r="D2392" s="269" t="e">
        <f>IF('Unit Types - Emission Rates'!#REF!=0,"",'Unit Types - Emission Rates'!#REF!)</f>
        <v>#REF!</v>
      </c>
      <c r="E2392" s="269" t="e">
        <f>IF('Unit Types - Emission Rates'!#REF!="","",'Unit Types - Emission Rates'!#REF!)</f>
        <v>#REF!</v>
      </c>
      <c r="F2392" s="269" t="e">
        <f>IF('Unit Types - Emission Rates'!#REF!="","",'Unit Types - Emission Rates'!#REF!)</f>
        <v>#REF!</v>
      </c>
      <c r="G2392" s="261"/>
      <c r="H2392" s="262"/>
      <c r="I2392" s="259"/>
    </row>
    <row r="2393" spans="1:9" x14ac:dyDescent="0.2">
      <c r="A2393" s="265" t="s">
        <v>433</v>
      </c>
      <c r="B2393" s="269" t="e">
        <f>IF('Unit Types - Emission Rates'!#REF!=0,"",'Unit Types - Emission Rates'!#REF!)</f>
        <v>#REF!</v>
      </c>
      <c r="C2393" s="269" t="e">
        <f>IF('Unit Types - Emission Rates'!#REF!=0,"",'Unit Types - Emission Rates'!#REF!)</f>
        <v>#REF!</v>
      </c>
      <c r="D2393" s="269" t="e">
        <f>IF('Unit Types - Emission Rates'!#REF!=0,"",'Unit Types - Emission Rates'!#REF!)</f>
        <v>#REF!</v>
      </c>
      <c r="E2393" s="269" t="e">
        <f>IF('Unit Types - Emission Rates'!#REF!="","",'Unit Types - Emission Rates'!#REF!)</f>
        <v>#REF!</v>
      </c>
      <c r="F2393" s="269" t="e">
        <f>IF('Unit Types - Emission Rates'!#REF!="","",'Unit Types - Emission Rates'!#REF!)</f>
        <v>#REF!</v>
      </c>
      <c r="G2393" s="261"/>
      <c r="H2393" s="262"/>
      <c r="I2393" s="259"/>
    </row>
    <row r="2394" spans="1:9" x14ac:dyDescent="0.2">
      <c r="A2394" s="265" t="s">
        <v>433</v>
      </c>
      <c r="B2394" s="269" t="e">
        <f>IF('Unit Types - Emission Rates'!#REF!=0,"",'Unit Types - Emission Rates'!#REF!)</f>
        <v>#REF!</v>
      </c>
      <c r="C2394" s="269" t="e">
        <f>IF('Unit Types - Emission Rates'!#REF!=0,"",'Unit Types - Emission Rates'!#REF!)</f>
        <v>#REF!</v>
      </c>
      <c r="D2394" s="269" t="e">
        <f>IF('Unit Types - Emission Rates'!#REF!=0,"",'Unit Types - Emission Rates'!#REF!)</f>
        <v>#REF!</v>
      </c>
      <c r="E2394" s="269" t="e">
        <f>IF('Unit Types - Emission Rates'!#REF!="","",'Unit Types - Emission Rates'!#REF!)</f>
        <v>#REF!</v>
      </c>
      <c r="F2394" s="269" t="e">
        <f>IF('Unit Types - Emission Rates'!#REF!="","",'Unit Types - Emission Rates'!#REF!)</f>
        <v>#REF!</v>
      </c>
      <c r="G2394" s="261"/>
      <c r="H2394" s="262"/>
      <c r="I2394" s="259"/>
    </row>
    <row r="2395" spans="1:9" x14ac:dyDescent="0.2">
      <c r="A2395" s="265" t="s">
        <v>433</v>
      </c>
      <c r="B2395" s="269" t="e">
        <f>IF('Unit Types - Emission Rates'!#REF!=0,"",'Unit Types - Emission Rates'!#REF!)</f>
        <v>#REF!</v>
      </c>
      <c r="C2395" s="269" t="e">
        <f>IF('Unit Types - Emission Rates'!#REF!=0,"",'Unit Types - Emission Rates'!#REF!)</f>
        <v>#REF!</v>
      </c>
      <c r="D2395" s="269" t="e">
        <f>IF('Unit Types - Emission Rates'!#REF!=0,"",'Unit Types - Emission Rates'!#REF!)</f>
        <v>#REF!</v>
      </c>
      <c r="E2395" s="269" t="e">
        <f>IF('Unit Types - Emission Rates'!#REF!="","",'Unit Types - Emission Rates'!#REF!)</f>
        <v>#REF!</v>
      </c>
      <c r="F2395" s="269" t="e">
        <f>IF('Unit Types - Emission Rates'!#REF!="","",'Unit Types - Emission Rates'!#REF!)</f>
        <v>#REF!</v>
      </c>
      <c r="G2395" s="261"/>
      <c r="H2395" s="262"/>
      <c r="I2395" s="259"/>
    </row>
    <row r="2396" spans="1:9" x14ac:dyDescent="0.2">
      <c r="A2396" s="265" t="s">
        <v>433</v>
      </c>
      <c r="B2396" s="269" t="e">
        <f>IF('Unit Types - Emission Rates'!#REF!=0,"",'Unit Types - Emission Rates'!#REF!)</f>
        <v>#REF!</v>
      </c>
      <c r="C2396" s="269" t="e">
        <f>IF('Unit Types - Emission Rates'!#REF!=0,"",'Unit Types - Emission Rates'!#REF!)</f>
        <v>#REF!</v>
      </c>
      <c r="D2396" s="269" t="e">
        <f>IF('Unit Types - Emission Rates'!#REF!=0,"",'Unit Types - Emission Rates'!#REF!)</f>
        <v>#REF!</v>
      </c>
      <c r="E2396" s="269" t="e">
        <f>IF('Unit Types - Emission Rates'!#REF!="","",'Unit Types - Emission Rates'!#REF!)</f>
        <v>#REF!</v>
      </c>
      <c r="F2396" s="269" t="e">
        <f>IF('Unit Types - Emission Rates'!#REF!="","",'Unit Types - Emission Rates'!#REF!)</f>
        <v>#REF!</v>
      </c>
      <c r="G2396" s="261"/>
      <c r="H2396" s="262"/>
      <c r="I2396" s="259"/>
    </row>
    <row r="2397" spans="1:9" x14ac:dyDescent="0.2">
      <c r="A2397" s="265" t="s">
        <v>433</v>
      </c>
      <c r="B2397" s="269" t="e">
        <f>IF('Unit Types - Emission Rates'!#REF!=0,"",'Unit Types - Emission Rates'!#REF!)</f>
        <v>#REF!</v>
      </c>
      <c r="C2397" s="269" t="e">
        <f>IF('Unit Types - Emission Rates'!#REF!=0,"",'Unit Types - Emission Rates'!#REF!)</f>
        <v>#REF!</v>
      </c>
      <c r="D2397" s="269" t="e">
        <f>IF('Unit Types - Emission Rates'!#REF!=0,"",'Unit Types - Emission Rates'!#REF!)</f>
        <v>#REF!</v>
      </c>
      <c r="E2397" s="269" t="e">
        <f>IF('Unit Types - Emission Rates'!#REF!="","",'Unit Types - Emission Rates'!#REF!)</f>
        <v>#REF!</v>
      </c>
      <c r="F2397" s="269" t="e">
        <f>IF('Unit Types - Emission Rates'!#REF!="","",'Unit Types - Emission Rates'!#REF!)</f>
        <v>#REF!</v>
      </c>
      <c r="G2397" s="261"/>
      <c r="H2397" s="262"/>
      <c r="I2397" s="259"/>
    </row>
    <row r="2398" spans="1:9" x14ac:dyDescent="0.2">
      <c r="A2398" s="265" t="s">
        <v>433</v>
      </c>
      <c r="B2398" s="269" t="e">
        <f>IF('Unit Types - Emission Rates'!#REF!=0,"",'Unit Types - Emission Rates'!#REF!)</f>
        <v>#REF!</v>
      </c>
      <c r="C2398" s="269" t="e">
        <f>IF('Unit Types - Emission Rates'!#REF!=0,"",'Unit Types - Emission Rates'!#REF!)</f>
        <v>#REF!</v>
      </c>
      <c r="D2398" s="269" t="e">
        <f>IF('Unit Types - Emission Rates'!#REF!=0,"",'Unit Types - Emission Rates'!#REF!)</f>
        <v>#REF!</v>
      </c>
      <c r="E2398" s="269" t="e">
        <f>IF('Unit Types - Emission Rates'!#REF!="","",'Unit Types - Emission Rates'!#REF!)</f>
        <v>#REF!</v>
      </c>
      <c r="F2398" s="269" t="e">
        <f>IF('Unit Types - Emission Rates'!#REF!="","",'Unit Types - Emission Rates'!#REF!)</f>
        <v>#REF!</v>
      </c>
      <c r="G2398" s="261"/>
      <c r="H2398" s="262"/>
      <c r="I2398" s="259"/>
    </row>
    <row r="2399" spans="1:9" x14ac:dyDescent="0.2">
      <c r="A2399" s="265" t="s">
        <v>433</v>
      </c>
      <c r="B2399" s="269" t="e">
        <f>IF('Unit Types - Emission Rates'!#REF!=0,"",'Unit Types - Emission Rates'!#REF!)</f>
        <v>#REF!</v>
      </c>
      <c r="C2399" s="269" t="e">
        <f>IF('Unit Types - Emission Rates'!#REF!=0,"",'Unit Types - Emission Rates'!#REF!)</f>
        <v>#REF!</v>
      </c>
      <c r="D2399" s="269" t="e">
        <f>IF('Unit Types - Emission Rates'!#REF!=0,"",'Unit Types - Emission Rates'!#REF!)</f>
        <v>#REF!</v>
      </c>
      <c r="E2399" s="269" t="e">
        <f>IF('Unit Types - Emission Rates'!#REF!="","",'Unit Types - Emission Rates'!#REF!)</f>
        <v>#REF!</v>
      </c>
      <c r="F2399" s="269" t="e">
        <f>IF('Unit Types - Emission Rates'!#REF!="","",'Unit Types - Emission Rates'!#REF!)</f>
        <v>#REF!</v>
      </c>
      <c r="G2399" s="261"/>
      <c r="H2399" s="262"/>
      <c r="I2399" s="259"/>
    </row>
    <row r="2400" spans="1:9" x14ac:dyDescent="0.2">
      <c r="A2400" s="265" t="s">
        <v>433</v>
      </c>
      <c r="B2400" s="269" t="e">
        <f>IF('Unit Types - Emission Rates'!#REF!=0,"",'Unit Types - Emission Rates'!#REF!)</f>
        <v>#REF!</v>
      </c>
      <c r="C2400" s="269" t="e">
        <f>IF('Unit Types - Emission Rates'!#REF!=0,"",'Unit Types - Emission Rates'!#REF!)</f>
        <v>#REF!</v>
      </c>
      <c r="D2400" s="269" t="e">
        <f>IF('Unit Types - Emission Rates'!#REF!=0,"",'Unit Types - Emission Rates'!#REF!)</f>
        <v>#REF!</v>
      </c>
      <c r="E2400" s="269" t="e">
        <f>IF('Unit Types - Emission Rates'!#REF!="","",'Unit Types - Emission Rates'!#REF!)</f>
        <v>#REF!</v>
      </c>
      <c r="F2400" s="269" t="e">
        <f>IF('Unit Types - Emission Rates'!#REF!="","",'Unit Types - Emission Rates'!#REF!)</f>
        <v>#REF!</v>
      </c>
      <c r="G2400" s="261"/>
      <c r="H2400" s="262"/>
      <c r="I2400" s="259"/>
    </row>
    <row r="2401" spans="1:9" x14ac:dyDescent="0.2">
      <c r="A2401" s="265" t="s">
        <v>433</v>
      </c>
      <c r="B2401" s="269" t="e">
        <f>IF('Unit Types - Emission Rates'!#REF!=0,"",'Unit Types - Emission Rates'!#REF!)</f>
        <v>#REF!</v>
      </c>
      <c r="C2401" s="269" t="e">
        <f>IF('Unit Types - Emission Rates'!#REF!=0,"",'Unit Types - Emission Rates'!#REF!)</f>
        <v>#REF!</v>
      </c>
      <c r="D2401" s="269" t="e">
        <f>IF('Unit Types - Emission Rates'!#REF!=0,"",'Unit Types - Emission Rates'!#REF!)</f>
        <v>#REF!</v>
      </c>
      <c r="E2401" s="269" t="e">
        <f>IF('Unit Types - Emission Rates'!#REF!="","",'Unit Types - Emission Rates'!#REF!)</f>
        <v>#REF!</v>
      </c>
      <c r="F2401" s="269" t="e">
        <f>IF('Unit Types - Emission Rates'!#REF!="","",'Unit Types - Emission Rates'!#REF!)</f>
        <v>#REF!</v>
      </c>
      <c r="G2401" s="261"/>
      <c r="H2401" s="262"/>
      <c r="I2401" s="259"/>
    </row>
    <row r="2402" spans="1:9" x14ac:dyDescent="0.2">
      <c r="A2402" s="265" t="s">
        <v>433</v>
      </c>
      <c r="B2402" s="269" t="e">
        <f>IF('Unit Types - Emission Rates'!#REF!=0,"",'Unit Types - Emission Rates'!#REF!)</f>
        <v>#REF!</v>
      </c>
      <c r="C2402" s="269" t="e">
        <f>IF('Unit Types - Emission Rates'!#REF!=0,"",'Unit Types - Emission Rates'!#REF!)</f>
        <v>#REF!</v>
      </c>
      <c r="D2402" s="269" t="e">
        <f>IF('Unit Types - Emission Rates'!#REF!=0,"",'Unit Types - Emission Rates'!#REF!)</f>
        <v>#REF!</v>
      </c>
      <c r="E2402" s="269" t="e">
        <f>IF('Unit Types - Emission Rates'!#REF!="","",'Unit Types - Emission Rates'!#REF!)</f>
        <v>#REF!</v>
      </c>
      <c r="F2402" s="269" t="e">
        <f>IF('Unit Types - Emission Rates'!#REF!="","",'Unit Types - Emission Rates'!#REF!)</f>
        <v>#REF!</v>
      </c>
      <c r="G2402" s="261"/>
      <c r="H2402" s="262"/>
      <c r="I2402" s="259"/>
    </row>
    <row r="2403" spans="1:9" x14ac:dyDescent="0.2">
      <c r="A2403" s="265" t="s">
        <v>433</v>
      </c>
      <c r="B2403" s="269" t="e">
        <f>IF('Unit Types - Emission Rates'!#REF!=0,"",'Unit Types - Emission Rates'!#REF!)</f>
        <v>#REF!</v>
      </c>
      <c r="C2403" s="269" t="e">
        <f>IF('Unit Types - Emission Rates'!#REF!=0,"",'Unit Types - Emission Rates'!#REF!)</f>
        <v>#REF!</v>
      </c>
      <c r="D2403" s="269" t="e">
        <f>IF('Unit Types - Emission Rates'!#REF!=0,"",'Unit Types - Emission Rates'!#REF!)</f>
        <v>#REF!</v>
      </c>
      <c r="E2403" s="269" t="e">
        <f>IF('Unit Types - Emission Rates'!#REF!="","",'Unit Types - Emission Rates'!#REF!)</f>
        <v>#REF!</v>
      </c>
      <c r="F2403" s="269" t="e">
        <f>IF('Unit Types - Emission Rates'!#REF!="","",'Unit Types - Emission Rates'!#REF!)</f>
        <v>#REF!</v>
      </c>
      <c r="G2403" s="261"/>
      <c r="H2403" s="262"/>
      <c r="I2403" s="259"/>
    </row>
    <row r="2404" spans="1:9" x14ac:dyDescent="0.2">
      <c r="A2404" s="265" t="s">
        <v>433</v>
      </c>
      <c r="B2404" s="269" t="e">
        <f>IF('Unit Types - Emission Rates'!#REF!=0,"",'Unit Types - Emission Rates'!#REF!)</f>
        <v>#REF!</v>
      </c>
      <c r="C2404" s="269" t="e">
        <f>IF('Unit Types - Emission Rates'!#REF!=0,"",'Unit Types - Emission Rates'!#REF!)</f>
        <v>#REF!</v>
      </c>
      <c r="D2404" s="269" t="e">
        <f>IF('Unit Types - Emission Rates'!#REF!=0,"",'Unit Types - Emission Rates'!#REF!)</f>
        <v>#REF!</v>
      </c>
      <c r="E2404" s="269" t="e">
        <f>IF('Unit Types - Emission Rates'!#REF!="","",'Unit Types - Emission Rates'!#REF!)</f>
        <v>#REF!</v>
      </c>
      <c r="F2404" s="269" t="e">
        <f>IF('Unit Types - Emission Rates'!#REF!="","",'Unit Types - Emission Rates'!#REF!)</f>
        <v>#REF!</v>
      </c>
      <c r="G2404" s="261"/>
      <c r="H2404" s="262"/>
      <c r="I2404" s="259"/>
    </row>
    <row r="2405" spans="1:9" x14ac:dyDescent="0.2">
      <c r="A2405" s="265" t="s">
        <v>433</v>
      </c>
      <c r="B2405" s="269" t="e">
        <f>IF('Unit Types - Emission Rates'!#REF!=0,"",'Unit Types - Emission Rates'!#REF!)</f>
        <v>#REF!</v>
      </c>
      <c r="C2405" s="269" t="e">
        <f>IF('Unit Types - Emission Rates'!#REF!=0,"",'Unit Types - Emission Rates'!#REF!)</f>
        <v>#REF!</v>
      </c>
      <c r="D2405" s="269" t="e">
        <f>IF('Unit Types - Emission Rates'!#REF!=0,"",'Unit Types - Emission Rates'!#REF!)</f>
        <v>#REF!</v>
      </c>
      <c r="E2405" s="269" t="e">
        <f>IF('Unit Types - Emission Rates'!#REF!="","",'Unit Types - Emission Rates'!#REF!)</f>
        <v>#REF!</v>
      </c>
      <c r="F2405" s="269" t="e">
        <f>IF('Unit Types - Emission Rates'!#REF!="","",'Unit Types - Emission Rates'!#REF!)</f>
        <v>#REF!</v>
      </c>
      <c r="G2405" s="261"/>
      <c r="H2405" s="262"/>
      <c r="I2405" s="259"/>
    </row>
    <row r="2406" spans="1:9" x14ac:dyDescent="0.2">
      <c r="A2406" s="265" t="s">
        <v>433</v>
      </c>
      <c r="B2406" s="269" t="e">
        <f>IF('Unit Types - Emission Rates'!#REF!=0,"",'Unit Types - Emission Rates'!#REF!)</f>
        <v>#REF!</v>
      </c>
      <c r="C2406" s="269" t="e">
        <f>IF('Unit Types - Emission Rates'!#REF!=0,"",'Unit Types - Emission Rates'!#REF!)</f>
        <v>#REF!</v>
      </c>
      <c r="D2406" s="269" t="e">
        <f>IF('Unit Types - Emission Rates'!#REF!=0,"",'Unit Types - Emission Rates'!#REF!)</f>
        <v>#REF!</v>
      </c>
      <c r="E2406" s="269" t="e">
        <f>IF('Unit Types - Emission Rates'!#REF!="","",'Unit Types - Emission Rates'!#REF!)</f>
        <v>#REF!</v>
      </c>
      <c r="F2406" s="269" t="e">
        <f>IF('Unit Types - Emission Rates'!#REF!="","",'Unit Types - Emission Rates'!#REF!)</f>
        <v>#REF!</v>
      </c>
      <c r="G2406" s="261"/>
      <c r="H2406" s="262"/>
      <c r="I2406" s="259"/>
    </row>
    <row r="2407" spans="1:9" x14ac:dyDescent="0.2">
      <c r="A2407" s="265" t="s">
        <v>433</v>
      </c>
      <c r="B2407" s="269" t="e">
        <f>IF('Unit Types - Emission Rates'!#REF!=0,"",'Unit Types - Emission Rates'!#REF!)</f>
        <v>#REF!</v>
      </c>
      <c r="C2407" s="269" t="e">
        <f>IF('Unit Types - Emission Rates'!#REF!=0,"",'Unit Types - Emission Rates'!#REF!)</f>
        <v>#REF!</v>
      </c>
      <c r="D2407" s="269" t="e">
        <f>IF('Unit Types - Emission Rates'!#REF!=0,"",'Unit Types - Emission Rates'!#REF!)</f>
        <v>#REF!</v>
      </c>
      <c r="E2407" s="269" t="e">
        <f>IF('Unit Types - Emission Rates'!#REF!="","",'Unit Types - Emission Rates'!#REF!)</f>
        <v>#REF!</v>
      </c>
      <c r="F2407" s="269" t="e">
        <f>IF('Unit Types - Emission Rates'!#REF!="","",'Unit Types - Emission Rates'!#REF!)</f>
        <v>#REF!</v>
      </c>
      <c r="G2407" s="261"/>
      <c r="H2407" s="262"/>
      <c r="I2407" s="259"/>
    </row>
    <row r="2408" spans="1:9" x14ac:dyDescent="0.2">
      <c r="A2408" s="265" t="s">
        <v>433</v>
      </c>
      <c r="B2408" s="269" t="e">
        <f>IF('Unit Types - Emission Rates'!#REF!=0,"",'Unit Types - Emission Rates'!#REF!)</f>
        <v>#REF!</v>
      </c>
      <c r="C2408" s="269" t="e">
        <f>IF('Unit Types - Emission Rates'!#REF!=0,"",'Unit Types - Emission Rates'!#REF!)</f>
        <v>#REF!</v>
      </c>
      <c r="D2408" s="269" t="e">
        <f>IF('Unit Types - Emission Rates'!#REF!=0,"",'Unit Types - Emission Rates'!#REF!)</f>
        <v>#REF!</v>
      </c>
      <c r="E2408" s="269" t="e">
        <f>IF('Unit Types - Emission Rates'!#REF!="","",'Unit Types - Emission Rates'!#REF!)</f>
        <v>#REF!</v>
      </c>
      <c r="F2408" s="269" t="e">
        <f>IF('Unit Types - Emission Rates'!#REF!="","",'Unit Types - Emission Rates'!#REF!)</f>
        <v>#REF!</v>
      </c>
      <c r="G2408" s="261"/>
      <c r="H2408" s="262"/>
      <c r="I2408" s="259"/>
    </row>
    <row r="2409" spans="1:9" x14ac:dyDescent="0.2">
      <c r="A2409" s="265" t="s">
        <v>433</v>
      </c>
      <c r="B2409" s="269" t="e">
        <f>IF('Unit Types - Emission Rates'!#REF!=0,"",'Unit Types - Emission Rates'!#REF!)</f>
        <v>#REF!</v>
      </c>
      <c r="C2409" s="269" t="e">
        <f>IF('Unit Types - Emission Rates'!#REF!=0,"",'Unit Types - Emission Rates'!#REF!)</f>
        <v>#REF!</v>
      </c>
      <c r="D2409" s="269" t="e">
        <f>IF('Unit Types - Emission Rates'!#REF!=0,"",'Unit Types - Emission Rates'!#REF!)</f>
        <v>#REF!</v>
      </c>
      <c r="E2409" s="269" t="e">
        <f>IF('Unit Types - Emission Rates'!#REF!="","",'Unit Types - Emission Rates'!#REF!)</f>
        <v>#REF!</v>
      </c>
      <c r="F2409" s="269" t="e">
        <f>IF('Unit Types - Emission Rates'!#REF!="","",'Unit Types - Emission Rates'!#REF!)</f>
        <v>#REF!</v>
      </c>
      <c r="G2409" s="261"/>
      <c r="H2409" s="262"/>
      <c r="I2409" s="259"/>
    </row>
    <row r="2410" spans="1:9" x14ac:dyDescent="0.2">
      <c r="A2410" s="265" t="s">
        <v>433</v>
      </c>
      <c r="B2410" s="269" t="e">
        <f>IF('Unit Types - Emission Rates'!#REF!=0,"",'Unit Types - Emission Rates'!#REF!)</f>
        <v>#REF!</v>
      </c>
      <c r="C2410" s="269" t="e">
        <f>IF('Unit Types - Emission Rates'!#REF!=0,"",'Unit Types - Emission Rates'!#REF!)</f>
        <v>#REF!</v>
      </c>
      <c r="D2410" s="269" t="e">
        <f>IF('Unit Types - Emission Rates'!#REF!=0,"",'Unit Types - Emission Rates'!#REF!)</f>
        <v>#REF!</v>
      </c>
      <c r="E2410" s="269" t="e">
        <f>IF('Unit Types - Emission Rates'!#REF!="","",'Unit Types - Emission Rates'!#REF!)</f>
        <v>#REF!</v>
      </c>
      <c r="F2410" s="269" t="e">
        <f>IF('Unit Types - Emission Rates'!#REF!="","",'Unit Types - Emission Rates'!#REF!)</f>
        <v>#REF!</v>
      </c>
      <c r="G2410" s="261"/>
      <c r="H2410" s="262"/>
      <c r="I2410" s="259"/>
    </row>
    <row r="2411" spans="1:9" x14ac:dyDescent="0.2">
      <c r="A2411" s="265" t="s">
        <v>433</v>
      </c>
      <c r="B2411" s="269" t="e">
        <f>IF('Unit Types - Emission Rates'!#REF!=0,"",'Unit Types - Emission Rates'!#REF!)</f>
        <v>#REF!</v>
      </c>
      <c r="C2411" s="269" t="e">
        <f>IF('Unit Types - Emission Rates'!#REF!=0,"",'Unit Types - Emission Rates'!#REF!)</f>
        <v>#REF!</v>
      </c>
      <c r="D2411" s="269" t="e">
        <f>IF('Unit Types - Emission Rates'!#REF!=0,"",'Unit Types - Emission Rates'!#REF!)</f>
        <v>#REF!</v>
      </c>
      <c r="E2411" s="269" t="e">
        <f>IF('Unit Types - Emission Rates'!#REF!="","",'Unit Types - Emission Rates'!#REF!)</f>
        <v>#REF!</v>
      </c>
      <c r="F2411" s="269" t="e">
        <f>IF('Unit Types - Emission Rates'!#REF!="","",'Unit Types - Emission Rates'!#REF!)</f>
        <v>#REF!</v>
      </c>
      <c r="G2411" s="261"/>
      <c r="H2411" s="262"/>
      <c r="I2411" s="259"/>
    </row>
    <row r="2412" spans="1:9" x14ac:dyDescent="0.2">
      <c r="A2412" s="265" t="s">
        <v>433</v>
      </c>
      <c r="B2412" s="269" t="e">
        <f>IF('Unit Types - Emission Rates'!#REF!=0,"",'Unit Types - Emission Rates'!#REF!)</f>
        <v>#REF!</v>
      </c>
      <c r="C2412" s="269" t="e">
        <f>IF('Unit Types - Emission Rates'!#REF!=0,"",'Unit Types - Emission Rates'!#REF!)</f>
        <v>#REF!</v>
      </c>
      <c r="D2412" s="269" t="e">
        <f>IF('Unit Types - Emission Rates'!#REF!=0,"",'Unit Types - Emission Rates'!#REF!)</f>
        <v>#REF!</v>
      </c>
      <c r="E2412" s="269" t="e">
        <f>IF('Unit Types - Emission Rates'!#REF!="","",'Unit Types - Emission Rates'!#REF!)</f>
        <v>#REF!</v>
      </c>
      <c r="F2412" s="269" t="e">
        <f>IF('Unit Types - Emission Rates'!#REF!="","",'Unit Types - Emission Rates'!#REF!)</f>
        <v>#REF!</v>
      </c>
      <c r="G2412" s="261"/>
      <c r="H2412" s="262"/>
      <c r="I2412" s="259"/>
    </row>
    <row r="2413" spans="1:9" x14ac:dyDescent="0.2">
      <c r="A2413" s="265" t="s">
        <v>433</v>
      </c>
      <c r="B2413" s="269" t="e">
        <f>IF('Unit Types - Emission Rates'!#REF!=0,"",'Unit Types - Emission Rates'!#REF!)</f>
        <v>#REF!</v>
      </c>
      <c r="C2413" s="269" t="e">
        <f>IF('Unit Types - Emission Rates'!#REF!=0,"",'Unit Types - Emission Rates'!#REF!)</f>
        <v>#REF!</v>
      </c>
      <c r="D2413" s="269" t="e">
        <f>IF('Unit Types - Emission Rates'!#REF!=0,"",'Unit Types - Emission Rates'!#REF!)</f>
        <v>#REF!</v>
      </c>
      <c r="E2413" s="269" t="e">
        <f>IF('Unit Types - Emission Rates'!#REF!="","",'Unit Types - Emission Rates'!#REF!)</f>
        <v>#REF!</v>
      </c>
      <c r="F2413" s="269" t="e">
        <f>IF('Unit Types - Emission Rates'!#REF!="","",'Unit Types - Emission Rates'!#REF!)</f>
        <v>#REF!</v>
      </c>
      <c r="G2413" s="261"/>
      <c r="H2413" s="262"/>
      <c r="I2413" s="259"/>
    </row>
    <row r="2414" spans="1:9" x14ac:dyDescent="0.2">
      <c r="A2414" s="265" t="s">
        <v>433</v>
      </c>
      <c r="B2414" s="269" t="e">
        <f>IF('Unit Types - Emission Rates'!#REF!=0,"",'Unit Types - Emission Rates'!#REF!)</f>
        <v>#REF!</v>
      </c>
      <c r="C2414" s="269" t="e">
        <f>IF('Unit Types - Emission Rates'!#REF!=0,"",'Unit Types - Emission Rates'!#REF!)</f>
        <v>#REF!</v>
      </c>
      <c r="D2414" s="269" t="e">
        <f>IF('Unit Types - Emission Rates'!#REF!=0,"",'Unit Types - Emission Rates'!#REF!)</f>
        <v>#REF!</v>
      </c>
      <c r="E2414" s="269" t="e">
        <f>IF('Unit Types - Emission Rates'!#REF!="","",'Unit Types - Emission Rates'!#REF!)</f>
        <v>#REF!</v>
      </c>
      <c r="F2414" s="269" t="e">
        <f>IF('Unit Types - Emission Rates'!#REF!="","",'Unit Types - Emission Rates'!#REF!)</f>
        <v>#REF!</v>
      </c>
      <c r="G2414" s="261"/>
      <c r="H2414" s="262"/>
      <c r="I2414" s="259"/>
    </row>
    <row r="2415" spans="1:9" x14ac:dyDescent="0.2">
      <c r="A2415" s="265" t="s">
        <v>433</v>
      </c>
      <c r="B2415" s="269" t="e">
        <f>IF('Unit Types - Emission Rates'!#REF!=0,"",'Unit Types - Emission Rates'!#REF!)</f>
        <v>#REF!</v>
      </c>
      <c r="C2415" s="269" t="e">
        <f>IF('Unit Types - Emission Rates'!#REF!=0,"",'Unit Types - Emission Rates'!#REF!)</f>
        <v>#REF!</v>
      </c>
      <c r="D2415" s="269" t="e">
        <f>IF('Unit Types - Emission Rates'!#REF!=0,"",'Unit Types - Emission Rates'!#REF!)</f>
        <v>#REF!</v>
      </c>
      <c r="E2415" s="269" t="e">
        <f>IF('Unit Types - Emission Rates'!#REF!="","",'Unit Types - Emission Rates'!#REF!)</f>
        <v>#REF!</v>
      </c>
      <c r="F2415" s="269" t="e">
        <f>IF('Unit Types - Emission Rates'!#REF!="","",'Unit Types - Emission Rates'!#REF!)</f>
        <v>#REF!</v>
      </c>
      <c r="G2415" s="261"/>
      <c r="H2415" s="262"/>
      <c r="I2415" s="259"/>
    </row>
    <row r="2416" spans="1:9" x14ac:dyDescent="0.2">
      <c r="A2416" s="265" t="s">
        <v>433</v>
      </c>
      <c r="B2416" s="269" t="e">
        <f>IF('Unit Types - Emission Rates'!#REF!=0,"",'Unit Types - Emission Rates'!#REF!)</f>
        <v>#REF!</v>
      </c>
      <c r="C2416" s="269" t="e">
        <f>IF('Unit Types - Emission Rates'!#REF!=0,"",'Unit Types - Emission Rates'!#REF!)</f>
        <v>#REF!</v>
      </c>
      <c r="D2416" s="269" t="e">
        <f>IF('Unit Types - Emission Rates'!#REF!=0,"",'Unit Types - Emission Rates'!#REF!)</f>
        <v>#REF!</v>
      </c>
      <c r="E2416" s="269" t="e">
        <f>IF('Unit Types - Emission Rates'!#REF!="","",'Unit Types - Emission Rates'!#REF!)</f>
        <v>#REF!</v>
      </c>
      <c r="F2416" s="269" t="e">
        <f>IF('Unit Types - Emission Rates'!#REF!="","",'Unit Types - Emission Rates'!#REF!)</f>
        <v>#REF!</v>
      </c>
      <c r="G2416" s="261"/>
      <c r="H2416" s="262"/>
      <c r="I2416" s="259"/>
    </row>
    <row r="2417" spans="1:9" x14ac:dyDescent="0.2">
      <c r="A2417" s="265" t="s">
        <v>433</v>
      </c>
      <c r="B2417" s="269" t="e">
        <f>IF('Unit Types - Emission Rates'!#REF!=0,"",'Unit Types - Emission Rates'!#REF!)</f>
        <v>#REF!</v>
      </c>
      <c r="C2417" s="269" t="e">
        <f>IF('Unit Types - Emission Rates'!#REF!=0,"",'Unit Types - Emission Rates'!#REF!)</f>
        <v>#REF!</v>
      </c>
      <c r="D2417" s="269" t="e">
        <f>IF('Unit Types - Emission Rates'!#REF!=0,"",'Unit Types - Emission Rates'!#REF!)</f>
        <v>#REF!</v>
      </c>
      <c r="E2417" s="269" t="e">
        <f>IF('Unit Types - Emission Rates'!#REF!="","",'Unit Types - Emission Rates'!#REF!)</f>
        <v>#REF!</v>
      </c>
      <c r="F2417" s="269" t="e">
        <f>IF('Unit Types - Emission Rates'!#REF!="","",'Unit Types - Emission Rates'!#REF!)</f>
        <v>#REF!</v>
      </c>
      <c r="G2417" s="261"/>
      <c r="H2417" s="262"/>
      <c r="I2417" s="259"/>
    </row>
    <row r="2418" spans="1:9" x14ac:dyDescent="0.2">
      <c r="A2418" s="265" t="s">
        <v>433</v>
      </c>
      <c r="B2418" s="269" t="e">
        <f>IF('Unit Types - Emission Rates'!#REF!=0,"",'Unit Types - Emission Rates'!#REF!)</f>
        <v>#REF!</v>
      </c>
      <c r="C2418" s="269" t="e">
        <f>IF('Unit Types - Emission Rates'!#REF!=0,"",'Unit Types - Emission Rates'!#REF!)</f>
        <v>#REF!</v>
      </c>
      <c r="D2418" s="269" t="e">
        <f>IF('Unit Types - Emission Rates'!#REF!=0,"",'Unit Types - Emission Rates'!#REF!)</f>
        <v>#REF!</v>
      </c>
      <c r="E2418" s="269" t="e">
        <f>IF('Unit Types - Emission Rates'!#REF!="","",'Unit Types - Emission Rates'!#REF!)</f>
        <v>#REF!</v>
      </c>
      <c r="F2418" s="269" t="e">
        <f>IF('Unit Types - Emission Rates'!#REF!="","",'Unit Types - Emission Rates'!#REF!)</f>
        <v>#REF!</v>
      </c>
      <c r="G2418" s="261"/>
      <c r="H2418" s="262"/>
      <c r="I2418" s="259"/>
    </row>
    <row r="2419" spans="1:9" x14ac:dyDescent="0.2">
      <c r="A2419" s="265" t="s">
        <v>433</v>
      </c>
      <c r="B2419" s="269" t="e">
        <f>IF('Unit Types - Emission Rates'!#REF!=0,"",'Unit Types - Emission Rates'!#REF!)</f>
        <v>#REF!</v>
      </c>
      <c r="C2419" s="269" t="e">
        <f>IF('Unit Types - Emission Rates'!#REF!=0,"",'Unit Types - Emission Rates'!#REF!)</f>
        <v>#REF!</v>
      </c>
      <c r="D2419" s="269" t="e">
        <f>IF('Unit Types - Emission Rates'!#REF!=0,"",'Unit Types - Emission Rates'!#REF!)</f>
        <v>#REF!</v>
      </c>
      <c r="E2419" s="269" t="e">
        <f>IF('Unit Types - Emission Rates'!#REF!="","",'Unit Types - Emission Rates'!#REF!)</f>
        <v>#REF!</v>
      </c>
      <c r="F2419" s="269" t="e">
        <f>IF('Unit Types - Emission Rates'!#REF!="","",'Unit Types - Emission Rates'!#REF!)</f>
        <v>#REF!</v>
      </c>
      <c r="G2419" s="261"/>
      <c r="H2419" s="262"/>
      <c r="I2419" s="259"/>
    </row>
    <row r="2420" spans="1:9" x14ac:dyDescent="0.2">
      <c r="A2420" s="265" t="s">
        <v>433</v>
      </c>
      <c r="B2420" s="269" t="e">
        <f>IF('Unit Types - Emission Rates'!#REF!=0,"",'Unit Types - Emission Rates'!#REF!)</f>
        <v>#REF!</v>
      </c>
      <c r="C2420" s="269" t="e">
        <f>IF('Unit Types - Emission Rates'!#REF!=0,"",'Unit Types - Emission Rates'!#REF!)</f>
        <v>#REF!</v>
      </c>
      <c r="D2420" s="269" t="e">
        <f>IF('Unit Types - Emission Rates'!#REF!=0,"",'Unit Types - Emission Rates'!#REF!)</f>
        <v>#REF!</v>
      </c>
      <c r="E2420" s="269" t="e">
        <f>IF('Unit Types - Emission Rates'!#REF!="","",'Unit Types - Emission Rates'!#REF!)</f>
        <v>#REF!</v>
      </c>
      <c r="F2420" s="269" t="e">
        <f>IF('Unit Types - Emission Rates'!#REF!="","",'Unit Types - Emission Rates'!#REF!)</f>
        <v>#REF!</v>
      </c>
      <c r="G2420" s="261"/>
      <c r="H2420" s="262"/>
      <c r="I2420" s="259"/>
    </row>
    <row r="2421" spans="1:9" x14ac:dyDescent="0.2">
      <c r="A2421" s="265" t="s">
        <v>433</v>
      </c>
      <c r="B2421" s="269" t="e">
        <f>IF('Unit Types - Emission Rates'!#REF!=0,"",'Unit Types - Emission Rates'!#REF!)</f>
        <v>#REF!</v>
      </c>
      <c r="C2421" s="269" t="e">
        <f>IF('Unit Types - Emission Rates'!#REF!=0,"",'Unit Types - Emission Rates'!#REF!)</f>
        <v>#REF!</v>
      </c>
      <c r="D2421" s="269" t="e">
        <f>IF('Unit Types - Emission Rates'!#REF!=0,"",'Unit Types - Emission Rates'!#REF!)</f>
        <v>#REF!</v>
      </c>
      <c r="E2421" s="269" t="e">
        <f>IF('Unit Types - Emission Rates'!#REF!="","",'Unit Types - Emission Rates'!#REF!)</f>
        <v>#REF!</v>
      </c>
      <c r="F2421" s="269" t="e">
        <f>IF('Unit Types - Emission Rates'!#REF!="","",'Unit Types - Emission Rates'!#REF!)</f>
        <v>#REF!</v>
      </c>
      <c r="G2421" s="261"/>
      <c r="H2421" s="262"/>
      <c r="I2421" s="259"/>
    </row>
    <row r="2422" spans="1:9" x14ac:dyDescent="0.2">
      <c r="A2422" s="265" t="s">
        <v>433</v>
      </c>
      <c r="B2422" s="269" t="e">
        <f>IF('Unit Types - Emission Rates'!#REF!=0,"",'Unit Types - Emission Rates'!#REF!)</f>
        <v>#REF!</v>
      </c>
      <c r="C2422" s="269" t="e">
        <f>IF('Unit Types - Emission Rates'!#REF!=0,"",'Unit Types - Emission Rates'!#REF!)</f>
        <v>#REF!</v>
      </c>
      <c r="D2422" s="269" t="e">
        <f>IF('Unit Types - Emission Rates'!#REF!=0,"",'Unit Types - Emission Rates'!#REF!)</f>
        <v>#REF!</v>
      </c>
      <c r="E2422" s="269" t="e">
        <f>IF('Unit Types - Emission Rates'!#REF!="","",'Unit Types - Emission Rates'!#REF!)</f>
        <v>#REF!</v>
      </c>
      <c r="F2422" s="269" t="e">
        <f>IF('Unit Types - Emission Rates'!#REF!="","",'Unit Types - Emission Rates'!#REF!)</f>
        <v>#REF!</v>
      </c>
      <c r="G2422" s="261"/>
      <c r="H2422" s="262"/>
      <c r="I2422" s="259"/>
    </row>
    <row r="2423" spans="1:9" x14ac:dyDescent="0.2">
      <c r="A2423" s="265" t="s">
        <v>433</v>
      </c>
      <c r="B2423" s="269" t="e">
        <f>IF('Unit Types - Emission Rates'!#REF!=0,"",'Unit Types - Emission Rates'!#REF!)</f>
        <v>#REF!</v>
      </c>
      <c r="C2423" s="269" t="e">
        <f>IF('Unit Types - Emission Rates'!#REF!=0,"",'Unit Types - Emission Rates'!#REF!)</f>
        <v>#REF!</v>
      </c>
      <c r="D2423" s="269" t="e">
        <f>IF('Unit Types - Emission Rates'!#REF!=0,"",'Unit Types - Emission Rates'!#REF!)</f>
        <v>#REF!</v>
      </c>
      <c r="E2423" s="269" t="e">
        <f>IF('Unit Types - Emission Rates'!#REF!="","",'Unit Types - Emission Rates'!#REF!)</f>
        <v>#REF!</v>
      </c>
      <c r="F2423" s="269" t="e">
        <f>IF('Unit Types - Emission Rates'!#REF!="","",'Unit Types - Emission Rates'!#REF!)</f>
        <v>#REF!</v>
      </c>
      <c r="G2423" s="261"/>
      <c r="H2423" s="262"/>
      <c r="I2423" s="259"/>
    </row>
    <row r="2424" spans="1:9" x14ac:dyDescent="0.2">
      <c r="A2424" s="265" t="s">
        <v>433</v>
      </c>
      <c r="B2424" s="269" t="e">
        <f>IF('Unit Types - Emission Rates'!#REF!=0,"",'Unit Types - Emission Rates'!#REF!)</f>
        <v>#REF!</v>
      </c>
      <c r="C2424" s="269" t="e">
        <f>IF('Unit Types - Emission Rates'!#REF!=0,"",'Unit Types - Emission Rates'!#REF!)</f>
        <v>#REF!</v>
      </c>
      <c r="D2424" s="269" t="e">
        <f>IF('Unit Types - Emission Rates'!#REF!=0,"",'Unit Types - Emission Rates'!#REF!)</f>
        <v>#REF!</v>
      </c>
      <c r="E2424" s="269" t="e">
        <f>IF('Unit Types - Emission Rates'!#REF!="","",'Unit Types - Emission Rates'!#REF!)</f>
        <v>#REF!</v>
      </c>
      <c r="F2424" s="269" t="e">
        <f>IF('Unit Types - Emission Rates'!#REF!="","",'Unit Types - Emission Rates'!#REF!)</f>
        <v>#REF!</v>
      </c>
      <c r="G2424" s="261"/>
      <c r="H2424" s="262"/>
      <c r="I2424" s="259"/>
    </row>
    <row r="2425" spans="1:9" x14ac:dyDescent="0.2">
      <c r="A2425" s="265" t="s">
        <v>433</v>
      </c>
      <c r="B2425" s="269" t="e">
        <f>IF('Unit Types - Emission Rates'!#REF!=0,"",'Unit Types - Emission Rates'!#REF!)</f>
        <v>#REF!</v>
      </c>
      <c r="C2425" s="269" t="e">
        <f>IF('Unit Types - Emission Rates'!#REF!=0,"",'Unit Types - Emission Rates'!#REF!)</f>
        <v>#REF!</v>
      </c>
      <c r="D2425" s="269" t="e">
        <f>IF('Unit Types - Emission Rates'!#REF!=0,"",'Unit Types - Emission Rates'!#REF!)</f>
        <v>#REF!</v>
      </c>
      <c r="E2425" s="269" t="e">
        <f>IF('Unit Types - Emission Rates'!#REF!="","",'Unit Types - Emission Rates'!#REF!)</f>
        <v>#REF!</v>
      </c>
      <c r="F2425" s="269" t="e">
        <f>IF('Unit Types - Emission Rates'!#REF!="","",'Unit Types - Emission Rates'!#REF!)</f>
        <v>#REF!</v>
      </c>
      <c r="G2425" s="261"/>
      <c r="H2425" s="262"/>
      <c r="I2425" s="259"/>
    </row>
    <row r="2426" spans="1:9" x14ac:dyDescent="0.2">
      <c r="A2426" s="265" t="s">
        <v>433</v>
      </c>
      <c r="B2426" s="269" t="e">
        <f>IF('Unit Types - Emission Rates'!#REF!=0,"",'Unit Types - Emission Rates'!#REF!)</f>
        <v>#REF!</v>
      </c>
      <c r="C2426" s="269" t="e">
        <f>IF('Unit Types - Emission Rates'!#REF!=0,"",'Unit Types - Emission Rates'!#REF!)</f>
        <v>#REF!</v>
      </c>
      <c r="D2426" s="269" t="e">
        <f>IF('Unit Types - Emission Rates'!#REF!=0,"",'Unit Types - Emission Rates'!#REF!)</f>
        <v>#REF!</v>
      </c>
      <c r="E2426" s="269" t="e">
        <f>IF('Unit Types - Emission Rates'!#REF!="","",'Unit Types - Emission Rates'!#REF!)</f>
        <v>#REF!</v>
      </c>
      <c r="F2426" s="269" t="e">
        <f>IF('Unit Types - Emission Rates'!#REF!="","",'Unit Types - Emission Rates'!#REF!)</f>
        <v>#REF!</v>
      </c>
      <c r="G2426" s="261"/>
      <c r="H2426" s="262"/>
      <c r="I2426" s="259"/>
    </row>
    <row r="2427" spans="1:9" x14ac:dyDescent="0.2">
      <c r="A2427" s="265" t="s">
        <v>433</v>
      </c>
      <c r="B2427" s="269" t="e">
        <f>IF('Unit Types - Emission Rates'!#REF!=0,"",'Unit Types - Emission Rates'!#REF!)</f>
        <v>#REF!</v>
      </c>
      <c r="C2427" s="269" t="e">
        <f>IF('Unit Types - Emission Rates'!#REF!=0,"",'Unit Types - Emission Rates'!#REF!)</f>
        <v>#REF!</v>
      </c>
      <c r="D2427" s="269" t="e">
        <f>IF('Unit Types - Emission Rates'!#REF!=0,"",'Unit Types - Emission Rates'!#REF!)</f>
        <v>#REF!</v>
      </c>
      <c r="E2427" s="269" t="e">
        <f>IF('Unit Types - Emission Rates'!#REF!="","",'Unit Types - Emission Rates'!#REF!)</f>
        <v>#REF!</v>
      </c>
      <c r="F2427" s="269" t="e">
        <f>IF('Unit Types - Emission Rates'!#REF!="","",'Unit Types - Emission Rates'!#REF!)</f>
        <v>#REF!</v>
      </c>
      <c r="G2427" s="261"/>
      <c r="H2427" s="262"/>
      <c r="I2427" s="259"/>
    </row>
    <row r="2428" spans="1:9" x14ac:dyDescent="0.2">
      <c r="A2428" s="265" t="s">
        <v>433</v>
      </c>
      <c r="B2428" s="269" t="e">
        <f>IF('Unit Types - Emission Rates'!#REF!=0,"",'Unit Types - Emission Rates'!#REF!)</f>
        <v>#REF!</v>
      </c>
      <c r="C2428" s="269" t="e">
        <f>IF('Unit Types - Emission Rates'!#REF!=0,"",'Unit Types - Emission Rates'!#REF!)</f>
        <v>#REF!</v>
      </c>
      <c r="D2428" s="269" t="e">
        <f>IF('Unit Types - Emission Rates'!#REF!=0,"",'Unit Types - Emission Rates'!#REF!)</f>
        <v>#REF!</v>
      </c>
      <c r="E2428" s="269" t="e">
        <f>IF('Unit Types - Emission Rates'!#REF!="","",'Unit Types - Emission Rates'!#REF!)</f>
        <v>#REF!</v>
      </c>
      <c r="F2428" s="269" t="e">
        <f>IF('Unit Types - Emission Rates'!#REF!="","",'Unit Types - Emission Rates'!#REF!)</f>
        <v>#REF!</v>
      </c>
      <c r="G2428" s="261"/>
      <c r="H2428" s="262"/>
      <c r="I2428" s="259"/>
    </row>
    <row r="2429" spans="1:9" x14ac:dyDescent="0.2">
      <c r="A2429" s="265" t="s">
        <v>433</v>
      </c>
      <c r="B2429" s="269" t="e">
        <f>IF('Unit Types - Emission Rates'!#REF!=0,"",'Unit Types - Emission Rates'!#REF!)</f>
        <v>#REF!</v>
      </c>
      <c r="C2429" s="269" t="e">
        <f>IF('Unit Types - Emission Rates'!#REF!=0,"",'Unit Types - Emission Rates'!#REF!)</f>
        <v>#REF!</v>
      </c>
      <c r="D2429" s="269" t="e">
        <f>IF('Unit Types - Emission Rates'!#REF!=0,"",'Unit Types - Emission Rates'!#REF!)</f>
        <v>#REF!</v>
      </c>
      <c r="E2429" s="269" t="e">
        <f>IF('Unit Types - Emission Rates'!#REF!="","",'Unit Types - Emission Rates'!#REF!)</f>
        <v>#REF!</v>
      </c>
      <c r="F2429" s="269" t="e">
        <f>IF('Unit Types - Emission Rates'!#REF!="","",'Unit Types - Emission Rates'!#REF!)</f>
        <v>#REF!</v>
      </c>
      <c r="G2429" s="261"/>
      <c r="H2429" s="262"/>
      <c r="I2429" s="259"/>
    </row>
    <row r="2430" spans="1:9" x14ac:dyDescent="0.2">
      <c r="A2430" s="265" t="s">
        <v>433</v>
      </c>
      <c r="B2430" s="269" t="e">
        <f>IF('Unit Types - Emission Rates'!#REF!=0,"",'Unit Types - Emission Rates'!#REF!)</f>
        <v>#REF!</v>
      </c>
      <c r="C2430" s="269" t="e">
        <f>IF('Unit Types - Emission Rates'!#REF!=0,"",'Unit Types - Emission Rates'!#REF!)</f>
        <v>#REF!</v>
      </c>
      <c r="D2430" s="269" t="e">
        <f>IF('Unit Types - Emission Rates'!#REF!=0,"",'Unit Types - Emission Rates'!#REF!)</f>
        <v>#REF!</v>
      </c>
      <c r="E2430" s="269" t="e">
        <f>IF('Unit Types - Emission Rates'!#REF!="","",'Unit Types - Emission Rates'!#REF!)</f>
        <v>#REF!</v>
      </c>
      <c r="F2430" s="269" t="e">
        <f>IF('Unit Types - Emission Rates'!#REF!="","",'Unit Types - Emission Rates'!#REF!)</f>
        <v>#REF!</v>
      </c>
      <c r="G2430" s="261"/>
      <c r="H2430" s="262"/>
      <c r="I2430" s="259"/>
    </row>
    <row r="2431" spans="1:9" x14ac:dyDescent="0.2">
      <c r="A2431" s="265" t="s">
        <v>433</v>
      </c>
      <c r="B2431" s="269" t="e">
        <f>IF('Unit Types - Emission Rates'!#REF!=0,"",'Unit Types - Emission Rates'!#REF!)</f>
        <v>#REF!</v>
      </c>
      <c r="C2431" s="269" t="e">
        <f>IF('Unit Types - Emission Rates'!#REF!=0,"",'Unit Types - Emission Rates'!#REF!)</f>
        <v>#REF!</v>
      </c>
      <c r="D2431" s="269" t="e">
        <f>IF('Unit Types - Emission Rates'!#REF!=0,"",'Unit Types - Emission Rates'!#REF!)</f>
        <v>#REF!</v>
      </c>
      <c r="E2431" s="269" t="e">
        <f>IF('Unit Types - Emission Rates'!#REF!="","",'Unit Types - Emission Rates'!#REF!)</f>
        <v>#REF!</v>
      </c>
      <c r="F2431" s="269" t="e">
        <f>IF('Unit Types - Emission Rates'!#REF!="","",'Unit Types - Emission Rates'!#REF!)</f>
        <v>#REF!</v>
      </c>
      <c r="G2431" s="261"/>
      <c r="H2431" s="262"/>
      <c r="I2431" s="259"/>
    </row>
    <row r="2432" spans="1:9" x14ac:dyDescent="0.2">
      <c r="A2432" s="265" t="s">
        <v>433</v>
      </c>
      <c r="B2432" s="269" t="e">
        <f>IF('Unit Types - Emission Rates'!#REF!=0,"",'Unit Types - Emission Rates'!#REF!)</f>
        <v>#REF!</v>
      </c>
      <c r="C2432" s="269" t="e">
        <f>IF('Unit Types - Emission Rates'!#REF!=0,"",'Unit Types - Emission Rates'!#REF!)</f>
        <v>#REF!</v>
      </c>
      <c r="D2432" s="269" t="e">
        <f>IF('Unit Types - Emission Rates'!#REF!=0,"",'Unit Types - Emission Rates'!#REF!)</f>
        <v>#REF!</v>
      </c>
      <c r="E2432" s="269" t="e">
        <f>IF('Unit Types - Emission Rates'!#REF!="","",'Unit Types - Emission Rates'!#REF!)</f>
        <v>#REF!</v>
      </c>
      <c r="F2432" s="269" t="e">
        <f>IF('Unit Types - Emission Rates'!#REF!="","",'Unit Types - Emission Rates'!#REF!)</f>
        <v>#REF!</v>
      </c>
      <c r="G2432" s="261"/>
      <c r="H2432" s="262"/>
      <c r="I2432" s="259"/>
    </row>
    <row r="2433" spans="1:9" x14ac:dyDescent="0.2">
      <c r="A2433" s="265" t="s">
        <v>433</v>
      </c>
      <c r="B2433" s="269" t="e">
        <f>IF('Unit Types - Emission Rates'!#REF!=0,"",'Unit Types - Emission Rates'!#REF!)</f>
        <v>#REF!</v>
      </c>
      <c r="C2433" s="269" t="e">
        <f>IF('Unit Types - Emission Rates'!#REF!=0,"",'Unit Types - Emission Rates'!#REF!)</f>
        <v>#REF!</v>
      </c>
      <c r="D2433" s="269" t="e">
        <f>IF('Unit Types - Emission Rates'!#REF!=0,"",'Unit Types - Emission Rates'!#REF!)</f>
        <v>#REF!</v>
      </c>
      <c r="E2433" s="269" t="e">
        <f>IF('Unit Types - Emission Rates'!#REF!="","",'Unit Types - Emission Rates'!#REF!)</f>
        <v>#REF!</v>
      </c>
      <c r="F2433" s="269" t="e">
        <f>IF('Unit Types - Emission Rates'!#REF!="","",'Unit Types - Emission Rates'!#REF!)</f>
        <v>#REF!</v>
      </c>
      <c r="G2433" s="261"/>
      <c r="H2433" s="262"/>
      <c r="I2433" s="259"/>
    </row>
    <row r="2434" spans="1:9" x14ac:dyDescent="0.2">
      <c r="A2434" s="265" t="s">
        <v>433</v>
      </c>
      <c r="B2434" s="269" t="e">
        <f>IF('Unit Types - Emission Rates'!#REF!=0,"",'Unit Types - Emission Rates'!#REF!)</f>
        <v>#REF!</v>
      </c>
      <c r="C2434" s="269" t="e">
        <f>IF('Unit Types - Emission Rates'!#REF!=0,"",'Unit Types - Emission Rates'!#REF!)</f>
        <v>#REF!</v>
      </c>
      <c r="D2434" s="269" t="e">
        <f>IF('Unit Types - Emission Rates'!#REF!=0,"",'Unit Types - Emission Rates'!#REF!)</f>
        <v>#REF!</v>
      </c>
      <c r="E2434" s="269" t="e">
        <f>IF('Unit Types - Emission Rates'!#REF!="","",'Unit Types - Emission Rates'!#REF!)</f>
        <v>#REF!</v>
      </c>
      <c r="F2434" s="269" t="e">
        <f>IF('Unit Types - Emission Rates'!#REF!="","",'Unit Types - Emission Rates'!#REF!)</f>
        <v>#REF!</v>
      </c>
      <c r="G2434" s="261"/>
      <c r="H2434" s="262"/>
      <c r="I2434" s="259"/>
    </row>
    <row r="2435" spans="1:9" x14ac:dyDescent="0.2">
      <c r="A2435" s="265" t="s">
        <v>433</v>
      </c>
      <c r="B2435" s="269" t="e">
        <f>IF('Unit Types - Emission Rates'!#REF!=0,"",'Unit Types - Emission Rates'!#REF!)</f>
        <v>#REF!</v>
      </c>
      <c r="C2435" s="269" t="e">
        <f>IF('Unit Types - Emission Rates'!#REF!=0,"",'Unit Types - Emission Rates'!#REF!)</f>
        <v>#REF!</v>
      </c>
      <c r="D2435" s="269" t="e">
        <f>IF('Unit Types - Emission Rates'!#REF!=0,"",'Unit Types - Emission Rates'!#REF!)</f>
        <v>#REF!</v>
      </c>
      <c r="E2435" s="269" t="e">
        <f>IF('Unit Types - Emission Rates'!#REF!="","",'Unit Types - Emission Rates'!#REF!)</f>
        <v>#REF!</v>
      </c>
      <c r="F2435" s="269" t="e">
        <f>IF('Unit Types - Emission Rates'!#REF!="","",'Unit Types - Emission Rates'!#REF!)</f>
        <v>#REF!</v>
      </c>
      <c r="G2435" s="261"/>
      <c r="H2435" s="262"/>
      <c r="I2435" s="259"/>
    </row>
    <row r="2436" spans="1:9" x14ac:dyDescent="0.2">
      <c r="A2436" s="265" t="s">
        <v>433</v>
      </c>
      <c r="B2436" s="269" t="e">
        <f>IF('Unit Types - Emission Rates'!#REF!=0,"",'Unit Types - Emission Rates'!#REF!)</f>
        <v>#REF!</v>
      </c>
      <c r="C2436" s="269" t="e">
        <f>IF('Unit Types - Emission Rates'!#REF!=0,"",'Unit Types - Emission Rates'!#REF!)</f>
        <v>#REF!</v>
      </c>
      <c r="D2436" s="269" t="e">
        <f>IF('Unit Types - Emission Rates'!#REF!=0,"",'Unit Types - Emission Rates'!#REF!)</f>
        <v>#REF!</v>
      </c>
      <c r="E2436" s="269" t="e">
        <f>IF('Unit Types - Emission Rates'!#REF!="","",'Unit Types - Emission Rates'!#REF!)</f>
        <v>#REF!</v>
      </c>
      <c r="F2436" s="269" t="e">
        <f>IF('Unit Types - Emission Rates'!#REF!="","",'Unit Types - Emission Rates'!#REF!)</f>
        <v>#REF!</v>
      </c>
      <c r="G2436" s="261"/>
      <c r="H2436" s="262"/>
      <c r="I2436" s="259"/>
    </row>
    <row r="2437" spans="1:9" x14ac:dyDescent="0.2">
      <c r="A2437" s="265" t="s">
        <v>433</v>
      </c>
      <c r="B2437" s="269" t="e">
        <f>IF('Unit Types - Emission Rates'!#REF!=0,"",'Unit Types - Emission Rates'!#REF!)</f>
        <v>#REF!</v>
      </c>
      <c r="C2437" s="269" t="e">
        <f>IF('Unit Types - Emission Rates'!#REF!=0,"",'Unit Types - Emission Rates'!#REF!)</f>
        <v>#REF!</v>
      </c>
      <c r="D2437" s="269" t="e">
        <f>IF('Unit Types - Emission Rates'!#REF!=0,"",'Unit Types - Emission Rates'!#REF!)</f>
        <v>#REF!</v>
      </c>
      <c r="E2437" s="269" t="e">
        <f>IF('Unit Types - Emission Rates'!#REF!="","",'Unit Types - Emission Rates'!#REF!)</f>
        <v>#REF!</v>
      </c>
      <c r="F2437" s="269" t="e">
        <f>IF('Unit Types - Emission Rates'!#REF!="","",'Unit Types - Emission Rates'!#REF!)</f>
        <v>#REF!</v>
      </c>
      <c r="G2437" s="261"/>
      <c r="H2437" s="262"/>
      <c r="I2437" s="259"/>
    </row>
    <row r="2438" spans="1:9" x14ac:dyDescent="0.2">
      <c r="A2438" s="265" t="s">
        <v>433</v>
      </c>
      <c r="B2438" s="269" t="e">
        <f>IF('Unit Types - Emission Rates'!#REF!=0,"",'Unit Types - Emission Rates'!#REF!)</f>
        <v>#REF!</v>
      </c>
      <c r="C2438" s="269" t="e">
        <f>IF('Unit Types - Emission Rates'!#REF!=0,"",'Unit Types - Emission Rates'!#REF!)</f>
        <v>#REF!</v>
      </c>
      <c r="D2438" s="269" t="e">
        <f>IF('Unit Types - Emission Rates'!#REF!=0,"",'Unit Types - Emission Rates'!#REF!)</f>
        <v>#REF!</v>
      </c>
      <c r="E2438" s="269" t="e">
        <f>IF('Unit Types - Emission Rates'!#REF!="","",'Unit Types - Emission Rates'!#REF!)</f>
        <v>#REF!</v>
      </c>
      <c r="F2438" s="269" t="e">
        <f>IF('Unit Types - Emission Rates'!#REF!="","",'Unit Types - Emission Rates'!#REF!)</f>
        <v>#REF!</v>
      </c>
      <c r="G2438" s="261"/>
      <c r="H2438" s="262"/>
      <c r="I2438" s="259"/>
    </row>
    <row r="2439" spans="1:9" x14ac:dyDescent="0.2">
      <c r="A2439" s="265" t="s">
        <v>433</v>
      </c>
      <c r="B2439" s="269" t="e">
        <f>IF('Unit Types - Emission Rates'!#REF!=0,"",'Unit Types - Emission Rates'!#REF!)</f>
        <v>#REF!</v>
      </c>
      <c r="C2439" s="269" t="e">
        <f>IF('Unit Types - Emission Rates'!#REF!=0,"",'Unit Types - Emission Rates'!#REF!)</f>
        <v>#REF!</v>
      </c>
      <c r="D2439" s="269" t="e">
        <f>IF('Unit Types - Emission Rates'!#REF!=0,"",'Unit Types - Emission Rates'!#REF!)</f>
        <v>#REF!</v>
      </c>
      <c r="E2439" s="269" t="e">
        <f>IF('Unit Types - Emission Rates'!#REF!="","",'Unit Types - Emission Rates'!#REF!)</f>
        <v>#REF!</v>
      </c>
      <c r="F2439" s="269" t="e">
        <f>IF('Unit Types - Emission Rates'!#REF!="","",'Unit Types - Emission Rates'!#REF!)</f>
        <v>#REF!</v>
      </c>
      <c r="G2439" s="261"/>
      <c r="H2439" s="262"/>
      <c r="I2439" s="259"/>
    </row>
    <row r="2440" spans="1:9" x14ac:dyDescent="0.2">
      <c r="A2440" s="265" t="s">
        <v>433</v>
      </c>
      <c r="B2440" s="269" t="e">
        <f>IF('Unit Types - Emission Rates'!#REF!=0,"",'Unit Types - Emission Rates'!#REF!)</f>
        <v>#REF!</v>
      </c>
      <c r="C2440" s="269" t="e">
        <f>IF('Unit Types - Emission Rates'!#REF!=0,"",'Unit Types - Emission Rates'!#REF!)</f>
        <v>#REF!</v>
      </c>
      <c r="D2440" s="269" t="e">
        <f>IF('Unit Types - Emission Rates'!#REF!=0,"",'Unit Types - Emission Rates'!#REF!)</f>
        <v>#REF!</v>
      </c>
      <c r="E2440" s="269" t="e">
        <f>IF('Unit Types - Emission Rates'!#REF!="","",'Unit Types - Emission Rates'!#REF!)</f>
        <v>#REF!</v>
      </c>
      <c r="F2440" s="269" t="e">
        <f>IF('Unit Types - Emission Rates'!#REF!="","",'Unit Types - Emission Rates'!#REF!)</f>
        <v>#REF!</v>
      </c>
      <c r="G2440" s="261"/>
      <c r="H2440" s="262"/>
      <c r="I2440" s="259"/>
    </row>
    <row r="2441" spans="1:9" x14ac:dyDescent="0.2">
      <c r="A2441" s="265" t="s">
        <v>433</v>
      </c>
      <c r="B2441" s="269" t="e">
        <f>IF('Unit Types - Emission Rates'!#REF!=0,"",'Unit Types - Emission Rates'!#REF!)</f>
        <v>#REF!</v>
      </c>
      <c r="C2441" s="269" t="e">
        <f>IF('Unit Types - Emission Rates'!#REF!=0,"",'Unit Types - Emission Rates'!#REF!)</f>
        <v>#REF!</v>
      </c>
      <c r="D2441" s="269" t="e">
        <f>IF('Unit Types - Emission Rates'!#REF!=0,"",'Unit Types - Emission Rates'!#REF!)</f>
        <v>#REF!</v>
      </c>
      <c r="E2441" s="269" t="e">
        <f>IF('Unit Types - Emission Rates'!#REF!="","",'Unit Types - Emission Rates'!#REF!)</f>
        <v>#REF!</v>
      </c>
      <c r="F2441" s="269" t="e">
        <f>IF('Unit Types - Emission Rates'!#REF!="","",'Unit Types - Emission Rates'!#REF!)</f>
        <v>#REF!</v>
      </c>
      <c r="G2441" s="261"/>
      <c r="H2441" s="262"/>
      <c r="I2441" s="259"/>
    </row>
    <row r="2442" spans="1:9" x14ac:dyDescent="0.2">
      <c r="A2442" s="265" t="s">
        <v>433</v>
      </c>
      <c r="B2442" s="269" t="e">
        <f>IF('Unit Types - Emission Rates'!#REF!=0,"",'Unit Types - Emission Rates'!#REF!)</f>
        <v>#REF!</v>
      </c>
      <c r="C2442" s="269" t="e">
        <f>IF('Unit Types - Emission Rates'!#REF!=0,"",'Unit Types - Emission Rates'!#REF!)</f>
        <v>#REF!</v>
      </c>
      <c r="D2442" s="269" t="e">
        <f>IF('Unit Types - Emission Rates'!#REF!=0,"",'Unit Types - Emission Rates'!#REF!)</f>
        <v>#REF!</v>
      </c>
      <c r="E2442" s="269" t="e">
        <f>IF('Unit Types - Emission Rates'!#REF!="","",'Unit Types - Emission Rates'!#REF!)</f>
        <v>#REF!</v>
      </c>
      <c r="F2442" s="269" t="e">
        <f>IF('Unit Types - Emission Rates'!#REF!="","",'Unit Types - Emission Rates'!#REF!)</f>
        <v>#REF!</v>
      </c>
      <c r="G2442" s="261"/>
      <c r="H2442" s="262"/>
      <c r="I2442" s="259"/>
    </row>
    <row r="2443" spans="1:9" x14ac:dyDescent="0.2">
      <c r="A2443" s="265" t="s">
        <v>433</v>
      </c>
      <c r="B2443" s="269" t="e">
        <f>IF('Unit Types - Emission Rates'!#REF!=0,"",'Unit Types - Emission Rates'!#REF!)</f>
        <v>#REF!</v>
      </c>
      <c r="C2443" s="269" t="e">
        <f>IF('Unit Types - Emission Rates'!#REF!=0,"",'Unit Types - Emission Rates'!#REF!)</f>
        <v>#REF!</v>
      </c>
      <c r="D2443" s="269" t="e">
        <f>IF('Unit Types - Emission Rates'!#REF!=0,"",'Unit Types - Emission Rates'!#REF!)</f>
        <v>#REF!</v>
      </c>
      <c r="E2443" s="269" t="e">
        <f>IF('Unit Types - Emission Rates'!#REF!="","",'Unit Types - Emission Rates'!#REF!)</f>
        <v>#REF!</v>
      </c>
      <c r="F2443" s="269" t="e">
        <f>IF('Unit Types - Emission Rates'!#REF!="","",'Unit Types - Emission Rates'!#REF!)</f>
        <v>#REF!</v>
      </c>
      <c r="G2443" s="261"/>
      <c r="H2443" s="262"/>
      <c r="I2443" s="259"/>
    </row>
    <row r="2444" spans="1:9" x14ac:dyDescent="0.2">
      <c r="A2444" s="265" t="s">
        <v>433</v>
      </c>
      <c r="B2444" s="269" t="e">
        <f>IF('Unit Types - Emission Rates'!#REF!=0,"",'Unit Types - Emission Rates'!#REF!)</f>
        <v>#REF!</v>
      </c>
      <c r="C2444" s="269" t="e">
        <f>IF('Unit Types - Emission Rates'!#REF!=0,"",'Unit Types - Emission Rates'!#REF!)</f>
        <v>#REF!</v>
      </c>
      <c r="D2444" s="269" t="e">
        <f>IF('Unit Types - Emission Rates'!#REF!=0,"",'Unit Types - Emission Rates'!#REF!)</f>
        <v>#REF!</v>
      </c>
      <c r="E2444" s="269" t="e">
        <f>IF('Unit Types - Emission Rates'!#REF!="","",'Unit Types - Emission Rates'!#REF!)</f>
        <v>#REF!</v>
      </c>
      <c r="F2444" s="269" t="e">
        <f>IF('Unit Types - Emission Rates'!#REF!="","",'Unit Types - Emission Rates'!#REF!)</f>
        <v>#REF!</v>
      </c>
      <c r="G2444" s="261"/>
      <c r="H2444" s="262"/>
      <c r="I2444" s="259"/>
    </row>
    <row r="2445" spans="1:9" x14ac:dyDescent="0.2">
      <c r="A2445" s="265" t="s">
        <v>433</v>
      </c>
      <c r="B2445" s="269" t="e">
        <f>IF('Unit Types - Emission Rates'!#REF!=0,"",'Unit Types - Emission Rates'!#REF!)</f>
        <v>#REF!</v>
      </c>
      <c r="C2445" s="269" t="e">
        <f>IF('Unit Types - Emission Rates'!#REF!=0,"",'Unit Types - Emission Rates'!#REF!)</f>
        <v>#REF!</v>
      </c>
      <c r="D2445" s="269" t="e">
        <f>IF('Unit Types - Emission Rates'!#REF!=0,"",'Unit Types - Emission Rates'!#REF!)</f>
        <v>#REF!</v>
      </c>
      <c r="E2445" s="269" t="e">
        <f>IF('Unit Types - Emission Rates'!#REF!="","",'Unit Types - Emission Rates'!#REF!)</f>
        <v>#REF!</v>
      </c>
      <c r="F2445" s="269" t="e">
        <f>IF('Unit Types - Emission Rates'!#REF!="","",'Unit Types - Emission Rates'!#REF!)</f>
        <v>#REF!</v>
      </c>
      <c r="G2445" s="261"/>
      <c r="H2445" s="262"/>
      <c r="I2445" s="259"/>
    </row>
    <row r="2446" spans="1:9" x14ac:dyDescent="0.2">
      <c r="A2446" s="265" t="s">
        <v>433</v>
      </c>
      <c r="B2446" s="269" t="e">
        <f>IF('Unit Types - Emission Rates'!#REF!=0,"",'Unit Types - Emission Rates'!#REF!)</f>
        <v>#REF!</v>
      </c>
      <c r="C2446" s="269" t="e">
        <f>IF('Unit Types - Emission Rates'!#REF!=0,"",'Unit Types - Emission Rates'!#REF!)</f>
        <v>#REF!</v>
      </c>
      <c r="D2446" s="269" t="e">
        <f>IF('Unit Types - Emission Rates'!#REF!=0,"",'Unit Types - Emission Rates'!#REF!)</f>
        <v>#REF!</v>
      </c>
      <c r="E2446" s="269" t="e">
        <f>IF('Unit Types - Emission Rates'!#REF!="","",'Unit Types - Emission Rates'!#REF!)</f>
        <v>#REF!</v>
      </c>
      <c r="F2446" s="269" t="e">
        <f>IF('Unit Types - Emission Rates'!#REF!="","",'Unit Types - Emission Rates'!#REF!)</f>
        <v>#REF!</v>
      </c>
      <c r="G2446" s="261"/>
      <c r="H2446" s="262"/>
      <c r="I2446" s="259"/>
    </row>
    <row r="2447" spans="1:9" x14ac:dyDescent="0.2">
      <c r="A2447" s="265" t="s">
        <v>433</v>
      </c>
      <c r="B2447" s="269" t="e">
        <f>IF('Unit Types - Emission Rates'!#REF!=0,"",'Unit Types - Emission Rates'!#REF!)</f>
        <v>#REF!</v>
      </c>
      <c r="C2447" s="269" t="e">
        <f>IF('Unit Types - Emission Rates'!#REF!=0,"",'Unit Types - Emission Rates'!#REF!)</f>
        <v>#REF!</v>
      </c>
      <c r="D2447" s="269" t="e">
        <f>IF('Unit Types - Emission Rates'!#REF!=0,"",'Unit Types - Emission Rates'!#REF!)</f>
        <v>#REF!</v>
      </c>
      <c r="E2447" s="269" t="e">
        <f>IF('Unit Types - Emission Rates'!#REF!="","",'Unit Types - Emission Rates'!#REF!)</f>
        <v>#REF!</v>
      </c>
      <c r="F2447" s="269" t="e">
        <f>IF('Unit Types - Emission Rates'!#REF!="","",'Unit Types - Emission Rates'!#REF!)</f>
        <v>#REF!</v>
      </c>
      <c r="G2447" s="261"/>
      <c r="H2447" s="262"/>
      <c r="I2447" s="259"/>
    </row>
    <row r="2448" spans="1:9" x14ac:dyDescent="0.2">
      <c r="A2448" s="265" t="s">
        <v>433</v>
      </c>
      <c r="B2448" s="269" t="e">
        <f>IF('Unit Types - Emission Rates'!#REF!=0,"",'Unit Types - Emission Rates'!#REF!)</f>
        <v>#REF!</v>
      </c>
      <c r="C2448" s="269" t="e">
        <f>IF('Unit Types - Emission Rates'!#REF!=0,"",'Unit Types - Emission Rates'!#REF!)</f>
        <v>#REF!</v>
      </c>
      <c r="D2448" s="269" t="e">
        <f>IF('Unit Types - Emission Rates'!#REF!=0,"",'Unit Types - Emission Rates'!#REF!)</f>
        <v>#REF!</v>
      </c>
      <c r="E2448" s="269" t="e">
        <f>IF('Unit Types - Emission Rates'!#REF!="","",'Unit Types - Emission Rates'!#REF!)</f>
        <v>#REF!</v>
      </c>
      <c r="F2448" s="269" t="e">
        <f>IF('Unit Types - Emission Rates'!#REF!="","",'Unit Types - Emission Rates'!#REF!)</f>
        <v>#REF!</v>
      </c>
      <c r="G2448" s="261"/>
      <c r="H2448" s="262"/>
      <c r="I2448" s="259"/>
    </row>
    <row r="2449" spans="1:9" x14ac:dyDescent="0.2">
      <c r="A2449" s="265" t="s">
        <v>433</v>
      </c>
      <c r="B2449" s="269" t="e">
        <f>IF('Unit Types - Emission Rates'!#REF!=0,"",'Unit Types - Emission Rates'!#REF!)</f>
        <v>#REF!</v>
      </c>
      <c r="C2449" s="269" t="e">
        <f>IF('Unit Types - Emission Rates'!#REF!=0,"",'Unit Types - Emission Rates'!#REF!)</f>
        <v>#REF!</v>
      </c>
      <c r="D2449" s="269" t="e">
        <f>IF('Unit Types - Emission Rates'!#REF!=0,"",'Unit Types - Emission Rates'!#REF!)</f>
        <v>#REF!</v>
      </c>
      <c r="E2449" s="269" t="e">
        <f>IF('Unit Types - Emission Rates'!#REF!="","",'Unit Types - Emission Rates'!#REF!)</f>
        <v>#REF!</v>
      </c>
      <c r="F2449" s="269" t="e">
        <f>IF('Unit Types - Emission Rates'!#REF!="","",'Unit Types - Emission Rates'!#REF!)</f>
        <v>#REF!</v>
      </c>
      <c r="G2449" s="261"/>
      <c r="H2449" s="262"/>
      <c r="I2449" s="259"/>
    </row>
    <row r="2450" spans="1:9" x14ac:dyDescent="0.2">
      <c r="A2450" s="265" t="s">
        <v>433</v>
      </c>
      <c r="B2450" s="269" t="e">
        <f>IF('Unit Types - Emission Rates'!#REF!=0,"",'Unit Types - Emission Rates'!#REF!)</f>
        <v>#REF!</v>
      </c>
      <c r="C2450" s="269" t="e">
        <f>IF('Unit Types - Emission Rates'!#REF!=0,"",'Unit Types - Emission Rates'!#REF!)</f>
        <v>#REF!</v>
      </c>
      <c r="D2450" s="269" t="e">
        <f>IF('Unit Types - Emission Rates'!#REF!=0,"",'Unit Types - Emission Rates'!#REF!)</f>
        <v>#REF!</v>
      </c>
      <c r="E2450" s="269" t="e">
        <f>IF('Unit Types - Emission Rates'!#REF!="","",'Unit Types - Emission Rates'!#REF!)</f>
        <v>#REF!</v>
      </c>
      <c r="F2450" s="269" t="e">
        <f>IF('Unit Types - Emission Rates'!#REF!="","",'Unit Types - Emission Rates'!#REF!)</f>
        <v>#REF!</v>
      </c>
      <c r="G2450" s="261"/>
      <c r="H2450" s="262"/>
      <c r="I2450" s="259"/>
    </row>
    <row r="2451" spans="1:9" x14ac:dyDescent="0.2">
      <c r="A2451" s="265" t="s">
        <v>433</v>
      </c>
      <c r="B2451" s="269" t="e">
        <f>IF('Unit Types - Emission Rates'!#REF!=0,"",'Unit Types - Emission Rates'!#REF!)</f>
        <v>#REF!</v>
      </c>
      <c r="C2451" s="269" t="e">
        <f>IF('Unit Types - Emission Rates'!#REF!=0,"",'Unit Types - Emission Rates'!#REF!)</f>
        <v>#REF!</v>
      </c>
      <c r="D2451" s="269" t="e">
        <f>IF('Unit Types - Emission Rates'!#REF!=0,"",'Unit Types - Emission Rates'!#REF!)</f>
        <v>#REF!</v>
      </c>
      <c r="E2451" s="269" t="e">
        <f>IF('Unit Types - Emission Rates'!#REF!="","",'Unit Types - Emission Rates'!#REF!)</f>
        <v>#REF!</v>
      </c>
      <c r="F2451" s="269" t="e">
        <f>IF('Unit Types - Emission Rates'!#REF!="","",'Unit Types - Emission Rates'!#REF!)</f>
        <v>#REF!</v>
      </c>
      <c r="G2451" s="261"/>
      <c r="H2451" s="262"/>
      <c r="I2451" s="259"/>
    </row>
    <row r="2452" spans="1:9" x14ac:dyDescent="0.2">
      <c r="A2452" s="265" t="s">
        <v>433</v>
      </c>
      <c r="B2452" s="269" t="e">
        <f>IF('Unit Types - Emission Rates'!#REF!=0,"",'Unit Types - Emission Rates'!#REF!)</f>
        <v>#REF!</v>
      </c>
      <c r="C2452" s="269" t="e">
        <f>IF('Unit Types - Emission Rates'!#REF!=0,"",'Unit Types - Emission Rates'!#REF!)</f>
        <v>#REF!</v>
      </c>
      <c r="D2452" s="269" t="e">
        <f>IF('Unit Types - Emission Rates'!#REF!=0,"",'Unit Types - Emission Rates'!#REF!)</f>
        <v>#REF!</v>
      </c>
      <c r="E2452" s="269" t="e">
        <f>IF('Unit Types - Emission Rates'!#REF!="","",'Unit Types - Emission Rates'!#REF!)</f>
        <v>#REF!</v>
      </c>
      <c r="F2452" s="269" t="e">
        <f>IF('Unit Types - Emission Rates'!#REF!="","",'Unit Types - Emission Rates'!#REF!)</f>
        <v>#REF!</v>
      </c>
      <c r="G2452" s="261"/>
      <c r="H2452" s="262"/>
      <c r="I2452" s="259"/>
    </row>
    <row r="2453" spans="1:9" x14ac:dyDescent="0.2">
      <c r="A2453" s="265" t="s">
        <v>433</v>
      </c>
      <c r="B2453" s="269" t="e">
        <f>IF('Unit Types - Emission Rates'!#REF!=0,"",'Unit Types - Emission Rates'!#REF!)</f>
        <v>#REF!</v>
      </c>
      <c r="C2453" s="269" t="e">
        <f>IF('Unit Types - Emission Rates'!#REF!=0,"",'Unit Types - Emission Rates'!#REF!)</f>
        <v>#REF!</v>
      </c>
      <c r="D2453" s="269" t="e">
        <f>IF('Unit Types - Emission Rates'!#REF!=0,"",'Unit Types - Emission Rates'!#REF!)</f>
        <v>#REF!</v>
      </c>
      <c r="E2453" s="269" t="e">
        <f>IF('Unit Types - Emission Rates'!#REF!="","",'Unit Types - Emission Rates'!#REF!)</f>
        <v>#REF!</v>
      </c>
      <c r="F2453" s="269" t="e">
        <f>IF('Unit Types - Emission Rates'!#REF!="","",'Unit Types - Emission Rates'!#REF!)</f>
        <v>#REF!</v>
      </c>
      <c r="G2453" s="261"/>
      <c r="H2453" s="262"/>
      <c r="I2453" s="259"/>
    </row>
    <row r="2454" spans="1:9" x14ac:dyDescent="0.2">
      <c r="A2454" s="265" t="s">
        <v>433</v>
      </c>
      <c r="B2454" s="269" t="e">
        <f>IF('Unit Types - Emission Rates'!#REF!=0,"",'Unit Types - Emission Rates'!#REF!)</f>
        <v>#REF!</v>
      </c>
      <c r="C2454" s="269" t="e">
        <f>IF('Unit Types - Emission Rates'!#REF!=0,"",'Unit Types - Emission Rates'!#REF!)</f>
        <v>#REF!</v>
      </c>
      <c r="D2454" s="269" t="e">
        <f>IF('Unit Types - Emission Rates'!#REF!=0,"",'Unit Types - Emission Rates'!#REF!)</f>
        <v>#REF!</v>
      </c>
      <c r="E2454" s="269" t="e">
        <f>IF('Unit Types - Emission Rates'!#REF!="","",'Unit Types - Emission Rates'!#REF!)</f>
        <v>#REF!</v>
      </c>
      <c r="F2454" s="269" t="e">
        <f>IF('Unit Types - Emission Rates'!#REF!="","",'Unit Types - Emission Rates'!#REF!)</f>
        <v>#REF!</v>
      </c>
      <c r="G2454" s="261"/>
      <c r="H2454" s="262"/>
      <c r="I2454" s="259"/>
    </row>
    <row r="2455" spans="1:9" x14ac:dyDescent="0.2">
      <c r="A2455" s="265" t="s">
        <v>433</v>
      </c>
      <c r="B2455" s="269" t="e">
        <f>IF('Unit Types - Emission Rates'!#REF!=0,"",'Unit Types - Emission Rates'!#REF!)</f>
        <v>#REF!</v>
      </c>
      <c r="C2455" s="269" t="e">
        <f>IF('Unit Types - Emission Rates'!#REF!=0,"",'Unit Types - Emission Rates'!#REF!)</f>
        <v>#REF!</v>
      </c>
      <c r="D2455" s="269" t="e">
        <f>IF('Unit Types - Emission Rates'!#REF!=0,"",'Unit Types - Emission Rates'!#REF!)</f>
        <v>#REF!</v>
      </c>
      <c r="E2455" s="269" t="e">
        <f>IF('Unit Types - Emission Rates'!#REF!="","",'Unit Types - Emission Rates'!#REF!)</f>
        <v>#REF!</v>
      </c>
      <c r="F2455" s="269" t="e">
        <f>IF('Unit Types - Emission Rates'!#REF!="","",'Unit Types - Emission Rates'!#REF!)</f>
        <v>#REF!</v>
      </c>
      <c r="G2455" s="261"/>
      <c r="H2455" s="262"/>
      <c r="I2455" s="259"/>
    </row>
    <row r="2456" spans="1:9" x14ac:dyDescent="0.2">
      <c r="A2456" s="265" t="s">
        <v>433</v>
      </c>
      <c r="B2456" s="269" t="e">
        <f>IF('Unit Types - Emission Rates'!#REF!=0,"",'Unit Types - Emission Rates'!#REF!)</f>
        <v>#REF!</v>
      </c>
      <c r="C2456" s="269" t="e">
        <f>IF('Unit Types - Emission Rates'!#REF!=0,"",'Unit Types - Emission Rates'!#REF!)</f>
        <v>#REF!</v>
      </c>
      <c r="D2456" s="269" t="e">
        <f>IF('Unit Types - Emission Rates'!#REF!=0,"",'Unit Types - Emission Rates'!#REF!)</f>
        <v>#REF!</v>
      </c>
      <c r="E2456" s="269" t="e">
        <f>IF('Unit Types - Emission Rates'!#REF!="","",'Unit Types - Emission Rates'!#REF!)</f>
        <v>#REF!</v>
      </c>
      <c r="F2456" s="269" t="e">
        <f>IF('Unit Types - Emission Rates'!#REF!="","",'Unit Types - Emission Rates'!#REF!)</f>
        <v>#REF!</v>
      </c>
      <c r="G2456" s="261"/>
      <c r="H2456" s="262"/>
      <c r="I2456" s="259"/>
    </row>
    <row r="2457" spans="1:9" x14ac:dyDescent="0.2">
      <c r="A2457" s="265" t="s">
        <v>433</v>
      </c>
      <c r="B2457" s="269" t="e">
        <f>IF('Unit Types - Emission Rates'!#REF!=0,"",'Unit Types - Emission Rates'!#REF!)</f>
        <v>#REF!</v>
      </c>
      <c r="C2457" s="269" t="e">
        <f>IF('Unit Types - Emission Rates'!#REF!=0,"",'Unit Types - Emission Rates'!#REF!)</f>
        <v>#REF!</v>
      </c>
      <c r="D2457" s="269" t="e">
        <f>IF('Unit Types - Emission Rates'!#REF!=0,"",'Unit Types - Emission Rates'!#REF!)</f>
        <v>#REF!</v>
      </c>
      <c r="E2457" s="269" t="e">
        <f>IF('Unit Types - Emission Rates'!#REF!="","",'Unit Types - Emission Rates'!#REF!)</f>
        <v>#REF!</v>
      </c>
      <c r="F2457" s="269" t="e">
        <f>IF('Unit Types - Emission Rates'!#REF!="","",'Unit Types - Emission Rates'!#REF!)</f>
        <v>#REF!</v>
      </c>
      <c r="G2457" s="261"/>
      <c r="H2457" s="262"/>
      <c r="I2457" s="259"/>
    </row>
    <row r="2458" spans="1:9" x14ac:dyDescent="0.2">
      <c r="A2458" s="265" t="s">
        <v>433</v>
      </c>
      <c r="B2458" s="269" t="e">
        <f>IF('Unit Types - Emission Rates'!#REF!=0,"",'Unit Types - Emission Rates'!#REF!)</f>
        <v>#REF!</v>
      </c>
      <c r="C2458" s="269" t="e">
        <f>IF('Unit Types - Emission Rates'!#REF!=0,"",'Unit Types - Emission Rates'!#REF!)</f>
        <v>#REF!</v>
      </c>
      <c r="D2458" s="269" t="e">
        <f>IF('Unit Types - Emission Rates'!#REF!=0,"",'Unit Types - Emission Rates'!#REF!)</f>
        <v>#REF!</v>
      </c>
      <c r="E2458" s="269" t="e">
        <f>IF('Unit Types - Emission Rates'!#REF!="","",'Unit Types - Emission Rates'!#REF!)</f>
        <v>#REF!</v>
      </c>
      <c r="F2458" s="269" t="e">
        <f>IF('Unit Types - Emission Rates'!#REF!="","",'Unit Types - Emission Rates'!#REF!)</f>
        <v>#REF!</v>
      </c>
      <c r="G2458" s="261"/>
      <c r="H2458" s="262"/>
      <c r="I2458" s="259"/>
    </row>
    <row r="2459" spans="1:9" x14ac:dyDescent="0.2">
      <c r="A2459" s="265" t="s">
        <v>433</v>
      </c>
      <c r="B2459" s="269" t="e">
        <f>IF('Unit Types - Emission Rates'!#REF!=0,"",'Unit Types - Emission Rates'!#REF!)</f>
        <v>#REF!</v>
      </c>
      <c r="C2459" s="269" t="e">
        <f>IF('Unit Types - Emission Rates'!#REF!=0,"",'Unit Types - Emission Rates'!#REF!)</f>
        <v>#REF!</v>
      </c>
      <c r="D2459" s="269" t="e">
        <f>IF('Unit Types - Emission Rates'!#REF!=0,"",'Unit Types - Emission Rates'!#REF!)</f>
        <v>#REF!</v>
      </c>
      <c r="E2459" s="269" t="e">
        <f>IF('Unit Types - Emission Rates'!#REF!="","",'Unit Types - Emission Rates'!#REF!)</f>
        <v>#REF!</v>
      </c>
      <c r="F2459" s="269" t="e">
        <f>IF('Unit Types - Emission Rates'!#REF!="","",'Unit Types - Emission Rates'!#REF!)</f>
        <v>#REF!</v>
      </c>
      <c r="G2459" s="261"/>
      <c r="H2459" s="262"/>
      <c r="I2459" s="259"/>
    </row>
    <row r="2460" spans="1:9" x14ac:dyDescent="0.2">
      <c r="A2460" s="265" t="s">
        <v>433</v>
      </c>
      <c r="B2460" s="269" t="e">
        <f>IF('Unit Types - Emission Rates'!#REF!=0,"",'Unit Types - Emission Rates'!#REF!)</f>
        <v>#REF!</v>
      </c>
      <c r="C2460" s="269" t="e">
        <f>IF('Unit Types - Emission Rates'!#REF!=0,"",'Unit Types - Emission Rates'!#REF!)</f>
        <v>#REF!</v>
      </c>
      <c r="D2460" s="269" t="e">
        <f>IF('Unit Types - Emission Rates'!#REF!=0,"",'Unit Types - Emission Rates'!#REF!)</f>
        <v>#REF!</v>
      </c>
      <c r="E2460" s="269" t="e">
        <f>IF('Unit Types - Emission Rates'!#REF!="","",'Unit Types - Emission Rates'!#REF!)</f>
        <v>#REF!</v>
      </c>
      <c r="F2460" s="269" t="e">
        <f>IF('Unit Types - Emission Rates'!#REF!="","",'Unit Types - Emission Rates'!#REF!)</f>
        <v>#REF!</v>
      </c>
      <c r="G2460" s="261"/>
      <c r="H2460" s="262"/>
      <c r="I2460" s="259"/>
    </row>
    <row r="2461" spans="1:9" x14ac:dyDescent="0.2">
      <c r="A2461" s="265" t="s">
        <v>433</v>
      </c>
      <c r="B2461" s="269" t="e">
        <f>IF('Unit Types - Emission Rates'!#REF!=0,"",'Unit Types - Emission Rates'!#REF!)</f>
        <v>#REF!</v>
      </c>
      <c r="C2461" s="269" t="e">
        <f>IF('Unit Types - Emission Rates'!#REF!=0,"",'Unit Types - Emission Rates'!#REF!)</f>
        <v>#REF!</v>
      </c>
      <c r="D2461" s="269" t="e">
        <f>IF('Unit Types - Emission Rates'!#REF!=0,"",'Unit Types - Emission Rates'!#REF!)</f>
        <v>#REF!</v>
      </c>
      <c r="E2461" s="269" t="e">
        <f>IF('Unit Types - Emission Rates'!#REF!="","",'Unit Types - Emission Rates'!#REF!)</f>
        <v>#REF!</v>
      </c>
      <c r="F2461" s="269" t="e">
        <f>IF('Unit Types - Emission Rates'!#REF!="","",'Unit Types - Emission Rates'!#REF!)</f>
        <v>#REF!</v>
      </c>
      <c r="G2461" s="261"/>
      <c r="H2461" s="262"/>
      <c r="I2461" s="259"/>
    </row>
    <row r="2462" spans="1:9" x14ac:dyDescent="0.2">
      <c r="A2462" s="265" t="s">
        <v>433</v>
      </c>
      <c r="B2462" s="269" t="e">
        <f>IF('Unit Types - Emission Rates'!#REF!=0,"",'Unit Types - Emission Rates'!#REF!)</f>
        <v>#REF!</v>
      </c>
      <c r="C2462" s="269" t="e">
        <f>IF('Unit Types - Emission Rates'!#REF!=0,"",'Unit Types - Emission Rates'!#REF!)</f>
        <v>#REF!</v>
      </c>
      <c r="D2462" s="269" t="e">
        <f>IF('Unit Types - Emission Rates'!#REF!=0,"",'Unit Types - Emission Rates'!#REF!)</f>
        <v>#REF!</v>
      </c>
      <c r="E2462" s="269" t="e">
        <f>IF('Unit Types - Emission Rates'!#REF!="","",'Unit Types - Emission Rates'!#REF!)</f>
        <v>#REF!</v>
      </c>
      <c r="F2462" s="269" t="e">
        <f>IF('Unit Types - Emission Rates'!#REF!="","",'Unit Types - Emission Rates'!#REF!)</f>
        <v>#REF!</v>
      </c>
      <c r="G2462" s="261"/>
      <c r="H2462" s="262"/>
      <c r="I2462" s="259"/>
    </row>
    <row r="2463" spans="1:9" x14ac:dyDescent="0.2">
      <c r="A2463" s="265" t="s">
        <v>433</v>
      </c>
      <c r="B2463" s="269" t="e">
        <f>IF('Unit Types - Emission Rates'!#REF!=0,"",'Unit Types - Emission Rates'!#REF!)</f>
        <v>#REF!</v>
      </c>
      <c r="C2463" s="269" t="e">
        <f>IF('Unit Types - Emission Rates'!#REF!=0,"",'Unit Types - Emission Rates'!#REF!)</f>
        <v>#REF!</v>
      </c>
      <c r="D2463" s="269" t="e">
        <f>IF('Unit Types - Emission Rates'!#REF!=0,"",'Unit Types - Emission Rates'!#REF!)</f>
        <v>#REF!</v>
      </c>
      <c r="E2463" s="269" t="e">
        <f>IF('Unit Types - Emission Rates'!#REF!="","",'Unit Types - Emission Rates'!#REF!)</f>
        <v>#REF!</v>
      </c>
      <c r="F2463" s="269" t="e">
        <f>IF('Unit Types - Emission Rates'!#REF!="","",'Unit Types - Emission Rates'!#REF!)</f>
        <v>#REF!</v>
      </c>
      <c r="G2463" s="261"/>
      <c r="H2463" s="262"/>
      <c r="I2463" s="259"/>
    </row>
    <row r="2464" spans="1:9" x14ac:dyDescent="0.2">
      <c r="A2464" s="265" t="s">
        <v>433</v>
      </c>
      <c r="B2464" s="269" t="e">
        <f>IF('Unit Types - Emission Rates'!#REF!=0,"",'Unit Types - Emission Rates'!#REF!)</f>
        <v>#REF!</v>
      </c>
      <c r="C2464" s="269" t="e">
        <f>IF('Unit Types - Emission Rates'!#REF!=0,"",'Unit Types - Emission Rates'!#REF!)</f>
        <v>#REF!</v>
      </c>
      <c r="D2464" s="269" t="e">
        <f>IF('Unit Types - Emission Rates'!#REF!=0,"",'Unit Types - Emission Rates'!#REF!)</f>
        <v>#REF!</v>
      </c>
      <c r="E2464" s="269" t="e">
        <f>IF('Unit Types - Emission Rates'!#REF!="","",'Unit Types - Emission Rates'!#REF!)</f>
        <v>#REF!</v>
      </c>
      <c r="F2464" s="269" t="e">
        <f>IF('Unit Types - Emission Rates'!#REF!="","",'Unit Types - Emission Rates'!#REF!)</f>
        <v>#REF!</v>
      </c>
      <c r="G2464" s="261"/>
      <c r="H2464" s="262"/>
      <c r="I2464" s="259"/>
    </row>
    <row r="2465" spans="1:9" x14ac:dyDescent="0.2">
      <c r="A2465" s="265" t="s">
        <v>433</v>
      </c>
      <c r="B2465" s="269" t="e">
        <f>IF('Unit Types - Emission Rates'!#REF!=0,"",'Unit Types - Emission Rates'!#REF!)</f>
        <v>#REF!</v>
      </c>
      <c r="C2465" s="269" t="e">
        <f>IF('Unit Types - Emission Rates'!#REF!=0,"",'Unit Types - Emission Rates'!#REF!)</f>
        <v>#REF!</v>
      </c>
      <c r="D2465" s="269" t="e">
        <f>IF('Unit Types - Emission Rates'!#REF!=0,"",'Unit Types - Emission Rates'!#REF!)</f>
        <v>#REF!</v>
      </c>
      <c r="E2465" s="269" t="e">
        <f>IF('Unit Types - Emission Rates'!#REF!="","",'Unit Types - Emission Rates'!#REF!)</f>
        <v>#REF!</v>
      </c>
      <c r="F2465" s="269" t="e">
        <f>IF('Unit Types - Emission Rates'!#REF!="","",'Unit Types - Emission Rates'!#REF!)</f>
        <v>#REF!</v>
      </c>
      <c r="G2465" s="261"/>
      <c r="H2465" s="262"/>
      <c r="I2465" s="259"/>
    </row>
    <row r="2466" spans="1:9" x14ac:dyDescent="0.2">
      <c r="A2466" s="265" t="s">
        <v>433</v>
      </c>
      <c r="B2466" s="269" t="e">
        <f>IF('Unit Types - Emission Rates'!#REF!=0,"",'Unit Types - Emission Rates'!#REF!)</f>
        <v>#REF!</v>
      </c>
      <c r="C2466" s="269" t="e">
        <f>IF('Unit Types - Emission Rates'!#REF!=0,"",'Unit Types - Emission Rates'!#REF!)</f>
        <v>#REF!</v>
      </c>
      <c r="D2466" s="269" t="e">
        <f>IF('Unit Types - Emission Rates'!#REF!=0,"",'Unit Types - Emission Rates'!#REF!)</f>
        <v>#REF!</v>
      </c>
      <c r="E2466" s="269" t="e">
        <f>IF('Unit Types - Emission Rates'!#REF!="","",'Unit Types - Emission Rates'!#REF!)</f>
        <v>#REF!</v>
      </c>
      <c r="F2466" s="269" t="e">
        <f>IF('Unit Types - Emission Rates'!#REF!="","",'Unit Types - Emission Rates'!#REF!)</f>
        <v>#REF!</v>
      </c>
      <c r="G2466" s="261"/>
      <c r="H2466" s="262"/>
      <c r="I2466" s="259"/>
    </row>
    <row r="2467" spans="1:9" x14ac:dyDescent="0.2">
      <c r="A2467" s="265" t="s">
        <v>433</v>
      </c>
      <c r="B2467" s="269" t="e">
        <f>IF('Unit Types - Emission Rates'!#REF!=0,"",'Unit Types - Emission Rates'!#REF!)</f>
        <v>#REF!</v>
      </c>
      <c r="C2467" s="269" t="e">
        <f>IF('Unit Types - Emission Rates'!#REF!=0,"",'Unit Types - Emission Rates'!#REF!)</f>
        <v>#REF!</v>
      </c>
      <c r="D2467" s="269" t="e">
        <f>IF('Unit Types - Emission Rates'!#REF!=0,"",'Unit Types - Emission Rates'!#REF!)</f>
        <v>#REF!</v>
      </c>
      <c r="E2467" s="269" t="e">
        <f>IF('Unit Types - Emission Rates'!#REF!="","",'Unit Types - Emission Rates'!#REF!)</f>
        <v>#REF!</v>
      </c>
      <c r="F2467" s="269" t="e">
        <f>IF('Unit Types - Emission Rates'!#REF!="","",'Unit Types - Emission Rates'!#REF!)</f>
        <v>#REF!</v>
      </c>
      <c r="G2467" s="261"/>
      <c r="H2467" s="262"/>
      <c r="I2467" s="259"/>
    </row>
    <row r="2468" spans="1:9" x14ac:dyDescent="0.2">
      <c r="A2468" s="265" t="s">
        <v>433</v>
      </c>
      <c r="B2468" s="269" t="e">
        <f>IF('Unit Types - Emission Rates'!#REF!=0,"",'Unit Types - Emission Rates'!#REF!)</f>
        <v>#REF!</v>
      </c>
      <c r="C2468" s="269" t="e">
        <f>IF('Unit Types - Emission Rates'!#REF!=0,"",'Unit Types - Emission Rates'!#REF!)</f>
        <v>#REF!</v>
      </c>
      <c r="D2468" s="269" t="e">
        <f>IF('Unit Types - Emission Rates'!#REF!=0,"",'Unit Types - Emission Rates'!#REF!)</f>
        <v>#REF!</v>
      </c>
      <c r="E2468" s="269" t="e">
        <f>IF('Unit Types - Emission Rates'!#REF!="","",'Unit Types - Emission Rates'!#REF!)</f>
        <v>#REF!</v>
      </c>
      <c r="F2468" s="269" t="e">
        <f>IF('Unit Types - Emission Rates'!#REF!="","",'Unit Types - Emission Rates'!#REF!)</f>
        <v>#REF!</v>
      </c>
      <c r="G2468" s="261"/>
      <c r="H2468" s="262"/>
      <c r="I2468" s="259"/>
    </row>
    <row r="2469" spans="1:9" x14ac:dyDescent="0.2">
      <c r="A2469" s="265" t="s">
        <v>433</v>
      </c>
      <c r="B2469" s="269" t="e">
        <f>IF('Unit Types - Emission Rates'!#REF!=0,"",'Unit Types - Emission Rates'!#REF!)</f>
        <v>#REF!</v>
      </c>
      <c r="C2469" s="269" t="e">
        <f>IF('Unit Types - Emission Rates'!#REF!=0,"",'Unit Types - Emission Rates'!#REF!)</f>
        <v>#REF!</v>
      </c>
      <c r="D2469" s="269" t="e">
        <f>IF('Unit Types - Emission Rates'!#REF!=0,"",'Unit Types - Emission Rates'!#REF!)</f>
        <v>#REF!</v>
      </c>
      <c r="E2469" s="269" t="e">
        <f>IF('Unit Types - Emission Rates'!#REF!="","",'Unit Types - Emission Rates'!#REF!)</f>
        <v>#REF!</v>
      </c>
      <c r="F2469" s="269" t="e">
        <f>IF('Unit Types - Emission Rates'!#REF!="","",'Unit Types - Emission Rates'!#REF!)</f>
        <v>#REF!</v>
      </c>
      <c r="G2469" s="261"/>
      <c r="H2469" s="262"/>
      <c r="I2469" s="259"/>
    </row>
    <row r="2470" spans="1:9" x14ac:dyDescent="0.2">
      <c r="A2470" s="265" t="s">
        <v>433</v>
      </c>
      <c r="B2470" s="269" t="e">
        <f>IF('Unit Types - Emission Rates'!#REF!=0,"",'Unit Types - Emission Rates'!#REF!)</f>
        <v>#REF!</v>
      </c>
      <c r="C2470" s="269" t="e">
        <f>IF('Unit Types - Emission Rates'!#REF!=0,"",'Unit Types - Emission Rates'!#REF!)</f>
        <v>#REF!</v>
      </c>
      <c r="D2470" s="269" t="e">
        <f>IF('Unit Types - Emission Rates'!#REF!=0,"",'Unit Types - Emission Rates'!#REF!)</f>
        <v>#REF!</v>
      </c>
      <c r="E2470" s="269" t="e">
        <f>IF('Unit Types - Emission Rates'!#REF!="","",'Unit Types - Emission Rates'!#REF!)</f>
        <v>#REF!</v>
      </c>
      <c r="F2470" s="269" t="e">
        <f>IF('Unit Types - Emission Rates'!#REF!="","",'Unit Types - Emission Rates'!#REF!)</f>
        <v>#REF!</v>
      </c>
      <c r="G2470" s="261"/>
      <c r="H2470" s="262"/>
      <c r="I2470" s="259"/>
    </row>
    <row r="2471" spans="1:9" x14ac:dyDescent="0.2">
      <c r="A2471" s="265" t="s">
        <v>433</v>
      </c>
      <c r="B2471" s="269" t="e">
        <f>IF('Unit Types - Emission Rates'!#REF!=0,"",'Unit Types - Emission Rates'!#REF!)</f>
        <v>#REF!</v>
      </c>
      <c r="C2471" s="269" t="e">
        <f>IF('Unit Types - Emission Rates'!#REF!=0,"",'Unit Types - Emission Rates'!#REF!)</f>
        <v>#REF!</v>
      </c>
      <c r="D2471" s="269" t="e">
        <f>IF('Unit Types - Emission Rates'!#REF!=0,"",'Unit Types - Emission Rates'!#REF!)</f>
        <v>#REF!</v>
      </c>
      <c r="E2471" s="269" t="e">
        <f>IF('Unit Types - Emission Rates'!#REF!="","",'Unit Types - Emission Rates'!#REF!)</f>
        <v>#REF!</v>
      </c>
      <c r="F2471" s="269" t="e">
        <f>IF('Unit Types - Emission Rates'!#REF!="","",'Unit Types - Emission Rates'!#REF!)</f>
        <v>#REF!</v>
      </c>
      <c r="G2471" s="261"/>
      <c r="H2471" s="262"/>
      <c r="I2471" s="259"/>
    </row>
    <row r="2472" spans="1:9" x14ac:dyDescent="0.2">
      <c r="A2472" s="265" t="s">
        <v>433</v>
      </c>
      <c r="B2472" s="269" t="e">
        <f>IF('Unit Types - Emission Rates'!#REF!=0,"",'Unit Types - Emission Rates'!#REF!)</f>
        <v>#REF!</v>
      </c>
      <c r="C2472" s="269" t="e">
        <f>IF('Unit Types - Emission Rates'!#REF!=0,"",'Unit Types - Emission Rates'!#REF!)</f>
        <v>#REF!</v>
      </c>
      <c r="D2472" s="269" t="e">
        <f>IF('Unit Types - Emission Rates'!#REF!=0,"",'Unit Types - Emission Rates'!#REF!)</f>
        <v>#REF!</v>
      </c>
      <c r="E2472" s="269" t="e">
        <f>IF('Unit Types - Emission Rates'!#REF!="","",'Unit Types - Emission Rates'!#REF!)</f>
        <v>#REF!</v>
      </c>
      <c r="F2472" s="269" t="e">
        <f>IF('Unit Types - Emission Rates'!#REF!="","",'Unit Types - Emission Rates'!#REF!)</f>
        <v>#REF!</v>
      </c>
      <c r="G2472" s="261"/>
      <c r="H2472" s="262"/>
      <c r="I2472" s="259"/>
    </row>
    <row r="2473" spans="1:9" x14ac:dyDescent="0.2">
      <c r="A2473" s="265" t="s">
        <v>433</v>
      </c>
      <c r="B2473" s="269" t="e">
        <f>IF('Unit Types - Emission Rates'!#REF!=0,"",'Unit Types - Emission Rates'!#REF!)</f>
        <v>#REF!</v>
      </c>
      <c r="C2473" s="269" t="e">
        <f>IF('Unit Types - Emission Rates'!#REF!=0,"",'Unit Types - Emission Rates'!#REF!)</f>
        <v>#REF!</v>
      </c>
      <c r="D2473" s="269" t="e">
        <f>IF('Unit Types - Emission Rates'!#REF!=0,"",'Unit Types - Emission Rates'!#REF!)</f>
        <v>#REF!</v>
      </c>
      <c r="E2473" s="269" t="e">
        <f>IF('Unit Types - Emission Rates'!#REF!="","",'Unit Types - Emission Rates'!#REF!)</f>
        <v>#REF!</v>
      </c>
      <c r="F2473" s="269" t="e">
        <f>IF('Unit Types - Emission Rates'!#REF!="","",'Unit Types - Emission Rates'!#REF!)</f>
        <v>#REF!</v>
      </c>
      <c r="G2473" s="261"/>
      <c r="H2473" s="262"/>
      <c r="I2473" s="259"/>
    </row>
    <row r="2474" spans="1:9" x14ac:dyDescent="0.2">
      <c r="A2474" s="265" t="s">
        <v>433</v>
      </c>
      <c r="B2474" s="269" t="e">
        <f>IF('Unit Types - Emission Rates'!#REF!=0,"",'Unit Types - Emission Rates'!#REF!)</f>
        <v>#REF!</v>
      </c>
      <c r="C2474" s="269" t="e">
        <f>IF('Unit Types - Emission Rates'!#REF!=0,"",'Unit Types - Emission Rates'!#REF!)</f>
        <v>#REF!</v>
      </c>
      <c r="D2474" s="269" t="e">
        <f>IF('Unit Types - Emission Rates'!#REF!=0,"",'Unit Types - Emission Rates'!#REF!)</f>
        <v>#REF!</v>
      </c>
      <c r="E2474" s="269" t="e">
        <f>IF('Unit Types - Emission Rates'!#REF!="","",'Unit Types - Emission Rates'!#REF!)</f>
        <v>#REF!</v>
      </c>
      <c r="F2474" s="269" t="e">
        <f>IF('Unit Types - Emission Rates'!#REF!="","",'Unit Types - Emission Rates'!#REF!)</f>
        <v>#REF!</v>
      </c>
      <c r="G2474" s="261"/>
      <c r="H2474" s="262"/>
      <c r="I2474" s="259"/>
    </row>
    <row r="2475" spans="1:9" x14ac:dyDescent="0.2">
      <c r="A2475" s="265" t="s">
        <v>433</v>
      </c>
      <c r="B2475" s="269" t="e">
        <f>IF('Unit Types - Emission Rates'!#REF!=0,"",'Unit Types - Emission Rates'!#REF!)</f>
        <v>#REF!</v>
      </c>
      <c r="C2475" s="269" t="e">
        <f>IF('Unit Types - Emission Rates'!#REF!=0,"",'Unit Types - Emission Rates'!#REF!)</f>
        <v>#REF!</v>
      </c>
      <c r="D2475" s="269" t="e">
        <f>IF('Unit Types - Emission Rates'!#REF!=0,"",'Unit Types - Emission Rates'!#REF!)</f>
        <v>#REF!</v>
      </c>
      <c r="E2475" s="269" t="e">
        <f>IF('Unit Types - Emission Rates'!#REF!="","",'Unit Types - Emission Rates'!#REF!)</f>
        <v>#REF!</v>
      </c>
      <c r="F2475" s="269" t="e">
        <f>IF('Unit Types - Emission Rates'!#REF!="","",'Unit Types - Emission Rates'!#REF!)</f>
        <v>#REF!</v>
      </c>
      <c r="G2475" s="261"/>
      <c r="H2475" s="262"/>
      <c r="I2475" s="259"/>
    </row>
    <row r="2476" spans="1:9" x14ac:dyDescent="0.2">
      <c r="A2476" s="265" t="s">
        <v>433</v>
      </c>
      <c r="B2476" s="269" t="e">
        <f>IF('Unit Types - Emission Rates'!#REF!=0,"",'Unit Types - Emission Rates'!#REF!)</f>
        <v>#REF!</v>
      </c>
      <c r="C2476" s="269" t="e">
        <f>IF('Unit Types - Emission Rates'!#REF!=0,"",'Unit Types - Emission Rates'!#REF!)</f>
        <v>#REF!</v>
      </c>
      <c r="D2476" s="269" t="e">
        <f>IF('Unit Types - Emission Rates'!#REF!=0,"",'Unit Types - Emission Rates'!#REF!)</f>
        <v>#REF!</v>
      </c>
      <c r="E2476" s="269" t="e">
        <f>IF('Unit Types - Emission Rates'!#REF!="","",'Unit Types - Emission Rates'!#REF!)</f>
        <v>#REF!</v>
      </c>
      <c r="F2476" s="269" t="e">
        <f>IF('Unit Types - Emission Rates'!#REF!="","",'Unit Types - Emission Rates'!#REF!)</f>
        <v>#REF!</v>
      </c>
      <c r="G2476" s="261"/>
      <c r="H2476" s="262"/>
      <c r="I2476" s="259"/>
    </row>
    <row r="2477" spans="1:9" x14ac:dyDescent="0.2">
      <c r="A2477" s="265" t="s">
        <v>433</v>
      </c>
      <c r="B2477" s="269" t="e">
        <f>IF('Unit Types - Emission Rates'!#REF!=0,"",'Unit Types - Emission Rates'!#REF!)</f>
        <v>#REF!</v>
      </c>
      <c r="C2477" s="269" t="e">
        <f>IF('Unit Types - Emission Rates'!#REF!=0,"",'Unit Types - Emission Rates'!#REF!)</f>
        <v>#REF!</v>
      </c>
      <c r="D2477" s="269" t="e">
        <f>IF('Unit Types - Emission Rates'!#REF!=0,"",'Unit Types - Emission Rates'!#REF!)</f>
        <v>#REF!</v>
      </c>
      <c r="E2477" s="269" t="e">
        <f>IF('Unit Types - Emission Rates'!#REF!="","",'Unit Types - Emission Rates'!#REF!)</f>
        <v>#REF!</v>
      </c>
      <c r="F2477" s="269" t="e">
        <f>IF('Unit Types - Emission Rates'!#REF!="","",'Unit Types - Emission Rates'!#REF!)</f>
        <v>#REF!</v>
      </c>
      <c r="G2477" s="261"/>
      <c r="H2477" s="262"/>
      <c r="I2477" s="259"/>
    </row>
    <row r="2478" spans="1:9" x14ac:dyDescent="0.2">
      <c r="A2478" s="265" t="s">
        <v>433</v>
      </c>
      <c r="B2478" s="269" t="e">
        <f>IF('Unit Types - Emission Rates'!#REF!=0,"",'Unit Types - Emission Rates'!#REF!)</f>
        <v>#REF!</v>
      </c>
      <c r="C2478" s="269" t="e">
        <f>IF('Unit Types - Emission Rates'!#REF!=0,"",'Unit Types - Emission Rates'!#REF!)</f>
        <v>#REF!</v>
      </c>
      <c r="D2478" s="269" t="e">
        <f>IF('Unit Types - Emission Rates'!#REF!=0,"",'Unit Types - Emission Rates'!#REF!)</f>
        <v>#REF!</v>
      </c>
      <c r="E2478" s="269" t="e">
        <f>IF('Unit Types - Emission Rates'!#REF!="","",'Unit Types - Emission Rates'!#REF!)</f>
        <v>#REF!</v>
      </c>
      <c r="F2478" s="269" t="e">
        <f>IF('Unit Types - Emission Rates'!#REF!="","",'Unit Types - Emission Rates'!#REF!)</f>
        <v>#REF!</v>
      </c>
      <c r="G2478" s="261"/>
      <c r="H2478" s="262"/>
      <c r="I2478" s="259"/>
    </row>
    <row r="2479" spans="1:9" x14ac:dyDescent="0.2">
      <c r="A2479" s="265" t="s">
        <v>433</v>
      </c>
      <c r="B2479" s="269" t="e">
        <f>IF('Unit Types - Emission Rates'!#REF!=0,"",'Unit Types - Emission Rates'!#REF!)</f>
        <v>#REF!</v>
      </c>
      <c r="C2479" s="269" t="e">
        <f>IF('Unit Types - Emission Rates'!#REF!=0,"",'Unit Types - Emission Rates'!#REF!)</f>
        <v>#REF!</v>
      </c>
      <c r="D2479" s="269" t="e">
        <f>IF('Unit Types - Emission Rates'!#REF!=0,"",'Unit Types - Emission Rates'!#REF!)</f>
        <v>#REF!</v>
      </c>
      <c r="E2479" s="269" t="e">
        <f>IF('Unit Types - Emission Rates'!#REF!="","",'Unit Types - Emission Rates'!#REF!)</f>
        <v>#REF!</v>
      </c>
      <c r="F2479" s="269" t="e">
        <f>IF('Unit Types - Emission Rates'!#REF!="","",'Unit Types - Emission Rates'!#REF!)</f>
        <v>#REF!</v>
      </c>
      <c r="G2479" s="261"/>
      <c r="H2479" s="262"/>
      <c r="I2479" s="259"/>
    </row>
    <row r="2480" spans="1:9" x14ac:dyDescent="0.2">
      <c r="A2480" s="265" t="s">
        <v>433</v>
      </c>
      <c r="B2480" s="269" t="e">
        <f>IF('Unit Types - Emission Rates'!#REF!=0,"",'Unit Types - Emission Rates'!#REF!)</f>
        <v>#REF!</v>
      </c>
      <c r="C2480" s="269" t="e">
        <f>IF('Unit Types - Emission Rates'!#REF!=0,"",'Unit Types - Emission Rates'!#REF!)</f>
        <v>#REF!</v>
      </c>
      <c r="D2480" s="269" t="e">
        <f>IF('Unit Types - Emission Rates'!#REF!=0,"",'Unit Types - Emission Rates'!#REF!)</f>
        <v>#REF!</v>
      </c>
      <c r="E2480" s="269" t="e">
        <f>IF('Unit Types - Emission Rates'!#REF!="","",'Unit Types - Emission Rates'!#REF!)</f>
        <v>#REF!</v>
      </c>
      <c r="F2480" s="269" t="e">
        <f>IF('Unit Types - Emission Rates'!#REF!="","",'Unit Types - Emission Rates'!#REF!)</f>
        <v>#REF!</v>
      </c>
      <c r="G2480" s="261"/>
      <c r="H2480" s="262"/>
      <c r="I2480" s="259"/>
    </row>
    <row r="2481" spans="1:9" x14ac:dyDescent="0.2">
      <c r="A2481" s="265" t="s">
        <v>433</v>
      </c>
      <c r="B2481" s="269" t="e">
        <f>IF('Unit Types - Emission Rates'!#REF!=0,"",'Unit Types - Emission Rates'!#REF!)</f>
        <v>#REF!</v>
      </c>
      <c r="C2481" s="269" t="e">
        <f>IF('Unit Types - Emission Rates'!#REF!=0,"",'Unit Types - Emission Rates'!#REF!)</f>
        <v>#REF!</v>
      </c>
      <c r="D2481" s="269" t="e">
        <f>IF('Unit Types - Emission Rates'!#REF!=0,"",'Unit Types - Emission Rates'!#REF!)</f>
        <v>#REF!</v>
      </c>
      <c r="E2481" s="269" t="e">
        <f>IF('Unit Types - Emission Rates'!#REF!="","",'Unit Types - Emission Rates'!#REF!)</f>
        <v>#REF!</v>
      </c>
      <c r="F2481" s="269" t="e">
        <f>IF('Unit Types - Emission Rates'!#REF!="","",'Unit Types - Emission Rates'!#REF!)</f>
        <v>#REF!</v>
      </c>
      <c r="G2481" s="261"/>
      <c r="H2481" s="262"/>
      <c r="I2481" s="259"/>
    </row>
    <row r="2482" spans="1:9" x14ac:dyDescent="0.2">
      <c r="A2482" s="265" t="s">
        <v>433</v>
      </c>
      <c r="B2482" s="269" t="e">
        <f>IF('Unit Types - Emission Rates'!#REF!=0,"",'Unit Types - Emission Rates'!#REF!)</f>
        <v>#REF!</v>
      </c>
      <c r="C2482" s="269" t="e">
        <f>IF('Unit Types - Emission Rates'!#REF!=0,"",'Unit Types - Emission Rates'!#REF!)</f>
        <v>#REF!</v>
      </c>
      <c r="D2482" s="269" t="e">
        <f>IF('Unit Types - Emission Rates'!#REF!=0,"",'Unit Types - Emission Rates'!#REF!)</f>
        <v>#REF!</v>
      </c>
      <c r="E2482" s="269" t="e">
        <f>IF('Unit Types - Emission Rates'!#REF!="","",'Unit Types - Emission Rates'!#REF!)</f>
        <v>#REF!</v>
      </c>
      <c r="F2482" s="269" t="e">
        <f>IF('Unit Types - Emission Rates'!#REF!="","",'Unit Types - Emission Rates'!#REF!)</f>
        <v>#REF!</v>
      </c>
      <c r="G2482" s="261"/>
      <c r="H2482" s="262"/>
      <c r="I2482" s="259"/>
    </row>
    <row r="2483" spans="1:9" x14ac:dyDescent="0.2">
      <c r="A2483" s="265" t="s">
        <v>433</v>
      </c>
      <c r="B2483" s="269" t="e">
        <f>IF('Unit Types - Emission Rates'!#REF!=0,"",'Unit Types - Emission Rates'!#REF!)</f>
        <v>#REF!</v>
      </c>
      <c r="C2483" s="269" t="e">
        <f>IF('Unit Types - Emission Rates'!#REF!=0,"",'Unit Types - Emission Rates'!#REF!)</f>
        <v>#REF!</v>
      </c>
      <c r="D2483" s="269" t="e">
        <f>IF('Unit Types - Emission Rates'!#REF!=0,"",'Unit Types - Emission Rates'!#REF!)</f>
        <v>#REF!</v>
      </c>
      <c r="E2483" s="269" t="e">
        <f>IF('Unit Types - Emission Rates'!#REF!="","",'Unit Types - Emission Rates'!#REF!)</f>
        <v>#REF!</v>
      </c>
      <c r="F2483" s="269" t="e">
        <f>IF('Unit Types - Emission Rates'!#REF!="","",'Unit Types - Emission Rates'!#REF!)</f>
        <v>#REF!</v>
      </c>
      <c r="G2483" s="261"/>
      <c r="H2483" s="262"/>
      <c r="I2483" s="259"/>
    </row>
    <row r="2484" spans="1:9" x14ac:dyDescent="0.2">
      <c r="A2484" s="265" t="s">
        <v>433</v>
      </c>
      <c r="B2484" s="269" t="e">
        <f>IF('Unit Types - Emission Rates'!#REF!=0,"",'Unit Types - Emission Rates'!#REF!)</f>
        <v>#REF!</v>
      </c>
      <c r="C2484" s="269" t="e">
        <f>IF('Unit Types - Emission Rates'!#REF!=0,"",'Unit Types - Emission Rates'!#REF!)</f>
        <v>#REF!</v>
      </c>
      <c r="D2484" s="269" t="e">
        <f>IF('Unit Types - Emission Rates'!#REF!=0,"",'Unit Types - Emission Rates'!#REF!)</f>
        <v>#REF!</v>
      </c>
      <c r="E2484" s="269" t="e">
        <f>IF('Unit Types - Emission Rates'!#REF!="","",'Unit Types - Emission Rates'!#REF!)</f>
        <v>#REF!</v>
      </c>
      <c r="F2484" s="269" t="e">
        <f>IF('Unit Types - Emission Rates'!#REF!="","",'Unit Types - Emission Rates'!#REF!)</f>
        <v>#REF!</v>
      </c>
      <c r="G2484" s="261"/>
      <c r="H2484" s="262"/>
      <c r="I2484" s="259"/>
    </row>
    <row r="2485" spans="1:9" x14ac:dyDescent="0.2">
      <c r="A2485" s="265" t="s">
        <v>433</v>
      </c>
      <c r="B2485" s="269" t="e">
        <f>IF('Unit Types - Emission Rates'!#REF!=0,"",'Unit Types - Emission Rates'!#REF!)</f>
        <v>#REF!</v>
      </c>
      <c r="C2485" s="269" t="e">
        <f>IF('Unit Types - Emission Rates'!#REF!=0,"",'Unit Types - Emission Rates'!#REF!)</f>
        <v>#REF!</v>
      </c>
      <c r="D2485" s="269" t="e">
        <f>IF('Unit Types - Emission Rates'!#REF!=0,"",'Unit Types - Emission Rates'!#REF!)</f>
        <v>#REF!</v>
      </c>
      <c r="E2485" s="269" t="e">
        <f>IF('Unit Types - Emission Rates'!#REF!="","",'Unit Types - Emission Rates'!#REF!)</f>
        <v>#REF!</v>
      </c>
      <c r="F2485" s="269" t="e">
        <f>IF('Unit Types - Emission Rates'!#REF!="","",'Unit Types - Emission Rates'!#REF!)</f>
        <v>#REF!</v>
      </c>
      <c r="G2485" s="261"/>
      <c r="H2485" s="262"/>
      <c r="I2485" s="259"/>
    </row>
    <row r="2486" spans="1:9" x14ac:dyDescent="0.2">
      <c r="A2486" s="265" t="s">
        <v>433</v>
      </c>
      <c r="B2486" s="269" t="e">
        <f>IF('Unit Types - Emission Rates'!#REF!=0,"",'Unit Types - Emission Rates'!#REF!)</f>
        <v>#REF!</v>
      </c>
      <c r="C2486" s="269" t="e">
        <f>IF('Unit Types - Emission Rates'!#REF!=0,"",'Unit Types - Emission Rates'!#REF!)</f>
        <v>#REF!</v>
      </c>
      <c r="D2486" s="269" t="e">
        <f>IF('Unit Types - Emission Rates'!#REF!=0,"",'Unit Types - Emission Rates'!#REF!)</f>
        <v>#REF!</v>
      </c>
      <c r="E2486" s="269" t="e">
        <f>IF('Unit Types - Emission Rates'!#REF!="","",'Unit Types - Emission Rates'!#REF!)</f>
        <v>#REF!</v>
      </c>
      <c r="F2486" s="269" t="e">
        <f>IF('Unit Types - Emission Rates'!#REF!="","",'Unit Types - Emission Rates'!#REF!)</f>
        <v>#REF!</v>
      </c>
      <c r="G2486" s="261"/>
      <c r="H2486" s="262"/>
      <c r="I2486" s="259"/>
    </row>
    <row r="2487" spans="1:9" x14ac:dyDescent="0.2">
      <c r="A2487" s="265" t="s">
        <v>433</v>
      </c>
      <c r="B2487" s="269" t="e">
        <f>IF('Unit Types - Emission Rates'!#REF!=0,"",'Unit Types - Emission Rates'!#REF!)</f>
        <v>#REF!</v>
      </c>
      <c r="C2487" s="269" t="e">
        <f>IF('Unit Types - Emission Rates'!#REF!=0,"",'Unit Types - Emission Rates'!#REF!)</f>
        <v>#REF!</v>
      </c>
      <c r="D2487" s="269" t="e">
        <f>IF('Unit Types - Emission Rates'!#REF!=0,"",'Unit Types - Emission Rates'!#REF!)</f>
        <v>#REF!</v>
      </c>
      <c r="E2487" s="269" t="e">
        <f>IF('Unit Types - Emission Rates'!#REF!="","",'Unit Types - Emission Rates'!#REF!)</f>
        <v>#REF!</v>
      </c>
      <c r="F2487" s="269" t="e">
        <f>IF('Unit Types - Emission Rates'!#REF!="","",'Unit Types - Emission Rates'!#REF!)</f>
        <v>#REF!</v>
      </c>
      <c r="G2487" s="261"/>
      <c r="H2487" s="262"/>
      <c r="I2487" s="259"/>
    </row>
    <row r="2488" spans="1:9" x14ac:dyDescent="0.2">
      <c r="A2488" s="265" t="s">
        <v>433</v>
      </c>
      <c r="B2488" s="269" t="e">
        <f>IF('Unit Types - Emission Rates'!#REF!=0,"",'Unit Types - Emission Rates'!#REF!)</f>
        <v>#REF!</v>
      </c>
      <c r="C2488" s="269" t="e">
        <f>IF('Unit Types - Emission Rates'!#REF!=0,"",'Unit Types - Emission Rates'!#REF!)</f>
        <v>#REF!</v>
      </c>
      <c r="D2488" s="269" t="e">
        <f>IF('Unit Types - Emission Rates'!#REF!=0,"",'Unit Types - Emission Rates'!#REF!)</f>
        <v>#REF!</v>
      </c>
      <c r="E2488" s="269" t="e">
        <f>IF('Unit Types - Emission Rates'!#REF!="","",'Unit Types - Emission Rates'!#REF!)</f>
        <v>#REF!</v>
      </c>
      <c r="F2488" s="269" t="e">
        <f>IF('Unit Types - Emission Rates'!#REF!="","",'Unit Types - Emission Rates'!#REF!)</f>
        <v>#REF!</v>
      </c>
      <c r="G2488" s="261"/>
      <c r="H2488" s="262"/>
      <c r="I2488" s="259"/>
    </row>
    <row r="2489" spans="1:9" x14ac:dyDescent="0.2">
      <c r="A2489" s="265" t="s">
        <v>433</v>
      </c>
      <c r="B2489" s="269" t="e">
        <f>IF('Unit Types - Emission Rates'!#REF!=0,"",'Unit Types - Emission Rates'!#REF!)</f>
        <v>#REF!</v>
      </c>
      <c r="C2489" s="269" t="e">
        <f>IF('Unit Types - Emission Rates'!#REF!=0,"",'Unit Types - Emission Rates'!#REF!)</f>
        <v>#REF!</v>
      </c>
      <c r="D2489" s="269" t="e">
        <f>IF('Unit Types - Emission Rates'!#REF!=0,"",'Unit Types - Emission Rates'!#REF!)</f>
        <v>#REF!</v>
      </c>
      <c r="E2489" s="269" t="e">
        <f>IF('Unit Types - Emission Rates'!#REF!="","",'Unit Types - Emission Rates'!#REF!)</f>
        <v>#REF!</v>
      </c>
      <c r="F2489" s="269" t="e">
        <f>IF('Unit Types - Emission Rates'!#REF!="","",'Unit Types - Emission Rates'!#REF!)</f>
        <v>#REF!</v>
      </c>
      <c r="G2489" s="261"/>
      <c r="H2489" s="262"/>
      <c r="I2489" s="259"/>
    </row>
    <row r="2490" spans="1:9" x14ac:dyDescent="0.2">
      <c r="A2490" s="265" t="s">
        <v>433</v>
      </c>
      <c r="B2490" s="269" t="e">
        <f>IF('Unit Types - Emission Rates'!#REF!=0,"",'Unit Types - Emission Rates'!#REF!)</f>
        <v>#REF!</v>
      </c>
      <c r="C2490" s="269" t="e">
        <f>IF('Unit Types - Emission Rates'!#REF!=0,"",'Unit Types - Emission Rates'!#REF!)</f>
        <v>#REF!</v>
      </c>
      <c r="D2490" s="269" t="e">
        <f>IF('Unit Types - Emission Rates'!#REF!=0,"",'Unit Types - Emission Rates'!#REF!)</f>
        <v>#REF!</v>
      </c>
      <c r="E2490" s="269" t="e">
        <f>IF('Unit Types - Emission Rates'!#REF!="","",'Unit Types - Emission Rates'!#REF!)</f>
        <v>#REF!</v>
      </c>
      <c r="F2490" s="269" t="e">
        <f>IF('Unit Types - Emission Rates'!#REF!="","",'Unit Types - Emission Rates'!#REF!)</f>
        <v>#REF!</v>
      </c>
      <c r="G2490" s="261"/>
      <c r="H2490" s="262"/>
      <c r="I2490" s="259"/>
    </row>
    <row r="2491" spans="1:9" x14ac:dyDescent="0.2">
      <c r="A2491" s="265" t="s">
        <v>433</v>
      </c>
      <c r="B2491" s="269" t="e">
        <f>IF('Unit Types - Emission Rates'!#REF!=0,"",'Unit Types - Emission Rates'!#REF!)</f>
        <v>#REF!</v>
      </c>
      <c r="C2491" s="269" t="e">
        <f>IF('Unit Types - Emission Rates'!#REF!=0,"",'Unit Types - Emission Rates'!#REF!)</f>
        <v>#REF!</v>
      </c>
      <c r="D2491" s="269" t="e">
        <f>IF('Unit Types - Emission Rates'!#REF!=0,"",'Unit Types - Emission Rates'!#REF!)</f>
        <v>#REF!</v>
      </c>
      <c r="E2491" s="269" t="e">
        <f>IF('Unit Types - Emission Rates'!#REF!="","",'Unit Types - Emission Rates'!#REF!)</f>
        <v>#REF!</v>
      </c>
      <c r="F2491" s="269" t="e">
        <f>IF('Unit Types - Emission Rates'!#REF!="","",'Unit Types - Emission Rates'!#REF!)</f>
        <v>#REF!</v>
      </c>
      <c r="G2491" s="261"/>
      <c r="H2491" s="262"/>
      <c r="I2491" s="259"/>
    </row>
    <row r="2492" spans="1:9" x14ac:dyDescent="0.2">
      <c r="A2492" s="265" t="s">
        <v>433</v>
      </c>
      <c r="B2492" s="269" t="e">
        <f>IF('Unit Types - Emission Rates'!#REF!=0,"",'Unit Types - Emission Rates'!#REF!)</f>
        <v>#REF!</v>
      </c>
      <c r="C2492" s="269" t="e">
        <f>IF('Unit Types - Emission Rates'!#REF!=0,"",'Unit Types - Emission Rates'!#REF!)</f>
        <v>#REF!</v>
      </c>
      <c r="D2492" s="269" t="e">
        <f>IF('Unit Types - Emission Rates'!#REF!=0,"",'Unit Types - Emission Rates'!#REF!)</f>
        <v>#REF!</v>
      </c>
      <c r="E2492" s="269" t="e">
        <f>IF('Unit Types - Emission Rates'!#REF!="","",'Unit Types - Emission Rates'!#REF!)</f>
        <v>#REF!</v>
      </c>
      <c r="F2492" s="269" t="e">
        <f>IF('Unit Types - Emission Rates'!#REF!="","",'Unit Types - Emission Rates'!#REF!)</f>
        <v>#REF!</v>
      </c>
      <c r="G2492" s="261"/>
      <c r="H2492" s="262"/>
      <c r="I2492" s="259"/>
    </row>
    <row r="2493" spans="1:9" x14ac:dyDescent="0.2">
      <c r="A2493" s="265" t="s">
        <v>433</v>
      </c>
      <c r="B2493" s="269" t="e">
        <f>IF('Unit Types - Emission Rates'!#REF!=0,"",'Unit Types - Emission Rates'!#REF!)</f>
        <v>#REF!</v>
      </c>
      <c r="C2493" s="269" t="e">
        <f>IF('Unit Types - Emission Rates'!#REF!=0,"",'Unit Types - Emission Rates'!#REF!)</f>
        <v>#REF!</v>
      </c>
      <c r="D2493" s="269" t="e">
        <f>IF('Unit Types - Emission Rates'!#REF!=0,"",'Unit Types - Emission Rates'!#REF!)</f>
        <v>#REF!</v>
      </c>
      <c r="E2493" s="269" t="e">
        <f>IF('Unit Types - Emission Rates'!#REF!="","",'Unit Types - Emission Rates'!#REF!)</f>
        <v>#REF!</v>
      </c>
      <c r="F2493" s="269" t="e">
        <f>IF('Unit Types - Emission Rates'!#REF!="","",'Unit Types - Emission Rates'!#REF!)</f>
        <v>#REF!</v>
      </c>
      <c r="G2493" s="261"/>
      <c r="H2493" s="262"/>
      <c r="I2493" s="259"/>
    </row>
    <row r="2494" spans="1:9" x14ac:dyDescent="0.2">
      <c r="A2494" s="265" t="s">
        <v>433</v>
      </c>
      <c r="B2494" s="269" t="e">
        <f>IF('Unit Types - Emission Rates'!#REF!=0,"",'Unit Types - Emission Rates'!#REF!)</f>
        <v>#REF!</v>
      </c>
      <c r="C2494" s="269" t="e">
        <f>IF('Unit Types - Emission Rates'!#REF!=0,"",'Unit Types - Emission Rates'!#REF!)</f>
        <v>#REF!</v>
      </c>
      <c r="D2494" s="269" t="e">
        <f>IF('Unit Types - Emission Rates'!#REF!=0,"",'Unit Types - Emission Rates'!#REF!)</f>
        <v>#REF!</v>
      </c>
      <c r="E2494" s="269" t="e">
        <f>IF('Unit Types - Emission Rates'!#REF!="","",'Unit Types - Emission Rates'!#REF!)</f>
        <v>#REF!</v>
      </c>
      <c r="F2494" s="269" t="e">
        <f>IF('Unit Types - Emission Rates'!#REF!="","",'Unit Types - Emission Rates'!#REF!)</f>
        <v>#REF!</v>
      </c>
      <c r="G2494" s="261"/>
      <c r="H2494" s="262"/>
      <c r="I2494" s="259"/>
    </row>
    <row r="2495" spans="1:9" x14ac:dyDescent="0.2">
      <c r="A2495" s="265" t="s">
        <v>433</v>
      </c>
      <c r="B2495" s="269" t="e">
        <f>IF('Unit Types - Emission Rates'!#REF!=0,"",'Unit Types - Emission Rates'!#REF!)</f>
        <v>#REF!</v>
      </c>
      <c r="C2495" s="269" t="e">
        <f>IF('Unit Types - Emission Rates'!#REF!=0,"",'Unit Types - Emission Rates'!#REF!)</f>
        <v>#REF!</v>
      </c>
      <c r="D2495" s="269" t="e">
        <f>IF('Unit Types - Emission Rates'!#REF!=0,"",'Unit Types - Emission Rates'!#REF!)</f>
        <v>#REF!</v>
      </c>
      <c r="E2495" s="269" t="e">
        <f>IF('Unit Types - Emission Rates'!#REF!="","",'Unit Types - Emission Rates'!#REF!)</f>
        <v>#REF!</v>
      </c>
      <c r="F2495" s="269" t="e">
        <f>IF('Unit Types - Emission Rates'!#REF!="","",'Unit Types - Emission Rates'!#REF!)</f>
        <v>#REF!</v>
      </c>
      <c r="G2495" s="261"/>
      <c r="H2495" s="262"/>
      <c r="I2495" s="259"/>
    </row>
    <row r="2496" spans="1:9" x14ac:dyDescent="0.2">
      <c r="A2496" s="265" t="s">
        <v>433</v>
      </c>
      <c r="B2496" s="269" t="e">
        <f>IF('Unit Types - Emission Rates'!#REF!=0,"",'Unit Types - Emission Rates'!#REF!)</f>
        <v>#REF!</v>
      </c>
      <c r="C2496" s="269" t="e">
        <f>IF('Unit Types - Emission Rates'!#REF!=0,"",'Unit Types - Emission Rates'!#REF!)</f>
        <v>#REF!</v>
      </c>
      <c r="D2496" s="269" t="e">
        <f>IF('Unit Types - Emission Rates'!#REF!=0,"",'Unit Types - Emission Rates'!#REF!)</f>
        <v>#REF!</v>
      </c>
      <c r="E2496" s="269" t="e">
        <f>IF('Unit Types - Emission Rates'!#REF!="","",'Unit Types - Emission Rates'!#REF!)</f>
        <v>#REF!</v>
      </c>
      <c r="F2496" s="269" t="e">
        <f>IF('Unit Types - Emission Rates'!#REF!="","",'Unit Types - Emission Rates'!#REF!)</f>
        <v>#REF!</v>
      </c>
      <c r="G2496" s="261"/>
      <c r="H2496" s="262"/>
      <c r="I2496" s="259"/>
    </row>
    <row r="2497" spans="1:9" x14ac:dyDescent="0.2">
      <c r="A2497" s="265" t="s">
        <v>433</v>
      </c>
      <c r="B2497" s="269" t="e">
        <f>IF('Unit Types - Emission Rates'!#REF!=0,"",'Unit Types - Emission Rates'!#REF!)</f>
        <v>#REF!</v>
      </c>
      <c r="C2497" s="269" t="e">
        <f>IF('Unit Types - Emission Rates'!#REF!=0,"",'Unit Types - Emission Rates'!#REF!)</f>
        <v>#REF!</v>
      </c>
      <c r="D2497" s="269" t="e">
        <f>IF('Unit Types - Emission Rates'!#REF!=0,"",'Unit Types - Emission Rates'!#REF!)</f>
        <v>#REF!</v>
      </c>
      <c r="E2497" s="269" t="e">
        <f>IF('Unit Types - Emission Rates'!#REF!="","",'Unit Types - Emission Rates'!#REF!)</f>
        <v>#REF!</v>
      </c>
      <c r="F2497" s="269" t="e">
        <f>IF('Unit Types - Emission Rates'!#REF!="","",'Unit Types - Emission Rates'!#REF!)</f>
        <v>#REF!</v>
      </c>
      <c r="G2497" s="261"/>
      <c r="H2497" s="262"/>
      <c r="I2497" s="259"/>
    </row>
    <row r="2498" spans="1:9" x14ac:dyDescent="0.2">
      <c r="A2498" s="265" t="s">
        <v>433</v>
      </c>
      <c r="B2498" s="269" t="e">
        <f>IF('Unit Types - Emission Rates'!#REF!=0,"",'Unit Types - Emission Rates'!#REF!)</f>
        <v>#REF!</v>
      </c>
      <c r="C2498" s="269" t="e">
        <f>IF('Unit Types - Emission Rates'!#REF!=0,"",'Unit Types - Emission Rates'!#REF!)</f>
        <v>#REF!</v>
      </c>
      <c r="D2498" s="269" t="e">
        <f>IF('Unit Types - Emission Rates'!#REF!=0,"",'Unit Types - Emission Rates'!#REF!)</f>
        <v>#REF!</v>
      </c>
      <c r="E2498" s="269" t="e">
        <f>IF('Unit Types - Emission Rates'!#REF!="","",'Unit Types - Emission Rates'!#REF!)</f>
        <v>#REF!</v>
      </c>
      <c r="F2498" s="269" t="e">
        <f>IF('Unit Types - Emission Rates'!#REF!="","",'Unit Types - Emission Rates'!#REF!)</f>
        <v>#REF!</v>
      </c>
      <c r="G2498" s="261"/>
      <c r="H2498" s="262"/>
      <c r="I2498" s="259"/>
    </row>
    <row r="2499" spans="1:9" x14ac:dyDescent="0.2">
      <c r="A2499" s="265" t="s">
        <v>433</v>
      </c>
      <c r="B2499" s="269" t="e">
        <f>IF('Unit Types - Emission Rates'!#REF!=0,"",'Unit Types - Emission Rates'!#REF!)</f>
        <v>#REF!</v>
      </c>
      <c r="C2499" s="269" t="e">
        <f>IF('Unit Types - Emission Rates'!#REF!=0,"",'Unit Types - Emission Rates'!#REF!)</f>
        <v>#REF!</v>
      </c>
      <c r="D2499" s="269" t="e">
        <f>IF('Unit Types - Emission Rates'!#REF!=0,"",'Unit Types - Emission Rates'!#REF!)</f>
        <v>#REF!</v>
      </c>
      <c r="E2499" s="269" t="e">
        <f>IF('Unit Types - Emission Rates'!#REF!="","",'Unit Types - Emission Rates'!#REF!)</f>
        <v>#REF!</v>
      </c>
      <c r="F2499" s="269" t="e">
        <f>IF('Unit Types - Emission Rates'!#REF!="","",'Unit Types - Emission Rates'!#REF!)</f>
        <v>#REF!</v>
      </c>
      <c r="G2499" s="261"/>
      <c r="H2499" s="262"/>
      <c r="I2499" s="259"/>
    </row>
    <row r="2500" spans="1:9" x14ac:dyDescent="0.2">
      <c r="A2500" s="265" t="s">
        <v>433</v>
      </c>
      <c r="B2500" s="269" t="e">
        <f>IF('Unit Types - Emission Rates'!#REF!=0,"",'Unit Types - Emission Rates'!#REF!)</f>
        <v>#REF!</v>
      </c>
      <c r="C2500" s="269" t="e">
        <f>IF('Unit Types - Emission Rates'!#REF!=0,"",'Unit Types - Emission Rates'!#REF!)</f>
        <v>#REF!</v>
      </c>
      <c r="D2500" s="269" t="e">
        <f>IF('Unit Types - Emission Rates'!#REF!=0,"",'Unit Types - Emission Rates'!#REF!)</f>
        <v>#REF!</v>
      </c>
      <c r="E2500" s="269" t="e">
        <f>IF('Unit Types - Emission Rates'!#REF!="","",'Unit Types - Emission Rates'!#REF!)</f>
        <v>#REF!</v>
      </c>
      <c r="F2500" s="269" t="e">
        <f>IF('Unit Types - Emission Rates'!#REF!="","",'Unit Types - Emission Rates'!#REF!)</f>
        <v>#REF!</v>
      </c>
      <c r="G2500" s="261"/>
      <c r="H2500" s="262"/>
      <c r="I2500" s="259"/>
    </row>
    <row r="2501" spans="1:9" x14ac:dyDescent="0.2">
      <c r="A2501" s="265" t="s">
        <v>433</v>
      </c>
      <c r="B2501" s="269" t="e">
        <f>IF('Unit Types - Emission Rates'!#REF!=0,"",'Unit Types - Emission Rates'!#REF!)</f>
        <v>#REF!</v>
      </c>
      <c r="C2501" s="269" t="e">
        <f>IF('Unit Types - Emission Rates'!#REF!=0,"",'Unit Types - Emission Rates'!#REF!)</f>
        <v>#REF!</v>
      </c>
      <c r="D2501" s="269" t="e">
        <f>IF('Unit Types - Emission Rates'!#REF!=0,"",'Unit Types - Emission Rates'!#REF!)</f>
        <v>#REF!</v>
      </c>
      <c r="E2501" s="269" t="e">
        <f>IF('Unit Types - Emission Rates'!#REF!="","",'Unit Types - Emission Rates'!#REF!)</f>
        <v>#REF!</v>
      </c>
      <c r="F2501" s="269" t="e">
        <f>IF('Unit Types - Emission Rates'!#REF!="","",'Unit Types - Emission Rates'!#REF!)</f>
        <v>#REF!</v>
      </c>
      <c r="G2501" s="261"/>
      <c r="H2501" s="262"/>
      <c r="I2501" s="259"/>
    </row>
    <row r="2502" spans="1:9" x14ac:dyDescent="0.2">
      <c r="A2502" s="265" t="s">
        <v>433</v>
      </c>
      <c r="B2502" s="269" t="e">
        <f>IF('Unit Types - Emission Rates'!#REF!=0,"",'Unit Types - Emission Rates'!#REF!)</f>
        <v>#REF!</v>
      </c>
      <c r="C2502" s="269" t="e">
        <f>IF('Unit Types - Emission Rates'!#REF!=0,"",'Unit Types - Emission Rates'!#REF!)</f>
        <v>#REF!</v>
      </c>
      <c r="D2502" s="269" t="e">
        <f>IF('Unit Types - Emission Rates'!#REF!=0,"",'Unit Types - Emission Rates'!#REF!)</f>
        <v>#REF!</v>
      </c>
      <c r="E2502" s="269" t="e">
        <f>IF('Unit Types - Emission Rates'!#REF!="","",'Unit Types - Emission Rates'!#REF!)</f>
        <v>#REF!</v>
      </c>
      <c r="F2502" s="269" t="e">
        <f>IF('Unit Types - Emission Rates'!#REF!="","",'Unit Types - Emission Rates'!#REF!)</f>
        <v>#REF!</v>
      </c>
      <c r="G2502" s="261"/>
      <c r="H2502" s="262"/>
      <c r="I2502" s="259"/>
    </row>
    <row r="2503" spans="1:9" x14ac:dyDescent="0.2">
      <c r="A2503" s="265" t="s">
        <v>433</v>
      </c>
      <c r="B2503" s="269" t="e">
        <f>IF('Unit Types - Emission Rates'!#REF!=0,"",'Unit Types - Emission Rates'!#REF!)</f>
        <v>#REF!</v>
      </c>
      <c r="C2503" s="269" t="e">
        <f>IF('Unit Types - Emission Rates'!#REF!=0,"",'Unit Types - Emission Rates'!#REF!)</f>
        <v>#REF!</v>
      </c>
      <c r="D2503" s="269" t="e">
        <f>IF('Unit Types - Emission Rates'!#REF!=0,"",'Unit Types - Emission Rates'!#REF!)</f>
        <v>#REF!</v>
      </c>
      <c r="E2503" s="269" t="e">
        <f>IF('Unit Types - Emission Rates'!#REF!="","",'Unit Types - Emission Rates'!#REF!)</f>
        <v>#REF!</v>
      </c>
      <c r="F2503" s="269" t="e">
        <f>IF('Unit Types - Emission Rates'!#REF!="","",'Unit Types - Emission Rates'!#REF!)</f>
        <v>#REF!</v>
      </c>
      <c r="G2503" s="261"/>
      <c r="H2503" s="262"/>
      <c r="I2503" s="259"/>
    </row>
    <row r="2504" spans="1:9" x14ac:dyDescent="0.2">
      <c r="A2504" s="265" t="s">
        <v>433</v>
      </c>
      <c r="B2504" s="269" t="e">
        <f>IF('Unit Types - Emission Rates'!#REF!=0,"",'Unit Types - Emission Rates'!#REF!)</f>
        <v>#REF!</v>
      </c>
      <c r="C2504" s="269" t="e">
        <f>IF('Unit Types - Emission Rates'!#REF!=0,"",'Unit Types - Emission Rates'!#REF!)</f>
        <v>#REF!</v>
      </c>
      <c r="D2504" s="269" t="e">
        <f>IF('Unit Types - Emission Rates'!#REF!=0,"",'Unit Types - Emission Rates'!#REF!)</f>
        <v>#REF!</v>
      </c>
      <c r="E2504" s="269" t="e">
        <f>IF('Unit Types - Emission Rates'!#REF!="","",'Unit Types - Emission Rates'!#REF!)</f>
        <v>#REF!</v>
      </c>
      <c r="F2504" s="269" t="e">
        <f>IF('Unit Types - Emission Rates'!#REF!="","",'Unit Types - Emission Rates'!#REF!)</f>
        <v>#REF!</v>
      </c>
      <c r="G2504" s="261"/>
      <c r="H2504" s="262"/>
      <c r="I2504" s="259"/>
    </row>
    <row r="2505" spans="1:9" x14ac:dyDescent="0.2">
      <c r="A2505" s="265" t="s">
        <v>433</v>
      </c>
      <c r="B2505" s="269" t="e">
        <f>IF('Unit Types - Emission Rates'!#REF!=0,"",'Unit Types - Emission Rates'!#REF!)</f>
        <v>#REF!</v>
      </c>
      <c r="C2505" s="269" t="e">
        <f>IF('Unit Types - Emission Rates'!#REF!=0,"",'Unit Types - Emission Rates'!#REF!)</f>
        <v>#REF!</v>
      </c>
      <c r="D2505" s="269" t="e">
        <f>IF('Unit Types - Emission Rates'!#REF!=0,"",'Unit Types - Emission Rates'!#REF!)</f>
        <v>#REF!</v>
      </c>
      <c r="E2505" s="269" t="e">
        <f>IF('Unit Types - Emission Rates'!#REF!="","",'Unit Types - Emission Rates'!#REF!)</f>
        <v>#REF!</v>
      </c>
      <c r="F2505" s="269" t="e">
        <f>IF('Unit Types - Emission Rates'!#REF!="","",'Unit Types - Emission Rates'!#REF!)</f>
        <v>#REF!</v>
      </c>
      <c r="G2505" s="261"/>
      <c r="H2505" s="262"/>
      <c r="I2505" s="259"/>
    </row>
    <row r="2506" spans="1:9" x14ac:dyDescent="0.2">
      <c r="A2506" s="265" t="s">
        <v>433</v>
      </c>
      <c r="B2506" s="269" t="e">
        <f>IF('Unit Types - Emission Rates'!#REF!=0,"",'Unit Types - Emission Rates'!#REF!)</f>
        <v>#REF!</v>
      </c>
      <c r="C2506" s="269" t="e">
        <f>IF('Unit Types - Emission Rates'!#REF!=0,"",'Unit Types - Emission Rates'!#REF!)</f>
        <v>#REF!</v>
      </c>
      <c r="D2506" s="269" t="e">
        <f>IF('Unit Types - Emission Rates'!#REF!=0,"",'Unit Types - Emission Rates'!#REF!)</f>
        <v>#REF!</v>
      </c>
      <c r="E2506" s="269" t="e">
        <f>IF('Unit Types - Emission Rates'!#REF!="","",'Unit Types - Emission Rates'!#REF!)</f>
        <v>#REF!</v>
      </c>
      <c r="F2506" s="269" t="e">
        <f>IF('Unit Types - Emission Rates'!#REF!="","",'Unit Types - Emission Rates'!#REF!)</f>
        <v>#REF!</v>
      </c>
      <c r="G2506" s="261"/>
      <c r="H2506" s="262"/>
      <c r="I2506" s="259"/>
    </row>
    <row r="2507" spans="1:9" x14ac:dyDescent="0.2">
      <c r="A2507" s="265" t="s">
        <v>433</v>
      </c>
      <c r="B2507" s="269" t="e">
        <f>IF('Unit Types - Emission Rates'!#REF!=0,"",'Unit Types - Emission Rates'!#REF!)</f>
        <v>#REF!</v>
      </c>
      <c r="C2507" s="269" t="e">
        <f>IF('Unit Types - Emission Rates'!#REF!=0,"",'Unit Types - Emission Rates'!#REF!)</f>
        <v>#REF!</v>
      </c>
      <c r="D2507" s="269" t="e">
        <f>IF('Unit Types - Emission Rates'!#REF!=0,"",'Unit Types - Emission Rates'!#REF!)</f>
        <v>#REF!</v>
      </c>
      <c r="E2507" s="269" t="e">
        <f>IF('Unit Types - Emission Rates'!#REF!="","",'Unit Types - Emission Rates'!#REF!)</f>
        <v>#REF!</v>
      </c>
      <c r="F2507" s="269" t="e">
        <f>IF('Unit Types - Emission Rates'!#REF!="","",'Unit Types - Emission Rates'!#REF!)</f>
        <v>#REF!</v>
      </c>
      <c r="G2507" s="261"/>
      <c r="H2507" s="262"/>
      <c r="I2507" s="259"/>
    </row>
    <row r="2508" spans="1:9" x14ac:dyDescent="0.2">
      <c r="A2508" s="265" t="s">
        <v>433</v>
      </c>
      <c r="B2508" s="269" t="e">
        <f>IF('Unit Types - Emission Rates'!#REF!=0,"",'Unit Types - Emission Rates'!#REF!)</f>
        <v>#REF!</v>
      </c>
      <c r="C2508" s="269" t="e">
        <f>IF('Unit Types - Emission Rates'!#REF!=0,"",'Unit Types - Emission Rates'!#REF!)</f>
        <v>#REF!</v>
      </c>
      <c r="D2508" s="269" t="e">
        <f>IF('Unit Types - Emission Rates'!#REF!=0,"",'Unit Types - Emission Rates'!#REF!)</f>
        <v>#REF!</v>
      </c>
      <c r="E2508" s="269" t="e">
        <f>IF('Unit Types - Emission Rates'!#REF!="","",'Unit Types - Emission Rates'!#REF!)</f>
        <v>#REF!</v>
      </c>
      <c r="F2508" s="269" t="e">
        <f>IF('Unit Types - Emission Rates'!#REF!="","",'Unit Types - Emission Rates'!#REF!)</f>
        <v>#REF!</v>
      </c>
      <c r="G2508" s="261"/>
      <c r="H2508" s="262"/>
      <c r="I2508" s="259"/>
    </row>
    <row r="2509" spans="1:9" x14ac:dyDescent="0.2">
      <c r="A2509" s="265" t="s">
        <v>433</v>
      </c>
      <c r="B2509" s="269" t="e">
        <f>IF('Unit Types - Emission Rates'!#REF!=0,"",'Unit Types - Emission Rates'!#REF!)</f>
        <v>#REF!</v>
      </c>
      <c r="C2509" s="269" t="e">
        <f>IF('Unit Types - Emission Rates'!#REF!=0,"",'Unit Types - Emission Rates'!#REF!)</f>
        <v>#REF!</v>
      </c>
      <c r="D2509" s="269" t="e">
        <f>IF('Unit Types - Emission Rates'!#REF!=0,"",'Unit Types - Emission Rates'!#REF!)</f>
        <v>#REF!</v>
      </c>
      <c r="E2509" s="269" t="e">
        <f>IF('Unit Types - Emission Rates'!#REF!="","",'Unit Types - Emission Rates'!#REF!)</f>
        <v>#REF!</v>
      </c>
      <c r="F2509" s="269" t="e">
        <f>IF('Unit Types - Emission Rates'!#REF!="","",'Unit Types - Emission Rates'!#REF!)</f>
        <v>#REF!</v>
      </c>
      <c r="G2509" s="261"/>
      <c r="H2509" s="262"/>
      <c r="I2509" s="259"/>
    </row>
    <row r="2510" spans="1:9" x14ac:dyDescent="0.2">
      <c r="A2510" s="265" t="s">
        <v>433</v>
      </c>
      <c r="B2510" s="269" t="e">
        <f>IF('Unit Types - Emission Rates'!#REF!=0,"",'Unit Types - Emission Rates'!#REF!)</f>
        <v>#REF!</v>
      </c>
      <c r="C2510" s="269" t="e">
        <f>IF('Unit Types - Emission Rates'!#REF!=0,"",'Unit Types - Emission Rates'!#REF!)</f>
        <v>#REF!</v>
      </c>
      <c r="D2510" s="269" t="e">
        <f>IF('Unit Types - Emission Rates'!#REF!=0,"",'Unit Types - Emission Rates'!#REF!)</f>
        <v>#REF!</v>
      </c>
      <c r="E2510" s="269" t="e">
        <f>IF('Unit Types - Emission Rates'!#REF!="","",'Unit Types - Emission Rates'!#REF!)</f>
        <v>#REF!</v>
      </c>
      <c r="F2510" s="269" t="e">
        <f>IF('Unit Types - Emission Rates'!#REF!="","",'Unit Types - Emission Rates'!#REF!)</f>
        <v>#REF!</v>
      </c>
      <c r="G2510" s="261"/>
      <c r="H2510" s="262"/>
      <c r="I2510" s="259"/>
    </row>
    <row r="2511" spans="1:9" x14ac:dyDescent="0.2">
      <c r="A2511" s="265" t="s">
        <v>433</v>
      </c>
      <c r="B2511" s="269" t="e">
        <f>IF('Unit Types - Emission Rates'!#REF!=0,"",'Unit Types - Emission Rates'!#REF!)</f>
        <v>#REF!</v>
      </c>
      <c r="C2511" s="269" t="e">
        <f>IF('Unit Types - Emission Rates'!#REF!=0,"",'Unit Types - Emission Rates'!#REF!)</f>
        <v>#REF!</v>
      </c>
      <c r="D2511" s="269" t="e">
        <f>IF('Unit Types - Emission Rates'!#REF!=0,"",'Unit Types - Emission Rates'!#REF!)</f>
        <v>#REF!</v>
      </c>
      <c r="E2511" s="269" t="e">
        <f>IF('Unit Types - Emission Rates'!#REF!="","",'Unit Types - Emission Rates'!#REF!)</f>
        <v>#REF!</v>
      </c>
      <c r="F2511" s="269" t="e">
        <f>IF('Unit Types - Emission Rates'!#REF!="","",'Unit Types - Emission Rates'!#REF!)</f>
        <v>#REF!</v>
      </c>
      <c r="G2511" s="261"/>
      <c r="H2511" s="262"/>
      <c r="I2511" s="259"/>
    </row>
    <row r="2512" spans="1:9" x14ac:dyDescent="0.2">
      <c r="A2512" s="265" t="s">
        <v>433</v>
      </c>
      <c r="B2512" s="269" t="e">
        <f>IF('Unit Types - Emission Rates'!#REF!=0,"",'Unit Types - Emission Rates'!#REF!)</f>
        <v>#REF!</v>
      </c>
      <c r="C2512" s="269" t="e">
        <f>IF('Unit Types - Emission Rates'!#REF!=0,"",'Unit Types - Emission Rates'!#REF!)</f>
        <v>#REF!</v>
      </c>
      <c r="D2512" s="269" t="e">
        <f>IF('Unit Types - Emission Rates'!#REF!=0,"",'Unit Types - Emission Rates'!#REF!)</f>
        <v>#REF!</v>
      </c>
      <c r="E2512" s="269" t="e">
        <f>IF('Unit Types - Emission Rates'!#REF!="","",'Unit Types - Emission Rates'!#REF!)</f>
        <v>#REF!</v>
      </c>
      <c r="F2512" s="269" t="e">
        <f>IF('Unit Types - Emission Rates'!#REF!="","",'Unit Types - Emission Rates'!#REF!)</f>
        <v>#REF!</v>
      </c>
      <c r="G2512" s="261"/>
      <c r="H2512" s="262"/>
      <c r="I2512" s="259"/>
    </row>
    <row r="2513" spans="1:9" x14ac:dyDescent="0.2">
      <c r="A2513" s="265" t="s">
        <v>433</v>
      </c>
      <c r="B2513" s="269" t="e">
        <f>IF('Unit Types - Emission Rates'!#REF!=0,"",'Unit Types - Emission Rates'!#REF!)</f>
        <v>#REF!</v>
      </c>
      <c r="C2513" s="269" t="e">
        <f>IF('Unit Types - Emission Rates'!#REF!=0,"",'Unit Types - Emission Rates'!#REF!)</f>
        <v>#REF!</v>
      </c>
      <c r="D2513" s="269" t="e">
        <f>IF('Unit Types - Emission Rates'!#REF!=0,"",'Unit Types - Emission Rates'!#REF!)</f>
        <v>#REF!</v>
      </c>
      <c r="E2513" s="269" t="e">
        <f>IF('Unit Types - Emission Rates'!#REF!="","",'Unit Types - Emission Rates'!#REF!)</f>
        <v>#REF!</v>
      </c>
      <c r="F2513" s="269" t="e">
        <f>IF('Unit Types - Emission Rates'!#REF!="","",'Unit Types - Emission Rates'!#REF!)</f>
        <v>#REF!</v>
      </c>
      <c r="G2513" s="261"/>
      <c r="H2513" s="262"/>
      <c r="I2513" s="259"/>
    </row>
    <row r="2514" spans="1:9" x14ac:dyDescent="0.2">
      <c r="A2514" s="265" t="s">
        <v>433</v>
      </c>
      <c r="B2514" s="269" t="e">
        <f>IF('Unit Types - Emission Rates'!#REF!=0,"",'Unit Types - Emission Rates'!#REF!)</f>
        <v>#REF!</v>
      </c>
      <c r="C2514" s="269" t="e">
        <f>IF('Unit Types - Emission Rates'!#REF!=0,"",'Unit Types - Emission Rates'!#REF!)</f>
        <v>#REF!</v>
      </c>
      <c r="D2514" s="269" t="e">
        <f>IF('Unit Types - Emission Rates'!#REF!=0,"",'Unit Types - Emission Rates'!#REF!)</f>
        <v>#REF!</v>
      </c>
      <c r="E2514" s="269" t="e">
        <f>IF('Unit Types - Emission Rates'!#REF!="","",'Unit Types - Emission Rates'!#REF!)</f>
        <v>#REF!</v>
      </c>
      <c r="F2514" s="269" t="e">
        <f>IF('Unit Types - Emission Rates'!#REF!="","",'Unit Types - Emission Rates'!#REF!)</f>
        <v>#REF!</v>
      </c>
      <c r="G2514" s="261"/>
      <c r="H2514" s="262"/>
      <c r="I2514" s="259"/>
    </row>
    <row r="2515" spans="1:9" x14ac:dyDescent="0.2">
      <c r="A2515" s="265" t="s">
        <v>433</v>
      </c>
      <c r="B2515" s="269" t="e">
        <f>IF('Unit Types - Emission Rates'!#REF!=0,"",'Unit Types - Emission Rates'!#REF!)</f>
        <v>#REF!</v>
      </c>
      <c r="C2515" s="269" t="e">
        <f>IF('Unit Types - Emission Rates'!#REF!=0,"",'Unit Types - Emission Rates'!#REF!)</f>
        <v>#REF!</v>
      </c>
      <c r="D2515" s="269" t="e">
        <f>IF('Unit Types - Emission Rates'!#REF!=0,"",'Unit Types - Emission Rates'!#REF!)</f>
        <v>#REF!</v>
      </c>
      <c r="E2515" s="269" t="e">
        <f>IF('Unit Types - Emission Rates'!#REF!="","",'Unit Types - Emission Rates'!#REF!)</f>
        <v>#REF!</v>
      </c>
      <c r="F2515" s="269" t="e">
        <f>IF('Unit Types - Emission Rates'!#REF!="","",'Unit Types - Emission Rates'!#REF!)</f>
        <v>#REF!</v>
      </c>
      <c r="G2515" s="261"/>
      <c r="H2515" s="262"/>
      <c r="I2515" s="259"/>
    </row>
    <row r="2516" spans="1:9" x14ac:dyDescent="0.2">
      <c r="A2516" s="265" t="s">
        <v>433</v>
      </c>
      <c r="B2516" s="269" t="e">
        <f>IF('Unit Types - Emission Rates'!#REF!=0,"",'Unit Types - Emission Rates'!#REF!)</f>
        <v>#REF!</v>
      </c>
      <c r="C2516" s="269" t="e">
        <f>IF('Unit Types - Emission Rates'!#REF!=0,"",'Unit Types - Emission Rates'!#REF!)</f>
        <v>#REF!</v>
      </c>
      <c r="D2516" s="269" t="e">
        <f>IF('Unit Types - Emission Rates'!#REF!=0,"",'Unit Types - Emission Rates'!#REF!)</f>
        <v>#REF!</v>
      </c>
      <c r="E2516" s="269" t="e">
        <f>IF('Unit Types - Emission Rates'!#REF!="","",'Unit Types - Emission Rates'!#REF!)</f>
        <v>#REF!</v>
      </c>
      <c r="F2516" s="269" t="e">
        <f>IF('Unit Types - Emission Rates'!#REF!="","",'Unit Types - Emission Rates'!#REF!)</f>
        <v>#REF!</v>
      </c>
      <c r="G2516" s="261"/>
      <c r="H2516" s="262"/>
      <c r="I2516" s="259"/>
    </row>
    <row r="2517" spans="1:9" x14ac:dyDescent="0.2">
      <c r="A2517" s="265" t="s">
        <v>433</v>
      </c>
      <c r="B2517" s="269" t="e">
        <f>IF('Unit Types - Emission Rates'!#REF!=0,"",'Unit Types - Emission Rates'!#REF!)</f>
        <v>#REF!</v>
      </c>
      <c r="C2517" s="269" t="e">
        <f>IF('Unit Types - Emission Rates'!#REF!=0,"",'Unit Types - Emission Rates'!#REF!)</f>
        <v>#REF!</v>
      </c>
      <c r="D2517" s="269" t="e">
        <f>IF('Unit Types - Emission Rates'!#REF!=0,"",'Unit Types - Emission Rates'!#REF!)</f>
        <v>#REF!</v>
      </c>
      <c r="E2517" s="269" t="e">
        <f>IF('Unit Types - Emission Rates'!#REF!="","",'Unit Types - Emission Rates'!#REF!)</f>
        <v>#REF!</v>
      </c>
      <c r="F2517" s="269" t="e">
        <f>IF('Unit Types - Emission Rates'!#REF!="","",'Unit Types - Emission Rates'!#REF!)</f>
        <v>#REF!</v>
      </c>
      <c r="G2517" s="261"/>
      <c r="H2517" s="262"/>
      <c r="I2517" s="259"/>
    </row>
    <row r="2518" spans="1:9" x14ac:dyDescent="0.2">
      <c r="A2518" s="265" t="s">
        <v>433</v>
      </c>
      <c r="B2518" s="269" t="e">
        <f>IF('Unit Types - Emission Rates'!#REF!=0,"",'Unit Types - Emission Rates'!#REF!)</f>
        <v>#REF!</v>
      </c>
      <c r="C2518" s="269" t="e">
        <f>IF('Unit Types - Emission Rates'!#REF!=0,"",'Unit Types - Emission Rates'!#REF!)</f>
        <v>#REF!</v>
      </c>
      <c r="D2518" s="269" t="e">
        <f>IF('Unit Types - Emission Rates'!#REF!=0,"",'Unit Types - Emission Rates'!#REF!)</f>
        <v>#REF!</v>
      </c>
      <c r="E2518" s="269" t="e">
        <f>IF('Unit Types - Emission Rates'!#REF!="","",'Unit Types - Emission Rates'!#REF!)</f>
        <v>#REF!</v>
      </c>
      <c r="F2518" s="269" t="e">
        <f>IF('Unit Types - Emission Rates'!#REF!="","",'Unit Types - Emission Rates'!#REF!)</f>
        <v>#REF!</v>
      </c>
      <c r="G2518" s="261"/>
      <c r="H2518" s="262"/>
      <c r="I2518" s="259"/>
    </row>
    <row r="2519" spans="1:9" x14ac:dyDescent="0.2">
      <c r="A2519" s="265" t="s">
        <v>433</v>
      </c>
      <c r="B2519" s="269" t="e">
        <f>IF('Unit Types - Emission Rates'!#REF!=0,"",'Unit Types - Emission Rates'!#REF!)</f>
        <v>#REF!</v>
      </c>
      <c r="C2519" s="269" t="e">
        <f>IF('Unit Types - Emission Rates'!#REF!=0,"",'Unit Types - Emission Rates'!#REF!)</f>
        <v>#REF!</v>
      </c>
      <c r="D2519" s="269" t="e">
        <f>IF('Unit Types - Emission Rates'!#REF!=0,"",'Unit Types - Emission Rates'!#REF!)</f>
        <v>#REF!</v>
      </c>
      <c r="E2519" s="269" t="e">
        <f>IF('Unit Types - Emission Rates'!#REF!="","",'Unit Types - Emission Rates'!#REF!)</f>
        <v>#REF!</v>
      </c>
      <c r="F2519" s="269" t="e">
        <f>IF('Unit Types - Emission Rates'!#REF!="","",'Unit Types - Emission Rates'!#REF!)</f>
        <v>#REF!</v>
      </c>
      <c r="G2519" s="261"/>
      <c r="H2519" s="262"/>
      <c r="I2519" s="259"/>
    </row>
    <row r="2520" spans="1:9" x14ac:dyDescent="0.2">
      <c r="A2520" s="265" t="s">
        <v>433</v>
      </c>
      <c r="B2520" s="269" t="e">
        <f>IF('Unit Types - Emission Rates'!#REF!=0,"",'Unit Types - Emission Rates'!#REF!)</f>
        <v>#REF!</v>
      </c>
      <c r="C2520" s="269" t="e">
        <f>IF('Unit Types - Emission Rates'!#REF!=0,"",'Unit Types - Emission Rates'!#REF!)</f>
        <v>#REF!</v>
      </c>
      <c r="D2520" s="269" t="e">
        <f>IF('Unit Types - Emission Rates'!#REF!=0,"",'Unit Types - Emission Rates'!#REF!)</f>
        <v>#REF!</v>
      </c>
      <c r="E2520" s="269" t="e">
        <f>IF('Unit Types - Emission Rates'!#REF!="","",'Unit Types - Emission Rates'!#REF!)</f>
        <v>#REF!</v>
      </c>
      <c r="F2520" s="269" t="e">
        <f>IF('Unit Types - Emission Rates'!#REF!="","",'Unit Types - Emission Rates'!#REF!)</f>
        <v>#REF!</v>
      </c>
      <c r="G2520" s="261"/>
      <c r="H2520" s="262"/>
      <c r="I2520" s="259"/>
    </row>
    <row r="2521" spans="1:9" x14ac:dyDescent="0.2">
      <c r="A2521" s="265" t="s">
        <v>433</v>
      </c>
      <c r="B2521" s="269" t="e">
        <f>IF('Unit Types - Emission Rates'!#REF!=0,"",'Unit Types - Emission Rates'!#REF!)</f>
        <v>#REF!</v>
      </c>
      <c r="C2521" s="269" t="e">
        <f>IF('Unit Types - Emission Rates'!#REF!=0,"",'Unit Types - Emission Rates'!#REF!)</f>
        <v>#REF!</v>
      </c>
      <c r="D2521" s="269" t="e">
        <f>IF('Unit Types - Emission Rates'!#REF!=0,"",'Unit Types - Emission Rates'!#REF!)</f>
        <v>#REF!</v>
      </c>
      <c r="E2521" s="269" t="e">
        <f>IF('Unit Types - Emission Rates'!#REF!="","",'Unit Types - Emission Rates'!#REF!)</f>
        <v>#REF!</v>
      </c>
      <c r="F2521" s="269" t="e">
        <f>IF('Unit Types - Emission Rates'!#REF!="","",'Unit Types - Emission Rates'!#REF!)</f>
        <v>#REF!</v>
      </c>
      <c r="G2521" s="261"/>
      <c r="H2521" s="262"/>
      <c r="I2521" s="259"/>
    </row>
    <row r="2522" spans="1:9" x14ac:dyDescent="0.2">
      <c r="A2522" s="265" t="s">
        <v>433</v>
      </c>
      <c r="B2522" s="269" t="e">
        <f>IF('Unit Types - Emission Rates'!#REF!=0,"",'Unit Types - Emission Rates'!#REF!)</f>
        <v>#REF!</v>
      </c>
      <c r="C2522" s="269" t="e">
        <f>IF('Unit Types - Emission Rates'!#REF!=0,"",'Unit Types - Emission Rates'!#REF!)</f>
        <v>#REF!</v>
      </c>
      <c r="D2522" s="269" t="e">
        <f>IF('Unit Types - Emission Rates'!#REF!=0,"",'Unit Types - Emission Rates'!#REF!)</f>
        <v>#REF!</v>
      </c>
      <c r="E2522" s="269" t="e">
        <f>IF('Unit Types - Emission Rates'!#REF!="","",'Unit Types - Emission Rates'!#REF!)</f>
        <v>#REF!</v>
      </c>
      <c r="F2522" s="269" t="e">
        <f>IF('Unit Types - Emission Rates'!#REF!="","",'Unit Types - Emission Rates'!#REF!)</f>
        <v>#REF!</v>
      </c>
      <c r="G2522" s="261"/>
      <c r="H2522" s="262"/>
      <c r="I2522" s="259"/>
    </row>
    <row r="2523" spans="1:9" x14ac:dyDescent="0.2">
      <c r="A2523" s="265" t="s">
        <v>433</v>
      </c>
      <c r="B2523" s="269" t="e">
        <f>IF('Unit Types - Emission Rates'!#REF!=0,"",'Unit Types - Emission Rates'!#REF!)</f>
        <v>#REF!</v>
      </c>
      <c r="C2523" s="269" t="e">
        <f>IF('Unit Types - Emission Rates'!#REF!=0,"",'Unit Types - Emission Rates'!#REF!)</f>
        <v>#REF!</v>
      </c>
      <c r="D2523" s="269" t="e">
        <f>IF('Unit Types - Emission Rates'!#REF!=0,"",'Unit Types - Emission Rates'!#REF!)</f>
        <v>#REF!</v>
      </c>
      <c r="E2523" s="269" t="e">
        <f>IF('Unit Types - Emission Rates'!#REF!="","",'Unit Types - Emission Rates'!#REF!)</f>
        <v>#REF!</v>
      </c>
      <c r="F2523" s="269" t="e">
        <f>IF('Unit Types - Emission Rates'!#REF!="","",'Unit Types - Emission Rates'!#REF!)</f>
        <v>#REF!</v>
      </c>
      <c r="G2523" s="261"/>
      <c r="H2523" s="262"/>
      <c r="I2523" s="259"/>
    </row>
    <row r="2524" spans="1:9" x14ac:dyDescent="0.2">
      <c r="A2524" s="265" t="s">
        <v>433</v>
      </c>
      <c r="B2524" s="269" t="e">
        <f>IF('Unit Types - Emission Rates'!#REF!=0,"",'Unit Types - Emission Rates'!#REF!)</f>
        <v>#REF!</v>
      </c>
      <c r="C2524" s="269" t="e">
        <f>IF('Unit Types - Emission Rates'!#REF!=0,"",'Unit Types - Emission Rates'!#REF!)</f>
        <v>#REF!</v>
      </c>
      <c r="D2524" s="269" t="e">
        <f>IF('Unit Types - Emission Rates'!#REF!=0,"",'Unit Types - Emission Rates'!#REF!)</f>
        <v>#REF!</v>
      </c>
      <c r="E2524" s="269" t="e">
        <f>IF('Unit Types - Emission Rates'!#REF!="","",'Unit Types - Emission Rates'!#REF!)</f>
        <v>#REF!</v>
      </c>
      <c r="F2524" s="269" t="e">
        <f>IF('Unit Types - Emission Rates'!#REF!="","",'Unit Types - Emission Rates'!#REF!)</f>
        <v>#REF!</v>
      </c>
      <c r="G2524" s="261"/>
      <c r="H2524" s="262"/>
      <c r="I2524" s="259"/>
    </row>
    <row r="2525" spans="1:9" x14ac:dyDescent="0.2">
      <c r="A2525" s="265" t="s">
        <v>433</v>
      </c>
      <c r="B2525" s="269" t="e">
        <f>IF('Unit Types - Emission Rates'!#REF!=0,"",'Unit Types - Emission Rates'!#REF!)</f>
        <v>#REF!</v>
      </c>
      <c r="C2525" s="269" t="e">
        <f>IF('Unit Types - Emission Rates'!#REF!=0,"",'Unit Types - Emission Rates'!#REF!)</f>
        <v>#REF!</v>
      </c>
      <c r="D2525" s="269" t="e">
        <f>IF('Unit Types - Emission Rates'!#REF!=0,"",'Unit Types - Emission Rates'!#REF!)</f>
        <v>#REF!</v>
      </c>
      <c r="E2525" s="269" t="e">
        <f>IF('Unit Types - Emission Rates'!#REF!="","",'Unit Types - Emission Rates'!#REF!)</f>
        <v>#REF!</v>
      </c>
      <c r="F2525" s="269" t="e">
        <f>IF('Unit Types - Emission Rates'!#REF!="","",'Unit Types - Emission Rates'!#REF!)</f>
        <v>#REF!</v>
      </c>
      <c r="G2525" s="261"/>
      <c r="H2525" s="262"/>
      <c r="I2525" s="259"/>
    </row>
    <row r="2526" spans="1:9" x14ac:dyDescent="0.2">
      <c r="A2526" s="265" t="s">
        <v>433</v>
      </c>
      <c r="B2526" s="269" t="e">
        <f>IF('Unit Types - Emission Rates'!#REF!=0,"",'Unit Types - Emission Rates'!#REF!)</f>
        <v>#REF!</v>
      </c>
      <c r="C2526" s="269" t="e">
        <f>IF('Unit Types - Emission Rates'!#REF!=0,"",'Unit Types - Emission Rates'!#REF!)</f>
        <v>#REF!</v>
      </c>
      <c r="D2526" s="269" t="e">
        <f>IF('Unit Types - Emission Rates'!#REF!=0,"",'Unit Types - Emission Rates'!#REF!)</f>
        <v>#REF!</v>
      </c>
      <c r="E2526" s="269" t="e">
        <f>IF('Unit Types - Emission Rates'!#REF!="","",'Unit Types - Emission Rates'!#REF!)</f>
        <v>#REF!</v>
      </c>
      <c r="F2526" s="269" t="e">
        <f>IF('Unit Types - Emission Rates'!#REF!="","",'Unit Types - Emission Rates'!#REF!)</f>
        <v>#REF!</v>
      </c>
      <c r="G2526" s="261"/>
      <c r="H2526" s="262"/>
      <c r="I2526" s="259"/>
    </row>
    <row r="2527" spans="1:9" x14ac:dyDescent="0.2">
      <c r="A2527" s="265" t="s">
        <v>433</v>
      </c>
      <c r="B2527" s="269" t="e">
        <f>IF('Unit Types - Emission Rates'!#REF!=0,"",'Unit Types - Emission Rates'!#REF!)</f>
        <v>#REF!</v>
      </c>
      <c r="C2527" s="269" t="e">
        <f>IF('Unit Types - Emission Rates'!#REF!=0,"",'Unit Types - Emission Rates'!#REF!)</f>
        <v>#REF!</v>
      </c>
      <c r="D2527" s="269" t="e">
        <f>IF('Unit Types - Emission Rates'!#REF!=0,"",'Unit Types - Emission Rates'!#REF!)</f>
        <v>#REF!</v>
      </c>
      <c r="E2527" s="269" t="e">
        <f>IF('Unit Types - Emission Rates'!#REF!="","",'Unit Types - Emission Rates'!#REF!)</f>
        <v>#REF!</v>
      </c>
      <c r="F2527" s="269" t="e">
        <f>IF('Unit Types - Emission Rates'!#REF!="","",'Unit Types - Emission Rates'!#REF!)</f>
        <v>#REF!</v>
      </c>
      <c r="G2527" s="261"/>
      <c r="H2527" s="262"/>
      <c r="I2527" s="259"/>
    </row>
    <row r="2528" spans="1:9" x14ac:dyDescent="0.2">
      <c r="A2528" s="265" t="s">
        <v>433</v>
      </c>
      <c r="B2528" s="269" t="e">
        <f>IF('Unit Types - Emission Rates'!#REF!=0,"",'Unit Types - Emission Rates'!#REF!)</f>
        <v>#REF!</v>
      </c>
      <c r="C2528" s="269" t="e">
        <f>IF('Unit Types - Emission Rates'!#REF!=0,"",'Unit Types - Emission Rates'!#REF!)</f>
        <v>#REF!</v>
      </c>
      <c r="D2528" s="269" t="e">
        <f>IF('Unit Types - Emission Rates'!#REF!=0,"",'Unit Types - Emission Rates'!#REF!)</f>
        <v>#REF!</v>
      </c>
      <c r="E2528" s="269" t="e">
        <f>IF('Unit Types - Emission Rates'!#REF!="","",'Unit Types - Emission Rates'!#REF!)</f>
        <v>#REF!</v>
      </c>
      <c r="F2528" s="269" t="e">
        <f>IF('Unit Types - Emission Rates'!#REF!="","",'Unit Types - Emission Rates'!#REF!)</f>
        <v>#REF!</v>
      </c>
      <c r="G2528" s="261"/>
      <c r="H2528" s="262"/>
      <c r="I2528" s="259"/>
    </row>
    <row r="2529" spans="1:9" x14ac:dyDescent="0.2">
      <c r="A2529" s="265" t="s">
        <v>433</v>
      </c>
      <c r="B2529" s="269" t="e">
        <f>IF('Unit Types - Emission Rates'!#REF!=0,"",'Unit Types - Emission Rates'!#REF!)</f>
        <v>#REF!</v>
      </c>
      <c r="C2529" s="269" t="e">
        <f>IF('Unit Types - Emission Rates'!#REF!=0,"",'Unit Types - Emission Rates'!#REF!)</f>
        <v>#REF!</v>
      </c>
      <c r="D2529" s="269" t="e">
        <f>IF('Unit Types - Emission Rates'!#REF!=0,"",'Unit Types - Emission Rates'!#REF!)</f>
        <v>#REF!</v>
      </c>
      <c r="E2529" s="269" t="e">
        <f>IF('Unit Types - Emission Rates'!#REF!="","",'Unit Types - Emission Rates'!#REF!)</f>
        <v>#REF!</v>
      </c>
      <c r="F2529" s="269" t="e">
        <f>IF('Unit Types - Emission Rates'!#REF!="","",'Unit Types - Emission Rates'!#REF!)</f>
        <v>#REF!</v>
      </c>
      <c r="G2529" s="261"/>
      <c r="H2529" s="262"/>
      <c r="I2529" s="259"/>
    </row>
    <row r="2530" spans="1:9" x14ac:dyDescent="0.2">
      <c r="A2530" s="265" t="s">
        <v>433</v>
      </c>
      <c r="B2530" s="269" t="e">
        <f>IF('Unit Types - Emission Rates'!#REF!=0,"",'Unit Types - Emission Rates'!#REF!)</f>
        <v>#REF!</v>
      </c>
      <c r="C2530" s="269" t="e">
        <f>IF('Unit Types - Emission Rates'!#REF!=0,"",'Unit Types - Emission Rates'!#REF!)</f>
        <v>#REF!</v>
      </c>
      <c r="D2530" s="269" t="e">
        <f>IF('Unit Types - Emission Rates'!#REF!=0,"",'Unit Types - Emission Rates'!#REF!)</f>
        <v>#REF!</v>
      </c>
      <c r="E2530" s="269" t="e">
        <f>IF('Unit Types - Emission Rates'!#REF!="","",'Unit Types - Emission Rates'!#REF!)</f>
        <v>#REF!</v>
      </c>
      <c r="F2530" s="269" t="e">
        <f>IF('Unit Types - Emission Rates'!#REF!="","",'Unit Types - Emission Rates'!#REF!)</f>
        <v>#REF!</v>
      </c>
      <c r="G2530" s="261"/>
      <c r="H2530" s="262"/>
      <c r="I2530" s="259"/>
    </row>
    <row r="2531" spans="1:9" x14ac:dyDescent="0.2">
      <c r="A2531" s="265" t="s">
        <v>433</v>
      </c>
      <c r="B2531" s="269" t="e">
        <f>IF('Unit Types - Emission Rates'!#REF!=0,"",'Unit Types - Emission Rates'!#REF!)</f>
        <v>#REF!</v>
      </c>
      <c r="C2531" s="269" t="e">
        <f>IF('Unit Types - Emission Rates'!#REF!=0,"",'Unit Types - Emission Rates'!#REF!)</f>
        <v>#REF!</v>
      </c>
      <c r="D2531" s="269" t="e">
        <f>IF('Unit Types - Emission Rates'!#REF!=0,"",'Unit Types - Emission Rates'!#REF!)</f>
        <v>#REF!</v>
      </c>
      <c r="E2531" s="269" t="e">
        <f>IF('Unit Types - Emission Rates'!#REF!="","",'Unit Types - Emission Rates'!#REF!)</f>
        <v>#REF!</v>
      </c>
      <c r="F2531" s="269" t="e">
        <f>IF('Unit Types - Emission Rates'!#REF!="","",'Unit Types - Emission Rates'!#REF!)</f>
        <v>#REF!</v>
      </c>
      <c r="G2531" s="261"/>
      <c r="H2531" s="262"/>
      <c r="I2531" s="259"/>
    </row>
    <row r="2532" spans="1:9" x14ac:dyDescent="0.2">
      <c r="A2532" s="265" t="s">
        <v>433</v>
      </c>
      <c r="B2532" s="269" t="e">
        <f>IF('Unit Types - Emission Rates'!#REF!=0,"",'Unit Types - Emission Rates'!#REF!)</f>
        <v>#REF!</v>
      </c>
      <c r="C2532" s="269" t="e">
        <f>IF('Unit Types - Emission Rates'!#REF!=0,"",'Unit Types - Emission Rates'!#REF!)</f>
        <v>#REF!</v>
      </c>
      <c r="D2532" s="269" t="e">
        <f>IF('Unit Types - Emission Rates'!#REF!=0,"",'Unit Types - Emission Rates'!#REF!)</f>
        <v>#REF!</v>
      </c>
      <c r="E2532" s="269" t="e">
        <f>IF('Unit Types - Emission Rates'!#REF!="","",'Unit Types - Emission Rates'!#REF!)</f>
        <v>#REF!</v>
      </c>
      <c r="F2532" s="269" t="e">
        <f>IF('Unit Types - Emission Rates'!#REF!="","",'Unit Types - Emission Rates'!#REF!)</f>
        <v>#REF!</v>
      </c>
      <c r="G2532" s="261"/>
      <c r="H2532" s="262"/>
      <c r="I2532" s="259"/>
    </row>
    <row r="2533" spans="1:9" x14ac:dyDescent="0.2">
      <c r="A2533" s="265" t="s">
        <v>433</v>
      </c>
      <c r="B2533" s="269" t="e">
        <f>IF('Unit Types - Emission Rates'!#REF!=0,"",'Unit Types - Emission Rates'!#REF!)</f>
        <v>#REF!</v>
      </c>
      <c r="C2533" s="269" t="e">
        <f>IF('Unit Types - Emission Rates'!#REF!=0,"",'Unit Types - Emission Rates'!#REF!)</f>
        <v>#REF!</v>
      </c>
      <c r="D2533" s="269" t="e">
        <f>IF('Unit Types - Emission Rates'!#REF!=0,"",'Unit Types - Emission Rates'!#REF!)</f>
        <v>#REF!</v>
      </c>
      <c r="E2533" s="269" t="e">
        <f>IF('Unit Types - Emission Rates'!#REF!="","",'Unit Types - Emission Rates'!#REF!)</f>
        <v>#REF!</v>
      </c>
      <c r="F2533" s="269" t="e">
        <f>IF('Unit Types - Emission Rates'!#REF!="","",'Unit Types - Emission Rates'!#REF!)</f>
        <v>#REF!</v>
      </c>
      <c r="G2533" s="261"/>
      <c r="H2533" s="262"/>
      <c r="I2533" s="259"/>
    </row>
    <row r="2534" spans="1:9" x14ac:dyDescent="0.2">
      <c r="A2534" s="265" t="s">
        <v>433</v>
      </c>
      <c r="B2534" s="269" t="e">
        <f>IF('Unit Types - Emission Rates'!#REF!=0,"",'Unit Types - Emission Rates'!#REF!)</f>
        <v>#REF!</v>
      </c>
      <c r="C2534" s="269" t="e">
        <f>IF('Unit Types - Emission Rates'!#REF!=0,"",'Unit Types - Emission Rates'!#REF!)</f>
        <v>#REF!</v>
      </c>
      <c r="D2534" s="269" t="e">
        <f>IF('Unit Types - Emission Rates'!#REF!=0,"",'Unit Types - Emission Rates'!#REF!)</f>
        <v>#REF!</v>
      </c>
      <c r="E2534" s="269" t="e">
        <f>IF('Unit Types - Emission Rates'!#REF!="","",'Unit Types - Emission Rates'!#REF!)</f>
        <v>#REF!</v>
      </c>
      <c r="F2534" s="269" t="e">
        <f>IF('Unit Types - Emission Rates'!#REF!="","",'Unit Types - Emission Rates'!#REF!)</f>
        <v>#REF!</v>
      </c>
      <c r="G2534" s="261"/>
      <c r="H2534" s="262"/>
      <c r="I2534" s="259"/>
    </row>
    <row r="2535" spans="1:9" x14ac:dyDescent="0.2">
      <c r="A2535" s="265" t="s">
        <v>433</v>
      </c>
      <c r="B2535" s="269" t="e">
        <f>IF('Unit Types - Emission Rates'!#REF!=0,"",'Unit Types - Emission Rates'!#REF!)</f>
        <v>#REF!</v>
      </c>
      <c r="C2535" s="269" t="e">
        <f>IF('Unit Types - Emission Rates'!#REF!=0,"",'Unit Types - Emission Rates'!#REF!)</f>
        <v>#REF!</v>
      </c>
      <c r="D2535" s="269" t="e">
        <f>IF('Unit Types - Emission Rates'!#REF!=0,"",'Unit Types - Emission Rates'!#REF!)</f>
        <v>#REF!</v>
      </c>
      <c r="E2535" s="269" t="e">
        <f>IF('Unit Types - Emission Rates'!#REF!="","",'Unit Types - Emission Rates'!#REF!)</f>
        <v>#REF!</v>
      </c>
      <c r="F2535" s="269" t="e">
        <f>IF('Unit Types - Emission Rates'!#REF!="","",'Unit Types - Emission Rates'!#REF!)</f>
        <v>#REF!</v>
      </c>
      <c r="G2535" s="261"/>
      <c r="H2535" s="262"/>
      <c r="I2535" s="259"/>
    </row>
    <row r="2536" spans="1:9" x14ac:dyDescent="0.2">
      <c r="A2536" s="265" t="s">
        <v>433</v>
      </c>
      <c r="B2536" s="269" t="e">
        <f>IF('Unit Types - Emission Rates'!#REF!=0,"",'Unit Types - Emission Rates'!#REF!)</f>
        <v>#REF!</v>
      </c>
      <c r="C2536" s="269" t="e">
        <f>IF('Unit Types - Emission Rates'!#REF!=0,"",'Unit Types - Emission Rates'!#REF!)</f>
        <v>#REF!</v>
      </c>
      <c r="D2536" s="269" t="e">
        <f>IF('Unit Types - Emission Rates'!#REF!=0,"",'Unit Types - Emission Rates'!#REF!)</f>
        <v>#REF!</v>
      </c>
      <c r="E2536" s="269" t="e">
        <f>IF('Unit Types - Emission Rates'!#REF!="","",'Unit Types - Emission Rates'!#REF!)</f>
        <v>#REF!</v>
      </c>
      <c r="F2536" s="269" t="e">
        <f>IF('Unit Types - Emission Rates'!#REF!="","",'Unit Types - Emission Rates'!#REF!)</f>
        <v>#REF!</v>
      </c>
      <c r="G2536" s="261"/>
      <c r="H2536" s="262"/>
      <c r="I2536" s="259"/>
    </row>
    <row r="2537" spans="1:9" x14ac:dyDescent="0.2">
      <c r="A2537" s="265" t="s">
        <v>433</v>
      </c>
      <c r="B2537" s="269" t="e">
        <f>IF('Unit Types - Emission Rates'!#REF!=0,"",'Unit Types - Emission Rates'!#REF!)</f>
        <v>#REF!</v>
      </c>
      <c r="C2537" s="269" t="e">
        <f>IF('Unit Types - Emission Rates'!#REF!=0,"",'Unit Types - Emission Rates'!#REF!)</f>
        <v>#REF!</v>
      </c>
      <c r="D2537" s="269" t="e">
        <f>IF('Unit Types - Emission Rates'!#REF!=0,"",'Unit Types - Emission Rates'!#REF!)</f>
        <v>#REF!</v>
      </c>
      <c r="E2537" s="269" t="e">
        <f>IF('Unit Types - Emission Rates'!#REF!="","",'Unit Types - Emission Rates'!#REF!)</f>
        <v>#REF!</v>
      </c>
      <c r="F2537" s="269" t="e">
        <f>IF('Unit Types - Emission Rates'!#REF!="","",'Unit Types - Emission Rates'!#REF!)</f>
        <v>#REF!</v>
      </c>
      <c r="G2537" s="261"/>
      <c r="H2537" s="262"/>
      <c r="I2537" s="259"/>
    </row>
    <row r="2538" spans="1:9" x14ac:dyDescent="0.2">
      <c r="A2538" s="265" t="s">
        <v>433</v>
      </c>
      <c r="B2538" s="269" t="e">
        <f>IF('Unit Types - Emission Rates'!#REF!=0,"",'Unit Types - Emission Rates'!#REF!)</f>
        <v>#REF!</v>
      </c>
      <c r="C2538" s="269" t="e">
        <f>IF('Unit Types - Emission Rates'!#REF!=0,"",'Unit Types - Emission Rates'!#REF!)</f>
        <v>#REF!</v>
      </c>
      <c r="D2538" s="269" t="e">
        <f>IF('Unit Types - Emission Rates'!#REF!=0,"",'Unit Types - Emission Rates'!#REF!)</f>
        <v>#REF!</v>
      </c>
      <c r="E2538" s="269" t="e">
        <f>IF('Unit Types - Emission Rates'!#REF!="","",'Unit Types - Emission Rates'!#REF!)</f>
        <v>#REF!</v>
      </c>
      <c r="F2538" s="269" t="e">
        <f>IF('Unit Types - Emission Rates'!#REF!="","",'Unit Types - Emission Rates'!#REF!)</f>
        <v>#REF!</v>
      </c>
      <c r="G2538" s="261"/>
      <c r="H2538" s="262"/>
      <c r="I2538" s="259"/>
    </row>
    <row r="2539" spans="1:9" x14ac:dyDescent="0.2">
      <c r="A2539" s="265" t="s">
        <v>433</v>
      </c>
      <c r="B2539" s="269" t="e">
        <f>IF('Unit Types - Emission Rates'!#REF!=0,"",'Unit Types - Emission Rates'!#REF!)</f>
        <v>#REF!</v>
      </c>
      <c r="C2539" s="269" t="e">
        <f>IF('Unit Types - Emission Rates'!#REF!=0,"",'Unit Types - Emission Rates'!#REF!)</f>
        <v>#REF!</v>
      </c>
      <c r="D2539" s="269" t="e">
        <f>IF('Unit Types - Emission Rates'!#REF!=0,"",'Unit Types - Emission Rates'!#REF!)</f>
        <v>#REF!</v>
      </c>
      <c r="E2539" s="269" t="e">
        <f>IF('Unit Types - Emission Rates'!#REF!="","",'Unit Types - Emission Rates'!#REF!)</f>
        <v>#REF!</v>
      </c>
      <c r="F2539" s="269" t="e">
        <f>IF('Unit Types - Emission Rates'!#REF!="","",'Unit Types - Emission Rates'!#REF!)</f>
        <v>#REF!</v>
      </c>
      <c r="G2539" s="261"/>
      <c r="H2539" s="262"/>
      <c r="I2539" s="259"/>
    </row>
    <row r="2540" spans="1:9" x14ac:dyDescent="0.2">
      <c r="A2540" s="265" t="s">
        <v>433</v>
      </c>
      <c r="B2540" s="269" t="e">
        <f>IF('Unit Types - Emission Rates'!#REF!=0,"",'Unit Types - Emission Rates'!#REF!)</f>
        <v>#REF!</v>
      </c>
      <c r="C2540" s="269" t="e">
        <f>IF('Unit Types - Emission Rates'!#REF!=0,"",'Unit Types - Emission Rates'!#REF!)</f>
        <v>#REF!</v>
      </c>
      <c r="D2540" s="269" t="e">
        <f>IF('Unit Types - Emission Rates'!#REF!=0,"",'Unit Types - Emission Rates'!#REF!)</f>
        <v>#REF!</v>
      </c>
      <c r="E2540" s="269" t="e">
        <f>IF('Unit Types - Emission Rates'!#REF!="","",'Unit Types - Emission Rates'!#REF!)</f>
        <v>#REF!</v>
      </c>
      <c r="F2540" s="269" t="e">
        <f>IF('Unit Types - Emission Rates'!#REF!="","",'Unit Types - Emission Rates'!#REF!)</f>
        <v>#REF!</v>
      </c>
      <c r="G2540" s="261"/>
      <c r="H2540" s="262"/>
      <c r="I2540" s="259"/>
    </row>
    <row r="2541" spans="1:9" x14ac:dyDescent="0.2">
      <c r="A2541" s="265" t="s">
        <v>433</v>
      </c>
      <c r="B2541" s="269" t="e">
        <f>IF('Unit Types - Emission Rates'!#REF!=0,"",'Unit Types - Emission Rates'!#REF!)</f>
        <v>#REF!</v>
      </c>
      <c r="C2541" s="269" t="e">
        <f>IF('Unit Types - Emission Rates'!#REF!=0,"",'Unit Types - Emission Rates'!#REF!)</f>
        <v>#REF!</v>
      </c>
      <c r="D2541" s="269" t="e">
        <f>IF('Unit Types - Emission Rates'!#REF!=0,"",'Unit Types - Emission Rates'!#REF!)</f>
        <v>#REF!</v>
      </c>
      <c r="E2541" s="269" t="e">
        <f>IF('Unit Types - Emission Rates'!#REF!="","",'Unit Types - Emission Rates'!#REF!)</f>
        <v>#REF!</v>
      </c>
      <c r="F2541" s="269" t="e">
        <f>IF('Unit Types - Emission Rates'!#REF!="","",'Unit Types - Emission Rates'!#REF!)</f>
        <v>#REF!</v>
      </c>
      <c r="G2541" s="261"/>
      <c r="H2541" s="262"/>
      <c r="I2541" s="259"/>
    </row>
    <row r="2542" spans="1:9" x14ac:dyDescent="0.2">
      <c r="A2542" s="265" t="s">
        <v>433</v>
      </c>
      <c r="B2542" s="269" t="e">
        <f>IF('Unit Types - Emission Rates'!#REF!=0,"",'Unit Types - Emission Rates'!#REF!)</f>
        <v>#REF!</v>
      </c>
      <c r="C2542" s="269" t="e">
        <f>IF('Unit Types - Emission Rates'!#REF!=0,"",'Unit Types - Emission Rates'!#REF!)</f>
        <v>#REF!</v>
      </c>
      <c r="D2542" s="269" t="e">
        <f>IF('Unit Types - Emission Rates'!#REF!=0,"",'Unit Types - Emission Rates'!#REF!)</f>
        <v>#REF!</v>
      </c>
      <c r="E2542" s="269" t="e">
        <f>IF('Unit Types - Emission Rates'!#REF!="","",'Unit Types - Emission Rates'!#REF!)</f>
        <v>#REF!</v>
      </c>
      <c r="F2542" s="269" t="e">
        <f>IF('Unit Types - Emission Rates'!#REF!="","",'Unit Types - Emission Rates'!#REF!)</f>
        <v>#REF!</v>
      </c>
      <c r="G2542" s="261"/>
      <c r="H2542" s="262"/>
      <c r="I2542" s="259"/>
    </row>
    <row r="2543" spans="1:9" x14ac:dyDescent="0.2">
      <c r="A2543" s="265" t="s">
        <v>433</v>
      </c>
      <c r="B2543" s="269" t="e">
        <f>IF('Unit Types - Emission Rates'!#REF!=0,"",'Unit Types - Emission Rates'!#REF!)</f>
        <v>#REF!</v>
      </c>
      <c r="C2543" s="269" t="e">
        <f>IF('Unit Types - Emission Rates'!#REF!=0,"",'Unit Types - Emission Rates'!#REF!)</f>
        <v>#REF!</v>
      </c>
      <c r="D2543" s="269" t="e">
        <f>IF('Unit Types - Emission Rates'!#REF!=0,"",'Unit Types - Emission Rates'!#REF!)</f>
        <v>#REF!</v>
      </c>
      <c r="E2543" s="269" t="e">
        <f>IF('Unit Types - Emission Rates'!#REF!="","",'Unit Types - Emission Rates'!#REF!)</f>
        <v>#REF!</v>
      </c>
      <c r="F2543" s="269" t="e">
        <f>IF('Unit Types - Emission Rates'!#REF!="","",'Unit Types - Emission Rates'!#REF!)</f>
        <v>#REF!</v>
      </c>
      <c r="G2543" s="261"/>
      <c r="H2543" s="262"/>
      <c r="I2543" s="259"/>
    </row>
    <row r="2544" spans="1:9" x14ac:dyDescent="0.2">
      <c r="A2544" s="265" t="s">
        <v>433</v>
      </c>
      <c r="B2544" s="269" t="e">
        <f>IF('Unit Types - Emission Rates'!#REF!=0,"",'Unit Types - Emission Rates'!#REF!)</f>
        <v>#REF!</v>
      </c>
      <c r="C2544" s="269" t="e">
        <f>IF('Unit Types - Emission Rates'!#REF!=0,"",'Unit Types - Emission Rates'!#REF!)</f>
        <v>#REF!</v>
      </c>
      <c r="D2544" s="269" t="e">
        <f>IF('Unit Types - Emission Rates'!#REF!=0,"",'Unit Types - Emission Rates'!#REF!)</f>
        <v>#REF!</v>
      </c>
      <c r="E2544" s="269" t="e">
        <f>IF('Unit Types - Emission Rates'!#REF!="","",'Unit Types - Emission Rates'!#REF!)</f>
        <v>#REF!</v>
      </c>
      <c r="F2544" s="269" t="e">
        <f>IF('Unit Types - Emission Rates'!#REF!="","",'Unit Types - Emission Rates'!#REF!)</f>
        <v>#REF!</v>
      </c>
      <c r="G2544" s="261"/>
      <c r="H2544" s="262"/>
      <c r="I2544" s="259"/>
    </row>
    <row r="2545" spans="1:9" x14ac:dyDescent="0.2">
      <c r="A2545" s="265" t="s">
        <v>433</v>
      </c>
      <c r="B2545" s="269" t="e">
        <f>IF('Unit Types - Emission Rates'!#REF!=0,"",'Unit Types - Emission Rates'!#REF!)</f>
        <v>#REF!</v>
      </c>
      <c r="C2545" s="269" t="e">
        <f>IF('Unit Types - Emission Rates'!#REF!=0,"",'Unit Types - Emission Rates'!#REF!)</f>
        <v>#REF!</v>
      </c>
      <c r="D2545" s="269" t="e">
        <f>IF('Unit Types - Emission Rates'!#REF!=0,"",'Unit Types - Emission Rates'!#REF!)</f>
        <v>#REF!</v>
      </c>
      <c r="E2545" s="269" t="e">
        <f>IF('Unit Types - Emission Rates'!#REF!="","",'Unit Types - Emission Rates'!#REF!)</f>
        <v>#REF!</v>
      </c>
      <c r="F2545" s="269" t="e">
        <f>IF('Unit Types - Emission Rates'!#REF!="","",'Unit Types - Emission Rates'!#REF!)</f>
        <v>#REF!</v>
      </c>
      <c r="G2545" s="261"/>
      <c r="H2545" s="262"/>
      <c r="I2545" s="259"/>
    </row>
    <row r="2546" spans="1:9" x14ac:dyDescent="0.2">
      <c r="A2546" s="265" t="s">
        <v>433</v>
      </c>
      <c r="B2546" s="269" t="e">
        <f>IF('Unit Types - Emission Rates'!#REF!=0,"",'Unit Types - Emission Rates'!#REF!)</f>
        <v>#REF!</v>
      </c>
      <c r="C2546" s="269" t="e">
        <f>IF('Unit Types - Emission Rates'!#REF!=0,"",'Unit Types - Emission Rates'!#REF!)</f>
        <v>#REF!</v>
      </c>
      <c r="D2546" s="269" t="e">
        <f>IF('Unit Types - Emission Rates'!#REF!=0,"",'Unit Types - Emission Rates'!#REF!)</f>
        <v>#REF!</v>
      </c>
      <c r="E2546" s="269" t="e">
        <f>IF('Unit Types - Emission Rates'!#REF!="","",'Unit Types - Emission Rates'!#REF!)</f>
        <v>#REF!</v>
      </c>
      <c r="F2546" s="269" t="e">
        <f>IF('Unit Types - Emission Rates'!#REF!="","",'Unit Types - Emission Rates'!#REF!)</f>
        <v>#REF!</v>
      </c>
      <c r="G2546" s="261"/>
      <c r="H2546" s="262"/>
      <c r="I2546" s="259"/>
    </row>
    <row r="2547" spans="1:9" x14ac:dyDescent="0.2">
      <c r="A2547" s="265" t="s">
        <v>433</v>
      </c>
      <c r="B2547" s="269" t="e">
        <f>IF('Unit Types - Emission Rates'!#REF!=0,"",'Unit Types - Emission Rates'!#REF!)</f>
        <v>#REF!</v>
      </c>
      <c r="C2547" s="269" t="e">
        <f>IF('Unit Types - Emission Rates'!#REF!=0,"",'Unit Types - Emission Rates'!#REF!)</f>
        <v>#REF!</v>
      </c>
      <c r="D2547" s="269" t="e">
        <f>IF('Unit Types - Emission Rates'!#REF!=0,"",'Unit Types - Emission Rates'!#REF!)</f>
        <v>#REF!</v>
      </c>
      <c r="E2547" s="269" t="e">
        <f>IF('Unit Types - Emission Rates'!#REF!="","",'Unit Types - Emission Rates'!#REF!)</f>
        <v>#REF!</v>
      </c>
      <c r="F2547" s="269" t="e">
        <f>IF('Unit Types - Emission Rates'!#REF!="","",'Unit Types - Emission Rates'!#REF!)</f>
        <v>#REF!</v>
      </c>
      <c r="G2547" s="261"/>
      <c r="H2547" s="262"/>
      <c r="I2547" s="259"/>
    </row>
    <row r="2548" spans="1:9" x14ac:dyDescent="0.2">
      <c r="A2548" s="265" t="s">
        <v>433</v>
      </c>
      <c r="B2548" s="269" t="e">
        <f>IF('Unit Types - Emission Rates'!#REF!=0,"",'Unit Types - Emission Rates'!#REF!)</f>
        <v>#REF!</v>
      </c>
      <c r="C2548" s="269" t="e">
        <f>IF('Unit Types - Emission Rates'!#REF!=0,"",'Unit Types - Emission Rates'!#REF!)</f>
        <v>#REF!</v>
      </c>
      <c r="D2548" s="269" t="e">
        <f>IF('Unit Types - Emission Rates'!#REF!=0,"",'Unit Types - Emission Rates'!#REF!)</f>
        <v>#REF!</v>
      </c>
      <c r="E2548" s="269" t="e">
        <f>IF('Unit Types - Emission Rates'!#REF!="","",'Unit Types - Emission Rates'!#REF!)</f>
        <v>#REF!</v>
      </c>
      <c r="F2548" s="269" t="e">
        <f>IF('Unit Types - Emission Rates'!#REF!="","",'Unit Types - Emission Rates'!#REF!)</f>
        <v>#REF!</v>
      </c>
      <c r="G2548" s="261"/>
      <c r="H2548" s="262"/>
      <c r="I2548" s="259"/>
    </row>
    <row r="2549" spans="1:9" x14ac:dyDescent="0.2">
      <c r="A2549" s="265" t="s">
        <v>433</v>
      </c>
      <c r="B2549" s="269" t="e">
        <f>IF('Unit Types - Emission Rates'!#REF!=0,"",'Unit Types - Emission Rates'!#REF!)</f>
        <v>#REF!</v>
      </c>
      <c r="C2549" s="269" t="e">
        <f>IF('Unit Types - Emission Rates'!#REF!=0,"",'Unit Types - Emission Rates'!#REF!)</f>
        <v>#REF!</v>
      </c>
      <c r="D2549" s="269" t="e">
        <f>IF('Unit Types - Emission Rates'!#REF!=0,"",'Unit Types - Emission Rates'!#REF!)</f>
        <v>#REF!</v>
      </c>
      <c r="E2549" s="269" t="e">
        <f>IF('Unit Types - Emission Rates'!#REF!="","",'Unit Types - Emission Rates'!#REF!)</f>
        <v>#REF!</v>
      </c>
      <c r="F2549" s="269" t="e">
        <f>IF('Unit Types - Emission Rates'!#REF!="","",'Unit Types - Emission Rates'!#REF!)</f>
        <v>#REF!</v>
      </c>
      <c r="G2549" s="261"/>
      <c r="H2549" s="262"/>
      <c r="I2549" s="259"/>
    </row>
    <row r="2550" spans="1:9" x14ac:dyDescent="0.2">
      <c r="A2550" s="265" t="s">
        <v>433</v>
      </c>
      <c r="B2550" s="269" t="e">
        <f>IF('Unit Types - Emission Rates'!#REF!=0,"",'Unit Types - Emission Rates'!#REF!)</f>
        <v>#REF!</v>
      </c>
      <c r="C2550" s="269" t="e">
        <f>IF('Unit Types - Emission Rates'!#REF!=0,"",'Unit Types - Emission Rates'!#REF!)</f>
        <v>#REF!</v>
      </c>
      <c r="D2550" s="269" t="e">
        <f>IF('Unit Types - Emission Rates'!#REF!=0,"",'Unit Types - Emission Rates'!#REF!)</f>
        <v>#REF!</v>
      </c>
      <c r="E2550" s="269" t="e">
        <f>IF('Unit Types - Emission Rates'!#REF!="","",'Unit Types - Emission Rates'!#REF!)</f>
        <v>#REF!</v>
      </c>
      <c r="F2550" s="269" t="e">
        <f>IF('Unit Types - Emission Rates'!#REF!="","",'Unit Types - Emission Rates'!#REF!)</f>
        <v>#REF!</v>
      </c>
      <c r="G2550" s="261"/>
      <c r="H2550" s="262"/>
      <c r="I2550" s="259"/>
    </row>
    <row r="2551" spans="1:9" x14ac:dyDescent="0.2">
      <c r="A2551" s="265" t="s">
        <v>433</v>
      </c>
      <c r="B2551" s="269" t="e">
        <f>IF('Unit Types - Emission Rates'!#REF!=0,"",'Unit Types - Emission Rates'!#REF!)</f>
        <v>#REF!</v>
      </c>
      <c r="C2551" s="269" t="e">
        <f>IF('Unit Types - Emission Rates'!#REF!=0,"",'Unit Types - Emission Rates'!#REF!)</f>
        <v>#REF!</v>
      </c>
      <c r="D2551" s="269" t="e">
        <f>IF('Unit Types - Emission Rates'!#REF!=0,"",'Unit Types - Emission Rates'!#REF!)</f>
        <v>#REF!</v>
      </c>
      <c r="E2551" s="269" t="e">
        <f>IF('Unit Types - Emission Rates'!#REF!="","",'Unit Types - Emission Rates'!#REF!)</f>
        <v>#REF!</v>
      </c>
      <c r="F2551" s="269" t="e">
        <f>IF('Unit Types - Emission Rates'!#REF!="","",'Unit Types - Emission Rates'!#REF!)</f>
        <v>#REF!</v>
      </c>
      <c r="G2551" s="261"/>
      <c r="H2551" s="262"/>
      <c r="I2551" s="259"/>
    </row>
    <row r="2552" spans="1:9" x14ac:dyDescent="0.2">
      <c r="A2552" s="265" t="s">
        <v>433</v>
      </c>
      <c r="B2552" s="269" t="e">
        <f>IF('Unit Types - Emission Rates'!#REF!=0,"",'Unit Types - Emission Rates'!#REF!)</f>
        <v>#REF!</v>
      </c>
      <c r="C2552" s="269" t="e">
        <f>IF('Unit Types - Emission Rates'!#REF!=0,"",'Unit Types - Emission Rates'!#REF!)</f>
        <v>#REF!</v>
      </c>
      <c r="D2552" s="269" t="e">
        <f>IF('Unit Types - Emission Rates'!#REF!=0,"",'Unit Types - Emission Rates'!#REF!)</f>
        <v>#REF!</v>
      </c>
      <c r="E2552" s="269" t="e">
        <f>IF('Unit Types - Emission Rates'!#REF!="","",'Unit Types - Emission Rates'!#REF!)</f>
        <v>#REF!</v>
      </c>
      <c r="F2552" s="269" t="e">
        <f>IF('Unit Types - Emission Rates'!#REF!="","",'Unit Types - Emission Rates'!#REF!)</f>
        <v>#REF!</v>
      </c>
      <c r="G2552" s="261"/>
      <c r="H2552" s="262"/>
      <c r="I2552" s="259"/>
    </row>
    <row r="2553" spans="1:9" x14ac:dyDescent="0.2">
      <c r="A2553" s="265" t="s">
        <v>433</v>
      </c>
      <c r="B2553" s="269" t="e">
        <f>IF('Unit Types - Emission Rates'!#REF!=0,"",'Unit Types - Emission Rates'!#REF!)</f>
        <v>#REF!</v>
      </c>
      <c r="C2553" s="269" t="e">
        <f>IF('Unit Types - Emission Rates'!#REF!=0,"",'Unit Types - Emission Rates'!#REF!)</f>
        <v>#REF!</v>
      </c>
      <c r="D2553" s="269" t="e">
        <f>IF('Unit Types - Emission Rates'!#REF!=0,"",'Unit Types - Emission Rates'!#REF!)</f>
        <v>#REF!</v>
      </c>
      <c r="E2553" s="269" t="e">
        <f>IF('Unit Types - Emission Rates'!#REF!="","",'Unit Types - Emission Rates'!#REF!)</f>
        <v>#REF!</v>
      </c>
      <c r="F2553" s="269" t="e">
        <f>IF('Unit Types - Emission Rates'!#REF!="","",'Unit Types - Emission Rates'!#REF!)</f>
        <v>#REF!</v>
      </c>
      <c r="G2553" s="261"/>
      <c r="H2553" s="262"/>
      <c r="I2553" s="259"/>
    </row>
    <row r="2554" spans="1:9" x14ac:dyDescent="0.2">
      <c r="A2554" s="265" t="s">
        <v>433</v>
      </c>
      <c r="B2554" s="269" t="e">
        <f>IF('Unit Types - Emission Rates'!#REF!=0,"",'Unit Types - Emission Rates'!#REF!)</f>
        <v>#REF!</v>
      </c>
      <c r="C2554" s="269" t="e">
        <f>IF('Unit Types - Emission Rates'!#REF!=0,"",'Unit Types - Emission Rates'!#REF!)</f>
        <v>#REF!</v>
      </c>
      <c r="D2554" s="269" t="e">
        <f>IF('Unit Types - Emission Rates'!#REF!=0,"",'Unit Types - Emission Rates'!#REF!)</f>
        <v>#REF!</v>
      </c>
      <c r="E2554" s="269" t="e">
        <f>IF('Unit Types - Emission Rates'!#REF!="","",'Unit Types - Emission Rates'!#REF!)</f>
        <v>#REF!</v>
      </c>
      <c r="F2554" s="269" t="e">
        <f>IF('Unit Types - Emission Rates'!#REF!="","",'Unit Types - Emission Rates'!#REF!)</f>
        <v>#REF!</v>
      </c>
      <c r="G2554" s="261"/>
      <c r="H2554" s="262"/>
      <c r="I2554" s="259"/>
    </row>
    <row r="2555" spans="1:9" x14ac:dyDescent="0.2">
      <c r="A2555" s="265" t="s">
        <v>433</v>
      </c>
      <c r="B2555" s="269" t="e">
        <f>IF('Unit Types - Emission Rates'!#REF!=0,"",'Unit Types - Emission Rates'!#REF!)</f>
        <v>#REF!</v>
      </c>
      <c r="C2555" s="269" t="e">
        <f>IF('Unit Types - Emission Rates'!#REF!=0,"",'Unit Types - Emission Rates'!#REF!)</f>
        <v>#REF!</v>
      </c>
      <c r="D2555" s="269" t="e">
        <f>IF('Unit Types - Emission Rates'!#REF!=0,"",'Unit Types - Emission Rates'!#REF!)</f>
        <v>#REF!</v>
      </c>
      <c r="E2555" s="269" t="e">
        <f>IF('Unit Types - Emission Rates'!#REF!="","",'Unit Types - Emission Rates'!#REF!)</f>
        <v>#REF!</v>
      </c>
      <c r="F2555" s="269" t="e">
        <f>IF('Unit Types - Emission Rates'!#REF!="","",'Unit Types - Emission Rates'!#REF!)</f>
        <v>#REF!</v>
      </c>
      <c r="G2555" s="261"/>
      <c r="H2555" s="262"/>
      <c r="I2555" s="259"/>
    </row>
    <row r="2556" spans="1:9" x14ac:dyDescent="0.2">
      <c r="A2556" s="265" t="s">
        <v>433</v>
      </c>
      <c r="B2556" s="269" t="e">
        <f>IF('Unit Types - Emission Rates'!#REF!=0,"",'Unit Types - Emission Rates'!#REF!)</f>
        <v>#REF!</v>
      </c>
      <c r="C2556" s="269" t="e">
        <f>IF('Unit Types - Emission Rates'!#REF!=0,"",'Unit Types - Emission Rates'!#REF!)</f>
        <v>#REF!</v>
      </c>
      <c r="D2556" s="269" t="e">
        <f>IF('Unit Types - Emission Rates'!#REF!=0,"",'Unit Types - Emission Rates'!#REF!)</f>
        <v>#REF!</v>
      </c>
      <c r="E2556" s="269" t="e">
        <f>IF('Unit Types - Emission Rates'!#REF!="","",'Unit Types - Emission Rates'!#REF!)</f>
        <v>#REF!</v>
      </c>
      <c r="F2556" s="269" t="e">
        <f>IF('Unit Types - Emission Rates'!#REF!="","",'Unit Types - Emission Rates'!#REF!)</f>
        <v>#REF!</v>
      </c>
      <c r="G2556" s="261"/>
      <c r="H2556" s="262"/>
      <c r="I2556" s="259"/>
    </row>
    <row r="2557" spans="1:9" x14ac:dyDescent="0.2">
      <c r="A2557" s="265" t="s">
        <v>433</v>
      </c>
      <c r="B2557" s="269" t="e">
        <f>IF('Unit Types - Emission Rates'!#REF!=0,"",'Unit Types - Emission Rates'!#REF!)</f>
        <v>#REF!</v>
      </c>
      <c r="C2557" s="269" t="e">
        <f>IF('Unit Types - Emission Rates'!#REF!=0,"",'Unit Types - Emission Rates'!#REF!)</f>
        <v>#REF!</v>
      </c>
      <c r="D2557" s="269" t="e">
        <f>IF('Unit Types - Emission Rates'!#REF!=0,"",'Unit Types - Emission Rates'!#REF!)</f>
        <v>#REF!</v>
      </c>
      <c r="E2557" s="269" t="e">
        <f>IF('Unit Types - Emission Rates'!#REF!="","",'Unit Types - Emission Rates'!#REF!)</f>
        <v>#REF!</v>
      </c>
      <c r="F2557" s="269" t="e">
        <f>IF('Unit Types - Emission Rates'!#REF!="","",'Unit Types - Emission Rates'!#REF!)</f>
        <v>#REF!</v>
      </c>
      <c r="G2557" s="261"/>
      <c r="H2557" s="262"/>
      <c r="I2557" s="259"/>
    </row>
    <row r="2558" spans="1:9" x14ac:dyDescent="0.2">
      <c r="A2558" s="265" t="s">
        <v>433</v>
      </c>
      <c r="B2558" s="269" t="e">
        <f>IF('Unit Types - Emission Rates'!#REF!=0,"",'Unit Types - Emission Rates'!#REF!)</f>
        <v>#REF!</v>
      </c>
      <c r="C2558" s="269" t="e">
        <f>IF('Unit Types - Emission Rates'!#REF!=0,"",'Unit Types - Emission Rates'!#REF!)</f>
        <v>#REF!</v>
      </c>
      <c r="D2558" s="269" t="e">
        <f>IF('Unit Types - Emission Rates'!#REF!=0,"",'Unit Types - Emission Rates'!#REF!)</f>
        <v>#REF!</v>
      </c>
      <c r="E2558" s="269" t="e">
        <f>IF('Unit Types - Emission Rates'!#REF!="","",'Unit Types - Emission Rates'!#REF!)</f>
        <v>#REF!</v>
      </c>
      <c r="F2558" s="269" t="e">
        <f>IF('Unit Types - Emission Rates'!#REF!="","",'Unit Types - Emission Rates'!#REF!)</f>
        <v>#REF!</v>
      </c>
      <c r="G2558" s="261"/>
      <c r="H2558" s="262"/>
      <c r="I2558" s="259"/>
    </row>
    <row r="2559" spans="1:9" x14ac:dyDescent="0.2">
      <c r="A2559" s="265" t="s">
        <v>433</v>
      </c>
      <c r="B2559" s="269" t="e">
        <f>IF('Unit Types - Emission Rates'!#REF!=0,"",'Unit Types - Emission Rates'!#REF!)</f>
        <v>#REF!</v>
      </c>
      <c r="C2559" s="269" t="e">
        <f>IF('Unit Types - Emission Rates'!#REF!=0,"",'Unit Types - Emission Rates'!#REF!)</f>
        <v>#REF!</v>
      </c>
      <c r="D2559" s="269" t="e">
        <f>IF('Unit Types - Emission Rates'!#REF!=0,"",'Unit Types - Emission Rates'!#REF!)</f>
        <v>#REF!</v>
      </c>
      <c r="E2559" s="269" t="e">
        <f>IF('Unit Types - Emission Rates'!#REF!="","",'Unit Types - Emission Rates'!#REF!)</f>
        <v>#REF!</v>
      </c>
      <c r="F2559" s="269" t="e">
        <f>IF('Unit Types - Emission Rates'!#REF!="","",'Unit Types - Emission Rates'!#REF!)</f>
        <v>#REF!</v>
      </c>
      <c r="G2559" s="261"/>
      <c r="H2559" s="262"/>
      <c r="I2559" s="259"/>
    </row>
    <row r="2560" spans="1:9" x14ac:dyDescent="0.2">
      <c r="A2560" s="265" t="s">
        <v>433</v>
      </c>
      <c r="B2560" s="269" t="e">
        <f>IF('Unit Types - Emission Rates'!#REF!=0,"",'Unit Types - Emission Rates'!#REF!)</f>
        <v>#REF!</v>
      </c>
      <c r="C2560" s="269" t="e">
        <f>IF('Unit Types - Emission Rates'!#REF!=0,"",'Unit Types - Emission Rates'!#REF!)</f>
        <v>#REF!</v>
      </c>
      <c r="D2560" s="269" t="e">
        <f>IF('Unit Types - Emission Rates'!#REF!=0,"",'Unit Types - Emission Rates'!#REF!)</f>
        <v>#REF!</v>
      </c>
      <c r="E2560" s="269" t="e">
        <f>IF('Unit Types - Emission Rates'!#REF!="","",'Unit Types - Emission Rates'!#REF!)</f>
        <v>#REF!</v>
      </c>
      <c r="F2560" s="269" t="e">
        <f>IF('Unit Types - Emission Rates'!#REF!="","",'Unit Types - Emission Rates'!#REF!)</f>
        <v>#REF!</v>
      </c>
      <c r="G2560" s="261"/>
      <c r="H2560" s="262"/>
      <c r="I2560" s="259"/>
    </row>
    <row r="2561" spans="1:9" x14ac:dyDescent="0.2">
      <c r="A2561" s="265" t="s">
        <v>433</v>
      </c>
      <c r="B2561" s="269" t="e">
        <f>IF('Unit Types - Emission Rates'!#REF!=0,"",'Unit Types - Emission Rates'!#REF!)</f>
        <v>#REF!</v>
      </c>
      <c r="C2561" s="269" t="e">
        <f>IF('Unit Types - Emission Rates'!#REF!=0,"",'Unit Types - Emission Rates'!#REF!)</f>
        <v>#REF!</v>
      </c>
      <c r="D2561" s="269" t="e">
        <f>IF('Unit Types - Emission Rates'!#REF!=0,"",'Unit Types - Emission Rates'!#REF!)</f>
        <v>#REF!</v>
      </c>
      <c r="E2561" s="269" t="e">
        <f>IF('Unit Types - Emission Rates'!#REF!="","",'Unit Types - Emission Rates'!#REF!)</f>
        <v>#REF!</v>
      </c>
      <c r="F2561" s="269" t="e">
        <f>IF('Unit Types - Emission Rates'!#REF!="","",'Unit Types - Emission Rates'!#REF!)</f>
        <v>#REF!</v>
      </c>
      <c r="G2561" s="261"/>
      <c r="H2561" s="262"/>
      <c r="I2561" s="259"/>
    </row>
    <row r="2562" spans="1:9" x14ac:dyDescent="0.2">
      <c r="A2562" s="265" t="s">
        <v>433</v>
      </c>
      <c r="B2562" s="269" t="e">
        <f>IF('Unit Types - Emission Rates'!#REF!=0,"",'Unit Types - Emission Rates'!#REF!)</f>
        <v>#REF!</v>
      </c>
      <c r="C2562" s="269" t="e">
        <f>IF('Unit Types - Emission Rates'!#REF!=0,"",'Unit Types - Emission Rates'!#REF!)</f>
        <v>#REF!</v>
      </c>
      <c r="D2562" s="269" t="e">
        <f>IF('Unit Types - Emission Rates'!#REF!=0,"",'Unit Types - Emission Rates'!#REF!)</f>
        <v>#REF!</v>
      </c>
      <c r="E2562" s="269" t="e">
        <f>IF('Unit Types - Emission Rates'!#REF!="","",'Unit Types - Emission Rates'!#REF!)</f>
        <v>#REF!</v>
      </c>
      <c r="F2562" s="269" t="e">
        <f>IF('Unit Types - Emission Rates'!#REF!="","",'Unit Types - Emission Rates'!#REF!)</f>
        <v>#REF!</v>
      </c>
      <c r="G2562" s="261"/>
      <c r="H2562" s="262"/>
      <c r="I2562" s="259"/>
    </row>
    <row r="2563" spans="1:9" x14ac:dyDescent="0.2">
      <c r="A2563" s="265" t="s">
        <v>433</v>
      </c>
      <c r="B2563" s="269" t="e">
        <f>IF('Unit Types - Emission Rates'!#REF!=0,"",'Unit Types - Emission Rates'!#REF!)</f>
        <v>#REF!</v>
      </c>
      <c r="C2563" s="269" t="e">
        <f>IF('Unit Types - Emission Rates'!#REF!=0,"",'Unit Types - Emission Rates'!#REF!)</f>
        <v>#REF!</v>
      </c>
      <c r="D2563" s="269" t="e">
        <f>IF('Unit Types - Emission Rates'!#REF!=0,"",'Unit Types - Emission Rates'!#REF!)</f>
        <v>#REF!</v>
      </c>
      <c r="E2563" s="269" t="e">
        <f>IF('Unit Types - Emission Rates'!#REF!="","",'Unit Types - Emission Rates'!#REF!)</f>
        <v>#REF!</v>
      </c>
      <c r="F2563" s="269" t="e">
        <f>IF('Unit Types - Emission Rates'!#REF!="","",'Unit Types - Emission Rates'!#REF!)</f>
        <v>#REF!</v>
      </c>
      <c r="G2563" s="261"/>
      <c r="H2563" s="262"/>
      <c r="I2563" s="259"/>
    </row>
    <row r="2564" spans="1:9" x14ac:dyDescent="0.2">
      <c r="A2564" s="265" t="s">
        <v>433</v>
      </c>
      <c r="B2564" s="269" t="e">
        <f>IF('Unit Types - Emission Rates'!#REF!=0,"",'Unit Types - Emission Rates'!#REF!)</f>
        <v>#REF!</v>
      </c>
      <c r="C2564" s="269" t="e">
        <f>IF('Unit Types - Emission Rates'!#REF!=0,"",'Unit Types - Emission Rates'!#REF!)</f>
        <v>#REF!</v>
      </c>
      <c r="D2564" s="269" t="e">
        <f>IF('Unit Types - Emission Rates'!#REF!=0,"",'Unit Types - Emission Rates'!#REF!)</f>
        <v>#REF!</v>
      </c>
      <c r="E2564" s="269" t="e">
        <f>IF('Unit Types - Emission Rates'!#REF!="","",'Unit Types - Emission Rates'!#REF!)</f>
        <v>#REF!</v>
      </c>
      <c r="F2564" s="269" t="e">
        <f>IF('Unit Types - Emission Rates'!#REF!="","",'Unit Types - Emission Rates'!#REF!)</f>
        <v>#REF!</v>
      </c>
      <c r="G2564" s="261"/>
      <c r="H2564" s="262"/>
      <c r="I2564" s="259"/>
    </row>
    <row r="2565" spans="1:9" x14ac:dyDescent="0.2">
      <c r="A2565" s="265" t="s">
        <v>433</v>
      </c>
      <c r="B2565" s="269" t="e">
        <f>IF('Unit Types - Emission Rates'!#REF!=0,"",'Unit Types - Emission Rates'!#REF!)</f>
        <v>#REF!</v>
      </c>
      <c r="C2565" s="269" t="e">
        <f>IF('Unit Types - Emission Rates'!#REF!=0,"",'Unit Types - Emission Rates'!#REF!)</f>
        <v>#REF!</v>
      </c>
      <c r="D2565" s="269" t="e">
        <f>IF('Unit Types - Emission Rates'!#REF!=0,"",'Unit Types - Emission Rates'!#REF!)</f>
        <v>#REF!</v>
      </c>
      <c r="E2565" s="269" t="e">
        <f>IF('Unit Types - Emission Rates'!#REF!="","",'Unit Types - Emission Rates'!#REF!)</f>
        <v>#REF!</v>
      </c>
      <c r="F2565" s="269" t="e">
        <f>IF('Unit Types - Emission Rates'!#REF!="","",'Unit Types - Emission Rates'!#REF!)</f>
        <v>#REF!</v>
      </c>
      <c r="G2565" s="261"/>
      <c r="H2565" s="262"/>
      <c r="I2565" s="259"/>
    </row>
    <row r="2566" spans="1:9" x14ac:dyDescent="0.2">
      <c r="A2566" s="265" t="s">
        <v>433</v>
      </c>
      <c r="B2566" s="269" t="e">
        <f>IF('Unit Types - Emission Rates'!#REF!=0,"",'Unit Types - Emission Rates'!#REF!)</f>
        <v>#REF!</v>
      </c>
      <c r="C2566" s="269" t="e">
        <f>IF('Unit Types - Emission Rates'!#REF!=0,"",'Unit Types - Emission Rates'!#REF!)</f>
        <v>#REF!</v>
      </c>
      <c r="D2566" s="269" t="e">
        <f>IF('Unit Types - Emission Rates'!#REF!=0,"",'Unit Types - Emission Rates'!#REF!)</f>
        <v>#REF!</v>
      </c>
      <c r="E2566" s="269" t="e">
        <f>IF('Unit Types - Emission Rates'!#REF!="","",'Unit Types - Emission Rates'!#REF!)</f>
        <v>#REF!</v>
      </c>
      <c r="F2566" s="269" t="e">
        <f>IF('Unit Types - Emission Rates'!#REF!="","",'Unit Types - Emission Rates'!#REF!)</f>
        <v>#REF!</v>
      </c>
      <c r="G2566" s="261"/>
      <c r="H2566" s="262"/>
      <c r="I2566" s="259"/>
    </row>
    <row r="2567" spans="1:9" x14ac:dyDescent="0.2">
      <c r="A2567" s="265" t="s">
        <v>433</v>
      </c>
      <c r="B2567" s="269" t="e">
        <f>IF('Unit Types - Emission Rates'!#REF!=0,"",'Unit Types - Emission Rates'!#REF!)</f>
        <v>#REF!</v>
      </c>
      <c r="C2567" s="269" t="e">
        <f>IF('Unit Types - Emission Rates'!#REF!=0,"",'Unit Types - Emission Rates'!#REF!)</f>
        <v>#REF!</v>
      </c>
      <c r="D2567" s="269" t="e">
        <f>IF('Unit Types - Emission Rates'!#REF!=0,"",'Unit Types - Emission Rates'!#REF!)</f>
        <v>#REF!</v>
      </c>
      <c r="E2567" s="269" t="e">
        <f>IF('Unit Types - Emission Rates'!#REF!="","",'Unit Types - Emission Rates'!#REF!)</f>
        <v>#REF!</v>
      </c>
      <c r="F2567" s="269" t="e">
        <f>IF('Unit Types - Emission Rates'!#REF!="","",'Unit Types - Emission Rates'!#REF!)</f>
        <v>#REF!</v>
      </c>
      <c r="G2567" s="261"/>
      <c r="H2567" s="262"/>
      <c r="I2567" s="259"/>
    </row>
    <row r="2568" spans="1:9" x14ac:dyDescent="0.2">
      <c r="A2568" s="265" t="s">
        <v>433</v>
      </c>
      <c r="B2568" s="269" t="e">
        <f>IF('Unit Types - Emission Rates'!#REF!=0,"",'Unit Types - Emission Rates'!#REF!)</f>
        <v>#REF!</v>
      </c>
      <c r="C2568" s="269" t="e">
        <f>IF('Unit Types - Emission Rates'!#REF!=0,"",'Unit Types - Emission Rates'!#REF!)</f>
        <v>#REF!</v>
      </c>
      <c r="D2568" s="269" t="e">
        <f>IF('Unit Types - Emission Rates'!#REF!=0,"",'Unit Types - Emission Rates'!#REF!)</f>
        <v>#REF!</v>
      </c>
      <c r="E2568" s="269" t="e">
        <f>IF('Unit Types - Emission Rates'!#REF!="","",'Unit Types - Emission Rates'!#REF!)</f>
        <v>#REF!</v>
      </c>
      <c r="F2568" s="269" t="e">
        <f>IF('Unit Types - Emission Rates'!#REF!="","",'Unit Types - Emission Rates'!#REF!)</f>
        <v>#REF!</v>
      </c>
      <c r="G2568" s="261"/>
      <c r="H2568" s="262"/>
      <c r="I2568" s="259"/>
    </row>
    <row r="2569" spans="1:9" x14ac:dyDescent="0.2">
      <c r="A2569" s="265" t="s">
        <v>433</v>
      </c>
      <c r="B2569" s="269" t="e">
        <f>IF('Unit Types - Emission Rates'!#REF!=0,"",'Unit Types - Emission Rates'!#REF!)</f>
        <v>#REF!</v>
      </c>
      <c r="C2569" s="269" t="e">
        <f>IF('Unit Types - Emission Rates'!#REF!=0,"",'Unit Types - Emission Rates'!#REF!)</f>
        <v>#REF!</v>
      </c>
      <c r="D2569" s="269" t="e">
        <f>IF('Unit Types - Emission Rates'!#REF!=0,"",'Unit Types - Emission Rates'!#REF!)</f>
        <v>#REF!</v>
      </c>
      <c r="E2569" s="269" t="e">
        <f>IF('Unit Types - Emission Rates'!#REF!="","",'Unit Types - Emission Rates'!#REF!)</f>
        <v>#REF!</v>
      </c>
      <c r="F2569" s="269" t="e">
        <f>IF('Unit Types - Emission Rates'!#REF!="","",'Unit Types - Emission Rates'!#REF!)</f>
        <v>#REF!</v>
      </c>
      <c r="G2569" s="261"/>
      <c r="H2569" s="262"/>
      <c r="I2569" s="259"/>
    </row>
    <row r="2570" spans="1:9" x14ac:dyDescent="0.2">
      <c r="A2570" s="265" t="s">
        <v>433</v>
      </c>
      <c r="B2570" s="269" t="e">
        <f>IF('Unit Types - Emission Rates'!#REF!=0,"",'Unit Types - Emission Rates'!#REF!)</f>
        <v>#REF!</v>
      </c>
      <c r="C2570" s="269" t="e">
        <f>IF('Unit Types - Emission Rates'!#REF!=0,"",'Unit Types - Emission Rates'!#REF!)</f>
        <v>#REF!</v>
      </c>
      <c r="D2570" s="269" t="e">
        <f>IF('Unit Types - Emission Rates'!#REF!=0,"",'Unit Types - Emission Rates'!#REF!)</f>
        <v>#REF!</v>
      </c>
      <c r="E2570" s="269" t="e">
        <f>IF('Unit Types - Emission Rates'!#REF!="","",'Unit Types - Emission Rates'!#REF!)</f>
        <v>#REF!</v>
      </c>
      <c r="F2570" s="269" t="e">
        <f>IF('Unit Types - Emission Rates'!#REF!="","",'Unit Types - Emission Rates'!#REF!)</f>
        <v>#REF!</v>
      </c>
      <c r="G2570" s="261"/>
      <c r="H2570" s="262"/>
      <c r="I2570" s="259"/>
    </row>
    <row r="2571" spans="1:9" x14ac:dyDescent="0.2">
      <c r="A2571" s="265" t="s">
        <v>433</v>
      </c>
      <c r="B2571" s="269" t="e">
        <f>IF('Unit Types - Emission Rates'!#REF!=0,"",'Unit Types - Emission Rates'!#REF!)</f>
        <v>#REF!</v>
      </c>
      <c r="C2571" s="269" t="e">
        <f>IF('Unit Types - Emission Rates'!#REF!=0,"",'Unit Types - Emission Rates'!#REF!)</f>
        <v>#REF!</v>
      </c>
      <c r="D2571" s="269" t="e">
        <f>IF('Unit Types - Emission Rates'!#REF!=0,"",'Unit Types - Emission Rates'!#REF!)</f>
        <v>#REF!</v>
      </c>
      <c r="E2571" s="269" t="e">
        <f>IF('Unit Types - Emission Rates'!#REF!="","",'Unit Types - Emission Rates'!#REF!)</f>
        <v>#REF!</v>
      </c>
      <c r="F2571" s="269" t="e">
        <f>IF('Unit Types - Emission Rates'!#REF!="","",'Unit Types - Emission Rates'!#REF!)</f>
        <v>#REF!</v>
      </c>
      <c r="G2571" s="261"/>
      <c r="H2571" s="262"/>
      <c r="I2571" s="259"/>
    </row>
    <row r="2572" spans="1:9" x14ac:dyDescent="0.2">
      <c r="A2572" s="265" t="s">
        <v>433</v>
      </c>
      <c r="B2572" s="269" t="e">
        <f>IF('Unit Types - Emission Rates'!#REF!=0,"",'Unit Types - Emission Rates'!#REF!)</f>
        <v>#REF!</v>
      </c>
      <c r="C2572" s="269" t="e">
        <f>IF('Unit Types - Emission Rates'!#REF!=0,"",'Unit Types - Emission Rates'!#REF!)</f>
        <v>#REF!</v>
      </c>
      <c r="D2572" s="269" t="e">
        <f>IF('Unit Types - Emission Rates'!#REF!=0,"",'Unit Types - Emission Rates'!#REF!)</f>
        <v>#REF!</v>
      </c>
      <c r="E2572" s="269" t="e">
        <f>IF('Unit Types - Emission Rates'!#REF!="","",'Unit Types - Emission Rates'!#REF!)</f>
        <v>#REF!</v>
      </c>
      <c r="F2572" s="269" t="e">
        <f>IF('Unit Types - Emission Rates'!#REF!="","",'Unit Types - Emission Rates'!#REF!)</f>
        <v>#REF!</v>
      </c>
      <c r="G2572" s="261"/>
      <c r="H2572" s="262"/>
      <c r="I2572" s="259"/>
    </row>
    <row r="2573" spans="1:9" x14ac:dyDescent="0.2">
      <c r="A2573" s="265" t="s">
        <v>433</v>
      </c>
      <c r="B2573" s="269" t="e">
        <f>IF('Unit Types - Emission Rates'!#REF!=0,"",'Unit Types - Emission Rates'!#REF!)</f>
        <v>#REF!</v>
      </c>
      <c r="C2573" s="269" t="e">
        <f>IF('Unit Types - Emission Rates'!#REF!=0,"",'Unit Types - Emission Rates'!#REF!)</f>
        <v>#REF!</v>
      </c>
      <c r="D2573" s="269" t="e">
        <f>IF('Unit Types - Emission Rates'!#REF!=0,"",'Unit Types - Emission Rates'!#REF!)</f>
        <v>#REF!</v>
      </c>
      <c r="E2573" s="269" t="e">
        <f>IF('Unit Types - Emission Rates'!#REF!="","",'Unit Types - Emission Rates'!#REF!)</f>
        <v>#REF!</v>
      </c>
      <c r="F2573" s="269" t="e">
        <f>IF('Unit Types - Emission Rates'!#REF!="","",'Unit Types - Emission Rates'!#REF!)</f>
        <v>#REF!</v>
      </c>
      <c r="G2573" s="261"/>
      <c r="H2573" s="262"/>
      <c r="I2573" s="259"/>
    </row>
    <row r="2574" spans="1:9" x14ac:dyDescent="0.2">
      <c r="A2574" s="265" t="s">
        <v>433</v>
      </c>
      <c r="B2574" s="269" t="e">
        <f>IF('Unit Types - Emission Rates'!#REF!=0,"",'Unit Types - Emission Rates'!#REF!)</f>
        <v>#REF!</v>
      </c>
      <c r="C2574" s="269" t="e">
        <f>IF('Unit Types - Emission Rates'!#REF!=0,"",'Unit Types - Emission Rates'!#REF!)</f>
        <v>#REF!</v>
      </c>
      <c r="D2574" s="269" t="e">
        <f>IF('Unit Types - Emission Rates'!#REF!=0,"",'Unit Types - Emission Rates'!#REF!)</f>
        <v>#REF!</v>
      </c>
      <c r="E2574" s="269" t="e">
        <f>IF('Unit Types - Emission Rates'!#REF!="","",'Unit Types - Emission Rates'!#REF!)</f>
        <v>#REF!</v>
      </c>
      <c r="F2574" s="269" t="e">
        <f>IF('Unit Types - Emission Rates'!#REF!="","",'Unit Types - Emission Rates'!#REF!)</f>
        <v>#REF!</v>
      </c>
      <c r="G2574" s="261"/>
      <c r="H2574" s="262"/>
      <c r="I2574" s="259"/>
    </row>
    <row r="2575" spans="1:9" x14ac:dyDescent="0.2">
      <c r="A2575" s="265" t="s">
        <v>433</v>
      </c>
      <c r="B2575" s="269" t="e">
        <f>IF('Unit Types - Emission Rates'!#REF!=0,"",'Unit Types - Emission Rates'!#REF!)</f>
        <v>#REF!</v>
      </c>
      <c r="C2575" s="269" t="e">
        <f>IF('Unit Types - Emission Rates'!#REF!=0,"",'Unit Types - Emission Rates'!#REF!)</f>
        <v>#REF!</v>
      </c>
      <c r="D2575" s="269" t="e">
        <f>IF('Unit Types - Emission Rates'!#REF!=0,"",'Unit Types - Emission Rates'!#REF!)</f>
        <v>#REF!</v>
      </c>
      <c r="E2575" s="269" t="e">
        <f>IF('Unit Types - Emission Rates'!#REF!="","",'Unit Types - Emission Rates'!#REF!)</f>
        <v>#REF!</v>
      </c>
      <c r="F2575" s="269" t="e">
        <f>IF('Unit Types - Emission Rates'!#REF!="","",'Unit Types - Emission Rates'!#REF!)</f>
        <v>#REF!</v>
      </c>
      <c r="G2575" s="261"/>
      <c r="H2575" s="262"/>
      <c r="I2575" s="259"/>
    </row>
    <row r="2576" spans="1:9" x14ac:dyDescent="0.2">
      <c r="A2576" s="265" t="s">
        <v>433</v>
      </c>
      <c r="B2576" s="269" t="e">
        <f>IF('Unit Types - Emission Rates'!#REF!=0,"",'Unit Types - Emission Rates'!#REF!)</f>
        <v>#REF!</v>
      </c>
      <c r="C2576" s="269" t="e">
        <f>IF('Unit Types - Emission Rates'!#REF!=0,"",'Unit Types - Emission Rates'!#REF!)</f>
        <v>#REF!</v>
      </c>
      <c r="D2576" s="269" t="e">
        <f>IF('Unit Types - Emission Rates'!#REF!=0,"",'Unit Types - Emission Rates'!#REF!)</f>
        <v>#REF!</v>
      </c>
      <c r="E2576" s="269" t="e">
        <f>IF('Unit Types - Emission Rates'!#REF!="","",'Unit Types - Emission Rates'!#REF!)</f>
        <v>#REF!</v>
      </c>
      <c r="F2576" s="269" t="e">
        <f>IF('Unit Types - Emission Rates'!#REF!="","",'Unit Types - Emission Rates'!#REF!)</f>
        <v>#REF!</v>
      </c>
      <c r="G2576" s="261"/>
      <c r="H2576" s="262"/>
      <c r="I2576" s="259"/>
    </row>
    <row r="2577" spans="1:9" x14ac:dyDescent="0.2">
      <c r="A2577" s="265" t="s">
        <v>433</v>
      </c>
      <c r="B2577" s="269" t="e">
        <f>IF('Unit Types - Emission Rates'!#REF!=0,"",'Unit Types - Emission Rates'!#REF!)</f>
        <v>#REF!</v>
      </c>
      <c r="C2577" s="269" t="e">
        <f>IF('Unit Types - Emission Rates'!#REF!=0,"",'Unit Types - Emission Rates'!#REF!)</f>
        <v>#REF!</v>
      </c>
      <c r="D2577" s="269" t="e">
        <f>IF('Unit Types - Emission Rates'!#REF!=0,"",'Unit Types - Emission Rates'!#REF!)</f>
        <v>#REF!</v>
      </c>
      <c r="E2577" s="269" t="e">
        <f>IF('Unit Types - Emission Rates'!#REF!="","",'Unit Types - Emission Rates'!#REF!)</f>
        <v>#REF!</v>
      </c>
      <c r="F2577" s="269" t="e">
        <f>IF('Unit Types - Emission Rates'!#REF!="","",'Unit Types - Emission Rates'!#REF!)</f>
        <v>#REF!</v>
      </c>
      <c r="G2577" s="261"/>
      <c r="H2577" s="262"/>
      <c r="I2577" s="259"/>
    </row>
    <row r="2578" spans="1:9" x14ac:dyDescent="0.2">
      <c r="A2578" s="265" t="s">
        <v>433</v>
      </c>
      <c r="B2578" s="269" t="e">
        <f>IF('Unit Types - Emission Rates'!#REF!=0,"",'Unit Types - Emission Rates'!#REF!)</f>
        <v>#REF!</v>
      </c>
      <c r="C2578" s="269" t="e">
        <f>IF('Unit Types - Emission Rates'!#REF!=0,"",'Unit Types - Emission Rates'!#REF!)</f>
        <v>#REF!</v>
      </c>
      <c r="D2578" s="269" t="e">
        <f>IF('Unit Types - Emission Rates'!#REF!=0,"",'Unit Types - Emission Rates'!#REF!)</f>
        <v>#REF!</v>
      </c>
      <c r="E2578" s="269" t="e">
        <f>IF('Unit Types - Emission Rates'!#REF!="","",'Unit Types - Emission Rates'!#REF!)</f>
        <v>#REF!</v>
      </c>
      <c r="F2578" s="269" t="e">
        <f>IF('Unit Types - Emission Rates'!#REF!="","",'Unit Types - Emission Rates'!#REF!)</f>
        <v>#REF!</v>
      </c>
      <c r="G2578" s="261"/>
      <c r="H2578" s="262"/>
      <c r="I2578" s="259"/>
    </row>
    <row r="2579" spans="1:9" x14ac:dyDescent="0.2">
      <c r="A2579" s="265" t="s">
        <v>433</v>
      </c>
      <c r="B2579" s="269" t="e">
        <f>IF('Unit Types - Emission Rates'!#REF!=0,"",'Unit Types - Emission Rates'!#REF!)</f>
        <v>#REF!</v>
      </c>
      <c r="C2579" s="269" t="e">
        <f>IF('Unit Types - Emission Rates'!#REF!=0,"",'Unit Types - Emission Rates'!#REF!)</f>
        <v>#REF!</v>
      </c>
      <c r="D2579" s="269" t="e">
        <f>IF('Unit Types - Emission Rates'!#REF!=0,"",'Unit Types - Emission Rates'!#REF!)</f>
        <v>#REF!</v>
      </c>
      <c r="E2579" s="269" t="e">
        <f>IF('Unit Types - Emission Rates'!#REF!="","",'Unit Types - Emission Rates'!#REF!)</f>
        <v>#REF!</v>
      </c>
      <c r="F2579" s="269" t="e">
        <f>IF('Unit Types - Emission Rates'!#REF!="","",'Unit Types - Emission Rates'!#REF!)</f>
        <v>#REF!</v>
      </c>
      <c r="G2579" s="261"/>
      <c r="H2579" s="262"/>
      <c r="I2579" s="259"/>
    </row>
    <row r="2580" spans="1:9" x14ac:dyDescent="0.2">
      <c r="A2580" s="265" t="s">
        <v>433</v>
      </c>
      <c r="B2580" s="269" t="e">
        <f>IF('Unit Types - Emission Rates'!#REF!=0,"",'Unit Types - Emission Rates'!#REF!)</f>
        <v>#REF!</v>
      </c>
      <c r="C2580" s="269" t="e">
        <f>IF('Unit Types - Emission Rates'!#REF!=0,"",'Unit Types - Emission Rates'!#REF!)</f>
        <v>#REF!</v>
      </c>
      <c r="D2580" s="269" t="e">
        <f>IF('Unit Types - Emission Rates'!#REF!=0,"",'Unit Types - Emission Rates'!#REF!)</f>
        <v>#REF!</v>
      </c>
      <c r="E2580" s="269" t="e">
        <f>IF('Unit Types - Emission Rates'!#REF!="","",'Unit Types - Emission Rates'!#REF!)</f>
        <v>#REF!</v>
      </c>
      <c r="F2580" s="269" t="e">
        <f>IF('Unit Types - Emission Rates'!#REF!="","",'Unit Types - Emission Rates'!#REF!)</f>
        <v>#REF!</v>
      </c>
      <c r="G2580" s="261"/>
      <c r="H2580" s="262"/>
      <c r="I2580" s="259"/>
    </row>
    <row r="2581" spans="1:9" x14ac:dyDescent="0.2">
      <c r="A2581" s="265" t="s">
        <v>433</v>
      </c>
      <c r="B2581" s="269" t="e">
        <f>IF('Unit Types - Emission Rates'!#REF!=0,"",'Unit Types - Emission Rates'!#REF!)</f>
        <v>#REF!</v>
      </c>
      <c r="C2581" s="269" t="e">
        <f>IF('Unit Types - Emission Rates'!#REF!=0,"",'Unit Types - Emission Rates'!#REF!)</f>
        <v>#REF!</v>
      </c>
      <c r="D2581" s="269" t="e">
        <f>IF('Unit Types - Emission Rates'!#REF!=0,"",'Unit Types - Emission Rates'!#REF!)</f>
        <v>#REF!</v>
      </c>
      <c r="E2581" s="269" t="e">
        <f>IF('Unit Types - Emission Rates'!#REF!="","",'Unit Types - Emission Rates'!#REF!)</f>
        <v>#REF!</v>
      </c>
      <c r="F2581" s="269" t="e">
        <f>IF('Unit Types - Emission Rates'!#REF!="","",'Unit Types - Emission Rates'!#REF!)</f>
        <v>#REF!</v>
      </c>
      <c r="G2581" s="261"/>
      <c r="H2581" s="262"/>
      <c r="I2581" s="259"/>
    </row>
    <row r="2582" spans="1:9" x14ac:dyDescent="0.2">
      <c r="A2582" s="265" t="s">
        <v>433</v>
      </c>
      <c r="B2582" s="269" t="e">
        <f>IF('Unit Types - Emission Rates'!#REF!=0,"",'Unit Types - Emission Rates'!#REF!)</f>
        <v>#REF!</v>
      </c>
      <c r="C2582" s="269" t="e">
        <f>IF('Unit Types - Emission Rates'!#REF!=0,"",'Unit Types - Emission Rates'!#REF!)</f>
        <v>#REF!</v>
      </c>
      <c r="D2582" s="269" t="e">
        <f>IF('Unit Types - Emission Rates'!#REF!=0,"",'Unit Types - Emission Rates'!#REF!)</f>
        <v>#REF!</v>
      </c>
      <c r="E2582" s="269" t="e">
        <f>IF('Unit Types - Emission Rates'!#REF!="","",'Unit Types - Emission Rates'!#REF!)</f>
        <v>#REF!</v>
      </c>
      <c r="F2582" s="269" t="e">
        <f>IF('Unit Types - Emission Rates'!#REF!="","",'Unit Types - Emission Rates'!#REF!)</f>
        <v>#REF!</v>
      </c>
      <c r="G2582" s="261"/>
      <c r="H2582" s="262"/>
      <c r="I2582" s="259"/>
    </row>
    <row r="2583" spans="1:9" x14ac:dyDescent="0.2">
      <c r="A2583" s="265" t="s">
        <v>433</v>
      </c>
      <c r="B2583" s="269" t="e">
        <f>IF('Unit Types - Emission Rates'!#REF!=0,"",'Unit Types - Emission Rates'!#REF!)</f>
        <v>#REF!</v>
      </c>
      <c r="C2583" s="269" t="e">
        <f>IF('Unit Types - Emission Rates'!#REF!=0,"",'Unit Types - Emission Rates'!#REF!)</f>
        <v>#REF!</v>
      </c>
      <c r="D2583" s="269" t="e">
        <f>IF('Unit Types - Emission Rates'!#REF!=0,"",'Unit Types - Emission Rates'!#REF!)</f>
        <v>#REF!</v>
      </c>
      <c r="E2583" s="269" t="e">
        <f>IF('Unit Types - Emission Rates'!#REF!="","",'Unit Types - Emission Rates'!#REF!)</f>
        <v>#REF!</v>
      </c>
      <c r="F2583" s="269" t="e">
        <f>IF('Unit Types - Emission Rates'!#REF!="","",'Unit Types - Emission Rates'!#REF!)</f>
        <v>#REF!</v>
      </c>
      <c r="G2583" s="261"/>
      <c r="H2583" s="262"/>
      <c r="I2583" s="259"/>
    </row>
    <row r="2584" spans="1:9" x14ac:dyDescent="0.2">
      <c r="A2584" s="265" t="s">
        <v>433</v>
      </c>
      <c r="B2584" s="269" t="e">
        <f>IF('Unit Types - Emission Rates'!#REF!=0,"",'Unit Types - Emission Rates'!#REF!)</f>
        <v>#REF!</v>
      </c>
      <c r="C2584" s="269" t="e">
        <f>IF('Unit Types - Emission Rates'!#REF!=0,"",'Unit Types - Emission Rates'!#REF!)</f>
        <v>#REF!</v>
      </c>
      <c r="D2584" s="269" t="e">
        <f>IF('Unit Types - Emission Rates'!#REF!=0,"",'Unit Types - Emission Rates'!#REF!)</f>
        <v>#REF!</v>
      </c>
      <c r="E2584" s="269" t="e">
        <f>IF('Unit Types - Emission Rates'!#REF!="","",'Unit Types - Emission Rates'!#REF!)</f>
        <v>#REF!</v>
      </c>
      <c r="F2584" s="269" t="e">
        <f>IF('Unit Types - Emission Rates'!#REF!="","",'Unit Types - Emission Rates'!#REF!)</f>
        <v>#REF!</v>
      </c>
      <c r="G2584" s="261"/>
      <c r="H2584" s="262"/>
      <c r="I2584" s="259"/>
    </row>
    <row r="2585" spans="1:9" x14ac:dyDescent="0.2">
      <c r="A2585" s="265" t="s">
        <v>433</v>
      </c>
      <c r="B2585" s="269" t="e">
        <f>IF('Unit Types - Emission Rates'!#REF!=0,"",'Unit Types - Emission Rates'!#REF!)</f>
        <v>#REF!</v>
      </c>
      <c r="C2585" s="269" t="e">
        <f>IF('Unit Types - Emission Rates'!#REF!=0,"",'Unit Types - Emission Rates'!#REF!)</f>
        <v>#REF!</v>
      </c>
      <c r="D2585" s="269" t="e">
        <f>IF('Unit Types - Emission Rates'!#REF!=0,"",'Unit Types - Emission Rates'!#REF!)</f>
        <v>#REF!</v>
      </c>
      <c r="E2585" s="269" t="e">
        <f>IF('Unit Types - Emission Rates'!#REF!="","",'Unit Types - Emission Rates'!#REF!)</f>
        <v>#REF!</v>
      </c>
      <c r="F2585" s="269" t="e">
        <f>IF('Unit Types - Emission Rates'!#REF!="","",'Unit Types - Emission Rates'!#REF!)</f>
        <v>#REF!</v>
      </c>
      <c r="G2585" s="261"/>
      <c r="H2585" s="262"/>
      <c r="I2585" s="259"/>
    </row>
    <row r="2586" spans="1:9" x14ac:dyDescent="0.2">
      <c r="A2586" s="265" t="s">
        <v>433</v>
      </c>
      <c r="B2586" s="269" t="e">
        <f>IF('Unit Types - Emission Rates'!#REF!=0,"",'Unit Types - Emission Rates'!#REF!)</f>
        <v>#REF!</v>
      </c>
      <c r="C2586" s="269" t="e">
        <f>IF('Unit Types - Emission Rates'!#REF!=0,"",'Unit Types - Emission Rates'!#REF!)</f>
        <v>#REF!</v>
      </c>
      <c r="D2586" s="269" t="e">
        <f>IF('Unit Types - Emission Rates'!#REF!=0,"",'Unit Types - Emission Rates'!#REF!)</f>
        <v>#REF!</v>
      </c>
      <c r="E2586" s="269" t="e">
        <f>IF('Unit Types - Emission Rates'!#REF!="","",'Unit Types - Emission Rates'!#REF!)</f>
        <v>#REF!</v>
      </c>
      <c r="F2586" s="269" t="e">
        <f>IF('Unit Types - Emission Rates'!#REF!="","",'Unit Types - Emission Rates'!#REF!)</f>
        <v>#REF!</v>
      </c>
      <c r="G2586" s="261"/>
      <c r="H2586" s="262"/>
      <c r="I2586" s="259"/>
    </row>
    <row r="2587" spans="1:9" x14ac:dyDescent="0.2">
      <c r="A2587" s="265" t="s">
        <v>433</v>
      </c>
      <c r="B2587" s="269" t="e">
        <f>IF('Unit Types - Emission Rates'!#REF!=0,"",'Unit Types - Emission Rates'!#REF!)</f>
        <v>#REF!</v>
      </c>
      <c r="C2587" s="269" t="e">
        <f>IF('Unit Types - Emission Rates'!#REF!=0,"",'Unit Types - Emission Rates'!#REF!)</f>
        <v>#REF!</v>
      </c>
      <c r="D2587" s="269" t="e">
        <f>IF('Unit Types - Emission Rates'!#REF!=0,"",'Unit Types - Emission Rates'!#REF!)</f>
        <v>#REF!</v>
      </c>
      <c r="E2587" s="269" t="e">
        <f>IF('Unit Types - Emission Rates'!#REF!="","",'Unit Types - Emission Rates'!#REF!)</f>
        <v>#REF!</v>
      </c>
      <c r="F2587" s="269" t="e">
        <f>IF('Unit Types - Emission Rates'!#REF!="","",'Unit Types - Emission Rates'!#REF!)</f>
        <v>#REF!</v>
      </c>
      <c r="G2587" s="261"/>
      <c r="H2587" s="262"/>
      <c r="I2587" s="259"/>
    </row>
    <row r="2588" spans="1:9" x14ac:dyDescent="0.2">
      <c r="A2588" s="265" t="s">
        <v>433</v>
      </c>
      <c r="B2588" s="269" t="e">
        <f>IF('Unit Types - Emission Rates'!#REF!=0,"",'Unit Types - Emission Rates'!#REF!)</f>
        <v>#REF!</v>
      </c>
      <c r="C2588" s="269" t="e">
        <f>IF('Unit Types - Emission Rates'!#REF!=0,"",'Unit Types - Emission Rates'!#REF!)</f>
        <v>#REF!</v>
      </c>
      <c r="D2588" s="269" t="e">
        <f>IF('Unit Types - Emission Rates'!#REF!=0,"",'Unit Types - Emission Rates'!#REF!)</f>
        <v>#REF!</v>
      </c>
      <c r="E2588" s="269" t="e">
        <f>IF('Unit Types - Emission Rates'!#REF!="","",'Unit Types - Emission Rates'!#REF!)</f>
        <v>#REF!</v>
      </c>
      <c r="F2588" s="269" t="e">
        <f>IF('Unit Types - Emission Rates'!#REF!="","",'Unit Types - Emission Rates'!#REF!)</f>
        <v>#REF!</v>
      </c>
      <c r="G2588" s="261"/>
      <c r="H2588" s="262"/>
      <c r="I2588" s="259"/>
    </row>
    <row r="2589" spans="1:9" x14ac:dyDescent="0.2">
      <c r="A2589" s="265" t="s">
        <v>433</v>
      </c>
      <c r="B2589" s="269" t="e">
        <f>IF('Unit Types - Emission Rates'!#REF!=0,"",'Unit Types - Emission Rates'!#REF!)</f>
        <v>#REF!</v>
      </c>
      <c r="C2589" s="269" t="e">
        <f>IF('Unit Types - Emission Rates'!#REF!=0,"",'Unit Types - Emission Rates'!#REF!)</f>
        <v>#REF!</v>
      </c>
      <c r="D2589" s="269" t="e">
        <f>IF('Unit Types - Emission Rates'!#REF!=0,"",'Unit Types - Emission Rates'!#REF!)</f>
        <v>#REF!</v>
      </c>
      <c r="E2589" s="269" t="e">
        <f>IF('Unit Types - Emission Rates'!#REF!="","",'Unit Types - Emission Rates'!#REF!)</f>
        <v>#REF!</v>
      </c>
      <c r="F2589" s="269" t="e">
        <f>IF('Unit Types - Emission Rates'!#REF!="","",'Unit Types - Emission Rates'!#REF!)</f>
        <v>#REF!</v>
      </c>
      <c r="G2589" s="261"/>
      <c r="H2589" s="262"/>
      <c r="I2589" s="259"/>
    </row>
    <row r="2590" spans="1:9" x14ac:dyDescent="0.2">
      <c r="A2590" s="265" t="s">
        <v>433</v>
      </c>
      <c r="B2590" s="269" t="e">
        <f>IF('Unit Types - Emission Rates'!#REF!=0,"",'Unit Types - Emission Rates'!#REF!)</f>
        <v>#REF!</v>
      </c>
      <c r="C2590" s="269" t="e">
        <f>IF('Unit Types - Emission Rates'!#REF!=0,"",'Unit Types - Emission Rates'!#REF!)</f>
        <v>#REF!</v>
      </c>
      <c r="D2590" s="269" t="e">
        <f>IF('Unit Types - Emission Rates'!#REF!=0,"",'Unit Types - Emission Rates'!#REF!)</f>
        <v>#REF!</v>
      </c>
      <c r="E2590" s="269" t="e">
        <f>IF('Unit Types - Emission Rates'!#REF!="","",'Unit Types - Emission Rates'!#REF!)</f>
        <v>#REF!</v>
      </c>
      <c r="F2590" s="269" t="e">
        <f>IF('Unit Types - Emission Rates'!#REF!="","",'Unit Types - Emission Rates'!#REF!)</f>
        <v>#REF!</v>
      </c>
      <c r="G2590" s="261"/>
      <c r="H2590" s="262"/>
      <c r="I2590" s="259"/>
    </row>
    <row r="2591" spans="1:9" x14ac:dyDescent="0.2">
      <c r="A2591" s="265" t="s">
        <v>433</v>
      </c>
      <c r="B2591" s="269" t="e">
        <f>IF('Unit Types - Emission Rates'!#REF!=0,"",'Unit Types - Emission Rates'!#REF!)</f>
        <v>#REF!</v>
      </c>
      <c r="C2591" s="269" t="e">
        <f>IF('Unit Types - Emission Rates'!#REF!=0,"",'Unit Types - Emission Rates'!#REF!)</f>
        <v>#REF!</v>
      </c>
      <c r="D2591" s="269" t="e">
        <f>IF('Unit Types - Emission Rates'!#REF!=0,"",'Unit Types - Emission Rates'!#REF!)</f>
        <v>#REF!</v>
      </c>
      <c r="E2591" s="269" t="e">
        <f>IF('Unit Types - Emission Rates'!#REF!="","",'Unit Types - Emission Rates'!#REF!)</f>
        <v>#REF!</v>
      </c>
      <c r="F2591" s="269" t="e">
        <f>IF('Unit Types - Emission Rates'!#REF!="","",'Unit Types - Emission Rates'!#REF!)</f>
        <v>#REF!</v>
      </c>
      <c r="G2591" s="261"/>
      <c r="H2591" s="262"/>
      <c r="I2591" s="259"/>
    </row>
    <row r="2592" spans="1:9" x14ac:dyDescent="0.2">
      <c r="A2592" s="265" t="s">
        <v>433</v>
      </c>
      <c r="B2592" s="269" t="e">
        <f>IF('Unit Types - Emission Rates'!#REF!=0,"",'Unit Types - Emission Rates'!#REF!)</f>
        <v>#REF!</v>
      </c>
      <c r="C2592" s="269" t="e">
        <f>IF('Unit Types - Emission Rates'!#REF!=0,"",'Unit Types - Emission Rates'!#REF!)</f>
        <v>#REF!</v>
      </c>
      <c r="D2592" s="269" t="e">
        <f>IF('Unit Types - Emission Rates'!#REF!=0,"",'Unit Types - Emission Rates'!#REF!)</f>
        <v>#REF!</v>
      </c>
      <c r="E2592" s="269" t="e">
        <f>IF('Unit Types - Emission Rates'!#REF!="","",'Unit Types - Emission Rates'!#REF!)</f>
        <v>#REF!</v>
      </c>
      <c r="F2592" s="269" t="e">
        <f>IF('Unit Types - Emission Rates'!#REF!="","",'Unit Types - Emission Rates'!#REF!)</f>
        <v>#REF!</v>
      </c>
      <c r="G2592" s="261"/>
      <c r="H2592" s="262"/>
      <c r="I2592" s="259"/>
    </row>
    <row r="2593" spans="1:9" x14ac:dyDescent="0.2">
      <c r="A2593" s="265" t="s">
        <v>433</v>
      </c>
      <c r="B2593" s="269" t="e">
        <f>IF('Unit Types - Emission Rates'!#REF!=0,"",'Unit Types - Emission Rates'!#REF!)</f>
        <v>#REF!</v>
      </c>
      <c r="C2593" s="269" t="e">
        <f>IF('Unit Types - Emission Rates'!#REF!=0,"",'Unit Types - Emission Rates'!#REF!)</f>
        <v>#REF!</v>
      </c>
      <c r="D2593" s="269" t="e">
        <f>IF('Unit Types - Emission Rates'!#REF!=0,"",'Unit Types - Emission Rates'!#REF!)</f>
        <v>#REF!</v>
      </c>
      <c r="E2593" s="269" t="e">
        <f>IF('Unit Types - Emission Rates'!#REF!="","",'Unit Types - Emission Rates'!#REF!)</f>
        <v>#REF!</v>
      </c>
      <c r="F2593" s="269" t="e">
        <f>IF('Unit Types - Emission Rates'!#REF!="","",'Unit Types - Emission Rates'!#REF!)</f>
        <v>#REF!</v>
      </c>
      <c r="G2593" s="261"/>
      <c r="H2593" s="262"/>
      <c r="I2593" s="259"/>
    </row>
    <row r="2594" spans="1:9" x14ac:dyDescent="0.2">
      <c r="A2594" s="265" t="s">
        <v>433</v>
      </c>
      <c r="B2594" s="269" t="e">
        <f>IF('Unit Types - Emission Rates'!#REF!=0,"",'Unit Types - Emission Rates'!#REF!)</f>
        <v>#REF!</v>
      </c>
      <c r="C2594" s="269" t="e">
        <f>IF('Unit Types - Emission Rates'!#REF!=0,"",'Unit Types - Emission Rates'!#REF!)</f>
        <v>#REF!</v>
      </c>
      <c r="D2594" s="269" t="e">
        <f>IF('Unit Types - Emission Rates'!#REF!=0,"",'Unit Types - Emission Rates'!#REF!)</f>
        <v>#REF!</v>
      </c>
      <c r="E2594" s="269" t="e">
        <f>IF('Unit Types - Emission Rates'!#REF!="","",'Unit Types - Emission Rates'!#REF!)</f>
        <v>#REF!</v>
      </c>
      <c r="F2594" s="269" t="e">
        <f>IF('Unit Types - Emission Rates'!#REF!="","",'Unit Types - Emission Rates'!#REF!)</f>
        <v>#REF!</v>
      </c>
      <c r="G2594" s="261"/>
      <c r="H2594" s="262"/>
      <c r="I2594" s="259"/>
    </row>
    <row r="2595" spans="1:9" x14ac:dyDescent="0.2">
      <c r="A2595" s="265" t="s">
        <v>433</v>
      </c>
      <c r="B2595" s="269" t="e">
        <f>IF('Unit Types - Emission Rates'!#REF!=0,"",'Unit Types - Emission Rates'!#REF!)</f>
        <v>#REF!</v>
      </c>
      <c r="C2595" s="269" t="e">
        <f>IF('Unit Types - Emission Rates'!#REF!=0,"",'Unit Types - Emission Rates'!#REF!)</f>
        <v>#REF!</v>
      </c>
      <c r="D2595" s="269" t="e">
        <f>IF('Unit Types - Emission Rates'!#REF!=0,"",'Unit Types - Emission Rates'!#REF!)</f>
        <v>#REF!</v>
      </c>
      <c r="E2595" s="269" t="e">
        <f>IF('Unit Types - Emission Rates'!#REF!="","",'Unit Types - Emission Rates'!#REF!)</f>
        <v>#REF!</v>
      </c>
      <c r="F2595" s="269" t="e">
        <f>IF('Unit Types - Emission Rates'!#REF!="","",'Unit Types - Emission Rates'!#REF!)</f>
        <v>#REF!</v>
      </c>
      <c r="G2595" s="261"/>
      <c r="H2595" s="262"/>
      <c r="I2595" s="259"/>
    </row>
    <row r="2596" spans="1:9" x14ac:dyDescent="0.2">
      <c r="A2596" s="265" t="s">
        <v>433</v>
      </c>
      <c r="B2596" s="269" t="e">
        <f>IF('Unit Types - Emission Rates'!#REF!=0,"",'Unit Types - Emission Rates'!#REF!)</f>
        <v>#REF!</v>
      </c>
      <c r="C2596" s="269" t="e">
        <f>IF('Unit Types - Emission Rates'!#REF!=0,"",'Unit Types - Emission Rates'!#REF!)</f>
        <v>#REF!</v>
      </c>
      <c r="D2596" s="269" t="e">
        <f>IF('Unit Types - Emission Rates'!#REF!=0,"",'Unit Types - Emission Rates'!#REF!)</f>
        <v>#REF!</v>
      </c>
      <c r="E2596" s="269" t="e">
        <f>IF('Unit Types - Emission Rates'!#REF!="","",'Unit Types - Emission Rates'!#REF!)</f>
        <v>#REF!</v>
      </c>
      <c r="F2596" s="269" t="e">
        <f>IF('Unit Types - Emission Rates'!#REF!="","",'Unit Types - Emission Rates'!#REF!)</f>
        <v>#REF!</v>
      </c>
      <c r="G2596" s="261"/>
      <c r="H2596" s="262"/>
      <c r="I2596" s="259"/>
    </row>
    <row r="2597" spans="1:9" x14ac:dyDescent="0.2">
      <c r="A2597" s="265" t="s">
        <v>433</v>
      </c>
      <c r="B2597" s="269" t="e">
        <f>IF('Unit Types - Emission Rates'!#REF!=0,"",'Unit Types - Emission Rates'!#REF!)</f>
        <v>#REF!</v>
      </c>
      <c r="C2597" s="269" t="e">
        <f>IF('Unit Types - Emission Rates'!#REF!=0,"",'Unit Types - Emission Rates'!#REF!)</f>
        <v>#REF!</v>
      </c>
      <c r="D2597" s="269" t="e">
        <f>IF('Unit Types - Emission Rates'!#REF!=0,"",'Unit Types - Emission Rates'!#REF!)</f>
        <v>#REF!</v>
      </c>
      <c r="E2597" s="269" t="e">
        <f>IF('Unit Types - Emission Rates'!#REF!="","",'Unit Types - Emission Rates'!#REF!)</f>
        <v>#REF!</v>
      </c>
      <c r="F2597" s="269" t="e">
        <f>IF('Unit Types - Emission Rates'!#REF!="","",'Unit Types - Emission Rates'!#REF!)</f>
        <v>#REF!</v>
      </c>
      <c r="G2597" s="261"/>
      <c r="H2597" s="262"/>
      <c r="I2597" s="259"/>
    </row>
    <row r="2598" spans="1:9" x14ac:dyDescent="0.2">
      <c r="A2598" s="265" t="s">
        <v>433</v>
      </c>
      <c r="B2598" s="269" t="e">
        <f>IF('Unit Types - Emission Rates'!#REF!=0,"",'Unit Types - Emission Rates'!#REF!)</f>
        <v>#REF!</v>
      </c>
      <c r="C2598" s="269" t="e">
        <f>IF('Unit Types - Emission Rates'!#REF!=0,"",'Unit Types - Emission Rates'!#REF!)</f>
        <v>#REF!</v>
      </c>
      <c r="D2598" s="269" t="e">
        <f>IF('Unit Types - Emission Rates'!#REF!=0,"",'Unit Types - Emission Rates'!#REF!)</f>
        <v>#REF!</v>
      </c>
      <c r="E2598" s="269" t="e">
        <f>IF('Unit Types - Emission Rates'!#REF!="","",'Unit Types - Emission Rates'!#REF!)</f>
        <v>#REF!</v>
      </c>
      <c r="F2598" s="269" t="e">
        <f>IF('Unit Types - Emission Rates'!#REF!="","",'Unit Types - Emission Rates'!#REF!)</f>
        <v>#REF!</v>
      </c>
      <c r="G2598" s="261"/>
      <c r="H2598" s="262"/>
      <c r="I2598" s="259"/>
    </row>
    <row r="2599" spans="1:9" x14ac:dyDescent="0.2">
      <c r="A2599" s="265" t="s">
        <v>433</v>
      </c>
      <c r="B2599" s="269" t="e">
        <f>IF('Unit Types - Emission Rates'!#REF!=0,"",'Unit Types - Emission Rates'!#REF!)</f>
        <v>#REF!</v>
      </c>
      <c r="C2599" s="269" t="e">
        <f>IF('Unit Types - Emission Rates'!#REF!=0,"",'Unit Types - Emission Rates'!#REF!)</f>
        <v>#REF!</v>
      </c>
      <c r="D2599" s="269" t="e">
        <f>IF('Unit Types - Emission Rates'!#REF!=0,"",'Unit Types - Emission Rates'!#REF!)</f>
        <v>#REF!</v>
      </c>
      <c r="E2599" s="269" t="e">
        <f>IF('Unit Types - Emission Rates'!#REF!="","",'Unit Types - Emission Rates'!#REF!)</f>
        <v>#REF!</v>
      </c>
      <c r="F2599" s="269" t="e">
        <f>IF('Unit Types - Emission Rates'!#REF!="","",'Unit Types - Emission Rates'!#REF!)</f>
        <v>#REF!</v>
      </c>
      <c r="G2599" s="261"/>
      <c r="H2599" s="262"/>
      <c r="I2599" s="259"/>
    </row>
    <row r="2600" spans="1:9" x14ac:dyDescent="0.2">
      <c r="A2600" s="265" t="s">
        <v>433</v>
      </c>
      <c r="B2600" s="269" t="e">
        <f>IF('Unit Types - Emission Rates'!#REF!=0,"",'Unit Types - Emission Rates'!#REF!)</f>
        <v>#REF!</v>
      </c>
      <c r="C2600" s="269" t="e">
        <f>IF('Unit Types - Emission Rates'!#REF!=0,"",'Unit Types - Emission Rates'!#REF!)</f>
        <v>#REF!</v>
      </c>
      <c r="D2600" s="269" t="e">
        <f>IF('Unit Types - Emission Rates'!#REF!=0,"",'Unit Types - Emission Rates'!#REF!)</f>
        <v>#REF!</v>
      </c>
      <c r="E2600" s="269" t="e">
        <f>IF('Unit Types - Emission Rates'!#REF!="","",'Unit Types - Emission Rates'!#REF!)</f>
        <v>#REF!</v>
      </c>
      <c r="F2600" s="269" t="e">
        <f>IF('Unit Types - Emission Rates'!#REF!="","",'Unit Types - Emission Rates'!#REF!)</f>
        <v>#REF!</v>
      </c>
      <c r="G2600" s="261"/>
      <c r="H2600" s="262"/>
      <c r="I2600" s="259"/>
    </row>
    <row r="2601" spans="1:9" x14ac:dyDescent="0.2">
      <c r="A2601" s="265" t="s">
        <v>433</v>
      </c>
      <c r="B2601" s="269" t="e">
        <f>IF('Unit Types - Emission Rates'!#REF!=0,"",'Unit Types - Emission Rates'!#REF!)</f>
        <v>#REF!</v>
      </c>
      <c r="C2601" s="269" t="e">
        <f>IF('Unit Types - Emission Rates'!#REF!=0,"",'Unit Types - Emission Rates'!#REF!)</f>
        <v>#REF!</v>
      </c>
      <c r="D2601" s="269" t="e">
        <f>IF('Unit Types - Emission Rates'!#REF!=0,"",'Unit Types - Emission Rates'!#REF!)</f>
        <v>#REF!</v>
      </c>
      <c r="E2601" s="269" t="e">
        <f>IF('Unit Types - Emission Rates'!#REF!="","",'Unit Types - Emission Rates'!#REF!)</f>
        <v>#REF!</v>
      </c>
      <c r="F2601" s="269" t="e">
        <f>IF('Unit Types - Emission Rates'!#REF!="","",'Unit Types - Emission Rates'!#REF!)</f>
        <v>#REF!</v>
      </c>
      <c r="G2601" s="261"/>
      <c r="H2601" s="262"/>
      <c r="I2601" s="259"/>
    </row>
    <row r="2602" spans="1:9" x14ac:dyDescent="0.2">
      <c r="A2602" s="265" t="s">
        <v>433</v>
      </c>
      <c r="B2602" s="269" t="e">
        <f>IF('Unit Types - Emission Rates'!#REF!=0,"",'Unit Types - Emission Rates'!#REF!)</f>
        <v>#REF!</v>
      </c>
      <c r="C2602" s="269" t="e">
        <f>IF('Unit Types - Emission Rates'!#REF!=0,"",'Unit Types - Emission Rates'!#REF!)</f>
        <v>#REF!</v>
      </c>
      <c r="D2602" s="269" t="e">
        <f>IF('Unit Types - Emission Rates'!#REF!=0,"",'Unit Types - Emission Rates'!#REF!)</f>
        <v>#REF!</v>
      </c>
      <c r="E2602" s="269" t="e">
        <f>IF('Unit Types - Emission Rates'!#REF!="","",'Unit Types - Emission Rates'!#REF!)</f>
        <v>#REF!</v>
      </c>
      <c r="F2602" s="269" t="e">
        <f>IF('Unit Types - Emission Rates'!#REF!="","",'Unit Types - Emission Rates'!#REF!)</f>
        <v>#REF!</v>
      </c>
      <c r="G2602" s="261"/>
      <c r="H2602" s="262"/>
      <c r="I2602" s="259"/>
    </row>
    <row r="2603" spans="1:9" x14ac:dyDescent="0.2">
      <c r="A2603" s="265" t="s">
        <v>433</v>
      </c>
      <c r="B2603" s="269" t="e">
        <f>IF('Unit Types - Emission Rates'!#REF!=0,"",'Unit Types - Emission Rates'!#REF!)</f>
        <v>#REF!</v>
      </c>
      <c r="C2603" s="269" t="e">
        <f>IF('Unit Types - Emission Rates'!#REF!=0,"",'Unit Types - Emission Rates'!#REF!)</f>
        <v>#REF!</v>
      </c>
      <c r="D2603" s="269" t="e">
        <f>IF('Unit Types - Emission Rates'!#REF!=0,"",'Unit Types - Emission Rates'!#REF!)</f>
        <v>#REF!</v>
      </c>
      <c r="E2603" s="269" t="e">
        <f>IF('Unit Types - Emission Rates'!#REF!="","",'Unit Types - Emission Rates'!#REF!)</f>
        <v>#REF!</v>
      </c>
      <c r="F2603" s="269" t="e">
        <f>IF('Unit Types - Emission Rates'!#REF!="","",'Unit Types - Emission Rates'!#REF!)</f>
        <v>#REF!</v>
      </c>
      <c r="G2603" s="261"/>
      <c r="H2603" s="262"/>
      <c r="I2603" s="259"/>
    </row>
    <row r="2604" spans="1:9" x14ac:dyDescent="0.2">
      <c r="A2604" s="265" t="s">
        <v>433</v>
      </c>
      <c r="B2604" s="269" t="e">
        <f>IF('Unit Types - Emission Rates'!#REF!=0,"",'Unit Types - Emission Rates'!#REF!)</f>
        <v>#REF!</v>
      </c>
      <c r="C2604" s="269" t="e">
        <f>IF('Unit Types - Emission Rates'!#REF!=0,"",'Unit Types - Emission Rates'!#REF!)</f>
        <v>#REF!</v>
      </c>
      <c r="D2604" s="269" t="e">
        <f>IF('Unit Types - Emission Rates'!#REF!=0,"",'Unit Types - Emission Rates'!#REF!)</f>
        <v>#REF!</v>
      </c>
      <c r="E2604" s="269" t="e">
        <f>IF('Unit Types - Emission Rates'!#REF!="","",'Unit Types - Emission Rates'!#REF!)</f>
        <v>#REF!</v>
      </c>
      <c r="F2604" s="269" t="e">
        <f>IF('Unit Types - Emission Rates'!#REF!="","",'Unit Types - Emission Rates'!#REF!)</f>
        <v>#REF!</v>
      </c>
      <c r="G2604" s="261"/>
      <c r="H2604" s="262"/>
      <c r="I2604" s="259"/>
    </row>
    <row r="2605" spans="1:9" x14ac:dyDescent="0.2">
      <c r="A2605" s="265" t="s">
        <v>433</v>
      </c>
      <c r="B2605" s="269" t="e">
        <f>IF('Unit Types - Emission Rates'!#REF!=0,"",'Unit Types - Emission Rates'!#REF!)</f>
        <v>#REF!</v>
      </c>
      <c r="C2605" s="269" t="e">
        <f>IF('Unit Types - Emission Rates'!#REF!=0,"",'Unit Types - Emission Rates'!#REF!)</f>
        <v>#REF!</v>
      </c>
      <c r="D2605" s="269" t="e">
        <f>IF('Unit Types - Emission Rates'!#REF!=0,"",'Unit Types - Emission Rates'!#REF!)</f>
        <v>#REF!</v>
      </c>
      <c r="E2605" s="269" t="e">
        <f>IF('Unit Types - Emission Rates'!#REF!="","",'Unit Types - Emission Rates'!#REF!)</f>
        <v>#REF!</v>
      </c>
      <c r="F2605" s="269" t="e">
        <f>IF('Unit Types - Emission Rates'!#REF!="","",'Unit Types - Emission Rates'!#REF!)</f>
        <v>#REF!</v>
      </c>
      <c r="G2605" s="261"/>
      <c r="H2605" s="262"/>
      <c r="I2605" s="259"/>
    </row>
    <row r="2606" spans="1:9" x14ac:dyDescent="0.2">
      <c r="A2606" s="265" t="s">
        <v>433</v>
      </c>
      <c r="B2606" s="269" t="e">
        <f>IF('Unit Types - Emission Rates'!#REF!=0,"",'Unit Types - Emission Rates'!#REF!)</f>
        <v>#REF!</v>
      </c>
      <c r="C2606" s="269" t="e">
        <f>IF('Unit Types - Emission Rates'!#REF!=0,"",'Unit Types - Emission Rates'!#REF!)</f>
        <v>#REF!</v>
      </c>
      <c r="D2606" s="269" t="e">
        <f>IF('Unit Types - Emission Rates'!#REF!=0,"",'Unit Types - Emission Rates'!#REF!)</f>
        <v>#REF!</v>
      </c>
      <c r="E2606" s="269" t="e">
        <f>IF('Unit Types - Emission Rates'!#REF!="","",'Unit Types - Emission Rates'!#REF!)</f>
        <v>#REF!</v>
      </c>
      <c r="F2606" s="269" t="e">
        <f>IF('Unit Types - Emission Rates'!#REF!="","",'Unit Types - Emission Rates'!#REF!)</f>
        <v>#REF!</v>
      </c>
      <c r="G2606" s="261"/>
      <c r="H2606" s="262"/>
      <c r="I2606" s="259"/>
    </row>
    <row r="2607" spans="1:9" x14ac:dyDescent="0.2">
      <c r="A2607" s="265" t="s">
        <v>433</v>
      </c>
      <c r="B2607" s="269" t="e">
        <f>IF('Unit Types - Emission Rates'!#REF!=0,"",'Unit Types - Emission Rates'!#REF!)</f>
        <v>#REF!</v>
      </c>
      <c r="C2607" s="269" t="e">
        <f>IF('Unit Types - Emission Rates'!#REF!=0,"",'Unit Types - Emission Rates'!#REF!)</f>
        <v>#REF!</v>
      </c>
      <c r="D2607" s="269" t="e">
        <f>IF('Unit Types - Emission Rates'!#REF!=0,"",'Unit Types - Emission Rates'!#REF!)</f>
        <v>#REF!</v>
      </c>
      <c r="E2607" s="269" t="e">
        <f>IF('Unit Types - Emission Rates'!#REF!="","",'Unit Types - Emission Rates'!#REF!)</f>
        <v>#REF!</v>
      </c>
      <c r="F2607" s="269" t="e">
        <f>IF('Unit Types - Emission Rates'!#REF!="","",'Unit Types - Emission Rates'!#REF!)</f>
        <v>#REF!</v>
      </c>
      <c r="G2607" s="261"/>
      <c r="H2607" s="262"/>
      <c r="I2607" s="259"/>
    </row>
    <row r="2608" spans="1:9" x14ac:dyDescent="0.2">
      <c r="A2608" s="265" t="s">
        <v>433</v>
      </c>
      <c r="B2608" s="269" t="e">
        <f>IF('Unit Types - Emission Rates'!#REF!=0,"",'Unit Types - Emission Rates'!#REF!)</f>
        <v>#REF!</v>
      </c>
      <c r="C2608" s="269" t="e">
        <f>IF('Unit Types - Emission Rates'!#REF!=0,"",'Unit Types - Emission Rates'!#REF!)</f>
        <v>#REF!</v>
      </c>
      <c r="D2608" s="269" t="e">
        <f>IF('Unit Types - Emission Rates'!#REF!=0,"",'Unit Types - Emission Rates'!#REF!)</f>
        <v>#REF!</v>
      </c>
      <c r="E2608" s="269" t="e">
        <f>IF('Unit Types - Emission Rates'!#REF!="","",'Unit Types - Emission Rates'!#REF!)</f>
        <v>#REF!</v>
      </c>
      <c r="F2608" s="269" t="e">
        <f>IF('Unit Types - Emission Rates'!#REF!="","",'Unit Types - Emission Rates'!#REF!)</f>
        <v>#REF!</v>
      </c>
      <c r="G2608" s="261"/>
      <c r="H2608" s="262"/>
      <c r="I2608" s="259"/>
    </row>
    <row r="2609" spans="1:9" x14ac:dyDescent="0.2">
      <c r="A2609" s="265" t="s">
        <v>433</v>
      </c>
      <c r="B2609" s="269" t="e">
        <f>IF('Unit Types - Emission Rates'!#REF!=0,"",'Unit Types - Emission Rates'!#REF!)</f>
        <v>#REF!</v>
      </c>
      <c r="C2609" s="269" t="e">
        <f>IF('Unit Types - Emission Rates'!#REF!=0,"",'Unit Types - Emission Rates'!#REF!)</f>
        <v>#REF!</v>
      </c>
      <c r="D2609" s="269" t="e">
        <f>IF('Unit Types - Emission Rates'!#REF!=0,"",'Unit Types - Emission Rates'!#REF!)</f>
        <v>#REF!</v>
      </c>
      <c r="E2609" s="269" t="e">
        <f>IF('Unit Types - Emission Rates'!#REF!="","",'Unit Types - Emission Rates'!#REF!)</f>
        <v>#REF!</v>
      </c>
      <c r="F2609" s="269" t="e">
        <f>IF('Unit Types - Emission Rates'!#REF!="","",'Unit Types - Emission Rates'!#REF!)</f>
        <v>#REF!</v>
      </c>
      <c r="G2609" s="261"/>
      <c r="H2609" s="262"/>
      <c r="I2609" s="259"/>
    </row>
    <row r="2610" spans="1:9" x14ac:dyDescent="0.2">
      <c r="A2610" s="265" t="s">
        <v>433</v>
      </c>
      <c r="B2610" s="269" t="e">
        <f>IF('Unit Types - Emission Rates'!#REF!=0,"",'Unit Types - Emission Rates'!#REF!)</f>
        <v>#REF!</v>
      </c>
      <c r="C2610" s="269" t="e">
        <f>IF('Unit Types - Emission Rates'!#REF!=0,"",'Unit Types - Emission Rates'!#REF!)</f>
        <v>#REF!</v>
      </c>
      <c r="D2610" s="269" t="e">
        <f>IF('Unit Types - Emission Rates'!#REF!=0,"",'Unit Types - Emission Rates'!#REF!)</f>
        <v>#REF!</v>
      </c>
      <c r="E2610" s="269" t="e">
        <f>IF('Unit Types - Emission Rates'!#REF!="","",'Unit Types - Emission Rates'!#REF!)</f>
        <v>#REF!</v>
      </c>
      <c r="F2610" s="269" t="e">
        <f>IF('Unit Types - Emission Rates'!#REF!="","",'Unit Types - Emission Rates'!#REF!)</f>
        <v>#REF!</v>
      </c>
      <c r="G2610" s="261"/>
      <c r="H2610" s="262"/>
      <c r="I2610" s="259"/>
    </row>
    <row r="2611" spans="1:9" x14ac:dyDescent="0.2">
      <c r="A2611" s="265" t="s">
        <v>433</v>
      </c>
      <c r="B2611" s="269" t="e">
        <f>IF('Unit Types - Emission Rates'!#REF!=0,"",'Unit Types - Emission Rates'!#REF!)</f>
        <v>#REF!</v>
      </c>
      <c r="C2611" s="269" t="e">
        <f>IF('Unit Types - Emission Rates'!#REF!=0,"",'Unit Types - Emission Rates'!#REF!)</f>
        <v>#REF!</v>
      </c>
      <c r="D2611" s="269" t="e">
        <f>IF('Unit Types - Emission Rates'!#REF!=0,"",'Unit Types - Emission Rates'!#REF!)</f>
        <v>#REF!</v>
      </c>
      <c r="E2611" s="269" t="e">
        <f>IF('Unit Types - Emission Rates'!#REF!="","",'Unit Types - Emission Rates'!#REF!)</f>
        <v>#REF!</v>
      </c>
      <c r="F2611" s="269" t="e">
        <f>IF('Unit Types - Emission Rates'!#REF!="","",'Unit Types - Emission Rates'!#REF!)</f>
        <v>#REF!</v>
      </c>
      <c r="G2611" s="261"/>
      <c r="H2611" s="262"/>
      <c r="I2611" s="259"/>
    </row>
    <row r="2612" spans="1:9" x14ac:dyDescent="0.2">
      <c r="A2612" s="265" t="s">
        <v>433</v>
      </c>
      <c r="B2612" s="269" t="e">
        <f>IF('Unit Types - Emission Rates'!#REF!=0,"",'Unit Types - Emission Rates'!#REF!)</f>
        <v>#REF!</v>
      </c>
      <c r="C2612" s="269" t="e">
        <f>IF('Unit Types - Emission Rates'!#REF!=0,"",'Unit Types - Emission Rates'!#REF!)</f>
        <v>#REF!</v>
      </c>
      <c r="D2612" s="269" t="e">
        <f>IF('Unit Types - Emission Rates'!#REF!=0,"",'Unit Types - Emission Rates'!#REF!)</f>
        <v>#REF!</v>
      </c>
      <c r="E2612" s="269" t="e">
        <f>IF('Unit Types - Emission Rates'!#REF!="","",'Unit Types - Emission Rates'!#REF!)</f>
        <v>#REF!</v>
      </c>
      <c r="F2612" s="269" t="e">
        <f>IF('Unit Types - Emission Rates'!#REF!="","",'Unit Types - Emission Rates'!#REF!)</f>
        <v>#REF!</v>
      </c>
      <c r="G2612" s="261"/>
      <c r="H2612" s="262"/>
      <c r="I2612" s="259"/>
    </row>
    <row r="2613" spans="1:9" x14ac:dyDescent="0.2">
      <c r="A2613" s="265" t="s">
        <v>433</v>
      </c>
      <c r="B2613" s="269" t="e">
        <f>IF('Unit Types - Emission Rates'!#REF!=0,"",'Unit Types - Emission Rates'!#REF!)</f>
        <v>#REF!</v>
      </c>
      <c r="C2613" s="269" t="e">
        <f>IF('Unit Types - Emission Rates'!#REF!=0,"",'Unit Types - Emission Rates'!#REF!)</f>
        <v>#REF!</v>
      </c>
      <c r="D2613" s="269" t="e">
        <f>IF('Unit Types - Emission Rates'!#REF!=0,"",'Unit Types - Emission Rates'!#REF!)</f>
        <v>#REF!</v>
      </c>
      <c r="E2613" s="269" t="e">
        <f>IF('Unit Types - Emission Rates'!#REF!="","",'Unit Types - Emission Rates'!#REF!)</f>
        <v>#REF!</v>
      </c>
      <c r="F2613" s="269" t="e">
        <f>IF('Unit Types - Emission Rates'!#REF!="","",'Unit Types - Emission Rates'!#REF!)</f>
        <v>#REF!</v>
      </c>
      <c r="G2613" s="261"/>
      <c r="H2613" s="262"/>
      <c r="I2613" s="259"/>
    </row>
    <row r="2614" spans="1:9" x14ac:dyDescent="0.2">
      <c r="A2614" s="265" t="s">
        <v>433</v>
      </c>
      <c r="B2614" s="269" t="e">
        <f>IF('Unit Types - Emission Rates'!#REF!=0,"",'Unit Types - Emission Rates'!#REF!)</f>
        <v>#REF!</v>
      </c>
      <c r="C2614" s="269" t="e">
        <f>IF('Unit Types - Emission Rates'!#REF!=0,"",'Unit Types - Emission Rates'!#REF!)</f>
        <v>#REF!</v>
      </c>
      <c r="D2614" s="269" t="e">
        <f>IF('Unit Types - Emission Rates'!#REF!=0,"",'Unit Types - Emission Rates'!#REF!)</f>
        <v>#REF!</v>
      </c>
      <c r="E2614" s="269" t="e">
        <f>IF('Unit Types - Emission Rates'!#REF!="","",'Unit Types - Emission Rates'!#REF!)</f>
        <v>#REF!</v>
      </c>
      <c r="F2614" s="269" t="e">
        <f>IF('Unit Types - Emission Rates'!#REF!="","",'Unit Types - Emission Rates'!#REF!)</f>
        <v>#REF!</v>
      </c>
      <c r="G2614" s="261"/>
      <c r="H2614" s="262"/>
      <c r="I2614" s="259"/>
    </row>
    <row r="2615" spans="1:9" x14ac:dyDescent="0.2">
      <c r="A2615" s="265" t="s">
        <v>433</v>
      </c>
      <c r="B2615" s="269" t="e">
        <f>IF('Unit Types - Emission Rates'!#REF!=0,"",'Unit Types - Emission Rates'!#REF!)</f>
        <v>#REF!</v>
      </c>
      <c r="C2615" s="269" t="e">
        <f>IF('Unit Types - Emission Rates'!#REF!=0,"",'Unit Types - Emission Rates'!#REF!)</f>
        <v>#REF!</v>
      </c>
      <c r="D2615" s="269" t="e">
        <f>IF('Unit Types - Emission Rates'!#REF!=0,"",'Unit Types - Emission Rates'!#REF!)</f>
        <v>#REF!</v>
      </c>
      <c r="E2615" s="269" t="e">
        <f>IF('Unit Types - Emission Rates'!#REF!="","",'Unit Types - Emission Rates'!#REF!)</f>
        <v>#REF!</v>
      </c>
      <c r="F2615" s="269" t="e">
        <f>IF('Unit Types - Emission Rates'!#REF!="","",'Unit Types - Emission Rates'!#REF!)</f>
        <v>#REF!</v>
      </c>
      <c r="G2615" s="261"/>
      <c r="H2615" s="262"/>
      <c r="I2615" s="259"/>
    </row>
    <row r="2616" spans="1:9" x14ac:dyDescent="0.2">
      <c r="A2616" s="265" t="s">
        <v>433</v>
      </c>
      <c r="B2616" s="269" t="e">
        <f>IF('Unit Types - Emission Rates'!#REF!=0,"",'Unit Types - Emission Rates'!#REF!)</f>
        <v>#REF!</v>
      </c>
      <c r="C2616" s="269" t="e">
        <f>IF('Unit Types - Emission Rates'!#REF!=0,"",'Unit Types - Emission Rates'!#REF!)</f>
        <v>#REF!</v>
      </c>
      <c r="D2616" s="269" t="e">
        <f>IF('Unit Types - Emission Rates'!#REF!=0,"",'Unit Types - Emission Rates'!#REF!)</f>
        <v>#REF!</v>
      </c>
      <c r="E2616" s="269" t="e">
        <f>IF('Unit Types - Emission Rates'!#REF!="","",'Unit Types - Emission Rates'!#REF!)</f>
        <v>#REF!</v>
      </c>
      <c r="F2616" s="269" t="e">
        <f>IF('Unit Types - Emission Rates'!#REF!="","",'Unit Types - Emission Rates'!#REF!)</f>
        <v>#REF!</v>
      </c>
      <c r="G2616" s="261"/>
      <c r="H2616" s="262"/>
      <c r="I2616" s="259"/>
    </row>
    <row r="2617" spans="1:9" x14ac:dyDescent="0.2">
      <c r="A2617" s="265" t="s">
        <v>433</v>
      </c>
      <c r="B2617" s="269" t="e">
        <f>IF('Unit Types - Emission Rates'!#REF!=0,"",'Unit Types - Emission Rates'!#REF!)</f>
        <v>#REF!</v>
      </c>
      <c r="C2617" s="269" t="e">
        <f>IF('Unit Types - Emission Rates'!#REF!=0,"",'Unit Types - Emission Rates'!#REF!)</f>
        <v>#REF!</v>
      </c>
      <c r="D2617" s="269" t="e">
        <f>IF('Unit Types - Emission Rates'!#REF!=0,"",'Unit Types - Emission Rates'!#REF!)</f>
        <v>#REF!</v>
      </c>
      <c r="E2617" s="269" t="e">
        <f>IF('Unit Types - Emission Rates'!#REF!="","",'Unit Types - Emission Rates'!#REF!)</f>
        <v>#REF!</v>
      </c>
      <c r="F2617" s="269" t="e">
        <f>IF('Unit Types - Emission Rates'!#REF!="","",'Unit Types - Emission Rates'!#REF!)</f>
        <v>#REF!</v>
      </c>
      <c r="G2617" s="261"/>
      <c r="H2617" s="262"/>
      <c r="I2617" s="259"/>
    </row>
    <row r="2618" spans="1:9" x14ac:dyDescent="0.2">
      <c r="A2618" s="265" t="s">
        <v>433</v>
      </c>
      <c r="B2618" s="269" t="e">
        <f>IF('Unit Types - Emission Rates'!#REF!=0,"",'Unit Types - Emission Rates'!#REF!)</f>
        <v>#REF!</v>
      </c>
      <c r="C2618" s="269" t="e">
        <f>IF('Unit Types - Emission Rates'!#REF!=0,"",'Unit Types - Emission Rates'!#REF!)</f>
        <v>#REF!</v>
      </c>
      <c r="D2618" s="269" t="e">
        <f>IF('Unit Types - Emission Rates'!#REF!=0,"",'Unit Types - Emission Rates'!#REF!)</f>
        <v>#REF!</v>
      </c>
      <c r="E2618" s="269" t="e">
        <f>IF('Unit Types - Emission Rates'!#REF!="","",'Unit Types - Emission Rates'!#REF!)</f>
        <v>#REF!</v>
      </c>
      <c r="F2618" s="269" t="e">
        <f>IF('Unit Types - Emission Rates'!#REF!="","",'Unit Types - Emission Rates'!#REF!)</f>
        <v>#REF!</v>
      </c>
      <c r="G2618" s="261"/>
      <c r="H2618" s="262"/>
      <c r="I2618" s="259"/>
    </row>
    <row r="2619" spans="1:9" x14ac:dyDescent="0.2">
      <c r="A2619" s="265" t="s">
        <v>433</v>
      </c>
      <c r="B2619" s="269" t="e">
        <f>IF('Unit Types - Emission Rates'!#REF!=0,"",'Unit Types - Emission Rates'!#REF!)</f>
        <v>#REF!</v>
      </c>
      <c r="C2619" s="269" t="e">
        <f>IF('Unit Types - Emission Rates'!#REF!=0,"",'Unit Types - Emission Rates'!#REF!)</f>
        <v>#REF!</v>
      </c>
      <c r="D2619" s="269" t="e">
        <f>IF('Unit Types - Emission Rates'!#REF!=0,"",'Unit Types - Emission Rates'!#REF!)</f>
        <v>#REF!</v>
      </c>
      <c r="E2619" s="269" t="e">
        <f>IF('Unit Types - Emission Rates'!#REF!="","",'Unit Types - Emission Rates'!#REF!)</f>
        <v>#REF!</v>
      </c>
      <c r="F2619" s="269" t="e">
        <f>IF('Unit Types - Emission Rates'!#REF!="","",'Unit Types - Emission Rates'!#REF!)</f>
        <v>#REF!</v>
      </c>
      <c r="G2619" s="261"/>
      <c r="H2619" s="262"/>
      <c r="I2619" s="259"/>
    </row>
    <row r="2620" spans="1:9" x14ac:dyDescent="0.2">
      <c r="A2620" s="265" t="s">
        <v>433</v>
      </c>
      <c r="B2620" s="269" t="e">
        <f>IF('Unit Types - Emission Rates'!#REF!=0,"",'Unit Types - Emission Rates'!#REF!)</f>
        <v>#REF!</v>
      </c>
      <c r="C2620" s="269" t="e">
        <f>IF('Unit Types - Emission Rates'!#REF!=0,"",'Unit Types - Emission Rates'!#REF!)</f>
        <v>#REF!</v>
      </c>
      <c r="D2620" s="269" t="e">
        <f>IF('Unit Types - Emission Rates'!#REF!=0,"",'Unit Types - Emission Rates'!#REF!)</f>
        <v>#REF!</v>
      </c>
      <c r="E2620" s="269" t="e">
        <f>IF('Unit Types - Emission Rates'!#REF!="","",'Unit Types - Emission Rates'!#REF!)</f>
        <v>#REF!</v>
      </c>
      <c r="F2620" s="269" t="e">
        <f>IF('Unit Types - Emission Rates'!#REF!="","",'Unit Types - Emission Rates'!#REF!)</f>
        <v>#REF!</v>
      </c>
      <c r="G2620" s="261"/>
      <c r="H2620" s="262"/>
      <c r="I2620" s="259"/>
    </row>
    <row r="2621" spans="1:9" x14ac:dyDescent="0.2">
      <c r="A2621" s="265" t="s">
        <v>433</v>
      </c>
      <c r="B2621" s="269" t="e">
        <f>IF('Unit Types - Emission Rates'!#REF!=0,"",'Unit Types - Emission Rates'!#REF!)</f>
        <v>#REF!</v>
      </c>
      <c r="C2621" s="269" t="e">
        <f>IF('Unit Types - Emission Rates'!#REF!=0,"",'Unit Types - Emission Rates'!#REF!)</f>
        <v>#REF!</v>
      </c>
      <c r="D2621" s="269" t="e">
        <f>IF('Unit Types - Emission Rates'!#REF!=0,"",'Unit Types - Emission Rates'!#REF!)</f>
        <v>#REF!</v>
      </c>
      <c r="E2621" s="269" t="e">
        <f>IF('Unit Types - Emission Rates'!#REF!="","",'Unit Types - Emission Rates'!#REF!)</f>
        <v>#REF!</v>
      </c>
      <c r="F2621" s="269" t="e">
        <f>IF('Unit Types - Emission Rates'!#REF!="","",'Unit Types - Emission Rates'!#REF!)</f>
        <v>#REF!</v>
      </c>
      <c r="G2621" s="261"/>
      <c r="H2621" s="262"/>
      <c r="I2621" s="259"/>
    </row>
    <row r="2622" spans="1:9" x14ac:dyDescent="0.2">
      <c r="A2622" s="265" t="s">
        <v>433</v>
      </c>
      <c r="B2622" s="269" t="e">
        <f>IF('Unit Types - Emission Rates'!#REF!=0,"",'Unit Types - Emission Rates'!#REF!)</f>
        <v>#REF!</v>
      </c>
      <c r="C2622" s="269" t="e">
        <f>IF('Unit Types - Emission Rates'!#REF!=0,"",'Unit Types - Emission Rates'!#REF!)</f>
        <v>#REF!</v>
      </c>
      <c r="D2622" s="269" t="e">
        <f>IF('Unit Types - Emission Rates'!#REF!=0,"",'Unit Types - Emission Rates'!#REF!)</f>
        <v>#REF!</v>
      </c>
      <c r="E2622" s="269" t="e">
        <f>IF('Unit Types - Emission Rates'!#REF!="","",'Unit Types - Emission Rates'!#REF!)</f>
        <v>#REF!</v>
      </c>
      <c r="F2622" s="269" t="e">
        <f>IF('Unit Types - Emission Rates'!#REF!="","",'Unit Types - Emission Rates'!#REF!)</f>
        <v>#REF!</v>
      </c>
      <c r="G2622" s="261"/>
      <c r="H2622" s="262"/>
      <c r="I2622" s="259"/>
    </row>
    <row r="2623" spans="1:9" x14ac:dyDescent="0.2">
      <c r="A2623" s="265" t="s">
        <v>433</v>
      </c>
      <c r="B2623" s="269" t="e">
        <f>IF('Unit Types - Emission Rates'!#REF!=0,"",'Unit Types - Emission Rates'!#REF!)</f>
        <v>#REF!</v>
      </c>
      <c r="C2623" s="269" t="e">
        <f>IF('Unit Types - Emission Rates'!#REF!=0,"",'Unit Types - Emission Rates'!#REF!)</f>
        <v>#REF!</v>
      </c>
      <c r="D2623" s="269" t="e">
        <f>IF('Unit Types - Emission Rates'!#REF!=0,"",'Unit Types - Emission Rates'!#REF!)</f>
        <v>#REF!</v>
      </c>
      <c r="E2623" s="269" t="e">
        <f>IF('Unit Types - Emission Rates'!#REF!="","",'Unit Types - Emission Rates'!#REF!)</f>
        <v>#REF!</v>
      </c>
      <c r="F2623" s="269" t="e">
        <f>IF('Unit Types - Emission Rates'!#REF!="","",'Unit Types - Emission Rates'!#REF!)</f>
        <v>#REF!</v>
      </c>
      <c r="G2623" s="261"/>
      <c r="H2623" s="262"/>
      <c r="I2623" s="259"/>
    </row>
    <row r="2624" spans="1:9" x14ac:dyDescent="0.2">
      <c r="A2624" s="265" t="s">
        <v>433</v>
      </c>
      <c r="B2624" s="269" t="e">
        <f>IF('Unit Types - Emission Rates'!#REF!=0,"",'Unit Types - Emission Rates'!#REF!)</f>
        <v>#REF!</v>
      </c>
      <c r="C2624" s="269" t="e">
        <f>IF('Unit Types - Emission Rates'!#REF!=0,"",'Unit Types - Emission Rates'!#REF!)</f>
        <v>#REF!</v>
      </c>
      <c r="D2624" s="269" t="e">
        <f>IF('Unit Types - Emission Rates'!#REF!=0,"",'Unit Types - Emission Rates'!#REF!)</f>
        <v>#REF!</v>
      </c>
      <c r="E2624" s="269" t="e">
        <f>IF('Unit Types - Emission Rates'!#REF!="","",'Unit Types - Emission Rates'!#REF!)</f>
        <v>#REF!</v>
      </c>
      <c r="F2624" s="269" t="e">
        <f>IF('Unit Types - Emission Rates'!#REF!="","",'Unit Types - Emission Rates'!#REF!)</f>
        <v>#REF!</v>
      </c>
      <c r="G2624" s="261"/>
      <c r="H2624" s="262"/>
      <c r="I2624" s="259"/>
    </row>
    <row r="2625" spans="1:9" x14ac:dyDescent="0.2">
      <c r="A2625" s="265" t="s">
        <v>433</v>
      </c>
      <c r="B2625" s="269" t="e">
        <f>IF('Unit Types - Emission Rates'!#REF!=0,"",'Unit Types - Emission Rates'!#REF!)</f>
        <v>#REF!</v>
      </c>
      <c r="C2625" s="269" t="e">
        <f>IF('Unit Types - Emission Rates'!#REF!=0,"",'Unit Types - Emission Rates'!#REF!)</f>
        <v>#REF!</v>
      </c>
      <c r="D2625" s="269" t="e">
        <f>IF('Unit Types - Emission Rates'!#REF!=0,"",'Unit Types - Emission Rates'!#REF!)</f>
        <v>#REF!</v>
      </c>
      <c r="E2625" s="269" t="e">
        <f>IF('Unit Types - Emission Rates'!#REF!="","",'Unit Types - Emission Rates'!#REF!)</f>
        <v>#REF!</v>
      </c>
      <c r="F2625" s="269" t="e">
        <f>IF('Unit Types - Emission Rates'!#REF!="","",'Unit Types - Emission Rates'!#REF!)</f>
        <v>#REF!</v>
      </c>
      <c r="G2625" s="261"/>
      <c r="H2625" s="262"/>
      <c r="I2625" s="259"/>
    </row>
    <row r="2626" spans="1:9" x14ac:dyDescent="0.2">
      <c r="A2626" s="265" t="s">
        <v>433</v>
      </c>
      <c r="B2626" s="269" t="e">
        <f>IF('Unit Types - Emission Rates'!#REF!=0,"",'Unit Types - Emission Rates'!#REF!)</f>
        <v>#REF!</v>
      </c>
      <c r="C2626" s="269" t="e">
        <f>IF('Unit Types - Emission Rates'!#REF!=0,"",'Unit Types - Emission Rates'!#REF!)</f>
        <v>#REF!</v>
      </c>
      <c r="D2626" s="269" t="e">
        <f>IF('Unit Types - Emission Rates'!#REF!=0,"",'Unit Types - Emission Rates'!#REF!)</f>
        <v>#REF!</v>
      </c>
      <c r="E2626" s="269" t="e">
        <f>IF('Unit Types - Emission Rates'!#REF!="","",'Unit Types - Emission Rates'!#REF!)</f>
        <v>#REF!</v>
      </c>
      <c r="F2626" s="269" t="e">
        <f>IF('Unit Types - Emission Rates'!#REF!="","",'Unit Types - Emission Rates'!#REF!)</f>
        <v>#REF!</v>
      </c>
      <c r="G2626" s="261"/>
      <c r="H2626" s="262"/>
      <c r="I2626" s="259"/>
    </row>
    <row r="2627" spans="1:9" x14ac:dyDescent="0.2">
      <c r="A2627" s="265" t="s">
        <v>433</v>
      </c>
      <c r="B2627" s="269" t="e">
        <f>IF('Unit Types - Emission Rates'!#REF!=0,"",'Unit Types - Emission Rates'!#REF!)</f>
        <v>#REF!</v>
      </c>
      <c r="C2627" s="269" t="e">
        <f>IF('Unit Types - Emission Rates'!#REF!=0,"",'Unit Types - Emission Rates'!#REF!)</f>
        <v>#REF!</v>
      </c>
      <c r="D2627" s="269" t="e">
        <f>IF('Unit Types - Emission Rates'!#REF!=0,"",'Unit Types - Emission Rates'!#REF!)</f>
        <v>#REF!</v>
      </c>
      <c r="E2627" s="269" t="e">
        <f>IF('Unit Types - Emission Rates'!#REF!="","",'Unit Types - Emission Rates'!#REF!)</f>
        <v>#REF!</v>
      </c>
      <c r="F2627" s="269" t="e">
        <f>IF('Unit Types - Emission Rates'!#REF!="","",'Unit Types - Emission Rates'!#REF!)</f>
        <v>#REF!</v>
      </c>
      <c r="G2627" s="261"/>
      <c r="H2627" s="262"/>
      <c r="I2627" s="259"/>
    </row>
    <row r="2628" spans="1:9" x14ac:dyDescent="0.2">
      <c r="A2628" s="265" t="s">
        <v>433</v>
      </c>
      <c r="B2628" s="269" t="e">
        <f>IF('Unit Types - Emission Rates'!#REF!=0,"",'Unit Types - Emission Rates'!#REF!)</f>
        <v>#REF!</v>
      </c>
      <c r="C2628" s="269" t="e">
        <f>IF('Unit Types - Emission Rates'!#REF!=0,"",'Unit Types - Emission Rates'!#REF!)</f>
        <v>#REF!</v>
      </c>
      <c r="D2628" s="269" t="e">
        <f>IF('Unit Types - Emission Rates'!#REF!=0,"",'Unit Types - Emission Rates'!#REF!)</f>
        <v>#REF!</v>
      </c>
      <c r="E2628" s="269" t="e">
        <f>IF('Unit Types - Emission Rates'!#REF!="","",'Unit Types - Emission Rates'!#REF!)</f>
        <v>#REF!</v>
      </c>
      <c r="F2628" s="269" t="e">
        <f>IF('Unit Types - Emission Rates'!#REF!="","",'Unit Types - Emission Rates'!#REF!)</f>
        <v>#REF!</v>
      </c>
      <c r="G2628" s="261"/>
      <c r="H2628" s="262"/>
      <c r="I2628" s="259"/>
    </row>
    <row r="2629" spans="1:9" x14ac:dyDescent="0.2">
      <c r="A2629" s="265" t="s">
        <v>433</v>
      </c>
      <c r="B2629" s="269" t="e">
        <f>IF('Unit Types - Emission Rates'!#REF!=0,"",'Unit Types - Emission Rates'!#REF!)</f>
        <v>#REF!</v>
      </c>
      <c r="C2629" s="269" t="e">
        <f>IF('Unit Types - Emission Rates'!#REF!=0,"",'Unit Types - Emission Rates'!#REF!)</f>
        <v>#REF!</v>
      </c>
      <c r="D2629" s="269" t="e">
        <f>IF('Unit Types - Emission Rates'!#REF!=0,"",'Unit Types - Emission Rates'!#REF!)</f>
        <v>#REF!</v>
      </c>
      <c r="E2629" s="269" t="e">
        <f>IF('Unit Types - Emission Rates'!#REF!="","",'Unit Types - Emission Rates'!#REF!)</f>
        <v>#REF!</v>
      </c>
      <c r="F2629" s="269" t="e">
        <f>IF('Unit Types - Emission Rates'!#REF!="","",'Unit Types - Emission Rates'!#REF!)</f>
        <v>#REF!</v>
      </c>
      <c r="G2629" s="261"/>
      <c r="H2629" s="262"/>
      <c r="I2629" s="259"/>
    </row>
    <row r="2630" spans="1:9" x14ac:dyDescent="0.2">
      <c r="A2630" s="265" t="s">
        <v>433</v>
      </c>
      <c r="B2630" s="269" t="e">
        <f>IF('Unit Types - Emission Rates'!#REF!=0,"",'Unit Types - Emission Rates'!#REF!)</f>
        <v>#REF!</v>
      </c>
      <c r="C2630" s="269" t="e">
        <f>IF('Unit Types - Emission Rates'!#REF!=0,"",'Unit Types - Emission Rates'!#REF!)</f>
        <v>#REF!</v>
      </c>
      <c r="D2630" s="269" t="e">
        <f>IF('Unit Types - Emission Rates'!#REF!=0,"",'Unit Types - Emission Rates'!#REF!)</f>
        <v>#REF!</v>
      </c>
      <c r="E2630" s="269" t="e">
        <f>IF('Unit Types - Emission Rates'!#REF!="","",'Unit Types - Emission Rates'!#REF!)</f>
        <v>#REF!</v>
      </c>
      <c r="F2630" s="269" t="e">
        <f>IF('Unit Types - Emission Rates'!#REF!="","",'Unit Types - Emission Rates'!#REF!)</f>
        <v>#REF!</v>
      </c>
      <c r="G2630" s="261"/>
      <c r="H2630" s="262"/>
      <c r="I2630" s="259"/>
    </row>
    <row r="2631" spans="1:9" x14ac:dyDescent="0.2">
      <c r="A2631" s="265" t="s">
        <v>433</v>
      </c>
      <c r="B2631" s="269" t="e">
        <f>IF('Unit Types - Emission Rates'!#REF!=0,"",'Unit Types - Emission Rates'!#REF!)</f>
        <v>#REF!</v>
      </c>
      <c r="C2631" s="269" t="e">
        <f>IF('Unit Types - Emission Rates'!#REF!=0,"",'Unit Types - Emission Rates'!#REF!)</f>
        <v>#REF!</v>
      </c>
      <c r="D2631" s="269" t="e">
        <f>IF('Unit Types - Emission Rates'!#REF!=0,"",'Unit Types - Emission Rates'!#REF!)</f>
        <v>#REF!</v>
      </c>
      <c r="E2631" s="269" t="e">
        <f>IF('Unit Types - Emission Rates'!#REF!="","",'Unit Types - Emission Rates'!#REF!)</f>
        <v>#REF!</v>
      </c>
      <c r="F2631" s="269" t="e">
        <f>IF('Unit Types - Emission Rates'!#REF!="","",'Unit Types - Emission Rates'!#REF!)</f>
        <v>#REF!</v>
      </c>
      <c r="G2631" s="261"/>
      <c r="H2631" s="262"/>
      <c r="I2631" s="259"/>
    </row>
    <row r="2632" spans="1:9" x14ac:dyDescent="0.2">
      <c r="A2632" s="265" t="s">
        <v>433</v>
      </c>
      <c r="B2632" s="269" t="e">
        <f>IF('Unit Types - Emission Rates'!#REF!=0,"",'Unit Types - Emission Rates'!#REF!)</f>
        <v>#REF!</v>
      </c>
      <c r="C2632" s="269" t="e">
        <f>IF('Unit Types - Emission Rates'!#REF!=0,"",'Unit Types - Emission Rates'!#REF!)</f>
        <v>#REF!</v>
      </c>
      <c r="D2632" s="269" t="e">
        <f>IF('Unit Types - Emission Rates'!#REF!=0,"",'Unit Types - Emission Rates'!#REF!)</f>
        <v>#REF!</v>
      </c>
      <c r="E2632" s="269" t="e">
        <f>IF('Unit Types - Emission Rates'!#REF!="","",'Unit Types - Emission Rates'!#REF!)</f>
        <v>#REF!</v>
      </c>
      <c r="F2632" s="269" t="e">
        <f>IF('Unit Types - Emission Rates'!#REF!="","",'Unit Types - Emission Rates'!#REF!)</f>
        <v>#REF!</v>
      </c>
      <c r="G2632" s="261"/>
      <c r="H2632" s="262"/>
      <c r="I2632" s="259"/>
    </row>
    <row r="2633" spans="1:9" x14ac:dyDescent="0.2">
      <c r="A2633" s="265" t="s">
        <v>433</v>
      </c>
      <c r="B2633" s="269" t="e">
        <f>IF('Unit Types - Emission Rates'!#REF!=0,"",'Unit Types - Emission Rates'!#REF!)</f>
        <v>#REF!</v>
      </c>
      <c r="C2633" s="269" t="e">
        <f>IF('Unit Types - Emission Rates'!#REF!=0,"",'Unit Types - Emission Rates'!#REF!)</f>
        <v>#REF!</v>
      </c>
      <c r="D2633" s="269" t="e">
        <f>IF('Unit Types - Emission Rates'!#REF!=0,"",'Unit Types - Emission Rates'!#REF!)</f>
        <v>#REF!</v>
      </c>
      <c r="E2633" s="269" t="e">
        <f>IF('Unit Types - Emission Rates'!#REF!="","",'Unit Types - Emission Rates'!#REF!)</f>
        <v>#REF!</v>
      </c>
      <c r="F2633" s="269" t="e">
        <f>IF('Unit Types - Emission Rates'!#REF!="","",'Unit Types - Emission Rates'!#REF!)</f>
        <v>#REF!</v>
      </c>
      <c r="G2633" s="261"/>
      <c r="H2633" s="262"/>
      <c r="I2633" s="259"/>
    </row>
    <row r="2634" spans="1:9" x14ac:dyDescent="0.2">
      <c r="A2634" s="265" t="s">
        <v>433</v>
      </c>
      <c r="B2634" s="269" t="e">
        <f>IF('Unit Types - Emission Rates'!#REF!=0,"",'Unit Types - Emission Rates'!#REF!)</f>
        <v>#REF!</v>
      </c>
      <c r="C2634" s="269" t="e">
        <f>IF('Unit Types - Emission Rates'!#REF!=0,"",'Unit Types - Emission Rates'!#REF!)</f>
        <v>#REF!</v>
      </c>
      <c r="D2634" s="269" t="e">
        <f>IF('Unit Types - Emission Rates'!#REF!=0,"",'Unit Types - Emission Rates'!#REF!)</f>
        <v>#REF!</v>
      </c>
      <c r="E2634" s="269" t="e">
        <f>IF('Unit Types - Emission Rates'!#REF!="","",'Unit Types - Emission Rates'!#REF!)</f>
        <v>#REF!</v>
      </c>
      <c r="F2634" s="269" t="e">
        <f>IF('Unit Types - Emission Rates'!#REF!="","",'Unit Types - Emission Rates'!#REF!)</f>
        <v>#REF!</v>
      </c>
      <c r="G2634" s="261"/>
      <c r="H2634" s="262"/>
      <c r="I2634" s="259"/>
    </row>
    <row r="2635" spans="1:9" x14ac:dyDescent="0.2">
      <c r="A2635" s="265" t="s">
        <v>433</v>
      </c>
      <c r="B2635" s="269" t="e">
        <f>IF('Unit Types - Emission Rates'!#REF!=0,"",'Unit Types - Emission Rates'!#REF!)</f>
        <v>#REF!</v>
      </c>
      <c r="C2635" s="269" t="e">
        <f>IF('Unit Types - Emission Rates'!#REF!=0,"",'Unit Types - Emission Rates'!#REF!)</f>
        <v>#REF!</v>
      </c>
      <c r="D2635" s="269" t="e">
        <f>IF('Unit Types - Emission Rates'!#REF!=0,"",'Unit Types - Emission Rates'!#REF!)</f>
        <v>#REF!</v>
      </c>
      <c r="E2635" s="269" t="e">
        <f>IF('Unit Types - Emission Rates'!#REF!="","",'Unit Types - Emission Rates'!#REF!)</f>
        <v>#REF!</v>
      </c>
      <c r="F2635" s="269" t="e">
        <f>IF('Unit Types - Emission Rates'!#REF!="","",'Unit Types - Emission Rates'!#REF!)</f>
        <v>#REF!</v>
      </c>
      <c r="G2635" s="261"/>
      <c r="H2635" s="262"/>
      <c r="I2635" s="259"/>
    </row>
    <row r="2636" spans="1:9" x14ac:dyDescent="0.2">
      <c r="A2636" s="265" t="s">
        <v>433</v>
      </c>
      <c r="B2636" s="269" t="e">
        <f>IF('Unit Types - Emission Rates'!#REF!=0,"",'Unit Types - Emission Rates'!#REF!)</f>
        <v>#REF!</v>
      </c>
      <c r="C2636" s="269" t="e">
        <f>IF('Unit Types - Emission Rates'!#REF!=0,"",'Unit Types - Emission Rates'!#REF!)</f>
        <v>#REF!</v>
      </c>
      <c r="D2636" s="269" t="e">
        <f>IF('Unit Types - Emission Rates'!#REF!=0,"",'Unit Types - Emission Rates'!#REF!)</f>
        <v>#REF!</v>
      </c>
      <c r="E2636" s="269" t="e">
        <f>IF('Unit Types - Emission Rates'!#REF!="","",'Unit Types - Emission Rates'!#REF!)</f>
        <v>#REF!</v>
      </c>
      <c r="F2636" s="269" t="e">
        <f>IF('Unit Types - Emission Rates'!#REF!="","",'Unit Types - Emission Rates'!#REF!)</f>
        <v>#REF!</v>
      </c>
      <c r="G2636" s="261"/>
      <c r="H2636" s="262"/>
      <c r="I2636" s="259"/>
    </row>
    <row r="2637" spans="1:9" x14ac:dyDescent="0.2">
      <c r="A2637" s="265" t="s">
        <v>433</v>
      </c>
      <c r="B2637" s="269" t="e">
        <f>IF('Unit Types - Emission Rates'!#REF!=0,"",'Unit Types - Emission Rates'!#REF!)</f>
        <v>#REF!</v>
      </c>
      <c r="C2637" s="269" t="e">
        <f>IF('Unit Types - Emission Rates'!#REF!=0,"",'Unit Types - Emission Rates'!#REF!)</f>
        <v>#REF!</v>
      </c>
      <c r="D2637" s="269" t="e">
        <f>IF('Unit Types - Emission Rates'!#REF!=0,"",'Unit Types - Emission Rates'!#REF!)</f>
        <v>#REF!</v>
      </c>
      <c r="E2637" s="269" t="e">
        <f>IF('Unit Types - Emission Rates'!#REF!="","",'Unit Types - Emission Rates'!#REF!)</f>
        <v>#REF!</v>
      </c>
      <c r="F2637" s="269" t="e">
        <f>IF('Unit Types - Emission Rates'!#REF!="","",'Unit Types - Emission Rates'!#REF!)</f>
        <v>#REF!</v>
      </c>
      <c r="G2637" s="261"/>
      <c r="H2637" s="262"/>
      <c r="I2637" s="259"/>
    </row>
    <row r="2638" spans="1:9" x14ac:dyDescent="0.2">
      <c r="A2638" s="265" t="s">
        <v>433</v>
      </c>
      <c r="B2638" s="269" t="e">
        <f>IF('Unit Types - Emission Rates'!#REF!=0,"",'Unit Types - Emission Rates'!#REF!)</f>
        <v>#REF!</v>
      </c>
      <c r="C2638" s="269" t="e">
        <f>IF('Unit Types - Emission Rates'!#REF!=0,"",'Unit Types - Emission Rates'!#REF!)</f>
        <v>#REF!</v>
      </c>
      <c r="D2638" s="269" t="e">
        <f>IF('Unit Types - Emission Rates'!#REF!=0,"",'Unit Types - Emission Rates'!#REF!)</f>
        <v>#REF!</v>
      </c>
      <c r="E2638" s="269" t="e">
        <f>IF('Unit Types - Emission Rates'!#REF!="","",'Unit Types - Emission Rates'!#REF!)</f>
        <v>#REF!</v>
      </c>
      <c r="F2638" s="269" t="e">
        <f>IF('Unit Types - Emission Rates'!#REF!="","",'Unit Types - Emission Rates'!#REF!)</f>
        <v>#REF!</v>
      </c>
      <c r="G2638" s="261"/>
      <c r="H2638" s="262"/>
      <c r="I2638" s="259"/>
    </row>
    <row r="2639" spans="1:9" x14ac:dyDescent="0.2">
      <c r="A2639" s="265" t="s">
        <v>433</v>
      </c>
      <c r="B2639" s="269" t="e">
        <f>IF('Unit Types - Emission Rates'!#REF!=0,"",'Unit Types - Emission Rates'!#REF!)</f>
        <v>#REF!</v>
      </c>
      <c r="C2639" s="269" t="e">
        <f>IF('Unit Types - Emission Rates'!#REF!=0,"",'Unit Types - Emission Rates'!#REF!)</f>
        <v>#REF!</v>
      </c>
      <c r="D2639" s="269" t="e">
        <f>IF('Unit Types - Emission Rates'!#REF!=0,"",'Unit Types - Emission Rates'!#REF!)</f>
        <v>#REF!</v>
      </c>
      <c r="E2639" s="269" t="e">
        <f>IF('Unit Types - Emission Rates'!#REF!="","",'Unit Types - Emission Rates'!#REF!)</f>
        <v>#REF!</v>
      </c>
      <c r="F2639" s="269" t="e">
        <f>IF('Unit Types - Emission Rates'!#REF!="","",'Unit Types - Emission Rates'!#REF!)</f>
        <v>#REF!</v>
      </c>
      <c r="G2639" s="261"/>
      <c r="H2639" s="262"/>
      <c r="I2639" s="259"/>
    </row>
    <row r="2640" spans="1:9" x14ac:dyDescent="0.2">
      <c r="A2640" s="265" t="s">
        <v>433</v>
      </c>
      <c r="B2640" s="269" t="e">
        <f>IF('Unit Types - Emission Rates'!#REF!=0,"",'Unit Types - Emission Rates'!#REF!)</f>
        <v>#REF!</v>
      </c>
      <c r="C2640" s="269" t="e">
        <f>IF('Unit Types - Emission Rates'!#REF!=0,"",'Unit Types - Emission Rates'!#REF!)</f>
        <v>#REF!</v>
      </c>
      <c r="D2640" s="269" t="e">
        <f>IF('Unit Types - Emission Rates'!#REF!=0,"",'Unit Types - Emission Rates'!#REF!)</f>
        <v>#REF!</v>
      </c>
      <c r="E2640" s="269" t="e">
        <f>IF('Unit Types - Emission Rates'!#REF!="","",'Unit Types - Emission Rates'!#REF!)</f>
        <v>#REF!</v>
      </c>
      <c r="F2640" s="269" t="e">
        <f>IF('Unit Types - Emission Rates'!#REF!="","",'Unit Types - Emission Rates'!#REF!)</f>
        <v>#REF!</v>
      </c>
      <c r="G2640" s="261"/>
      <c r="H2640" s="262"/>
      <c r="I2640" s="259"/>
    </row>
    <row r="2641" spans="1:9" x14ac:dyDescent="0.2">
      <c r="A2641" s="265" t="s">
        <v>433</v>
      </c>
      <c r="B2641" s="269" t="e">
        <f>IF('Unit Types - Emission Rates'!#REF!=0,"",'Unit Types - Emission Rates'!#REF!)</f>
        <v>#REF!</v>
      </c>
      <c r="C2641" s="269" t="e">
        <f>IF('Unit Types - Emission Rates'!#REF!=0,"",'Unit Types - Emission Rates'!#REF!)</f>
        <v>#REF!</v>
      </c>
      <c r="D2641" s="269" t="e">
        <f>IF('Unit Types - Emission Rates'!#REF!=0,"",'Unit Types - Emission Rates'!#REF!)</f>
        <v>#REF!</v>
      </c>
      <c r="E2641" s="269" t="e">
        <f>IF('Unit Types - Emission Rates'!#REF!="","",'Unit Types - Emission Rates'!#REF!)</f>
        <v>#REF!</v>
      </c>
      <c r="F2641" s="269" t="e">
        <f>IF('Unit Types - Emission Rates'!#REF!="","",'Unit Types - Emission Rates'!#REF!)</f>
        <v>#REF!</v>
      </c>
      <c r="G2641" s="261"/>
      <c r="H2641" s="262"/>
      <c r="I2641" s="259"/>
    </row>
    <row r="2642" spans="1:9" x14ac:dyDescent="0.2">
      <c r="A2642" s="265" t="s">
        <v>433</v>
      </c>
      <c r="B2642" s="269" t="e">
        <f>IF('Unit Types - Emission Rates'!#REF!=0,"",'Unit Types - Emission Rates'!#REF!)</f>
        <v>#REF!</v>
      </c>
      <c r="C2642" s="269" t="e">
        <f>IF('Unit Types - Emission Rates'!#REF!=0,"",'Unit Types - Emission Rates'!#REF!)</f>
        <v>#REF!</v>
      </c>
      <c r="D2642" s="269" t="e">
        <f>IF('Unit Types - Emission Rates'!#REF!=0,"",'Unit Types - Emission Rates'!#REF!)</f>
        <v>#REF!</v>
      </c>
      <c r="E2642" s="269" t="e">
        <f>IF('Unit Types - Emission Rates'!#REF!="","",'Unit Types - Emission Rates'!#REF!)</f>
        <v>#REF!</v>
      </c>
      <c r="F2642" s="269" t="e">
        <f>IF('Unit Types - Emission Rates'!#REF!="","",'Unit Types - Emission Rates'!#REF!)</f>
        <v>#REF!</v>
      </c>
      <c r="G2642" s="261"/>
      <c r="H2642" s="262"/>
      <c r="I2642" s="259"/>
    </row>
    <row r="2643" spans="1:9" x14ac:dyDescent="0.2">
      <c r="A2643" s="265" t="s">
        <v>433</v>
      </c>
      <c r="B2643" s="269" t="e">
        <f>IF('Unit Types - Emission Rates'!#REF!=0,"",'Unit Types - Emission Rates'!#REF!)</f>
        <v>#REF!</v>
      </c>
      <c r="C2643" s="269" t="e">
        <f>IF('Unit Types - Emission Rates'!#REF!=0,"",'Unit Types - Emission Rates'!#REF!)</f>
        <v>#REF!</v>
      </c>
      <c r="D2643" s="269" t="e">
        <f>IF('Unit Types - Emission Rates'!#REF!=0,"",'Unit Types - Emission Rates'!#REF!)</f>
        <v>#REF!</v>
      </c>
      <c r="E2643" s="269" t="e">
        <f>IF('Unit Types - Emission Rates'!#REF!="","",'Unit Types - Emission Rates'!#REF!)</f>
        <v>#REF!</v>
      </c>
      <c r="F2643" s="269" t="e">
        <f>IF('Unit Types - Emission Rates'!#REF!="","",'Unit Types - Emission Rates'!#REF!)</f>
        <v>#REF!</v>
      </c>
      <c r="G2643" s="261"/>
      <c r="H2643" s="262"/>
      <c r="I2643" s="259"/>
    </row>
    <row r="2644" spans="1:9" x14ac:dyDescent="0.2">
      <c r="A2644" s="265" t="s">
        <v>433</v>
      </c>
      <c r="B2644" s="269" t="e">
        <f>IF('Unit Types - Emission Rates'!#REF!=0,"",'Unit Types - Emission Rates'!#REF!)</f>
        <v>#REF!</v>
      </c>
      <c r="C2644" s="269" t="e">
        <f>IF('Unit Types - Emission Rates'!#REF!=0,"",'Unit Types - Emission Rates'!#REF!)</f>
        <v>#REF!</v>
      </c>
      <c r="D2644" s="269" t="e">
        <f>IF('Unit Types - Emission Rates'!#REF!=0,"",'Unit Types - Emission Rates'!#REF!)</f>
        <v>#REF!</v>
      </c>
      <c r="E2644" s="269" t="e">
        <f>IF('Unit Types - Emission Rates'!#REF!="","",'Unit Types - Emission Rates'!#REF!)</f>
        <v>#REF!</v>
      </c>
      <c r="F2644" s="269" t="e">
        <f>IF('Unit Types - Emission Rates'!#REF!="","",'Unit Types - Emission Rates'!#REF!)</f>
        <v>#REF!</v>
      </c>
      <c r="G2644" s="261"/>
      <c r="H2644" s="262"/>
      <c r="I2644" s="259"/>
    </row>
    <row r="2645" spans="1:9" x14ac:dyDescent="0.2">
      <c r="A2645" s="265" t="s">
        <v>433</v>
      </c>
      <c r="B2645" s="269" t="e">
        <f>IF('Unit Types - Emission Rates'!#REF!=0,"",'Unit Types - Emission Rates'!#REF!)</f>
        <v>#REF!</v>
      </c>
      <c r="C2645" s="269" t="e">
        <f>IF('Unit Types - Emission Rates'!#REF!=0,"",'Unit Types - Emission Rates'!#REF!)</f>
        <v>#REF!</v>
      </c>
      <c r="D2645" s="269" t="e">
        <f>IF('Unit Types - Emission Rates'!#REF!=0,"",'Unit Types - Emission Rates'!#REF!)</f>
        <v>#REF!</v>
      </c>
      <c r="E2645" s="269" t="e">
        <f>IF('Unit Types - Emission Rates'!#REF!="","",'Unit Types - Emission Rates'!#REF!)</f>
        <v>#REF!</v>
      </c>
      <c r="F2645" s="269" t="e">
        <f>IF('Unit Types - Emission Rates'!#REF!="","",'Unit Types - Emission Rates'!#REF!)</f>
        <v>#REF!</v>
      </c>
      <c r="G2645" s="261"/>
      <c r="H2645" s="262"/>
      <c r="I2645" s="259"/>
    </row>
    <row r="2646" spans="1:9" x14ac:dyDescent="0.2">
      <c r="A2646" s="265" t="s">
        <v>433</v>
      </c>
      <c r="B2646" s="269" t="e">
        <f>IF('Unit Types - Emission Rates'!#REF!=0,"",'Unit Types - Emission Rates'!#REF!)</f>
        <v>#REF!</v>
      </c>
      <c r="C2646" s="269" t="e">
        <f>IF('Unit Types - Emission Rates'!#REF!=0,"",'Unit Types - Emission Rates'!#REF!)</f>
        <v>#REF!</v>
      </c>
      <c r="D2646" s="269" t="e">
        <f>IF('Unit Types - Emission Rates'!#REF!=0,"",'Unit Types - Emission Rates'!#REF!)</f>
        <v>#REF!</v>
      </c>
      <c r="E2646" s="269" t="e">
        <f>IF('Unit Types - Emission Rates'!#REF!="","",'Unit Types - Emission Rates'!#REF!)</f>
        <v>#REF!</v>
      </c>
      <c r="F2646" s="269" t="e">
        <f>IF('Unit Types - Emission Rates'!#REF!="","",'Unit Types - Emission Rates'!#REF!)</f>
        <v>#REF!</v>
      </c>
      <c r="G2646" s="261"/>
      <c r="H2646" s="262"/>
      <c r="I2646" s="259"/>
    </row>
    <row r="2647" spans="1:9" x14ac:dyDescent="0.2">
      <c r="A2647" s="265" t="s">
        <v>433</v>
      </c>
      <c r="B2647" s="269" t="e">
        <f>IF('Unit Types - Emission Rates'!#REF!=0,"",'Unit Types - Emission Rates'!#REF!)</f>
        <v>#REF!</v>
      </c>
      <c r="C2647" s="269" t="e">
        <f>IF('Unit Types - Emission Rates'!#REF!=0,"",'Unit Types - Emission Rates'!#REF!)</f>
        <v>#REF!</v>
      </c>
      <c r="D2647" s="269" t="e">
        <f>IF('Unit Types - Emission Rates'!#REF!=0,"",'Unit Types - Emission Rates'!#REF!)</f>
        <v>#REF!</v>
      </c>
      <c r="E2647" s="269" t="e">
        <f>IF('Unit Types - Emission Rates'!#REF!="","",'Unit Types - Emission Rates'!#REF!)</f>
        <v>#REF!</v>
      </c>
      <c r="F2647" s="269" t="e">
        <f>IF('Unit Types - Emission Rates'!#REF!="","",'Unit Types - Emission Rates'!#REF!)</f>
        <v>#REF!</v>
      </c>
      <c r="G2647" s="261"/>
      <c r="H2647" s="262"/>
      <c r="I2647" s="259"/>
    </row>
    <row r="2648" spans="1:9" x14ac:dyDescent="0.2">
      <c r="A2648" s="265" t="s">
        <v>433</v>
      </c>
      <c r="B2648" s="269" t="e">
        <f>IF('Unit Types - Emission Rates'!#REF!=0,"",'Unit Types - Emission Rates'!#REF!)</f>
        <v>#REF!</v>
      </c>
      <c r="C2648" s="269" t="e">
        <f>IF('Unit Types - Emission Rates'!#REF!=0,"",'Unit Types - Emission Rates'!#REF!)</f>
        <v>#REF!</v>
      </c>
      <c r="D2648" s="269" t="e">
        <f>IF('Unit Types - Emission Rates'!#REF!=0,"",'Unit Types - Emission Rates'!#REF!)</f>
        <v>#REF!</v>
      </c>
      <c r="E2648" s="269" t="e">
        <f>IF('Unit Types - Emission Rates'!#REF!="","",'Unit Types - Emission Rates'!#REF!)</f>
        <v>#REF!</v>
      </c>
      <c r="F2648" s="269" t="e">
        <f>IF('Unit Types - Emission Rates'!#REF!="","",'Unit Types - Emission Rates'!#REF!)</f>
        <v>#REF!</v>
      </c>
      <c r="G2648" s="261"/>
      <c r="H2648" s="262"/>
      <c r="I2648" s="259"/>
    </row>
    <row r="2649" spans="1:9" x14ac:dyDescent="0.2">
      <c r="A2649" s="265" t="s">
        <v>433</v>
      </c>
      <c r="B2649" s="269" t="e">
        <f>IF('Unit Types - Emission Rates'!#REF!=0,"",'Unit Types - Emission Rates'!#REF!)</f>
        <v>#REF!</v>
      </c>
      <c r="C2649" s="269" t="e">
        <f>IF('Unit Types - Emission Rates'!#REF!=0,"",'Unit Types - Emission Rates'!#REF!)</f>
        <v>#REF!</v>
      </c>
      <c r="D2649" s="269" t="e">
        <f>IF('Unit Types - Emission Rates'!#REF!=0,"",'Unit Types - Emission Rates'!#REF!)</f>
        <v>#REF!</v>
      </c>
      <c r="E2649" s="269" t="e">
        <f>IF('Unit Types - Emission Rates'!#REF!="","",'Unit Types - Emission Rates'!#REF!)</f>
        <v>#REF!</v>
      </c>
      <c r="F2649" s="269" t="e">
        <f>IF('Unit Types - Emission Rates'!#REF!="","",'Unit Types - Emission Rates'!#REF!)</f>
        <v>#REF!</v>
      </c>
      <c r="G2649" s="261"/>
      <c r="H2649" s="262"/>
      <c r="I2649" s="259"/>
    </row>
    <row r="2650" spans="1:9" x14ac:dyDescent="0.2">
      <c r="A2650" s="265" t="s">
        <v>433</v>
      </c>
      <c r="B2650" s="269" t="e">
        <f>IF('Unit Types - Emission Rates'!#REF!=0,"",'Unit Types - Emission Rates'!#REF!)</f>
        <v>#REF!</v>
      </c>
      <c r="C2650" s="269" t="e">
        <f>IF('Unit Types - Emission Rates'!#REF!=0,"",'Unit Types - Emission Rates'!#REF!)</f>
        <v>#REF!</v>
      </c>
      <c r="D2650" s="269" t="e">
        <f>IF('Unit Types - Emission Rates'!#REF!=0,"",'Unit Types - Emission Rates'!#REF!)</f>
        <v>#REF!</v>
      </c>
      <c r="E2650" s="269" t="e">
        <f>IF('Unit Types - Emission Rates'!#REF!="","",'Unit Types - Emission Rates'!#REF!)</f>
        <v>#REF!</v>
      </c>
      <c r="F2650" s="269" t="e">
        <f>IF('Unit Types - Emission Rates'!#REF!="","",'Unit Types - Emission Rates'!#REF!)</f>
        <v>#REF!</v>
      </c>
      <c r="G2650" s="261"/>
      <c r="H2650" s="262"/>
      <c r="I2650" s="259"/>
    </row>
    <row r="2651" spans="1:9" x14ac:dyDescent="0.2">
      <c r="A2651" s="265" t="s">
        <v>433</v>
      </c>
      <c r="B2651" s="269" t="e">
        <f>IF('Unit Types - Emission Rates'!#REF!=0,"",'Unit Types - Emission Rates'!#REF!)</f>
        <v>#REF!</v>
      </c>
      <c r="C2651" s="269" t="e">
        <f>IF('Unit Types - Emission Rates'!#REF!=0,"",'Unit Types - Emission Rates'!#REF!)</f>
        <v>#REF!</v>
      </c>
      <c r="D2651" s="269" t="e">
        <f>IF('Unit Types - Emission Rates'!#REF!=0,"",'Unit Types - Emission Rates'!#REF!)</f>
        <v>#REF!</v>
      </c>
      <c r="E2651" s="269" t="e">
        <f>IF('Unit Types - Emission Rates'!#REF!="","",'Unit Types - Emission Rates'!#REF!)</f>
        <v>#REF!</v>
      </c>
      <c r="F2651" s="269" t="e">
        <f>IF('Unit Types - Emission Rates'!#REF!="","",'Unit Types - Emission Rates'!#REF!)</f>
        <v>#REF!</v>
      </c>
      <c r="G2651" s="261"/>
      <c r="H2651" s="262"/>
      <c r="I2651" s="259"/>
    </row>
    <row r="2652" spans="1:9" x14ac:dyDescent="0.2">
      <c r="A2652" s="265" t="s">
        <v>433</v>
      </c>
      <c r="B2652" s="269" t="e">
        <f>IF('Unit Types - Emission Rates'!#REF!=0,"",'Unit Types - Emission Rates'!#REF!)</f>
        <v>#REF!</v>
      </c>
      <c r="C2652" s="269" t="e">
        <f>IF('Unit Types - Emission Rates'!#REF!=0,"",'Unit Types - Emission Rates'!#REF!)</f>
        <v>#REF!</v>
      </c>
      <c r="D2652" s="269" t="e">
        <f>IF('Unit Types - Emission Rates'!#REF!=0,"",'Unit Types - Emission Rates'!#REF!)</f>
        <v>#REF!</v>
      </c>
      <c r="E2652" s="269" t="e">
        <f>IF('Unit Types - Emission Rates'!#REF!="","",'Unit Types - Emission Rates'!#REF!)</f>
        <v>#REF!</v>
      </c>
      <c r="F2652" s="269" t="e">
        <f>IF('Unit Types - Emission Rates'!#REF!="","",'Unit Types - Emission Rates'!#REF!)</f>
        <v>#REF!</v>
      </c>
      <c r="G2652" s="261"/>
      <c r="H2652" s="262"/>
      <c r="I2652" s="259"/>
    </row>
    <row r="2653" spans="1:9" x14ac:dyDescent="0.2">
      <c r="A2653" s="265" t="s">
        <v>433</v>
      </c>
      <c r="B2653" s="269" t="e">
        <f>IF('Unit Types - Emission Rates'!#REF!=0,"",'Unit Types - Emission Rates'!#REF!)</f>
        <v>#REF!</v>
      </c>
      <c r="C2653" s="269" t="e">
        <f>IF('Unit Types - Emission Rates'!#REF!=0,"",'Unit Types - Emission Rates'!#REF!)</f>
        <v>#REF!</v>
      </c>
      <c r="D2653" s="269" t="e">
        <f>IF('Unit Types - Emission Rates'!#REF!=0,"",'Unit Types - Emission Rates'!#REF!)</f>
        <v>#REF!</v>
      </c>
      <c r="E2653" s="269" t="e">
        <f>IF('Unit Types - Emission Rates'!#REF!="","",'Unit Types - Emission Rates'!#REF!)</f>
        <v>#REF!</v>
      </c>
      <c r="F2653" s="269" t="e">
        <f>IF('Unit Types - Emission Rates'!#REF!="","",'Unit Types - Emission Rates'!#REF!)</f>
        <v>#REF!</v>
      </c>
      <c r="G2653" s="261"/>
      <c r="H2653" s="262"/>
      <c r="I2653" s="259"/>
    </row>
    <row r="2654" spans="1:9" x14ac:dyDescent="0.2">
      <c r="A2654" s="265" t="s">
        <v>433</v>
      </c>
      <c r="B2654" s="269" t="e">
        <f>IF('Unit Types - Emission Rates'!#REF!=0,"",'Unit Types - Emission Rates'!#REF!)</f>
        <v>#REF!</v>
      </c>
      <c r="C2654" s="269" t="e">
        <f>IF('Unit Types - Emission Rates'!#REF!=0,"",'Unit Types - Emission Rates'!#REF!)</f>
        <v>#REF!</v>
      </c>
      <c r="D2654" s="269" t="e">
        <f>IF('Unit Types - Emission Rates'!#REF!=0,"",'Unit Types - Emission Rates'!#REF!)</f>
        <v>#REF!</v>
      </c>
      <c r="E2654" s="269" t="e">
        <f>IF('Unit Types - Emission Rates'!#REF!="","",'Unit Types - Emission Rates'!#REF!)</f>
        <v>#REF!</v>
      </c>
      <c r="F2654" s="269" t="e">
        <f>IF('Unit Types - Emission Rates'!#REF!="","",'Unit Types - Emission Rates'!#REF!)</f>
        <v>#REF!</v>
      </c>
      <c r="G2654" s="261"/>
      <c r="H2654" s="262"/>
      <c r="I2654" s="259"/>
    </row>
    <row r="2655" spans="1:9" x14ac:dyDescent="0.2">
      <c r="A2655" s="265" t="s">
        <v>433</v>
      </c>
      <c r="B2655" s="269" t="e">
        <f>IF('Unit Types - Emission Rates'!#REF!=0,"",'Unit Types - Emission Rates'!#REF!)</f>
        <v>#REF!</v>
      </c>
      <c r="C2655" s="269" t="e">
        <f>IF('Unit Types - Emission Rates'!#REF!=0,"",'Unit Types - Emission Rates'!#REF!)</f>
        <v>#REF!</v>
      </c>
      <c r="D2655" s="269" t="e">
        <f>IF('Unit Types - Emission Rates'!#REF!=0,"",'Unit Types - Emission Rates'!#REF!)</f>
        <v>#REF!</v>
      </c>
      <c r="E2655" s="269" t="e">
        <f>IF('Unit Types - Emission Rates'!#REF!="","",'Unit Types - Emission Rates'!#REF!)</f>
        <v>#REF!</v>
      </c>
      <c r="F2655" s="269" t="e">
        <f>IF('Unit Types - Emission Rates'!#REF!="","",'Unit Types - Emission Rates'!#REF!)</f>
        <v>#REF!</v>
      </c>
      <c r="G2655" s="261"/>
      <c r="H2655" s="262"/>
      <c r="I2655" s="259"/>
    </row>
    <row r="2656" spans="1:9" x14ac:dyDescent="0.2">
      <c r="A2656" s="265" t="s">
        <v>433</v>
      </c>
      <c r="B2656" s="269" t="e">
        <f>IF('Unit Types - Emission Rates'!#REF!=0,"",'Unit Types - Emission Rates'!#REF!)</f>
        <v>#REF!</v>
      </c>
      <c r="C2656" s="269" t="e">
        <f>IF('Unit Types - Emission Rates'!#REF!=0,"",'Unit Types - Emission Rates'!#REF!)</f>
        <v>#REF!</v>
      </c>
      <c r="D2656" s="269" t="e">
        <f>IF('Unit Types - Emission Rates'!#REF!=0,"",'Unit Types - Emission Rates'!#REF!)</f>
        <v>#REF!</v>
      </c>
      <c r="E2656" s="269" t="e">
        <f>IF('Unit Types - Emission Rates'!#REF!="","",'Unit Types - Emission Rates'!#REF!)</f>
        <v>#REF!</v>
      </c>
      <c r="F2656" s="269" t="e">
        <f>IF('Unit Types - Emission Rates'!#REF!="","",'Unit Types - Emission Rates'!#REF!)</f>
        <v>#REF!</v>
      </c>
      <c r="G2656" s="261"/>
      <c r="H2656" s="262"/>
      <c r="I2656" s="259"/>
    </row>
    <row r="2657" spans="1:9" x14ac:dyDescent="0.2">
      <c r="A2657" s="265" t="s">
        <v>433</v>
      </c>
      <c r="B2657" s="269" t="e">
        <f>IF('Unit Types - Emission Rates'!#REF!=0,"",'Unit Types - Emission Rates'!#REF!)</f>
        <v>#REF!</v>
      </c>
      <c r="C2657" s="269" t="e">
        <f>IF('Unit Types - Emission Rates'!#REF!=0,"",'Unit Types - Emission Rates'!#REF!)</f>
        <v>#REF!</v>
      </c>
      <c r="D2657" s="269" t="e">
        <f>IF('Unit Types - Emission Rates'!#REF!=0,"",'Unit Types - Emission Rates'!#REF!)</f>
        <v>#REF!</v>
      </c>
      <c r="E2657" s="269" t="e">
        <f>IF('Unit Types - Emission Rates'!#REF!="","",'Unit Types - Emission Rates'!#REF!)</f>
        <v>#REF!</v>
      </c>
      <c r="F2657" s="269" t="e">
        <f>IF('Unit Types - Emission Rates'!#REF!="","",'Unit Types - Emission Rates'!#REF!)</f>
        <v>#REF!</v>
      </c>
      <c r="G2657" s="261"/>
      <c r="H2657" s="262"/>
      <c r="I2657" s="259"/>
    </row>
    <row r="2658" spans="1:9" x14ac:dyDescent="0.2">
      <c r="A2658" s="265" t="s">
        <v>433</v>
      </c>
      <c r="B2658" s="269" t="e">
        <f>IF('Unit Types - Emission Rates'!#REF!=0,"",'Unit Types - Emission Rates'!#REF!)</f>
        <v>#REF!</v>
      </c>
      <c r="C2658" s="269" t="e">
        <f>IF('Unit Types - Emission Rates'!#REF!=0,"",'Unit Types - Emission Rates'!#REF!)</f>
        <v>#REF!</v>
      </c>
      <c r="D2658" s="269" t="e">
        <f>IF('Unit Types - Emission Rates'!#REF!=0,"",'Unit Types - Emission Rates'!#REF!)</f>
        <v>#REF!</v>
      </c>
      <c r="E2658" s="269" t="e">
        <f>IF('Unit Types - Emission Rates'!#REF!="","",'Unit Types - Emission Rates'!#REF!)</f>
        <v>#REF!</v>
      </c>
      <c r="F2658" s="269" t="e">
        <f>IF('Unit Types - Emission Rates'!#REF!="","",'Unit Types - Emission Rates'!#REF!)</f>
        <v>#REF!</v>
      </c>
      <c r="G2658" s="261"/>
      <c r="H2658" s="262"/>
      <c r="I2658" s="259"/>
    </row>
    <row r="2659" spans="1:9" x14ac:dyDescent="0.2">
      <c r="A2659" s="265" t="s">
        <v>433</v>
      </c>
      <c r="B2659" s="269" t="e">
        <f>IF('Unit Types - Emission Rates'!#REF!=0,"",'Unit Types - Emission Rates'!#REF!)</f>
        <v>#REF!</v>
      </c>
      <c r="C2659" s="269" t="e">
        <f>IF('Unit Types - Emission Rates'!#REF!=0,"",'Unit Types - Emission Rates'!#REF!)</f>
        <v>#REF!</v>
      </c>
      <c r="D2659" s="269" t="e">
        <f>IF('Unit Types - Emission Rates'!#REF!=0,"",'Unit Types - Emission Rates'!#REF!)</f>
        <v>#REF!</v>
      </c>
      <c r="E2659" s="269" t="e">
        <f>IF('Unit Types - Emission Rates'!#REF!="","",'Unit Types - Emission Rates'!#REF!)</f>
        <v>#REF!</v>
      </c>
      <c r="F2659" s="269" t="e">
        <f>IF('Unit Types - Emission Rates'!#REF!="","",'Unit Types - Emission Rates'!#REF!)</f>
        <v>#REF!</v>
      </c>
      <c r="G2659" s="261"/>
      <c r="H2659" s="262"/>
      <c r="I2659" s="259"/>
    </row>
    <row r="2660" spans="1:9" x14ac:dyDescent="0.2">
      <c r="A2660" s="265" t="s">
        <v>433</v>
      </c>
      <c r="B2660" s="269" t="e">
        <f>IF('Unit Types - Emission Rates'!#REF!=0,"",'Unit Types - Emission Rates'!#REF!)</f>
        <v>#REF!</v>
      </c>
      <c r="C2660" s="269" t="e">
        <f>IF('Unit Types - Emission Rates'!#REF!=0,"",'Unit Types - Emission Rates'!#REF!)</f>
        <v>#REF!</v>
      </c>
      <c r="D2660" s="269" t="e">
        <f>IF('Unit Types - Emission Rates'!#REF!=0,"",'Unit Types - Emission Rates'!#REF!)</f>
        <v>#REF!</v>
      </c>
      <c r="E2660" s="269" t="e">
        <f>IF('Unit Types - Emission Rates'!#REF!="","",'Unit Types - Emission Rates'!#REF!)</f>
        <v>#REF!</v>
      </c>
      <c r="F2660" s="269" t="e">
        <f>IF('Unit Types - Emission Rates'!#REF!="","",'Unit Types - Emission Rates'!#REF!)</f>
        <v>#REF!</v>
      </c>
      <c r="G2660" s="261"/>
      <c r="H2660" s="262"/>
      <c r="I2660" s="259"/>
    </row>
    <row r="2661" spans="1:9" x14ac:dyDescent="0.2">
      <c r="A2661" s="265" t="s">
        <v>433</v>
      </c>
      <c r="B2661" s="269" t="e">
        <f>IF('Unit Types - Emission Rates'!#REF!=0,"",'Unit Types - Emission Rates'!#REF!)</f>
        <v>#REF!</v>
      </c>
      <c r="C2661" s="269" t="e">
        <f>IF('Unit Types - Emission Rates'!#REF!=0,"",'Unit Types - Emission Rates'!#REF!)</f>
        <v>#REF!</v>
      </c>
      <c r="D2661" s="269" t="e">
        <f>IF('Unit Types - Emission Rates'!#REF!=0,"",'Unit Types - Emission Rates'!#REF!)</f>
        <v>#REF!</v>
      </c>
      <c r="E2661" s="269" t="e">
        <f>IF('Unit Types - Emission Rates'!#REF!="","",'Unit Types - Emission Rates'!#REF!)</f>
        <v>#REF!</v>
      </c>
      <c r="F2661" s="269" t="e">
        <f>IF('Unit Types - Emission Rates'!#REF!="","",'Unit Types - Emission Rates'!#REF!)</f>
        <v>#REF!</v>
      </c>
      <c r="G2661" s="261"/>
      <c r="H2661" s="262"/>
      <c r="I2661" s="259"/>
    </row>
    <row r="2662" spans="1:9" x14ac:dyDescent="0.2">
      <c r="A2662" s="265" t="s">
        <v>433</v>
      </c>
      <c r="B2662" s="269" t="e">
        <f>IF('Unit Types - Emission Rates'!#REF!=0,"",'Unit Types - Emission Rates'!#REF!)</f>
        <v>#REF!</v>
      </c>
      <c r="C2662" s="269" t="e">
        <f>IF('Unit Types - Emission Rates'!#REF!=0,"",'Unit Types - Emission Rates'!#REF!)</f>
        <v>#REF!</v>
      </c>
      <c r="D2662" s="269" t="e">
        <f>IF('Unit Types - Emission Rates'!#REF!=0,"",'Unit Types - Emission Rates'!#REF!)</f>
        <v>#REF!</v>
      </c>
      <c r="E2662" s="269" t="e">
        <f>IF('Unit Types - Emission Rates'!#REF!="","",'Unit Types - Emission Rates'!#REF!)</f>
        <v>#REF!</v>
      </c>
      <c r="F2662" s="269" t="e">
        <f>IF('Unit Types - Emission Rates'!#REF!="","",'Unit Types - Emission Rates'!#REF!)</f>
        <v>#REF!</v>
      </c>
      <c r="G2662" s="261"/>
      <c r="H2662" s="262"/>
      <c r="I2662" s="259"/>
    </row>
    <row r="2663" spans="1:9" x14ac:dyDescent="0.2">
      <c r="A2663" s="265" t="s">
        <v>433</v>
      </c>
      <c r="B2663" s="269" t="e">
        <f>IF('Unit Types - Emission Rates'!#REF!=0,"",'Unit Types - Emission Rates'!#REF!)</f>
        <v>#REF!</v>
      </c>
      <c r="C2663" s="269" t="e">
        <f>IF('Unit Types - Emission Rates'!#REF!=0,"",'Unit Types - Emission Rates'!#REF!)</f>
        <v>#REF!</v>
      </c>
      <c r="D2663" s="269" t="e">
        <f>IF('Unit Types - Emission Rates'!#REF!=0,"",'Unit Types - Emission Rates'!#REF!)</f>
        <v>#REF!</v>
      </c>
      <c r="E2663" s="269" t="e">
        <f>IF('Unit Types - Emission Rates'!#REF!="","",'Unit Types - Emission Rates'!#REF!)</f>
        <v>#REF!</v>
      </c>
      <c r="F2663" s="269" t="e">
        <f>IF('Unit Types - Emission Rates'!#REF!="","",'Unit Types - Emission Rates'!#REF!)</f>
        <v>#REF!</v>
      </c>
      <c r="G2663" s="261"/>
      <c r="H2663" s="262"/>
      <c r="I2663" s="259"/>
    </row>
    <row r="2664" spans="1:9" x14ac:dyDescent="0.2">
      <c r="A2664" s="265" t="s">
        <v>433</v>
      </c>
      <c r="B2664" s="269" t="e">
        <f>IF('Unit Types - Emission Rates'!#REF!=0,"",'Unit Types - Emission Rates'!#REF!)</f>
        <v>#REF!</v>
      </c>
      <c r="C2664" s="269" t="e">
        <f>IF('Unit Types - Emission Rates'!#REF!=0,"",'Unit Types - Emission Rates'!#REF!)</f>
        <v>#REF!</v>
      </c>
      <c r="D2664" s="269" t="e">
        <f>IF('Unit Types - Emission Rates'!#REF!=0,"",'Unit Types - Emission Rates'!#REF!)</f>
        <v>#REF!</v>
      </c>
      <c r="E2664" s="269" t="e">
        <f>IF('Unit Types - Emission Rates'!#REF!="","",'Unit Types - Emission Rates'!#REF!)</f>
        <v>#REF!</v>
      </c>
      <c r="F2664" s="269" t="e">
        <f>IF('Unit Types - Emission Rates'!#REF!="","",'Unit Types - Emission Rates'!#REF!)</f>
        <v>#REF!</v>
      </c>
      <c r="G2664" s="261"/>
      <c r="H2664" s="262"/>
      <c r="I2664" s="259"/>
    </row>
    <row r="2665" spans="1:9" x14ac:dyDescent="0.2">
      <c r="A2665" s="265" t="s">
        <v>433</v>
      </c>
      <c r="B2665" s="269" t="e">
        <f>IF('Unit Types - Emission Rates'!#REF!=0,"",'Unit Types - Emission Rates'!#REF!)</f>
        <v>#REF!</v>
      </c>
      <c r="C2665" s="269" t="e">
        <f>IF('Unit Types - Emission Rates'!#REF!=0,"",'Unit Types - Emission Rates'!#REF!)</f>
        <v>#REF!</v>
      </c>
      <c r="D2665" s="269" t="e">
        <f>IF('Unit Types - Emission Rates'!#REF!=0,"",'Unit Types - Emission Rates'!#REF!)</f>
        <v>#REF!</v>
      </c>
      <c r="E2665" s="269" t="e">
        <f>IF('Unit Types - Emission Rates'!#REF!="","",'Unit Types - Emission Rates'!#REF!)</f>
        <v>#REF!</v>
      </c>
      <c r="F2665" s="269" t="e">
        <f>IF('Unit Types - Emission Rates'!#REF!="","",'Unit Types - Emission Rates'!#REF!)</f>
        <v>#REF!</v>
      </c>
      <c r="G2665" s="261"/>
      <c r="H2665" s="262"/>
      <c r="I2665" s="259"/>
    </row>
    <row r="2666" spans="1:9" x14ac:dyDescent="0.2">
      <c r="A2666" s="265" t="s">
        <v>433</v>
      </c>
      <c r="B2666" s="269" t="e">
        <f>IF('Unit Types - Emission Rates'!#REF!=0,"",'Unit Types - Emission Rates'!#REF!)</f>
        <v>#REF!</v>
      </c>
      <c r="C2666" s="269" t="e">
        <f>IF('Unit Types - Emission Rates'!#REF!=0,"",'Unit Types - Emission Rates'!#REF!)</f>
        <v>#REF!</v>
      </c>
      <c r="D2666" s="269" t="e">
        <f>IF('Unit Types - Emission Rates'!#REF!=0,"",'Unit Types - Emission Rates'!#REF!)</f>
        <v>#REF!</v>
      </c>
      <c r="E2666" s="269" t="e">
        <f>IF('Unit Types - Emission Rates'!#REF!="","",'Unit Types - Emission Rates'!#REF!)</f>
        <v>#REF!</v>
      </c>
      <c r="F2666" s="269" t="e">
        <f>IF('Unit Types - Emission Rates'!#REF!="","",'Unit Types - Emission Rates'!#REF!)</f>
        <v>#REF!</v>
      </c>
      <c r="G2666" s="261"/>
      <c r="H2666" s="262"/>
      <c r="I2666" s="259"/>
    </row>
    <row r="2667" spans="1:9" x14ac:dyDescent="0.2">
      <c r="A2667" s="265" t="s">
        <v>433</v>
      </c>
      <c r="B2667" s="269" t="e">
        <f>IF('Unit Types - Emission Rates'!#REF!=0,"",'Unit Types - Emission Rates'!#REF!)</f>
        <v>#REF!</v>
      </c>
      <c r="C2667" s="269" t="e">
        <f>IF('Unit Types - Emission Rates'!#REF!=0,"",'Unit Types - Emission Rates'!#REF!)</f>
        <v>#REF!</v>
      </c>
      <c r="D2667" s="269" t="e">
        <f>IF('Unit Types - Emission Rates'!#REF!=0,"",'Unit Types - Emission Rates'!#REF!)</f>
        <v>#REF!</v>
      </c>
      <c r="E2667" s="269" t="e">
        <f>IF('Unit Types - Emission Rates'!#REF!="","",'Unit Types - Emission Rates'!#REF!)</f>
        <v>#REF!</v>
      </c>
      <c r="F2667" s="269" t="e">
        <f>IF('Unit Types - Emission Rates'!#REF!="","",'Unit Types - Emission Rates'!#REF!)</f>
        <v>#REF!</v>
      </c>
      <c r="G2667" s="261"/>
      <c r="H2667" s="262"/>
      <c r="I2667" s="259"/>
    </row>
    <row r="2668" spans="1:9" x14ac:dyDescent="0.2">
      <c r="A2668" s="265" t="s">
        <v>433</v>
      </c>
      <c r="B2668" s="269" t="e">
        <f>IF('Unit Types - Emission Rates'!#REF!=0,"",'Unit Types - Emission Rates'!#REF!)</f>
        <v>#REF!</v>
      </c>
      <c r="C2668" s="269" t="e">
        <f>IF('Unit Types - Emission Rates'!#REF!=0,"",'Unit Types - Emission Rates'!#REF!)</f>
        <v>#REF!</v>
      </c>
      <c r="D2668" s="269" t="e">
        <f>IF('Unit Types - Emission Rates'!#REF!=0,"",'Unit Types - Emission Rates'!#REF!)</f>
        <v>#REF!</v>
      </c>
      <c r="E2668" s="269" t="e">
        <f>IF('Unit Types - Emission Rates'!#REF!="","",'Unit Types - Emission Rates'!#REF!)</f>
        <v>#REF!</v>
      </c>
      <c r="F2668" s="269" t="e">
        <f>IF('Unit Types - Emission Rates'!#REF!="","",'Unit Types - Emission Rates'!#REF!)</f>
        <v>#REF!</v>
      </c>
      <c r="G2668" s="261"/>
      <c r="H2668" s="262"/>
      <c r="I2668" s="259"/>
    </row>
    <row r="2669" spans="1:9" x14ac:dyDescent="0.2">
      <c r="A2669" s="265" t="s">
        <v>433</v>
      </c>
      <c r="B2669" s="269" t="e">
        <f>IF('Unit Types - Emission Rates'!#REF!=0,"",'Unit Types - Emission Rates'!#REF!)</f>
        <v>#REF!</v>
      </c>
      <c r="C2669" s="269" t="e">
        <f>IF('Unit Types - Emission Rates'!#REF!=0,"",'Unit Types - Emission Rates'!#REF!)</f>
        <v>#REF!</v>
      </c>
      <c r="D2669" s="269" t="e">
        <f>IF('Unit Types - Emission Rates'!#REF!=0,"",'Unit Types - Emission Rates'!#REF!)</f>
        <v>#REF!</v>
      </c>
      <c r="E2669" s="269" t="e">
        <f>IF('Unit Types - Emission Rates'!#REF!="","",'Unit Types - Emission Rates'!#REF!)</f>
        <v>#REF!</v>
      </c>
      <c r="F2669" s="269" t="e">
        <f>IF('Unit Types - Emission Rates'!#REF!="","",'Unit Types - Emission Rates'!#REF!)</f>
        <v>#REF!</v>
      </c>
      <c r="G2669" s="261"/>
      <c r="H2669" s="262"/>
      <c r="I2669" s="259"/>
    </row>
    <row r="2670" spans="1:9" x14ac:dyDescent="0.2">
      <c r="A2670" s="265" t="s">
        <v>433</v>
      </c>
      <c r="B2670" s="269" t="e">
        <f>IF('Unit Types - Emission Rates'!#REF!=0,"",'Unit Types - Emission Rates'!#REF!)</f>
        <v>#REF!</v>
      </c>
      <c r="C2670" s="269" t="e">
        <f>IF('Unit Types - Emission Rates'!#REF!=0,"",'Unit Types - Emission Rates'!#REF!)</f>
        <v>#REF!</v>
      </c>
      <c r="D2670" s="269" t="e">
        <f>IF('Unit Types - Emission Rates'!#REF!=0,"",'Unit Types - Emission Rates'!#REF!)</f>
        <v>#REF!</v>
      </c>
      <c r="E2670" s="269" t="e">
        <f>IF('Unit Types - Emission Rates'!#REF!="","",'Unit Types - Emission Rates'!#REF!)</f>
        <v>#REF!</v>
      </c>
      <c r="F2670" s="269" t="e">
        <f>IF('Unit Types - Emission Rates'!#REF!="","",'Unit Types - Emission Rates'!#REF!)</f>
        <v>#REF!</v>
      </c>
      <c r="G2670" s="261"/>
      <c r="H2670" s="262"/>
      <c r="I2670" s="259"/>
    </row>
    <row r="2671" spans="1:9" x14ac:dyDescent="0.2">
      <c r="A2671" s="265" t="s">
        <v>433</v>
      </c>
      <c r="B2671" s="269" t="e">
        <f>IF('Unit Types - Emission Rates'!#REF!=0,"",'Unit Types - Emission Rates'!#REF!)</f>
        <v>#REF!</v>
      </c>
      <c r="C2671" s="269" t="e">
        <f>IF('Unit Types - Emission Rates'!#REF!=0,"",'Unit Types - Emission Rates'!#REF!)</f>
        <v>#REF!</v>
      </c>
      <c r="D2671" s="269" t="e">
        <f>IF('Unit Types - Emission Rates'!#REF!=0,"",'Unit Types - Emission Rates'!#REF!)</f>
        <v>#REF!</v>
      </c>
      <c r="E2671" s="269" t="e">
        <f>IF('Unit Types - Emission Rates'!#REF!="","",'Unit Types - Emission Rates'!#REF!)</f>
        <v>#REF!</v>
      </c>
      <c r="F2671" s="269" t="e">
        <f>IF('Unit Types - Emission Rates'!#REF!="","",'Unit Types - Emission Rates'!#REF!)</f>
        <v>#REF!</v>
      </c>
      <c r="G2671" s="261"/>
      <c r="H2671" s="262"/>
      <c r="I2671" s="259"/>
    </row>
    <row r="2672" spans="1:9" x14ac:dyDescent="0.2">
      <c r="A2672" s="265" t="s">
        <v>433</v>
      </c>
      <c r="B2672" s="269" t="e">
        <f>IF('Unit Types - Emission Rates'!#REF!=0,"",'Unit Types - Emission Rates'!#REF!)</f>
        <v>#REF!</v>
      </c>
      <c r="C2672" s="269" t="e">
        <f>IF('Unit Types - Emission Rates'!#REF!=0,"",'Unit Types - Emission Rates'!#REF!)</f>
        <v>#REF!</v>
      </c>
      <c r="D2672" s="269" t="e">
        <f>IF('Unit Types - Emission Rates'!#REF!=0,"",'Unit Types - Emission Rates'!#REF!)</f>
        <v>#REF!</v>
      </c>
      <c r="E2672" s="269" t="e">
        <f>IF('Unit Types - Emission Rates'!#REF!="","",'Unit Types - Emission Rates'!#REF!)</f>
        <v>#REF!</v>
      </c>
      <c r="F2672" s="269" t="e">
        <f>IF('Unit Types - Emission Rates'!#REF!="","",'Unit Types - Emission Rates'!#REF!)</f>
        <v>#REF!</v>
      </c>
      <c r="G2672" s="261"/>
      <c r="H2672" s="262"/>
      <c r="I2672" s="259"/>
    </row>
    <row r="2673" spans="1:9" x14ac:dyDescent="0.2">
      <c r="A2673" s="265" t="s">
        <v>433</v>
      </c>
      <c r="B2673" s="269" t="e">
        <f>IF('Unit Types - Emission Rates'!#REF!=0,"",'Unit Types - Emission Rates'!#REF!)</f>
        <v>#REF!</v>
      </c>
      <c r="C2673" s="269" t="e">
        <f>IF('Unit Types - Emission Rates'!#REF!=0,"",'Unit Types - Emission Rates'!#REF!)</f>
        <v>#REF!</v>
      </c>
      <c r="D2673" s="269" t="e">
        <f>IF('Unit Types - Emission Rates'!#REF!=0,"",'Unit Types - Emission Rates'!#REF!)</f>
        <v>#REF!</v>
      </c>
      <c r="E2673" s="269" t="e">
        <f>IF('Unit Types - Emission Rates'!#REF!="","",'Unit Types - Emission Rates'!#REF!)</f>
        <v>#REF!</v>
      </c>
      <c r="F2673" s="269" t="e">
        <f>IF('Unit Types - Emission Rates'!#REF!="","",'Unit Types - Emission Rates'!#REF!)</f>
        <v>#REF!</v>
      </c>
      <c r="G2673" s="261"/>
      <c r="H2673" s="262"/>
      <c r="I2673" s="259"/>
    </row>
    <row r="2674" spans="1:9" x14ac:dyDescent="0.2">
      <c r="A2674" s="265" t="s">
        <v>433</v>
      </c>
      <c r="B2674" s="269" t="e">
        <f>IF('Unit Types - Emission Rates'!#REF!=0,"",'Unit Types - Emission Rates'!#REF!)</f>
        <v>#REF!</v>
      </c>
      <c r="C2674" s="269" t="e">
        <f>IF('Unit Types - Emission Rates'!#REF!=0,"",'Unit Types - Emission Rates'!#REF!)</f>
        <v>#REF!</v>
      </c>
      <c r="D2674" s="269" t="e">
        <f>IF('Unit Types - Emission Rates'!#REF!=0,"",'Unit Types - Emission Rates'!#REF!)</f>
        <v>#REF!</v>
      </c>
      <c r="E2674" s="269" t="e">
        <f>IF('Unit Types - Emission Rates'!#REF!="","",'Unit Types - Emission Rates'!#REF!)</f>
        <v>#REF!</v>
      </c>
      <c r="F2674" s="269" t="e">
        <f>IF('Unit Types - Emission Rates'!#REF!="","",'Unit Types - Emission Rates'!#REF!)</f>
        <v>#REF!</v>
      </c>
      <c r="G2674" s="261"/>
      <c r="H2674" s="262"/>
      <c r="I2674" s="259"/>
    </row>
    <row r="2675" spans="1:9" x14ac:dyDescent="0.2">
      <c r="A2675" s="265" t="s">
        <v>433</v>
      </c>
      <c r="B2675" s="269" t="e">
        <f>IF('Unit Types - Emission Rates'!#REF!=0,"",'Unit Types - Emission Rates'!#REF!)</f>
        <v>#REF!</v>
      </c>
      <c r="C2675" s="269" t="e">
        <f>IF('Unit Types - Emission Rates'!#REF!=0,"",'Unit Types - Emission Rates'!#REF!)</f>
        <v>#REF!</v>
      </c>
      <c r="D2675" s="269" t="e">
        <f>IF('Unit Types - Emission Rates'!#REF!=0,"",'Unit Types - Emission Rates'!#REF!)</f>
        <v>#REF!</v>
      </c>
      <c r="E2675" s="269" t="e">
        <f>IF('Unit Types - Emission Rates'!#REF!="","",'Unit Types - Emission Rates'!#REF!)</f>
        <v>#REF!</v>
      </c>
      <c r="F2675" s="269" t="e">
        <f>IF('Unit Types - Emission Rates'!#REF!="","",'Unit Types - Emission Rates'!#REF!)</f>
        <v>#REF!</v>
      </c>
      <c r="G2675" s="261"/>
      <c r="H2675" s="262"/>
      <c r="I2675" s="259"/>
    </row>
    <row r="2676" spans="1:9" x14ac:dyDescent="0.2">
      <c r="A2676" s="265" t="s">
        <v>433</v>
      </c>
      <c r="B2676" s="269" t="e">
        <f>IF('Unit Types - Emission Rates'!#REF!=0,"",'Unit Types - Emission Rates'!#REF!)</f>
        <v>#REF!</v>
      </c>
      <c r="C2676" s="269" t="e">
        <f>IF('Unit Types - Emission Rates'!#REF!=0,"",'Unit Types - Emission Rates'!#REF!)</f>
        <v>#REF!</v>
      </c>
      <c r="D2676" s="269" t="e">
        <f>IF('Unit Types - Emission Rates'!#REF!=0,"",'Unit Types - Emission Rates'!#REF!)</f>
        <v>#REF!</v>
      </c>
      <c r="E2676" s="269" t="e">
        <f>IF('Unit Types - Emission Rates'!#REF!="","",'Unit Types - Emission Rates'!#REF!)</f>
        <v>#REF!</v>
      </c>
      <c r="F2676" s="269" t="e">
        <f>IF('Unit Types - Emission Rates'!#REF!="","",'Unit Types - Emission Rates'!#REF!)</f>
        <v>#REF!</v>
      </c>
      <c r="G2676" s="261"/>
      <c r="H2676" s="262"/>
      <c r="I2676" s="259"/>
    </row>
    <row r="2677" spans="1:9" x14ac:dyDescent="0.2">
      <c r="A2677" s="265" t="s">
        <v>433</v>
      </c>
      <c r="B2677" s="269" t="e">
        <f>IF('Unit Types - Emission Rates'!#REF!=0,"",'Unit Types - Emission Rates'!#REF!)</f>
        <v>#REF!</v>
      </c>
      <c r="C2677" s="269" t="e">
        <f>IF('Unit Types - Emission Rates'!#REF!=0,"",'Unit Types - Emission Rates'!#REF!)</f>
        <v>#REF!</v>
      </c>
      <c r="D2677" s="269" t="e">
        <f>IF('Unit Types - Emission Rates'!#REF!=0,"",'Unit Types - Emission Rates'!#REF!)</f>
        <v>#REF!</v>
      </c>
      <c r="E2677" s="269" t="e">
        <f>IF('Unit Types - Emission Rates'!#REF!="","",'Unit Types - Emission Rates'!#REF!)</f>
        <v>#REF!</v>
      </c>
      <c r="F2677" s="269" t="e">
        <f>IF('Unit Types - Emission Rates'!#REF!="","",'Unit Types - Emission Rates'!#REF!)</f>
        <v>#REF!</v>
      </c>
      <c r="G2677" s="261"/>
      <c r="H2677" s="262"/>
      <c r="I2677" s="259"/>
    </row>
    <row r="2678" spans="1:9" x14ac:dyDescent="0.2">
      <c r="A2678" s="265" t="s">
        <v>433</v>
      </c>
      <c r="B2678" s="269" t="e">
        <f>IF('Unit Types - Emission Rates'!#REF!=0,"",'Unit Types - Emission Rates'!#REF!)</f>
        <v>#REF!</v>
      </c>
      <c r="C2678" s="269" t="e">
        <f>IF('Unit Types - Emission Rates'!#REF!=0,"",'Unit Types - Emission Rates'!#REF!)</f>
        <v>#REF!</v>
      </c>
      <c r="D2678" s="269" t="e">
        <f>IF('Unit Types - Emission Rates'!#REF!=0,"",'Unit Types - Emission Rates'!#REF!)</f>
        <v>#REF!</v>
      </c>
      <c r="E2678" s="269" t="e">
        <f>IF('Unit Types - Emission Rates'!#REF!="","",'Unit Types - Emission Rates'!#REF!)</f>
        <v>#REF!</v>
      </c>
      <c r="F2678" s="269" t="e">
        <f>IF('Unit Types - Emission Rates'!#REF!="","",'Unit Types - Emission Rates'!#REF!)</f>
        <v>#REF!</v>
      </c>
      <c r="G2678" s="261"/>
      <c r="H2678" s="262"/>
      <c r="I2678" s="259"/>
    </row>
    <row r="2679" spans="1:9" x14ac:dyDescent="0.2">
      <c r="A2679" s="265" t="s">
        <v>433</v>
      </c>
      <c r="B2679" s="269" t="e">
        <f>IF('Unit Types - Emission Rates'!#REF!=0,"",'Unit Types - Emission Rates'!#REF!)</f>
        <v>#REF!</v>
      </c>
      <c r="C2679" s="269" t="e">
        <f>IF('Unit Types - Emission Rates'!#REF!=0,"",'Unit Types - Emission Rates'!#REF!)</f>
        <v>#REF!</v>
      </c>
      <c r="D2679" s="269" t="e">
        <f>IF('Unit Types - Emission Rates'!#REF!=0,"",'Unit Types - Emission Rates'!#REF!)</f>
        <v>#REF!</v>
      </c>
      <c r="E2679" s="269" t="e">
        <f>IF('Unit Types - Emission Rates'!#REF!="","",'Unit Types - Emission Rates'!#REF!)</f>
        <v>#REF!</v>
      </c>
      <c r="F2679" s="269" t="e">
        <f>IF('Unit Types - Emission Rates'!#REF!="","",'Unit Types - Emission Rates'!#REF!)</f>
        <v>#REF!</v>
      </c>
      <c r="G2679" s="261"/>
      <c r="H2679" s="262"/>
      <c r="I2679" s="259"/>
    </row>
    <row r="2680" spans="1:9" x14ac:dyDescent="0.2">
      <c r="A2680" s="265" t="s">
        <v>433</v>
      </c>
      <c r="B2680" s="269" t="e">
        <f>IF('Unit Types - Emission Rates'!#REF!=0,"",'Unit Types - Emission Rates'!#REF!)</f>
        <v>#REF!</v>
      </c>
      <c r="C2680" s="269" t="e">
        <f>IF('Unit Types - Emission Rates'!#REF!=0,"",'Unit Types - Emission Rates'!#REF!)</f>
        <v>#REF!</v>
      </c>
      <c r="D2680" s="269" t="e">
        <f>IF('Unit Types - Emission Rates'!#REF!=0,"",'Unit Types - Emission Rates'!#REF!)</f>
        <v>#REF!</v>
      </c>
      <c r="E2680" s="269" t="e">
        <f>IF('Unit Types - Emission Rates'!#REF!="","",'Unit Types - Emission Rates'!#REF!)</f>
        <v>#REF!</v>
      </c>
      <c r="F2680" s="269" t="e">
        <f>IF('Unit Types - Emission Rates'!#REF!="","",'Unit Types - Emission Rates'!#REF!)</f>
        <v>#REF!</v>
      </c>
      <c r="G2680" s="261"/>
      <c r="H2680" s="262"/>
      <c r="I2680" s="259"/>
    </row>
    <row r="2681" spans="1:9" x14ac:dyDescent="0.2">
      <c r="A2681" s="265" t="s">
        <v>433</v>
      </c>
      <c r="B2681" s="269" t="e">
        <f>IF('Unit Types - Emission Rates'!#REF!=0,"",'Unit Types - Emission Rates'!#REF!)</f>
        <v>#REF!</v>
      </c>
      <c r="C2681" s="269" t="e">
        <f>IF('Unit Types - Emission Rates'!#REF!=0,"",'Unit Types - Emission Rates'!#REF!)</f>
        <v>#REF!</v>
      </c>
      <c r="D2681" s="269" t="e">
        <f>IF('Unit Types - Emission Rates'!#REF!=0,"",'Unit Types - Emission Rates'!#REF!)</f>
        <v>#REF!</v>
      </c>
      <c r="E2681" s="269" t="e">
        <f>IF('Unit Types - Emission Rates'!#REF!="","",'Unit Types - Emission Rates'!#REF!)</f>
        <v>#REF!</v>
      </c>
      <c r="F2681" s="269" t="e">
        <f>IF('Unit Types - Emission Rates'!#REF!="","",'Unit Types - Emission Rates'!#REF!)</f>
        <v>#REF!</v>
      </c>
      <c r="G2681" s="261"/>
      <c r="H2681" s="262"/>
      <c r="I2681" s="259"/>
    </row>
    <row r="2682" spans="1:9" x14ac:dyDescent="0.2">
      <c r="A2682" s="265" t="s">
        <v>433</v>
      </c>
      <c r="B2682" s="269" t="e">
        <f>IF('Unit Types - Emission Rates'!#REF!=0,"",'Unit Types - Emission Rates'!#REF!)</f>
        <v>#REF!</v>
      </c>
      <c r="C2682" s="269" t="e">
        <f>IF('Unit Types - Emission Rates'!#REF!=0,"",'Unit Types - Emission Rates'!#REF!)</f>
        <v>#REF!</v>
      </c>
      <c r="D2682" s="269" t="e">
        <f>IF('Unit Types - Emission Rates'!#REF!=0,"",'Unit Types - Emission Rates'!#REF!)</f>
        <v>#REF!</v>
      </c>
      <c r="E2682" s="269" t="e">
        <f>IF('Unit Types - Emission Rates'!#REF!="","",'Unit Types - Emission Rates'!#REF!)</f>
        <v>#REF!</v>
      </c>
      <c r="F2682" s="269" t="e">
        <f>IF('Unit Types - Emission Rates'!#REF!="","",'Unit Types - Emission Rates'!#REF!)</f>
        <v>#REF!</v>
      </c>
      <c r="G2682" s="261"/>
      <c r="H2682" s="262"/>
      <c r="I2682" s="259"/>
    </row>
    <row r="2683" spans="1:9" x14ac:dyDescent="0.2">
      <c r="A2683" s="265" t="s">
        <v>433</v>
      </c>
      <c r="B2683" s="269" t="e">
        <f>IF('Unit Types - Emission Rates'!#REF!=0,"",'Unit Types - Emission Rates'!#REF!)</f>
        <v>#REF!</v>
      </c>
      <c r="C2683" s="269" t="e">
        <f>IF('Unit Types - Emission Rates'!#REF!=0,"",'Unit Types - Emission Rates'!#REF!)</f>
        <v>#REF!</v>
      </c>
      <c r="D2683" s="269" t="e">
        <f>IF('Unit Types - Emission Rates'!#REF!=0,"",'Unit Types - Emission Rates'!#REF!)</f>
        <v>#REF!</v>
      </c>
      <c r="E2683" s="269" t="e">
        <f>IF('Unit Types - Emission Rates'!#REF!="","",'Unit Types - Emission Rates'!#REF!)</f>
        <v>#REF!</v>
      </c>
      <c r="F2683" s="269" t="e">
        <f>IF('Unit Types - Emission Rates'!#REF!="","",'Unit Types - Emission Rates'!#REF!)</f>
        <v>#REF!</v>
      </c>
      <c r="G2683" s="261"/>
      <c r="H2683" s="262"/>
      <c r="I2683" s="259"/>
    </row>
    <row r="2684" spans="1:9" x14ac:dyDescent="0.2">
      <c r="A2684" s="265" t="s">
        <v>433</v>
      </c>
      <c r="B2684" s="269" t="e">
        <f>IF('Unit Types - Emission Rates'!#REF!=0,"",'Unit Types - Emission Rates'!#REF!)</f>
        <v>#REF!</v>
      </c>
      <c r="C2684" s="269" t="e">
        <f>IF('Unit Types - Emission Rates'!#REF!=0,"",'Unit Types - Emission Rates'!#REF!)</f>
        <v>#REF!</v>
      </c>
      <c r="D2684" s="269" t="e">
        <f>IF('Unit Types - Emission Rates'!#REF!=0,"",'Unit Types - Emission Rates'!#REF!)</f>
        <v>#REF!</v>
      </c>
      <c r="E2684" s="269" t="e">
        <f>IF('Unit Types - Emission Rates'!#REF!="","",'Unit Types - Emission Rates'!#REF!)</f>
        <v>#REF!</v>
      </c>
      <c r="F2684" s="269" t="e">
        <f>IF('Unit Types - Emission Rates'!#REF!="","",'Unit Types - Emission Rates'!#REF!)</f>
        <v>#REF!</v>
      </c>
      <c r="G2684" s="261"/>
      <c r="H2684" s="262"/>
      <c r="I2684" s="259"/>
    </row>
    <row r="2685" spans="1:9" x14ac:dyDescent="0.2">
      <c r="A2685" s="265" t="s">
        <v>433</v>
      </c>
      <c r="B2685" s="269" t="e">
        <f>IF('Unit Types - Emission Rates'!#REF!=0,"",'Unit Types - Emission Rates'!#REF!)</f>
        <v>#REF!</v>
      </c>
      <c r="C2685" s="269" t="e">
        <f>IF('Unit Types - Emission Rates'!#REF!=0,"",'Unit Types - Emission Rates'!#REF!)</f>
        <v>#REF!</v>
      </c>
      <c r="D2685" s="269" t="e">
        <f>IF('Unit Types - Emission Rates'!#REF!=0,"",'Unit Types - Emission Rates'!#REF!)</f>
        <v>#REF!</v>
      </c>
      <c r="E2685" s="269" t="e">
        <f>IF('Unit Types - Emission Rates'!#REF!="","",'Unit Types - Emission Rates'!#REF!)</f>
        <v>#REF!</v>
      </c>
      <c r="F2685" s="269" t="e">
        <f>IF('Unit Types - Emission Rates'!#REF!="","",'Unit Types - Emission Rates'!#REF!)</f>
        <v>#REF!</v>
      </c>
      <c r="G2685" s="261"/>
      <c r="H2685" s="262"/>
      <c r="I2685" s="259"/>
    </row>
    <row r="2686" spans="1:9" x14ac:dyDescent="0.2">
      <c r="A2686" s="265" t="s">
        <v>433</v>
      </c>
      <c r="B2686" s="269" t="e">
        <f>IF('Unit Types - Emission Rates'!#REF!=0,"",'Unit Types - Emission Rates'!#REF!)</f>
        <v>#REF!</v>
      </c>
      <c r="C2686" s="269" t="e">
        <f>IF('Unit Types - Emission Rates'!#REF!=0,"",'Unit Types - Emission Rates'!#REF!)</f>
        <v>#REF!</v>
      </c>
      <c r="D2686" s="269" t="e">
        <f>IF('Unit Types - Emission Rates'!#REF!=0,"",'Unit Types - Emission Rates'!#REF!)</f>
        <v>#REF!</v>
      </c>
      <c r="E2686" s="269" t="e">
        <f>IF('Unit Types - Emission Rates'!#REF!="","",'Unit Types - Emission Rates'!#REF!)</f>
        <v>#REF!</v>
      </c>
      <c r="F2686" s="269" t="e">
        <f>IF('Unit Types - Emission Rates'!#REF!="","",'Unit Types - Emission Rates'!#REF!)</f>
        <v>#REF!</v>
      </c>
      <c r="G2686" s="261"/>
      <c r="H2686" s="262"/>
      <c r="I2686" s="259"/>
    </row>
    <row r="2687" spans="1:9" x14ac:dyDescent="0.2">
      <c r="A2687" s="265" t="s">
        <v>433</v>
      </c>
      <c r="B2687" s="269" t="e">
        <f>IF('Unit Types - Emission Rates'!#REF!=0,"",'Unit Types - Emission Rates'!#REF!)</f>
        <v>#REF!</v>
      </c>
      <c r="C2687" s="269" t="e">
        <f>IF('Unit Types - Emission Rates'!#REF!=0,"",'Unit Types - Emission Rates'!#REF!)</f>
        <v>#REF!</v>
      </c>
      <c r="D2687" s="269" t="e">
        <f>IF('Unit Types - Emission Rates'!#REF!=0,"",'Unit Types - Emission Rates'!#REF!)</f>
        <v>#REF!</v>
      </c>
      <c r="E2687" s="269" t="e">
        <f>IF('Unit Types - Emission Rates'!#REF!="","",'Unit Types - Emission Rates'!#REF!)</f>
        <v>#REF!</v>
      </c>
      <c r="F2687" s="269" t="e">
        <f>IF('Unit Types - Emission Rates'!#REF!="","",'Unit Types - Emission Rates'!#REF!)</f>
        <v>#REF!</v>
      </c>
      <c r="G2687" s="261"/>
      <c r="H2687" s="262"/>
      <c r="I2687" s="259"/>
    </row>
    <row r="2688" spans="1:9" x14ac:dyDescent="0.2">
      <c r="A2688" s="265" t="s">
        <v>433</v>
      </c>
      <c r="B2688" s="269" t="e">
        <f>IF('Unit Types - Emission Rates'!#REF!=0,"",'Unit Types - Emission Rates'!#REF!)</f>
        <v>#REF!</v>
      </c>
      <c r="C2688" s="269" t="e">
        <f>IF('Unit Types - Emission Rates'!#REF!=0,"",'Unit Types - Emission Rates'!#REF!)</f>
        <v>#REF!</v>
      </c>
      <c r="D2688" s="269" t="e">
        <f>IF('Unit Types - Emission Rates'!#REF!=0,"",'Unit Types - Emission Rates'!#REF!)</f>
        <v>#REF!</v>
      </c>
      <c r="E2688" s="269" t="e">
        <f>IF('Unit Types - Emission Rates'!#REF!="","",'Unit Types - Emission Rates'!#REF!)</f>
        <v>#REF!</v>
      </c>
      <c r="F2688" s="269" t="e">
        <f>IF('Unit Types - Emission Rates'!#REF!="","",'Unit Types - Emission Rates'!#REF!)</f>
        <v>#REF!</v>
      </c>
      <c r="G2688" s="261"/>
      <c r="H2688" s="262"/>
      <c r="I2688" s="259"/>
    </row>
    <row r="2689" spans="1:9" x14ac:dyDescent="0.2">
      <c r="A2689" s="265" t="s">
        <v>433</v>
      </c>
      <c r="B2689" s="269" t="e">
        <f>IF('Unit Types - Emission Rates'!#REF!=0,"",'Unit Types - Emission Rates'!#REF!)</f>
        <v>#REF!</v>
      </c>
      <c r="C2689" s="269" t="e">
        <f>IF('Unit Types - Emission Rates'!#REF!=0,"",'Unit Types - Emission Rates'!#REF!)</f>
        <v>#REF!</v>
      </c>
      <c r="D2689" s="269" t="e">
        <f>IF('Unit Types - Emission Rates'!#REF!=0,"",'Unit Types - Emission Rates'!#REF!)</f>
        <v>#REF!</v>
      </c>
      <c r="E2689" s="269" t="e">
        <f>IF('Unit Types - Emission Rates'!#REF!="","",'Unit Types - Emission Rates'!#REF!)</f>
        <v>#REF!</v>
      </c>
      <c r="F2689" s="269" t="e">
        <f>IF('Unit Types - Emission Rates'!#REF!="","",'Unit Types - Emission Rates'!#REF!)</f>
        <v>#REF!</v>
      </c>
      <c r="G2689" s="261"/>
      <c r="H2689" s="262"/>
      <c r="I2689" s="259"/>
    </row>
    <row r="2690" spans="1:9" x14ac:dyDescent="0.2">
      <c r="A2690" s="265" t="s">
        <v>433</v>
      </c>
      <c r="B2690" s="269" t="e">
        <f>IF('Unit Types - Emission Rates'!#REF!=0,"",'Unit Types - Emission Rates'!#REF!)</f>
        <v>#REF!</v>
      </c>
      <c r="C2690" s="269" t="e">
        <f>IF('Unit Types - Emission Rates'!#REF!=0,"",'Unit Types - Emission Rates'!#REF!)</f>
        <v>#REF!</v>
      </c>
      <c r="D2690" s="269" t="e">
        <f>IF('Unit Types - Emission Rates'!#REF!=0,"",'Unit Types - Emission Rates'!#REF!)</f>
        <v>#REF!</v>
      </c>
      <c r="E2690" s="269" t="e">
        <f>IF('Unit Types - Emission Rates'!#REF!="","",'Unit Types - Emission Rates'!#REF!)</f>
        <v>#REF!</v>
      </c>
      <c r="F2690" s="269" t="e">
        <f>IF('Unit Types - Emission Rates'!#REF!="","",'Unit Types - Emission Rates'!#REF!)</f>
        <v>#REF!</v>
      </c>
      <c r="G2690" s="261"/>
      <c r="H2690" s="262"/>
      <c r="I2690" s="259"/>
    </row>
    <row r="2691" spans="1:9" x14ac:dyDescent="0.2">
      <c r="A2691" s="265" t="s">
        <v>433</v>
      </c>
      <c r="B2691" s="269" t="e">
        <f>IF('Unit Types - Emission Rates'!#REF!=0,"",'Unit Types - Emission Rates'!#REF!)</f>
        <v>#REF!</v>
      </c>
      <c r="C2691" s="269" t="e">
        <f>IF('Unit Types - Emission Rates'!#REF!=0,"",'Unit Types - Emission Rates'!#REF!)</f>
        <v>#REF!</v>
      </c>
      <c r="D2691" s="269" t="e">
        <f>IF('Unit Types - Emission Rates'!#REF!=0,"",'Unit Types - Emission Rates'!#REF!)</f>
        <v>#REF!</v>
      </c>
      <c r="E2691" s="269" t="e">
        <f>IF('Unit Types - Emission Rates'!#REF!="","",'Unit Types - Emission Rates'!#REF!)</f>
        <v>#REF!</v>
      </c>
      <c r="F2691" s="269" t="e">
        <f>IF('Unit Types - Emission Rates'!#REF!="","",'Unit Types - Emission Rates'!#REF!)</f>
        <v>#REF!</v>
      </c>
      <c r="G2691" s="261"/>
      <c r="H2691" s="262"/>
      <c r="I2691" s="259"/>
    </row>
    <row r="2692" spans="1:9" x14ac:dyDescent="0.2">
      <c r="A2692" s="265" t="s">
        <v>433</v>
      </c>
      <c r="B2692" s="269" t="e">
        <f>IF('Unit Types - Emission Rates'!#REF!=0,"",'Unit Types - Emission Rates'!#REF!)</f>
        <v>#REF!</v>
      </c>
      <c r="C2692" s="269" t="e">
        <f>IF('Unit Types - Emission Rates'!#REF!=0,"",'Unit Types - Emission Rates'!#REF!)</f>
        <v>#REF!</v>
      </c>
      <c r="D2692" s="269" t="e">
        <f>IF('Unit Types - Emission Rates'!#REF!=0,"",'Unit Types - Emission Rates'!#REF!)</f>
        <v>#REF!</v>
      </c>
      <c r="E2692" s="269" t="e">
        <f>IF('Unit Types - Emission Rates'!#REF!="","",'Unit Types - Emission Rates'!#REF!)</f>
        <v>#REF!</v>
      </c>
      <c r="F2692" s="269" t="e">
        <f>IF('Unit Types - Emission Rates'!#REF!="","",'Unit Types - Emission Rates'!#REF!)</f>
        <v>#REF!</v>
      </c>
      <c r="G2692" s="261"/>
      <c r="H2692" s="262"/>
      <c r="I2692" s="259"/>
    </row>
    <row r="2693" spans="1:9" x14ac:dyDescent="0.2">
      <c r="A2693" s="265" t="s">
        <v>433</v>
      </c>
      <c r="B2693" s="269" t="e">
        <f>IF('Unit Types - Emission Rates'!#REF!=0,"",'Unit Types - Emission Rates'!#REF!)</f>
        <v>#REF!</v>
      </c>
      <c r="C2693" s="269" t="e">
        <f>IF('Unit Types - Emission Rates'!#REF!=0,"",'Unit Types - Emission Rates'!#REF!)</f>
        <v>#REF!</v>
      </c>
      <c r="D2693" s="269" t="e">
        <f>IF('Unit Types - Emission Rates'!#REF!=0,"",'Unit Types - Emission Rates'!#REF!)</f>
        <v>#REF!</v>
      </c>
      <c r="E2693" s="269" t="e">
        <f>IF('Unit Types - Emission Rates'!#REF!="","",'Unit Types - Emission Rates'!#REF!)</f>
        <v>#REF!</v>
      </c>
      <c r="F2693" s="269" t="e">
        <f>IF('Unit Types - Emission Rates'!#REF!="","",'Unit Types - Emission Rates'!#REF!)</f>
        <v>#REF!</v>
      </c>
      <c r="G2693" s="261"/>
      <c r="H2693" s="262"/>
      <c r="I2693" s="259"/>
    </row>
    <row r="2694" spans="1:9" x14ac:dyDescent="0.2">
      <c r="A2694" s="265" t="s">
        <v>433</v>
      </c>
      <c r="B2694" s="269" t="e">
        <f>IF('Unit Types - Emission Rates'!#REF!=0,"",'Unit Types - Emission Rates'!#REF!)</f>
        <v>#REF!</v>
      </c>
      <c r="C2694" s="269" t="e">
        <f>IF('Unit Types - Emission Rates'!#REF!=0,"",'Unit Types - Emission Rates'!#REF!)</f>
        <v>#REF!</v>
      </c>
      <c r="D2694" s="269" t="e">
        <f>IF('Unit Types - Emission Rates'!#REF!=0,"",'Unit Types - Emission Rates'!#REF!)</f>
        <v>#REF!</v>
      </c>
      <c r="E2694" s="269" t="e">
        <f>IF('Unit Types - Emission Rates'!#REF!="","",'Unit Types - Emission Rates'!#REF!)</f>
        <v>#REF!</v>
      </c>
      <c r="F2694" s="269" t="e">
        <f>IF('Unit Types - Emission Rates'!#REF!="","",'Unit Types - Emission Rates'!#REF!)</f>
        <v>#REF!</v>
      </c>
      <c r="G2694" s="261"/>
      <c r="H2694" s="262"/>
      <c r="I2694" s="259"/>
    </row>
    <row r="2695" spans="1:9" x14ac:dyDescent="0.2">
      <c r="A2695" s="265" t="s">
        <v>433</v>
      </c>
      <c r="B2695" s="269" t="e">
        <f>IF('Unit Types - Emission Rates'!#REF!=0,"",'Unit Types - Emission Rates'!#REF!)</f>
        <v>#REF!</v>
      </c>
      <c r="C2695" s="269" t="e">
        <f>IF('Unit Types - Emission Rates'!#REF!=0,"",'Unit Types - Emission Rates'!#REF!)</f>
        <v>#REF!</v>
      </c>
      <c r="D2695" s="269" t="e">
        <f>IF('Unit Types - Emission Rates'!#REF!=0,"",'Unit Types - Emission Rates'!#REF!)</f>
        <v>#REF!</v>
      </c>
      <c r="E2695" s="269" t="e">
        <f>IF('Unit Types - Emission Rates'!#REF!="","",'Unit Types - Emission Rates'!#REF!)</f>
        <v>#REF!</v>
      </c>
      <c r="F2695" s="269" t="e">
        <f>IF('Unit Types - Emission Rates'!#REF!="","",'Unit Types - Emission Rates'!#REF!)</f>
        <v>#REF!</v>
      </c>
      <c r="G2695" s="261"/>
      <c r="H2695" s="262"/>
      <c r="I2695" s="259"/>
    </row>
    <row r="2696" spans="1:9" x14ac:dyDescent="0.2">
      <c r="A2696" s="265" t="s">
        <v>433</v>
      </c>
      <c r="B2696" s="269" t="e">
        <f>IF('Unit Types - Emission Rates'!#REF!=0,"",'Unit Types - Emission Rates'!#REF!)</f>
        <v>#REF!</v>
      </c>
      <c r="C2696" s="269" t="e">
        <f>IF('Unit Types - Emission Rates'!#REF!=0,"",'Unit Types - Emission Rates'!#REF!)</f>
        <v>#REF!</v>
      </c>
      <c r="D2696" s="269" t="e">
        <f>IF('Unit Types - Emission Rates'!#REF!=0,"",'Unit Types - Emission Rates'!#REF!)</f>
        <v>#REF!</v>
      </c>
      <c r="E2696" s="269" t="e">
        <f>IF('Unit Types - Emission Rates'!#REF!="","",'Unit Types - Emission Rates'!#REF!)</f>
        <v>#REF!</v>
      </c>
      <c r="F2696" s="269" t="e">
        <f>IF('Unit Types - Emission Rates'!#REF!="","",'Unit Types - Emission Rates'!#REF!)</f>
        <v>#REF!</v>
      </c>
      <c r="G2696" s="261"/>
      <c r="H2696" s="262"/>
      <c r="I2696" s="259"/>
    </row>
    <row r="2697" spans="1:9" x14ac:dyDescent="0.2">
      <c r="A2697" s="265" t="s">
        <v>433</v>
      </c>
      <c r="B2697" s="269" t="e">
        <f>IF('Unit Types - Emission Rates'!#REF!=0,"",'Unit Types - Emission Rates'!#REF!)</f>
        <v>#REF!</v>
      </c>
      <c r="C2697" s="269" t="e">
        <f>IF('Unit Types - Emission Rates'!#REF!=0,"",'Unit Types - Emission Rates'!#REF!)</f>
        <v>#REF!</v>
      </c>
      <c r="D2697" s="269" t="e">
        <f>IF('Unit Types - Emission Rates'!#REF!=0,"",'Unit Types - Emission Rates'!#REF!)</f>
        <v>#REF!</v>
      </c>
      <c r="E2697" s="269" t="e">
        <f>IF('Unit Types - Emission Rates'!#REF!="","",'Unit Types - Emission Rates'!#REF!)</f>
        <v>#REF!</v>
      </c>
      <c r="F2697" s="269" t="e">
        <f>IF('Unit Types - Emission Rates'!#REF!="","",'Unit Types - Emission Rates'!#REF!)</f>
        <v>#REF!</v>
      </c>
      <c r="G2697" s="261"/>
      <c r="H2697" s="262"/>
      <c r="I2697" s="259"/>
    </row>
    <row r="2698" spans="1:9" x14ac:dyDescent="0.2">
      <c r="A2698" s="265" t="s">
        <v>433</v>
      </c>
      <c r="B2698" s="269" t="e">
        <f>IF('Unit Types - Emission Rates'!#REF!=0,"",'Unit Types - Emission Rates'!#REF!)</f>
        <v>#REF!</v>
      </c>
      <c r="C2698" s="269" t="e">
        <f>IF('Unit Types - Emission Rates'!#REF!=0,"",'Unit Types - Emission Rates'!#REF!)</f>
        <v>#REF!</v>
      </c>
      <c r="D2698" s="269" t="e">
        <f>IF('Unit Types - Emission Rates'!#REF!=0,"",'Unit Types - Emission Rates'!#REF!)</f>
        <v>#REF!</v>
      </c>
      <c r="E2698" s="269" t="e">
        <f>IF('Unit Types - Emission Rates'!#REF!="","",'Unit Types - Emission Rates'!#REF!)</f>
        <v>#REF!</v>
      </c>
      <c r="F2698" s="269" t="e">
        <f>IF('Unit Types - Emission Rates'!#REF!="","",'Unit Types - Emission Rates'!#REF!)</f>
        <v>#REF!</v>
      </c>
      <c r="G2698" s="261"/>
      <c r="H2698" s="262"/>
      <c r="I2698" s="259"/>
    </row>
    <row r="2699" spans="1:9" x14ac:dyDescent="0.2">
      <c r="A2699" s="265" t="s">
        <v>433</v>
      </c>
      <c r="B2699" s="269" t="e">
        <f>IF('Unit Types - Emission Rates'!#REF!=0,"",'Unit Types - Emission Rates'!#REF!)</f>
        <v>#REF!</v>
      </c>
      <c r="C2699" s="269" t="e">
        <f>IF('Unit Types - Emission Rates'!#REF!=0,"",'Unit Types - Emission Rates'!#REF!)</f>
        <v>#REF!</v>
      </c>
      <c r="D2699" s="269" t="e">
        <f>IF('Unit Types - Emission Rates'!#REF!=0,"",'Unit Types - Emission Rates'!#REF!)</f>
        <v>#REF!</v>
      </c>
      <c r="E2699" s="269" t="e">
        <f>IF('Unit Types - Emission Rates'!#REF!="","",'Unit Types - Emission Rates'!#REF!)</f>
        <v>#REF!</v>
      </c>
      <c r="F2699" s="269" t="e">
        <f>IF('Unit Types - Emission Rates'!#REF!="","",'Unit Types - Emission Rates'!#REF!)</f>
        <v>#REF!</v>
      </c>
      <c r="G2699" s="261"/>
      <c r="H2699" s="262"/>
      <c r="I2699" s="259"/>
    </row>
    <row r="2700" spans="1:9" x14ac:dyDescent="0.2">
      <c r="A2700" s="265" t="s">
        <v>433</v>
      </c>
      <c r="B2700" s="269" t="e">
        <f>IF('Unit Types - Emission Rates'!#REF!=0,"",'Unit Types - Emission Rates'!#REF!)</f>
        <v>#REF!</v>
      </c>
      <c r="C2700" s="269" t="e">
        <f>IF('Unit Types - Emission Rates'!#REF!=0,"",'Unit Types - Emission Rates'!#REF!)</f>
        <v>#REF!</v>
      </c>
      <c r="D2700" s="269" t="e">
        <f>IF('Unit Types - Emission Rates'!#REF!=0,"",'Unit Types - Emission Rates'!#REF!)</f>
        <v>#REF!</v>
      </c>
      <c r="E2700" s="269" t="e">
        <f>IF('Unit Types - Emission Rates'!#REF!="","",'Unit Types - Emission Rates'!#REF!)</f>
        <v>#REF!</v>
      </c>
      <c r="F2700" s="269" t="e">
        <f>IF('Unit Types - Emission Rates'!#REF!="","",'Unit Types - Emission Rates'!#REF!)</f>
        <v>#REF!</v>
      </c>
      <c r="G2700" s="261"/>
      <c r="H2700" s="262"/>
      <c r="I2700" s="259"/>
    </row>
    <row r="2701" spans="1:9" x14ac:dyDescent="0.2">
      <c r="A2701" s="265" t="s">
        <v>433</v>
      </c>
      <c r="B2701" s="269" t="e">
        <f>IF('Unit Types - Emission Rates'!#REF!=0,"",'Unit Types - Emission Rates'!#REF!)</f>
        <v>#REF!</v>
      </c>
      <c r="C2701" s="269" t="e">
        <f>IF('Unit Types - Emission Rates'!#REF!=0,"",'Unit Types - Emission Rates'!#REF!)</f>
        <v>#REF!</v>
      </c>
      <c r="D2701" s="269" t="e">
        <f>IF('Unit Types - Emission Rates'!#REF!=0,"",'Unit Types - Emission Rates'!#REF!)</f>
        <v>#REF!</v>
      </c>
      <c r="E2701" s="269" t="e">
        <f>IF('Unit Types - Emission Rates'!#REF!="","",'Unit Types - Emission Rates'!#REF!)</f>
        <v>#REF!</v>
      </c>
      <c r="F2701" s="269" t="e">
        <f>IF('Unit Types - Emission Rates'!#REF!="","",'Unit Types - Emission Rates'!#REF!)</f>
        <v>#REF!</v>
      </c>
      <c r="G2701" s="261"/>
      <c r="H2701" s="262"/>
      <c r="I2701" s="259"/>
    </row>
    <row r="2702" spans="1:9" x14ac:dyDescent="0.2">
      <c r="A2702" s="265" t="s">
        <v>433</v>
      </c>
      <c r="B2702" s="269" t="e">
        <f>IF('Unit Types - Emission Rates'!#REF!=0,"",'Unit Types - Emission Rates'!#REF!)</f>
        <v>#REF!</v>
      </c>
      <c r="C2702" s="269" t="e">
        <f>IF('Unit Types - Emission Rates'!#REF!=0,"",'Unit Types - Emission Rates'!#REF!)</f>
        <v>#REF!</v>
      </c>
      <c r="D2702" s="269" t="e">
        <f>IF('Unit Types - Emission Rates'!#REF!=0,"",'Unit Types - Emission Rates'!#REF!)</f>
        <v>#REF!</v>
      </c>
      <c r="E2702" s="269" t="e">
        <f>IF('Unit Types - Emission Rates'!#REF!="","",'Unit Types - Emission Rates'!#REF!)</f>
        <v>#REF!</v>
      </c>
      <c r="F2702" s="269" t="e">
        <f>IF('Unit Types - Emission Rates'!#REF!="","",'Unit Types - Emission Rates'!#REF!)</f>
        <v>#REF!</v>
      </c>
      <c r="G2702" s="261"/>
      <c r="H2702" s="262"/>
      <c r="I2702" s="259"/>
    </row>
    <row r="2703" spans="1:9" x14ac:dyDescent="0.2">
      <c r="A2703" s="265" t="s">
        <v>433</v>
      </c>
      <c r="B2703" s="269" t="e">
        <f>IF('Unit Types - Emission Rates'!#REF!=0,"",'Unit Types - Emission Rates'!#REF!)</f>
        <v>#REF!</v>
      </c>
      <c r="C2703" s="269" t="e">
        <f>IF('Unit Types - Emission Rates'!#REF!=0,"",'Unit Types - Emission Rates'!#REF!)</f>
        <v>#REF!</v>
      </c>
      <c r="D2703" s="269" t="e">
        <f>IF('Unit Types - Emission Rates'!#REF!=0,"",'Unit Types - Emission Rates'!#REF!)</f>
        <v>#REF!</v>
      </c>
      <c r="E2703" s="269" t="e">
        <f>IF('Unit Types - Emission Rates'!#REF!="","",'Unit Types - Emission Rates'!#REF!)</f>
        <v>#REF!</v>
      </c>
      <c r="F2703" s="269" t="e">
        <f>IF('Unit Types - Emission Rates'!#REF!="","",'Unit Types - Emission Rates'!#REF!)</f>
        <v>#REF!</v>
      </c>
      <c r="G2703" s="261"/>
      <c r="H2703" s="262"/>
      <c r="I2703" s="259"/>
    </row>
    <row r="2704" spans="1:9" x14ac:dyDescent="0.2">
      <c r="A2704" s="265" t="s">
        <v>433</v>
      </c>
      <c r="B2704" s="269" t="e">
        <f>IF('Unit Types - Emission Rates'!#REF!=0,"",'Unit Types - Emission Rates'!#REF!)</f>
        <v>#REF!</v>
      </c>
      <c r="C2704" s="269" t="e">
        <f>IF('Unit Types - Emission Rates'!#REF!=0,"",'Unit Types - Emission Rates'!#REF!)</f>
        <v>#REF!</v>
      </c>
      <c r="D2704" s="269" t="e">
        <f>IF('Unit Types - Emission Rates'!#REF!=0,"",'Unit Types - Emission Rates'!#REF!)</f>
        <v>#REF!</v>
      </c>
      <c r="E2704" s="269" t="e">
        <f>IF('Unit Types - Emission Rates'!#REF!="","",'Unit Types - Emission Rates'!#REF!)</f>
        <v>#REF!</v>
      </c>
      <c r="F2704" s="269" t="e">
        <f>IF('Unit Types - Emission Rates'!#REF!="","",'Unit Types - Emission Rates'!#REF!)</f>
        <v>#REF!</v>
      </c>
      <c r="G2704" s="261"/>
      <c r="H2704" s="262"/>
      <c r="I2704" s="259"/>
    </row>
    <row r="2705" spans="1:9" x14ac:dyDescent="0.2">
      <c r="A2705" s="265" t="s">
        <v>433</v>
      </c>
      <c r="B2705" s="269" t="e">
        <f>IF('Unit Types - Emission Rates'!#REF!=0,"",'Unit Types - Emission Rates'!#REF!)</f>
        <v>#REF!</v>
      </c>
      <c r="C2705" s="269" t="e">
        <f>IF('Unit Types - Emission Rates'!#REF!=0,"",'Unit Types - Emission Rates'!#REF!)</f>
        <v>#REF!</v>
      </c>
      <c r="D2705" s="269" t="e">
        <f>IF('Unit Types - Emission Rates'!#REF!=0,"",'Unit Types - Emission Rates'!#REF!)</f>
        <v>#REF!</v>
      </c>
      <c r="E2705" s="269" t="e">
        <f>IF('Unit Types - Emission Rates'!#REF!="","",'Unit Types - Emission Rates'!#REF!)</f>
        <v>#REF!</v>
      </c>
      <c r="F2705" s="269" t="e">
        <f>IF('Unit Types - Emission Rates'!#REF!="","",'Unit Types - Emission Rates'!#REF!)</f>
        <v>#REF!</v>
      </c>
      <c r="G2705" s="261"/>
      <c r="H2705" s="262"/>
      <c r="I2705" s="259"/>
    </row>
    <row r="2706" spans="1:9" x14ac:dyDescent="0.2">
      <c r="A2706" s="265" t="s">
        <v>433</v>
      </c>
      <c r="B2706" s="269" t="e">
        <f>IF('Unit Types - Emission Rates'!#REF!=0,"",'Unit Types - Emission Rates'!#REF!)</f>
        <v>#REF!</v>
      </c>
      <c r="C2706" s="269" t="e">
        <f>IF('Unit Types - Emission Rates'!#REF!=0,"",'Unit Types - Emission Rates'!#REF!)</f>
        <v>#REF!</v>
      </c>
      <c r="D2706" s="269" t="e">
        <f>IF('Unit Types - Emission Rates'!#REF!=0,"",'Unit Types - Emission Rates'!#REF!)</f>
        <v>#REF!</v>
      </c>
      <c r="E2706" s="269" t="e">
        <f>IF('Unit Types - Emission Rates'!#REF!="","",'Unit Types - Emission Rates'!#REF!)</f>
        <v>#REF!</v>
      </c>
      <c r="F2706" s="269" t="e">
        <f>IF('Unit Types - Emission Rates'!#REF!="","",'Unit Types - Emission Rates'!#REF!)</f>
        <v>#REF!</v>
      </c>
      <c r="G2706" s="261"/>
      <c r="H2706" s="262"/>
      <c r="I2706" s="259"/>
    </row>
    <row r="2707" spans="1:9" x14ac:dyDescent="0.2">
      <c r="A2707" s="265" t="s">
        <v>433</v>
      </c>
      <c r="B2707" s="269" t="e">
        <f>IF('Unit Types - Emission Rates'!#REF!=0,"",'Unit Types - Emission Rates'!#REF!)</f>
        <v>#REF!</v>
      </c>
      <c r="C2707" s="269" t="e">
        <f>IF('Unit Types - Emission Rates'!#REF!=0,"",'Unit Types - Emission Rates'!#REF!)</f>
        <v>#REF!</v>
      </c>
      <c r="D2707" s="269" t="e">
        <f>IF('Unit Types - Emission Rates'!#REF!=0,"",'Unit Types - Emission Rates'!#REF!)</f>
        <v>#REF!</v>
      </c>
      <c r="E2707" s="269" t="e">
        <f>IF('Unit Types - Emission Rates'!#REF!="","",'Unit Types - Emission Rates'!#REF!)</f>
        <v>#REF!</v>
      </c>
      <c r="F2707" s="269" t="e">
        <f>IF('Unit Types - Emission Rates'!#REF!="","",'Unit Types - Emission Rates'!#REF!)</f>
        <v>#REF!</v>
      </c>
      <c r="G2707" s="261"/>
      <c r="H2707" s="262"/>
      <c r="I2707" s="259"/>
    </row>
    <row r="2708" spans="1:9" x14ac:dyDescent="0.2">
      <c r="A2708" s="265" t="s">
        <v>433</v>
      </c>
      <c r="B2708" s="269" t="e">
        <f>IF('Unit Types - Emission Rates'!#REF!=0,"",'Unit Types - Emission Rates'!#REF!)</f>
        <v>#REF!</v>
      </c>
      <c r="C2708" s="269" t="e">
        <f>IF('Unit Types - Emission Rates'!#REF!=0,"",'Unit Types - Emission Rates'!#REF!)</f>
        <v>#REF!</v>
      </c>
      <c r="D2708" s="269" t="e">
        <f>IF('Unit Types - Emission Rates'!#REF!=0,"",'Unit Types - Emission Rates'!#REF!)</f>
        <v>#REF!</v>
      </c>
      <c r="E2708" s="269" t="e">
        <f>IF('Unit Types - Emission Rates'!#REF!="","",'Unit Types - Emission Rates'!#REF!)</f>
        <v>#REF!</v>
      </c>
      <c r="F2708" s="269" t="e">
        <f>IF('Unit Types - Emission Rates'!#REF!="","",'Unit Types - Emission Rates'!#REF!)</f>
        <v>#REF!</v>
      </c>
      <c r="G2708" s="261"/>
      <c r="H2708" s="262"/>
      <c r="I2708" s="259"/>
    </row>
    <row r="2709" spans="1:9" x14ac:dyDescent="0.2">
      <c r="A2709" s="265" t="s">
        <v>433</v>
      </c>
      <c r="B2709" s="269" t="e">
        <f>IF('Unit Types - Emission Rates'!#REF!=0,"",'Unit Types - Emission Rates'!#REF!)</f>
        <v>#REF!</v>
      </c>
      <c r="C2709" s="269" t="e">
        <f>IF('Unit Types - Emission Rates'!#REF!=0,"",'Unit Types - Emission Rates'!#REF!)</f>
        <v>#REF!</v>
      </c>
      <c r="D2709" s="269" t="e">
        <f>IF('Unit Types - Emission Rates'!#REF!=0,"",'Unit Types - Emission Rates'!#REF!)</f>
        <v>#REF!</v>
      </c>
      <c r="E2709" s="269" t="e">
        <f>IF('Unit Types - Emission Rates'!#REF!="","",'Unit Types - Emission Rates'!#REF!)</f>
        <v>#REF!</v>
      </c>
      <c r="F2709" s="269" t="e">
        <f>IF('Unit Types - Emission Rates'!#REF!="","",'Unit Types - Emission Rates'!#REF!)</f>
        <v>#REF!</v>
      </c>
      <c r="G2709" s="261"/>
      <c r="H2709" s="262"/>
      <c r="I2709" s="259"/>
    </row>
    <row r="2710" spans="1:9" x14ac:dyDescent="0.2">
      <c r="A2710" s="265" t="s">
        <v>433</v>
      </c>
      <c r="B2710" s="269" t="e">
        <f>IF('Unit Types - Emission Rates'!#REF!=0,"",'Unit Types - Emission Rates'!#REF!)</f>
        <v>#REF!</v>
      </c>
      <c r="C2710" s="269" t="e">
        <f>IF('Unit Types - Emission Rates'!#REF!=0,"",'Unit Types - Emission Rates'!#REF!)</f>
        <v>#REF!</v>
      </c>
      <c r="D2710" s="269" t="e">
        <f>IF('Unit Types - Emission Rates'!#REF!=0,"",'Unit Types - Emission Rates'!#REF!)</f>
        <v>#REF!</v>
      </c>
      <c r="E2710" s="269" t="e">
        <f>IF('Unit Types - Emission Rates'!#REF!="","",'Unit Types - Emission Rates'!#REF!)</f>
        <v>#REF!</v>
      </c>
      <c r="F2710" s="269" t="e">
        <f>IF('Unit Types - Emission Rates'!#REF!="","",'Unit Types - Emission Rates'!#REF!)</f>
        <v>#REF!</v>
      </c>
      <c r="G2710" s="261"/>
      <c r="H2710" s="262"/>
      <c r="I2710" s="259"/>
    </row>
    <row r="2711" spans="1:9" x14ac:dyDescent="0.2">
      <c r="A2711" s="265" t="s">
        <v>433</v>
      </c>
      <c r="B2711" s="269" t="e">
        <f>IF('Unit Types - Emission Rates'!#REF!=0,"",'Unit Types - Emission Rates'!#REF!)</f>
        <v>#REF!</v>
      </c>
      <c r="C2711" s="269" t="e">
        <f>IF('Unit Types - Emission Rates'!#REF!=0,"",'Unit Types - Emission Rates'!#REF!)</f>
        <v>#REF!</v>
      </c>
      <c r="D2711" s="269" t="e">
        <f>IF('Unit Types - Emission Rates'!#REF!=0,"",'Unit Types - Emission Rates'!#REF!)</f>
        <v>#REF!</v>
      </c>
      <c r="E2711" s="269" t="e">
        <f>IF('Unit Types - Emission Rates'!#REF!="","",'Unit Types - Emission Rates'!#REF!)</f>
        <v>#REF!</v>
      </c>
      <c r="F2711" s="269" t="e">
        <f>IF('Unit Types - Emission Rates'!#REF!="","",'Unit Types - Emission Rates'!#REF!)</f>
        <v>#REF!</v>
      </c>
      <c r="G2711" s="261"/>
      <c r="H2711" s="262"/>
      <c r="I2711" s="259"/>
    </row>
    <row r="2712" spans="1:9" x14ac:dyDescent="0.2">
      <c r="A2712" s="265" t="s">
        <v>433</v>
      </c>
      <c r="B2712" s="269" t="e">
        <f>IF('Unit Types - Emission Rates'!#REF!=0,"",'Unit Types - Emission Rates'!#REF!)</f>
        <v>#REF!</v>
      </c>
      <c r="C2712" s="269" t="e">
        <f>IF('Unit Types - Emission Rates'!#REF!=0,"",'Unit Types - Emission Rates'!#REF!)</f>
        <v>#REF!</v>
      </c>
      <c r="D2712" s="269" t="e">
        <f>IF('Unit Types - Emission Rates'!#REF!=0,"",'Unit Types - Emission Rates'!#REF!)</f>
        <v>#REF!</v>
      </c>
      <c r="E2712" s="269" t="e">
        <f>IF('Unit Types - Emission Rates'!#REF!="","",'Unit Types - Emission Rates'!#REF!)</f>
        <v>#REF!</v>
      </c>
      <c r="F2712" s="269" t="e">
        <f>IF('Unit Types - Emission Rates'!#REF!="","",'Unit Types - Emission Rates'!#REF!)</f>
        <v>#REF!</v>
      </c>
      <c r="G2712" s="261"/>
      <c r="H2712" s="262"/>
      <c r="I2712" s="259"/>
    </row>
    <row r="2713" spans="1:9" x14ac:dyDescent="0.2">
      <c r="A2713" s="265" t="s">
        <v>433</v>
      </c>
      <c r="B2713" s="269" t="e">
        <f>IF('Unit Types - Emission Rates'!#REF!=0,"",'Unit Types - Emission Rates'!#REF!)</f>
        <v>#REF!</v>
      </c>
      <c r="C2713" s="269" t="e">
        <f>IF('Unit Types - Emission Rates'!#REF!=0,"",'Unit Types - Emission Rates'!#REF!)</f>
        <v>#REF!</v>
      </c>
      <c r="D2713" s="269" t="e">
        <f>IF('Unit Types - Emission Rates'!#REF!=0,"",'Unit Types - Emission Rates'!#REF!)</f>
        <v>#REF!</v>
      </c>
      <c r="E2713" s="269" t="e">
        <f>IF('Unit Types - Emission Rates'!#REF!="","",'Unit Types - Emission Rates'!#REF!)</f>
        <v>#REF!</v>
      </c>
      <c r="F2713" s="269" t="e">
        <f>IF('Unit Types - Emission Rates'!#REF!="","",'Unit Types - Emission Rates'!#REF!)</f>
        <v>#REF!</v>
      </c>
      <c r="G2713" s="261"/>
      <c r="H2713" s="262"/>
      <c r="I2713" s="259"/>
    </row>
    <row r="2714" spans="1:9" x14ac:dyDescent="0.2">
      <c r="A2714" s="265" t="s">
        <v>433</v>
      </c>
      <c r="B2714" s="269" t="e">
        <f>IF('Unit Types - Emission Rates'!#REF!=0,"",'Unit Types - Emission Rates'!#REF!)</f>
        <v>#REF!</v>
      </c>
      <c r="C2714" s="269" t="e">
        <f>IF('Unit Types - Emission Rates'!#REF!=0,"",'Unit Types - Emission Rates'!#REF!)</f>
        <v>#REF!</v>
      </c>
      <c r="D2714" s="269" t="e">
        <f>IF('Unit Types - Emission Rates'!#REF!=0,"",'Unit Types - Emission Rates'!#REF!)</f>
        <v>#REF!</v>
      </c>
      <c r="E2714" s="269" t="e">
        <f>IF('Unit Types - Emission Rates'!#REF!="","",'Unit Types - Emission Rates'!#REF!)</f>
        <v>#REF!</v>
      </c>
      <c r="F2714" s="269" t="e">
        <f>IF('Unit Types - Emission Rates'!#REF!="","",'Unit Types - Emission Rates'!#REF!)</f>
        <v>#REF!</v>
      </c>
      <c r="G2714" s="261"/>
      <c r="H2714" s="262"/>
      <c r="I2714" s="259"/>
    </row>
    <row r="2715" spans="1:9" x14ac:dyDescent="0.2">
      <c r="A2715" s="265" t="s">
        <v>433</v>
      </c>
      <c r="B2715" s="269" t="e">
        <f>IF('Unit Types - Emission Rates'!#REF!=0,"",'Unit Types - Emission Rates'!#REF!)</f>
        <v>#REF!</v>
      </c>
      <c r="C2715" s="269" t="e">
        <f>IF('Unit Types - Emission Rates'!#REF!=0,"",'Unit Types - Emission Rates'!#REF!)</f>
        <v>#REF!</v>
      </c>
      <c r="D2715" s="269" t="e">
        <f>IF('Unit Types - Emission Rates'!#REF!=0,"",'Unit Types - Emission Rates'!#REF!)</f>
        <v>#REF!</v>
      </c>
      <c r="E2715" s="269" t="e">
        <f>IF('Unit Types - Emission Rates'!#REF!="","",'Unit Types - Emission Rates'!#REF!)</f>
        <v>#REF!</v>
      </c>
      <c r="F2715" s="269" t="e">
        <f>IF('Unit Types - Emission Rates'!#REF!="","",'Unit Types - Emission Rates'!#REF!)</f>
        <v>#REF!</v>
      </c>
      <c r="G2715" s="261"/>
      <c r="H2715" s="262"/>
      <c r="I2715" s="259"/>
    </row>
    <row r="2716" spans="1:9" x14ac:dyDescent="0.2">
      <c r="A2716" s="265" t="s">
        <v>433</v>
      </c>
      <c r="B2716" s="269" t="e">
        <f>IF('Unit Types - Emission Rates'!#REF!=0,"",'Unit Types - Emission Rates'!#REF!)</f>
        <v>#REF!</v>
      </c>
      <c r="C2716" s="269" t="e">
        <f>IF('Unit Types - Emission Rates'!#REF!=0,"",'Unit Types - Emission Rates'!#REF!)</f>
        <v>#REF!</v>
      </c>
      <c r="D2716" s="269" t="e">
        <f>IF('Unit Types - Emission Rates'!#REF!=0,"",'Unit Types - Emission Rates'!#REF!)</f>
        <v>#REF!</v>
      </c>
      <c r="E2716" s="269" t="e">
        <f>IF('Unit Types - Emission Rates'!#REF!="","",'Unit Types - Emission Rates'!#REF!)</f>
        <v>#REF!</v>
      </c>
      <c r="F2716" s="269" t="e">
        <f>IF('Unit Types - Emission Rates'!#REF!="","",'Unit Types - Emission Rates'!#REF!)</f>
        <v>#REF!</v>
      </c>
      <c r="G2716" s="261"/>
      <c r="H2716" s="262"/>
      <c r="I2716" s="259"/>
    </row>
    <row r="2717" spans="1:9" x14ac:dyDescent="0.2">
      <c r="A2717" s="265" t="s">
        <v>433</v>
      </c>
      <c r="B2717" s="269" t="e">
        <f>IF('Unit Types - Emission Rates'!#REF!=0,"",'Unit Types - Emission Rates'!#REF!)</f>
        <v>#REF!</v>
      </c>
      <c r="C2717" s="269" t="e">
        <f>IF('Unit Types - Emission Rates'!#REF!=0,"",'Unit Types - Emission Rates'!#REF!)</f>
        <v>#REF!</v>
      </c>
      <c r="D2717" s="269" t="e">
        <f>IF('Unit Types - Emission Rates'!#REF!=0,"",'Unit Types - Emission Rates'!#REF!)</f>
        <v>#REF!</v>
      </c>
      <c r="E2717" s="269" t="e">
        <f>IF('Unit Types - Emission Rates'!#REF!="","",'Unit Types - Emission Rates'!#REF!)</f>
        <v>#REF!</v>
      </c>
      <c r="F2717" s="269" t="e">
        <f>IF('Unit Types - Emission Rates'!#REF!="","",'Unit Types - Emission Rates'!#REF!)</f>
        <v>#REF!</v>
      </c>
      <c r="G2717" s="261"/>
      <c r="H2717" s="262"/>
      <c r="I2717" s="259"/>
    </row>
    <row r="2718" spans="1:9" x14ac:dyDescent="0.2">
      <c r="A2718" s="265" t="s">
        <v>433</v>
      </c>
      <c r="B2718" s="269" t="e">
        <f>IF('Unit Types - Emission Rates'!#REF!=0,"",'Unit Types - Emission Rates'!#REF!)</f>
        <v>#REF!</v>
      </c>
      <c r="C2718" s="269" t="e">
        <f>IF('Unit Types - Emission Rates'!#REF!=0,"",'Unit Types - Emission Rates'!#REF!)</f>
        <v>#REF!</v>
      </c>
      <c r="D2718" s="269" t="e">
        <f>IF('Unit Types - Emission Rates'!#REF!=0,"",'Unit Types - Emission Rates'!#REF!)</f>
        <v>#REF!</v>
      </c>
      <c r="E2718" s="269" t="e">
        <f>IF('Unit Types - Emission Rates'!#REF!="","",'Unit Types - Emission Rates'!#REF!)</f>
        <v>#REF!</v>
      </c>
      <c r="F2718" s="269" t="e">
        <f>IF('Unit Types - Emission Rates'!#REF!="","",'Unit Types - Emission Rates'!#REF!)</f>
        <v>#REF!</v>
      </c>
      <c r="G2718" s="261"/>
      <c r="H2718" s="262"/>
      <c r="I2718" s="259"/>
    </row>
    <row r="2719" spans="1:9" x14ac:dyDescent="0.2">
      <c r="A2719" s="265" t="s">
        <v>433</v>
      </c>
      <c r="B2719" s="269" t="e">
        <f>IF('Unit Types - Emission Rates'!#REF!=0,"",'Unit Types - Emission Rates'!#REF!)</f>
        <v>#REF!</v>
      </c>
      <c r="C2719" s="269" t="e">
        <f>IF('Unit Types - Emission Rates'!#REF!=0,"",'Unit Types - Emission Rates'!#REF!)</f>
        <v>#REF!</v>
      </c>
      <c r="D2719" s="269" t="e">
        <f>IF('Unit Types - Emission Rates'!#REF!=0,"",'Unit Types - Emission Rates'!#REF!)</f>
        <v>#REF!</v>
      </c>
      <c r="E2719" s="269" t="e">
        <f>IF('Unit Types - Emission Rates'!#REF!="","",'Unit Types - Emission Rates'!#REF!)</f>
        <v>#REF!</v>
      </c>
      <c r="F2719" s="269" t="e">
        <f>IF('Unit Types - Emission Rates'!#REF!="","",'Unit Types - Emission Rates'!#REF!)</f>
        <v>#REF!</v>
      </c>
      <c r="G2719" s="261"/>
      <c r="H2719" s="262"/>
      <c r="I2719" s="259"/>
    </row>
    <row r="2720" spans="1:9" x14ac:dyDescent="0.2">
      <c r="A2720" s="265" t="s">
        <v>433</v>
      </c>
      <c r="B2720" s="269" t="e">
        <f>IF('Unit Types - Emission Rates'!#REF!=0,"",'Unit Types - Emission Rates'!#REF!)</f>
        <v>#REF!</v>
      </c>
      <c r="C2720" s="269" t="e">
        <f>IF('Unit Types - Emission Rates'!#REF!=0,"",'Unit Types - Emission Rates'!#REF!)</f>
        <v>#REF!</v>
      </c>
      <c r="D2720" s="269" t="e">
        <f>IF('Unit Types - Emission Rates'!#REF!=0,"",'Unit Types - Emission Rates'!#REF!)</f>
        <v>#REF!</v>
      </c>
      <c r="E2720" s="269" t="e">
        <f>IF('Unit Types - Emission Rates'!#REF!="","",'Unit Types - Emission Rates'!#REF!)</f>
        <v>#REF!</v>
      </c>
      <c r="F2720" s="269" t="e">
        <f>IF('Unit Types - Emission Rates'!#REF!="","",'Unit Types - Emission Rates'!#REF!)</f>
        <v>#REF!</v>
      </c>
      <c r="G2720" s="261"/>
      <c r="H2720" s="262"/>
      <c r="I2720" s="259"/>
    </row>
    <row r="2721" spans="1:9" x14ac:dyDescent="0.2">
      <c r="A2721" s="265" t="s">
        <v>433</v>
      </c>
      <c r="B2721" s="269" t="e">
        <f>IF('Unit Types - Emission Rates'!#REF!=0,"",'Unit Types - Emission Rates'!#REF!)</f>
        <v>#REF!</v>
      </c>
      <c r="C2721" s="269" t="e">
        <f>IF('Unit Types - Emission Rates'!#REF!=0,"",'Unit Types - Emission Rates'!#REF!)</f>
        <v>#REF!</v>
      </c>
      <c r="D2721" s="269" t="e">
        <f>IF('Unit Types - Emission Rates'!#REF!=0,"",'Unit Types - Emission Rates'!#REF!)</f>
        <v>#REF!</v>
      </c>
      <c r="E2721" s="269" t="e">
        <f>IF('Unit Types - Emission Rates'!#REF!="","",'Unit Types - Emission Rates'!#REF!)</f>
        <v>#REF!</v>
      </c>
      <c r="F2721" s="269" t="e">
        <f>IF('Unit Types - Emission Rates'!#REF!="","",'Unit Types - Emission Rates'!#REF!)</f>
        <v>#REF!</v>
      </c>
      <c r="G2721" s="261"/>
      <c r="H2721" s="262"/>
      <c r="I2721" s="259"/>
    </row>
    <row r="2722" spans="1:9" x14ac:dyDescent="0.2">
      <c r="A2722" s="265" t="s">
        <v>433</v>
      </c>
      <c r="B2722" s="269" t="e">
        <f>IF('Unit Types - Emission Rates'!#REF!=0,"",'Unit Types - Emission Rates'!#REF!)</f>
        <v>#REF!</v>
      </c>
      <c r="C2722" s="269" t="e">
        <f>IF('Unit Types - Emission Rates'!#REF!=0,"",'Unit Types - Emission Rates'!#REF!)</f>
        <v>#REF!</v>
      </c>
      <c r="D2722" s="269" t="e">
        <f>IF('Unit Types - Emission Rates'!#REF!=0,"",'Unit Types - Emission Rates'!#REF!)</f>
        <v>#REF!</v>
      </c>
      <c r="E2722" s="269" t="e">
        <f>IF('Unit Types - Emission Rates'!#REF!="","",'Unit Types - Emission Rates'!#REF!)</f>
        <v>#REF!</v>
      </c>
      <c r="F2722" s="269" t="e">
        <f>IF('Unit Types - Emission Rates'!#REF!="","",'Unit Types - Emission Rates'!#REF!)</f>
        <v>#REF!</v>
      </c>
      <c r="G2722" s="261"/>
      <c r="H2722" s="262"/>
      <c r="I2722" s="259"/>
    </row>
    <row r="2723" spans="1:9" x14ac:dyDescent="0.2">
      <c r="A2723" s="265" t="s">
        <v>433</v>
      </c>
      <c r="B2723" s="269" t="e">
        <f>IF('Unit Types - Emission Rates'!#REF!=0,"",'Unit Types - Emission Rates'!#REF!)</f>
        <v>#REF!</v>
      </c>
      <c r="C2723" s="269" t="e">
        <f>IF('Unit Types - Emission Rates'!#REF!=0,"",'Unit Types - Emission Rates'!#REF!)</f>
        <v>#REF!</v>
      </c>
      <c r="D2723" s="269" t="e">
        <f>IF('Unit Types - Emission Rates'!#REF!=0,"",'Unit Types - Emission Rates'!#REF!)</f>
        <v>#REF!</v>
      </c>
      <c r="E2723" s="269" t="e">
        <f>IF('Unit Types - Emission Rates'!#REF!="","",'Unit Types - Emission Rates'!#REF!)</f>
        <v>#REF!</v>
      </c>
      <c r="F2723" s="269" t="e">
        <f>IF('Unit Types - Emission Rates'!#REF!="","",'Unit Types - Emission Rates'!#REF!)</f>
        <v>#REF!</v>
      </c>
      <c r="G2723" s="261"/>
      <c r="H2723" s="262"/>
      <c r="I2723" s="259"/>
    </row>
    <row r="2724" spans="1:9" x14ac:dyDescent="0.2">
      <c r="A2724" s="265" t="s">
        <v>433</v>
      </c>
      <c r="B2724" s="269" t="e">
        <f>IF('Unit Types - Emission Rates'!#REF!=0,"",'Unit Types - Emission Rates'!#REF!)</f>
        <v>#REF!</v>
      </c>
      <c r="C2724" s="269" t="e">
        <f>IF('Unit Types - Emission Rates'!#REF!=0,"",'Unit Types - Emission Rates'!#REF!)</f>
        <v>#REF!</v>
      </c>
      <c r="D2724" s="269" t="e">
        <f>IF('Unit Types - Emission Rates'!#REF!=0,"",'Unit Types - Emission Rates'!#REF!)</f>
        <v>#REF!</v>
      </c>
      <c r="E2724" s="269" t="e">
        <f>IF('Unit Types - Emission Rates'!#REF!="","",'Unit Types - Emission Rates'!#REF!)</f>
        <v>#REF!</v>
      </c>
      <c r="F2724" s="269" t="e">
        <f>IF('Unit Types - Emission Rates'!#REF!="","",'Unit Types - Emission Rates'!#REF!)</f>
        <v>#REF!</v>
      </c>
      <c r="G2724" s="261"/>
      <c r="H2724" s="262"/>
      <c r="I2724" s="259"/>
    </row>
    <row r="2725" spans="1:9" x14ac:dyDescent="0.2">
      <c r="A2725" s="265" t="s">
        <v>433</v>
      </c>
      <c r="B2725" s="269" t="e">
        <f>IF('Unit Types - Emission Rates'!#REF!=0,"",'Unit Types - Emission Rates'!#REF!)</f>
        <v>#REF!</v>
      </c>
      <c r="C2725" s="269" t="e">
        <f>IF('Unit Types - Emission Rates'!#REF!=0,"",'Unit Types - Emission Rates'!#REF!)</f>
        <v>#REF!</v>
      </c>
      <c r="D2725" s="269" t="e">
        <f>IF('Unit Types - Emission Rates'!#REF!=0,"",'Unit Types - Emission Rates'!#REF!)</f>
        <v>#REF!</v>
      </c>
      <c r="E2725" s="269" t="e">
        <f>IF('Unit Types - Emission Rates'!#REF!="","",'Unit Types - Emission Rates'!#REF!)</f>
        <v>#REF!</v>
      </c>
      <c r="F2725" s="269" t="e">
        <f>IF('Unit Types - Emission Rates'!#REF!="","",'Unit Types - Emission Rates'!#REF!)</f>
        <v>#REF!</v>
      </c>
      <c r="G2725" s="261"/>
      <c r="H2725" s="262"/>
      <c r="I2725" s="259"/>
    </row>
    <row r="2726" spans="1:9" x14ac:dyDescent="0.2">
      <c r="A2726" s="265" t="s">
        <v>433</v>
      </c>
      <c r="B2726" s="269" t="e">
        <f>IF('Unit Types - Emission Rates'!#REF!=0,"",'Unit Types - Emission Rates'!#REF!)</f>
        <v>#REF!</v>
      </c>
      <c r="C2726" s="269" t="e">
        <f>IF('Unit Types - Emission Rates'!#REF!=0,"",'Unit Types - Emission Rates'!#REF!)</f>
        <v>#REF!</v>
      </c>
      <c r="D2726" s="269" t="e">
        <f>IF('Unit Types - Emission Rates'!#REF!=0,"",'Unit Types - Emission Rates'!#REF!)</f>
        <v>#REF!</v>
      </c>
      <c r="E2726" s="269" t="e">
        <f>IF('Unit Types - Emission Rates'!#REF!="","",'Unit Types - Emission Rates'!#REF!)</f>
        <v>#REF!</v>
      </c>
      <c r="F2726" s="269" t="e">
        <f>IF('Unit Types - Emission Rates'!#REF!="","",'Unit Types - Emission Rates'!#REF!)</f>
        <v>#REF!</v>
      </c>
      <c r="G2726" s="261"/>
      <c r="H2726" s="262"/>
      <c r="I2726" s="259"/>
    </row>
    <row r="2727" spans="1:9" x14ac:dyDescent="0.2">
      <c r="A2727" s="265" t="s">
        <v>433</v>
      </c>
      <c r="B2727" s="269" t="e">
        <f>IF('Unit Types - Emission Rates'!#REF!=0,"",'Unit Types - Emission Rates'!#REF!)</f>
        <v>#REF!</v>
      </c>
      <c r="C2727" s="269" t="e">
        <f>IF('Unit Types - Emission Rates'!#REF!=0,"",'Unit Types - Emission Rates'!#REF!)</f>
        <v>#REF!</v>
      </c>
      <c r="D2727" s="269" t="e">
        <f>IF('Unit Types - Emission Rates'!#REF!=0,"",'Unit Types - Emission Rates'!#REF!)</f>
        <v>#REF!</v>
      </c>
      <c r="E2727" s="269" t="e">
        <f>IF('Unit Types - Emission Rates'!#REF!="","",'Unit Types - Emission Rates'!#REF!)</f>
        <v>#REF!</v>
      </c>
      <c r="F2727" s="269" t="e">
        <f>IF('Unit Types - Emission Rates'!#REF!="","",'Unit Types - Emission Rates'!#REF!)</f>
        <v>#REF!</v>
      </c>
      <c r="G2727" s="261"/>
      <c r="H2727" s="262"/>
      <c r="I2727" s="259"/>
    </row>
    <row r="2728" spans="1:9" x14ac:dyDescent="0.2">
      <c r="A2728" s="265" t="s">
        <v>433</v>
      </c>
      <c r="B2728" s="269" t="e">
        <f>IF('Unit Types - Emission Rates'!#REF!=0,"",'Unit Types - Emission Rates'!#REF!)</f>
        <v>#REF!</v>
      </c>
      <c r="C2728" s="269" t="e">
        <f>IF('Unit Types - Emission Rates'!#REF!=0,"",'Unit Types - Emission Rates'!#REF!)</f>
        <v>#REF!</v>
      </c>
      <c r="D2728" s="269" t="e">
        <f>IF('Unit Types - Emission Rates'!#REF!=0,"",'Unit Types - Emission Rates'!#REF!)</f>
        <v>#REF!</v>
      </c>
      <c r="E2728" s="269" t="e">
        <f>IF('Unit Types - Emission Rates'!#REF!="","",'Unit Types - Emission Rates'!#REF!)</f>
        <v>#REF!</v>
      </c>
      <c r="F2728" s="269" t="e">
        <f>IF('Unit Types - Emission Rates'!#REF!="","",'Unit Types - Emission Rates'!#REF!)</f>
        <v>#REF!</v>
      </c>
      <c r="G2728" s="261"/>
      <c r="H2728" s="262"/>
      <c r="I2728" s="259"/>
    </row>
    <row r="2729" spans="1:9" x14ac:dyDescent="0.2">
      <c r="A2729" s="265" t="s">
        <v>433</v>
      </c>
      <c r="B2729" s="269" t="e">
        <f>IF('Unit Types - Emission Rates'!#REF!=0,"",'Unit Types - Emission Rates'!#REF!)</f>
        <v>#REF!</v>
      </c>
      <c r="C2729" s="269" t="e">
        <f>IF('Unit Types - Emission Rates'!#REF!=0,"",'Unit Types - Emission Rates'!#REF!)</f>
        <v>#REF!</v>
      </c>
      <c r="D2729" s="269" t="e">
        <f>IF('Unit Types - Emission Rates'!#REF!=0,"",'Unit Types - Emission Rates'!#REF!)</f>
        <v>#REF!</v>
      </c>
      <c r="E2729" s="269" t="e">
        <f>IF('Unit Types - Emission Rates'!#REF!="","",'Unit Types - Emission Rates'!#REF!)</f>
        <v>#REF!</v>
      </c>
      <c r="F2729" s="269" t="e">
        <f>IF('Unit Types - Emission Rates'!#REF!="","",'Unit Types - Emission Rates'!#REF!)</f>
        <v>#REF!</v>
      </c>
      <c r="G2729" s="261"/>
      <c r="H2729" s="262"/>
      <c r="I2729" s="259"/>
    </row>
    <row r="2730" spans="1:9" x14ac:dyDescent="0.2">
      <c r="A2730" s="265" t="s">
        <v>433</v>
      </c>
      <c r="B2730" s="269" t="e">
        <f>IF('Unit Types - Emission Rates'!#REF!=0,"",'Unit Types - Emission Rates'!#REF!)</f>
        <v>#REF!</v>
      </c>
      <c r="C2730" s="269" t="e">
        <f>IF('Unit Types - Emission Rates'!#REF!=0,"",'Unit Types - Emission Rates'!#REF!)</f>
        <v>#REF!</v>
      </c>
      <c r="D2730" s="269" t="e">
        <f>IF('Unit Types - Emission Rates'!#REF!=0,"",'Unit Types - Emission Rates'!#REF!)</f>
        <v>#REF!</v>
      </c>
      <c r="E2730" s="269" t="e">
        <f>IF('Unit Types - Emission Rates'!#REF!="","",'Unit Types - Emission Rates'!#REF!)</f>
        <v>#REF!</v>
      </c>
      <c r="F2730" s="269" t="e">
        <f>IF('Unit Types - Emission Rates'!#REF!="","",'Unit Types - Emission Rates'!#REF!)</f>
        <v>#REF!</v>
      </c>
      <c r="G2730" s="261"/>
      <c r="H2730" s="262"/>
      <c r="I2730" s="259"/>
    </row>
    <row r="2731" spans="1:9" x14ac:dyDescent="0.2">
      <c r="A2731" s="265" t="s">
        <v>433</v>
      </c>
      <c r="B2731" s="269" t="e">
        <f>IF('Unit Types - Emission Rates'!#REF!=0,"",'Unit Types - Emission Rates'!#REF!)</f>
        <v>#REF!</v>
      </c>
      <c r="C2731" s="269" t="e">
        <f>IF('Unit Types - Emission Rates'!#REF!=0,"",'Unit Types - Emission Rates'!#REF!)</f>
        <v>#REF!</v>
      </c>
      <c r="D2731" s="269" t="e">
        <f>IF('Unit Types - Emission Rates'!#REF!=0,"",'Unit Types - Emission Rates'!#REF!)</f>
        <v>#REF!</v>
      </c>
      <c r="E2731" s="269" t="e">
        <f>IF('Unit Types - Emission Rates'!#REF!="","",'Unit Types - Emission Rates'!#REF!)</f>
        <v>#REF!</v>
      </c>
      <c r="F2731" s="269" t="e">
        <f>IF('Unit Types - Emission Rates'!#REF!="","",'Unit Types - Emission Rates'!#REF!)</f>
        <v>#REF!</v>
      </c>
      <c r="G2731" s="261"/>
      <c r="H2731" s="262"/>
      <c r="I2731" s="259"/>
    </row>
    <row r="2732" spans="1:9" x14ac:dyDescent="0.2">
      <c r="A2732" s="265" t="s">
        <v>433</v>
      </c>
      <c r="B2732" s="269" t="e">
        <f>IF('Unit Types - Emission Rates'!#REF!=0,"",'Unit Types - Emission Rates'!#REF!)</f>
        <v>#REF!</v>
      </c>
      <c r="C2732" s="269" t="e">
        <f>IF('Unit Types - Emission Rates'!#REF!=0,"",'Unit Types - Emission Rates'!#REF!)</f>
        <v>#REF!</v>
      </c>
      <c r="D2732" s="269" t="e">
        <f>IF('Unit Types - Emission Rates'!#REF!=0,"",'Unit Types - Emission Rates'!#REF!)</f>
        <v>#REF!</v>
      </c>
      <c r="E2732" s="269" t="e">
        <f>IF('Unit Types - Emission Rates'!#REF!="","",'Unit Types - Emission Rates'!#REF!)</f>
        <v>#REF!</v>
      </c>
      <c r="F2732" s="269" t="e">
        <f>IF('Unit Types - Emission Rates'!#REF!="","",'Unit Types - Emission Rates'!#REF!)</f>
        <v>#REF!</v>
      </c>
      <c r="G2732" s="261"/>
      <c r="H2732" s="262"/>
      <c r="I2732" s="259"/>
    </row>
    <row r="2733" spans="1:9" x14ac:dyDescent="0.2">
      <c r="A2733" s="265" t="s">
        <v>433</v>
      </c>
      <c r="B2733" s="269" t="e">
        <f>IF('Unit Types - Emission Rates'!#REF!=0,"",'Unit Types - Emission Rates'!#REF!)</f>
        <v>#REF!</v>
      </c>
      <c r="C2733" s="269" t="e">
        <f>IF('Unit Types - Emission Rates'!#REF!=0,"",'Unit Types - Emission Rates'!#REF!)</f>
        <v>#REF!</v>
      </c>
      <c r="D2733" s="269" t="e">
        <f>IF('Unit Types - Emission Rates'!#REF!=0,"",'Unit Types - Emission Rates'!#REF!)</f>
        <v>#REF!</v>
      </c>
      <c r="E2733" s="269" t="e">
        <f>IF('Unit Types - Emission Rates'!#REF!="","",'Unit Types - Emission Rates'!#REF!)</f>
        <v>#REF!</v>
      </c>
      <c r="F2733" s="269" t="e">
        <f>IF('Unit Types - Emission Rates'!#REF!="","",'Unit Types - Emission Rates'!#REF!)</f>
        <v>#REF!</v>
      </c>
      <c r="G2733" s="261"/>
      <c r="H2733" s="262"/>
      <c r="I2733" s="259"/>
    </row>
    <row r="2734" spans="1:9" x14ac:dyDescent="0.2">
      <c r="A2734" s="265" t="s">
        <v>433</v>
      </c>
      <c r="B2734" s="269" t="e">
        <f>IF('Unit Types - Emission Rates'!#REF!=0,"",'Unit Types - Emission Rates'!#REF!)</f>
        <v>#REF!</v>
      </c>
      <c r="C2734" s="269" t="e">
        <f>IF('Unit Types - Emission Rates'!#REF!=0,"",'Unit Types - Emission Rates'!#REF!)</f>
        <v>#REF!</v>
      </c>
      <c r="D2734" s="269" t="e">
        <f>IF('Unit Types - Emission Rates'!#REF!=0,"",'Unit Types - Emission Rates'!#REF!)</f>
        <v>#REF!</v>
      </c>
      <c r="E2734" s="269" t="e">
        <f>IF('Unit Types - Emission Rates'!#REF!="","",'Unit Types - Emission Rates'!#REF!)</f>
        <v>#REF!</v>
      </c>
      <c r="F2734" s="269" t="e">
        <f>IF('Unit Types - Emission Rates'!#REF!="","",'Unit Types - Emission Rates'!#REF!)</f>
        <v>#REF!</v>
      </c>
      <c r="G2734" s="261"/>
      <c r="H2734" s="262"/>
      <c r="I2734" s="259"/>
    </row>
    <row r="2735" spans="1:9" x14ac:dyDescent="0.2">
      <c r="A2735" s="265" t="s">
        <v>433</v>
      </c>
      <c r="B2735" s="269" t="e">
        <f>IF('Unit Types - Emission Rates'!#REF!=0,"",'Unit Types - Emission Rates'!#REF!)</f>
        <v>#REF!</v>
      </c>
      <c r="C2735" s="269" t="e">
        <f>IF('Unit Types - Emission Rates'!#REF!=0,"",'Unit Types - Emission Rates'!#REF!)</f>
        <v>#REF!</v>
      </c>
      <c r="D2735" s="269" t="e">
        <f>IF('Unit Types - Emission Rates'!#REF!=0,"",'Unit Types - Emission Rates'!#REF!)</f>
        <v>#REF!</v>
      </c>
      <c r="E2735" s="269" t="e">
        <f>IF('Unit Types - Emission Rates'!#REF!="","",'Unit Types - Emission Rates'!#REF!)</f>
        <v>#REF!</v>
      </c>
      <c r="F2735" s="269" t="e">
        <f>IF('Unit Types - Emission Rates'!#REF!="","",'Unit Types - Emission Rates'!#REF!)</f>
        <v>#REF!</v>
      </c>
      <c r="G2735" s="261"/>
      <c r="H2735" s="262"/>
      <c r="I2735" s="259"/>
    </row>
    <row r="2736" spans="1:9" x14ac:dyDescent="0.2">
      <c r="A2736" s="265" t="s">
        <v>433</v>
      </c>
      <c r="B2736" s="269" t="e">
        <f>IF('Unit Types - Emission Rates'!#REF!=0,"",'Unit Types - Emission Rates'!#REF!)</f>
        <v>#REF!</v>
      </c>
      <c r="C2736" s="269" t="e">
        <f>IF('Unit Types - Emission Rates'!#REF!=0,"",'Unit Types - Emission Rates'!#REF!)</f>
        <v>#REF!</v>
      </c>
      <c r="D2736" s="269" t="e">
        <f>IF('Unit Types - Emission Rates'!#REF!=0,"",'Unit Types - Emission Rates'!#REF!)</f>
        <v>#REF!</v>
      </c>
      <c r="E2736" s="269" t="e">
        <f>IF('Unit Types - Emission Rates'!#REF!="","",'Unit Types - Emission Rates'!#REF!)</f>
        <v>#REF!</v>
      </c>
      <c r="F2736" s="269" t="e">
        <f>IF('Unit Types - Emission Rates'!#REF!="","",'Unit Types - Emission Rates'!#REF!)</f>
        <v>#REF!</v>
      </c>
      <c r="G2736" s="261"/>
      <c r="H2736" s="262"/>
      <c r="I2736" s="259"/>
    </row>
    <row r="2737" spans="1:9" x14ac:dyDescent="0.2">
      <c r="A2737" s="265" t="s">
        <v>433</v>
      </c>
      <c r="B2737" s="269" t="e">
        <f>IF('Unit Types - Emission Rates'!#REF!=0,"",'Unit Types - Emission Rates'!#REF!)</f>
        <v>#REF!</v>
      </c>
      <c r="C2737" s="269" t="e">
        <f>IF('Unit Types - Emission Rates'!#REF!=0,"",'Unit Types - Emission Rates'!#REF!)</f>
        <v>#REF!</v>
      </c>
      <c r="D2737" s="269" t="e">
        <f>IF('Unit Types - Emission Rates'!#REF!=0,"",'Unit Types - Emission Rates'!#REF!)</f>
        <v>#REF!</v>
      </c>
      <c r="E2737" s="269" t="e">
        <f>IF('Unit Types - Emission Rates'!#REF!="","",'Unit Types - Emission Rates'!#REF!)</f>
        <v>#REF!</v>
      </c>
      <c r="F2737" s="269" t="e">
        <f>IF('Unit Types - Emission Rates'!#REF!="","",'Unit Types - Emission Rates'!#REF!)</f>
        <v>#REF!</v>
      </c>
      <c r="G2737" s="261"/>
      <c r="H2737" s="262"/>
      <c r="I2737" s="259"/>
    </row>
    <row r="2738" spans="1:9" x14ac:dyDescent="0.2">
      <c r="A2738" s="265" t="s">
        <v>433</v>
      </c>
      <c r="B2738" s="269" t="e">
        <f>IF('Unit Types - Emission Rates'!#REF!=0,"",'Unit Types - Emission Rates'!#REF!)</f>
        <v>#REF!</v>
      </c>
      <c r="C2738" s="269" t="e">
        <f>IF('Unit Types - Emission Rates'!#REF!=0,"",'Unit Types - Emission Rates'!#REF!)</f>
        <v>#REF!</v>
      </c>
      <c r="D2738" s="269" t="e">
        <f>IF('Unit Types - Emission Rates'!#REF!=0,"",'Unit Types - Emission Rates'!#REF!)</f>
        <v>#REF!</v>
      </c>
      <c r="E2738" s="269" t="e">
        <f>IF('Unit Types - Emission Rates'!#REF!="","",'Unit Types - Emission Rates'!#REF!)</f>
        <v>#REF!</v>
      </c>
      <c r="F2738" s="269" t="e">
        <f>IF('Unit Types - Emission Rates'!#REF!="","",'Unit Types - Emission Rates'!#REF!)</f>
        <v>#REF!</v>
      </c>
      <c r="G2738" s="261"/>
      <c r="H2738" s="262"/>
      <c r="I2738" s="259"/>
    </row>
    <row r="2739" spans="1:9" x14ac:dyDescent="0.2">
      <c r="A2739" s="265" t="s">
        <v>433</v>
      </c>
      <c r="B2739" s="269" t="e">
        <f>IF('Unit Types - Emission Rates'!#REF!=0,"",'Unit Types - Emission Rates'!#REF!)</f>
        <v>#REF!</v>
      </c>
      <c r="C2739" s="269" t="e">
        <f>IF('Unit Types - Emission Rates'!#REF!=0,"",'Unit Types - Emission Rates'!#REF!)</f>
        <v>#REF!</v>
      </c>
      <c r="D2739" s="269" t="e">
        <f>IF('Unit Types - Emission Rates'!#REF!=0,"",'Unit Types - Emission Rates'!#REF!)</f>
        <v>#REF!</v>
      </c>
      <c r="E2739" s="269" t="e">
        <f>IF('Unit Types - Emission Rates'!#REF!="","",'Unit Types - Emission Rates'!#REF!)</f>
        <v>#REF!</v>
      </c>
      <c r="F2739" s="269" t="e">
        <f>IF('Unit Types - Emission Rates'!#REF!="","",'Unit Types - Emission Rates'!#REF!)</f>
        <v>#REF!</v>
      </c>
      <c r="G2739" s="261"/>
      <c r="H2739" s="262"/>
      <c r="I2739" s="259"/>
    </row>
    <row r="2740" spans="1:9" x14ac:dyDescent="0.2">
      <c r="A2740" s="265" t="s">
        <v>433</v>
      </c>
      <c r="B2740" s="269" t="e">
        <f>IF('Unit Types - Emission Rates'!#REF!=0,"",'Unit Types - Emission Rates'!#REF!)</f>
        <v>#REF!</v>
      </c>
      <c r="C2740" s="269" t="e">
        <f>IF('Unit Types - Emission Rates'!#REF!=0,"",'Unit Types - Emission Rates'!#REF!)</f>
        <v>#REF!</v>
      </c>
      <c r="D2740" s="269" t="e">
        <f>IF('Unit Types - Emission Rates'!#REF!=0,"",'Unit Types - Emission Rates'!#REF!)</f>
        <v>#REF!</v>
      </c>
      <c r="E2740" s="269" t="e">
        <f>IF('Unit Types - Emission Rates'!#REF!="","",'Unit Types - Emission Rates'!#REF!)</f>
        <v>#REF!</v>
      </c>
      <c r="F2740" s="269" t="e">
        <f>IF('Unit Types - Emission Rates'!#REF!="","",'Unit Types - Emission Rates'!#REF!)</f>
        <v>#REF!</v>
      </c>
      <c r="G2740" s="261"/>
      <c r="H2740" s="262"/>
      <c r="I2740" s="259"/>
    </row>
    <row r="2741" spans="1:9" x14ac:dyDescent="0.2">
      <c r="A2741" s="265" t="s">
        <v>433</v>
      </c>
      <c r="B2741" s="269" t="e">
        <f>IF('Unit Types - Emission Rates'!#REF!=0,"",'Unit Types - Emission Rates'!#REF!)</f>
        <v>#REF!</v>
      </c>
      <c r="C2741" s="269" t="e">
        <f>IF('Unit Types - Emission Rates'!#REF!=0,"",'Unit Types - Emission Rates'!#REF!)</f>
        <v>#REF!</v>
      </c>
      <c r="D2741" s="269" t="e">
        <f>IF('Unit Types - Emission Rates'!#REF!=0,"",'Unit Types - Emission Rates'!#REF!)</f>
        <v>#REF!</v>
      </c>
      <c r="E2741" s="269" t="e">
        <f>IF('Unit Types - Emission Rates'!#REF!="","",'Unit Types - Emission Rates'!#REF!)</f>
        <v>#REF!</v>
      </c>
      <c r="F2741" s="269" t="e">
        <f>IF('Unit Types - Emission Rates'!#REF!="","",'Unit Types - Emission Rates'!#REF!)</f>
        <v>#REF!</v>
      </c>
      <c r="G2741" s="261"/>
      <c r="H2741" s="262"/>
      <c r="I2741" s="259"/>
    </row>
    <row r="2742" spans="1:9" x14ac:dyDescent="0.2">
      <c r="A2742" s="265" t="s">
        <v>433</v>
      </c>
      <c r="B2742" s="269" t="e">
        <f>IF('Unit Types - Emission Rates'!#REF!=0,"",'Unit Types - Emission Rates'!#REF!)</f>
        <v>#REF!</v>
      </c>
      <c r="C2742" s="269" t="e">
        <f>IF('Unit Types - Emission Rates'!#REF!=0,"",'Unit Types - Emission Rates'!#REF!)</f>
        <v>#REF!</v>
      </c>
      <c r="D2742" s="269" t="e">
        <f>IF('Unit Types - Emission Rates'!#REF!=0,"",'Unit Types - Emission Rates'!#REF!)</f>
        <v>#REF!</v>
      </c>
      <c r="E2742" s="269" t="e">
        <f>IF('Unit Types - Emission Rates'!#REF!="","",'Unit Types - Emission Rates'!#REF!)</f>
        <v>#REF!</v>
      </c>
      <c r="F2742" s="269" t="e">
        <f>IF('Unit Types - Emission Rates'!#REF!="","",'Unit Types - Emission Rates'!#REF!)</f>
        <v>#REF!</v>
      </c>
      <c r="G2742" s="261"/>
      <c r="H2742" s="262"/>
      <c r="I2742" s="259"/>
    </row>
    <row r="2743" spans="1:9" x14ac:dyDescent="0.2">
      <c r="A2743" s="265" t="s">
        <v>433</v>
      </c>
      <c r="B2743" s="269" t="e">
        <f>IF('Unit Types - Emission Rates'!#REF!=0,"",'Unit Types - Emission Rates'!#REF!)</f>
        <v>#REF!</v>
      </c>
      <c r="C2743" s="269" t="e">
        <f>IF('Unit Types - Emission Rates'!#REF!=0,"",'Unit Types - Emission Rates'!#REF!)</f>
        <v>#REF!</v>
      </c>
      <c r="D2743" s="269" t="e">
        <f>IF('Unit Types - Emission Rates'!#REF!=0,"",'Unit Types - Emission Rates'!#REF!)</f>
        <v>#REF!</v>
      </c>
      <c r="E2743" s="269" t="e">
        <f>IF('Unit Types - Emission Rates'!#REF!="","",'Unit Types - Emission Rates'!#REF!)</f>
        <v>#REF!</v>
      </c>
      <c r="F2743" s="269" t="e">
        <f>IF('Unit Types - Emission Rates'!#REF!="","",'Unit Types - Emission Rates'!#REF!)</f>
        <v>#REF!</v>
      </c>
      <c r="G2743" s="261"/>
      <c r="H2743" s="262"/>
      <c r="I2743" s="259"/>
    </row>
    <row r="2744" spans="1:9" x14ac:dyDescent="0.2">
      <c r="A2744" s="265" t="s">
        <v>433</v>
      </c>
      <c r="B2744" s="269" t="e">
        <f>IF('Unit Types - Emission Rates'!#REF!=0,"",'Unit Types - Emission Rates'!#REF!)</f>
        <v>#REF!</v>
      </c>
      <c r="C2744" s="269" t="e">
        <f>IF('Unit Types - Emission Rates'!#REF!=0,"",'Unit Types - Emission Rates'!#REF!)</f>
        <v>#REF!</v>
      </c>
      <c r="D2744" s="269" t="e">
        <f>IF('Unit Types - Emission Rates'!#REF!=0,"",'Unit Types - Emission Rates'!#REF!)</f>
        <v>#REF!</v>
      </c>
      <c r="E2744" s="269" t="e">
        <f>IF('Unit Types - Emission Rates'!#REF!="","",'Unit Types - Emission Rates'!#REF!)</f>
        <v>#REF!</v>
      </c>
      <c r="F2744" s="269" t="e">
        <f>IF('Unit Types - Emission Rates'!#REF!="","",'Unit Types - Emission Rates'!#REF!)</f>
        <v>#REF!</v>
      </c>
      <c r="G2744" s="261"/>
      <c r="H2744" s="262"/>
      <c r="I2744" s="259"/>
    </row>
    <row r="2745" spans="1:9" x14ac:dyDescent="0.2">
      <c r="A2745" s="265" t="s">
        <v>433</v>
      </c>
      <c r="B2745" s="269" t="e">
        <f>IF('Unit Types - Emission Rates'!#REF!=0,"",'Unit Types - Emission Rates'!#REF!)</f>
        <v>#REF!</v>
      </c>
      <c r="C2745" s="269" t="e">
        <f>IF('Unit Types - Emission Rates'!#REF!=0,"",'Unit Types - Emission Rates'!#REF!)</f>
        <v>#REF!</v>
      </c>
      <c r="D2745" s="269" t="e">
        <f>IF('Unit Types - Emission Rates'!#REF!=0,"",'Unit Types - Emission Rates'!#REF!)</f>
        <v>#REF!</v>
      </c>
      <c r="E2745" s="269" t="e">
        <f>IF('Unit Types - Emission Rates'!#REF!="","",'Unit Types - Emission Rates'!#REF!)</f>
        <v>#REF!</v>
      </c>
      <c r="F2745" s="269" t="e">
        <f>IF('Unit Types - Emission Rates'!#REF!="","",'Unit Types - Emission Rates'!#REF!)</f>
        <v>#REF!</v>
      </c>
      <c r="G2745" s="261"/>
      <c r="H2745" s="262"/>
      <c r="I2745" s="259"/>
    </row>
    <row r="2746" spans="1:9" x14ac:dyDescent="0.2">
      <c r="A2746" s="265" t="s">
        <v>433</v>
      </c>
      <c r="B2746" s="269" t="e">
        <f>IF('Unit Types - Emission Rates'!#REF!=0,"",'Unit Types - Emission Rates'!#REF!)</f>
        <v>#REF!</v>
      </c>
      <c r="C2746" s="269" t="e">
        <f>IF('Unit Types - Emission Rates'!#REF!=0,"",'Unit Types - Emission Rates'!#REF!)</f>
        <v>#REF!</v>
      </c>
      <c r="D2746" s="269" t="e">
        <f>IF('Unit Types - Emission Rates'!#REF!=0,"",'Unit Types - Emission Rates'!#REF!)</f>
        <v>#REF!</v>
      </c>
      <c r="E2746" s="269" t="e">
        <f>IF('Unit Types - Emission Rates'!#REF!="","",'Unit Types - Emission Rates'!#REF!)</f>
        <v>#REF!</v>
      </c>
      <c r="F2746" s="269" t="e">
        <f>IF('Unit Types - Emission Rates'!#REF!="","",'Unit Types - Emission Rates'!#REF!)</f>
        <v>#REF!</v>
      </c>
      <c r="G2746" s="261"/>
      <c r="H2746" s="262"/>
      <c r="I2746" s="259"/>
    </row>
    <row r="2747" spans="1:9" x14ac:dyDescent="0.2">
      <c r="A2747" s="265" t="s">
        <v>433</v>
      </c>
      <c r="B2747" s="269" t="e">
        <f>IF('Unit Types - Emission Rates'!#REF!=0,"",'Unit Types - Emission Rates'!#REF!)</f>
        <v>#REF!</v>
      </c>
      <c r="C2747" s="269" t="e">
        <f>IF('Unit Types - Emission Rates'!#REF!=0,"",'Unit Types - Emission Rates'!#REF!)</f>
        <v>#REF!</v>
      </c>
      <c r="D2747" s="269" t="e">
        <f>IF('Unit Types - Emission Rates'!#REF!=0,"",'Unit Types - Emission Rates'!#REF!)</f>
        <v>#REF!</v>
      </c>
      <c r="E2747" s="269" t="e">
        <f>IF('Unit Types - Emission Rates'!#REF!="","",'Unit Types - Emission Rates'!#REF!)</f>
        <v>#REF!</v>
      </c>
      <c r="F2747" s="269" t="e">
        <f>IF('Unit Types - Emission Rates'!#REF!="","",'Unit Types - Emission Rates'!#REF!)</f>
        <v>#REF!</v>
      </c>
      <c r="G2747" s="261"/>
      <c r="H2747" s="262"/>
      <c r="I2747" s="259"/>
    </row>
    <row r="2748" spans="1:9" x14ac:dyDescent="0.2">
      <c r="A2748" s="265" t="s">
        <v>433</v>
      </c>
      <c r="B2748" s="269" t="e">
        <f>IF('Unit Types - Emission Rates'!#REF!=0,"",'Unit Types - Emission Rates'!#REF!)</f>
        <v>#REF!</v>
      </c>
      <c r="C2748" s="269" t="e">
        <f>IF('Unit Types - Emission Rates'!#REF!=0,"",'Unit Types - Emission Rates'!#REF!)</f>
        <v>#REF!</v>
      </c>
      <c r="D2748" s="269" t="e">
        <f>IF('Unit Types - Emission Rates'!#REF!=0,"",'Unit Types - Emission Rates'!#REF!)</f>
        <v>#REF!</v>
      </c>
      <c r="E2748" s="269" t="e">
        <f>IF('Unit Types - Emission Rates'!#REF!="","",'Unit Types - Emission Rates'!#REF!)</f>
        <v>#REF!</v>
      </c>
      <c r="F2748" s="269" t="e">
        <f>IF('Unit Types - Emission Rates'!#REF!="","",'Unit Types - Emission Rates'!#REF!)</f>
        <v>#REF!</v>
      </c>
      <c r="G2748" s="261"/>
      <c r="H2748" s="262"/>
      <c r="I2748" s="259"/>
    </row>
    <row r="2749" spans="1:9" x14ac:dyDescent="0.2">
      <c r="A2749" s="265" t="s">
        <v>433</v>
      </c>
      <c r="B2749" s="269" t="e">
        <f>IF('Unit Types - Emission Rates'!#REF!=0,"",'Unit Types - Emission Rates'!#REF!)</f>
        <v>#REF!</v>
      </c>
      <c r="C2749" s="269" t="e">
        <f>IF('Unit Types - Emission Rates'!#REF!=0,"",'Unit Types - Emission Rates'!#REF!)</f>
        <v>#REF!</v>
      </c>
      <c r="D2749" s="269" t="e">
        <f>IF('Unit Types - Emission Rates'!#REF!=0,"",'Unit Types - Emission Rates'!#REF!)</f>
        <v>#REF!</v>
      </c>
      <c r="E2749" s="269" t="e">
        <f>IF('Unit Types - Emission Rates'!#REF!="","",'Unit Types - Emission Rates'!#REF!)</f>
        <v>#REF!</v>
      </c>
      <c r="F2749" s="269" t="e">
        <f>IF('Unit Types - Emission Rates'!#REF!="","",'Unit Types - Emission Rates'!#REF!)</f>
        <v>#REF!</v>
      </c>
      <c r="G2749" s="261"/>
      <c r="H2749" s="262"/>
      <c r="I2749" s="259"/>
    </row>
    <row r="2750" spans="1:9" x14ac:dyDescent="0.2">
      <c r="A2750" s="265" t="s">
        <v>433</v>
      </c>
      <c r="B2750" s="269" t="e">
        <f>IF('Unit Types - Emission Rates'!#REF!=0,"",'Unit Types - Emission Rates'!#REF!)</f>
        <v>#REF!</v>
      </c>
      <c r="C2750" s="269" t="e">
        <f>IF('Unit Types - Emission Rates'!#REF!=0,"",'Unit Types - Emission Rates'!#REF!)</f>
        <v>#REF!</v>
      </c>
      <c r="D2750" s="269" t="e">
        <f>IF('Unit Types - Emission Rates'!#REF!=0,"",'Unit Types - Emission Rates'!#REF!)</f>
        <v>#REF!</v>
      </c>
      <c r="E2750" s="269" t="e">
        <f>IF('Unit Types - Emission Rates'!#REF!="","",'Unit Types - Emission Rates'!#REF!)</f>
        <v>#REF!</v>
      </c>
      <c r="F2750" s="269" t="e">
        <f>IF('Unit Types - Emission Rates'!#REF!="","",'Unit Types - Emission Rates'!#REF!)</f>
        <v>#REF!</v>
      </c>
      <c r="G2750" s="261"/>
      <c r="H2750" s="262"/>
      <c r="I2750" s="259"/>
    </row>
    <row r="2751" spans="1:9" x14ac:dyDescent="0.2">
      <c r="A2751" s="265" t="s">
        <v>433</v>
      </c>
      <c r="B2751" s="269" t="e">
        <f>IF('Unit Types - Emission Rates'!#REF!=0,"",'Unit Types - Emission Rates'!#REF!)</f>
        <v>#REF!</v>
      </c>
      <c r="C2751" s="269" t="e">
        <f>IF('Unit Types - Emission Rates'!#REF!=0,"",'Unit Types - Emission Rates'!#REF!)</f>
        <v>#REF!</v>
      </c>
      <c r="D2751" s="269" t="e">
        <f>IF('Unit Types - Emission Rates'!#REF!=0,"",'Unit Types - Emission Rates'!#REF!)</f>
        <v>#REF!</v>
      </c>
      <c r="E2751" s="269" t="e">
        <f>IF('Unit Types - Emission Rates'!#REF!="","",'Unit Types - Emission Rates'!#REF!)</f>
        <v>#REF!</v>
      </c>
      <c r="F2751" s="269" t="e">
        <f>IF('Unit Types - Emission Rates'!#REF!="","",'Unit Types - Emission Rates'!#REF!)</f>
        <v>#REF!</v>
      </c>
      <c r="G2751" s="261"/>
      <c r="H2751" s="262"/>
      <c r="I2751" s="259"/>
    </row>
    <row r="2752" spans="1:9" x14ac:dyDescent="0.2">
      <c r="A2752" s="265" t="s">
        <v>433</v>
      </c>
      <c r="B2752" s="269" t="e">
        <f>IF('Unit Types - Emission Rates'!#REF!=0,"",'Unit Types - Emission Rates'!#REF!)</f>
        <v>#REF!</v>
      </c>
      <c r="C2752" s="269" t="e">
        <f>IF('Unit Types - Emission Rates'!#REF!=0,"",'Unit Types - Emission Rates'!#REF!)</f>
        <v>#REF!</v>
      </c>
      <c r="D2752" s="269" t="e">
        <f>IF('Unit Types - Emission Rates'!#REF!=0,"",'Unit Types - Emission Rates'!#REF!)</f>
        <v>#REF!</v>
      </c>
      <c r="E2752" s="269" t="e">
        <f>IF('Unit Types - Emission Rates'!#REF!="","",'Unit Types - Emission Rates'!#REF!)</f>
        <v>#REF!</v>
      </c>
      <c r="F2752" s="269" t="e">
        <f>IF('Unit Types - Emission Rates'!#REF!="","",'Unit Types - Emission Rates'!#REF!)</f>
        <v>#REF!</v>
      </c>
      <c r="G2752" s="261"/>
      <c r="H2752" s="262"/>
      <c r="I2752" s="259"/>
    </row>
    <row r="2753" spans="1:9" x14ac:dyDescent="0.2">
      <c r="A2753" s="265" t="s">
        <v>433</v>
      </c>
      <c r="B2753" s="269" t="e">
        <f>IF('Unit Types - Emission Rates'!#REF!=0,"",'Unit Types - Emission Rates'!#REF!)</f>
        <v>#REF!</v>
      </c>
      <c r="C2753" s="269" t="e">
        <f>IF('Unit Types - Emission Rates'!#REF!=0,"",'Unit Types - Emission Rates'!#REF!)</f>
        <v>#REF!</v>
      </c>
      <c r="D2753" s="269" t="e">
        <f>IF('Unit Types - Emission Rates'!#REF!=0,"",'Unit Types - Emission Rates'!#REF!)</f>
        <v>#REF!</v>
      </c>
      <c r="E2753" s="269" t="e">
        <f>IF('Unit Types - Emission Rates'!#REF!="","",'Unit Types - Emission Rates'!#REF!)</f>
        <v>#REF!</v>
      </c>
      <c r="F2753" s="269" t="e">
        <f>IF('Unit Types - Emission Rates'!#REF!="","",'Unit Types - Emission Rates'!#REF!)</f>
        <v>#REF!</v>
      </c>
      <c r="G2753" s="261"/>
      <c r="H2753" s="262"/>
      <c r="I2753" s="259"/>
    </row>
    <row r="2754" spans="1:9" x14ac:dyDescent="0.2">
      <c r="A2754" s="265" t="s">
        <v>433</v>
      </c>
      <c r="B2754" s="269" t="e">
        <f>IF('Unit Types - Emission Rates'!#REF!=0,"",'Unit Types - Emission Rates'!#REF!)</f>
        <v>#REF!</v>
      </c>
      <c r="C2754" s="269" t="e">
        <f>IF('Unit Types - Emission Rates'!#REF!=0,"",'Unit Types - Emission Rates'!#REF!)</f>
        <v>#REF!</v>
      </c>
      <c r="D2754" s="269" t="e">
        <f>IF('Unit Types - Emission Rates'!#REF!=0,"",'Unit Types - Emission Rates'!#REF!)</f>
        <v>#REF!</v>
      </c>
      <c r="E2754" s="269" t="e">
        <f>IF('Unit Types - Emission Rates'!#REF!="","",'Unit Types - Emission Rates'!#REF!)</f>
        <v>#REF!</v>
      </c>
      <c r="F2754" s="269" t="e">
        <f>IF('Unit Types - Emission Rates'!#REF!="","",'Unit Types - Emission Rates'!#REF!)</f>
        <v>#REF!</v>
      </c>
      <c r="G2754" s="261"/>
      <c r="H2754" s="262"/>
      <c r="I2754" s="259"/>
    </row>
    <row r="2755" spans="1:9" x14ac:dyDescent="0.2">
      <c r="A2755" s="265" t="s">
        <v>433</v>
      </c>
      <c r="B2755" s="269" t="e">
        <f>IF('Unit Types - Emission Rates'!#REF!=0,"",'Unit Types - Emission Rates'!#REF!)</f>
        <v>#REF!</v>
      </c>
      <c r="C2755" s="269" t="e">
        <f>IF('Unit Types - Emission Rates'!#REF!=0,"",'Unit Types - Emission Rates'!#REF!)</f>
        <v>#REF!</v>
      </c>
      <c r="D2755" s="269" t="e">
        <f>IF('Unit Types - Emission Rates'!#REF!=0,"",'Unit Types - Emission Rates'!#REF!)</f>
        <v>#REF!</v>
      </c>
      <c r="E2755" s="269" t="e">
        <f>IF('Unit Types - Emission Rates'!#REF!="","",'Unit Types - Emission Rates'!#REF!)</f>
        <v>#REF!</v>
      </c>
      <c r="F2755" s="269" t="e">
        <f>IF('Unit Types - Emission Rates'!#REF!="","",'Unit Types - Emission Rates'!#REF!)</f>
        <v>#REF!</v>
      </c>
      <c r="G2755" s="261"/>
      <c r="H2755" s="262"/>
      <c r="I2755" s="259"/>
    </row>
    <row r="2756" spans="1:9" x14ac:dyDescent="0.2">
      <c r="A2756" s="265" t="s">
        <v>433</v>
      </c>
      <c r="B2756" s="269" t="e">
        <f>IF('Unit Types - Emission Rates'!#REF!=0,"",'Unit Types - Emission Rates'!#REF!)</f>
        <v>#REF!</v>
      </c>
      <c r="C2756" s="269" t="e">
        <f>IF('Unit Types - Emission Rates'!#REF!=0,"",'Unit Types - Emission Rates'!#REF!)</f>
        <v>#REF!</v>
      </c>
      <c r="D2756" s="269" t="e">
        <f>IF('Unit Types - Emission Rates'!#REF!=0,"",'Unit Types - Emission Rates'!#REF!)</f>
        <v>#REF!</v>
      </c>
      <c r="E2756" s="269" t="e">
        <f>IF('Unit Types - Emission Rates'!#REF!="","",'Unit Types - Emission Rates'!#REF!)</f>
        <v>#REF!</v>
      </c>
      <c r="F2756" s="269" t="e">
        <f>IF('Unit Types - Emission Rates'!#REF!="","",'Unit Types - Emission Rates'!#REF!)</f>
        <v>#REF!</v>
      </c>
      <c r="G2756" s="261"/>
      <c r="H2756" s="262"/>
      <c r="I2756" s="259"/>
    </row>
    <row r="2757" spans="1:9" x14ac:dyDescent="0.2">
      <c r="A2757" s="265" t="s">
        <v>433</v>
      </c>
      <c r="B2757" s="269" t="e">
        <f>IF('Unit Types - Emission Rates'!#REF!=0,"",'Unit Types - Emission Rates'!#REF!)</f>
        <v>#REF!</v>
      </c>
      <c r="C2757" s="269" t="e">
        <f>IF('Unit Types - Emission Rates'!#REF!=0,"",'Unit Types - Emission Rates'!#REF!)</f>
        <v>#REF!</v>
      </c>
      <c r="D2757" s="269" t="e">
        <f>IF('Unit Types - Emission Rates'!#REF!=0,"",'Unit Types - Emission Rates'!#REF!)</f>
        <v>#REF!</v>
      </c>
      <c r="E2757" s="269" t="e">
        <f>IF('Unit Types - Emission Rates'!#REF!="","",'Unit Types - Emission Rates'!#REF!)</f>
        <v>#REF!</v>
      </c>
      <c r="F2757" s="269" t="e">
        <f>IF('Unit Types - Emission Rates'!#REF!="","",'Unit Types - Emission Rates'!#REF!)</f>
        <v>#REF!</v>
      </c>
      <c r="G2757" s="261"/>
      <c r="H2757" s="262"/>
      <c r="I2757" s="259"/>
    </row>
    <row r="2758" spans="1:9" x14ac:dyDescent="0.2">
      <c r="A2758" s="265" t="s">
        <v>433</v>
      </c>
      <c r="B2758" s="269" t="e">
        <f>IF('Unit Types - Emission Rates'!#REF!=0,"",'Unit Types - Emission Rates'!#REF!)</f>
        <v>#REF!</v>
      </c>
      <c r="C2758" s="269" t="e">
        <f>IF('Unit Types - Emission Rates'!#REF!=0,"",'Unit Types - Emission Rates'!#REF!)</f>
        <v>#REF!</v>
      </c>
      <c r="D2758" s="269" t="e">
        <f>IF('Unit Types - Emission Rates'!#REF!=0,"",'Unit Types - Emission Rates'!#REF!)</f>
        <v>#REF!</v>
      </c>
      <c r="E2758" s="269" t="e">
        <f>IF('Unit Types - Emission Rates'!#REF!="","",'Unit Types - Emission Rates'!#REF!)</f>
        <v>#REF!</v>
      </c>
      <c r="F2758" s="269" t="e">
        <f>IF('Unit Types - Emission Rates'!#REF!="","",'Unit Types - Emission Rates'!#REF!)</f>
        <v>#REF!</v>
      </c>
      <c r="G2758" s="261"/>
      <c r="H2758" s="262"/>
      <c r="I2758" s="259"/>
    </row>
    <row r="2759" spans="1:9" x14ac:dyDescent="0.2">
      <c r="A2759" s="265" t="s">
        <v>433</v>
      </c>
      <c r="B2759" s="269" t="e">
        <f>IF('Unit Types - Emission Rates'!#REF!=0,"",'Unit Types - Emission Rates'!#REF!)</f>
        <v>#REF!</v>
      </c>
      <c r="C2759" s="269" t="e">
        <f>IF('Unit Types - Emission Rates'!#REF!=0,"",'Unit Types - Emission Rates'!#REF!)</f>
        <v>#REF!</v>
      </c>
      <c r="D2759" s="269" t="e">
        <f>IF('Unit Types - Emission Rates'!#REF!=0,"",'Unit Types - Emission Rates'!#REF!)</f>
        <v>#REF!</v>
      </c>
      <c r="E2759" s="269" t="e">
        <f>IF('Unit Types - Emission Rates'!#REF!="","",'Unit Types - Emission Rates'!#REF!)</f>
        <v>#REF!</v>
      </c>
      <c r="F2759" s="269" t="e">
        <f>IF('Unit Types - Emission Rates'!#REF!="","",'Unit Types - Emission Rates'!#REF!)</f>
        <v>#REF!</v>
      </c>
      <c r="G2759" s="261"/>
      <c r="H2759" s="262"/>
      <c r="I2759" s="259"/>
    </row>
    <row r="2760" spans="1:9" x14ac:dyDescent="0.2">
      <c r="A2760" s="265" t="s">
        <v>433</v>
      </c>
      <c r="B2760" s="269" t="e">
        <f>IF('Unit Types - Emission Rates'!#REF!=0,"",'Unit Types - Emission Rates'!#REF!)</f>
        <v>#REF!</v>
      </c>
      <c r="C2760" s="269" t="e">
        <f>IF('Unit Types - Emission Rates'!#REF!=0,"",'Unit Types - Emission Rates'!#REF!)</f>
        <v>#REF!</v>
      </c>
      <c r="D2760" s="269" t="e">
        <f>IF('Unit Types - Emission Rates'!#REF!=0,"",'Unit Types - Emission Rates'!#REF!)</f>
        <v>#REF!</v>
      </c>
      <c r="E2760" s="269" t="e">
        <f>IF('Unit Types - Emission Rates'!#REF!="","",'Unit Types - Emission Rates'!#REF!)</f>
        <v>#REF!</v>
      </c>
      <c r="F2760" s="269" t="e">
        <f>IF('Unit Types - Emission Rates'!#REF!="","",'Unit Types - Emission Rates'!#REF!)</f>
        <v>#REF!</v>
      </c>
      <c r="G2760" s="261"/>
      <c r="H2760" s="262"/>
      <c r="I2760" s="259"/>
    </row>
    <row r="2761" spans="1:9" x14ac:dyDescent="0.2">
      <c r="A2761" s="265" t="s">
        <v>433</v>
      </c>
      <c r="B2761" s="269" t="e">
        <f>IF('Unit Types - Emission Rates'!#REF!=0,"",'Unit Types - Emission Rates'!#REF!)</f>
        <v>#REF!</v>
      </c>
      <c r="C2761" s="269" t="e">
        <f>IF('Unit Types - Emission Rates'!#REF!=0,"",'Unit Types - Emission Rates'!#REF!)</f>
        <v>#REF!</v>
      </c>
      <c r="D2761" s="269" t="e">
        <f>IF('Unit Types - Emission Rates'!#REF!=0,"",'Unit Types - Emission Rates'!#REF!)</f>
        <v>#REF!</v>
      </c>
      <c r="E2761" s="269" t="e">
        <f>IF('Unit Types - Emission Rates'!#REF!="","",'Unit Types - Emission Rates'!#REF!)</f>
        <v>#REF!</v>
      </c>
      <c r="F2761" s="269" t="e">
        <f>IF('Unit Types - Emission Rates'!#REF!="","",'Unit Types - Emission Rates'!#REF!)</f>
        <v>#REF!</v>
      </c>
      <c r="G2761" s="261"/>
      <c r="H2761" s="262"/>
      <c r="I2761" s="259"/>
    </row>
    <row r="2762" spans="1:9" x14ac:dyDescent="0.2">
      <c r="A2762" s="265" t="s">
        <v>433</v>
      </c>
      <c r="B2762" s="269" t="e">
        <f>IF('Unit Types - Emission Rates'!#REF!=0,"",'Unit Types - Emission Rates'!#REF!)</f>
        <v>#REF!</v>
      </c>
      <c r="C2762" s="269" t="e">
        <f>IF('Unit Types - Emission Rates'!#REF!=0,"",'Unit Types - Emission Rates'!#REF!)</f>
        <v>#REF!</v>
      </c>
      <c r="D2762" s="269" t="e">
        <f>IF('Unit Types - Emission Rates'!#REF!=0,"",'Unit Types - Emission Rates'!#REF!)</f>
        <v>#REF!</v>
      </c>
      <c r="E2762" s="269" t="e">
        <f>IF('Unit Types - Emission Rates'!#REF!="","",'Unit Types - Emission Rates'!#REF!)</f>
        <v>#REF!</v>
      </c>
      <c r="F2762" s="269" t="e">
        <f>IF('Unit Types - Emission Rates'!#REF!="","",'Unit Types - Emission Rates'!#REF!)</f>
        <v>#REF!</v>
      </c>
      <c r="G2762" s="261"/>
      <c r="H2762" s="262"/>
      <c r="I2762" s="259"/>
    </row>
    <row r="2763" spans="1:9" x14ac:dyDescent="0.2">
      <c r="A2763" s="265" t="s">
        <v>433</v>
      </c>
      <c r="B2763" s="269" t="e">
        <f>IF('Unit Types - Emission Rates'!#REF!=0,"",'Unit Types - Emission Rates'!#REF!)</f>
        <v>#REF!</v>
      </c>
      <c r="C2763" s="269" t="e">
        <f>IF('Unit Types - Emission Rates'!#REF!=0,"",'Unit Types - Emission Rates'!#REF!)</f>
        <v>#REF!</v>
      </c>
      <c r="D2763" s="269" t="e">
        <f>IF('Unit Types - Emission Rates'!#REF!=0,"",'Unit Types - Emission Rates'!#REF!)</f>
        <v>#REF!</v>
      </c>
      <c r="E2763" s="269" t="e">
        <f>IF('Unit Types - Emission Rates'!#REF!="","",'Unit Types - Emission Rates'!#REF!)</f>
        <v>#REF!</v>
      </c>
      <c r="F2763" s="269" t="e">
        <f>IF('Unit Types - Emission Rates'!#REF!="","",'Unit Types - Emission Rates'!#REF!)</f>
        <v>#REF!</v>
      </c>
      <c r="G2763" s="261"/>
      <c r="H2763" s="262"/>
      <c r="I2763" s="259"/>
    </row>
    <row r="2764" spans="1:9" x14ac:dyDescent="0.2">
      <c r="A2764" s="265" t="s">
        <v>433</v>
      </c>
      <c r="B2764" s="269" t="e">
        <f>IF('Unit Types - Emission Rates'!#REF!=0,"",'Unit Types - Emission Rates'!#REF!)</f>
        <v>#REF!</v>
      </c>
      <c r="C2764" s="269" t="e">
        <f>IF('Unit Types - Emission Rates'!#REF!=0,"",'Unit Types - Emission Rates'!#REF!)</f>
        <v>#REF!</v>
      </c>
      <c r="D2764" s="269" t="e">
        <f>IF('Unit Types - Emission Rates'!#REF!=0,"",'Unit Types - Emission Rates'!#REF!)</f>
        <v>#REF!</v>
      </c>
      <c r="E2764" s="269" t="e">
        <f>IF('Unit Types - Emission Rates'!#REF!="","",'Unit Types - Emission Rates'!#REF!)</f>
        <v>#REF!</v>
      </c>
      <c r="F2764" s="269" t="e">
        <f>IF('Unit Types - Emission Rates'!#REF!="","",'Unit Types - Emission Rates'!#REF!)</f>
        <v>#REF!</v>
      </c>
      <c r="G2764" s="261"/>
      <c r="H2764" s="262"/>
      <c r="I2764" s="259"/>
    </row>
    <row r="2765" spans="1:9" x14ac:dyDescent="0.2">
      <c r="A2765" s="265" t="s">
        <v>433</v>
      </c>
      <c r="B2765" s="269" t="e">
        <f>IF('Unit Types - Emission Rates'!#REF!=0,"",'Unit Types - Emission Rates'!#REF!)</f>
        <v>#REF!</v>
      </c>
      <c r="C2765" s="269" t="e">
        <f>IF('Unit Types - Emission Rates'!#REF!=0,"",'Unit Types - Emission Rates'!#REF!)</f>
        <v>#REF!</v>
      </c>
      <c r="D2765" s="269" t="e">
        <f>IF('Unit Types - Emission Rates'!#REF!=0,"",'Unit Types - Emission Rates'!#REF!)</f>
        <v>#REF!</v>
      </c>
      <c r="E2765" s="269" t="e">
        <f>IF('Unit Types - Emission Rates'!#REF!="","",'Unit Types - Emission Rates'!#REF!)</f>
        <v>#REF!</v>
      </c>
      <c r="F2765" s="269" t="e">
        <f>IF('Unit Types - Emission Rates'!#REF!="","",'Unit Types - Emission Rates'!#REF!)</f>
        <v>#REF!</v>
      </c>
      <c r="G2765" s="261"/>
      <c r="H2765" s="262"/>
      <c r="I2765" s="259"/>
    </row>
    <row r="2766" spans="1:9" x14ac:dyDescent="0.2">
      <c r="A2766" s="265" t="s">
        <v>433</v>
      </c>
      <c r="B2766" s="269" t="e">
        <f>IF('Unit Types - Emission Rates'!#REF!=0,"",'Unit Types - Emission Rates'!#REF!)</f>
        <v>#REF!</v>
      </c>
      <c r="C2766" s="269" t="e">
        <f>IF('Unit Types - Emission Rates'!#REF!=0,"",'Unit Types - Emission Rates'!#REF!)</f>
        <v>#REF!</v>
      </c>
      <c r="D2766" s="269" t="e">
        <f>IF('Unit Types - Emission Rates'!#REF!=0,"",'Unit Types - Emission Rates'!#REF!)</f>
        <v>#REF!</v>
      </c>
      <c r="E2766" s="269" t="e">
        <f>IF('Unit Types - Emission Rates'!#REF!="","",'Unit Types - Emission Rates'!#REF!)</f>
        <v>#REF!</v>
      </c>
      <c r="F2766" s="269" t="e">
        <f>IF('Unit Types - Emission Rates'!#REF!="","",'Unit Types - Emission Rates'!#REF!)</f>
        <v>#REF!</v>
      </c>
      <c r="G2766" s="261"/>
      <c r="H2766" s="262"/>
      <c r="I2766" s="259"/>
    </row>
    <row r="2767" spans="1:9" x14ac:dyDescent="0.2">
      <c r="A2767" s="265" t="s">
        <v>433</v>
      </c>
      <c r="B2767" s="269" t="e">
        <f>IF('Unit Types - Emission Rates'!#REF!=0,"",'Unit Types - Emission Rates'!#REF!)</f>
        <v>#REF!</v>
      </c>
      <c r="C2767" s="269" t="e">
        <f>IF('Unit Types - Emission Rates'!#REF!=0,"",'Unit Types - Emission Rates'!#REF!)</f>
        <v>#REF!</v>
      </c>
      <c r="D2767" s="269" t="e">
        <f>IF('Unit Types - Emission Rates'!#REF!=0,"",'Unit Types - Emission Rates'!#REF!)</f>
        <v>#REF!</v>
      </c>
      <c r="E2767" s="269" t="e">
        <f>IF('Unit Types - Emission Rates'!#REF!="","",'Unit Types - Emission Rates'!#REF!)</f>
        <v>#REF!</v>
      </c>
      <c r="F2767" s="269" t="e">
        <f>IF('Unit Types - Emission Rates'!#REF!="","",'Unit Types - Emission Rates'!#REF!)</f>
        <v>#REF!</v>
      </c>
      <c r="G2767" s="261"/>
      <c r="H2767" s="262"/>
      <c r="I2767" s="259"/>
    </row>
    <row r="2768" spans="1:9" x14ac:dyDescent="0.2">
      <c r="A2768" s="265" t="s">
        <v>433</v>
      </c>
      <c r="B2768" s="269" t="e">
        <f>IF('Unit Types - Emission Rates'!#REF!=0,"",'Unit Types - Emission Rates'!#REF!)</f>
        <v>#REF!</v>
      </c>
      <c r="C2768" s="269" t="e">
        <f>IF('Unit Types - Emission Rates'!#REF!=0,"",'Unit Types - Emission Rates'!#REF!)</f>
        <v>#REF!</v>
      </c>
      <c r="D2768" s="269" t="e">
        <f>IF('Unit Types - Emission Rates'!#REF!=0,"",'Unit Types - Emission Rates'!#REF!)</f>
        <v>#REF!</v>
      </c>
      <c r="E2768" s="269" t="e">
        <f>IF('Unit Types - Emission Rates'!#REF!="","",'Unit Types - Emission Rates'!#REF!)</f>
        <v>#REF!</v>
      </c>
      <c r="F2768" s="269" t="e">
        <f>IF('Unit Types - Emission Rates'!#REF!="","",'Unit Types - Emission Rates'!#REF!)</f>
        <v>#REF!</v>
      </c>
      <c r="G2768" s="261"/>
      <c r="H2768" s="262"/>
      <c r="I2768" s="259"/>
    </row>
    <row r="2769" spans="1:9" x14ac:dyDescent="0.2">
      <c r="A2769" s="265" t="s">
        <v>433</v>
      </c>
      <c r="B2769" s="269" t="e">
        <f>IF('Unit Types - Emission Rates'!#REF!=0,"",'Unit Types - Emission Rates'!#REF!)</f>
        <v>#REF!</v>
      </c>
      <c r="C2769" s="269" t="e">
        <f>IF('Unit Types - Emission Rates'!#REF!=0,"",'Unit Types - Emission Rates'!#REF!)</f>
        <v>#REF!</v>
      </c>
      <c r="D2769" s="269" t="e">
        <f>IF('Unit Types - Emission Rates'!#REF!=0,"",'Unit Types - Emission Rates'!#REF!)</f>
        <v>#REF!</v>
      </c>
      <c r="E2769" s="269" t="e">
        <f>IF('Unit Types - Emission Rates'!#REF!="","",'Unit Types - Emission Rates'!#REF!)</f>
        <v>#REF!</v>
      </c>
      <c r="F2769" s="269" t="e">
        <f>IF('Unit Types - Emission Rates'!#REF!="","",'Unit Types - Emission Rates'!#REF!)</f>
        <v>#REF!</v>
      </c>
      <c r="G2769" s="261"/>
      <c r="H2769" s="262"/>
      <c r="I2769" s="259"/>
    </row>
    <row r="2770" spans="1:9" x14ac:dyDescent="0.2">
      <c r="A2770" s="265" t="s">
        <v>433</v>
      </c>
      <c r="B2770" s="269" t="e">
        <f>IF('Unit Types - Emission Rates'!#REF!=0,"",'Unit Types - Emission Rates'!#REF!)</f>
        <v>#REF!</v>
      </c>
      <c r="C2770" s="269" t="e">
        <f>IF('Unit Types - Emission Rates'!#REF!=0,"",'Unit Types - Emission Rates'!#REF!)</f>
        <v>#REF!</v>
      </c>
      <c r="D2770" s="269" t="e">
        <f>IF('Unit Types - Emission Rates'!#REF!=0,"",'Unit Types - Emission Rates'!#REF!)</f>
        <v>#REF!</v>
      </c>
      <c r="E2770" s="269" t="e">
        <f>IF('Unit Types - Emission Rates'!#REF!="","",'Unit Types - Emission Rates'!#REF!)</f>
        <v>#REF!</v>
      </c>
      <c r="F2770" s="269" t="e">
        <f>IF('Unit Types - Emission Rates'!#REF!="","",'Unit Types - Emission Rates'!#REF!)</f>
        <v>#REF!</v>
      </c>
      <c r="G2770" s="261"/>
      <c r="H2770" s="262"/>
      <c r="I2770" s="259"/>
    </row>
    <row r="2771" spans="1:9" x14ac:dyDescent="0.2">
      <c r="A2771" s="265" t="s">
        <v>433</v>
      </c>
      <c r="B2771" s="269" t="e">
        <f>IF('Unit Types - Emission Rates'!#REF!=0,"",'Unit Types - Emission Rates'!#REF!)</f>
        <v>#REF!</v>
      </c>
      <c r="C2771" s="269" t="e">
        <f>IF('Unit Types - Emission Rates'!#REF!=0,"",'Unit Types - Emission Rates'!#REF!)</f>
        <v>#REF!</v>
      </c>
      <c r="D2771" s="269" t="e">
        <f>IF('Unit Types - Emission Rates'!#REF!=0,"",'Unit Types - Emission Rates'!#REF!)</f>
        <v>#REF!</v>
      </c>
      <c r="E2771" s="269" t="e">
        <f>IF('Unit Types - Emission Rates'!#REF!="","",'Unit Types - Emission Rates'!#REF!)</f>
        <v>#REF!</v>
      </c>
      <c r="F2771" s="269" t="e">
        <f>IF('Unit Types - Emission Rates'!#REF!="","",'Unit Types - Emission Rates'!#REF!)</f>
        <v>#REF!</v>
      </c>
      <c r="G2771" s="261"/>
      <c r="H2771" s="262"/>
      <c r="I2771" s="259"/>
    </row>
    <row r="2772" spans="1:9" x14ac:dyDescent="0.2">
      <c r="A2772" s="265" t="s">
        <v>433</v>
      </c>
      <c r="B2772" s="269" t="e">
        <f>IF('Unit Types - Emission Rates'!#REF!=0,"",'Unit Types - Emission Rates'!#REF!)</f>
        <v>#REF!</v>
      </c>
      <c r="C2772" s="269" t="e">
        <f>IF('Unit Types - Emission Rates'!#REF!=0,"",'Unit Types - Emission Rates'!#REF!)</f>
        <v>#REF!</v>
      </c>
      <c r="D2772" s="269" t="e">
        <f>IF('Unit Types - Emission Rates'!#REF!=0,"",'Unit Types - Emission Rates'!#REF!)</f>
        <v>#REF!</v>
      </c>
      <c r="E2772" s="269" t="e">
        <f>IF('Unit Types - Emission Rates'!#REF!="","",'Unit Types - Emission Rates'!#REF!)</f>
        <v>#REF!</v>
      </c>
      <c r="F2772" s="269" t="e">
        <f>IF('Unit Types - Emission Rates'!#REF!="","",'Unit Types - Emission Rates'!#REF!)</f>
        <v>#REF!</v>
      </c>
      <c r="G2772" s="261"/>
      <c r="H2772" s="262"/>
      <c r="I2772" s="259"/>
    </row>
    <row r="2773" spans="1:9" x14ac:dyDescent="0.2">
      <c r="A2773" s="265" t="s">
        <v>433</v>
      </c>
      <c r="B2773" s="269" t="e">
        <f>IF('Unit Types - Emission Rates'!#REF!=0,"",'Unit Types - Emission Rates'!#REF!)</f>
        <v>#REF!</v>
      </c>
      <c r="C2773" s="269" t="e">
        <f>IF('Unit Types - Emission Rates'!#REF!=0,"",'Unit Types - Emission Rates'!#REF!)</f>
        <v>#REF!</v>
      </c>
      <c r="D2773" s="269" t="e">
        <f>IF('Unit Types - Emission Rates'!#REF!=0,"",'Unit Types - Emission Rates'!#REF!)</f>
        <v>#REF!</v>
      </c>
      <c r="E2773" s="269" t="e">
        <f>IF('Unit Types - Emission Rates'!#REF!="","",'Unit Types - Emission Rates'!#REF!)</f>
        <v>#REF!</v>
      </c>
      <c r="F2773" s="269" t="e">
        <f>IF('Unit Types - Emission Rates'!#REF!="","",'Unit Types - Emission Rates'!#REF!)</f>
        <v>#REF!</v>
      </c>
      <c r="G2773" s="261"/>
      <c r="H2773" s="262"/>
      <c r="I2773" s="259"/>
    </row>
    <row r="2774" spans="1:9" x14ac:dyDescent="0.2">
      <c r="A2774" s="265" t="s">
        <v>433</v>
      </c>
      <c r="B2774" s="269" t="e">
        <f>IF('Unit Types - Emission Rates'!#REF!=0,"",'Unit Types - Emission Rates'!#REF!)</f>
        <v>#REF!</v>
      </c>
      <c r="C2774" s="269" t="e">
        <f>IF('Unit Types - Emission Rates'!#REF!=0,"",'Unit Types - Emission Rates'!#REF!)</f>
        <v>#REF!</v>
      </c>
      <c r="D2774" s="269" t="e">
        <f>IF('Unit Types - Emission Rates'!#REF!=0,"",'Unit Types - Emission Rates'!#REF!)</f>
        <v>#REF!</v>
      </c>
      <c r="E2774" s="269" t="e">
        <f>IF('Unit Types - Emission Rates'!#REF!="","",'Unit Types - Emission Rates'!#REF!)</f>
        <v>#REF!</v>
      </c>
      <c r="F2774" s="269" t="e">
        <f>IF('Unit Types - Emission Rates'!#REF!="","",'Unit Types - Emission Rates'!#REF!)</f>
        <v>#REF!</v>
      </c>
      <c r="G2774" s="261"/>
      <c r="H2774" s="262"/>
      <c r="I2774" s="259"/>
    </row>
    <row r="2775" spans="1:9" x14ac:dyDescent="0.2">
      <c r="A2775" s="265" t="s">
        <v>433</v>
      </c>
      <c r="B2775" s="269" t="e">
        <f>IF('Unit Types - Emission Rates'!#REF!=0,"",'Unit Types - Emission Rates'!#REF!)</f>
        <v>#REF!</v>
      </c>
      <c r="C2775" s="269" t="e">
        <f>IF('Unit Types - Emission Rates'!#REF!=0,"",'Unit Types - Emission Rates'!#REF!)</f>
        <v>#REF!</v>
      </c>
      <c r="D2775" s="269" t="e">
        <f>IF('Unit Types - Emission Rates'!#REF!=0,"",'Unit Types - Emission Rates'!#REF!)</f>
        <v>#REF!</v>
      </c>
      <c r="E2775" s="269" t="e">
        <f>IF('Unit Types - Emission Rates'!#REF!="","",'Unit Types - Emission Rates'!#REF!)</f>
        <v>#REF!</v>
      </c>
      <c r="F2775" s="269" t="e">
        <f>IF('Unit Types - Emission Rates'!#REF!="","",'Unit Types - Emission Rates'!#REF!)</f>
        <v>#REF!</v>
      </c>
      <c r="G2775" s="261"/>
      <c r="H2775" s="262"/>
      <c r="I2775" s="259"/>
    </row>
    <row r="2776" spans="1:9" x14ac:dyDescent="0.2">
      <c r="A2776" s="265" t="s">
        <v>433</v>
      </c>
      <c r="B2776" s="269" t="e">
        <f>IF('Unit Types - Emission Rates'!#REF!=0,"",'Unit Types - Emission Rates'!#REF!)</f>
        <v>#REF!</v>
      </c>
      <c r="C2776" s="269" t="e">
        <f>IF('Unit Types - Emission Rates'!#REF!=0,"",'Unit Types - Emission Rates'!#REF!)</f>
        <v>#REF!</v>
      </c>
      <c r="D2776" s="269" t="e">
        <f>IF('Unit Types - Emission Rates'!#REF!=0,"",'Unit Types - Emission Rates'!#REF!)</f>
        <v>#REF!</v>
      </c>
      <c r="E2776" s="269" t="e">
        <f>IF('Unit Types - Emission Rates'!#REF!="","",'Unit Types - Emission Rates'!#REF!)</f>
        <v>#REF!</v>
      </c>
      <c r="F2776" s="269" t="e">
        <f>IF('Unit Types - Emission Rates'!#REF!="","",'Unit Types - Emission Rates'!#REF!)</f>
        <v>#REF!</v>
      </c>
      <c r="G2776" s="261"/>
      <c r="H2776" s="262"/>
      <c r="I2776" s="259"/>
    </row>
    <row r="2777" spans="1:9" x14ac:dyDescent="0.2">
      <c r="A2777" s="265" t="s">
        <v>433</v>
      </c>
      <c r="B2777" s="269" t="e">
        <f>IF('Unit Types - Emission Rates'!#REF!=0,"",'Unit Types - Emission Rates'!#REF!)</f>
        <v>#REF!</v>
      </c>
      <c r="C2777" s="269" t="e">
        <f>IF('Unit Types - Emission Rates'!#REF!=0,"",'Unit Types - Emission Rates'!#REF!)</f>
        <v>#REF!</v>
      </c>
      <c r="D2777" s="269" t="e">
        <f>IF('Unit Types - Emission Rates'!#REF!=0,"",'Unit Types - Emission Rates'!#REF!)</f>
        <v>#REF!</v>
      </c>
      <c r="E2777" s="269" t="e">
        <f>IF('Unit Types - Emission Rates'!#REF!="","",'Unit Types - Emission Rates'!#REF!)</f>
        <v>#REF!</v>
      </c>
      <c r="F2777" s="269" t="e">
        <f>IF('Unit Types - Emission Rates'!#REF!="","",'Unit Types - Emission Rates'!#REF!)</f>
        <v>#REF!</v>
      </c>
      <c r="G2777" s="261"/>
      <c r="H2777" s="262"/>
      <c r="I2777" s="259"/>
    </row>
    <row r="2778" spans="1:9" x14ac:dyDescent="0.2">
      <c r="A2778" s="265" t="s">
        <v>433</v>
      </c>
      <c r="B2778" s="269" t="e">
        <f>IF('Unit Types - Emission Rates'!#REF!=0,"",'Unit Types - Emission Rates'!#REF!)</f>
        <v>#REF!</v>
      </c>
      <c r="C2778" s="269" t="e">
        <f>IF('Unit Types - Emission Rates'!#REF!=0,"",'Unit Types - Emission Rates'!#REF!)</f>
        <v>#REF!</v>
      </c>
      <c r="D2778" s="269" t="e">
        <f>IF('Unit Types - Emission Rates'!#REF!=0,"",'Unit Types - Emission Rates'!#REF!)</f>
        <v>#REF!</v>
      </c>
      <c r="E2778" s="269" t="e">
        <f>IF('Unit Types - Emission Rates'!#REF!="","",'Unit Types - Emission Rates'!#REF!)</f>
        <v>#REF!</v>
      </c>
      <c r="F2778" s="269" t="e">
        <f>IF('Unit Types - Emission Rates'!#REF!="","",'Unit Types - Emission Rates'!#REF!)</f>
        <v>#REF!</v>
      </c>
      <c r="G2778" s="261"/>
      <c r="H2778" s="262"/>
      <c r="I2778" s="259"/>
    </row>
    <row r="2779" spans="1:9" x14ac:dyDescent="0.2">
      <c r="A2779" s="265" t="s">
        <v>433</v>
      </c>
      <c r="B2779" s="269" t="e">
        <f>IF('Unit Types - Emission Rates'!#REF!=0,"",'Unit Types - Emission Rates'!#REF!)</f>
        <v>#REF!</v>
      </c>
      <c r="C2779" s="269" t="e">
        <f>IF('Unit Types - Emission Rates'!#REF!=0,"",'Unit Types - Emission Rates'!#REF!)</f>
        <v>#REF!</v>
      </c>
      <c r="D2779" s="269" t="e">
        <f>IF('Unit Types - Emission Rates'!#REF!=0,"",'Unit Types - Emission Rates'!#REF!)</f>
        <v>#REF!</v>
      </c>
      <c r="E2779" s="269" t="e">
        <f>IF('Unit Types - Emission Rates'!#REF!="","",'Unit Types - Emission Rates'!#REF!)</f>
        <v>#REF!</v>
      </c>
      <c r="F2779" s="269" t="e">
        <f>IF('Unit Types - Emission Rates'!#REF!="","",'Unit Types - Emission Rates'!#REF!)</f>
        <v>#REF!</v>
      </c>
      <c r="G2779" s="261"/>
      <c r="H2779" s="262"/>
      <c r="I2779" s="259"/>
    </row>
    <row r="2780" spans="1:9" x14ac:dyDescent="0.2">
      <c r="A2780" s="265" t="s">
        <v>433</v>
      </c>
      <c r="B2780" s="269" t="e">
        <f>IF('Unit Types - Emission Rates'!#REF!=0,"",'Unit Types - Emission Rates'!#REF!)</f>
        <v>#REF!</v>
      </c>
      <c r="C2780" s="269" t="e">
        <f>IF('Unit Types - Emission Rates'!#REF!=0,"",'Unit Types - Emission Rates'!#REF!)</f>
        <v>#REF!</v>
      </c>
      <c r="D2780" s="269" t="e">
        <f>IF('Unit Types - Emission Rates'!#REF!=0,"",'Unit Types - Emission Rates'!#REF!)</f>
        <v>#REF!</v>
      </c>
      <c r="E2780" s="269" t="e">
        <f>IF('Unit Types - Emission Rates'!#REF!="","",'Unit Types - Emission Rates'!#REF!)</f>
        <v>#REF!</v>
      </c>
      <c r="F2780" s="269" t="e">
        <f>IF('Unit Types - Emission Rates'!#REF!="","",'Unit Types - Emission Rates'!#REF!)</f>
        <v>#REF!</v>
      </c>
      <c r="G2780" s="261"/>
      <c r="H2780" s="262"/>
      <c r="I2780" s="259"/>
    </row>
    <row r="2781" spans="1:9" x14ac:dyDescent="0.2">
      <c r="A2781" s="265" t="s">
        <v>433</v>
      </c>
      <c r="B2781" s="269" t="e">
        <f>IF('Unit Types - Emission Rates'!#REF!=0,"",'Unit Types - Emission Rates'!#REF!)</f>
        <v>#REF!</v>
      </c>
      <c r="C2781" s="269" t="e">
        <f>IF('Unit Types - Emission Rates'!#REF!=0,"",'Unit Types - Emission Rates'!#REF!)</f>
        <v>#REF!</v>
      </c>
      <c r="D2781" s="269" t="e">
        <f>IF('Unit Types - Emission Rates'!#REF!=0,"",'Unit Types - Emission Rates'!#REF!)</f>
        <v>#REF!</v>
      </c>
      <c r="E2781" s="269" t="e">
        <f>IF('Unit Types - Emission Rates'!#REF!="","",'Unit Types - Emission Rates'!#REF!)</f>
        <v>#REF!</v>
      </c>
      <c r="F2781" s="269" t="e">
        <f>IF('Unit Types - Emission Rates'!#REF!="","",'Unit Types - Emission Rates'!#REF!)</f>
        <v>#REF!</v>
      </c>
      <c r="G2781" s="261"/>
      <c r="H2781" s="262"/>
      <c r="I2781" s="259"/>
    </row>
    <row r="2782" spans="1:9" x14ac:dyDescent="0.2">
      <c r="A2782" s="265" t="s">
        <v>433</v>
      </c>
      <c r="B2782" s="269" t="e">
        <f>IF('Unit Types - Emission Rates'!#REF!=0,"",'Unit Types - Emission Rates'!#REF!)</f>
        <v>#REF!</v>
      </c>
      <c r="C2782" s="269" t="e">
        <f>IF('Unit Types - Emission Rates'!#REF!=0,"",'Unit Types - Emission Rates'!#REF!)</f>
        <v>#REF!</v>
      </c>
      <c r="D2782" s="269" t="e">
        <f>IF('Unit Types - Emission Rates'!#REF!=0,"",'Unit Types - Emission Rates'!#REF!)</f>
        <v>#REF!</v>
      </c>
      <c r="E2782" s="269" t="e">
        <f>IF('Unit Types - Emission Rates'!#REF!="","",'Unit Types - Emission Rates'!#REF!)</f>
        <v>#REF!</v>
      </c>
      <c r="F2782" s="269" t="e">
        <f>IF('Unit Types - Emission Rates'!#REF!="","",'Unit Types - Emission Rates'!#REF!)</f>
        <v>#REF!</v>
      </c>
      <c r="G2782" s="261"/>
      <c r="H2782" s="262"/>
      <c r="I2782" s="259"/>
    </row>
    <row r="2783" spans="1:9" x14ac:dyDescent="0.2">
      <c r="A2783" s="265" t="s">
        <v>433</v>
      </c>
      <c r="B2783" s="269" t="e">
        <f>IF('Unit Types - Emission Rates'!#REF!=0,"",'Unit Types - Emission Rates'!#REF!)</f>
        <v>#REF!</v>
      </c>
      <c r="C2783" s="269" t="e">
        <f>IF('Unit Types - Emission Rates'!#REF!=0,"",'Unit Types - Emission Rates'!#REF!)</f>
        <v>#REF!</v>
      </c>
      <c r="D2783" s="269" t="e">
        <f>IF('Unit Types - Emission Rates'!#REF!=0,"",'Unit Types - Emission Rates'!#REF!)</f>
        <v>#REF!</v>
      </c>
      <c r="E2783" s="269" t="e">
        <f>IF('Unit Types - Emission Rates'!#REF!="","",'Unit Types - Emission Rates'!#REF!)</f>
        <v>#REF!</v>
      </c>
      <c r="F2783" s="269" t="e">
        <f>IF('Unit Types - Emission Rates'!#REF!="","",'Unit Types - Emission Rates'!#REF!)</f>
        <v>#REF!</v>
      </c>
      <c r="G2783" s="261"/>
      <c r="H2783" s="262"/>
      <c r="I2783" s="259"/>
    </row>
    <row r="2784" spans="1:9" x14ac:dyDescent="0.2">
      <c r="A2784" s="265" t="s">
        <v>433</v>
      </c>
      <c r="B2784" s="269" t="e">
        <f>IF('Unit Types - Emission Rates'!#REF!=0,"",'Unit Types - Emission Rates'!#REF!)</f>
        <v>#REF!</v>
      </c>
      <c r="C2784" s="269" t="e">
        <f>IF('Unit Types - Emission Rates'!#REF!=0,"",'Unit Types - Emission Rates'!#REF!)</f>
        <v>#REF!</v>
      </c>
      <c r="D2784" s="269" t="e">
        <f>IF('Unit Types - Emission Rates'!#REF!=0,"",'Unit Types - Emission Rates'!#REF!)</f>
        <v>#REF!</v>
      </c>
      <c r="E2784" s="269" t="e">
        <f>IF('Unit Types - Emission Rates'!#REF!="","",'Unit Types - Emission Rates'!#REF!)</f>
        <v>#REF!</v>
      </c>
      <c r="F2784" s="269" t="e">
        <f>IF('Unit Types - Emission Rates'!#REF!="","",'Unit Types - Emission Rates'!#REF!)</f>
        <v>#REF!</v>
      </c>
      <c r="G2784" s="261"/>
      <c r="H2784" s="262"/>
      <c r="I2784" s="259"/>
    </row>
    <row r="2785" spans="1:9" x14ac:dyDescent="0.2">
      <c r="A2785" s="265" t="s">
        <v>433</v>
      </c>
      <c r="B2785" s="269" t="e">
        <f>IF('Unit Types - Emission Rates'!#REF!=0,"",'Unit Types - Emission Rates'!#REF!)</f>
        <v>#REF!</v>
      </c>
      <c r="C2785" s="269" t="e">
        <f>IF('Unit Types - Emission Rates'!#REF!=0,"",'Unit Types - Emission Rates'!#REF!)</f>
        <v>#REF!</v>
      </c>
      <c r="D2785" s="269" t="e">
        <f>IF('Unit Types - Emission Rates'!#REF!=0,"",'Unit Types - Emission Rates'!#REF!)</f>
        <v>#REF!</v>
      </c>
      <c r="E2785" s="269" t="e">
        <f>IF('Unit Types - Emission Rates'!#REF!="","",'Unit Types - Emission Rates'!#REF!)</f>
        <v>#REF!</v>
      </c>
      <c r="F2785" s="269" t="e">
        <f>IF('Unit Types - Emission Rates'!#REF!="","",'Unit Types - Emission Rates'!#REF!)</f>
        <v>#REF!</v>
      </c>
      <c r="G2785" s="261"/>
      <c r="H2785" s="262"/>
      <c r="I2785" s="259"/>
    </row>
    <row r="2786" spans="1:9" x14ac:dyDescent="0.2">
      <c r="A2786" s="265" t="s">
        <v>433</v>
      </c>
      <c r="B2786" s="269" t="e">
        <f>IF('Unit Types - Emission Rates'!#REF!=0,"",'Unit Types - Emission Rates'!#REF!)</f>
        <v>#REF!</v>
      </c>
      <c r="C2786" s="269" t="e">
        <f>IF('Unit Types - Emission Rates'!#REF!=0,"",'Unit Types - Emission Rates'!#REF!)</f>
        <v>#REF!</v>
      </c>
      <c r="D2786" s="269" t="e">
        <f>IF('Unit Types - Emission Rates'!#REF!=0,"",'Unit Types - Emission Rates'!#REF!)</f>
        <v>#REF!</v>
      </c>
      <c r="E2786" s="269" t="e">
        <f>IF('Unit Types - Emission Rates'!#REF!="","",'Unit Types - Emission Rates'!#REF!)</f>
        <v>#REF!</v>
      </c>
      <c r="F2786" s="269" t="e">
        <f>IF('Unit Types - Emission Rates'!#REF!="","",'Unit Types - Emission Rates'!#REF!)</f>
        <v>#REF!</v>
      </c>
      <c r="G2786" s="261"/>
      <c r="H2786" s="262"/>
      <c r="I2786" s="259"/>
    </row>
    <row r="2787" spans="1:9" x14ac:dyDescent="0.2">
      <c r="A2787" s="265" t="s">
        <v>433</v>
      </c>
      <c r="B2787" s="269" t="e">
        <f>IF('Unit Types - Emission Rates'!#REF!=0,"",'Unit Types - Emission Rates'!#REF!)</f>
        <v>#REF!</v>
      </c>
      <c r="C2787" s="269" t="e">
        <f>IF('Unit Types - Emission Rates'!#REF!=0,"",'Unit Types - Emission Rates'!#REF!)</f>
        <v>#REF!</v>
      </c>
      <c r="D2787" s="269" t="e">
        <f>IF('Unit Types - Emission Rates'!#REF!=0,"",'Unit Types - Emission Rates'!#REF!)</f>
        <v>#REF!</v>
      </c>
      <c r="E2787" s="269" t="e">
        <f>IF('Unit Types - Emission Rates'!#REF!="","",'Unit Types - Emission Rates'!#REF!)</f>
        <v>#REF!</v>
      </c>
      <c r="F2787" s="269" t="e">
        <f>IF('Unit Types - Emission Rates'!#REF!="","",'Unit Types - Emission Rates'!#REF!)</f>
        <v>#REF!</v>
      </c>
      <c r="G2787" s="261"/>
      <c r="H2787" s="262"/>
      <c r="I2787" s="259"/>
    </row>
    <row r="2788" spans="1:9" x14ac:dyDescent="0.2">
      <c r="A2788" s="265" t="s">
        <v>433</v>
      </c>
      <c r="B2788" s="269" t="e">
        <f>IF('Unit Types - Emission Rates'!#REF!=0,"",'Unit Types - Emission Rates'!#REF!)</f>
        <v>#REF!</v>
      </c>
      <c r="C2788" s="269" t="e">
        <f>IF('Unit Types - Emission Rates'!#REF!=0,"",'Unit Types - Emission Rates'!#REF!)</f>
        <v>#REF!</v>
      </c>
      <c r="D2788" s="269" t="e">
        <f>IF('Unit Types - Emission Rates'!#REF!=0,"",'Unit Types - Emission Rates'!#REF!)</f>
        <v>#REF!</v>
      </c>
      <c r="E2788" s="269" t="e">
        <f>IF('Unit Types - Emission Rates'!#REF!="","",'Unit Types - Emission Rates'!#REF!)</f>
        <v>#REF!</v>
      </c>
      <c r="F2788" s="269" t="e">
        <f>IF('Unit Types - Emission Rates'!#REF!="","",'Unit Types - Emission Rates'!#REF!)</f>
        <v>#REF!</v>
      </c>
      <c r="G2788" s="261"/>
      <c r="H2788" s="262"/>
      <c r="I2788" s="259"/>
    </row>
    <row r="2789" spans="1:9" x14ac:dyDescent="0.2">
      <c r="A2789" s="265" t="s">
        <v>433</v>
      </c>
      <c r="B2789" s="269" t="e">
        <f>IF('Unit Types - Emission Rates'!#REF!=0,"",'Unit Types - Emission Rates'!#REF!)</f>
        <v>#REF!</v>
      </c>
      <c r="C2789" s="269" t="e">
        <f>IF('Unit Types - Emission Rates'!#REF!=0,"",'Unit Types - Emission Rates'!#REF!)</f>
        <v>#REF!</v>
      </c>
      <c r="D2789" s="269" t="e">
        <f>IF('Unit Types - Emission Rates'!#REF!=0,"",'Unit Types - Emission Rates'!#REF!)</f>
        <v>#REF!</v>
      </c>
      <c r="E2789" s="269" t="e">
        <f>IF('Unit Types - Emission Rates'!#REF!="","",'Unit Types - Emission Rates'!#REF!)</f>
        <v>#REF!</v>
      </c>
      <c r="F2789" s="269" t="e">
        <f>IF('Unit Types - Emission Rates'!#REF!="","",'Unit Types - Emission Rates'!#REF!)</f>
        <v>#REF!</v>
      </c>
      <c r="G2789" s="261"/>
      <c r="H2789" s="262"/>
      <c r="I2789" s="259"/>
    </row>
    <row r="2790" spans="1:9" x14ac:dyDescent="0.2">
      <c r="A2790" s="265" t="s">
        <v>433</v>
      </c>
      <c r="B2790" s="269" t="e">
        <f>IF('Unit Types - Emission Rates'!#REF!=0,"",'Unit Types - Emission Rates'!#REF!)</f>
        <v>#REF!</v>
      </c>
      <c r="C2790" s="269" t="e">
        <f>IF('Unit Types - Emission Rates'!#REF!=0,"",'Unit Types - Emission Rates'!#REF!)</f>
        <v>#REF!</v>
      </c>
      <c r="D2790" s="269" t="e">
        <f>IF('Unit Types - Emission Rates'!#REF!=0,"",'Unit Types - Emission Rates'!#REF!)</f>
        <v>#REF!</v>
      </c>
      <c r="E2790" s="269" t="e">
        <f>IF('Unit Types - Emission Rates'!#REF!="","",'Unit Types - Emission Rates'!#REF!)</f>
        <v>#REF!</v>
      </c>
      <c r="F2790" s="269" t="e">
        <f>IF('Unit Types - Emission Rates'!#REF!="","",'Unit Types - Emission Rates'!#REF!)</f>
        <v>#REF!</v>
      </c>
      <c r="G2790" s="261"/>
      <c r="H2790" s="262"/>
      <c r="I2790" s="259"/>
    </row>
    <row r="2791" spans="1:9" x14ac:dyDescent="0.2">
      <c r="A2791" s="265" t="s">
        <v>433</v>
      </c>
      <c r="B2791" s="269" t="e">
        <f>IF('Unit Types - Emission Rates'!#REF!=0,"",'Unit Types - Emission Rates'!#REF!)</f>
        <v>#REF!</v>
      </c>
      <c r="C2791" s="269" t="e">
        <f>IF('Unit Types - Emission Rates'!#REF!=0,"",'Unit Types - Emission Rates'!#REF!)</f>
        <v>#REF!</v>
      </c>
      <c r="D2791" s="269" t="e">
        <f>IF('Unit Types - Emission Rates'!#REF!=0,"",'Unit Types - Emission Rates'!#REF!)</f>
        <v>#REF!</v>
      </c>
      <c r="E2791" s="269" t="e">
        <f>IF('Unit Types - Emission Rates'!#REF!="","",'Unit Types - Emission Rates'!#REF!)</f>
        <v>#REF!</v>
      </c>
      <c r="F2791" s="269" t="e">
        <f>IF('Unit Types - Emission Rates'!#REF!="","",'Unit Types - Emission Rates'!#REF!)</f>
        <v>#REF!</v>
      </c>
      <c r="G2791" s="261"/>
      <c r="H2791" s="262"/>
      <c r="I2791" s="259"/>
    </row>
    <row r="2792" spans="1:9" x14ac:dyDescent="0.2">
      <c r="A2792" s="265" t="s">
        <v>433</v>
      </c>
      <c r="B2792" s="269" t="e">
        <f>IF('Unit Types - Emission Rates'!#REF!=0,"",'Unit Types - Emission Rates'!#REF!)</f>
        <v>#REF!</v>
      </c>
      <c r="C2792" s="269" t="e">
        <f>IF('Unit Types - Emission Rates'!#REF!=0,"",'Unit Types - Emission Rates'!#REF!)</f>
        <v>#REF!</v>
      </c>
      <c r="D2792" s="269" t="e">
        <f>IF('Unit Types - Emission Rates'!#REF!=0,"",'Unit Types - Emission Rates'!#REF!)</f>
        <v>#REF!</v>
      </c>
      <c r="E2792" s="269" t="e">
        <f>IF('Unit Types - Emission Rates'!#REF!="","",'Unit Types - Emission Rates'!#REF!)</f>
        <v>#REF!</v>
      </c>
      <c r="F2792" s="269" t="e">
        <f>IF('Unit Types - Emission Rates'!#REF!="","",'Unit Types - Emission Rates'!#REF!)</f>
        <v>#REF!</v>
      </c>
      <c r="G2792" s="261"/>
      <c r="H2792" s="262"/>
      <c r="I2792" s="259"/>
    </row>
    <row r="2793" spans="1:9" x14ac:dyDescent="0.2">
      <c r="A2793" s="265" t="s">
        <v>433</v>
      </c>
      <c r="B2793" s="269" t="e">
        <f>IF('Unit Types - Emission Rates'!#REF!=0,"",'Unit Types - Emission Rates'!#REF!)</f>
        <v>#REF!</v>
      </c>
      <c r="C2793" s="269" t="e">
        <f>IF('Unit Types - Emission Rates'!#REF!=0,"",'Unit Types - Emission Rates'!#REF!)</f>
        <v>#REF!</v>
      </c>
      <c r="D2793" s="269" t="e">
        <f>IF('Unit Types - Emission Rates'!#REF!=0,"",'Unit Types - Emission Rates'!#REF!)</f>
        <v>#REF!</v>
      </c>
      <c r="E2793" s="269" t="e">
        <f>IF('Unit Types - Emission Rates'!#REF!="","",'Unit Types - Emission Rates'!#REF!)</f>
        <v>#REF!</v>
      </c>
      <c r="F2793" s="269" t="e">
        <f>IF('Unit Types - Emission Rates'!#REF!="","",'Unit Types - Emission Rates'!#REF!)</f>
        <v>#REF!</v>
      </c>
      <c r="G2793" s="261"/>
      <c r="H2793" s="262"/>
      <c r="I2793" s="259"/>
    </row>
    <row r="2794" spans="1:9" x14ac:dyDescent="0.2">
      <c r="A2794" s="265" t="s">
        <v>433</v>
      </c>
      <c r="B2794" s="269" t="e">
        <f>IF('Unit Types - Emission Rates'!#REF!=0,"",'Unit Types - Emission Rates'!#REF!)</f>
        <v>#REF!</v>
      </c>
      <c r="C2794" s="269" t="e">
        <f>IF('Unit Types - Emission Rates'!#REF!=0,"",'Unit Types - Emission Rates'!#REF!)</f>
        <v>#REF!</v>
      </c>
      <c r="D2794" s="269" t="e">
        <f>IF('Unit Types - Emission Rates'!#REF!=0,"",'Unit Types - Emission Rates'!#REF!)</f>
        <v>#REF!</v>
      </c>
      <c r="E2794" s="269" t="e">
        <f>IF('Unit Types - Emission Rates'!#REF!="","",'Unit Types - Emission Rates'!#REF!)</f>
        <v>#REF!</v>
      </c>
      <c r="F2794" s="269" t="e">
        <f>IF('Unit Types - Emission Rates'!#REF!="","",'Unit Types - Emission Rates'!#REF!)</f>
        <v>#REF!</v>
      </c>
      <c r="G2794" s="261"/>
      <c r="H2794" s="262"/>
      <c r="I2794" s="259"/>
    </row>
    <row r="2795" spans="1:9" x14ac:dyDescent="0.2">
      <c r="A2795" s="265" t="s">
        <v>433</v>
      </c>
      <c r="B2795" s="269" t="e">
        <f>IF('Unit Types - Emission Rates'!#REF!=0,"",'Unit Types - Emission Rates'!#REF!)</f>
        <v>#REF!</v>
      </c>
      <c r="C2795" s="269" t="e">
        <f>IF('Unit Types - Emission Rates'!#REF!=0,"",'Unit Types - Emission Rates'!#REF!)</f>
        <v>#REF!</v>
      </c>
      <c r="D2795" s="269" t="e">
        <f>IF('Unit Types - Emission Rates'!#REF!=0,"",'Unit Types - Emission Rates'!#REF!)</f>
        <v>#REF!</v>
      </c>
      <c r="E2795" s="269" t="e">
        <f>IF('Unit Types - Emission Rates'!#REF!="","",'Unit Types - Emission Rates'!#REF!)</f>
        <v>#REF!</v>
      </c>
      <c r="F2795" s="269" t="e">
        <f>IF('Unit Types - Emission Rates'!#REF!="","",'Unit Types - Emission Rates'!#REF!)</f>
        <v>#REF!</v>
      </c>
      <c r="G2795" s="261"/>
      <c r="H2795" s="262"/>
      <c r="I2795" s="259"/>
    </row>
    <row r="2796" spans="1:9" x14ac:dyDescent="0.2">
      <c r="A2796" s="265" t="s">
        <v>433</v>
      </c>
      <c r="B2796" s="269" t="e">
        <f>IF('Unit Types - Emission Rates'!#REF!=0,"",'Unit Types - Emission Rates'!#REF!)</f>
        <v>#REF!</v>
      </c>
      <c r="C2796" s="269" t="e">
        <f>IF('Unit Types - Emission Rates'!#REF!=0,"",'Unit Types - Emission Rates'!#REF!)</f>
        <v>#REF!</v>
      </c>
      <c r="D2796" s="269" t="e">
        <f>IF('Unit Types - Emission Rates'!#REF!=0,"",'Unit Types - Emission Rates'!#REF!)</f>
        <v>#REF!</v>
      </c>
      <c r="E2796" s="269" t="e">
        <f>IF('Unit Types - Emission Rates'!#REF!="","",'Unit Types - Emission Rates'!#REF!)</f>
        <v>#REF!</v>
      </c>
      <c r="F2796" s="269" t="e">
        <f>IF('Unit Types - Emission Rates'!#REF!="","",'Unit Types - Emission Rates'!#REF!)</f>
        <v>#REF!</v>
      </c>
      <c r="G2796" s="261"/>
      <c r="H2796" s="262"/>
      <c r="I2796" s="259"/>
    </row>
    <row r="2797" spans="1:9" x14ac:dyDescent="0.2">
      <c r="A2797" s="265" t="s">
        <v>433</v>
      </c>
      <c r="B2797" s="269" t="e">
        <f>IF('Unit Types - Emission Rates'!#REF!=0,"",'Unit Types - Emission Rates'!#REF!)</f>
        <v>#REF!</v>
      </c>
      <c r="C2797" s="269" t="e">
        <f>IF('Unit Types - Emission Rates'!#REF!=0,"",'Unit Types - Emission Rates'!#REF!)</f>
        <v>#REF!</v>
      </c>
      <c r="D2797" s="269" t="e">
        <f>IF('Unit Types - Emission Rates'!#REF!=0,"",'Unit Types - Emission Rates'!#REF!)</f>
        <v>#REF!</v>
      </c>
      <c r="E2797" s="269" t="e">
        <f>IF('Unit Types - Emission Rates'!#REF!="","",'Unit Types - Emission Rates'!#REF!)</f>
        <v>#REF!</v>
      </c>
      <c r="F2797" s="269" t="e">
        <f>IF('Unit Types - Emission Rates'!#REF!="","",'Unit Types - Emission Rates'!#REF!)</f>
        <v>#REF!</v>
      </c>
      <c r="G2797" s="261"/>
      <c r="H2797" s="262"/>
      <c r="I2797" s="259"/>
    </row>
    <row r="2798" spans="1:9" x14ac:dyDescent="0.2">
      <c r="A2798" s="265" t="s">
        <v>433</v>
      </c>
      <c r="B2798" s="269" t="e">
        <f>IF('Unit Types - Emission Rates'!#REF!=0,"",'Unit Types - Emission Rates'!#REF!)</f>
        <v>#REF!</v>
      </c>
      <c r="C2798" s="269" t="e">
        <f>IF('Unit Types - Emission Rates'!#REF!=0,"",'Unit Types - Emission Rates'!#REF!)</f>
        <v>#REF!</v>
      </c>
      <c r="D2798" s="269" t="e">
        <f>IF('Unit Types - Emission Rates'!#REF!=0,"",'Unit Types - Emission Rates'!#REF!)</f>
        <v>#REF!</v>
      </c>
      <c r="E2798" s="269" t="e">
        <f>IF('Unit Types - Emission Rates'!#REF!="","",'Unit Types - Emission Rates'!#REF!)</f>
        <v>#REF!</v>
      </c>
      <c r="F2798" s="269" t="e">
        <f>IF('Unit Types - Emission Rates'!#REF!="","",'Unit Types - Emission Rates'!#REF!)</f>
        <v>#REF!</v>
      </c>
      <c r="G2798" s="261"/>
      <c r="H2798" s="262"/>
      <c r="I2798" s="259"/>
    </row>
    <row r="2799" spans="1:9" x14ac:dyDescent="0.2">
      <c r="A2799" s="265" t="s">
        <v>433</v>
      </c>
      <c r="B2799" s="269" t="e">
        <f>IF('Unit Types - Emission Rates'!#REF!=0,"",'Unit Types - Emission Rates'!#REF!)</f>
        <v>#REF!</v>
      </c>
      <c r="C2799" s="269" t="e">
        <f>IF('Unit Types - Emission Rates'!#REF!=0,"",'Unit Types - Emission Rates'!#REF!)</f>
        <v>#REF!</v>
      </c>
      <c r="D2799" s="269" t="e">
        <f>IF('Unit Types - Emission Rates'!#REF!=0,"",'Unit Types - Emission Rates'!#REF!)</f>
        <v>#REF!</v>
      </c>
      <c r="E2799" s="269" t="e">
        <f>IF('Unit Types - Emission Rates'!#REF!="","",'Unit Types - Emission Rates'!#REF!)</f>
        <v>#REF!</v>
      </c>
      <c r="F2799" s="269" t="e">
        <f>IF('Unit Types - Emission Rates'!#REF!="","",'Unit Types - Emission Rates'!#REF!)</f>
        <v>#REF!</v>
      </c>
      <c r="G2799" s="261"/>
      <c r="H2799" s="262"/>
      <c r="I2799" s="259"/>
    </row>
    <row r="2800" spans="1:9" x14ac:dyDescent="0.2">
      <c r="A2800" s="265" t="s">
        <v>433</v>
      </c>
      <c r="B2800" s="269" t="e">
        <f>IF('Unit Types - Emission Rates'!#REF!=0,"",'Unit Types - Emission Rates'!#REF!)</f>
        <v>#REF!</v>
      </c>
      <c r="C2800" s="269" t="e">
        <f>IF('Unit Types - Emission Rates'!#REF!=0,"",'Unit Types - Emission Rates'!#REF!)</f>
        <v>#REF!</v>
      </c>
      <c r="D2800" s="269" t="e">
        <f>IF('Unit Types - Emission Rates'!#REF!=0,"",'Unit Types - Emission Rates'!#REF!)</f>
        <v>#REF!</v>
      </c>
      <c r="E2800" s="269" t="e">
        <f>IF('Unit Types - Emission Rates'!#REF!="","",'Unit Types - Emission Rates'!#REF!)</f>
        <v>#REF!</v>
      </c>
      <c r="F2800" s="269" t="e">
        <f>IF('Unit Types - Emission Rates'!#REF!="","",'Unit Types - Emission Rates'!#REF!)</f>
        <v>#REF!</v>
      </c>
      <c r="G2800" s="261"/>
      <c r="H2800" s="262"/>
      <c r="I2800" s="259"/>
    </row>
    <row r="2801" spans="1:9" x14ac:dyDescent="0.2">
      <c r="A2801" s="265" t="s">
        <v>433</v>
      </c>
      <c r="B2801" s="269" t="e">
        <f>IF('Unit Types - Emission Rates'!#REF!=0,"",'Unit Types - Emission Rates'!#REF!)</f>
        <v>#REF!</v>
      </c>
      <c r="C2801" s="269" t="e">
        <f>IF('Unit Types - Emission Rates'!#REF!=0,"",'Unit Types - Emission Rates'!#REF!)</f>
        <v>#REF!</v>
      </c>
      <c r="D2801" s="269" t="e">
        <f>IF('Unit Types - Emission Rates'!#REF!=0,"",'Unit Types - Emission Rates'!#REF!)</f>
        <v>#REF!</v>
      </c>
      <c r="E2801" s="269" t="e">
        <f>IF('Unit Types - Emission Rates'!#REF!="","",'Unit Types - Emission Rates'!#REF!)</f>
        <v>#REF!</v>
      </c>
      <c r="F2801" s="269" t="e">
        <f>IF('Unit Types - Emission Rates'!#REF!="","",'Unit Types - Emission Rates'!#REF!)</f>
        <v>#REF!</v>
      </c>
      <c r="G2801" s="261"/>
      <c r="H2801" s="262"/>
      <c r="I2801" s="259"/>
    </row>
    <row r="2802" spans="1:9" x14ac:dyDescent="0.2">
      <c r="A2802" s="265" t="s">
        <v>433</v>
      </c>
      <c r="B2802" s="269" t="e">
        <f>IF('Unit Types - Emission Rates'!#REF!=0,"",'Unit Types - Emission Rates'!#REF!)</f>
        <v>#REF!</v>
      </c>
      <c r="C2802" s="269" t="e">
        <f>IF('Unit Types - Emission Rates'!#REF!=0,"",'Unit Types - Emission Rates'!#REF!)</f>
        <v>#REF!</v>
      </c>
      <c r="D2802" s="269" t="e">
        <f>IF('Unit Types - Emission Rates'!#REF!=0,"",'Unit Types - Emission Rates'!#REF!)</f>
        <v>#REF!</v>
      </c>
      <c r="E2802" s="269" t="e">
        <f>IF('Unit Types - Emission Rates'!#REF!="","",'Unit Types - Emission Rates'!#REF!)</f>
        <v>#REF!</v>
      </c>
      <c r="F2802" s="269" t="e">
        <f>IF('Unit Types - Emission Rates'!#REF!="","",'Unit Types - Emission Rates'!#REF!)</f>
        <v>#REF!</v>
      </c>
      <c r="G2802" s="261"/>
      <c r="H2802" s="262"/>
      <c r="I2802" s="259"/>
    </row>
    <row r="2803" spans="1:9" x14ac:dyDescent="0.2">
      <c r="A2803" s="265" t="s">
        <v>433</v>
      </c>
      <c r="B2803" s="269" t="e">
        <f>IF('Unit Types - Emission Rates'!#REF!=0,"",'Unit Types - Emission Rates'!#REF!)</f>
        <v>#REF!</v>
      </c>
      <c r="C2803" s="269" t="e">
        <f>IF('Unit Types - Emission Rates'!#REF!=0,"",'Unit Types - Emission Rates'!#REF!)</f>
        <v>#REF!</v>
      </c>
      <c r="D2803" s="269" t="e">
        <f>IF('Unit Types - Emission Rates'!#REF!=0,"",'Unit Types - Emission Rates'!#REF!)</f>
        <v>#REF!</v>
      </c>
      <c r="E2803" s="269" t="e">
        <f>IF('Unit Types - Emission Rates'!#REF!="","",'Unit Types - Emission Rates'!#REF!)</f>
        <v>#REF!</v>
      </c>
      <c r="F2803" s="269" t="e">
        <f>IF('Unit Types - Emission Rates'!#REF!="","",'Unit Types - Emission Rates'!#REF!)</f>
        <v>#REF!</v>
      </c>
      <c r="G2803" s="261"/>
      <c r="H2803" s="262"/>
      <c r="I2803" s="259"/>
    </row>
    <row r="2804" spans="1:9" x14ac:dyDescent="0.2">
      <c r="A2804" s="265" t="s">
        <v>433</v>
      </c>
      <c r="B2804" s="269" t="e">
        <f>IF('Unit Types - Emission Rates'!#REF!=0,"",'Unit Types - Emission Rates'!#REF!)</f>
        <v>#REF!</v>
      </c>
      <c r="C2804" s="269" t="e">
        <f>IF('Unit Types - Emission Rates'!#REF!=0,"",'Unit Types - Emission Rates'!#REF!)</f>
        <v>#REF!</v>
      </c>
      <c r="D2804" s="269" t="e">
        <f>IF('Unit Types - Emission Rates'!#REF!=0,"",'Unit Types - Emission Rates'!#REF!)</f>
        <v>#REF!</v>
      </c>
      <c r="E2804" s="269" t="e">
        <f>IF('Unit Types - Emission Rates'!#REF!="","",'Unit Types - Emission Rates'!#REF!)</f>
        <v>#REF!</v>
      </c>
      <c r="F2804" s="269" t="e">
        <f>IF('Unit Types - Emission Rates'!#REF!="","",'Unit Types - Emission Rates'!#REF!)</f>
        <v>#REF!</v>
      </c>
      <c r="G2804" s="261"/>
      <c r="H2804" s="262"/>
      <c r="I2804" s="259"/>
    </row>
    <row r="2805" spans="1:9" x14ac:dyDescent="0.2">
      <c r="A2805" s="265" t="s">
        <v>433</v>
      </c>
      <c r="B2805" s="269" t="e">
        <f>IF('Unit Types - Emission Rates'!#REF!=0,"",'Unit Types - Emission Rates'!#REF!)</f>
        <v>#REF!</v>
      </c>
      <c r="C2805" s="269" t="e">
        <f>IF('Unit Types - Emission Rates'!#REF!=0,"",'Unit Types - Emission Rates'!#REF!)</f>
        <v>#REF!</v>
      </c>
      <c r="D2805" s="269" t="e">
        <f>IF('Unit Types - Emission Rates'!#REF!=0,"",'Unit Types - Emission Rates'!#REF!)</f>
        <v>#REF!</v>
      </c>
      <c r="E2805" s="269" t="e">
        <f>IF('Unit Types - Emission Rates'!#REF!="","",'Unit Types - Emission Rates'!#REF!)</f>
        <v>#REF!</v>
      </c>
      <c r="F2805" s="269" t="e">
        <f>IF('Unit Types - Emission Rates'!#REF!="","",'Unit Types - Emission Rates'!#REF!)</f>
        <v>#REF!</v>
      </c>
      <c r="G2805" s="261"/>
      <c r="H2805" s="262"/>
      <c r="I2805" s="259"/>
    </row>
    <row r="2806" spans="1:9" x14ac:dyDescent="0.2">
      <c r="A2806" s="265" t="s">
        <v>433</v>
      </c>
      <c r="B2806" s="269" t="e">
        <f>IF('Unit Types - Emission Rates'!#REF!=0,"",'Unit Types - Emission Rates'!#REF!)</f>
        <v>#REF!</v>
      </c>
      <c r="C2806" s="269" t="e">
        <f>IF('Unit Types - Emission Rates'!#REF!=0,"",'Unit Types - Emission Rates'!#REF!)</f>
        <v>#REF!</v>
      </c>
      <c r="D2806" s="269" t="e">
        <f>IF('Unit Types - Emission Rates'!#REF!=0,"",'Unit Types - Emission Rates'!#REF!)</f>
        <v>#REF!</v>
      </c>
      <c r="E2806" s="269" t="e">
        <f>IF('Unit Types - Emission Rates'!#REF!="","",'Unit Types - Emission Rates'!#REF!)</f>
        <v>#REF!</v>
      </c>
      <c r="F2806" s="269" t="e">
        <f>IF('Unit Types - Emission Rates'!#REF!="","",'Unit Types - Emission Rates'!#REF!)</f>
        <v>#REF!</v>
      </c>
      <c r="G2806" s="261"/>
      <c r="H2806" s="262"/>
      <c r="I2806" s="259"/>
    </row>
    <row r="2807" spans="1:9" x14ac:dyDescent="0.2">
      <c r="A2807" s="265" t="s">
        <v>433</v>
      </c>
      <c r="B2807" s="269" t="e">
        <f>IF('Unit Types - Emission Rates'!#REF!=0,"",'Unit Types - Emission Rates'!#REF!)</f>
        <v>#REF!</v>
      </c>
      <c r="C2807" s="269" t="e">
        <f>IF('Unit Types - Emission Rates'!#REF!=0,"",'Unit Types - Emission Rates'!#REF!)</f>
        <v>#REF!</v>
      </c>
      <c r="D2807" s="269" t="e">
        <f>IF('Unit Types - Emission Rates'!#REF!=0,"",'Unit Types - Emission Rates'!#REF!)</f>
        <v>#REF!</v>
      </c>
      <c r="E2807" s="269" t="e">
        <f>IF('Unit Types - Emission Rates'!#REF!="","",'Unit Types - Emission Rates'!#REF!)</f>
        <v>#REF!</v>
      </c>
      <c r="F2807" s="269" t="e">
        <f>IF('Unit Types - Emission Rates'!#REF!="","",'Unit Types - Emission Rates'!#REF!)</f>
        <v>#REF!</v>
      </c>
      <c r="G2807" s="261"/>
      <c r="H2807" s="262"/>
      <c r="I2807" s="259"/>
    </row>
    <row r="2808" spans="1:9" x14ac:dyDescent="0.2">
      <c r="A2808" s="265" t="s">
        <v>433</v>
      </c>
      <c r="B2808" s="269" t="e">
        <f>IF('Unit Types - Emission Rates'!#REF!=0,"",'Unit Types - Emission Rates'!#REF!)</f>
        <v>#REF!</v>
      </c>
      <c r="C2808" s="269" t="e">
        <f>IF('Unit Types - Emission Rates'!#REF!=0,"",'Unit Types - Emission Rates'!#REF!)</f>
        <v>#REF!</v>
      </c>
      <c r="D2808" s="269" t="e">
        <f>IF('Unit Types - Emission Rates'!#REF!=0,"",'Unit Types - Emission Rates'!#REF!)</f>
        <v>#REF!</v>
      </c>
      <c r="E2808" s="269" t="e">
        <f>IF('Unit Types - Emission Rates'!#REF!="","",'Unit Types - Emission Rates'!#REF!)</f>
        <v>#REF!</v>
      </c>
      <c r="F2808" s="269" t="e">
        <f>IF('Unit Types - Emission Rates'!#REF!="","",'Unit Types - Emission Rates'!#REF!)</f>
        <v>#REF!</v>
      </c>
      <c r="G2808" s="261"/>
      <c r="H2808" s="262"/>
      <c r="I2808" s="259"/>
    </row>
    <row r="2809" spans="1:9" x14ac:dyDescent="0.2">
      <c r="A2809" s="265" t="s">
        <v>433</v>
      </c>
      <c r="B2809" s="269" t="e">
        <f>IF('Unit Types - Emission Rates'!#REF!=0,"",'Unit Types - Emission Rates'!#REF!)</f>
        <v>#REF!</v>
      </c>
      <c r="C2809" s="269" t="e">
        <f>IF('Unit Types - Emission Rates'!#REF!=0,"",'Unit Types - Emission Rates'!#REF!)</f>
        <v>#REF!</v>
      </c>
      <c r="D2809" s="269" t="e">
        <f>IF('Unit Types - Emission Rates'!#REF!=0,"",'Unit Types - Emission Rates'!#REF!)</f>
        <v>#REF!</v>
      </c>
      <c r="E2809" s="269" t="e">
        <f>IF('Unit Types - Emission Rates'!#REF!="","",'Unit Types - Emission Rates'!#REF!)</f>
        <v>#REF!</v>
      </c>
      <c r="F2809" s="269" t="e">
        <f>IF('Unit Types - Emission Rates'!#REF!="","",'Unit Types - Emission Rates'!#REF!)</f>
        <v>#REF!</v>
      </c>
      <c r="G2809" s="261"/>
      <c r="H2809" s="262"/>
      <c r="I2809" s="259"/>
    </row>
    <row r="2810" spans="1:9" x14ac:dyDescent="0.2">
      <c r="A2810" s="265" t="s">
        <v>433</v>
      </c>
      <c r="B2810" s="269" t="e">
        <f>IF('Unit Types - Emission Rates'!#REF!=0,"",'Unit Types - Emission Rates'!#REF!)</f>
        <v>#REF!</v>
      </c>
      <c r="C2810" s="269" t="e">
        <f>IF('Unit Types - Emission Rates'!#REF!=0,"",'Unit Types - Emission Rates'!#REF!)</f>
        <v>#REF!</v>
      </c>
      <c r="D2810" s="269" t="e">
        <f>IF('Unit Types - Emission Rates'!#REF!=0,"",'Unit Types - Emission Rates'!#REF!)</f>
        <v>#REF!</v>
      </c>
      <c r="E2810" s="269" t="e">
        <f>IF('Unit Types - Emission Rates'!#REF!="","",'Unit Types - Emission Rates'!#REF!)</f>
        <v>#REF!</v>
      </c>
      <c r="F2810" s="269" t="e">
        <f>IF('Unit Types - Emission Rates'!#REF!="","",'Unit Types - Emission Rates'!#REF!)</f>
        <v>#REF!</v>
      </c>
      <c r="G2810" s="261"/>
      <c r="H2810" s="262"/>
      <c r="I2810" s="259"/>
    </row>
    <row r="2811" spans="1:9" x14ac:dyDescent="0.2">
      <c r="A2811" s="265" t="s">
        <v>433</v>
      </c>
      <c r="B2811" s="269" t="e">
        <f>IF('Unit Types - Emission Rates'!#REF!=0,"",'Unit Types - Emission Rates'!#REF!)</f>
        <v>#REF!</v>
      </c>
      <c r="C2811" s="269" t="e">
        <f>IF('Unit Types - Emission Rates'!#REF!=0,"",'Unit Types - Emission Rates'!#REF!)</f>
        <v>#REF!</v>
      </c>
      <c r="D2811" s="269" t="e">
        <f>IF('Unit Types - Emission Rates'!#REF!=0,"",'Unit Types - Emission Rates'!#REF!)</f>
        <v>#REF!</v>
      </c>
      <c r="E2811" s="269" t="e">
        <f>IF('Unit Types - Emission Rates'!#REF!="","",'Unit Types - Emission Rates'!#REF!)</f>
        <v>#REF!</v>
      </c>
      <c r="F2811" s="269" t="e">
        <f>IF('Unit Types - Emission Rates'!#REF!="","",'Unit Types - Emission Rates'!#REF!)</f>
        <v>#REF!</v>
      </c>
      <c r="G2811" s="261"/>
      <c r="H2811" s="262"/>
      <c r="I2811" s="259"/>
    </row>
    <row r="2812" spans="1:9" x14ac:dyDescent="0.2">
      <c r="A2812" s="265" t="s">
        <v>433</v>
      </c>
      <c r="B2812" s="269" t="e">
        <f>IF('Unit Types - Emission Rates'!#REF!=0,"",'Unit Types - Emission Rates'!#REF!)</f>
        <v>#REF!</v>
      </c>
      <c r="C2812" s="269" t="e">
        <f>IF('Unit Types - Emission Rates'!#REF!=0,"",'Unit Types - Emission Rates'!#REF!)</f>
        <v>#REF!</v>
      </c>
      <c r="D2812" s="269" t="e">
        <f>IF('Unit Types - Emission Rates'!#REF!=0,"",'Unit Types - Emission Rates'!#REF!)</f>
        <v>#REF!</v>
      </c>
      <c r="E2812" s="269" t="e">
        <f>IF('Unit Types - Emission Rates'!#REF!="","",'Unit Types - Emission Rates'!#REF!)</f>
        <v>#REF!</v>
      </c>
      <c r="F2812" s="269" t="e">
        <f>IF('Unit Types - Emission Rates'!#REF!="","",'Unit Types - Emission Rates'!#REF!)</f>
        <v>#REF!</v>
      </c>
      <c r="G2812" s="261"/>
      <c r="H2812" s="262"/>
      <c r="I2812" s="259"/>
    </row>
    <row r="2813" spans="1:9" x14ac:dyDescent="0.2">
      <c r="A2813" s="265" t="s">
        <v>433</v>
      </c>
      <c r="B2813" s="269" t="e">
        <f>IF('Unit Types - Emission Rates'!#REF!=0,"",'Unit Types - Emission Rates'!#REF!)</f>
        <v>#REF!</v>
      </c>
      <c r="C2813" s="269" t="e">
        <f>IF('Unit Types - Emission Rates'!#REF!=0,"",'Unit Types - Emission Rates'!#REF!)</f>
        <v>#REF!</v>
      </c>
      <c r="D2813" s="269" t="e">
        <f>IF('Unit Types - Emission Rates'!#REF!=0,"",'Unit Types - Emission Rates'!#REF!)</f>
        <v>#REF!</v>
      </c>
      <c r="E2813" s="269" t="e">
        <f>IF('Unit Types - Emission Rates'!#REF!="","",'Unit Types - Emission Rates'!#REF!)</f>
        <v>#REF!</v>
      </c>
      <c r="F2813" s="269" t="e">
        <f>IF('Unit Types - Emission Rates'!#REF!="","",'Unit Types - Emission Rates'!#REF!)</f>
        <v>#REF!</v>
      </c>
      <c r="G2813" s="261"/>
      <c r="H2813" s="262"/>
      <c r="I2813" s="259"/>
    </row>
    <row r="2814" spans="1:9" x14ac:dyDescent="0.2">
      <c r="A2814" s="265" t="s">
        <v>433</v>
      </c>
      <c r="B2814" s="269" t="e">
        <f>IF('Unit Types - Emission Rates'!#REF!=0,"",'Unit Types - Emission Rates'!#REF!)</f>
        <v>#REF!</v>
      </c>
      <c r="C2814" s="269" t="e">
        <f>IF('Unit Types - Emission Rates'!#REF!=0,"",'Unit Types - Emission Rates'!#REF!)</f>
        <v>#REF!</v>
      </c>
      <c r="D2814" s="269" t="e">
        <f>IF('Unit Types - Emission Rates'!#REF!=0,"",'Unit Types - Emission Rates'!#REF!)</f>
        <v>#REF!</v>
      </c>
      <c r="E2814" s="269" t="e">
        <f>IF('Unit Types - Emission Rates'!#REF!="","",'Unit Types - Emission Rates'!#REF!)</f>
        <v>#REF!</v>
      </c>
      <c r="F2814" s="269" t="e">
        <f>IF('Unit Types - Emission Rates'!#REF!="","",'Unit Types - Emission Rates'!#REF!)</f>
        <v>#REF!</v>
      </c>
      <c r="G2814" s="261"/>
      <c r="H2814" s="262"/>
      <c r="I2814" s="259"/>
    </row>
    <row r="2815" spans="1:9" x14ac:dyDescent="0.2">
      <c r="A2815" s="265" t="s">
        <v>433</v>
      </c>
      <c r="B2815" s="269" t="e">
        <f>IF('Unit Types - Emission Rates'!#REF!=0,"",'Unit Types - Emission Rates'!#REF!)</f>
        <v>#REF!</v>
      </c>
      <c r="C2815" s="269" t="e">
        <f>IF('Unit Types - Emission Rates'!#REF!=0,"",'Unit Types - Emission Rates'!#REF!)</f>
        <v>#REF!</v>
      </c>
      <c r="D2815" s="269" t="e">
        <f>IF('Unit Types - Emission Rates'!#REF!=0,"",'Unit Types - Emission Rates'!#REF!)</f>
        <v>#REF!</v>
      </c>
      <c r="E2815" s="269" t="e">
        <f>IF('Unit Types - Emission Rates'!#REF!="","",'Unit Types - Emission Rates'!#REF!)</f>
        <v>#REF!</v>
      </c>
      <c r="F2815" s="269" t="e">
        <f>IF('Unit Types - Emission Rates'!#REF!="","",'Unit Types - Emission Rates'!#REF!)</f>
        <v>#REF!</v>
      </c>
      <c r="G2815" s="261"/>
      <c r="H2815" s="262"/>
      <c r="I2815" s="259"/>
    </row>
    <row r="2816" spans="1:9" x14ac:dyDescent="0.2">
      <c r="A2816" s="265" t="s">
        <v>433</v>
      </c>
      <c r="B2816" s="269" t="e">
        <f>IF('Unit Types - Emission Rates'!#REF!=0,"",'Unit Types - Emission Rates'!#REF!)</f>
        <v>#REF!</v>
      </c>
      <c r="C2816" s="269" t="e">
        <f>IF('Unit Types - Emission Rates'!#REF!=0,"",'Unit Types - Emission Rates'!#REF!)</f>
        <v>#REF!</v>
      </c>
      <c r="D2816" s="269" t="e">
        <f>IF('Unit Types - Emission Rates'!#REF!=0,"",'Unit Types - Emission Rates'!#REF!)</f>
        <v>#REF!</v>
      </c>
      <c r="E2816" s="269" t="e">
        <f>IF('Unit Types - Emission Rates'!#REF!="","",'Unit Types - Emission Rates'!#REF!)</f>
        <v>#REF!</v>
      </c>
      <c r="F2816" s="269" t="e">
        <f>IF('Unit Types - Emission Rates'!#REF!="","",'Unit Types - Emission Rates'!#REF!)</f>
        <v>#REF!</v>
      </c>
      <c r="G2816" s="261"/>
      <c r="H2816" s="262"/>
      <c r="I2816" s="259"/>
    </row>
    <row r="2817" spans="1:9" x14ac:dyDescent="0.2">
      <c r="A2817" s="265" t="s">
        <v>433</v>
      </c>
      <c r="B2817" s="269" t="e">
        <f>IF('Unit Types - Emission Rates'!#REF!=0,"",'Unit Types - Emission Rates'!#REF!)</f>
        <v>#REF!</v>
      </c>
      <c r="C2817" s="269" t="e">
        <f>IF('Unit Types - Emission Rates'!#REF!=0,"",'Unit Types - Emission Rates'!#REF!)</f>
        <v>#REF!</v>
      </c>
      <c r="D2817" s="269" t="e">
        <f>IF('Unit Types - Emission Rates'!#REF!=0,"",'Unit Types - Emission Rates'!#REF!)</f>
        <v>#REF!</v>
      </c>
      <c r="E2817" s="269" t="e">
        <f>IF('Unit Types - Emission Rates'!#REF!="","",'Unit Types - Emission Rates'!#REF!)</f>
        <v>#REF!</v>
      </c>
      <c r="F2817" s="269" t="e">
        <f>IF('Unit Types - Emission Rates'!#REF!="","",'Unit Types - Emission Rates'!#REF!)</f>
        <v>#REF!</v>
      </c>
      <c r="G2817" s="261"/>
      <c r="H2817" s="262"/>
      <c r="I2817" s="259"/>
    </row>
    <row r="2818" spans="1:9" x14ac:dyDescent="0.2">
      <c r="A2818" s="265" t="s">
        <v>433</v>
      </c>
      <c r="B2818" s="269" t="e">
        <f>IF('Unit Types - Emission Rates'!#REF!=0,"",'Unit Types - Emission Rates'!#REF!)</f>
        <v>#REF!</v>
      </c>
      <c r="C2818" s="269" t="e">
        <f>IF('Unit Types - Emission Rates'!#REF!=0,"",'Unit Types - Emission Rates'!#REF!)</f>
        <v>#REF!</v>
      </c>
      <c r="D2818" s="269" t="e">
        <f>IF('Unit Types - Emission Rates'!#REF!=0,"",'Unit Types - Emission Rates'!#REF!)</f>
        <v>#REF!</v>
      </c>
      <c r="E2818" s="269" t="e">
        <f>IF('Unit Types - Emission Rates'!#REF!="","",'Unit Types - Emission Rates'!#REF!)</f>
        <v>#REF!</v>
      </c>
      <c r="F2818" s="269" t="e">
        <f>IF('Unit Types - Emission Rates'!#REF!="","",'Unit Types - Emission Rates'!#REF!)</f>
        <v>#REF!</v>
      </c>
      <c r="G2818" s="261"/>
      <c r="H2818" s="262"/>
      <c r="I2818" s="259"/>
    </row>
    <row r="2819" spans="1:9" x14ac:dyDescent="0.2">
      <c r="A2819" s="265" t="s">
        <v>433</v>
      </c>
      <c r="B2819" s="269" t="e">
        <f>IF('Unit Types - Emission Rates'!#REF!=0,"",'Unit Types - Emission Rates'!#REF!)</f>
        <v>#REF!</v>
      </c>
      <c r="C2819" s="269" t="e">
        <f>IF('Unit Types - Emission Rates'!#REF!=0,"",'Unit Types - Emission Rates'!#REF!)</f>
        <v>#REF!</v>
      </c>
      <c r="D2819" s="269" t="e">
        <f>IF('Unit Types - Emission Rates'!#REF!=0,"",'Unit Types - Emission Rates'!#REF!)</f>
        <v>#REF!</v>
      </c>
      <c r="E2819" s="269" t="e">
        <f>IF('Unit Types - Emission Rates'!#REF!="","",'Unit Types - Emission Rates'!#REF!)</f>
        <v>#REF!</v>
      </c>
      <c r="F2819" s="269" t="e">
        <f>IF('Unit Types - Emission Rates'!#REF!="","",'Unit Types - Emission Rates'!#REF!)</f>
        <v>#REF!</v>
      </c>
      <c r="G2819" s="261"/>
      <c r="H2819" s="262"/>
      <c r="I2819" s="259"/>
    </row>
    <row r="2820" spans="1:9" x14ac:dyDescent="0.2">
      <c r="A2820" s="265" t="s">
        <v>433</v>
      </c>
      <c r="B2820" s="269" t="e">
        <f>IF('Unit Types - Emission Rates'!#REF!=0,"",'Unit Types - Emission Rates'!#REF!)</f>
        <v>#REF!</v>
      </c>
      <c r="C2820" s="269" t="e">
        <f>IF('Unit Types - Emission Rates'!#REF!=0,"",'Unit Types - Emission Rates'!#REF!)</f>
        <v>#REF!</v>
      </c>
      <c r="D2820" s="269" t="e">
        <f>IF('Unit Types - Emission Rates'!#REF!=0,"",'Unit Types - Emission Rates'!#REF!)</f>
        <v>#REF!</v>
      </c>
      <c r="E2820" s="269" t="e">
        <f>IF('Unit Types - Emission Rates'!#REF!="","",'Unit Types - Emission Rates'!#REF!)</f>
        <v>#REF!</v>
      </c>
      <c r="F2820" s="269" t="e">
        <f>IF('Unit Types - Emission Rates'!#REF!="","",'Unit Types - Emission Rates'!#REF!)</f>
        <v>#REF!</v>
      </c>
      <c r="G2820" s="261"/>
      <c r="H2820" s="262"/>
      <c r="I2820" s="259"/>
    </row>
    <row r="2821" spans="1:9" x14ac:dyDescent="0.2">
      <c r="A2821" s="265" t="s">
        <v>433</v>
      </c>
      <c r="B2821" s="269" t="e">
        <f>IF('Unit Types - Emission Rates'!#REF!=0,"",'Unit Types - Emission Rates'!#REF!)</f>
        <v>#REF!</v>
      </c>
      <c r="C2821" s="269" t="e">
        <f>IF('Unit Types - Emission Rates'!#REF!=0,"",'Unit Types - Emission Rates'!#REF!)</f>
        <v>#REF!</v>
      </c>
      <c r="D2821" s="269" t="e">
        <f>IF('Unit Types - Emission Rates'!#REF!=0,"",'Unit Types - Emission Rates'!#REF!)</f>
        <v>#REF!</v>
      </c>
      <c r="E2821" s="269" t="e">
        <f>IF('Unit Types - Emission Rates'!#REF!="","",'Unit Types - Emission Rates'!#REF!)</f>
        <v>#REF!</v>
      </c>
      <c r="F2821" s="269" t="e">
        <f>IF('Unit Types - Emission Rates'!#REF!="","",'Unit Types - Emission Rates'!#REF!)</f>
        <v>#REF!</v>
      </c>
      <c r="G2821" s="261"/>
      <c r="H2821" s="262"/>
      <c r="I2821" s="259"/>
    </row>
    <row r="2822" spans="1:9" x14ac:dyDescent="0.2">
      <c r="A2822" s="265" t="s">
        <v>433</v>
      </c>
      <c r="B2822" s="269" t="e">
        <f>IF('Unit Types - Emission Rates'!#REF!=0,"",'Unit Types - Emission Rates'!#REF!)</f>
        <v>#REF!</v>
      </c>
      <c r="C2822" s="269" t="e">
        <f>IF('Unit Types - Emission Rates'!#REF!=0,"",'Unit Types - Emission Rates'!#REF!)</f>
        <v>#REF!</v>
      </c>
      <c r="D2822" s="269" t="e">
        <f>IF('Unit Types - Emission Rates'!#REF!=0,"",'Unit Types - Emission Rates'!#REF!)</f>
        <v>#REF!</v>
      </c>
      <c r="E2822" s="269" t="e">
        <f>IF('Unit Types - Emission Rates'!#REF!="","",'Unit Types - Emission Rates'!#REF!)</f>
        <v>#REF!</v>
      </c>
      <c r="F2822" s="269" t="e">
        <f>IF('Unit Types - Emission Rates'!#REF!="","",'Unit Types - Emission Rates'!#REF!)</f>
        <v>#REF!</v>
      </c>
      <c r="G2822" s="261"/>
      <c r="H2822" s="262"/>
      <c r="I2822" s="259"/>
    </row>
    <row r="2823" spans="1:9" x14ac:dyDescent="0.2">
      <c r="A2823" s="265" t="s">
        <v>433</v>
      </c>
      <c r="B2823" s="269" t="e">
        <f>IF('Unit Types - Emission Rates'!#REF!=0,"",'Unit Types - Emission Rates'!#REF!)</f>
        <v>#REF!</v>
      </c>
      <c r="C2823" s="269" t="e">
        <f>IF('Unit Types - Emission Rates'!#REF!=0,"",'Unit Types - Emission Rates'!#REF!)</f>
        <v>#REF!</v>
      </c>
      <c r="D2823" s="269" t="e">
        <f>IF('Unit Types - Emission Rates'!#REF!=0,"",'Unit Types - Emission Rates'!#REF!)</f>
        <v>#REF!</v>
      </c>
      <c r="E2823" s="269" t="e">
        <f>IF('Unit Types - Emission Rates'!#REF!="","",'Unit Types - Emission Rates'!#REF!)</f>
        <v>#REF!</v>
      </c>
      <c r="F2823" s="269" t="e">
        <f>IF('Unit Types - Emission Rates'!#REF!="","",'Unit Types - Emission Rates'!#REF!)</f>
        <v>#REF!</v>
      </c>
      <c r="G2823" s="261"/>
      <c r="H2823" s="262"/>
      <c r="I2823" s="259"/>
    </row>
    <row r="2824" spans="1:9" x14ac:dyDescent="0.2">
      <c r="A2824" s="265" t="s">
        <v>433</v>
      </c>
      <c r="B2824" s="269" t="e">
        <f>IF('Unit Types - Emission Rates'!#REF!=0,"",'Unit Types - Emission Rates'!#REF!)</f>
        <v>#REF!</v>
      </c>
      <c r="C2824" s="269" t="e">
        <f>IF('Unit Types - Emission Rates'!#REF!=0,"",'Unit Types - Emission Rates'!#REF!)</f>
        <v>#REF!</v>
      </c>
      <c r="D2824" s="269" t="e">
        <f>IF('Unit Types - Emission Rates'!#REF!=0,"",'Unit Types - Emission Rates'!#REF!)</f>
        <v>#REF!</v>
      </c>
      <c r="E2824" s="269" t="e">
        <f>IF('Unit Types - Emission Rates'!#REF!="","",'Unit Types - Emission Rates'!#REF!)</f>
        <v>#REF!</v>
      </c>
      <c r="F2824" s="269" t="e">
        <f>IF('Unit Types - Emission Rates'!#REF!="","",'Unit Types - Emission Rates'!#REF!)</f>
        <v>#REF!</v>
      </c>
      <c r="G2824" s="261"/>
      <c r="H2824" s="262"/>
      <c r="I2824" s="259"/>
    </row>
    <row r="2825" spans="1:9" x14ac:dyDescent="0.2">
      <c r="A2825" s="265" t="s">
        <v>433</v>
      </c>
      <c r="B2825" s="269" t="e">
        <f>IF('Unit Types - Emission Rates'!#REF!=0,"",'Unit Types - Emission Rates'!#REF!)</f>
        <v>#REF!</v>
      </c>
      <c r="C2825" s="269" t="e">
        <f>IF('Unit Types - Emission Rates'!#REF!=0,"",'Unit Types - Emission Rates'!#REF!)</f>
        <v>#REF!</v>
      </c>
      <c r="D2825" s="269" t="e">
        <f>IF('Unit Types - Emission Rates'!#REF!=0,"",'Unit Types - Emission Rates'!#REF!)</f>
        <v>#REF!</v>
      </c>
      <c r="E2825" s="269" t="e">
        <f>IF('Unit Types - Emission Rates'!#REF!="","",'Unit Types - Emission Rates'!#REF!)</f>
        <v>#REF!</v>
      </c>
      <c r="F2825" s="269" t="e">
        <f>IF('Unit Types - Emission Rates'!#REF!="","",'Unit Types - Emission Rates'!#REF!)</f>
        <v>#REF!</v>
      </c>
      <c r="G2825" s="261"/>
      <c r="H2825" s="262"/>
      <c r="I2825" s="259"/>
    </row>
    <row r="2826" spans="1:9" x14ac:dyDescent="0.2">
      <c r="A2826" s="265" t="s">
        <v>433</v>
      </c>
      <c r="B2826" s="269" t="e">
        <f>IF('Unit Types - Emission Rates'!#REF!=0,"",'Unit Types - Emission Rates'!#REF!)</f>
        <v>#REF!</v>
      </c>
      <c r="C2826" s="269" t="e">
        <f>IF('Unit Types - Emission Rates'!#REF!=0,"",'Unit Types - Emission Rates'!#REF!)</f>
        <v>#REF!</v>
      </c>
      <c r="D2826" s="269" t="e">
        <f>IF('Unit Types - Emission Rates'!#REF!=0,"",'Unit Types - Emission Rates'!#REF!)</f>
        <v>#REF!</v>
      </c>
      <c r="E2826" s="269" t="e">
        <f>IF('Unit Types - Emission Rates'!#REF!="","",'Unit Types - Emission Rates'!#REF!)</f>
        <v>#REF!</v>
      </c>
      <c r="F2826" s="269" t="e">
        <f>IF('Unit Types - Emission Rates'!#REF!="","",'Unit Types - Emission Rates'!#REF!)</f>
        <v>#REF!</v>
      </c>
      <c r="G2826" s="261"/>
      <c r="H2826" s="262"/>
      <c r="I2826" s="259"/>
    </row>
    <row r="2827" spans="1:9" x14ac:dyDescent="0.2">
      <c r="A2827" s="265" t="s">
        <v>433</v>
      </c>
      <c r="B2827" s="269" t="e">
        <f>IF('Unit Types - Emission Rates'!#REF!=0,"",'Unit Types - Emission Rates'!#REF!)</f>
        <v>#REF!</v>
      </c>
      <c r="C2827" s="269" t="e">
        <f>IF('Unit Types - Emission Rates'!#REF!=0,"",'Unit Types - Emission Rates'!#REF!)</f>
        <v>#REF!</v>
      </c>
      <c r="D2827" s="269" t="e">
        <f>IF('Unit Types - Emission Rates'!#REF!=0,"",'Unit Types - Emission Rates'!#REF!)</f>
        <v>#REF!</v>
      </c>
      <c r="E2827" s="269" t="e">
        <f>IF('Unit Types - Emission Rates'!#REF!="","",'Unit Types - Emission Rates'!#REF!)</f>
        <v>#REF!</v>
      </c>
      <c r="F2827" s="269" t="e">
        <f>IF('Unit Types - Emission Rates'!#REF!="","",'Unit Types - Emission Rates'!#REF!)</f>
        <v>#REF!</v>
      </c>
      <c r="G2827" s="261"/>
      <c r="H2827" s="262"/>
      <c r="I2827" s="259"/>
    </row>
    <row r="2828" spans="1:9" x14ac:dyDescent="0.2">
      <c r="A2828" s="265" t="s">
        <v>433</v>
      </c>
      <c r="B2828" s="269" t="e">
        <f>IF('Unit Types - Emission Rates'!#REF!=0,"",'Unit Types - Emission Rates'!#REF!)</f>
        <v>#REF!</v>
      </c>
      <c r="C2828" s="269" t="e">
        <f>IF('Unit Types - Emission Rates'!#REF!=0,"",'Unit Types - Emission Rates'!#REF!)</f>
        <v>#REF!</v>
      </c>
      <c r="D2828" s="269" t="e">
        <f>IF('Unit Types - Emission Rates'!#REF!=0,"",'Unit Types - Emission Rates'!#REF!)</f>
        <v>#REF!</v>
      </c>
      <c r="E2828" s="269" t="e">
        <f>IF('Unit Types - Emission Rates'!#REF!="","",'Unit Types - Emission Rates'!#REF!)</f>
        <v>#REF!</v>
      </c>
      <c r="F2828" s="269" t="e">
        <f>IF('Unit Types - Emission Rates'!#REF!="","",'Unit Types - Emission Rates'!#REF!)</f>
        <v>#REF!</v>
      </c>
      <c r="G2828" s="261"/>
      <c r="H2828" s="262"/>
      <c r="I2828" s="259"/>
    </row>
    <row r="2829" spans="1:9" x14ac:dyDescent="0.2">
      <c r="A2829" s="265" t="s">
        <v>433</v>
      </c>
      <c r="B2829" s="269" t="e">
        <f>IF('Unit Types - Emission Rates'!#REF!=0,"",'Unit Types - Emission Rates'!#REF!)</f>
        <v>#REF!</v>
      </c>
      <c r="C2829" s="269" t="e">
        <f>IF('Unit Types - Emission Rates'!#REF!=0,"",'Unit Types - Emission Rates'!#REF!)</f>
        <v>#REF!</v>
      </c>
      <c r="D2829" s="269" t="e">
        <f>IF('Unit Types - Emission Rates'!#REF!=0,"",'Unit Types - Emission Rates'!#REF!)</f>
        <v>#REF!</v>
      </c>
      <c r="E2829" s="269" t="e">
        <f>IF('Unit Types - Emission Rates'!#REF!="","",'Unit Types - Emission Rates'!#REF!)</f>
        <v>#REF!</v>
      </c>
      <c r="F2829" s="269" t="e">
        <f>IF('Unit Types - Emission Rates'!#REF!="","",'Unit Types - Emission Rates'!#REF!)</f>
        <v>#REF!</v>
      </c>
      <c r="G2829" s="261"/>
      <c r="H2829" s="262"/>
      <c r="I2829" s="259"/>
    </row>
    <row r="2830" spans="1:9" x14ac:dyDescent="0.2">
      <c r="A2830" s="265" t="s">
        <v>433</v>
      </c>
      <c r="B2830" s="269" t="e">
        <f>IF('Unit Types - Emission Rates'!#REF!=0,"",'Unit Types - Emission Rates'!#REF!)</f>
        <v>#REF!</v>
      </c>
      <c r="C2830" s="269" t="e">
        <f>IF('Unit Types - Emission Rates'!#REF!=0,"",'Unit Types - Emission Rates'!#REF!)</f>
        <v>#REF!</v>
      </c>
      <c r="D2830" s="269" t="e">
        <f>IF('Unit Types - Emission Rates'!#REF!=0,"",'Unit Types - Emission Rates'!#REF!)</f>
        <v>#REF!</v>
      </c>
      <c r="E2830" s="269" t="e">
        <f>IF('Unit Types - Emission Rates'!#REF!="","",'Unit Types - Emission Rates'!#REF!)</f>
        <v>#REF!</v>
      </c>
      <c r="F2830" s="269" t="e">
        <f>IF('Unit Types - Emission Rates'!#REF!="","",'Unit Types - Emission Rates'!#REF!)</f>
        <v>#REF!</v>
      </c>
      <c r="G2830" s="261"/>
      <c r="H2830" s="262"/>
      <c r="I2830" s="259"/>
    </row>
    <row r="2831" spans="1:9" x14ac:dyDescent="0.2">
      <c r="A2831" s="265" t="s">
        <v>433</v>
      </c>
      <c r="B2831" s="269" t="e">
        <f>IF('Unit Types - Emission Rates'!#REF!=0,"",'Unit Types - Emission Rates'!#REF!)</f>
        <v>#REF!</v>
      </c>
      <c r="C2831" s="269" t="e">
        <f>IF('Unit Types - Emission Rates'!#REF!=0,"",'Unit Types - Emission Rates'!#REF!)</f>
        <v>#REF!</v>
      </c>
      <c r="D2831" s="269" t="e">
        <f>IF('Unit Types - Emission Rates'!#REF!=0,"",'Unit Types - Emission Rates'!#REF!)</f>
        <v>#REF!</v>
      </c>
      <c r="E2831" s="269" t="e">
        <f>IF('Unit Types - Emission Rates'!#REF!="","",'Unit Types - Emission Rates'!#REF!)</f>
        <v>#REF!</v>
      </c>
      <c r="F2831" s="269" t="e">
        <f>IF('Unit Types - Emission Rates'!#REF!="","",'Unit Types - Emission Rates'!#REF!)</f>
        <v>#REF!</v>
      </c>
      <c r="G2831" s="261"/>
      <c r="H2831" s="262"/>
      <c r="I2831" s="259"/>
    </row>
    <row r="2832" spans="1:9" x14ac:dyDescent="0.2">
      <c r="A2832" s="265" t="s">
        <v>433</v>
      </c>
      <c r="B2832" s="269" t="e">
        <f>IF('Unit Types - Emission Rates'!#REF!=0,"",'Unit Types - Emission Rates'!#REF!)</f>
        <v>#REF!</v>
      </c>
      <c r="C2832" s="269" t="e">
        <f>IF('Unit Types - Emission Rates'!#REF!=0,"",'Unit Types - Emission Rates'!#REF!)</f>
        <v>#REF!</v>
      </c>
      <c r="D2832" s="269" t="e">
        <f>IF('Unit Types - Emission Rates'!#REF!=0,"",'Unit Types - Emission Rates'!#REF!)</f>
        <v>#REF!</v>
      </c>
      <c r="E2832" s="269" t="e">
        <f>IF('Unit Types - Emission Rates'!#REF!="","",'Unit Types - Emission Rates'!#REF!)</f>
        <v>#REF!</v>
      </c>
      <c r="F2832" s="269" t="e">
        <f>IF('Unit Types - Emission Rates'!#REF!="","",'Unit Types - Emission Rates'!#REF!)</f>
        <v>#REF!</v>
      </c>
      <c r="G2832" s="261"/>
      <c r="H2832" s="262"/>
      <c r="I2832" s="259"/>
    </row>
    <row r="2833" spans="1:9" x14ac:dyDescent="0.2">
      <c r="A2833" s="265" t="s">
        <v>433</v>
      </c>
      <c r="B2833" s="269" t="e">
        <f>IF('Unit Types - Emission Rates'!#REF!=0,"",'Unit Types - Emission Rates'!#REF!)</f>
        <v>#REF!</v>
      </c>
      <c r="C2833" s="269" t="e">
        <f>IF('Unit Types - Emission Rates'!#REF!=0,"",'Unit Types - Emission Rates'!#REF!)</f>
        <v>#REF!</v>
      </c>
      <c r="D2833" s="269" t="e">
        <f>IF('Unit Types - Emission Rates'!#REF!=0,"",'Unit Types - Emission Rates'!#REF!)</f>
        <v>#REF!</v>
      </c>
      <c r="E2833" s="269" t="e">
        <f>IF('Unit Types - Emission Rates'!#REF!="","",'Unit Types - Emission Rates'!#REF!)</f>
        <v>#REF!</v>
      </c>
      <c r="F2833" s="269" t="e">
        <f>IF('Unit Types - Emission Rates'!#REF!="","",'Unit Types - Emission Rates'!#REF!)</f>
        <v>#REF!</v>
      </c>
      <c r="G2833" s="261"/>
      <c r="H2833" s="262"/>
      <c r="I2833" s="259"/>
    </row>
    <row r="2834" spans="1:9" x14ac:dyDescent="0.2">
      <c r="A2834" s="265" t="s">
        <v>433</v>
      </c>
      <c r="B2834" s="269" t="e">
        <f>IF('Unit Types - Emission Rates'!#REF!=0,"",'Unit Types - Emission Rates'!#REF!)</f>
        <v>#REF!</v>
      </c>
      <c r="C2834" s="269" t="e">
        <f>IF('Unit Types - Emission Rates'!#REF!=0,"",'Unit Types - Emission Rates'!#REF!)</f>
        <v>#REF!</v>
      </c>
      <c r="D2834" s="269" t="e">
        <f>IF('Unit Types - Emission Rates'!#REF!=0,"",'Unit Types - Emission Rates'!#REF!)</f>
        <v>#REF!</v>
      </c>
      <c r="E2834" s="269" t="e">
        <f>IF('Unit Types - Emission Rates'!#REF!="","",'Unit Types - Emission Rates'!#REF!)</f>
        <v>#REF!</v>
      </c>
      <c r="F2834" s="269" t="e">
        <f>IF('Unit Types - Emission Rates'!#REF!="","",'Unit Types - Emission Rates'!#REF!)</f>
        <v>#REF!</v>
      </c>
      <c r="G2834" s="261"/>
      <c r="H2834" s="262"/>
      <c r="I2834" s="259"/>
    </row>
    <row r="2835" spans="1:9" x14ac:dyDescent="0.2">
      <c r="A2835" s="265" t="s">
        <v>433</v>
      </c>
      <c r="B2835" s="269" t="e">
        <f>IF('Unit Types - Emission Rates'!#REF!=0,"",'Unit Types - Emission Rates'!#REF!)</f>
        <v>#REF!</v>
      </c>
      <c r="C2835" s="269" t="e">
        <f>IF('Unit Types - Emission Rates'!#REF!=0,"",'Unit Types - Emission Rates'!#REF!)</f>
        <v>#REF!</v>
      </c>
      <c r="D2835" s="269" t="e">
        <f>IF('Unit Types - Emission Rates'!#REF!=0,"",'Unit Types - Emission Rates'!#REF!)</f>
        <v>#REF!</v>
      </c>
      <c r="E2835" s="269" t="e">
        <f>IF('Unit Types - Emission Rates'!#REF!="","",'Unit Types - Emission Rates'!#REF!)</f>
        <v>#REF!</v>
      </c>
      <c r="F2835" s="269" t="e">
        <f>IF('Unit Types - Emission Rates'!#REF!="","",'Unit Types - Emission Rates'!#REF!)</f>
        <v>#REF!</v>
      </c>
      <c r="G2835" s="261"/>
      <c r="H2835" s="262"/>
      <c r="I2835" s="259"/>
    </row>
    <row r="2836" spans="1:9" x14ac:dyDescent="0.2">
      <c r="A2836" s="265" t="s">
        <v>433</v>
      </c>
      <c r="B2836" s="269" t="e">
        <f>IF('Unit Types - Emission Rates'!#REF!=0,"",'Unit Types - Emission Rates'!#REF!)</f>
        <v>#REF!</v>
      </c>
      <c r="C2836" s="269" t="e">
        <f>IF('Unit Types - Emission Rates'!#REF!=0,"",'Unit Types - Emission Rates'!#REF!)</f>
        <v>#REF!</v>
      </c>
      <c r="D2836" s="269" t="e">
        <f>IF('Unit Types - Emission Rates'!#REF!=0,"",'Unit Types - Emission Rates'!#REF!)</f>
        <v>#REF!</v>
      </c>
      <c r="E2836" s="269" t="e">
        <f>IF('Unit Types - Emission Rates'!#REF!="","",'Unit Types - Emission Rates'!#REF!)</f>
        <v>#REF!</v>
      </c>
      <c r="F2836" s="269" t="e">
        <f>IF('Unit Types - Emission Rates'!#REF!="","",'Unit Types - Emission Rates'!#REF!)</f>
        <v>#REF!</v>
      </c>
      <c r="G2836" s="261"/>
      <c r="H2836" s="262"/>
      <c r="I2836" s="259"/>
    </row>
    <row r="2837" spans="1:9" x14ac:dyDescent="0.2">
      <c r="A2837" s="265" t="s">
        <v>433</v>
      </c>
      <c r="B2837" s="269" t="e">
        <f>IF('Unit Types - Emission Rates'!#REF!=0,"",'Unit Types - Emission Rates'!#REF!)</f>
        <v>#REF!</v>
      </c>
      <c r="C2837" s="269" t="e">
        <f>IF('Unit Types - Emission Rates'!#REF!=0,"",'Unit Types - Emission Rates'!#REF!)</f>
        <v>#REF!</v>
      </c>
      <c r="D2837" s="269" t="e">
        <f>IF('Unit Types - Emission Rates'!#REF!=0,"",'Unit Types - Emission Rates'!#REF!)</f>
        <v>#REF!</v>
      </c>
      <c r="E2837" s="269" t="e">
        <f>IF('Unit Types - Emission Rates'!#REF!="","",'Unit Types - Emission Rates'!#REF!)</f>
        <v>#REF!</v>
      </c>
      <c r="F2837" s="269" t="e">
        <f>IF('Unit Types - Emission Rates'!#REF!="","",'Unit Types - Emission Rates'!#REF!)</f>
        <v>#REF!</v>
      </c>
      <c r="G2837" s="261"/>
      <c r="H2837" s="262"/>
      <c r="I2837" s="259"/>
    </row>
    <row r="2838" spans="1:9" x14ac:dyDescent="0.2">
      <c r="A2838" s="265" t="s">
        <v>433</v>
      </c>
      <c r="B2838" s="269" t="e">
        <f>IF('Unit Types - Emission Rates'!#REF!=0,"",'Unit Types - Emission Rates'!#REF!)</f>
        <v>#REF!</v>
      </c>
      <c r="C2838" s="269" t="e">
        <f>IF('Unit Types - Emission Rates'!#REF!=0,"",'Unit Types - Emission Rates'!#REF!)</f>
        <v>#REF!</v>
      </c>
      <c r="D2838" s="269" t="e">
        <f>IF('Unit Types - Emission Rates'!#REF!=0,"",'Unit Types - Emission Rates'!#REF!)</f>
        <v>#REF!</v>
      </c>
      <c r="E2838" s="269" t="e">
        <f>IF('Unit Types - Emission Rates'!#REF!="","",'Unit Types - Emission Rates'!#REF!)</f>
        <v>#REF!</v>
      </c>
      <c r="F2838" s="269" t="e">
        <f>IF('Unit Types - Emission Rates'!#REF!="","",'Unit Types - Emission Rates'!#REF!)</f>
        <v>#REF!</v>
      </c>
      <c r="G2838" s="261"/>
      <c r="H2838" s="262"/>
      <c r="I2838" s="259"/>
    </row>
    <row r="2839" spans="1:9" x14ac:dyDescent="0.2">
      <c r="A2839" s="265" t="s">
        <v>433</v>
      </c>
      <c r="B2839" s="269" t="e">
        <f>IF('Unit Types - Emission Rates'!#REF!=0,"",'Unit Types - Emission Rates'!#REF!)</f>
        <v>#REF!</v>
      </c>
      <c r="C2839" s="269" t="e">
        <f>IF('Unit Types - Emission Rates'!#REF!=0,"",'Unit Types - Emission Rates'!#REF!)</f>
        <v>#REF!</v>
      </c>
      <c r="D2839" s="269" t="e">
        <f>IF('Unit Types - Emission Rates'!#REF!=0,"",'Unit Types - Emission Rates'!#REF!)</f>
        <v>#REF!</v>
      </c>
      <c r="E2839" s="269" t="e">
        <f>IF('Unit Types - Emission Rates'!#REF!="","",'Unit Types - Emission Rates'!#REF!)</f>
        <v>#REF!</v>
      </c>
      <c r="F2839" s="269" t="e">
        <f>IF('Unit Types - Emission Rates'!#REF!="","",'Unit Types - Emission Rates'!#REF!)</f>
        <v>#REF!</v>
      </c>
      <c r="G2839" s="261"/>
      <c r="H2839" s="262"/>
      <c r="I2839" s="259"/>
    </row>
    <row r="2840" spans="1:9" x14ac:dyDescent="0.2">
      <c r="A2840" s="265" t="s">
        <v>433</v>
      </c>
      <c r="B2840" s="269" t="e">
        <f>IF('Unit Types - Emission Rates'!#REF!=0,"",'Unit Types - Emission Rates'!#REF!)</f>
        <v>#REF!</v>
      </c>
      <c r="C2840" s="269" t="e">
        <f>IF('Unit Types - Emission Rates'!#REF!=0,"",'Unit Types - Emission Rates'!#REF!)</f>
        <v>#REF!</v>
      </c>
      <c r="D2840" s="269" t="e">
        <f>IF('Unit Types - Emission Rates'!#REF!=0,"",'Unit Types - Emission Rates'!#REF!)</f>
        <v>#REF!</v>
      </c>
      <c r="E2840" s="269" t="e">
        <f>IF('Unit Types - Emission Rates'!#REF!="","",'Unit Types - Emission Rates'!#REF!)</f>
        <v>#REF!</v>
      </c>
      <c r="F2840" s="269" t="e">
        <f>IF('Unit Types - Emission Rates'!#REF!="","",'Unit Types - Emission Rates'!#REF!)</f>
        <v>#REF!</v>
      </c>
      <c r="G2840" s="261"/>
      <c r="H2840" s="262"/>
      <c r="I2840" s="259"/>
    </row>
    <row r="2841" spans="1:9" x14ac:dyDescent="0.2">
      <c r="A2841" s="265" t="s">
        <v>433</v>
      </c>
      <c r="B2841" s="269" t="e">
        <f>IF('Unit Types - Emission Rates'!#REF!=0,"",'Unit Types - Emission Rates'!#REF!)</f>
        <v>#REF!</v>
      </c>
      <c r="C2841" s="269" t="e">
        <f>IF('Unit Types - Emission Rates'!#REF!=0,"",'Unit Types - Emission Rates'!#REF!)</f>
        <v>#REF!</v>
      </c>
      <c r="D2841" s="269" t="e">
        <f>IF('Unit Types - Emission Rates'!#REF!=0,"",'Unit Types - Emission Rates'!#REF!)</f>
        <v>#REF!</v>
      </c>
      <c r="E2841" s="269" t="e">
        <f>IF('Unit Types - Emission Rates'!#REF!="","",'Unit Types - Emission Rates'!#REF!)</f>
        <v>#REF!</v>
      </c>
      <c r="F2841" s="269" t="e">
        <f>IF('Unit Types - Emission Rates'!#REF!="","",'Unit Types - Emission Rates'!#REF!)</f>
        <v>#REF!</v>
      </c>
      <c r="G2841" s="261"/>
      <c r="H2841" s="262"/>
      <c r="I2841" s="259"/>
    </row>
    <row r="2842" spans="1:9" x14ac:dyDescent="0.2">
      <c r="A2842" s="265" t="s">
        <v>433</v>
      </c>
      <c r="B2842" s="269" t="e">
        <f>IF('Unit Types - Emission Rates'!#REF!=0,"",'Unit Types - Emission Rates'!#REF!)</f>
        <v>#REF!</v>
      </c>
      <c r="C2842" s="269" t="e">
        <f>IF('Unit Types - Emission Rates'!#REF!=0,"",'Unit Types - Emission Rates'!#REF!)</f>
        <v>#REF!</v>
      </c>
      <c r="D2842" s="269" t="e">
        <f>IF('Unit Types - Emission Rates'!#REF!=0,"",'Unit Types - Emission Rates'!#REF!)</f>
        <v>#REF!</v>
      </c>
      <c r="E2842" s="269" t="e">
        <f>IF('Unit Types - Emission Rates'!#REF!="","",'Unit Types - Emission Rates'!#REF!)</f>
        <v>#REF!</v>
      </c>
      <c r="F2842" s="269" t="e">
        <f>IF('Unit Types - Emission Rates'!#REF!="","",'Unit Types - Emission Rates'!#REF!)</f>
        <v>#REF!</v>
      </c>
      <c r="G2842" s="261"/>
      <c r="H2842" s="262"/>
      <c r="I2842" s="259"/>
    </row>
    <row r="2843" spans="1:9" x14ac:dyDescent="0.2">
      <c r="A2843" s="265" t="s">
        <v>433</v>
      </c>
      <c r="B2843" s="269" t="e">
        <f>IF('Unit Types - Emission Rates'!#REF!=0,"",'Unit Types - Emission Rates'!#REF!)</f>
        <v>#REF!</v>
      </c>
      <c r="C2843" s="269" t="e">
        <f>IF('Unit Types - Emission Rates'!#REF!=0,"",'Unit Types - Emission Rates'!#REF!)</f>
        <v>#REF!</v>
      </c>
      <c r="D2843" s="269" t="e">
        <f>IF('Unit Types - Emission Rates'!#REF!=0,"",'Unit Types - Emission Rates'!#REF!)</f>
        <v>#REF!</v>
      </c>
      <c r="E2843" s="269" t="e">
        <f>IF('Unit Types - Emission Rates'!#REF!="","",'Unit Types - Emission Rates'!#REF!)</f>
        <v>#REF!</v>
      </c>
      <c r="F2843" s="269" t="e">
        <f>IF('Unit Types - Emission Rates'!#REF!="","",'Unit Types - Emission Rates'!#REF!)</f>
        <v>#REF!</v>
      </c>
      <c r="G2843" s="261"/>
      <c r="H2843" s="262"/>
      <c r="I2843" s="259"/>
    </row>
    <row r="2844" spans="1:9" x14ac:dyDescent="0.2">
      <c r="A2844" s="265" t="s">
        <v>433</v>
      </c>
      <c r="B2844" s="269" t="e">
        <f>IF('Unit Types - Emission Rates'!#REF!=0,"",'Unit Types - Emission Rates'!#REF!)</f>
        <v>#REF!</v>
      </c>
      <c r="C2844" s="269" t="e">
        <f>IF('Unit Types - Emission Rates'!#REF!=0,"",'Unit Types - Emission Rates'!#REF!)</f>
        <v>#REF!</v>
      </c>
      <c r="D2844" s="269" t="e">
        <f>IF('Unit Types - Emission Rates'!#REF!=0,"",'Unit Types - Emission Rates'!#REF!)</f>
        <v>#REF!</v>
      </c>
      <c r="E2844" s="269" t="e">
        <f>IF('Unit Types - Emission Rates'!#REF!="","",'Unit Types - Emission Rates'!#REF!)</f>
        <v>#REF!</v>
      </c>
      <c r="F2844" s="269" t="e">
        <f>IF('Unit Types - Emission Rates'!#REF!="","",'Unit Types - Emission Rates'!#REF!)</f>
        <v>#REF!</v>
      </c>
      <c r="G2844" s="261"/>
      <c r="H2844" s="262"/>
      <c r="I2844" s="259"/>
    </row>
    <row r="2845" spans="1:9" x14ac:dyDescent="0.2">
      <c r="A2845" s="265" t="s">
        <v>433</v>
      </c>
      <c r="B2845" s="269" t="e">
        <f>IF('Unit Types - Emission Rates'!#REF!=0,"",'Unit Types - Emission Rates'!#REF!)</f>
        <v>#REF!</v>
      </c>
      <c r="C2845" s="269" t="e">
        <f>IF('Unit Types - Emission Rates'!#REF!=0,"",'Unit Types - Emission Rates'!#REF!)</f>
        <v>#REF!</v>
      </c>
      <c r="D2845" s="269" t="e">
        <f>IF('Unit Types - Emission Rates'!#REF!=0,"",'Unit Types - Emission Rates'!#REF!)</f>
        <v>#REF!</v>
      </c>
      <c r="E2845" s="269" t="e">
        <f>IF('Unit Types - Emission Rates'!#REF!="","",'Unit Types - Emission Rates'!#REF!)</f>
        <v>#REF!</v>
      </c>
      <c r="F2845" s="269" t="e">
        <f>IF('Unit Types - Emission Rates'!#REF!="","",'Unit Types - Emission Rates'!#REF!)</f>
        <v>#REF!</v>
      </c>
      <c r="G2845" s="261"/>
      <c r="H2845" s="262"/>
      <c r="I2845" s="259"/>
    </row>
    <row r="2846" spans="1:9" x14ac:dyDescent="0.2">
      <c r="A2846" s="265" t="s">
        <v>433</v>
      </c>
      <c r="B2846" s="269" t="e">
        <f>IF('Unit Types - Emission Rates'!#REF!=0,"",'Unit Types - Emission Rates'!#REF!)</f>
        <v>#REF!</v>
      </c>
      <c r="C2846" s="269" t="e">
        <f>IF('Unit Types - Emission Rates'!#REF!=0,"",'Unit Types - Emission Rates'!#REF!)</f>
        <v>#REF!</v>
      </c>
      <c r="D2846" s="269" t="e">
        <f>IF('Unit Types - Emission Rates'!#REF!=0,"",'Unit Types - Emission Rates'!#REF!)</f>
        <v>#REF!</v>
      </c>
      <c r="E2846" s="269" t="e">
        <f>IF('Unit Types - Emission Rates'!#REF!="","",'Unit Types - Emission Rates'!#REF!)</f>
        <v>#REF!</v>
      </c>
      <c r="F2846" s="269" t="e">
        <f>IF('Unit Types - Emission Rates'!#REF!="","",'Unit Types - Emission Rates'!#REF!)</f>
        <v>#REF!</v>
      </c>
      <c r="G2846" s="261"/>
      <c r="H2846" s="262"/>
      <c r="I2846" s="259"/>
    </row>
    <row r="2847" spans="1:9" x14ac:dyDescent="0.2">
      <c r="A2847" s="265" t="s">
        <v>433</v>
      </c>
      <c r="B2847" s="269" t="e">
        <f>IF('Unit Types - Emission Rates'!#REF!=0,"",'Unit Types - Emission Rates'!#REF!)</f>
        <v>#REF!</v>
      </c>
      <c r="C2847" s="269" t="e">
        <f>IF('Unit Types - Emission Rates'!#REF!=0,"",'Unit Types - Emission Rates'!#REF!)</f>
        <v>#REF!</v>
      </c>
      <c r="D2847" s="269" t="e">
        <f>IF('Unit Types - Emission Rates'!#REF!=0,"",'Unit Types - Emission Rates'!#REF!)</f>
        <v>#REF!</v>
      </c>
      <c r="E2847" s="269" t="e">
        <f>IF('Unit Types - Emission Rates'!#REF!="","",'Unit Types - Emission Rates'!#REF!)</f>
        <v>#REF!</v>
      </c>
      <c r="F2847" s="269" t="e">
        <f>IF('Unit Types - Emission Rates'!#REF!="","",'Unit Types - Emission Rates'!#REF!)</f>
        <v>#REF!</v>
      </c>
      <c r="G2847" s="261"/>
      <c r="H2847" s="262"/>
      <c r="I2847" s="259"/>
    </row>
    <row r="2848" spans="1:9" x14ac:dyDescent="0.2">
      <c r="A2848" s="265" t="s">
        <v>433</v>
      </c>
      <c r="B2848" s="269" t="e">
        <f>IF('Unit Types - Emission Rates'!#REF!=0,"",'Unit Types - Emission Rates'!#REF!)</f>
        <v>#REF!</v>
      </c>
      <c r="C2848" s="269" t="e">
        <f>IF('Unit Types - Emission Rates'!#REF!=0,"",'Unit Types - Emission Rates'!#REF!)</f>
        <v>#REF!</v>
      </c>
      <c r="D2848" s="269" t="e">
        <f>IF('Unit Types - Emission Rates'!#REF!=0,"",'Unit Types - Emission Rates'!#REF!)</f>
        <v>#REF!</v>
      </c>
      <c r="E2848" s="269" t="e">
        <f>IF('Unit Types - Emission Rates'!#REF!="","",'Unit Types - Emission Rates'!#REF!)</f>
        <v>#REF!</v>
      </c>
      <c r="F2848" s="269" t="e">
        <f>IF('Unit Types - Emission Rates'!#REF!="","",'Unit Types - Emission Rates'!#REF!)</f>
        <v>#REF!</v>
      </c>
      <c r="G2848" s="261"/>
      <c r="H2848" s="262"/>
      <c r="I2848" s="259"/>
    </row>
    <row r="2849" spans="1:9" x14ac:dyDescent="0.2">
      <c r="A2849" s="265" t="s">
        <v>433</v>
      </c>
      <c r="B2849" s="269" t="e">
        <f>IF('Unit Types - Emission Rates'!#REF!=0,"",'Unit Types - Emission Rates'!#REF!)</f>
        <v>#REF!</v>
      </c>
      <c r="C2849" s="269" t="e">
        <f>IF('Unit Types - Emission Rates'!#REF!=0,"",'Unit Types - Emission Rates'!#REF!)</f>
        <v>#REF!</v>
      </c>
      <c r="D2849" s="269" t="e">
        <f>IF('Unit Types - Emission Rates'!#REF!=0,"",'Unit Types - Emission Rates'!#REF!)</f>
        <v>#REF!</v>
      </c>
      <c r="E2849" s="269" t="e">
        <f>IF('Unit Types - Emission Rates'!#REF!="","",'Unit Types - Emission Rates'!#REF!)</f>
        <v>#REF!</v>
      </c>
      <c r="F2849" s="269" t="e">
        <f>IF('Unit Types - Emission Rates'!#REF!="","",'Unit Types - Emission Rates'!#REF!)</f>
        <v>#REF!</v>
      </c>
      <c r="G2849" s="261"/>
      <c r="H2849" s="262"/>
      <c r="I2849" s="259"/>
    </row>
    <row r="2850" spans="1:9" x14ac:dyDescent="0.2">
      <c r="A2850" s="265" t="s">
        <v>433</v>
      </c>
      <c r="B2850" s="269" t="e">
        <f>IF('Unit Types - Emission Rates'!#REF!=0,"",'Unit Types - Emission Rates'!#REF!)</f>
        <v>#REF!</v>
      </c>
      <c r="C2850" s="269" t="e">
        <f>IF('Unit Types - Emission Rates'!#REF!=0,"",'Unit Types - Emission Rates'!#REF!)</f>
        <v>#REF!</v>
      </c>
      <c r="D2850" s="269" t="e">
        <f>IF('Unit Types - Emission Rates'!#REF!=0,"",'Unit Types - Emission Rates'!#REF!)</f>
        <v>#REF!</v>
      </c>
      <c r="E2850" s="269" t="e">
        <f>IF('Unit Types - Emission Rates'!#REF!="","",'Unit Types - Emission Rates'!#REF!)</f>
        <v>#REF!</v>
      </c>
      <c r="F2850" s="269" t="e">
        <f>IF('Unit Types - Emission Rates'!#REF!="","",'Unit Types - Emission Rates'!#REF!)</f>
        <v>#REF!</v>
      </c>
      <c r="G2850" s="261"/>
      <c r="H2850" s="262"/>
      <c r="I2850" s="259"/>
    </row>
    <row r="2851" spans="1:9" x14ac:dyDescent="0.2">
      <c r="A2851" s="265" t="s">
        <v>433</v>
      </c>
      <c r="B2851" s="269" t="e">
        <f>IF('Unit Types - Emission Rates'!#REF!=0,"",'Unit Types - Emission Rates'!#REF!)</f>
        <v>#REF!</v>
      </c>
      <c r="C2851" s="269" t="e">
        <f>IF('Unit Types - Emission Rates'!#REF!=0,"",'Unit Types - Emission Rates'!#REF!)</f>
        <v>#REF!</v>
      </c>
      <c r="D2851" s="269" t="e">
        <f>IF('Unit Types - Emission Rates'!#REF!=0,"",'Unit Types - Emission Rates'!#REF!)</f>
        <v>#REF!</v>
      </c>
      <c r="E2851" s="269" t="e">
        <f>IF('Unit Types - Emission Rates'!#REF!="","",'Unit Types - Emission Rates'!#REF!)</f>
        <v>#REF!</v>
      </c>
      <c r="F2851" s="269" t="e">
        <f>IF('Unit Types - Emission Rates'!#REF!="","",'Unit Types - Emission Rates'!#REF!)</f>
        <v>#REF!</v>
      </c>
      <c r="G2851" s="261"/>
      <c r="H2851" s="262"/>
      <c r="I2851" s="259"/>
    </row>
    <row r="2852" spans="1:9" x14ac:dyDescent="0.2">
      <c r="A2852" s="265" t="s">
        <v>433</v>
      </c>
      <c r="B2852" s="269" t="e">
        <f>IF('Unit Types - Emission Rates'!#REF!=0,"",'Unit Types - Emission Rates'!#REF!)</f>
        <v>#REF!</v>
      </c>
      <c r="C2852" s="269" t="e">
        <f>IF('Unit Types - Emission Rates'!#REF!=0,"",'Unit Types - Emission Rates'!#REF!)</f>
        <v>#REF!</v>
      </c>
      <c r="D2852" s="269" t="e">
        <f>IF('Unit Types - Emission Rates'!#REF!=0,"",'Unit Types - Emission Rates'!#REF!)</f>
        <v>#REF!</v>
      </c>
      <c r="E2852" s="269" t="e">
        <f>IF('Unit Types - Emission Rates'!#REF!="","",'Unit Types - Emission Rates'!#REF!)</f>
        <v>#REF!</v>
      </c>
      <c r="F2852" s="269" t="e">
        <f>IF('Unit Types - Emission Rates'!#REF!="","",'Unit Types - Emission Rates'!#REF!)</f>
        <v>#REF!</v>
      </c>
      <c r="G2852" s="261"/>
      <c r="H2852" s="262"/>
      <c r="I2852" s="259"/>
    </row>
    <row r="2853" spans="1:9" x14ac:dyDescent="0.2">
      <c r="A2853" s="265" t="s">
        <v>433</v>
      </c>
      <c r="B2853" s="269" t="e">
        <f>IF('Unit Types - Emission Rates'!#REF!=0,"",'Unit Types - Emission Rates'!#REF!)</f>
        <v>#REF!</v>
      </c>
      <c r="C2853" s="269" t="e">
        <f>IF('Unit Types - Emission Rates'!#REF!=0,"",'Unit Types - Emission Rates'!#REF!)</f>
        <v>#REF!</v>
      </c>
      <c r="D2853" s="269" t="e">
        <f>IF('Unit Types - Emission Rates'!#REF!=0,"",'Unit Types - Emission Rates'!#REF!)</f>
        <v>#REF!</v>
      </c>
      <c r="E2853" s="269" t="e">
        <f>IF('Unit Types - Emission Rates'!#REF!="","",'Unit Types - Emission Rates'!#REF!)</f>
        <v>#REF!</v>
      </c>
      <c r="F2853" s="269" t="e">
        <f>IF('Unit Types - Emission Rates'!#REF!="","",'Unit Types - Emission Rates'!#REF!)</f>
        <v>#REF!</v>
      </c>
      <c r="G2853" s="261"/>
      <c r="H2853" s="262"/>
      <c r="I2853" s="259"/>
    </row>
    <row r="2854" spans="1:9" x14ac:dyDescent="0.2">
      <c r="A2854" s="265" t="s">
        <v>433</v>
      </c>
      <c r="B2854" s="269" t="e">
        <f>IF('Unit Types - Emission Rates'!#REF!=0,"",'Unit Types - Emission Rates'!#REF!)</f>
        <v>#REF!</v>
      </c>
      <c r="C2854" s="269" t="e">
        <f>IF('Unit Types - Emission Rates'!#REF!=0,"",'Unit Types - Emission Rates'!#REF!)</f>
        <v>#REF!</v>
      </c>
      <c r="D2854" s="269" t="e">
        <f>IF('Unit Types - Emission Rates'!#REF!=0,"",'Unit Types - Emission Rates'!#REF!)</f>
        <v>#REF!</v>
      </c>
      <c r="E2854" s="269" t="e">
        <f>IF('Unit Types - Emission Rates'!#REF!="","",'Unit Types - Emission Rates'!#REF!)</f>
        <v>#REF!</v>
      </c>
      <c r="F2854" s="269" t="e">
        <f>IF('Unit Types - Emission Rates'!#REF!="","",'Unit Types - Emission Rates'!#REF!)</f>
        <v>#REF!</v>
      </c>
      <c r="G2854" s="261"/>
      <c r="H2854" s="262"/>
      <c r="I2854" s="259"/>
    </row>
    <row r="2855" spans="1:9" x14ac:dyDescent="0.2">
      <c r="A2855" s="265" t="s">
        <v>433</v>
      </c>
      <c r="B2855" s="269" t="e">
        <f>IF('Unit Types - Emission Rates'!#REF!=0,"",'Unit Types - Emission Rates'!#REF!)</f>
        <v>#REF!</v>
      </c>
      <c r="C2855" s="269" t="e">
        <f>IF('Unit Types - Emission Rates'!#REF!=0,"",'Unit Types - Emission Rates'!#REF!)</f>
        <v>#REF!</v>
      </c>
      <c r="D2855" s="269" t="e">
        <f>IF('Unit Types - Emission Rates'!#REF!=0,"",'Unit Types - Emission Rates'!#REF!)</f>
        <v>#REF!</v>
      </c>
      <c r="E2855" s="269" t="e">
        <f>IF('Unit Types - Emission Rates'!#REF!="","",'Unit Types - Emission Rates'!#REF!)</f>
        <v>#REF!</v>
      </c>
      <c r="F2855" s="269" t="e">
        <f>IF('Unit Types - Emission Rates'!#REF!="","",'Unit Types - Emission Rates'!#REF!)</f>
        <v>#REF!</v>
      </c>
      <c r="G2855" s="261"/>
      <c r="H2855" s="262"/>
      <c r="I2855" s="259"/>
    </row>
    <row r="2856" spans="1:9" x14ac:dyDescent="0.2">
      <c r="A2856" s="265" t="s">
        <v>433</v>
      </c>
      <c r="B2856" s="269" t="e">
        <f>IF('Unit Types - Emission Rates'!#REF!=0,"",'Unit Types - Emission Rates'!#REF!)</f>
        <v>#REF!</v>
      </c>
      <c r="C2856" s="269" t="e">
        <f>IF('Unit Types - Emission Rates'!#REF!=0,"",'Unit Types - Emission Rates'!#REF!)</f>
        <v>#REF!</v>
      </c>
      <c r="D2856" s="269" t="e">
        <f>IF('Unit Types - Emission Rates'!#REF!=0,"",'Unit Types - Emission Rates'!#REF!)</f>
        <v>#REF!</v>
      </c>
      <c r="E2856" s="269" t="e">
        <f>IF('Unit Types - Emission Rates'!#REF!="","",'Unit Types - Emission Rates'!#REF!)</f>
        <v>#REF!</v>
      </c>
      <c r="F2856" s="269" t="e">
        <f>IF('Unit Types - Emission Rates'!#REF!="","",'Unit Types - Emission Rates'!#REF!)</f>
        <v>#REF!</v>
      </c>
      <c r="G2856" s="261"/>
      <c r="H2856" s="262"/>
      <c r="I2856" s="259"/>
    </row>
    <row r="2857" spans="1:9" x14ac:dyDescent="0.2">
      <c r="A2857" s="265" t="s">
        <v>433</v>
      </c>
      <c r="B2857" s="269" t="e">
        <f>IF('Unit Types - Emission Rates'!#REF!=0,"",'Unit Types - Emission Rates'!#REF!)</f>
        <v>#REF!</v>
      </c>
      <c r="C2857" s="269" t="e">
        <f>IF('Unit Types - Emission Rates'!#REF!=0,"",'Unit Types - Emission Rates'!#REF!)</f>
        <v>#REF!</v>
      </c>
      <c r="D2857" s="269" t="e">
        <f>IF('Unit Types - Emission Rates'!#REF!=0,"",'Unit Types - Emission Rates'!#REF!)</f>
        <v>#REF!</v>
      </c>
      <c r="E2857" s="269" t="e">
        <f>IF('Unit Types - Emission Rates'!#REF!="","",'Unit Types - Emission Rates'!#REF!)</f>
        <v>#REF!</v>
      </c>
      <c r="F2857" s="269" t="e">
        <f>IF('Unit Types - Emission Rates'!#REF!="","",'Unit Types - Emission Rates'!#REF!)</f>
        <v>#REF!</v>
      </c>
      <c r="G2857" s="261"/>
      <c r="H2857" s="262"/>
      <c r="I2857" s="259"/>
    </row>
    <row r="2858" spans="1:9" x14ac:dyDescent="0.2">
      <c r="A2858" s="265" t="s">
        <v>433</v>
      </c>
      <c r="B2858" s="269" t="e">
        <f>IF('Unit Types - Emission Rates'!#REF!=0,"",'Unit Types - Emission Rates'!#REF!)</f>
        <v>#REF!</v>
      </c>
      <c r="C2858" s="269" t="e">
        <f>IF('Unit Types - Emission Rates'!#REF!=0,"",'Unit Types - Emission Rates'!#REF!)</f>
        <v>#REF!</v>
      </c>
      <c r="D2858" s="269" t="e">
        <f>IF('Unit Types - Emission Rates'!#REF!=0,"",'Unit Types - Emission Rates'!#REF!)</f>
        <v>#REF!</v>
      </c>
      <c r="E2858" s="269" t="e">
        <f>IF('Unit Types - Emission Rates'!#REF!="","",'Unit Types - Emission Rates'!#REF!)</f>
        <v>#REF!</v>
      </c>
      <c r="F2858" s="269" t="e">
        <f>IF('Unit Types - Emission Rates'!#REF!="","",'Unit Types - Emission Rates'!#REF!)</f>
        <v>#REF!</v>
      </c>
      <c r="G2858" s="261"/>
      <c r="H2858" s="262"/>
      <c r="I2858" s="259"/>
    </row>
    <row r="2859" spans="1:9" x14ac:dyDescent="0.2">
      <c r="A2859" s="265" t="s">
        <v>433</v>
      </c>
      <c r="B2859" s="269" t="e">
        <f>IF('Unit Types - Emission Rates'!#REF!=0,"",'Unit Types - Emission Rates'!#REF!)</f>
        <v>#REF!</v>
      </c>
      <c r="C2859" s="269" t="e">
        <f>IF('Unit Types - Emission Rates'!#REF!=0,"",'Unit Types - Emission Rates'!#REF!)</f>
        <v>#REF!</v>
      </c>
      <c r="D2859" s="269" t="e">
        <f>IF('Unit Types - Emission Rates'!#REF!=0,"",'Unit Types - Emission Rates'!#REF!)</f>
        <v>#REF!</v>
      </c>
      <c r="E2859" s="269" t="e">
        <f>IF('Unit Types - Emission Rates'!#REF!="","",'Unit Types - Emission Rates'!#REF!)</f>
        <v>#REF!</v>
      </c>
      <c r="F2859" s="269" t="e">
        <f>IF('Unit Types - Emission Rates'!#REF!="","",'Unit Types - Emission Rates'!#REF!)</f>
        <v>#REF!</v>
      </c>
      <c r="G2859" s="261"/>
      <c r="H2859" s="262"/>
      <c r="I2859" s="259"/>
    </row>
    <row r="2860" spans="1:9" x14ac:dyDescent="0.2">
      <c r="A2860" s="265" t="s">
        <v>433</v>
      </c>
      <c r="B2860" s="269" t="e">
        <f>IF('Unit Types - Emission Rates'!#REF!=0,"",'Unit Types - Emission Rates'!#REF!)</f>
        <v>#REF!</v>
      </c>
      <c r="C2860" s="269" t="e">
        <f>IF('Unit Types - Emission Rates'!#REF!=0,"",'Unit Types - Emission Rates'!#REF!)</f>
        <v>#REF!</v>
      </c>
      <c r="D2860" s="269" t="e">
        <f>IF('Unit Types - Emission Rates'!#REF!=0,"",'Unit Types - Emission Rates'!#REF!)</f>
        <v>#REF!</v>
      </c>
      <c r="E2860" s="269" t="e">
        <f>IF('Unit Types - Emission Rates'!#REF!="","",'Unit Types - Emission Rates'!#REF!)</f>
        <v>#REF!</v>
      </c>
      <c r="F2860" s="269" t="e">
        <f>IF('Unit Types - Emission Rates'!#REF!="","",'Unit Types - Emission Rates'!#REF!)</f>
        <v>#REF!</v>
      </c>
      <c r="G2860" s="261"/>
      <c r="H2860" s="262"/>
      <c r="I2860" s="259"/>
    </row>
    <row r="2861" spans="1:9" x14ac:dyDescent="0.2">
      <c r="A2861" s="265" t="s">
        <v>433</v>
      </c>
      <c r="B2861" s="269" t="e">
        <f>IF('Unit Types - Emission Rates'!#REF!=0,"",'Unit Types - Emission Rates'!#REF!)</f>
        <v>#REF!</v>
      </c>
      <c r="C2861" s="269" t="e">
        <f>IF('Unit Types - Emission Rates'!#REF!=0,"",'Unit Types - Emission Rates'!#REF!)</f>
        <v>#REF!</v>
      </c>
      <c r="D2861" s="269" t="e">
        <f>IF('Unit Types - Emission Rates'!#REF!=0,"",'Unit Types - Emission Rates'!#REF!)</f>
        <v>#REF!</v>
      </c>
      <c r="E2861" s="269" t="e">
        <f>IF('Unit Types - Emission Rates'!#REF!="","",'Unit Types - Emission Rates'!#REF!)</f>
        <v>#REF!</v>
      </c>
      <c r="F2861" s="269" t="e">
        <f>IF('Unit Types - Emission Rates'!#REF!="","",'Unit Types - Emission Rates'!#REF!)</f>
        <v>#REF!</v>
      </c>
      <c r="G2861" s="261"/>
      <c r="H2861" s="262"/>
      <c r="I2861" s="259"/>
    </row>
    <row r="2862" spans="1:9" x14ac:dyDescent="0.2">
      <c r="A2862" s="265" t="s">
        <v>433</v>
      </c>
      <c r="B2862" s="269" t="e">
        <f>IF('Unit Types - Emission Rates'!#REF!=0,"",'Unit Types - Emission Rates'!#REF!)</f>
        <v>#REF!</v>
      </c>
      <c r="C2862" s="269" t="e">
        <f>IF('Unit Types - Emission Rates'!#REF!=0,"",'Unit Types - Emission Rates'!#REF!)</f>
        <v>#REF!</v>
      </c>
      <c r="D2862" s="269" t="e">
        <f>IF('Unit Types - Emission Rates'!#REF!=0,"",'Unit Types - Emission Rates'!#REF!)</f>
        <v>#REF!</v>
      </c>
      <c r="E2862" s="269" t="e">
        <f>IF('Unit Types - Emission Rates'!#REF!="","",'Unit Types - Emission Rates'!#REF!)</f>
        <v>#REF!</v>
      </c>
      <c r="F2862" s="269" t="e">
        <f>IF('Unit Types - Emission Rates'!#REF!="","",'Unit Types - Emission Rates'!#REF!)</f>
        <v>#REF!</v>
      </c>
      <c r="G2862" s="261"/>
      <c r="H2862" s="262"/>
      <c r="I2862" s="259"/>
    </row>
    <row r="2863" spans="1:9" x14ac:dyDescent="0.2">
      <c r="A2863" s="265" t="s">
        <v>433</v>
      </c>
      <c r="B2863" s="269" t="e">
        <f>IF('Unit Types - Emission Rates'!#REF!=0,"",'Unit Types - Emission Rates'!#REF!)</f>
        <v>#REF!</v>
      </c>
      <c r="C2863" s="269" t="e">
        <f>IF('Unit Types - Emission Rates'!#REF!=0,"",'Unit Types - Emission Rates'!#REF!)</f>
        <v>#REF!</v>
      </c>
      <c r="D2863" s="269" t="e">
        <f>IF('Unit Types - Emission Rates'!#REF!=0,"",'Unit Types - Emission Rates'!#REF!)</f>
        <v>#REF!</v>
      </c>
      <c r="E2863" s="269" t="e">
        <f>IF('Unit Types - Emission Rates'!#REF!="","",'Unit Types - Emission Rates'!#REF!)</f>
        <v>#REF!</v>
      </c>
      <c r="F2863" s="269" t="e">
        <f>IF('Unit Types - Emission Rates'!#REF!="","",'Unit Types - Emission Rates'!#REF!)</f>
        <v>#REF!</v>
      </c>
      <c r="G2863" s="261"/>
      <c r="H2863" s="262"/>
      <c r="I2863" s="259"/>
    </row>
    <row r="2864" spans="1:9" x14ac:dyDescent="0.2">
      <c r="A2864" s="265" t="s">
        <v>433</v>
      </c>
      <c r="B2864" s="269" t="e">
        <f>IF('Unit Types - Emission Rates'!#REF!=0,"",'Unit Types - Emission Rates'!#REF!)</f>
        <v>#REF!</v>
      </c>
      <c r="C2864" s="269" t="e">
        <f>IF('Unit Types - Emission Rates'!#REF!=0,"",'Unit Types - Emission Rates'!#REF!)</f>
        <v>#REF!</v>
      </c>
      <c r="D2864" s="269" t="e">
        <f>IF('Unit Types - Emission Rates'!#REF!=0,"",'Unit Types - Emission Rates'!#REF!)</f>
        <v>#REF!</v>
      </c>
      <c r="E2864" s="269" t="e">
        <f>IF('Unit Types - Emission Rates'!#REF!="","",'Unit Types - Emission Rates'!#REF!)</f>
        <v>#REF!</v>
      </c>
      <c r="F2864" s="269" t="e">
        <f>IF('Unit Types - Emission Rates'!#REF!="","",'Unit Types - Emission Rates'!#REF!)</f>
        <v>#REF!</v>
      </c>
      <c r="G2864" s="261"/>
      <c r="H2864" s="262"/>
      <c r="I2864" s="259"/>
    </row>
    <row r="2865" spans="1:9" x14ac:dyDescent="0.2">
      <c r="A2865" s="265" t="s">
        <v>433</v>
      </c>
      <c r="B2865" s="269" t="e">
        <f>IF('Unit Types - Emission Rates'!#REF!=0,"",'Unit Types - Emission Rates'!#REF!)</f>
        <v>#REF!</v>
      </c>
      <c r="C2865" s="269" t="e">
        <f>IF('Unit Types - Emission Rates'!#REF!=0,"",'Unit Types - Emission Rates'!#REF!)</f>
        <v>#REF!</v>
      </c>
      <c r="D2865" s="269" t="e">
        <f>IF('Unit Types - Emission Rates'!#REF!=0,"",'Unit Types - Emission Rates'!#REF!)</f>
        <v>#REF!</v>
      </c>
      <c r="E2865" s="269" t="e">
        <f>IF('Unit Types - Emission Rates'!#REF!="","",'Unit Types - Emission Rates'!#REF!)</f>
        <v>#REF!</v>
      </c>
      <c r="F2865" s="269" t="e">
        <f>IF('Unit Types - Emission Rates'!#REF!="","",'Unit Types - Emission Rates'!#REF!)</f>
        <v>#REF!</v>
      </c>
      <c r="G2865" s="261"/>
      <c r="H2865" s="262"/>
      <c r="I2865" s="259"/>
    </row>
    <row r="2866" spans="1:9" x14ac:dyDescent="0.2">
      <c r="A2866" s="265" t="s">
        <v>433</v>
      </c>
      <c r="B2866" s="269" t="e">
        <f>IF('Unit Types - Emission Rates'!#REF!=0,"",'Unit Types - Emission Rates'!#REF!)</f>
        <v>#REF!</v>
      </c>
      <c r="C2866" s="269" t="e">
        <f>IF('Unit Types - Emission Rates'!#REF!=0,"",'Unit Types - Emission Rates'!#REF!)</f>
        <v>#REF!</v>
      </c>
      <c r="D2866" s="269" t="e">
        <f>IF('Unit Types - Emission Rates'!#REF!=0,"",'Unit Types - Emission Rates'!#REF!)</f>
        <v>#REF!</v>
      </c>
      <c r="E2866" s="269" t="e">
        <f>IF('Unit Types - Emission Rates'!#REF!="","",'Unit Types - Emission Rates'!#REF!)</f>
        <v>#REF!</v>
      </c>
      <c r="F2866" s="269" t="e">
        <f>IF('Unit Types - Emission Rates'!#REF!="","",'Unit Types - Emission Rates'!#REF!)</f>
        <v>#REF!</v>
      </c>
      <c r="G2866" s="261"/>
      <c r="H2866" s="262"/>
      <c r="I2866" s="259"/>
    </row>
    <row r="2867" spans="1:9" x14ac:dyDescent="0.2">
      <c r="A2867" s="265" t="s">
        <v>433</v>
      </c>
      <c r="B2867" s="269" t="e">
        <f>IF('Unit Types - Emission Rates'!#REF!=0,"",'Unit Types - Emission Rates'!#REF!)</f>
        <v>#REF!</v>
      </c>
      <c r="C2867" s="269" t="e">
        <f>IF('Unit Types - Emission Rates'!#REF!=0,"",'Unit Types - Emission Rates'!#REF!)</f>
        <v>#REF!</v>
      </c>
      <c r="D2867" s="269" t="e">
        <f>IF('Unit Types - Emission Rates'!#REF!=0,"",'Unit Types - Emission Rates'!#REF!)</f>
        <v>#REF!</v>
      </c>
      <c r="E2867" s="269" t="e">
        <f>IF('Unit Types - Emission Rates'!#REF!="","",'Unit Types - Emission Rates'!#REF!)</f>
        <v>#REF!</v>
      </c>
      <c r="F2867" s="269" t="e">
        <f>IF('Unit Types - Emission Rates'!#REF!="","",'Unit Types - Emission Rates'!#REF!)</f>
        <v>#REF!</v>
      </c>
      <c r="G2867" s="261"/>
      <c r="H2867" s="262"/>
      <c r="I2867" s="259"/>
    </row>
    <row r="2868" spans="1:9" x14ac:dyDescent="0.2">
      <c r="A2868" s="265" t="s">
        <v>433</v>
      </c>
      <c r="B2868" s="269" t="e">
        <f>IF('Unit Types - Emission Rates'!#REF!=0,"",'Unit Types - Emission Rates'!#REF!)</f>
        <v>#REF!</v>
      </c>
      <c r="C2868" s="269" t="e">
        <f>IF('Unit Types - Emission Rates'!#REF!=0,"",'Unit Types - Emission Rates'!#REF!)</f>
        <v>#REF!</v>
      </c>
      <c r="D2868" s="269" t="e">
        <f>IF('Unit Types - Emission Rates'!#REF!=0,"",'Unit Types - Emission Rates'!#REF!)</f>
        <v>#REF!</v>
      </c>
      <c r="E2868" s="269" t="e">
        <f>IF('Unit Types - Emission Rates'!#REF!="","",'Unit Types - Emission Rates'!#REF!)</f>
        <v>#REF!</v>
      </c>
      <c r="F2868" s="269" t="e">
        <f>IF('Unit Types - Emission Rates'!#REF!="","",'Unit Types - Emission Rates'!#REF!)</f>
        <v>#REF!</v>
      </c>
      <c r="G2868" s="261"/>
      <c r="H2868" s="262"/>
      <c r="I2868" s="259"/>
    </row>
    <row r="2869" spans="1:9" x14ac:dyDescent="0.2">
      <c r="A2869" s="265" t="s">
        <v>433</v>
      </c>
      <c r="B2869" s="269" t="e">
        <f>IF('Unit Types - Emission Rates'!#REF!=0,"",'Unit Types - Emission Rates'!#REF!)</f>
        <v>#REF!</v>
      </c>
      <c r="C2869" s="269" t="e">
        <f>IF('Unit Types - Emission Rates'!#REF!=0,"",'Unit Types - Emission Rates'!#REF!)</f>
        <v>#REF!</v>
      </c>
      <c r="D2869" s="269" t="e">
        <f>IF('Unit Types - Emission Rates'!#REF!=0,"",'Unit Types - Emission Rates'!#REF!)</f>
        <v>#REF!</v>
      </c>
      <c r="E2869" s="269" t="e">
        <f>IF('Unit Types - Emission Rates'!#REF!="","",'Unit Types - Emission Rates'!#REF!)</f>
        <v>#REF!</v>
      </c>
      <c r="F2869" s="269" t="e">
        <f>IF('Unit Types - Emission Rates'!#REF!="","",'Unit Types - Emission Rates'!#REF!)</f>
        <v>#REF!</v>
      </c>
      <c r="G2869" s="261"/>
      <c r="H2869" s="262"/>
      <c r="I2869" s="259"/>
    </row>
    <row r="2870" spans="1:9" x14ac:dyDescent="0.2">
      <c r="A2870" s="265" t="s">
        <v>433</v>
      </c>
      <c r="B2870" s="269" t="e">
        <f>IF('Unit Types - Emission Rates'!#REF!=0,"",'Unit Types - Emission Rates'!#REF!)</f>
        <v>#REF!</v>
      </c>
      <c r="C2870" s="269" t="e">
        <f>IF('Unit Types - Emission Rates'!#REF!=0,"",'Unit Types - Emission Rates'!#REF!)</f>
        <v>#REF!</v>
      </c>
      <c r="D2870" s="269" t="e">
        <f>IF('Unit Types - Emission Rates'!#REF!=0,"",'Unit Types - Emission Rates'!#REF!)</f>
        <v>#REF!</v>
      </c>
      <c r="E2870" s="269" t="e">
        <f>IF('Unit Types - Emission Rates'!#REF!="","",'Unit Types - Emission Rates'!#REF!)</f>
        <v>#REF!</v>
      </c>
      <c r="F2870" s="269" t="e">
        <f>IF('Unit Types - Emission Rates'!#REF!="","",'Unit Types - Emission Rates'!#REF!)</f>
        <v>#REF!</v>
      </c>
      <c r="G2870" s="261"/>
      <c r="H2870" s="262"/>
      <c r="I2870" s="259"/>
    </row>
    <row r="2871" spans="1:9" x14ac:dyDescent="0.2">
      <c r="A2871" s="265" t="s">
        <v>433</v>
      </c>
      <c r="B2871" s="269" t="e">
        <f>IF('Unit Types - Emission Rates'!#REF!=0,"",'Unit Types - Emission Rates'!#REF!)</f>
        <v>#REF!</v>
      </c>
      <c r="C2871" s="269" t="e">
        <f>IF('Unit Types - Emission Rates'!#REF!=0,"",'Unit Types - Emission Rates'!#REF!)</f>
        <v>#REF!</v>
      </c>
      <c r="D2871" s="269" t="e">
        <f>IF('Unit Types - Emission Rates'!#REF!=0,"",'Unit Types - Emission Rates'!#REF!)</f>
        <v>#REF!</v>
      </c>
      <c r="E2871" s="269" t="e">
        <f>IF('Unit Types - Emission Rates'!#REF!="","",'Unit Types - Emission Rates'!#REF!)</f>
        <v>#REF!</v>
      </c>
      <c r="F2871" s="269" t="e">
        <f>IF('Unit Types - Emission Rates'!#REF!="","",'Unit Types - Emission Rates'!#REF!)</f>
        <v>#REF!</v>
      </c>
      <c r="G2871" s="261"/>
      <c r="H2871" s="262"/>
      <c r="I2871" s="259"/>
    </row>
    <row r="2872" spans="1:9" x14ac:dyDescent="0.2">
      <c r="A2872" s="265" t="s">
        <v>433</v>
      </c>
      <c r="B2872" s="269" t="e">
        <f>IF('Unit Types - Emission Rates'!#REF!=0,"",'Unit Types - Emission Rates'!#REF!)</f>
        <v>#REF!</v>
      </c>
      <c r="C2872" s="269" t="e">
        <f>IF('Unit Types - Emission Rates'!#REF!=0,"",'Unit Types - Emission Rates'!#REF!)</f>
        <v>#REF!</v>
      </c>
      <c r="D2872" s="269" t="e">
        <f>IF('Unit Types - Emission Rates'!#REF!=0,"",'Unit Types - Emission Rates'!#REF!)</f>
        <v>#REF!</v>
      </c>
      <c r="E2872" s="269" t="e">
        <f>IF('Unit Types - Emission Rates'!#REF!="","",'Unit Types - Emission Rates'!#REF!)</f>
        <v>#REF!</v>
      </c>
      <c r="F2872" s="269" t="e">
        <f>IF('Unit Types - Emission Rates'!#REF!="","",'Unit Types - Emission Rates'!#REF!)</f>
        <v>#REF!</v>
      </c>
      <c r="G2872" s="261"/>
      <c r="H2872" s="262"/>
      <c r="I2872" s="259"/>
    </row>
    <row r="2873" spans="1:9" x14ac:dyDescent="0.2">
      <c r="A2873" s="265" t="s">
        <v>433</v>
      </c>
      <c r="B2873" s="269" t="e">
        <f>IF('Unit Types - Emission Rates'!#REF!=0,"",'Unit Types - Emission Rates'!#REF!)</f>
        <v>#REF!</v>
      </c>
      <c r="C2873" s="269" t="e">
        <f>IF('Unit Types - Emission Rates'!#REF!=0,"",'Unit Types - Emission Rates'!#REF!)</f>
        <v>#REF!</v>
      </c>
      <c r="D2873" s="269" t="e">
        <f>IF('Unit Types - Emission Rates'!#REF!=0,"",'Unit Types - Emission Rates'!#REF!)</f>
        <v>#REF!</v>
      </c>
      <c r="E2873" s="269" t="e">
        <f>IF('Unit Types - Emission Rates'!#REF!="","",'Unit Types - Emission Rates'!#REF!)</f>
        <v>#REF!</v>
      </c>
      <c r="F2873" s="269" t="e">
        <f>IF('Unit Types - Emission Rates'!#REF!="","",'Unit Types - Emission Rates'!#REF!)</f>
        <v>#REF!</v>
      </c>
      <c r="G2873" s="261"/>
      <c r="H2873" s="262"/>
      <c r="I2873" s="259"/>
    </row>
    <row r="2874" spans="1:9" x14ac:dyDescent="0.2">
      <c r="A2874" s="265" t="s">
        <v>433</v>
      </c>
      <c r="B2874" s="269" t="e">
        <f>IF('Unit Types - Emission Rates'!#REF!=0,"",'Unit Types - Emission Rates'!#REF!)</f>
        <v>#REF!</v>
      </c>
      <c r="C2874" s="269" t="e">
        <f>IF('Unit Types - Emission Rates'!#REF!=0,"",'Unit Types - Emission Rates'!#REF!)</f>
        <v>#REF!</v>
      </c>
      <c r="D2874" s="269" t="e">
        <f>IF('Unit Types - Emission Rates'!#REF!=0,"",'Unit Types - Emission Rates'!#REF!)</f>
        <v>#REF!</v>
      </c>
      <c r="E2874" s="269" t="e">
        <f>IF('Unit Types - Emission Rates'!#REF!="","",'Unit Types - Emission Rates'!#REF!)</f>
        <v>#REF!</v>
      </c>
      <c r="F2874" s="269" t="e">
        <f>IF('Unit Types - Emission Rates'!#REF!="","",'Unit Types - Emission Rates'!#REF!)</f>
        <v>#REF!</v>
      </c>
      <c r="G2874" s="261"/>
      <c r="H2874" s="262"/>
      <c r="I2874" s="259"/>
    </row>
    <row r="2875" spans="1:9" x14ac:dyDescent="0.2">
      <c r="A2875" s="265" t="s">
        <v>433</v>
      </c>
      <c r="B2875" s="269" t="e">
        <f>IF('Unit Types - Emission Rates'!#REF!=0,"",'Unit Types - Emission Rates'!#REF!)</f>
        <v>#REF!</v>
      </c>
      <c r="C2875" s="269" t="e">
        <f>IF('Unit Types - Emission Rates'!#REF!=0,"",'Unit Types - Emission Rates'!#REF!)</f>
        <v>#REF!</v>
      </c>
      <c r="D2875" s="269" t="e">
        <f>IF('Unit Types - Emission Rates'!#REF!=0,"",'Unit Types - Emission Rates'!#REF!)</f>
        <v>#REF!</v>
      </c>
      <c r="E2875" s="269" t="e">
        <f>IF('Unit Types - Emission Rates'!#REF!="","",'Unit Types - Emission Rates'!#REF!)</f>
        <v>#REF!</v>
      </c>
      <c r="F2875" s="269" t="e">
        <f>IF('Unit Types - Emission Rates'!#REF!="","",'Unit Types - Emission Rates'!#REF!)</f>
        <v>#REF!</v>
      </c>
      <c r="G2875" s="261"/>
      <c r="H2875" s="262"/>
      <c r="I2875" s="259"/>
    </row>
    <row r="2876" spans="1:9" x14ac:dyDescent="0.2">
      <c r="A2876" s="265" t="s">
        <v>433</v>
      </c>
      <c r="B2876" s="269" t="e">
        <f>IF('Unit Types - Emission Rates'!#REF!=0,"",'Unit Types - Emission Rates'!#REF!)</f>
        <v>#REF!</v>
      </c>
      <c r="C2876" s="269" t="e">
        <f>IF('Unit Types - Emission Rates'!#REF!=0,"",'Unit Types - Emission Rates'!#REF!)</f>
        <v>#REF!</v>
      </c>
      <c r="D2876" s="269" t="e">
        <f>IF('Unit Types - Emission Rates'!#REF!=0,"",'Unit Types - Emission Rates'!#REF!)</f>
        <v>#REF!</v>
      </c>
      <c r="E2876" s="269" t="e">
        <f>IF('Unit Types - Emission Rates'!#REF!="","",'Unit Types - Emission Rates'!#REF!)</f>
        <v>#REF!</v>
      </c>
      <c r="F2876" s="269" t="e">
        <f>IF('Unit Types - Emission Rates'!#REF!="","",'Unit Types - Emission Rates'!#REF!)</f>
        <v>#REF!</v>
      </c>
      <c r="G2876" s="261"/>
      <c r="H2876" s="262"/>
      <c r="I2876" s="259"/>
    </row>
    <row r="2877" spans="1:9" x14ac:dyDescent="0.2">
      <c r="A2877" s="265" t="s">
        <v>433</v>
      </c>
      <c r="B2877" s="269" t="e">
        <f>IF('Unit Types - Emission Rates'!#REF!=0,"",'Unit Types - Emission Rates'!#REF!)</f>
        <v>#REF!</v>
      </c>
      <c r="C2877" s="269" t="e">
        <f>IF('Unit Types - Emission Rates'!#REF!=0,"",'Unit Types - Emission Rates'!#REF!)</f>
        <v>#REF!</v>
      </c>
      <c r="D2877" s="269" t="e">
        <f>IF('Unit Types - Emission Rates'!#REF!=0,"",'Unit Types - Emission Rates'!#REF!)</f>
        <v>#REF!</v>
      </c>
      <c r="E2877" s="269" t="e">
        <f>IF('Unit Types - Emission Rates'!#REF!="","",'Unit Types - Emission Rates'!#REF!)</f>
        <v>#REF!</v>
      </c>
      <c r="F2877" s="269" t="e">
        <f>IF('Unit Types - Emission Rates'!#REF!="","",'Unit Types - Emission Rates'!#REF!)</f>
        <v>#REF!</v>
      </c>
      <c r="G2877" s="261"/>
      <c r="H2877" s="262"/>
      <c r="I2877" s="259"/>
    </row>
    <row r="2878" spans="1:9" x14ac:dyDescent="0.2">
      <c r="A2878" s="265" t="s">
        <v>433</v>
      </c>
      <c r="B2878" s="269" t="e">
        <f>IF('Unit Types - Emission Rates'!#REF!=0,"",'Unit Types - Emission Rates'!#REF!)</f>
        <v>#REF!</v>
      </c>
      <c r="C2878" s="269" t="e">
        <f>IF('Unit Types - Emission Rates'!#REF!=0,"",'Unit Types - Emission Rates'!#REF!)</f>
        <v>#REF!</v>
      </c>
      <c r="D2878" s="269" t="e">
        <f>IF('Unit Types - Emission Rates'!#REF!=0,"",'Unit Types - Emission Rates'!#REF!)</f>
        <v>#REF!</v>
      </c>
      <c r="E2878" s="269" t="e">
        <f>IF('Unit Types - Emission Rates'!#REF!="","",'Unit Types - Emission Rates'!#REF!)</f>
        <v>#REF!</v>
      </c>
      <c r="F2878" s="269" t="e">
        <f>IF('Unit Types - Emission Rates'!#REF!="","",'Unit Types - Emission Rates'!#REF!)</f>
        <v>#REF!</v>
      </c>
      <c r="G2878" s="261"/>
      <c r="H2878" s="262"/>
      <c r="I2878" s="259"/>
    </row>
    <row r="2879" spans="1:9" x14ac:dyDescent="0.2">
      <c r="A2879" s="265" t="s">
        <v>433</v>
      </c>
      <c r="B2879" s="269" t="e">
        <f>IF('Unit Types - Emission Rates'!#REF!=0,"",'Unit Types - Emission Rates'!#REF!)</f>
        <v>#REF!</v>
      </c>
      <c r="C2879" s="269" t="e">
        <f>IF('Unit Types - Emission Rates'!#REF!=0,"",'Unit Types - Emission Rates'!#REF!)</f>
        <v>#REF!</v>
      </c>
      <c r="D2879" s="269" t="e">
        <f>IF('Unit Types - Emission Rates'!#REF!=0,"",'Unit Types - Emission Rates'!#REF!)</f>
        <v>#REF!</v>
      </c>
      <c r="E2879" s="269" t="e">
        <f>IF('Unit Types - Emission Rates'!#REF!="","",'Unit Types - Emission Rates'!#REF!)</f>
        <v>#REF!</v>
      </c>
      <c r="F2879" s="269" t="e">
        <f>IF('Unit Types - Emission Rates'!#REF!="","",'Unit Types - Emission Rates'!#REF!)</f>
        <v>#REF!</v>
      </c>
      <c r="G2879" s="261"/>
      <c r="H2879" s="262"/>
      <c r="I2879" s="259"/>
    </row>
    <row r="2880" spans="1:9" x14ac:dyDescent="0.2">
      <c r="A2880" s="265" t="s">
        <v>433</v>
      </c>
      <c r="B2880" s="269" t="e">
        <f>IF('Unit Types - Emission Rates'!#REF!=0,"",'Unit Types - Emission Rates'!#REF!)</f>
        <v>#REF!</v>
      </c>
      <c r="C2880" s="269" t="e">
        <f>IF('Unit Types - Emission Rates'!#REF!=0,"",'Unit Types - Emission Rates'!#REF!)</f>
        <v>#REF!</v>
      </c>
      <c r="D2880" s="269" t="e">
        <f>IF('Unit Types - Emission Rates'!#REF!=0,"",'Unit Types - Emission Rates'!#REF!)</f>
        <v>#REF!</v>
      </c>
      <c r="E2880" s="269" t="e">
        <f>IF('Unit Types - Emission Rates'!#REF!="","",'Unit Types - Emission Rates'!#REF!)</f>
        <v>#REF!</v>
      </c>
      <c r="F2880" s="269" t="e">
        <f>IF('Unit Types - Emission Rates'!#REF!="","",'Unit Types - Emission Rates'!#REF!)</f>
        <v>#REF!</v>
      </c>
      <c r="G2880" s="261"/>
      <c r="H2880" s="262"/>
      <c r="I2880" s="259"/>
    </row>
    <row r="2881" spans="1:9" x14ac:dyDescent="0.2">
      <c r="A2881" s="265" t="s">
        <v>433</v>
      </c>
      <c r="B2881" s="269" t="e">
        <f>IF('Unit Types - Emission Rates'!#REF!=0,"",'Unit Types - Emission Rates'!#REF!)</f>
        <v>#REF!</v>
      </c>
      <c r="C2881" s="269" t="e">
        <f>IF('Unit Types - Emission Rates'!#REF!=0,"",'Unit Types - Emission Rates'!#REF!)</f>
        <v>#REF!</v>
      </c>
      <c r="D2881" s="269" t="e">
        <f>IF('Unit Types - Emission Rates'!#REF!=0,"",'Unit Types - Emission Rates'!#REF!)</f>
        <v>#REF!</v>
      </c>
      <c r="E2881" s="269" t="e">
        <f>IF('Unit Types - Emission Rates'!#REF!="","",'Unit Types - Emission Rates'!#REF!)</f>
        <v>#REF!</v>
      </c>
      <c r="F2881" s="269" t="e">
        <f>IF('Unit Types - Emission Rates'!#REF!="","",'Unit Types - Emission Rates'!#REF!)</f>
        <v>#REF!</v>
      </c>
      <c r="G2881" s="261"/>
      <c r="H2881" s="262"/>
      <c r="I2881" s="259"/>
    </row>
    <row r="2882" spans="1:9" x14ac:dyDescent="0.2">
      <c r="A2882" s="265" t="s">
        <v>433</v>
      </c>
      <c r="B2882" s="269" t="e">
        <f>IF('Unit Types - Emission Rates'!#REF!=0,"",'Unit Types - Emission Rates'!#REF!)</f>
        <v>#REF!</v>
      </c>
      <c r="C2882" s="269" t="e">
        <f>IF('Unit Types - Emission Rates'!#REF!=0,"",'Unit Types - Emission Rates'!#REF!)</f>
        <v>#REF!</v>
      </c>
      <c r="D2882" s="269" t="e">
        <f>IF('Unit Types - Emission Rates'!#REF!=0,"",'Unit Types - Emission Rates'!#REF!)</f>
        <v>#REF!</v>
      </c>
      <c r="E2882" s="269" t="e">
        <f>IF('Unit Types - Emission Rates'!#REF!="","",'Unit Types - Emission Rates'!#REF!)</f>
        <v>#REF!</v>
      </c>
      <c r="F2882" s="269" t="e">
        <f>IF('Unit Types - Emission Rates'!#REF!="","",'Unit Types - Emission Rates'!#REF!)</f>
        <v>#REF!</v>
      </c>
      <c r="G2882" s="261"/>
      <c r="H2882" s="262"/>
      <c r="I2882" s="259"/>
    </row>
    <row r="2883" spans="1:9" x14ac:dyDescent="0.2">
      <c r="A2883" s="265" t="s">
        <v>433</v>
      </c>
      <c r="B2883" s="269" t="e">
        <f>IF('Unit Types - Emission Rates'!#REF!=0,"",'Unit Types - Emission Rates'!#REF!)</f>
        <v>#REF!</v>
      </c>
      <c r="C2883" s="269" t="e">
        <f>IF('Unit Types - Emission Rates'!#REF!=0,"",'Unit Types - Emission Rates'!#REF!)</f>
        <v>#REF!</v>
      </c>
      <c r="D2883" s="269" t="e">
        <f>IF('Unit Types - Emission Rates'!#REF!=0,"",'Unit Types - Emission Rates'!#REF!)</f>
        <v>#REF!</v>
      </c>
      <c r="E2883" s="269" t="e">
        <f>IF('Unit Types - Emission Rates'!#REF!="","",'Unit Types - Emission Rates'!#REF!)</f>
        <v>#REF!</v>
      </c>
      <c r="F2883" s="269" t="e">
        <f>IF('Unit Types - Emission Rates'!#REF!="","",'Unit Types - Emission Rates'!#REF!)</f>
        <v>#REF!</v>
      </c>
      <c r="G2883" s="261"/>
      <c r="H2883" s="262"/>
      <c r="I2883" s="259"/>
    </row>
    <row r="2884" spans="1:9" x14ac:dyDescent="0.2">
      <c r="A2884" s="265" t="s">
        <v>433</v>
      </c>
      <c r="B2884" s="269" t="e">
        <f>IF('Unit Types - Emission Rates'!#REF!=0,"",'Unit Types - Emission Rates'!#REF!)</f>
        <v>#REF!</v>
      </c>
      <c r="C2884" s="269" t="e">
        <f>IF('Unit Types - Emission Rates'!#REF!=0,"",'Unit Types - Emission Rates'!#REF!)</f>
        <v>#REF!</v>
      </c>
      <c r="D2884" s="269" t="e">
        <f>IF('Unit Types - Emission Rates'!#REF!=0,"",'Unit Types - Emission Rates'!#REF!)</f>
        <v>#REF!</v>
      </c>
      <c r="E2884" s="269" t="e">
        <f>IF('Unit Types - Emission Rates'!#REF!="","",'Unit Types - Emission Rates'!#REF!)</f>
        <v>#REF!</v>
      </c>
      <c r="F2884" s="269" t="e">
        <f>IF('Unit Types - Emission Rates'!#REF!="","",'Unit Types - Emission Rates'!#REF!)</f>
        <v>#REF!</v>
      </c>
      <c r="G2884" s="261"/>
      <c r="H2884" s="262"/>
      <c r="I2884" s="259"/>
    </row>
    <row r="2885" spans="1:9" x14ac:dyDescent="0.2">
      <c r="A2885" s="265" t="s">
        <v>433</v>
      </c>
      <c r="B2885" s="269" t="e">
        <f>IF('Unit Types - Emission Rates'!#REF!=0,"",'Unit Types - Emission Rates'!#REF!)</f>
        <v>#REF!</v>
      </c>
      <c r="C2885" s="269" t="e">
        <f>IF('Unit Types - Emission Rates'!#REF!=0,"",'Unit Types - Emission Rates'!#REF!)</f>
        <v>#REF!</v>
      </c>
      <c r="D2885" s="269" t="e">
        <f>IF('Unit Types - Emission Rates'!#REF!=0,"",'Unit Types - Emission Rates'!#REF!)</f>
        <v>#REF!</v>
      </c>
      <c r="E2885" s="269" t="e">
        <f>IF('Unit Types - Emission Rates'!#REF!="","",'Unit Types - Emission Rates'!#REF!)</f>
        <v>#REF!</v>
      </c>
      <c r="F2885" s="269" t="e">
        <f>IF('Unit Types - Emission Rates'!#REF!="","",'Unit Types - Emission Rates'!#REF!)</f>
        <v>#REF!</v>
      </c>
      <c r="G2885" s="261"/>
      <c r="H2885" s="262"/>
      <c r="I2885" s="259"/>
    </row>
    <row r="2886" spans="1:9" x14ac:dyDescent="0.2">
      <c r="A2886" s="265" t="s">
        <v>433</v>
      </c>
      <c r="B2886" s="269" t="e">
        <f>IF('Unit Types - Emission Rates'!#REF!=0,"",'Unit Types - Emission Rates'!#REF!)</f>
        <v>#REF!</v>
      </c>
      <c r="C2886" s="269" t="e">
        <f>IF('Unit Types - Emission Rates'!#REF!=0,"",'Unit Types - Emission Rates'!#REF!)</f>
        <v>#REF!</v>
      </c>
      <c r="D2886" s="269" t="e">
        <f>IF('Unit Types - Emission Rates'!#REF!=0,"",'Unit Types - Emission Rates'!#REF!)</f>
        <v>#REF!</v>
      </c>
      <c r="E2886" s="269" t="e">
        <f>IF('Unit Types - Emission Rates'!#REF!="","",'Unit Types - Emission Rates'!#REF!)</f>
        <v>#REF!</v>
      </c>
      <c r="F2886" s="269" t="e">
        <f>IF('Unit Types - Emission Rates'!#REF!="","",'Unit Types - Emission Rates'!#REF!)</f>
        <v>#REF!</v>
      </c>
      <c r="G2886" s="261"/>
      <c r="H2886" s="262"/>
      <c r="I2886" s="259"/>
    </row>
    <row r="2887" spans="1:9" x14ac:dyDescent="0.2">
      <c r="A2887" s="265" t="s">
        <v>433</v>
      </c>
      <c r="B2887" s="269" t="e">
        <f>IF('Unit Types - Emission Rates'!#REF!=0,"",'Unit Types - Emission Rates'!#REF!)</f>
        <v>#REF!</v>
      </c>
      <c r="C2887" s="269" t="e">
        <f>IF('Unit Types - Emission Rates'!#REF!=0,"",'Unit Types - Emission Rates'!#REF!)</f>
        <v>#REF!</v>
      </c>
      <c r="D2887" s="269" t="e">
        <f>IF('Unit Types - Emission Rates'!#REF!=0,"",'Unit Types - Emission Rates'!#REF!)</f>
        <v>#REF!</v>
      </c>
      <c r="E2887" s="269" t="e">
        <f>IF('Unit Types - Emission Rates'!#REF!="","",'Unit Types - Emission Rates'!#REF!)</f>
        <v>#REF!</v>
      </c>
      <c r="F2887" s="269" t="e">
        <f>IF('Unit Types - Emission Rates'!#REF!="","",'Unit Types - Emission Rates'!#REF!)</f>
        <v>#REF!</v>
      </c>
      <c r="G2887" s="261"/>
      <c r="H2887" s="262"/>
      <c r="I2887" s="259"/>
    </row>
    <row r="2888" spans="1:9" x14ac:dyDescent="0.2">
      <c r="A2888" s="265" t="s">
        <v>433</v>
      </c>
      <c r="B2888" s="269" t="e">
        <f>IF('Unit Types - Emission Rates'!#REF!=0,"",'Unit Types - Emission Rates'!#REF!)</f>
        <v>#REF!</v>
      </c>
      <c r="C2888" s="269" t="e">
        <f>IF('Unit Types - Emission Rates'!#REF!=0,"",'Unit Types - Emission Rates'!#REF!)</f>
        <v>#REF!</v>
      </c>
      <c r="D2888" s="269" t="e">
        <f>IF('Unit Types - Emission Rates'!#REF!=0,"",'Unit Types - Emission Rates'!#REF!)</f>
        <v>#REF!</v>
      </c>
      <c r="E2888" s="269" t="e">
        <f>IF('Unit Types - Emission Rates'!#REF!="","",'Unit Types - Emission Rates'!#REF!)</f>
        <v>#REF!</v>
      </c>
      <c r="F2888" s="269" t="e">
        <f>IF('Unit Types - Emission Rates'!#REF!="","",'Unit Types - Emission Rates'!#REF!)</f>
        <v>#REF!</v>
      </c>
      <c r="G2888" s="261"/>
      <c r="H2888" s="262"/>
      <c r="I2888" s="259"/>
    </row>
    <row r="2889" spans="1:9" x14ac:dyDescent="0.2">
      <c r="A2889" s="265" t="s">
        <v>433</v>
      </c>
      <c r="B2889" s="269" t="e">
        <f>IF('Unit Types - Emission Rates'!#REF!=0,"",'Unit Types - Emission Rates'!#REF!)</f>
        <v>#REF!</v>
      </c>
      <c r="C2889" s="269" t="e">
        <f>IF('Unit Types - Emission Rates'!#REF!=0,"",'Unit Types - Emission Rates'!#REF!)</f>
        <v>#REF!</v>
      </c>
      <c r="D2889" s="269" t="e">
        <f>IF('Unit Types - Emission Rates'!#REF!=0,"",'Unit Types - Emission Rates'!#REF!)</f>
        <v>#REF!</v>
      </c>
      <c r="E2889" s="269" t="e">
        <f>IF('Unit Types - Emission Rates'!#REF!="","",'Unit Types - Emission Rates'!#REF!)</f>
        <v>#REF!</v>
      </c>
      <c r="F2889" s="269" t="e">
        <f>IF('Unit Types - Emission Rates'!#REF!="","",'Unit Types - Emission Rates'!#REF!)</f>
        <v>#REF!</v>
      </c>
      <c r="G2889" s="261"/>
      <c r="H2889" s="262"/>
      <c r="I2889" s="259"/>
    </row>
    <row r="2890" spans="1:9" x14ac:dyDescent="0.2">
      <c r="A2890" s="265" t="s">
        <v>433</v>
      </c>
      <c r="B2890" s="269" t="e">
        <f>IF('Unit Types - Emission Rates'!#REF!=0,"",'Unit Types - Emission Rates'!#REF!)</f>
        <v>#REF!</v>
      </c>
      <c r="C2890" s="269" t="e">
        <f>IF('Unit Types - Emission Rates'!#REF!=0,"",'Unit Types - Emission Rates'!#REF!)</f>
        <v>#REF!</v>
      </c>
      <c r="D2890" s="269" t="e">
        <f>IF('Unit Types - Emission Rates'!#REF!=0,"",'Unit Types - Emission Rates'!#REF!)</f>
        <v>#REF!</v>
      </c>
      <c r="E2890" s="269" t="e">
        <f>IF('Unit Types - Emission Rates'!#REF!="","",'Unit Types - Emission Rates'!#REF!)</f>
        <v>#REF!</v>
      </c>
      <c r="F2890" s="269" t="e">
        <f>IF('Unit Types - Emission Rates'!#REF!="","",'Unit Types - Emission Rates'!#REF!)</f>
        <v>#REF!</v>
      </c>
      <c r="G2890" s="261"/>
      <c r="H2890" s="262"/>
      <c r="I2890" s="259"/>
    </row>
    <row r="2891" spans="1:9" x14ac:dyDescent="0.2">
      <c r="A2891" s="265" t="s">
        <v>433</v>
      </c>
      <c r="B2891" s="269" t="e">
        <f>IF('Unit Types - Emission Rates'!#REF!=0,"",'Unit Types - Emission Rates'!#REF!)</f>
        <v>#REF!</v>
      </c>
      <c r="C2891" s="269" t="e">
        <f>IF('Unit Types - Emission Rates'!#REF!=0,"",'Unit Types - Emission Rates'!#REF!)</f>
        <v>#REF!</v>
      </c>
      <c r="D2891" s="269" t="e">
        <f>IF('Unit Types - Emission Rates'!#REF!=0,"",'Unit Types - Emission Rates'!#REF!)</f>
        <v>#REF!</v>
      </c>
      <c r="E2891" s="269" t="e">
        <f>IF('Unit Types - Emission Rates'!#REF!="","",'Unit Types - Emission Rates'!#REF!)</f>
        <v>#REF!</v>
      </c>
      <c r="F2891" s="269" t="e">
        <f>IF('Unit Types - Emission Rates'!#REF!="","",'Unit Types - Emission Rates'!#REF!)</f>
        <v>#REF!</v>
      </c>
      <c r="G2891" s="261"/>
      <c r="H2891" s="262"/>
      <c r="I2891" s="259"/>
    </row>
    <row r="2892" spans="1:9" x14ac:dyDescent="0.2">
      <c r="A2892" s="265" t="s">
        <v>433</v>
      </c>
      <c r="B2892" s="269" t="e">
        <f>IF('Unit Types - Emission Rates'!#REF!=0,"",'Unit Types - Emission Rates'!#REF!)</f>
        <v>#REF!</v>
      </c>
      <c r="C2892" s="269" t="e">
        <f>IF('Unit Types - Emission Rates'!#REF!=0,"",'Unit Types - Emission Rates'!#REF!)</f>
        <v>#REF!</v>
      </c>
      <c r="D2892" s="269" t="e">
        <f>IF('Unit Types - Emission Rates'!#REF!=0,"",'Unit Types - Emission Rates'!#REF!)</f>
        <v>#REF!</v>
      </c>
      <c r="E2892" s="269" t="e">
        <f>IF('Unit Types - Emission Rates'!#REF!="","",'Unit Types - Emission Rates'!#REF!)</f>
        <v>#REF!</v>
      </c>
      <c r="F2892" s="269" t="e">
        <f>IF('Unit Types - Emission Rates'!#REF!="","",'Unit Types - Emission Rates'!#REF!)</f>
        <v>#REF!</v>
      </c>
      <c r="G2892" s="261"/>
      <c r="H2892" s="262"/>
      <c r="I2892" s="259"/>
    </row>
    <row r="2893" spans="1:9" x14ac:dyDescent="0.2">
      <c r="A2893" s="265" t="s">
        <v>433</v>
      </c>
      <c r="B2893" s="269" t="e">
        <f>IF('Unit Types - Emission Rates'!#REF!=0,"",'Unit Types - Emission Rates'!#REF!)</f>
        <v>#REF!</v>
      </c>
      <c r="C2893" s="269" t="e">
        <f>IF('Unit Types - Emission Rates'!#REF!=0,"",'Unit Types - Emission Rates'!#REF!)</f>
        <v>#REF!</v>
      </c>
      <c r="D2893" s="269" t="e">
        <f>IF('Unit Types - Emission Rates'!#REF!=0,"",'Unit Types - Emission Rates'!#REF!)</f>
        <v>#REF!</v>
      </c>
      <c r="E2893" s="269" t="e">
        <f>IF('Unit Types - Emission Rates'!#REF!="","",'Unit Types - Emission Rates'!#REF!)</f>
        <v>#REF!</v>
      </c>
      <c r="F2893" s="269" t="e">
        <f>IF('Unit Types - Emission Rates'!#REF!="","",'Unit Types - Emission Rates'!#REF!)</f>
        <v>#REF!</v>
      </c>
      <c r="G2893" s="261"/>
      <c r="H2893" s="262"/>
      <c r="I2893" s="259"/>
    </row>
    <row r="2894" spans="1:9" x14ac:dyDescent="0.2">
      <c r="A2894" s="265" t="s">
        <v>433</v>
      </c>
      <c r="B2894" s="269" t="e">
        <f>IF('Unit Types - Emission Rates'!#REF!=0,"",'Unit Types - Emission Rates'!#REF!)</f>
        <v>#REF!</v>
      </c>
      <c r="C2894" s="269" t="e">
        <f>IF('Unit Types - Emission Rates'!#REF!=0,"",'Unit Types - Emission Rates'!#REF!)</f>
        <v>#REF!</v>
      </c>
      <c r="D2894" s="269" t="e">
        <f>IF('Unit Types - Emission Rates'!#REF!=0,"",'Unit Types - Emission Rates'!#REF!)</f>
        <v>#REF!</v>
      </c>
      <c r="E2894" s="269" t="e">
        <f>IF('Unit Types - Emission Rates'!#REF!="","",'Unit Types - Emission Rates'!#REF!)</f>
        <v>#REF!</v>
      </c>
      <c r="F2894" s="269" t="e">
        <f>IF('Unit Types - Emission Rates'!#REF!="","",'Unit Types - Emission Rates'!#REF!)</f>
        <v>#REF!</v>
      </c>
      <c r="G2894" s="261"/>
      <c r="H2894" s="262"/>
      <c r="I2894" s="259"/>
    </row>
    <row r="2895" spans="1:9" x14ac:dyDescent="0.2">
      <c r="A2895" s="265" t="s">
        <v>433</v>
      </c>
      <c r="B2895" s="269" t="e">
        <f>IF('Unit Types - Emission Rates'!#REF!=0,"",'Unit Types - Emission Rates'!#REF!)</f>
        <v>#REF!</v>
      </c>
      <c r="C2895" s="269" t="e">
        <f>IF('Unit Types - Emission Rates'!#REF!=0,"",'Unit Types - Emission Rates'!#REF!)</f>
        <v>#REF!</v>
      </c>
      <c r="D2895" s="269" t="e">
        <f>IF('Unit Types - Emission Rates'!#REF!=0,"",'Unit Types - Emission Rates'!#REF!)</f>
        <v>#REF!</v>
      </c>
      <c r="E2895" s="269" t="e">
        <f>IF('Unit Types - Emission Rates'!#REF!="","",'Unit Types - Emission Rates'!#REF!)</f>
        <v>#REF!</v>
      </c>
      <c r="F2895" s="269" t="e">
        <f>IF('Unit Types - Emission Rates'!#REF!="","",'Unit Types - Emission Rates'!#REF!)</f>
        <v>#REF!</v>
      </c>
      <c r="G2895" s="261"/>
      <c r="H2895" s="262"/>
      <c r="I2895" s="259"/>
    </row>
    <row r="2896" spans="1:9" x14ac:dyDescent="0.2">
      <c r="A2896" s="265" t="s">
        <v>433</v>
      </c>
      <c r="B2896" s="269" t="e">
        <f>IF('Unit Types - Emission Rates'!#REF!=0,"",'Unit Types - Emission Rates'!#REF!)</f>
        <v>#REF!</v>
      </c>
      <c r="C2896" s="269" t="e">
        <f>IF('Unit Types - Emission Rates'!#REF!=0,"",'Unit Types - Emission Rates'!#REF!)</f>
        <v>#REF!</v>
      </c>
      <c r="D2896" s="269" t="e">
        <f>IF('Unit Types - Emission Rates'!#REF!=0,"",'Unit Types - Emission Rates'!#REF!)</f>
        <v>#REF!</v>
      </c>
      <c r="E2896" s="269" t="e">
        <f>IF('Unit Types - Emission Rates'!#REF!="","",'Unit Types - Emission Rates'!#REF!)</f>
        <v>#REF!</v>
      </c>
      <c r="F2896" s="269" t="e">
        <f>IF('Unit Types - Emission Rates'!#REF!="","",'Unit Types - Emission Rates'!#REF!)</f>
        <v>#REF!</v>
      </c>
      <c r="G2896" s="261"/>
      <c r="H2896" s="262"/>
      <c r="I2896" s="259"/>
    </row>
    <row r="2897" spans="1:9" x14ac:dyDescent="0.2">
      <c r="A2897" s="265" t="s">
        <v>433</v>
      </c>
      <c r="B2897" s="269" t="e">
        <f>IF('Unit Types - Emission Rates'!#REF!=0,"",'Unit Types - Emission Rates'!#REF!)</f>
        <v>#REF!</v>
      </c>
      <c r="C2897" s="269" t="e">
        <f>IF('Unit Types - Emission Rates'!#REF!=0,"",'Unit Types - Emission Rates'!#REF!)</f>
        <v>#REF!</v>
      </c>
      <c r="D2897" s="269" t="e">
        <f>IF('Unit Types - Emission Rates'!#REF!=0,"",'Unit Types - Emission Rates'!#REF!)</f>
        <v>#REF!</v>
      </c>
      <c r="E2897" s="269" t="e">
        <f>IF('Unit Types - Emission Rates'!#REF!="","",'Unit Types - Emission Rates'!#REF!)</f>
        <v>#REF!</v>
      </c>
      <c r="F2897" s="269" t="e">
        <f>IF('Unit Types - Emission Rates'!#REF!="","",'Unit Types - Emission Rates'!#REF!)</f>
        <v>#REF!</v>
      </c>
      <c r="G2897" s="261"/>
      <c r="H2897" s="262"/>
      <c r="I2897" s="259"/>
    </row>
    <row r="2898" spans="1:9" x14ac:dyDescent="0.2">
      <c r="A2898" s="265" t="s">
        <v>433</v>
      </c>
      <c r="B2898" s="269" t="e">
        <f>IF('Unit Types - Emission Rates'!#REF!=0,"",'Unit Types - Emission Rates'!#REF!)</f>
        <v>#REF!</v>
      </c>
      <c r="C2898" s="269" t="e">
        <f>IF('Unit Types - Emission Rates'!#REF!=0,"",'Unit Types - Emission Rates'!#REF!)</f>
        <v>#REF!</v>
      </c>
      <c r="D2898" s="269" t="e">
        <f>IF('Unit Types - Emission Rates'!#REF!=0,"",'Unit Types - Emission Rates'!#REF!)</f>
        <v>#REF!</v>
      </c>
      <c r="E2898" s="269" t="e">
        <f>IF('Unit Types - Emission Rates'!#REF!="","",'Unit Types - Emission Rates'!#REF!)</f>
        <v>#REF!</v>
      </c>
      <c r="F2898" s="269" t="e">
        <f>IF('Unit Types - Emission Rates'!#REF!="","",'Unit Types - Emission Rates'!#REF!)</f>
        <v>#REF!</v>
      </c>
      <c r="G2898" s="261"/>
      <c r="H2898" s="262"/>
      <c r="I2898" s="259"/>
    </row>
    <row r="2899" spans="1:9" x14ac:dyDescent="0.2">
      <c r="A2899" s="265" t="s">
        <v>433</v>
      </c>
      <c r="B2899" s="269" t="e">
        <f>IF('Unit Types - Emission Rates'!#REF!=0,"",'Unit Types - Emission Rates'!#REF!)</f>
        <v>#REF!</v>
      </c>
      <c r="C2899" s="269" t="e">
        <f>IF('Unit Types - Emission Rates'!#REF!=0,"",'Unit Types - Emission Rates'!#REF!)</f>
        <v>#REF!</v>
      </c>
      <c r="D2899" s="269" t="e">
        <f>IF('Unit Types - Emission Rates'!#REF!=0,"",'Unit Types - Emission Rates'!#REF!)</f>
        <v>#REF!</v>
      </c>
      <c r="E2899" s="269" t="e">
        <f>IF('Unit Types - Emission Rates'!#REF!="","",'Unit Types - Emission Rates'!#REF!)</f>
        <v>#REF!</v>
      </c>
      <c r="F2899" s="269" t="e">
        <f>IF('Unit Types - Emission Rates'!#REF!="","",'Unit Types - Emission Rates'!#REF!)</f>
        <v>#REF!</v>
      </c>
      <c r="G2899" s="261"/>
      <c r="H2899" s="262"/>
      <c r="I2899" s="259"/>
    </row>
    <row r="2900" spans="1:9" x14ac:dyDescent="0.2">
      <c r="A2900" s="265" t="s">
        <v>433</v>
      </c>
      <c r="B2900" s="269" t="e">
        <f>IF('Unit Types - Emission Rates'!#REF!=0,"",'Unit Types - Emission Rates'!#REF!)</f>
        <v>#REF!</v>
      </c>
      <c r="C2900" s="269" t="e">
        <f>IF('Unit Types - Emission Rates'!#REF!=0,"",'Unit Types - Emission Rates'!#REF!)</f>
        <v>#REF!</v>
      </c>
      <c r="D2900" s="269" t="e">
        <f>IF('Unit Types - Emission Rates'!#REF!=0,"",'Unit Types - Emission Rates'!#REF!)</f>
        <v>#REF!</v>
      </c>
      <c r="E2900" s="269" t="e">
        <f>IF('Unit Types - Emission Rates'!#REF!="","",'Unit Types - Emission Rates'!#REF!)</f>
        <v>#REF!</v>
      </c>
      <c r="F2900" s="269" t="e">
        <f>IF('Unit Types - Emission Rates'!#REF!="","",'Unit Types - Emission Rates'!#REF!)</f>
        <v>#REF!</v>
      </c>
      <c r="G2900" s="261"/>
      <c r="H2900" s="262"/>
      <c r="I2900" s="259"/>
    </row>
    <row r="2901" spans="1:9" x14ac:dyDescent="0.2">
      <c r="A2901" s="265" t="s">
        <v>433</v>
      </c>
      <c r="B2901" s="269" t="e">
        <f>IF('Unit Types - Emission Rates'!#REF!=0,"",'Unit Types - Emission Rates'!#REF!)</f>
        <v>#REF!</v>
      </c>
      <c r="C2901" s="269" t="e">
        <f>IF('Unit Types - Emission Rates'!#REF!=0,"",'Unit Types - Emission Rates'!#REF!)</f>
        <v>#REF!</v>
      </c>
      <c r="D2901" s="269" t="e">
        <f>IF('Unit Types - Emission Rates'!#REF!=0,"",'Unit Types - Emission Rates'!#REF!)</f>
        <v>#REF!</v>
      </c>
      <c r="E2901" s="269" t="e">
        <f>IF('Unit Types - Emission Rates'!#REF!="","",'Unit Types - Emission Rates'!#REF!)</f>
        <v>#REF!</v>
      </c>
      <c r="F2901" s="269" t="e">
        <f>IF('Unit Types - Emission Rates'!#REF!="","",'Unit Types - Emission Rates'!#REF!)</f>
        <v>#REF!</v>
      </c>
      <c r="G2901" s="261"/>
      <c r="H2901" s="262"/>
      <c r="I2901" s="259"/>
    </row>
    <row r="2902" spans="1:9" x14ac:dyDescent="0.2">
      <c r="A2902" s="265" t="s">
        <v>433</v>
      </c>
      <c r="B2902" s="269" t="e">
        <f>IF('Unit Types - Emission Rates'!#REF!=0,"",'Unit Types - Emission Rates'!#REF!)</f>
        <v>#REF!</v>
      </c>
      <c r="C2902" s="269" t="e">
        <f>IF('Unit Types - Emission Rates'!#REF!=0,"",'Unit Types - Emission Rates'!#REF!)</f>
        <v>#REF!</v>
      </c>
      <c r="D2902" s="269" t="e">
        <f>IF('Unit Types - Emission Rates'!#REF!=0,"",'Unit Types - Emission Rates'!#REF!)</f>
        <v>#REF!</v>
      </c>
      <c r="E2902" s="269" t="e">
        <f>IF('Unit Types - Emission Rates'!#REF!="","",'Unit Types - Emission Rates'!#REF!)</f>
        <v>#REF!</v>
      </c>
      <c r="F2902" s="269" t="e">
        <f>IF('Unit Types - Emission Rates'!#REF!="","",'Unit Types - Emission Rates'!#REF!)</f>
        <v>#REF!</v>
      </c>
      <c r="G2902" s="261"/>
      <c r="H2902" s="262"/>
      <c r="I2902" s="259"/>
    </row>
    <row r="2903" spans="1:9" x14ac:dyDescent="0.2">
      <c r="A2903" s="265" t="s">
        <v>433</v>
      </c>
      <c r="B2903" s="269" t="e">
        <f>IF('Unit Types - Emission Rates'!#REF!=0,"",'Unit Types - Emission Rates'!#REF!)</f>
        <v>#REF!</v>
      </c>
      <c r="C2903" s="269" t="e">
        <f>IF('Unit Types - Emission Rates'!#REF!=0,"",'Unit Types - Emission Rates'!#REF!)</f>
        <v>#REF!</v>
      </c>
      <c r="D2903" s="269" t="e">
        <f>IF('Unit Types - Emission Rates'!#REF!=0,"",'Unit Types - Emission Rates'!#REF!)</f>
        <v>#REF!</v>
      </c>
      <c r="E2903" s="269" t="e">
        <f>IF('Unit Types - Emission Rates'!#REF!="","",'Unit Types - Emission Rates'!#REF!)</f>
        <v>#REF!</v>
      </c>
      <c r="F2903" s="269" t="e">
        <f>IF('Unit Types - Emission Rates'!#REF!="","",'Unit Types - Emission Rates'!#REF!)</f>
        <v>#REF!</v>
      </c>
      <c r="G2903" s="261"/>
      <c r="H2903" s="262"/>
      <c r="I2903" s="259"/>
    </row>
    <row r="2904" spans="1:9" x14ac:dyDescent="0.2">
      <c r="A2904" s="265" t="s">
        <v>433</v>
      </c>
      <c r="B2904" s="269" t="e">
        <f>IF('Unit Types - Emission Rates'!#REF!=0,"",'Unit Types - Emission Rates'!#REF!)</f>
        <v>#REF!</v>
      </c>
      <c r="C2904" s="269" t="e">
        <f>IF('Unit Types - Emission Rates'!#REF!=0,"",'Unit Types - Emission Rates'!#REF!)</f>
        <v>#REF!</v>
      </c>
      <c r="D2904" s="269" t="e">
        <f>IF('Unit Types - Emission Rates'!#REF!=0,"",'Unit Types - Emission Rates'!#REF!)</f>
        <v>#REF!</v>
      </c>
      <c r="E2904" s="269" t="e">
        <f>IF('Unit Types - Emission Rates'!#REF!="","",'Unit Types - Emission Rates'!#REF!)</f>
        <v>#REF!</v>
      </c>
      <c r="F2904" s="269" t="e">
        <f>IF('Unit Types - Emission Rates'!#REF!="","",'Unit Types - Emission Rates'!#REF!)</f>
        <v>#REF!</v>
      </c>
      <c r="G2904" s="261"/>
      <c r="H2904" s="262"/>
      <c r="I2904" s="259"/>
    </row>
    <row r="2905" spans="1:9" x14ac:dyDescent="0.2">
      <c r="A2905" s="265" t="s">
        <v>433</v>
      </c>
      <c r="B2905" s="269" t="e">
        <f>IF('Unit Types - Emission Rates'!#REF!=0,"",'Unit Types - Emission Rates'!#REF!)</f>
        <v>#REF!</v>
      </c>
      <c r="C2905" s="269" t="e">
        <f>IF('Unit Types - Emission Rates'!#REF!=0,"",'Unit Types - Emission Rates'!#REF!)</f>
        <v>#REF!</v>
      </c>
      <c r="D2905" s="269" t="e">
        <f>IF('Unit Types - Emission Rates'!#REF!=0,"",'Unit Types - Emission Rates'!#REF!)</f>
        <v>#REF!</v>
      </c>
      <c r="E2905" s="269" t="e">
        <f>IF('Unit Types - Emission Rates'!#REF!="","",'Unit Types - Emission Rates'!#REF!)</f>
        <v>#REF!</v>
      </c>
      <c r="F2905" s="269" t="e">
        <f>IF('Unit Types - Emission Rates'!#REF!="","",'Unit Types - Emission Rates'!#REF!)</f>
        <v>#REF!</v>
      </c>
      <c r="G2905" s="261"/>
      <c r="H2905" s="262"/>
      <c r="I2905" s="259"/>
    </row>
    <row r="2906" spans="1:9" x14ac:dyDescent="0.2">
      <c r="A2906" s="265" t="s">
        <v>433</v>
      </c>
      <c r="B2906" s="269" t="e">
        <f>IF('Unit Types - Emission Rates'!#REF!=0,"",'Unit Types - Emission Rates'!#REF!)</f>
        <v>#REF!</v>
      </c>
      <c r="C2906" s="269" t="e">
        <f>IF('Unit Types - Emission Rates'!#REF!=0,"",'Unit Types - Emission Rates'!#REF!)</f>
        <v>#REF!</v>
      </c>
      <c r="D2906" s="269" t="e">
        <f>IF('Unit Types - Emission Rates'!#REF!=0,"",'Unit Types - Emission Rates'!#REF!)</f>
        <v>#REF!</v>
      </c>
      <c r="E2906" s="269" t="e">
        <f>IF('Unit Types - Emission Rates'!#REF!="","",'Unit Types - Emission Rates'!#REF!)</f>
        <v>#REF!</v>
      </c>
      <c r="F2906" s="269" t="e">
        <f>IF('Unit Types - Emission Rates'!#REF!="","",'Unit Types - Emission Rates'!#REF!)</f>
        <v>#REF!</v>
      </c>
      <c r="G2906" s="261"/>
      <c r="H2906" s="262"/>
      <c r="I2906" s="259"/>
    </row>
    <row r="2907" spans="1:9" x14ac:dyDescent="0.2">
      <c r="A2907" s="265" t="s">
        <v>433</v>
      </c>
      <c r="B2907" s="269" t="e">
        <f>IF('Unit Types - Emission Rates'!#REF!=0,"",'Unit Types - Emission Rates'!#REF!)</f>
        <v>#REF!</v>
      </c>
      <c r="C2907" s="269" t="e">
        <f>IF('Unit Types - Emission Rates'!#REF!=0,"",'Unit Types - Emission Rates'!#REF!)</f>
        <v>#REF!</v>
      </c>
      <c r="D2907" s="269" t="e">
        <f>IF('Unit Types - Emission Rates'!#REF!=0,"",'Unit Types - Emission Rates'!#REF!)</f>
        <v>#REF!</v>
      </c>
      <c r="E2907" s="269" t="e">
        <f>IF('Unit Types - Emission Rates'!#REF!="","",'Unit Types - Emission Rates'!#REF!)</f>
        <v>#REF!</v>
      </c>
      <c r="F2907" s="269" t="e">
        <f>IF('Unit Types - Emission Rates'!#REF!="","",'Unit Types - Emission Rates'!#REF!)</f>
        <v>#REF!</v>
      </c>
      <c r="G2907" s="261"/>
      <c r="H2907" s="262"/>
      <c r="I2907" s="259"/>
    </row>
    <row r="2908" spans="1:9" x14ac:dyDescent="0.2">
      <c r="A2908" s="265" t="s">
        <v>433</v>
      </c>
      <c r="B2908" s="269" t="e">
        <f>IF('Unit Types - Emission Rates'!#REF!=0,"",'Unit Types - Emission Rates'!#REF!)</f>
        <v>#REF!</v>
      </c>
      <c r="C2908" s="269" t="e">
        <f>IF('Unit Types - Emission Rates'!#REF!=0,"",'Unit Types - Emission Rates'!#REF!)</f>
        <v>#REF!</v>
      </c>
      <c r="D2908" s="269" t="e">
        <f>IF('Unit Types - Emission Rates'!#REF!=0,"",'Unit Types - Emission Rates'!#REF!)</f>
        <v>#REF!</v>
      </c>
      <c r="E2908" s="269" t="e">
        <f>IF('Unit Types - Emission Rates'!#REF!="","",'Unit Types - Emission Rates'!#REF!)</f>
        <v>#REF!</v>
      </c>
      <c r="F2908" s="269" t="e">
        <f>IF('Unit Types - Emission Rates'!#REF!="","",'Unit Types - Emission Rates'!#REF!)</f>
        <v>#REF!</v>
      </c>
      <c r="G2908" s="261"/>
      <c r="H2908" s="262"/>
      <c r="I2908" s="259"/>
    </row>
    <row r="2909" spans="1:9" x14ac:dyDescent="0.2">
      <c r="A2909" s="265" t="s">
        <v>433</v>
      </c>
      <c r="B2909" s="269" t="e">
        <f>IF('Unit Types - Emission Rates'!#REF!=0,"",'Unit Types - Emission Rates'!#REF!)</f>
        <v>#REF!</v>
      </c>
      <c r="C2909" s="269" t="e">
        <f>IF('Unit Types - Emission Rates'!#REF!=0,"",'Unit Types - Emission Rates'!#REF!)</f>
        <v>#REF!</v>
      </c>
      <c r="D2909" s="269" t="e">
        <f>IF('Unit Types - Emission Rates'!#REF!=0,"",'Unit Types - Emission Rates'!#REF!)</f>
        <v>#REF!</v>
      </c>
      <c r="E2909" s="269" t="e">
        <f>IF('Unit Types - Emission Rates'!#REF!="","",'Unit Types - Emission Rates'!#REF!)</f>
        <v>#REF!</v>
      </c>
      <c r="F2909" s="269" t="e">
        <f>IF('Unit Types - Emission Rates'!#REF!="","",'Unit Types - Emission Rates'!#REF!)</f>
        <v>#REF!</v>
      </c>
      <c r="G2909" s="261"/>
      <c r="H2909" s="262"/>
      <c r="I2909" s="259"/>
    </row>
    <row r="2910" spans="1:9" x14ac:dyDescent="0.2">
      <c r="A2910" s="265" t="s">
        <v>433</v>
      </c>
      <c r="B2910" s="269" t="e">
        <f>IF('Unit Types - Emission Rates'!#REF!=0,"",'Unit Types - Emission Rates'!#REF!)</f>
        <v>#REF!</v>
      </c>
      <c r="C2910" s="269" t="e">
        <f>IF('Unit Types - Emission Rates'!#REF!=0,"",'Unit Types - Emission Rates'!#REF!)</f>
        <v>#REF!</v>
      </c>
      <c r="D2910" s="269" t="e">
        <f>IF('Unit Types - Emission Rates'!#REF!=0,"",'Unit Types - Emission Rates'!#REF!)</f>
        <v>#REF!</v>
      </c>
      <c r="E2910" s="269" t="e">
        <f>IF('Unit Types - Emission Rates'!#REF!="","",'Unit Types - Emission Rates'!#REF!)</f>
        <v>#REF!</v>
      </c>
      <c r="F2910" s="269" t="e">
        <f>IF('Unit Types - Emission Rates'!#REF!="","",'Unit Types - Emission Rates'!#REF!)</f>
        <v>#REF!</v>
      </c>
      <c r="G2910" s="261"/>
      <c r="H2910" s="262"/>
      <c r="I2910" s="259"/>
    </row>
    <row r="2911" spans="1:9" x14ac:dyDescent="0.2">
      <c r="A2911" s="265" t="s">
        <v>433</v>
      </c>
      <c r="B2911" s="269" t="e">
        <f>IF('Unit Types - Emission Rates'!#REF!=0,"",'Unit Types - Emission Rates'!#REF!)</f>
        <v>#REF!</v>
      </c>
      <c r="C2911" s="269" t="e">
        <f>IF('Unit Types - Emission Rates'!#REF!=0,"",'Unit Types - Emission Rates'!#REF!)</f>
        <v>#REF!</v>
      </c>
      <c r="D2911" s="269" t="e">
        <f>IF('Unit Types - Emission Rates'!#REF!=0,"",'Unit Types - Emission Rates'!#REF!)</f>
        <v>#REF!</v>
      </c>
      <c r="E2911" s="269" t="e">
        <f>IF('Unit Types - Emission Rates'!#REF!="","",'Unit Types - Emission Rates'!#REF!)</f>
        <v>#REF!</v>
      </c>
      <c r="F2911" s="269" t="e">
        <f>IF('Unit Types - Emission Rates'!#REF!="","",'Unit Types - Emission Rates'!#REF!)</f>
        <v>#REF!</v>
      </c>
      <c r="G2911" s="261"/>
      <c r="H2911" s="262"/>
      <c r="I2911" s="259"/>
    </row>
    <row r="2912" spans="1:9" x14ac:dyDescent="0.2">
      <c r="A2912" s="265" t="s">
        <v>433</v>
      </c>
      <c r="B2912" s="269" t="e">
        <f>IF('Unit Types - Emission Rates'!#REF!=0,"",'Unit Types - Emission Rates'!#REF!)</f>
        <v>#REF!</v>
      </c>
      <c r="C2912" s="269" t="e">
        <f>IF('Unit Types - Emission Rates'!#REF!=0,"",'Unit Types - Emission Rates'!#REF!)</f>
        <v>#REF!</v>
      </c>
      <c r="D2912" s="269" t="e">
        <f>IF('Unit Types - Emission Rates'!#REF!=0,"",'Unit Types - Emission Rates'!#REF!)</f>
        <v>#REF!</v>
      </c>
      <c r="E2912" s="269" t="e">
        <f>IF('Unit Types - Emission Rates'!#REF!="","",'Unit Types - Emission Rates'!#REF!)</f>
        <v>#REF!</v>
      </c>
      <c r="F2912" s="269" t="e">
        <f>IF('Unit Types - Emission Rates'!#REF!="","",'Unit Types - Emission Rates'!#REF!)</f>
        <v>#REF!</v>
      </c>
      <c r="G2912" s="261"/>
      <c r="H2912" s="262"/>
      <c r="I2912" s="259"/>
    </row>
    <row r="2913" spans="1:9" x14ac:dyDescent="0.2">
      <c r="A2913" s="265" t="s">
        <v>433</v>
      </c>
      <c r="B2913" s="269" t="e">
        <f>IF('Unit Types - Emission Rates'!#REF!=0,"",'Unit Types - Emission Rates'!#REF!)</f>
        <v>#REF!</v>
      </c>
      <c r="C2913" s="269" t="e">
        <f>IF('Unit Types - Emission Rates'!#REF!=0,"",'Unit Types - Emission Rates'!#REF!)</f>
        <v>#REF!</v>
      </c>
      <c r="D2913" s="269" t="e">
        <f>IF('Unit Types - Emission Rates'!#REF!=0,"",'Unit Types - Emission Rates'!#REF!)</f>
        <v>#REF!</v>
      </c>
      <c r="E2913" s="269" t="e">
        <f>IF('Unit Types - Emission Rates'!#REF!="","",'Unit Types - Emission Rates'!#REF!)</f>
        <v>#REF!</v>
      </c>
      <c r="F2913" s="269" t="e">
        <f>IF('Unit Types - Emission Rates'!#REF!="","",'Unit Types - Emission Rates'!#REF!)</f>
        <v>#REF!</v>
      </c>
      <c r="G2913" s="261"/>
      <c r="H2913" s="262"/>
      <c r="I2913" s="259"/>
    </row>
    <row r="2914" spans="1:9" x14ac:dyDescent="0.2">
      <c r="A2914" s="265" t="s">
        <v>433</v>
      </c>
      <c r="B2914" s="269" t="e">
        <f>IF('Unit Types - Emission Rates'!#REF!=0,"",'Unit Types - Emission Rates'!#REF!)</f>
        <v>#REF!</v>
      </c>
      <c r="C2914" s="269" t="e">
        <f>IF('Unit Types - Emission Rates'!#REF!=0,"",'Unit Types - Emission Rates'!#REF!)</f>
        <v>#REF!</v>
      </c>
      <c r="D2914" s="269" t="e">
        <f>IF('Unit Types - Emission Rates'!#REF!=0,"",'Unit Types - Emission Rates'!#REF!)</f>
        <v>#REF!</v>
      </c>
      <c r="E2914" s="269" t="e">
        <f>IF('Unit Types - Emission Rates'!#REF!="","",'Unit Types - Emission Rates'!#REF!)</f>
        <v>#REF!</v>
      </c>
      <c r="F2914" s="269" t="e">
        <f>IF('Unit Types - Emission Rates'!#REF!="","",'Unit Types - Emission Rates'!#REF!)</f>
        <v>#REF!</v>
      </c>
      <c r="G2914" s="261"/>
      <c r="H2914" s="262"/>
      <c r="I2914" s="259"/>
    </row>
    <row r="2915" spans="1:9" x14ac:dyDescent="0.2">
      <c r="A2915" s="265" t="s">
        <v>433</v>
      </c>
      <c r="B2915" s="269" t="e">
        <f>IF('Unit Types - Emission Rates'!#REF!=0,"",'Unit Types - Emission Rates'!#REF!)</f>
        <v>#REF!</v>
      </c>
      <c r="C2915" s="269" t="e">
        <f>IF('Unit Types - Emission Rates'!#REF!=0,"",'Unit Types - Emission Rates'!#REF!)</f>
        <v>#REF!</v>
      </c>
      <c r="D2915" s="269" t="e">
        <f>IF('Unit Types - Emission Rates'!#REF!=0,"",'Unit Types - Emission Rates'!#REF!)</f>
        <v>#REF!</v>
      </c>
      <c r="E2915" s="269" t="e">
        <f>IF('Unit Types - Emission Rates'!#REF!="","",'Unit Types - Emission Rates'!#REF!)</f>
        <v>#REF!</v>
      </c>
      <c r="F2915" s="269" t="e">
        <f>IF('Unit Types - Emission Rates'!#REF!="","",'Unit Types - Emission Rates'!#REF!)</f>
        <v>#REF!</v>
      </c>
      <c r="G2915" s="261"/>
      <c r="H2915" s="262"/>
      <c r="I2915" s="259"/>
    </row>
    <row r="2916" spans="1:9" x14ac:dyDescent="0.2">
      <c r="A2916" s="265" t="s">
        <v>433</v>
      </c>
      <c r="B2916" s="269" t="e">
        <f>IF('Unit Types - Emission Rates'!#REF!=0,"",'Unit Types - Emission Rates'!#REF!)</f>
        <v>#REF!</v>
      </c>
      <c r="C2916" s="269" t="e">
        <f>IF('Unit Types - Emission Rates'!#REF!=0,"",'Unit Types - Emission Rates'!#REF!)</f>
        <v>#REF!</v>
      </c>
      <c r="D2916" s="269" t="e">
        <f>IF('Unit Types - Emission Rates'!#REF!=0,"",'Unit Types - Emission Rates'!#REF!)</f>
        <v>#REF!</v>
      </c>
      <c r="E2916" s="269" t="e">
        <f>IF('Unit Types - Emission Rates'!#REF!="","",'Unit Types - Emission Rates'!#REF!)</f>
        <v>#REF!</v>
      </c>
      <c r="F2916" s="269" t="e">
        <f>IF('Unit Types - Emission Rates'!#REF!="","",'Unit Types - Emission Rates'!#REF!)</f>
        <v>#REF!</v>
      </c>
      <c r="G2916" s="261"/>
      <c r="H2916" s="262"/>
      <c r="I2916" s="259"/>
    </row>
    <row r="2917" spans="1:9" x14ac:dyDescent="0.2">
      <c r="A2917" s="265" t="s">
        <v>433</v>
      </c>
      <c r="B2917" s="269" t="e">
        <f>IF('Unit Types - Emission Rates'!#REF!=0,"",'Unit Types - Emission Rates'!#REF!)</f>
        <v>#REF!</v>
      </c>
      <c r="C2917" s="269" t="e">
        <f>IF('Unit Types - Emission Rates'!#REF!=0,"",'Unit Types - Emission Rates'!#REF!)</f>
        <v>#REF!</v>
      </c>
      <c r="D2917" s="269" t="e">
        <f>IF('Unit Types - Emission Rates'!#REF!=0,"",'Unit Types - Emission Rates'!#REF!)</f>
        <v>#REF!</v>
      </c>
      <c r="E2917" s="269" t="e">
        <f>IF('Unit Types - Emission Rates'!#REF!="","",'Unit Types - Emission Rates'!#REF!)</f>
        <v>#REF!</v>
      </c>
      <c r="F2917" s="269" t="e">
        <f>IF('Unit Types - Emission Rates'!#REF!="","",'Unit Types - Emission Rates'!#REF!)</f>
        <v>#REF!</v>
      </c>
      <c r="G2917" s="261"/>
      <c r="H2917" s="262"/>
      <c r="I2917" s="259"/>
    </row>
    <row r="2918" spans="1:9" x14ac:dyDescent="0.2">
      <c r="A2918" s="265" t="s">
        <v>433</v>
      </c>
      <c r="B2918" s="269" t="e">
        <f>IF('Unit Types - Emission Rates'!#REF!=0,"",'Unit Types - Emission Rates'!#REF!)</f>
        <v>#REF!</v>
      </c>
      <c r="C2918" s="269" t="e">
        <f>IF('Unit Types - Emission Rates'!#REF!=0,"",'Unit Types - Emission Rates'!#REF!)</f>
        <v>#REF!</v>
      </c>
      <c r="D2918" s="269" t="e">
        <f>IF('Unit Types - Emission Rates'!#REF!=0,"",'Unit Types - Emission Rates'!#REF!)</f>
        <v>#REF!</v>
      </c>
      <c r="E2918" s="269" t="e">
        <f>IF('Unit Types - Emission Rates'!#REF!="","",'Unit Types - Emission Rates'!#REF!)</f>
        <v>#REF!</v>
      </c>
      <c r="F2918" s="269" t="e">
        <f>IF('Unit Types - Emission Rates'!#REF!="","",'Unit Types - Emission Rates'!#REF!)</f>
        <v>#REF!</v>
      </c>
      <c r="G2918" s="261"/>
      <c r="H2918" s="262"/>
      <c r="I2918" s="259"/>
    </row>
    <row r="2919" spans="1:9" x14ac:dyDescent="0.2">
      <c r="A2919" s="265" t="s">
        <v>433</v>
      </c>
      <c r="B2919" s="269" t="e">
        <f>IF('Unit Types - Emission Rates'!#REF!=0,"",'Unit Types - Emission Rates'!#REF!)</f>
        <v>#REF!</v>
      </c>
      <c r="C2919" s="269" t="e">
        <f>IF('Unit Types - Emission Rates'!#REF!=0,"",'Unit Types - Emission Rates'!#REF!)</f>
        <v>#REF!</v>
      </c>
      <c r="D2919" s="269" t="e">
        <f>IF('Unit Types - Emission Rates'!#REF!=0,"",'Unit Types - Emission Rates'!#REF!)</f>
        <v>#REF!</v>
      </c>
      <c r="E2919" s="269" t="e">
        <f>IF('Unit Types - Emission Rates'!#REF!="","",'Unit Types - Emission Rates'!#REF!)</f>
        <v>#REF!</v>
      </c>
      <c r="F2919" s="269" t="e">
        <f>IF('Unit Types - Emission Rates'!#REF!="","",'Unit Types - Emission Rates'!#REF!)</f>
        <v>#REF!</v>
      </c>
      <c r="G2919" s="261"/>
      <c r="H2919" s="262"/>
      <c r="I2919" s="259"/>
    </row>
    <row r="2920" spans="1:9" x14ac:dyDescent="0.2">
      <c r="A2920" s="265" t="s">
        <v>433</v>
      </c>
      <c r="B2920" s="269" t="e">
        <f>IF('Unit Types - Emission Rates'!#REF!=0,"",'Unit Types - Emission Rates'!#REF!)</f>
        <v>#REF!</v>
      </c>
      <c r="C2920" s="269" t="e">
        <f>IF('Unit Types - Emission Rates'!#REF!=0,"",'Unit Types - Emission Rates'!#REF!)</f>
        <v>#REF!</v>
      </c>
      <c r="D2920" s="269" t="e">
        <f>IF('Unit Types - Emission Rates'!#REF!=0,"",'Unit Types - Emission Rates'!#REF!)</f>
        <v>#REF!</v>
      </c>
      <c r="E2920" s="269" t="e">
        <f>IF('Unit Types - Emission Rates'!#REF!="","",'Unit Types - Emission Rates'!#REF!)</f>
        <v>#REF!</v>
      </c>
      <c r="F2920" s="269" t="e">
        <f>IF('Unit Types - Emission Rates'!#REF!="","",'Unit Types - Emission Rates'!#REF!)</f>
        <v>#REF!</v>
      </c>
      <c r="G2920" s="261"/>
      <c r="H2920" s="262"/>
      <c r="I2920" s="259"/>
    </row>
    <row r="2921" spans="1:9" x14ac:dyDescent="0.2">
      <c r="A2921" s="265" t="s">
        <v>433</v>
      </c>
      <c r="B2921" s="269" t="e">
        <f>IF('Unit Types - Emission Rates'!#REF!=0,"",'Unit Types - Emission Rates'!#REF!)</f>
        <v>#REF!</v>
      </c>
      <c r="C2921" s="269" t="e">
        <f>IF('Unit Types - Emission Rates'!#REF!=0,"",'Unit Types - Emission Rates'!#REF!)</f>
        <v>#REF!</v>
      </c>
      <c r="D2921" s="269" t="e">
        <f>IF('Unit Types - Emission Rates'!#REF!=0,"",'Unit Types - Emission Rates'!#REF!)</f>
        <v>#REF!</v>
      </c>
      <c r="E2921" s="269" t="e">
        <f>IF('Unit Types - Emission Rates'!#REF!="","",'Unit Types - Emission Rates'!#REF!)</f>
        <v>#REF!</v>
      </c>
      <c r="F2921" s="269" t="e">
        <f>IF('Unit Types - Emission Rates'!#REF!="","",'Unit Types - Emission Rates'!#REF!)</f>
        <v>#REF!</v>
      </c>
      <c r="G2921" s="261"/>
      <c r="H2921" s="262"/>
      <c r="I2921" s="259"/>
    </row>
    <row r="2922" spans="1:9" x14ac:dyDescent="0.2">
      <c r="A2922" s="265" t="s">
        <v>433</v>
      </c>
      <c r="B2922" s="269" t="e">
        <f>IF('Unit Types - Emission Rates'!#REF!=0,"",'Unit Types - Emission Rates'!#REF!)</f>
        <v>#REF!</v>
      </c>
      <c r="C2922" s="269" t="e">
        <f>IF('Unit Types - Emission Rates'!#REF!=0,"",'Unit Types - Emission Rates'!#REF!)</f>
        <v>#REF!</v>
      </c>
      <c r="D2922" s="269" t="e">
        <f>IF('Unit Types - Emission Rates'!#REF!=0,"",'Unit Types - Emission Rates'!#REF!)</f>
        <v>#REF!</v>
      </c>
      <c r="E2922" s="269" t="e">
        <f>IF('Unit Types - Emission Rates'!#REF!="","",'Unit Types - Emission Rates'!#REF!)</f>
        <v>#REF!</v>
      </c>
      <c r="F2922" s="269" t="e">
        <f>IF('Unit Types - Emission Rates'!#REF!="","",'Unit Types - Emission Rates'!#REF!)</f>
        <v>#REF!</v>
      </c>
      <c r="G2922" s="261"/>
      <c r="H2922" s="262"/>
      <c r="I2922" s="259"/>
    </row>
    <row r="2923" spans="1:9" x14ac:dyDescent="0.2">
      <c r="A2923" s="265" t="s">
        <v>433</v>
      </c>
      <c r="B2923" s="269" t="e">
        <f>IF('Unit Types - Emission Rates'!#REF!=0,"",'Unit Types - Emission Rates'!#REF!)</f>
        <v>#REF!</v>
      </c>
      <c r="C2923" s="269" t="e">
        <f>IF('Unit Types - Emission Rates'!#REF!=0,"",'Unit Types - Emission Rates'!#REF!)</f>
        <v>#REF!</v>
      </c>
      <c r="D2923" s="269" t="e">
        <f>IF('Unit Types - Emission Rates'!#REF!=0,"",'Unit Types - Emission Rates'!#REF!)</f>
        <v>#REF!</v>
      </c>
      <c r="E2923" s="269" t="e">
        <f>IF('Unit Types - Emission Rates'!#REF!="","",'Unit Types - Emission Rates'!#REF!)</f>
        <v>#REF!</v>
      </c>
      <c r="F2923" s="269" t="e">
        <f>IF('Unit Types - Emission Rates'!#REF!="","",'Unit Types - Emission Rates'!#REF!)</f>
        <v>#REF!</v>
      </c>
      <c r="G2923" s="261"/>
      <c r="H2923" s="262"/>
      <c r="I2923" s="259"/>
    </row>
    <row r="2924" spans="1:9" x14ac:dyDescent="0.2">
      <c r="A2924" s="265" t="s">
        <v>433</v>
      </c>
      <c r="B2924" s="269" t="e">
        <f>IF('Unit Types - Emission Rates'!#REF!=0,"",'Unit Types - Emission Rates'!#REF!)</f>
        <v>#REF!</v>
      </c>
      <c r="C2924" s="269" t="e">
        <f>IF('Unit Types - Emission Rates'!#REF!=0,"",'Unit Types - Emission Rates'!#REF!)</f>
        <v>#REF!</v>
      </c>
      <c r="D2924" s="269" t="e">
        <f>IF('Unit Types - Emission Rates'!#REF!=0,"",'Unit Types - Emission Rates'!#REF!)</f>
        <v>#REF!</v>
      </c>
      <c r="E2924" s="269" t="e">
        <f>IF('Unit Types - Emission Rates'!#REF!="","",'Unit Types - Emission Rates'!#REF!)</f>
        <v>#REF!</v>
      </c>
      <c r="F2924" s="269" t="e">
        <f>IF('Unit Types - Emission Rates'!#REF!="","",'Unit Types - Emission Rates'!#REF!)</f>
        <v>#REF!</v>
      </c>
      <c r="G2924" s="261"/>
      <c r="H2924" s="262"/>
      <c r="I2924" s="259"/>
    </row>
    <row r="2925" spans="1:9" x14ac:dyDescent="0.2">
      <c r="A2925" s="265" t="s">
        <v>433</v>
      </c>
      <c r="B2925" s="269" t="e">
        <f>IF('Unit Types - Emission Rates'!#REF!=0,"",'Unit Types - Emission Rates'!#REF!)</f>
        <v>#REF!</v>
      </c>
      <c r="C2925" s="269" t="e">
        <f>IF('Unit Types - Emission Rates'!#REF!=0,"",'Unit Types - Emission Rates'!#REF!)</f>
        <v>#REF!</v>
      </c>
      <c r="D2925" s="269" t="e">
        <f>IF('Unit Types - Emission Rates'!#REF!=0,"",'Unit Types - Emission Rates'!#REF!)</f>
        <v>#REF!</v>
      </c>
      <c r="E2925" s="269" t="e">
        <f>IF('Unit Types - Emission Rates'!#REF!="","",'Unit Types - Emission Rates'!#REF!)</f>
        <v>#REF!</v>
      </c>
      <c r="F2925" s="269" t="e">
        <f>IF('Unit Types - Emission Rates'!#REF!="","",'Unit Types - Emission Rates'!#REF!)</f>
        <v>#REF!</v>
      </c>
      <c r="G2925" s="261"/>
      <c r="H2925" s="262"/>
      <c r="I2925" s="259"/>
    </row>
    <row r="2926" spans="1:9" x14ac:dyDescent="0.2">
      <c r="A2926" s="265" t="s">
        <v>433</v>
      </c>
      <c r="B2926" s="269" t="e">
        <f>IF('Unit Types - Emission Rates'!#REF!=0,"",'Unit Types - Emission Rates'!#REF!)</f>
        <v>#REF!</v>
      </c>
      <c r="C2926" s="269" t="e">
        <f>IF('Unit Types - Emission Rates'!#REF!=0,"",'Unit Types - Emission Rates'!#REF!)</f>
        <v>#REF!</v>
      </c>
      <c r="D2926" s="269" t="e">
        <f>IF('Unit Types - Emission Rates'!#REF!=0,"",'Unit Types - Emission Rates'!#REF!)</f>
        <v>#REF!</v>
      </c>
      <c r="E2926" s="269" t="e">
        <f>IF('Unit Types - Emission Rates'!#REF!="","",'Unit Types - Emission Rates'!#REF!)</f>
        <v>#REF!</v>
      </c>
      <c r="F2926" s="269" t="e">
        <f>IF('Unit Types - Emission Rates'!#REF!="","",'Unit Types - Emission Rates'!#REF!)</f>
        <v>#REF!</v>
      </c>
      <c r="G2926" s="261"/>
      <c r="H2926" s="262"/>
      <c r="I2926" s="259"/>
    </row>
    <row r="2927" spans="1:9" x14ac:dyDescent="0.2">
      <c r="A2927" s="265" t="s">
        <v>433</v>
      </c>
      <c r="B2927" s="269" t="e">
        <f>IF('Unit Types - Emission Rates'!#REF!=0,"",'Unit Types - Emission Rates'!#REF!)</f>
        <v>#REF!</v>
      </c>
      <c r="C2927" s="269" t="e">
        <f>IF('Unit Types - Emission Rates'!#REF!=0,"",'Unit Types - Emission Rates'!#REF!)</f>
        <v>#REF!</v>
      </c>
      <c r="D2927" s="269" t="e">
        <f>IF('Unit Types - Emission Rates'!#REF!=0,"",'Unit Types - Emission Rates'!#REF!)</f>
        <v>#REF!</v>
      </c>
      <c r="E2927" s="269" t="e">
        <f>IF('Unit Types - Emission Rates'!#REF!="","",'Unit Types - Emission Rates'!#REF!)</f>
        <v>#REF!</v>
      </c>
      <c r="F2927" s="269" t="e">
        <f>IF('Unit Types - Emission Rates'!#REF!="","",'Unit Types - Emission Rates'!#REF!)</f>
        <v>#REF!</v>
      </c>
      <c r="G2927" s="261"/>
      <c r="H2927" s="262"/>
      <c r="I2927" s="259"/>
    </row>
    <row r="2928" spans="1:9" x14ac:dyDescent="0.2">
      <c r="A2928" s="265" t="s">
        <v>433</v>
      </c>
      <c r="B2928" s="269" t="e">
        <f>IF('Unit Types - Emission Rates'!#REF!=0,"",'Unit Types - Emission Rates'!#REF!)</f>
        <v>#REF!</v>
      </c>
      <c r="C2928" s="269" t="e">
        <f>IF('Unit Types - Emission Rates'!#REF!=0,"",'Unit Types - Emission Rates'!#REF!)</f>
        <v>#REF!</v>
      </c>
      <c r="D2928" s="269" t="e">
        <f>IF('Unit Types - Emission Rates'!#REF!=0,"",'Unit Types - Emission Rates'!#REF!)</f>
        <v>#REF!</v>
      </c>
      <c r="E2928" s="269" t="e">
        <f>IF('Unit Types - Emission Rates'!#REF!="","",'Unit Types - Emission Rates'!#REF!)</f>
        <v>#REF!</v>
      </c>
      <c r="F2928" s="269" t="e">
        <f>IF('Unit Types - Emission Rates'!#REF!="","",'Unit Types - Emission Rates'!#REF!)</f>
        <v>#REF!</v>
      </c>
      <c r="G2928" s="261"/>
      <c r="H2928" s="262"/>
      <c r="I2928" s="259"/>
    </row>
    <row r="2929" spans="1:9" x14ac:dyDescent="0.2">
      <c r="A2929" s="265" t="s">
        <v>433</v>
      </c>
      <c r="B2929" s="269" t="e">
        <f>IF('Unit Types - Emission Rates'!#REF!=0,"",'Unit Types - Emission Rates'!#REF!)</f>
        <v>#REF!</v>
      </c>
      <c r="C2929" s="269" t="e">
        <f>IF('Unit Types - Emission Rates'!#REF!=0,"",'Unit Types - Emission Rates'!#REF!)</f>
        <v>#REF!</v>
      </c>
      <c r="D2929" s="269" t="e">
        <f>IF('Unit Types - Emission Rates'!#REF!=0,"",'Unit Types - Emission Rates'!#REF!)</f>
        <v>#REF!</v>
      </c>
      <c r="E2929" s="269" t="e">
        <f>IF('Unit Types - Emission Rates'!#REF!="","",'Unit Types - Emission Rates'!#REF!)</f>
        <v>#REF!</v>
      </c>
      <c r="F2929" s="269" t="e">
        <f>IF('Unit Types - Emission Rates'!#REF!="","",'Unit Types - Emission Rates'!#REF!)</f>
        <v>#REF!</v>
      </c>
      <c r="G2929" s="261"/>
      <c r="H2929" s="262"/>
      <c r="I2929" s="259"/>
    </row>
    <row r="2930" spans="1:9" x14ac:dyDescent="0.2">
      <c r="A2930" s="265" t="s">
        <v>433</v>
      </c>
      <c r="B2930" s="269" t="e">
        <f>IF('Unit Types - Emission Rates'!#REF!=0,"",'Unit Types - Emission Rates'!#REF!)</f>
        <v>#REF!</v>
      </c>
      <c r="C2930" s="269" t="e">
        <f>IF('Unit Types - Emission Rates'!#REF!=0,"",'Unit Types - Emission Rates'!#REF!)</f>
        <v>#REF!</v>
      </c>
      <c r="D2930" s="269" t="e">
        <f>IF('Unit Types - Emission Rates'!#REF!=0,"",'Unit Types - Emission Rates'!#REF!)</f>
        <v>#REF!</v>
      </c>
      <c r="E2930" s="269" t="e">
        <f>IF('Unit Types - Emission Rates'!#REF!="","",'Unit Types - Emission Rates'!#REF!)</f>
        <v>#REF!</v>
      </c>
      <c r="F2930" s="269" t="e">
        <f>IF('Unit Types - Emission Rates'!#REF!="","",'Unit Types - Emission Rates'!#REF!)</f>
        <v>#REF!</v>
      </c>
      <c r="G2930" s="261"/>
      <c r="H2930" s="262"/>
      <c r="I2930" s="259"/>
    </row>
    <row r="2931" spans="1:9" x14ac:dyDescent="0.2">
      <c r="A2931" s="265" t="s">
        <v>433</v>
      </c>
      <c r="B2931" s="269" t="e">
        <f>IF('Unit Types - Emission Rates'!#REF!=0,"",'Unit Types - Emission Rates'!#REF!)</f>
        <v>#REF!</v>
      </c>
      <c r="C2931" s="269" t="e">
        <f>IF('Unit Types - Emission Rates'!#REF!=0,"",'Unit Types - Emission Rates'!#REF!)</f>
        <v>#REF!</v>
      </c>
      <c r="D2931" s="269" t="e">
        <f>IF('Unit Types - Emission Rates'!#REF!=0,"",'Unit Types - Emission Rates'!#REF!)</f>
        <v>#REF!</v>
      </c>
      <c r="E2931" s="269" t="e">
        <f>IF('Unit Types - Emission Rates'!#REF!="","",'Unit Types - Emission Rates'!#REF!)</f>
        <v>#REF!</v>
      </c>
      <c r="F2931" s="269" t="e">
        <f>IF('Unit Types - Emission Rates'!#REF!="","",'Unit Types - Emission Rates'!#REF!)</f>
        <v>#REF!</v>
      </c>
      <c r="G2931" s="261"/>
      <c r="H2931" s="262"/>
      <c r="I2931" s="259"/>
    </row>
    <row r="2932" spans="1:9" x14ac:dyDescent="0.2">
      <c r="A2932" s="265" t="s">
        <v>433</v>
      </c>
      <c r="B2932" s="269" t="e">
        <f>IF('Unit Types - Emission Rates'!#REF!=0,"",'Unit Types - Emission Rates'!#REF!)</f>
        <v>#REF!</v>
      </c>
      <c r="C2932" s="269" t="e">
        <f>IF('Unit Types - Emission Rates'!#REF!=0,"",'Unit Types - Emission Rates'!#REF!)</f>
        <v>#REF!</v>
      </c>
      <c r="D2932" s="269" t="e">
        <f>IF('Unit Types - Emission Rates'!#REF!=0,"",'Unit Types - Emission Rates'!#REF!)</f>
        <v>#REF!</v>
      </c>
      <c r="E2932" s="269" t="e">
        <f>IF('Unit Types - Emission Rates'!#REF!="","",'Unit Types - Emission Rates'!#REF!)</f>
        <v>#REF!</v>
      </c>
      <c r="F2932" s="269" t="e">
        <f>IF('Unit Types - Emission Rates'!#REF!="","",'Unit Types - Emission Rates'!#REF!)</f>
        <v>#REF!</v>
      </c>
      <c r="G2932" s="261"/>
      <c r="H2932" s="262"/>
      <c r="I2932" s="259"/>
    </row>
    <row r="2933" spans="1:9" x14ac:dyDescent="0.2">
      <c r="A2933" s="265" t="s">
        <v>433</v>
      </c>
      <c r="B2933" s="269" t="e">
        <f>IF('Unit Types - Emission Rates'!#REF!=0,"",'Unit Types - Emission Rates'!#REF!)</f>
        <v>#REF!</v>
      </c>
      <c r="C2933" s="269" t="e">
        <f>IF('Unit Types - Emission Rates'!#REF!=0,"",'Unit Types - Emission Rates'!#REF!)</f>
        <v>#REF!</v>
      </c>
      <c r="D2933" s="269" t="e">
        <f>IF('Unit Types - Emission Rates'!#REF!=0,"",'Unit Types - Emission Rates'!#REF!)</f>
        <v>#REF!</v>
      </c>
      <c r="E2933" s="269" t="e">
        <f>IF('Unit Types - Emission Rates'!#REF!="","",'Unit Types - Emission Rates'!#REF!)</f>
        <v>#REF!</v>
      </c>
      <c r="F2933" s="269" t="e">
        <f>IF('Unit Types - Emission Rates'!#REF!="","",'Unit Types - Emission Rates'!#REF!)</f>
        <v>#REF!</v>
      </c>
      <c r="G2933" s="261"/>
      <c r="H2933" s="262"/>
      <c r="I2933" s="259"/>
    </row>
    <row r="2934" spans="1:9" x14ac:dyDescent="0.2">
      <c r="A2934" s="265" t="s">
        <v>433</v>
      </c>
      <c r="B2934" s="269" t="e">
        <f>IF('Unit Types - Emission Rates'!#REF!=0,"",'Unit Types - Emission Rates'!#REF!)</f>
        <v>#REF!</v>
      </c>
      <c r="C2934" s="269" t="e">
        <f>IF('Unit Types - Emission Rates'!#REF!=0,"",'Unit Types - Emission Rates'!#REF!)</f>
        <v>#REF!</v>
      </c>
      <c r="D2934" s="269" t="e">
        <f>IF('Unit Types - Emission Rates'!#REF!=0,"",'Unit Types - Emission Rates'!#REF!)</f>
        <v>#REF!</v>
      </c>
      <c r="E2934" s="269" t="e">
        <f>IF('Unit Types - Emission Rates'!#REF!="","",'Unit Types - Emission Rates'!#REF!)</f>
        <v>#REF!</v>
      </c>
      <c r="F2934" s="269" t="e">
        <f>IF('Unit Types - Emission Rates'!#REF!="","",'Unit Types - Emission Rates'!#REF!)</f>
        <v>#REF!</v>
      </c>
      <c r="G2934" s="261"/>
      <c r="H2934" s="262"/>
      <c r="I2934" s="259"/>
    </row>
    <row r="2935" spans="1:9" x14ac:dyDescent="0.2">
      <c r="A2935" s="265" t="s">
        <v>433</v>
      </c>
      <c r="B2935" s="269" t="e">
        <f>IF('Unit Types - Emission Rates'!#REF!=0,"",'Unit Types - Emission Rates'!#REF!)</f>
        <v>#REF!</v>
      </c>
      <c r="C2935" s="269" t="e">
        <f>IF('Unit Types - Emission Rates'!#REF!=0,"",'Unit Types - Emission Rates'!#REF!)</f>
        <v>#REF!</v>
      </c>
      <c r="D2935" s="269" t="e">
        <f>IF('Unit Types - Emission Rates'!#REF!=0,"",'Unit Types - Emission Rates'!#REF!)</f>
        <v>#REF!</v>
      </c>
      <c r="E2935" s="269" t="e">
        <f>IF('Unit Types - Emission Rates'!#REF!="","",'Unit Types - Emission Rates'!#REF!)</f>
        <v>#REF!</v>
      </c>
      <c r="F2935" s="269" t="e">
        <f>IF('Unit Types - Emission Rates'!#REF!="","",'Unit Types - Emission Rates'!#REF!)</f>
        <v>#REF!</v>
      </c>
      <c r="G2935" s="261"/>
      <c r="H2935" s="262"/>
      <c r="I2935" s="259"/>
    </row>
    <row r="2936" spans="1:9" x14ac:dyDescent="0.2">
      <c r="A2936" s="265" t="s">
        <v>433</v>
      </c>
      <c r="B2936" s="269" t="e">
        <f>IF('Unit Types - Emission Rates'!#REF!=0,"",'Unit Types - Emission Rates'!#REF!)</f>
        <v>#REF!</v>
      </c>
      <c r="C2936" s="269" t="e">
        <f>IF('Unit Types - Emission Rates'!#REF!=0,"",'Unit Types - Emission Rates'!#REF!)</f>
        <v>#REF!</v>
      </c>
      <c r="D2936" s="269" t="e">
        <f>IF('Unit Types - Emission Rates'!#REF!=0,"",'Unit Types - Emission Rates'!#REF!)</f>
        <v>#REF!</v>
      </c>
      <c r="E2936" s="269" t="e">
        <f>IF('Unit Types - Emission Rates'!#REF!="","",'Unit Types - Emission Rates'!#REF!)</f>
        <v>#REF!</v>
      </c>
      <c r="F2936" s="269" t="e">
        <f>IF('Unit Types - Emission Rates'!#REF!="","",'Unit Types - Emission Rates'!#REF!)</f>
        <v>#REF!</v>
      </c>
      <c r="G2936" s="261"/>
      <c r="H2936" s="262"/>
      <c r="I2936" s="259"/>
    </row>
    <row r="2937" spans="1:9" x14ac:dyDescent="0.2">
      <c r="A2937" s="265" t="s">
        <v>433</v>
      </c>
      <c r="B2937" s="269" t="e">
        <f>IF('Unit Types - Emission Rates'!#REF!=0,"",'Unit Types - Emission Rates'!#REF!)</f>
        <v>#REF!</v>
      </c>
      <c r="C2937" s="269" t="e">
        <f>IF('Unit Types - Emission Rates'!#REF!=0,"",'Unit Types - Emission Rates'!#REF!)</f>
        <v>#REF!</v>
      </c>
      <c r="D2937" s="269" t="e">
        <f>IF('Unit Types - Emission Rates'!#REF!=0,"",'Unit Types - Emission Rates'!#REF!)</f>
        <v>#REF!</v>
      </c>
      <c r="E2937" s="269" t="e">
        <f>IF('Unit Types - Emission Rates'!#REF!="","",'Unit Types - Emission Rates'!#REF!)</f>
        <v>#REF!</v>
      </c>
      <c r="F2937" s="269" t="e">
        <f>IF('Unit Types - Emission Rates'!#REF!="","",'Unit Types - Emission Rates'!#REF!)</f>
        <v>#REF!</v>
      </c>
      <c r="G2937" s="261"/>
      <c r="H2937" s="262"/>
      <c r="I2937" s="259"/>
    </row>
    <row r="2938" spans="1:9" x14ac:dyDescent="0.2">
      <c r="A2938" s="265" t="s">
        <v>433</v>
      </c>
      <c r="B2938" s="269" t="e">
        <f>IF('Unit Types - Emission Rates'!#REF!=0,"",'Unit Types - Emission Rates'!#REF!)</f>
        <v>#REF!</v>
      </c>
      <c r="C2938" s="269" t="e">
        <f>IF('Unit Types - Emission Rates'!#REF!=0,"",'Unit Types - Emission Rates'!#REF!)</f>
        <v>#REF!</v>
      </c>
      <c r="D2938" s="269" t="e">
        <f>IF('Unit Types - Emission Rates'!#REF!=0,"",'Unit Types - Emission Rates'!#REF!)</f>
        <v>#REF!</v>
      </c>
      <c r="E2938" s="269" t="e">
        <f>IF('Unit Types - Emission Rates'!#REF!="","",'Unit Types - Emission Rates'!#REF!)</f>
        <v>#REF!</v>
      </c>
      <c r="F2938" s="269" t="e">
        <f>IF('Unit Types - Emission Rates'!#REF!="","",'Unit Types - Emission Rates'!#REF!)</f>
        <v>#REF!</v>
      </c>
      <c r="G2938" s="261"/>
      <c r="H2938" s="262"/>
      <c r="I2938" s="259"/>
    </row>
    <row r="2939" spans="1:9" x14ac:dyDescent="0.2">
      <c r="A2939" s="265" t="s">
        <v>433</v>
      </c>
      <c r="B2939" s="269" t="e">
        <f>IF('Unit Types - Emission Rates'!#REF!=0,"",'Unit Types - Emission Rates'!#REF!)</f>
        <v>#REF!</v>
      </c>
      <c r="C2939" s="269" t="e">
        <f>IF('Unit Types - Emission Rates'!#REF!=0,"",'Unit Types - Emission Rates'!#REF!)</f>
        <v>#REF!</v>
      </c>
      <c r="D2939" s="269" t="e">
        <f>IF('Unit Types - Emission Rates'!#REF!=0,"",'Unit Types - Emission Rates'!#REF!)</f>
        <v>#REF!</v>
      </c>
      <c r="E2939" s="269" t="e">
        <f>IF('Unit Types - Emission Rates'!#REF!="","",'Unit Types - Emission Rates'!#REF!)</f>
        <v>#REF!</v>
      </c>
      <c r="F2939" s="269" t="e">
        <f>IF('Unit Types - Emission Rates'!#REF!="","",'Unit Types - Emission Rates'!#REF!)</f>
        <v>#REF!</v>
      </c>
      <c r="G2939" s="261"/>
      <c r="H2939" s="262"/>
      <c r="I2939" s="259"/>
    </row>
    <row r="2940" spans="1:9" x14ac:dyDescent="0.2">
      <c r="A2940" s="265" t="s">
        <v>433</v>
      </c>
      <c r="B2940" s="269" t="e">
        <f>IF('Unit Types - Emission Rates'!#REF!=0,"",'Unit Types - Emission Rates'!#REF!)</f>
        <v>#REF!</v>
      </c>
      <c r="C2940" s="269" t="e">
        <f>IF('Unit Types - Emission Rates'!#REF!=0,"",'Unit Types - Emission Rates'!#REF!)</f>
        <v>#REF!</v>
      </c>
      <c r="D2940" s="269" t="e">
        <f>IF('Unit Types - Emission Rates'!#REF!=0,"",'Unit Types - Emission Rates'!#REF!)</f>
        <v>#REF!</v>
      </c>
      <c r="E2940" s="269" t="e">
        <f>IF('Unit Types - Emission Rates'!#REF!="","",'Unit Types - Emission Rates'!#REF!)</f>
        <v>#REF!</v>
      </c>
      <c r="F2940" s="269" t="e">
        <f>IF('Unit Types - Emission Rates'!#REF!="","",'Unit Types - Emission Rates'!#REF!)</f>
        <v>#REF!</v>
      </c>
      <c r="G2940" s="261"/>
      <c r="H2940" s="262"/>
      <c r="I2940" s="259"/>
    </row>
    <row r="2941" spans="1:9" x14ac:dyDescent="0.2">
      <c r="A2941" s="265" t="s">
        <v>433</v>
      </c>
      <c r="B2941" s="269" t="e">
        <f>IF('Unit Types - Emission Rates'!#REF!=0,"",'Unit Types - Emission Rates'!#REF!)</f>
        <v>#REF!</v>
      </c>
      <c r="C2941" s="269" t="e">
        <f>IF('Unit Types - Emission Rates'!#REF!=0,"",'Unit Types - Emission Rates'!#REF!)</f>
        <v>#REF!</v>
      </c>
      <c r="D2941" s="269" t="e">
        <f>IF('Unit Types - Emission Rates'!#REF!=0,"",'Unit Types - Emission Rates'!#REF!)</f>
        <v>#REF!</v>
      </c>
      <c r="E2941" s="269" t="e">
        <f>IF('Unit Types - Emission Rates'!#REF!="","",'Unit Types - Emission Rates'!#REF!)</f>
        <v>#REF!</v>
      </c>
      <c r="F2941" s="269" t="e">
        <f>IF('Unit Types - Emission Rates'!#REF!="","",'Unit Types - Emission Rates'!#REF!)</f>
        <v>#REF!</v>
      </c>
      <c r="G2941" s="261"/>
      <c r="H2941" s="262"/>
      <c r="I2941" s="259"/>
    </row>
    <row r="2942" spans="1:9" x14ac:dyDescent="0.2">
      <c r="A2942" s="265" t="s">
        <v>433</v>
      </c>
      <c r="B2942" s="269" t="e">
        <f>IF('Unit Types - Emission Rates'!#REF!=0,"",'Unit Types - Emission Rates'!#REF!)</f>
        <v>#REF!</v>
      </c>
      <c r="C2942" s="269" t="e">
        <f>IF('Unit Types - Emission Rates'!#REF!=0,"",'Unit Types - Emission Rates'!#REF!)</f>
        <v>#REF!</v>
      </c>
      <c r="D2942" s="269" t="e">
        <f>IF('Unit Types - Emission Rates'!#REF!=0,"",'Unit Types - Emission Rates'!#REF!)</f>
        <v>#REF!</v>
      </c>
      <c r="E2942" s="269" t="e">
        <f>IF('Unit Types - Emission Rates'!#REF!="","",'Unit Types - Emission Rates'!#REF!)</f>
        <v>#REF!</v>
      </c>
      <c r="F2942" s="269" t="e">
        <f>IF('Unit Types - Emission Rates'!#REF!="","",'Unit Types - Emission Rates'!#REF!)</f>
        <v>#REF!</v>
      </c>
      <c r="G2942" s="261"/>
      <c r="H2942" s="262"/>
      <c r="I2942" s="259"/>
    </row>
    <row r="2943" spans="1:9" x14ac:dyDescent="0.2">
      <c r="A2943" s="265" t="s">
        <v>433</v>
      </c>
      <c r="B2943" s="269" t="e">
        <f>IF('Unit Types - Emission Rates'!#REF!=0,"",'Unit Types - Emission Rates'!#REF!)</f>
        <v>#REF!</v>
      </c>
      <c r="C2943" s="269" t="e">
        <f>IF('Unit Types - Emission Rates'!#REF!=0,"",'Unit Types - Emission Rates'!#REF!)</f>
        <v>#REF!</v>
      </c>
      <c r="D2943" s="269" t="e">
        <f>IF('Unit Types - Emission Rates'!#REF!=0,"",'Unit Types - Emission Rates'!#REF!)</f>
        <v>#REF!</v>
      </c>
      <c r="E2943" s="269" t="e">
        <f>IF('Unit Types - Emission Rates'!#REF!="","",'Unit Types - Emission Rates'!#REF!)</f>
        <v>#REF!</v>
      </c>
      <c r="F2943" s="269" t="e">
        <f>IF('Unit Types - Emission Rates'!#REF!="","",'Unit Types - Emission Rates'!#REF!)</f>
        <v>#REF!</v>
      </c>
      <c r="G2943" s="261"/>
      <c r="H2943" s="262"/>
      <c r="I2943" s="259"/>
    </row>
    <row r="2944" spans="1:9" x14ac:dyDescent="0.2">
      <c r="A2944" s="265" t="s">
        <v>433</v>
      </c>
      <c r="B2944" s="269" t="e">
        <f>IF('Unit Types - Emission Rates'!#REF!=0,"",'Unit Types - Emission Rates'!#REF!)</f>
        <v>#REF!</v>
      </c>
      <c r="C2944" s="269" t="e">
        <f>IF('Unit Types - Emission Rates'!#REF!=0,"",'Unit Types - Emission Rates'!#REF!)</f>
        <v>#REF!</v>
      </c>
      <c r="D2944" s="269" t="e">
        <f>IF('Unit Types - Emission Rates'!#REF!=0,"",'Unit Types - Emission Rates'!#REF!)</f>
        <v>#REF!</v>
      </c>
      <c r="E2944" s="269" t="e">
        <f>IF('Unit Types - Emission Rates'!#REF!="","",'Unit Types - Emission Rates'!#REF!)</f>
        <v>#REF!</v>
      </c>
      <c r="F2944" s="269" t="e">
        <f>IF('Unit Types - Emission Rates'!#REF!="","",'Unit Types - Emission Rates'!#REF!)</f>
        <v>#REF!</v>
      </c>
      <c r="G2944" s="261"/>
      <c r="H2944" s="262"/>
      <c r="I2944" s="259"/>
    </row>
    <row r="2945" spans="1:9" x14ac:dyDescent="0.2">
      <c r="A2945" s="265" t="s">
        <v>433</v>
      </c>
      <c r="B2945" s="269" t="e">
        <f>IF('Unit Types - Emission Rates'!#REF!=0,"",'Unit Types - Emission Rates'!#REF!)</f>
        <v>#REF!</v>
      </c>
      <c r="C2945" s="269" t="e">
        <f>IF('Unit Types - Emission Rates'!#REF!=0,"",'Unit Types - Emission Rates'!#REF!)</f>
        <v>#REF!</v>
      </c>
      <c r="D2945" s="269" t="e">
        <f>IF('Unit Types - Emission Rates'!#REF!=0,"",'Unit Types - Emission Rates'!#REF!)</f>
        <v>#REF!</v>
      </c>
      <c r="E2945" s="269" t="e">
        <f>IF('Unit Types - Emission Rates'!#REF!="","",'Unit Types - Emission Rates'!#REF!)</f>
        <v>#REF!</v>
      </c>
      <c r="F2945" s="269" t="e">
        <f>IF('Unit Types - Emission Rates'!#REF!="","",'Unit Types - Emission Rates'!#REF!)</f>
        <v>#REF!</v>
      </c>
      <c r="G2945" s="261"/>
      <c r="H2945" s="262"/>
      <c r="I2945" s="259"/>
    </row>
    <row r="2946" spans="1:9" x14ac:dyDescent="0.2">
      <c r="A2946" s="265" t="s">
        <v>433</v>
      </c>
      <c r="B2946" s="269" t="e">
        <f>IF('Unit Types - Emission Rates'!#REF!=0,"",'Unit Types - Emission Rates'!#REF!)</f>
        <v>#REF!</v>
      </c>
      <c r="C2946" s="269" t="e">
        <f>IF('Unit Types - Emission Rates'!#REF!=0,"",'Unit Types - Emission Rates'!#REF!)</f>
        <v>#REF!</v>
      </c>
      <c r="D2946" s="269" t="e">
        <f>IF('Unit Types - Emission Rates'!#REF!=0,"",'Unit Types - Emission Rates'!#REF!)</f>
        <v>#REF!</v>
      </c>
      <c r="E2946" s="269" t="e">
        <f>IF('Unit Types - Emission Rates'!#REF!="","",'Unit Types - Emission Rates'!#REF!)</f>
        <v>#REF!</v>
      </c>
      <c r="F2946" s="269" t="e">
        <f>IF('Unit Types - Emission Rates'!#REF!="","",'Unit Types - Emission Rates'!#REF!)</f>
        <v>#REF!</v>
      </c>
      <c r="G2946" s="261"/>
      <c r="H2946" s="262"/>
      <c r="I2946" s="259"/>
    </row>
    <row r="2947" spans="1:9" x14ac:dyDescent="0.2">
      <c r="A2947" s="265" t="s">
        <v>433</v>
      </c>
      <c r="B2947" s="269" t="e">
        <f>IF('Unit Types - Emission Rates'!#REF!=0,"",'Unit Types - Emission Rates'!#REF!)</f>
        <v>#REF!</v>
      </c>
      <c r="C2947" s="269" t="e">
        <f>IF('Unit Types - Emission Rates'!#REF!=0,"",'Unit Types - Emission Rates'!#REF!)</f>
        <v>#REF!</v>
      </c>
      <c r="D2947" s="269" t="e">
        <f>IF('Unit Types - Emission Rates'!#REF!=0,"",'Unit Types - Emission Rates'!#REF!)</f>
        <v>#REF!</v>
      </c>
      <c r="E2947" s="269" t="e">
        <f>IF('Unit Types - Emission Rates'!#REF!="","",'Unit Types - Emission Rates'!#REF!)</f>
        <v>#REF!</v>
      </c>
      <c r="F2947" s="269" t="e">
        <f>IF('Unit Types - Emission Rates'!#REF!="","",'Unit Types - Emission Rates'!#REF!)</f>
        <v>#REF!</v>
      </c>
      <c r="G2947" s="261"/>
      <c r="H2947" s="262"/>
      <c r="I2947" s="259"/>
    </row>
    <row r="2948" spans="1:9" x14ac:dyDescent="0.2">
      <c r="A2948" s="265" t="s">
        <v>433</v>
      </c>
      <c r="B2948" s="269" t="e">
        <f>IF('Unit Types - Emission Rates'!#REF!=0,"",'Unit Types - Emission Rates'!#REF!)</f>
        <v>#REF!</v>
      </c>
      <c r="C2948" s="269" t="e">
        <f>IF('Unit Types - Emission Rates'!#REF!=0,"",'Unit Types - Emission Rates'!#REF!)</f>
        <v>#REF!</v>
      </c>
      <c r="D2948" s="269" t="e">
        <f>IF('Unit Types - Emission Rates'!#REF!=0,"",'Unit Types - Emission Rates'!#REF!)</f>
        <v>#REF!</v>
      </c>
      <c r="E2948" s="269" t="e">
        <f>IF('Unit Types - Emission Rates'!#REF!="","",'Unit Types - Emission Rates'!#REF!)</f>
        <v>#REF!</v>
      </c>
      <c r="F2948" s="269" t="e">
        <f>IF('Unit Types - Emission Rates'!#REF!="","",'Unit Types - Emission Rates'!#REF!)</f>
        <v>#REF!</v>
      </c>
      <c r="G2948" s="261"/>
      <c r="H2948" s="262"/>
      <c r="I2948" s="259"/>
    </row>
    <row r="2949" spans="1:9" x14ac:dyDescent="0.2">
      <c r="A2949" s="265" t="s">
        <v>433</v>
      </c>
      <c r="B2949" s="269" t="e">
        <f>IF('Unit Types - Emission Rates'!#REF!=0,"",'Unit Types - Emission Rates'!#REF!)</f>
        <v>#REF!</v>
      </c>
      <c r="C2949" s="269" t="e">
        <f>IF('Unit Types - Emission Rates'!#REF!=0,"",'Unit Types - Emission Rates'!#REF!)</f>
        <v>#REF!</v>
      </c>
      <c r="D2949" s="269" t="e">
        <f>IF('Unit Types - Emission Rates'!#REF!=0,"",'Unit Types - Emission Rates'!#REF!)</f>
        <v>#REF!</v>
      </c>
      <c r="E2949" s="269" t="e">
        <f>IF('Unit Types - Emission Rates'!#REF!="","",'Unit Types - Emission Rates'!#REF!)</f>
        <v>#REF!</v>
      </c>
      <c r="F2949" s="269" t="e">
        <f>IF('Unit Types - Emission Rates'!#REF!="","",'Unit Types - Emission Rates'!#REF!)</f>
        <v>#REF!</v>
      </c>
      <c r="G2949" s="261"/>
      <c r="H2949" s="262"/>
      <c r="I2949" s="259"/>
    </row>
    <row r="2950" spans="1:9" x14ac:dyDescent="0.2">
      <c r="A2950" s="265" t="s">
        <v>433</v>
      </c>
      <c r="B2950" s="269" t="e">
        <f>IF('Unit Types - Emission Rates'!#REF!=0,"",'Unit Types - Emission Rates'!#REF!)</f>
        <v>#REF!</v>
      </c>
      <c r="C2950" s="269" t="e">
        <f>IF('Unit Types - Emission Rates'!#REF!=0,"",'Unit Types - Emission Rates'!#REF!)</f>
        <v>#REF!</v>
      </c>
      <c r="D2950" s="269" t="e">
        <f>IF('Unit Types - Emission Rates'!#REF!=0,"",'Unit Types - Emission Rates'!#REF!)</f>
        <v>#REF!</v>
      </c>
      <c r="E2950" s="269" t="e">
        <f>IF('Unit Types - Emission Rates'!#REF!="","",'Unit Types - Emission Rates'!#REF!)</f>
        <v>#REF!</v>
      </c>
      <c r="F2950" s="269" t="e">
        <f>IF('Unit Types - Emission Rates'!#REF!="","",'Unit Types - Emission Rates'!#REF!)</f>
        <v>#REF!</v>
      </c>
      <c r="G2950" s="261"/>
      <c r="H2950" s="262"/>
      <c r="I2950" s="259"/>
    </row>
    <row r="2951" spans="1:9" x14ac:dyDescent="0.2">
      <c r="A2951" s="265" t="s">
        <v>433</v>
      </c>
      <c r="B2951" s="269" t="e">
        <f>IF('Unit Types - Emission Rates'!#REF!=0,"",'Unit Types - Emission Rates'!#REF!)</f>
        <v>#REF!</v>
      </c>
      <c r="C2951" s="269" t="e">
        <f>IF('Unit Types - Emission Rates'!#REF!=0,"",'Unit Types - Emission Rates'!#REF!)</f>
        <v>#REF!</v>
      </c>
      <c r="D2951" s="269" t="e">
        <f>IF('Unit Types - Emission Rates'!#REF!=0,"",'Unit Types - Emission Rates'!#REF!)</f>
        <v>#REF!</v>
      </c>
      <c r="E2951" s="269" t="e">
        <f>IF('Unit Types - Emission Rates'!#REF!="","",'Unit Types - Emission Rates'!#REF!)</f>
        <v>#REF!</v>
      </c>
      <c r="F2951" s="269" t="e">
        <f>IF('Unit Types - Emission Rates'!#REF!="","",'Unit Types - Emission Rates'!#REF!)</f>
        <v>#REF!</v>
      </c>
      <c r="G2951" s="261"/>
      <c r="H2951" s="262"/>
      <c r="I2951" s="259"/>
    </row>
    <row r="2952" spans="1:9" x14ac:dyDescent="0.2">
      <c r="A2952" s="265" t="s">
        <v>433</v>
      </c>
      <c r="B2952" s="269" t="e">
        <f>IF('Unit Types - Emission Rates'!#REF!=0,"",'Unit Types - Emission Rates'!#REF!)</f>
        <v>#REF!</v>
      </c>
      <c r="C2952" s="269" t="e">
        <f>IF('Unit Types - Emission Rates'!#REF!=0,"",'Unit Types - Emission Rates'!#REF!)</f>
        <v>#REF!</v>
      </c>
      <c r="D2952" s="269" t="e">
        <f>IF('Unit Types - Emission Rates'!#REF!=0,"",'Unit Types - Emission Rates'!#REF!)</f>
        <v>#REF!</v>
      </c>
      <c r="E2952" s="269" t="e">
        <f>IF('Unit Types - Emission Rates'!#REF!="","",'Unit Types - Emission Rates'!#REF!)</f>
        <v>#REF!</v>
      </c>
      <c r="F2952" s="269" t="e">
        <f>IF('Unit Types - Emission Rates'!#REF!="","",'Unit Types - Emission Rates'!#REF!)</f>
        <v>#REF!</v>
      </c>
      <c r="G2952" s="261"/>
      <c r="H2952" s="262"/>
      <c r="I2952" s="259"/>
    </row>
    <row r="2953" spans="1:9" x14ac:dyDescent="0.2">
      <c r="A2953" s="265" t="s">
        <v>433</v>
      </c>
      <c r="B2953" s="269" t="e">
        <f>IF('Unit Types - Emission Rates'!#REF!=0,"",'Unit Types - Emission Rates'!#REF!)</f>
        <v>#REF!</v>
      </c>
      <c r="C2953" s="269" t="e">
        <f>IF('Unit Types - Emission Rates'!#REF!=0,"",'Unit Types - Emission Rates'!#REF!)</f>
        <v>#REF!</v>
      </c>
      <c r="D2953" s="269" t="e">
        <f>IF('Unit Types - Emission Rates'!#REF!=0,"",'Unit Types - Emission Rates'!#REF!)</f>
        <v>#REF!</v>
      </c>
      <c r="E2953" s="269" t="e">
        <f>IF('Unit Types - Emission Rates'!#REF!="","",'Unit Types - Emission Rates'!#REF!)</f>
        <v>#REF!</v>
      </c>
      <c r="F2953" s="269" t="e">
        <f>IF('Unit Types - Emission Rates'!#REF!="","",'Unit Types - Emission Rates'!#REF!)</f>
        <v>#REF!</v>
      </c>
      <c r="G2953" s="261"/>
      <c r="H2953" s="262"/>
      <c r="I2953" s="259"/>
    </row>
    <row r="2954" spans="1:9" x14ac:dyDescent="0.2">
      <c r="A2954" s="265" t="s">
        <v>433</v>
      </c>
      <c r="B2954" s="269" t="e">
        <f>IF('Unit Types - Emission Rates'!#REF!=0,"",'Unit Types - Emission Rates'!#REF!)</f>
        <v>#REF!</v>
      </c>
      <c r="C2954" s="269" t="e">
        <f>IF('Unit Types - Emission Rates'!#REF!=0,"",'Unit Types - Emission Rates'!#REF!)</f>
        <v>#REF!</v>
      </c>
      <c r="D2954" s="269" t="e">
        <f>IF('Unit Types - Emission Rates'!#REF!=0,"",'Unit Types - Emission Rates'!#REF!)</f>
        <v>#REF!</v>
      </c>
      <c r="E2954" s="269" t="e">
        <f>IF('Unit Types - Emission Rates'!#REF!="","",'Unit Types - Emission Rates'!#REF!)</f>
        <v>#REF!</v>
      </c>
      <c r="F2954" s="269" t="e">
        <f>IF('Unit Types - Emission Rates'!#REF!="","",'Unit Types - Emission Rates'!#REF!)</f>
        <v>#REF!</v>
      </c>
      <c r="G2954" s="261"/>
      <c r="H2954" s="262"/>
      <c r="I2954" s="259"/>
    </row>
    <row r="2955" spans="1:9" x14ac:dyDescent="0.2">
      <c r="A2955" s="265" t="s">
        <v>433</v>
      </c>
      <c r="B2955" s="269" t="e">
        <f>IF('Unit Types - Emission Rates'!#REF!=0,"",'Unit Types - Emission Rates'!#REF!)</f>
        <v>#REF!</v>
      </c>
      <c r="C2955" s="269" t="e">
        <f>IF('Unit Types - Emission Rates'!#REF!=0,"",'Unit Types - Emission Rates'!#REF!)</f>
        <v>#REF!</v>
      </c>
      <c r="D2955" s="269" t="e">
        <f>IF('Unit Types - Emission Rates'!#REF!=0,"",'Unit Types - Emission Rates'!#REF!)</f>
        <v>#REF!</v>
      </c>
      <c r="E2955" s="269" t="e">
        <f>IF('Unit Types - Emission Rates'!#REF!="","",'Unit Types - Emission Rates'!#REF!)</f>
        <v>#REF!</v>
      </c>
      <c r="F2955" s="269" t="e">
        <f>IF('Unit Types - Emission Rates'!#REF!="","",'Unit Types - Emission Rates'!#REF!)</f>
        <v>#REF!</v>
      </c>
      <c r="G2955" s="261"/>
      <c r="H2955" s="262"/>
      <c r="I2955" s="259"/>
    </row>
    <row r="2956" spans="1:9" x14ac:dyDescent="0.2">
      <c r="A2956" s="265" t="s">
        <v>433</v>
      </c>
      <c r="B2956" s="269" t="e">
        <f>IF('Unit Types - Emission Rates'!#REF!=0,"",'Unit Types - Emission Rates'!#REF!)</f>
        <v>#REF!</v>
      </c>
      <c r="C2956" s="269" t="e">
        <f>IF('Unit Types - Emission Rates'!#REF!=0,"",'Unit Types - Emission Rates'!#REF!)</f>
        <v>#REF!</v>
      </c>
      <c r="D2956" s="269" t="e">
        <f>IF('Unit Types - Emission Rates'!#REF!=0,"",'Unit Types - Emission Rates'!#REF!)</f>
        <v>#REF!</v>
      </c>
      <c r="E2956" s="269" t="e">
        <f>IF('Unit Types - Emission Rates'!#REF!="","",'Unit Types - Emission Rates'!#REF!)</f>
        <v>#REF!</v>
      </c>
      <c r="F2956" s="269" t="e">
        <f>IF('Unit Types - Emission Rates'!#REF!="","",'Unit Types - Emission Rates'!#REF!)</f>
        <v>#REF!</v>
      </c>
      <c r="G2956" s="261"/>
      <c r="H2956" s="262"/>
      <c r="I2956" s="259"/>
    </row>
    <row r="2957" spans="1:9" x14ac:dyDescent="0.2">
      <c r="A2957" s="265" t="s">
        <v>433</v>
      </c>
      <c r="B2957" s="269" t="e">
        <f>IF('Unit Types - Emission Rates'!#REF!=0,"",'Unit Types - Emission Rates'!#REF!)</f>
        <v>#REF!</v>
      </c>
      <c r="C2957" s="269" t="e">
        <f>IF('Unit Types - Emission Rates'!#REF!=0,"",'Unit Types - Emission Rates'!#REF!)</f>
        <v>#REF!</v>
      </c>
      <c r="D2957" s="269" t="e">
        <f>IF('Unit Types - Emission Rates'!#REF!=0,"",'Unit Types - Emission Rates'!#REF!)</f>
        <v>#REF!</v>
      </c>
      <c r="E2957" s="269" t="e">
        <f>IF('Unit Types - Emission Rates'!#REF!="","",'Unit Types - Emission Rates'!#REF!)</f>
        <v>#REF!</v>
      </c>
      <c r="F2957" s="269" t="e">
        <f>IF('Unit Types - Emission Rates'!#REF!="","",'Unit Types - Emission Rates'!#REF!)</f>
        <v>#REF!</v>
      </c>
      <c r="G2957" s="261"/>
      <c r="H2957" s="262"/>
      <c r="I2957" s="259"/>
    </row>
    <row r="2958" spans="1:9" x14ac:dyDescent="0.2">
      <c r="A2958" s="265" t="s">
        <v>433</v>
      </c>
      <c r="B2958" s="269" t="e">
        <f>IF('Unit Types - Emission Rates'!#REF!=0,"",'Unit Types - Emission Rates'!#REF!)</f>
        <v>#REF!</v>
      </c>
      <c r="C2958" s="269" t="e">
        <f>IF('Unit Types - Emission Rates'!#REF!=0,"",'Unit Types - Emission Rates'!#REF!)</f>
        <v>#REF!</v>
      </c>
      <c r="D2958" s="269" t="e">
        <f>IF('Unit Types - Emission Rates'!#REF!=0,"",'Unit Types - Emission Rates'!#REF!)</f>
        <v>#REF!</v>
      </c>
      <c r="E2958" s="269" t="e">
        <f>IF('Unit Types - Emission Rates'!#REF!="","",'Unit Types - Emission Rates'!#REF!)</f>
        <v>#REF!</v>
      </c>
      <c r="F2958" s="269" t="e">
        <f>IF('Unit Types - Emission Rates'!#REF!="","",'Unit Types - Emission Rates'!#REF!)</f>
        <v>#REF!</v>
      </c>
      <c r="G2958" s="261"/>
      <c r="H2958" s="262"/>
      <c r="I2958" s="259"/>
    </row>
    <row r="2959" spans="1:9" x14ac:dyDescent="0.2">
      <c r="A2959" s="265" t="s">
        <v>433</v>
      </c>
      <c r="B2959" s="269" t="e">
        <f>IF('Unit Types - Emission Rates'!#REF!=0,"",'Unit Types - Emission Rates'!#REF!)</f>
        <v>#REF!</v>
      </c>
      <c r="C2959" s="269" t="e">
        <f>IF('Unit Types - Emission Rates'!#REF!=0,"",'Unit Types - Emission Rates'!#REF!)</f>
        <v>#REF!</v>
      </c>
      <c r="D2959" s="269" t="e">
        <f>IF('Unit Types - Emission Rates'!#REF!=0,"",'Unit Types - Emission Rates'!#REF!)</f>
        <v>#REF!</v>
      </c>
      <c r="E2959" s="269" t="e">
        <f>IF('Unit Types - Emission Rates'!#REF!="","",'Unit Types - Emission Rates'!#REF!)</f>
        <v>#REF!</v>
      </c>
      <c r="F2959" s="269" t="e">
        <f>IF('Unit Types - Emission Rates'!#REF!="","",'Unit Types - Emission Rates'!#REF!)</f>
        <v>#REF!</v>
      </c>
      <c r="G2959" s="261"/>
      <c r="H2959" s="262"/>
      <c r="I2959" s="259"/>
    </row>
    <row r="2960" spans="1:9" x14ac:dyDescent="0.2">
      <c r="A2960" s="265" t="s">
        <v>433</v>
      </c>
      <c r="B2960" s="269" t="e">
        <f>IF('Unit Types - Emission Rates'!#REF!=0,"",'Unit Types - Emission Rates'!#REF!)</f>
        <v>#REF!</v>
      </c>
      <c r="C2960" s="269" t="e">
        <f>IF('Unit Types - Emission Rates'!#REF!=0,"",'Unit Types - Emission Rates'!#REF!)</f>
        <v>#REF!</v>
      </c>
      <c r="D2960" s="269" t="e">
        <f>IF('Unit Types - Emission Rates'!#REF!=0,"",'Unit Types - Emission Rates'!#REF!)</f>
        <v>#REF!</v>
      </c>
      <c r="E2960" s="269" t="e">
        <f>IF('Unit Types - Emission Rates'!#REF!="","",'Unit Types - Emission Rates'!#REF!)</f>
        <v>#REF!</v>
      </c>
      <c r="F2960" s="269" t="e">
        <f>IF('Unit Types - Emission Rates'!#REF!="","",'Unit Types - Emission Rates'!#REF!)</f>
        <v>#REF!</v>
      </c>
      <c r="G2960" s="261"/>
      <c r="H2960" s="262"/>
      <c r="I2960" s="259"/>
    </row>
    <row r="2961" spans="1:9" x14ac:dyDescent="0.2">
      <c r="A2961" s="265" t="s">
        <v>433</v>
      </c>
      <c r="B2961" s="269" t="e">
        <f>IF('Unit Types - Emission Rates'!#REF!=0,"",'Unit Types - Emission Rates'!#REF!)</f>
        <v>#REF!</v>
      </c>
      <c r="C2961" s="269" t="e">
        <f>IF('Unit Types - Emission Rates'!#REF!=0,"",'Unit Types - Emission Rates'!#REF!)</f>
        <v>#REF!</v>
      </c>
      <c r="D2961" s="269" t="e">
        <f>IF('Unit Types - Emission Rates'!#REF!=0,"",'Unit Types - Emission Rates'!#REF!)</f>
        <v>#REF!</v>
      </c>
      <c r="E2961" s="269" t="e">
        <f>IF('Unit Types - Emission Rates'!#REF!="","",'Unit Types - Emission Rates'!#REF!)</f>
        <v>#REF!</v>
      </c>
      <c r="F2961" s="269" t="e">
        <f>IF('Unit Types - Emission Rates'!#REF!="","",'Unit Types - Emission Rates'!#REF!)</f>
        <v>#REF!</v>
      </c>
      <c r="G2961" s="261"/>
      <c r="H2961" s="262"/>
      <c r="I2961" s="259"/>
    </row>
    <row r="2962" spans="1:9" x14ac:dyDescent="0.2">
      <c r="A2962" s="265" t="s">
        <v>433</v>
      </c>
      <c r="B2962" s="269" t="e">
        <f>IF('Unit Types - Emission Rates'!#REF!=0,"",'Unit Types - Emission Rates'!#REF!)</f>
        <v>#REF!</v>
      </c>
      <c r="C2962" s="269" t="e">
        <f>IF('Unit Types - Emission Rates'!#REF!=0,"",'Unit Types - Emission Rates'!#REF!)</f>
        <v>#REF!</v>
      </c>
      <c r="D2962" s="269" t="e">
        <f>IF('Unit Types - Emission Rates'!#REF!=0,"",'Unit Types - Emission Rates'!#REF!)</f>
        <v>#REF!</v>
      </c>
      <c r="E2962" s="269" t="e">
        <f>IF('Unit Types - Emission Rates'!#REF!="","",'Unit Types - Emission Rates'!#REF!)</f>
        <v>#REF!</v>
      </c>
      <c r="F2962" s="269" t="e">
        <f>IF('Unit Types - Emission Rates'!#REF!="","",'Unit Types - Emission Rates'!#REF!)</f>
        <v>#REF!</v>
      </c>
      <c r="G2962" s="261"/>
      <c r="H2962" s="262"/>
      <c r="I2962" s="259"/>
    </row>
    <row r="2963" spans="1:9" x14ac:dyDescent="0.2">
      <c r="A2963" s="265" t="s">
        <v>433</v>
      </c>
      <c r="B2963" s="269" t="e">
        <f>IF('Unit Types - Emission Rates'!#REF!=0,"",'Unit Types - Emission Rates'!#REF!)</f>
        <v>#REF!</v>
      </c>
      <c r="C2963" s="269" t="e">
        <f>IF('Unit Types - Emission Rates'!#REF!=0,"",'Unit Types - Emission Rates'!#REF!)</f>
        <v>#REF!</v>
      </c>
      <c r="D2963" s="269" t="e">
        <f>IF('Unit Types - Emission Rates'!#REF!=0,"",'Unit Types - Emission Rates'!#REF!)</f>
        <v>#REF!</v>
      </c>
      <c r="E2963" s="269" t="e">
        <f>IF('Unit Types - Emission Rates'!#REF!="","",'Unit Types - Emission Rates'!#REF!)</f>
        <v>#REF!</v>
      </c>
      <c r="F2963" s="269" t="e">
        <f>IF('Unit Types - Emission Rates'!#REF!="","",'Unit Types - Emission Rates'!#REF!)</f>
        <v>#REF!</v>
      </c>
      <c r="G2963" s="261"/>
      <c r="H2963" s="262"/>
      <c r="I2963" s="259"/>
    </row>
    <row r="2964" spans="1:9" x14ac:dyDescent="0.2">
      <c r="A2964" s="265" t="s">
        <v>433</v>
      </c>
      <c r="B2964" s="269" t="e">
        <f>IF('Unit Types - Emission Rates'!#REF!=0,"",'Unit Types - Emission Rates'!#REF!)</f>
        <v>#REF!</v>
      </c>
      <c r="C2964" s="269" t="e">
        <f>IF('Unit Types - Emission Rates'!#REF!=0,"",'Unit Types - Emission Rates'!#REF!)</f>
        <v>#REF!</v>
      </c>
      <c r="D2964" s="269" t="e">
        <f>IF('Unit Types - Emission Rates'!#REF!=0,"",'Unit Types - Emission Rates'!#REF!)</f>
        <v>#REF!</v>
      </c>
      <c r="E2964" s="269" t="e">
        <f>IF('Unit Types - Emission Rates'!#REF!="","",'Unit Types - Emission Rates'!#REF!)</f>
        <v>#REF!</v>
      </c>
      <c r="F2964" s="269" t="e">
        <f>IF('Unit Types - Emission Rates'!#REF!="","",'Unit Types - Emission Rates'!#REF!)</f>
        <v>#REF!</v>
      </c>
      <c r="G2964" s="261"/>
      <c r="H2964" s="262"/>
      <c r="I2964" s="259"/>
    </row>
    <row r="2965" spans="1:9" x14ac:dyDescent="0.2">
      <c r="A2965" s="265" t="s">
        <v>433</v>
      </c>
      <c r="B2965" s="269" t="e">
        <f>IF('Unit Types - Emission Rates'!#REF!=0,"",'Unit Types - Emission Rates'!#REF!)</f>
        <v>#REF!</v>
      </c>
      <c r="C2965" s="269" t="e">
        <f>IF('Unit Types - Emission Rates'!#REF!=0,"",'Unit Types - Emission Rates'!#REF!)</f>
        <v>#REF!</v>
      </c>
      <c r="D2965" s="269" t="e">
        <f>IF('Unit Types - Emission Rates'!#REF!=0,"",'Unit Types - Emission Rates'!#REF!)</f>
        <v>#REF!</v>
      </c>
      <c r="E2965" s="269" t="e">
        <f>IF('Unit Types - Emission Rates'!#REF!="","",'Unit Types - Emission Rates'!#REF!)</f>
        <v>#REF!</v>
      </c>
      <c r="F2965" s="269" t="e">
        <f>IF('Unit Types - Emission Rates'!#REF!="","",'Unit Types - Emission Rates'!#REF!)</f>
        <v>#REF!</v>
      </c>
      <c r="G2965" s="261"/>
      <c r="H2965" s="262"/>
      <c r="I2965" s="259"/>
    </row>
    <row r="2966" spans="1:9" x14ac:dyDescent="0.2">
      <c r="A2966" s="265" t="s">
        <v>433</v>
      </c>
      <c r="B2966" s="269" t="e">
        <f>IF('Unit Types - Emission Rates'!#REF!=0,"",'Unit Types - Emission Rates'!#REF!)</f>
        <v>#REF!</v>
      </c>
      <c r="C2966" s="269" t="e">
        <f>IF('Unit Types - Emission Rates'!#REF!=0,"",'Unit Types - Emission Rates'!#REF!)</f>
        <v>#REF!</v>
      </c>
      <c r="D2966" s="269" t="e">
        <f>IF('Unit Types - Emission Rates'!#REF!=0,"",'Unit Types - Emission Rates'!#REF!)</f>
        <v>#REF!</v>
      </c>
      <c r="E2966" s="269" t="e">
        <f>IF('Unit Types - Emission Rates'!#REF!="","",'Unit Types - Emission Rates'!#REF!)</f>
        <v>#REF!</v>
      </c>
      <c r="F2966" s="269" t="e">
        <f>IF('Unit Types - Emission Rates'!#REF!="","",'Unit Types - Emission Rates'!#REF!)</f>
        <v>#REF!</v>
      </c>
      <c r="G2966" s="261"/>
      <c r="H2966" s="262"/>
      <c r="I2966" s="259"/>
    </row>
    <row r="2967" spans="1:9" x14ac:dyDescent="0.2">
      <c r="A2967" s="265" t="s">
        <v>433</v>
      </c>
      <c r="B2967" s="269" t="e">
        <f>IF('Unit Types - Emission Rates'!#REF!=0,"",'Unit Types - Emission Rates'!#REF!)</f>
        <v>#REF!</v>
      </c>
      <c r="C2967" s="269" t="e">
        <f>IF('Unit Types - Emission Rates'!#REF!=0,"",'Unit Types - Emission Rates'!#REF!)</f>
        <v>#REF!</v>
      </c>
      <c r="D2967" s="269" t="e">
        <f>IF('Unit Types - Emission Rates'!#REF!=0,"",'Unit Types - Emission Rates'!#REF!)</f>
        <v>#REF!</v>
      </c>
      <c r="E2967" s="269" t="e">
        <f>IF('Unit Types - Emission Rates'!#REF!="","",'Unit Types - Emission Rates'!#REF!)</f>
        <v>#REF!</v>
      </c>
      <c r="F2967" s="269" t="e">
        <f>IF('Unit Types - Emission Rates'!#REF!="","",'Unit Types - Emission Rates'!#REF!)</f>
        <v>#REF!</v>
      </c>
      <c r="G2967" s="261"/>
      <c r="H2967" s="262"/>
      <c r="I2967" s="259"/>
    </row>
    <row r="2968" spans="1:9" x14ac:dyDescent="0.2">
      <c r="A2968" s="265" t="s">
        <v>433</v>
      </c>
      <c r="B2968" s="269" t="e">
        <f>IF('Unit Types - Emission Rates'!#REF!=0,"",'Unit Types - Emission Rates'!#REF!)</f>
        <v>#REF!</v>
      </c>
      <c r="C2968" s="269" t="e">
        <f>IF('Unit Types - Emission Rates'!#REF!=0,"",'Unit Types - Emission Rates'!#REF!)</f>
        <v>#REF!</v>
      </c>
      <c r="D2968" s="269" t="e">
        <f>IF('Unit Types - Emission Rates'!#REF!=0,"",'Unit Types - Emission Rates'!#REF!)</f>
        <v>#REF!</v>
      </c>
      <c r="E2968" s="269" t="e">
        <f>IF('Unit Types - Emission Rates'!#REF!="","",'Unit Types - Emission Rates'!#REF!)</f>
        <v>#REF!</v>
      </c>
      <c r="F2968" s="269" t="e">
        <f>IF('Unit Types - Emission Rates'!#REF!="","",'Unit Types - Emission Rates'!#REF!)</f>
        <v>#REF!</v>
      </c>
      <c r="G2968" s="261"/>
      <c r="H2968" s="262"/>
      <c r="I2968" s="259"/>
    </row>
    <row r="2969" spans="1:9" x14ac:dyDescent="0.2">
      <c r="A2969" s="265" t="s">
        <v>433</v>
      </c>
      <c r="B2969" s="269" t="e">
        <f>IF('Unit Types - Emission Rates'!#REF!=0,"",'Unit Types - Emission Rates'!#REF!)</f>
        <v>#REF!</v>
      </c>
      <c r="C2969" s="269" t="e">
        <f>IF('Unit Types - Emission Rates'!#REF!=0,"",'Unit Types - Emission Rates'!#REF!)</f>
        <v>#REF!</v>
      </c>
      <c r="D2969" s="269" t="e">
        <f>IF('Unit Types - Emission Rates'!#REF!=0,"",'Unit Types - Emission Rates'!#REF!)</f>
        <v>#REF!</v>
      </c>
      <c r="E2969" s="269" t="e">
        <f>IF('Unit Types - Emission Rates'!#REF!="","",'Unit Types - Emission Rates'!#REF!)</f>
        <v>#REF!</v>
      </c>
      <c r="F2969" s="269" t="e">
        <f>IF('Unit Types - Emission Rates'!#REF!="","",'Unit Types - Emission Rates'!#REF!)</f>
        <v>#REF!</v>
      </c>
      <c r="G2969" s="261"/>
      <c r="H2969" s="262"/>
      <c r="I2969" s="259"/>
    </row>
    <row r="2970" spans="1:9" x14ac:dyDescent="0.2">
      <c r="A2970" s="265" t="s">
        <v>433</v>
      </c>
      <c r="B2970" s="269" t="e">
        <f>IF('Unit Types - Emission Rates'!#REF!=0,"",'Unit Types - Emission Rates'!#REF!)</f>
        <v>#REF!</v>
      </c>
      <c r="C2970" s="269" t="e">
        <f>IF('Unit Types - Emission Rates'!#REF!=0,"",'Unit Types - Emission Rates'!#REF!)</f>
        <v>#REF!</v>
      </c>
      <c r="D2970" s="269" t="e">
        <f>IF('Unit Types - Emission Rates'!#REF!=0,"",'Unit Types - Emission Rates'!#REF!)</f>
        <v>#REF!</v>
      </c>
      <c r="E2970" s="269" t="e">
        <f>IF('Unit Types - Emission Rates'!#REF!="","",'Unit Types - Emission Rates'!#REF!)</f>
        <v>#REF!</v>
      </c>
      <c r="F2970" s="269" t="e">
        <f>IF('Unit Types - Emission Rates'!#REF!="","",'Unit Types - Emission Rates'!#REF!)</f>
        <v>#REF!</v>
      </c>
      <c r="G2970" s="261"/>
      <c r="H2970" s="262"/>
      <c r="I2970" s="259"/>
    </row>
    <row r="2971" spans="1:9" x14ac:dyDescent="0.2">
      <c r="A2971" s="265" t="s">
        <v>433</v>
      </c>
      <c r="B2971" s="269" t="e">
        <f>IF('Unit Types - Emission Rates'!#REF!=0,"",'Unit Types - Emission Rates'!#REF!)</f>
        <v>#REF!</v>
      </c>
      <c r="C2971" s="269" t="e">
        <f>IF('Unit Types - Emission Rates'!#REF!=0,"",'Unit Types - Emission Rates'!#REF!)</f>
        <v>#REF!</v>
      </c>
      <c r="D2971" s="269" t="e">
        <f>IF('Unit Types - Emission Rates'!#REF!=0,"",'Unit Types - Emission Rates'!#REF!)</f>
        <v>#REF!</v>
      </c>
      <c r="E2971" s="269" t="e">
        <f>IF('Unit Types - Emission Rates'!#REF!="","",'Unit Types - Emission Rates'!#REF!)</f>
        <v>#REF!</v>
      </c>
      <c r="F2971" s="269" t="e">
        <f>IF('Unit Types - Emission Rates'!#REF!="","",'Unit Types - Emission Rates'!#REF!)</f>
        <v>#REF!</v>
      </c>
      <c r="G2971" s="261"/>
      <c r="H2971" s="262"/>
      <c r="I2971" s="259"/>
    </row>
    <row r="2972" spans="1:9" x14ac:dyDescent="0.2">
      <c r="A2972" s="265" t="s">
        <v>433</v>
      </c>
      <c r="B2972" s="269" t="e">
        <f>IF('Unit Types - Emission Rates'!#REF!=0,"",'Unit Types - Emission Rates'!#REF!)</f>
        <v>#REF!</v>
      </c>
      <c r="C2972" s="269" t="e">
        <f>IF('Unit Types - Emission Rates'!#REF!=0,"",'Unit Types - Emission Rates'!#REF!)</f>
        <v>#REF!</v>
      </c>
      <c r="D2972" s="269" t="e">
        <f>IF('Unit Types - Emission Rates'!#REF!=0,"",'Unit Types - Emission Rates'!#REF!)</f>
        <v>#REF!</v>
      </c>
      <c r="E2972" s="269" t="e">
        <f>IF('Unit Types - Emission Rates'!#REF!="","",'Unit Types - Emission Rates'!#REF!)</f>
        <v>#REF!</v>
      </c>
      <c r="F2972" s="269" t="e">
        <f>IF('Unit Types - Emission Rates'!#REF!="","",'Unit Types - Emission Rates'!#REF!)</f>
        <v>#REF!</v>
      </c>
      <c r="G2972" s="261"/>
      <c r="H2972" s="262"/>
      <c r="I2972" s="259"/>
    </row>
    <row r="2973" spans="1:9" x14ac:dyDescent="0.2">
      <c r="A2973" s="265" t="s">
        <v>433</v>
      </c>
      <c r="B2973" s="269" t="e">
        <f>IF('Unit Types - Emission Rates'!#REF!=0,"",'Unit Types - Emission Rates'!#REF!)</f>
        <v>#REF!</v>
      </c>
      <c r="C2973" s="269" t="e">
        <f>IF('Unit Types - Emission Rates'!#REF!=0,"",'Unit Types - Emission Rates'!#REF!)</f>
        <v>#REF!</v>
      </c>
      <c r="D2973" s="269" t="e">
        <f>IF('Unit Types - Emission Rates'!#REF!=0,"",'Unit Types - Emission Rates'!#REF!)</f>
        <v>#REF!</v>
      </c>
      <c r="E2973" s="269" t="e">
        <f>IF('Unit Types - Emission Rates'!#REF!="","",'Unit Types - Emission Rates'!#REF!)</f>
        <v>#REF!</v>
      </c>
      <c r="F2973" s="269" t="e">
        <f>IF('Unit Types - Emission Rates'!#REF!="","",'Unit Types - Emission Rates'!#REF!)</f>
        <v>#REF!</v>
      </c>
      <c r="G2973" s="261"/>
      <c r="H2973" s="262"/>
      <c r="I2973" s="259"/>
    </row>
    <row r="2974" spans="1:9" x14ac:dyDescent="0.2">
      <c r="A2974" s="265" t="s">
        <v>433</v>
      </c>
      <c r="B2974" s="269" t="e">
        <f>IF('Unit Types - Emission Rates'!#REF!=0,"",'Unit Types - Emission Rates'!#REF!)</f>
        <v>#REF!</v>
      </c>
      <c r="C2974" s="269" t="e">
        <f>IF('Unit Types - Emission Rates'!#REF!=0,"",'Unit Types - Emission Rates'!#REF!)</f>
        <v>#REF!</v>
      </c>
      <c r="D2974" s="269" t="e">
        <f>IF('Unit Types - Emission Rates'!#REF!=0,"",'Unit Types - Emission Rates'!#REF!)</f>
        <v>#REF!</v>
      </c>
      <c r="E2974" s="269" t="e">
        <f>IF('Unit Types - Emission Rates'!#REF!="","",'Unit Types - Emission Rates'!#REF!)</f>
        <v>#REF!</v>
      </c>
      <c r="F2974" s="269" t="e">
        <f>IF('Unit Types - Emission Rates'!#REF!="","",'Unit Types - Emission Rates'!#REF!)</f>
        <v>#REF!</v>
      </c>
      <c r="G2974" s="261"/>
      <c r="H2974" s="262"/>
      <c r="I2974" s="259"/>
    </row>
    <row r="2975" spans="1:9" x14ac:dyDescent="0.2">
      <c r="A2975" s="265" t="s">
        <v>433</v>
      </c>
      <c r="B2975" s="269" t="e">
        <f>IF('Unit Types - Emission Rates'!#REF!=0,"",'Unit Types - Emission Rates'!#REF!)</f>
        <v>#REF!</v>
      </c>
      <c r="C2975" s="269" t="e">
        <f>IF('Unit Types - Emission Rates'!#REF!=0,"",'Unit Types - Emission Rates'!#REF!)</f>
        <v>#REF!</v>
      </c>
      <c r="D2975" s="269" t="e">
        <f>IF('Unit Types - Emission Rates'!#REF!=0,"",'Unit Types - Emission Rates'!#REF!)</f>
        <v>#REF!</v>
      </c>
      <c r="E2975" s="269" t="e">
        <f>IF('Unit Types - Emission Rates'!#REF!="","",'Unit Types - Emission Rates'!#REF!)</f>
        <v>#REF!</v>
      </c>
      <c r="F2975" s="269" t="e">
        <f>IF('Unit Types - Emission Rates'!#REF!="","",'Unit Types - Emission Rates'!#REF!)</f>
        <v>#REF!</v>
      </c>
      <c r="G2975" s="261"/>
      <c r="H2975" s="262"/>
      <c r="I2975" s="259"/>
    </row>
    <row r="2976" spans="1:9" x14ac:dyDescent="0.2">
      <c r="A2976" s="265" t="s">
        <v>433</v>
      </c>
      <c r="B2976" s="269" t="e">
        <f>IF('Unit Types - Emission Rates'!#REF!=0,"",'Unit Types - Emission Rates'!#REF!)</f>
        <v>#REF!</v>
      </c>
      <c r="C2976" s="269" t="e">
        <f>IF('Unit Types - Emission Rates'!#REF!=0,"",'Unit Types - Emission Rates'!#REF!)</f>
        <v>#REF!</v>
      </c>
      <c r="D2976" s="269" t="e">
        <f>IF('Unit Types - Emission Rates'!#REF!=0,"",'Unit Types - Emission Rates'!#REF!)</f>
        <v>#REF!</v>
      </c>
      <c r="E2976" s="269" t="e">
        <f>IF('Unit Types - Emission Rates'!#REF!="","",'Unit Types - Emission Rates'!#REF!)</f>
        <v>#REF!</v>
      </c>
      <c r="F2976" s="269" t="e">
        <f>IF('Unit Types - Emission Rates'!#REF!="","",'Unit Types - Emission Rates'!#REF!)</f>
        <v>#REF!</v>
      </c>
      <c r="G2976" s="261"/>
      <c r="H2976" s="262"/>
      <c r="I2976" s="259"/>
    </row>
    <row r="2977" spans="1:9" x14ac:dyDescent="0.2">
      <c r="A2977" s="265" t="s">
        <v>433</v>
      </c>
      <c r="B2977" s="269" t="e">
        <f>IF('Unit Types - Emission Rates'!#REF!=0,"",'Unit Types - Emission Rates'!#REF!)</f>
        <v>#REF!</v>
      </c>
      <c r="C2977" s="269" t="e">
        <f>IF('Unit Types - Emission Rates'!#REF!=0,"",'Unit Types - Emission Rates'!#REF!)</f>
        <v>#REF!</v>
      </c>
      <c r="D2977" s="269" t="e">
        <f>IF('Unit Types - Emission Rates'!#REF!=0,"",'Unit Types - Emission Rates'!#REF!)</f>
        <v>#REF!</v>
      </c>
      <c r="E2977" s="269" t="e">
        <f>IF('Unit Types - Emission Rates'!#REF!="","",'Unit Types - Emission Rates'!#REF!)</f>
        <v>#REF!</v>
      </c>
      <c r="F2977" s="269" t="e">
        <f>IF('Unit Types - Emission Rates'!#REF!="","",'Unit Types - Emission Rates'!#REF!)</f>
        <v>#REF!</v>
      </c>
      <c r="G2977" s="261"/>
      <c r="H2977" s="262"/>
      <c r="I2977" s="259"/>
    </row>
    <row r="2978" spans="1:9" x14ac:dyDescent="0.2">
      <c r="A2978" s="265" t="s">
        <v>433</v>
      </c>
      <c r="B2978" s="269" t="e">
        <f>IF('Unit Types - Emission Rates'!#REF!=0,"",'Unit Types - Emission Rates'!#REF!)</f>
        <v>#REF!</v>
      </c>
      <c r="C2978" s="269" t="e">
        <f>IF('Unit Types - Emission Rates'!#REF!=0,"",'Unit Types - Emission Rates'!#REF!)</f>
        <v>#REF!</v>
      </c>
      <c r="D2978" s="269" t="e">
        <f>IF('Unit Types - Emission Rates'!#REF!=0,"",'Unit Types - Emission Rates'!#REF!)</f>
        <v>#REF!</v>
      </c>
      <c r="E2978" s="269" t="e">
        <f>IF('Unit Types - Emission Rates'!#REF!="","",'Unit Types - Emission Rates'!#REF!)</f>
        <v>#REF!</v>
      </c>
      <c r="F2978" s="269" t="e">
        <f>IF('Unit Types - Emission Rates'!#REF!="","",'Unit Types - Emission Rates'!#REF!)</f>
        <v>#REF!</v>
      </c>
      <c r="G2978" s="261"/>
      <c r="H2978" s="262"/>
      <c r="I2978" s="259"/>
    </row>
    <row r="2979" spans="1:9" x14ac:dyDescent="0.2">
      <c r="A2979" s="265" t="s">
        <v>433</v>
      </c>
      <c r="B2979" s="269" t="e">
        <f>IF('Unit Types - Emission Rates'!#REF!=0,"",'Unit Types - Emission Rates'!#REF!)</f>
        <v>#REF!</v>
      </c>
      <c r="C2979" s="269" t="e">
        <f>IF('Unit Types - Emission Rates'!#REF!=0,"",'Unit Types - Emission Rates'!#REF!)</f>
        <v>#REF!</v>
      </c>
      <c r="D2979" s="269" t="e">
        <f>IF('Unit Types - Emission Rates'!#REF!=0,"",'Unit Types - Emission Rates'!#REF!)</f>
        <v>#REF!</v>
      </c>
      <c r="E2979" s="269" t="e">
        <f>IF('Unit Types - Emission Rates'!#REF!="","",'Unit Types - Emission Rates'!#REF!)</f>
        <v>#REF!</v>
      </c>
      <c r="F2979" s="269" t="e">
        <f>IF('Unit Types - Emission Rates'!#REF!="","",'Unit Types - Emission Rates'!#REF!)</f>
        <v>#REF!</v>
      </c>
      <c r="G2979" s="261"/>
      <c r="H2979" s="262"/>
      <c r="I2979" s="259"/>
    </row>
    <row r="2980" spans="1:9" x14ac:dyDescent="0.2">
      <c r="A2980" s="265" t="s">
        <v>433</v>
      </c>
      <c r="B2980" s="269" t="e">
        <f>IF('Unit Types - Emission Rates'!#REF!=0,"",'Unit Types - Emission Rates'!#REF!)</f>
        <v>#REF!</v>
      </c>
      <c r="C2980" s="269" t="e">
        <f>IF('Unit Types - Emission Rates'!#REF!=0,"",'Unit Types - Emission Rates'!#REF!)</f>
        <v>#REF!</v>
      </c>
      <c r="D2980" s="269" t="e">
        <f>IF('Unit Types - Emission Rates'!#REF!=0,"",'Unit Types - Emission Rates'!#REF!)</f>
        <v>#REF!</v>
      </c>
      <c r="E2980" s="269" t="e">
        <f>IF('Unit Types - Emission Rates'!#REF!="","",'Unit Types - Emission Rates'!#REF!)</f>
        <v>#REF!</v>
      </c>
      <c r="F2980" s="269" t="e">
        <f>IF('Unit Types - Emission Rates'!#REF!="","",'Unit Types - Emission Rates'!#REF!)</f>
        <v>#REF!</v>
      </c>
      <c r="G2980" s="261"/>
      <c r="H2980" s="262"/>
      <c r="I2980" s="259"/>
    </row>
    <row r="2981" spans="1:9" x14ac:dyDescent="0.2">
      <c r="A2981" s="265" t="s">
        <v>433</v>
      </c>
      <c r="B2981" s="269" t="e">
        <f>IF('Unit Types - Emission Rates'!#REF!=0,"",'Unit Types - Emission Rates'!#REF!)</f>
        <v>#REF!</v>
      </c>
      <c r="C2981" s="269" t="e">
        <f>IF('Unit Types - Emission Rates'!#REF!=0,"",'Unit Types - Emission Rates'!#REF!)</f>
        <v>#REF!</v>
      </c>
      <c r="D2981" s="269" t="e">
        <f>IF('Unit Types - Emission Rates'!#REF!=0,"",'Unit Types - Emission Rates'!#REF!)</f>
        <v>#REF!</v>
      </c>
      <c r="E2981" s="269" t="e">
        <f>IF('Unit Types - Emission Rates'!#REF!="","",'Unit Types - Emission Rates'!#REF!)</f>
        <v>#REF!</v>
      </c>
      <c r="F2981" s="269" t="e">
        <f>IF('Unit Types - Emission Rates'!#REF!="","",'Unit Types - Emission Rates'!#REF!)</f>
        <v>#REF!</v>
      </c>
      <c r="G2981" s="261"/>
      <c r="H2981" s="262"/>
      <c r="I2981" s="259"/>
    </row>
    <row r="2982" spans="1:9" x14ac:dyDescent="0.2">
      <c r="A2982" s="265" t="s">
        <v>433</v>
      </c>
      <c r="B2982" s="269" t="e">
        <f>IF('Unit Types - Emission Rates'!#REF!=0,"",'Unit Types - Emission Rates'!#REF!)</f>
        <v>#REF!</v>
      </c>
      <c r="C2982" s="269" t="e">
        <f>IF('Unit Types - Emission Rates'!#REF!=0,"",'Unit Types - Emission Rates'!#REF!)</f>
        <v>#REF!</v>
      </c>
      <c r="D2982" s="269" t="e">
        <f>IF('Unit Types - Emission Rates'!#REF!=0,"",'Unit Types - Emission Rates'!#REF!)</f>
        <v>#REF!</v>
      </c>
      <c r="E2982" s="269" t="e">
        <f>IF('Unit Types - Emission Rates'!#REF!="","",'Unit Types - Emission Rates'!#REF!)</f>
        <v>#REF!</v>
      </c>
      <c r="F2982" s="269" t="e">
        <f>IF('Unit Types - Emission Rates'!#REF!="","",'Unit Types - Emission Rates'!#REF!)</f>
        <v>#REF!</v>
      </c>
      <c r="G2982" s="261"/>
      <c r="H2982" s="262"/>
      <c r="I2982" s="259"/>
    </row>
    <row r="2983" spans="1:9" x14ac:dyDescent="0.2">
      <c r="A2983" s="265" t="s">
        <v>433</v>
      </c>
      <c r="B2983" s="269" t="e">
        <f>IF('Unit Types - Emission Rates'!#REF!=0,"",'Unit Types - Emission Rates'!#REF!)</f>
        <v>#REF!</v>
      </c>
      <c r="C2983" s="269" t="e">
        <f>IF('Unit Types - Emission Rates'!#REF!=0,"",'Unit Types - Emission Rates'!#REF!)</f>
        <v>#REF!</v>
      </c>
      <c r="D2983" s="269" t="e">
        <f>IF('Unit Types - Emission Rates'!#REF!=0,"",'Unit Types - Emission Rates'!#REF!)</f>
        <v>#REF!</v>
      </c>
      <c r="E2983" s="269" t="e">
        <f>IF('Unit Types - Emission Rates'!#REF!="","",'Unit Types - Emission Rates'!#REF!)</f>
        <v>#REF!</v>
      </c>
      <c r="F2983" s="269" t="e">
        <f>IF('Unit Types - Emission Rates'!#REF!="","",'Unit Types - Emission Rates'!#REF!)</f>
        <v>#REF!</v>
      </c>
      <c r="G2983" s="261"/>
      <c r="H2983" s="262"/>
      <c r="I2983" s="259"/>
    </row>
    <row r="2984" spans="1:9" x14ac:dyDescent="0.2">
      <c r="A2984" s="265" t="s">
        <v>433</v>
      </c>
      <c r="B2984" s="269" t="e">
        <f>IF('Unit Types - Emission Rates'!#REF!=0,"",'Unit Types - Emission Rates'!#REF!)</f>
        <v>#REF!</v>
      </c>
      <c r="C2984" s="269" t="e">
        <f>IF('Unit Types - Emission Rates'!#REF!=0,"",'Unit Types - Emission Rates'!#REF!)</f>
        <v>#REF!</v>
      </c>
      <c r="D2984" s="269" t="e">
        <f>IF('Unit Types - Emission Rates'!#REF!=0,"",'Unit Types - Emission Rates'!#REF!)</f>
        <v>#REF!</v>
      </c>
      <c r="E2984" s="269" t="e">
        <f>IF('Unit Types - Emission Rates'!#REF!="","",'Unit Types - Emission Rates'!#REF!)</f>
        <v>#REF!</v>
      </c>
      <c r="F2984" s="269" t="e">
        <f>IF('Unit Types - Emission Rates'!#REF!="","",'Unit Types - Emission Rates'!#REF!)</f>
        <v>#REF!</v>
      </c>
      <c r="G2984" s="261"/>
      <c r="H2984" s="262"/>
      <c r="I2984" s="259"/>
    </row>
    <row r="2985" spans="1:9" x14ac:dyDescent="0.2">
      <c r="A2985" s="265" t="s">
        <v>433</v>
      </c>
      <c r="B2985" s="269" t="e">
        <f>IF('Unit Types - Emission Rates'!#REF!=0,"",'Unit Types - Emission Rates'!#REF!)</f>
        <v>#REF!</v>
      </c>
      <c r="C2985" s="269" t="e">
        <f>IF('Unit Types - Emission Rates'!#REF!=0,"",'Unit Types - Emission Rates'!#REF!)</f>
        <v>#REF!</v>
      </c>
      <c r="D2985" s="269" t="e">
        <f>IF('Unit Types - Emission Rates'!#REF!=0,"",'Unit Types - Emission Rates'!#REF!)</f>
        <v>#REF!</v>
      </c>
      <c r="E2985" s="269" t="e">
        <f>IF('Unit Types - Emission Rates'!#REF!="","",'Unit Types - Emission Rates'!#REF!)</f>
        <v>#REF!</v>
      </c>
      <c r="F2985" s="269" t="e">
        <f>IF('Unit Types - Emission Rates'!#REF!="","",'Unit Types - Emission Rates'!#REF!)</f>
        <v>#REF!</v>
      </c>
      <c r="G2985" s="261"/>
      <c r="H2985" s="262"/>
      <c r="I2985" s="259"/>
    </row>
    <row r="2986" spans="1:9" x14ac:dyDescent="0.2">
      <c r="A2986" s="265" t="s">
        <v>433</v>
      </c>
      <c r="B2986" s="269" t="e">
        <f>IF('Unit Types - Emission Rates'!#REF!=0,"",'Unit Types - Emission Rates'!#REF!)</f>
        <v>#REF!</v>
      </c>
      <c r="C2986" s="269" t="e">
        <f>IF('Unit Types - Emission Rates'!#REF!=0,"",'Unit Types - Emission Rates'!#REF!)</f>
        <v>#REF!</v>
      </c>
      <c r="D2986" s="269" t="e">
        <f>IF('Unit Types - Emission Rates'!#REF!=0,"",'Unit Types - Emission Rates'!#REF!)</f>
        <v>#REF!</v>
      </c>
      <c r="E2986" s="269" t="e">
        <f>IF('Unit Types - Emission Rates'!#REF!="","",'Unit Types - Emission Rates'!#REF!)</f>
        <v>#REF!</v>
      </c>
      <c r="F2986" s="269" t="e">
        <f>IF('Unit Types - Emission Rates'!#REF!="","",'Unit Types - Emission Rates'!#REF!)</f>
        <v>#REF!</v>
      </c>
      <c r="G2986" s="261"/>
      <c r="H2986" s="262"/>
      <c r="I2986" s="259"/>
    </row>
    <row r="2987" spans="1:9" x14ac:dyDescent="0.2">
      <c r="A2987" s="265" t="s">
        <v>433</v>
      </c>
      <c r="B2987" s="269" t="e">
        <f>IF('Unit Types - Emission Rates'!#REF!=0,"",'Unit Types - Emission Rates'!#REF!)</f>
        <v>#REF!</v>
      </c>
      <c r="C2987" s="269" t="e">
        <f>IF('Unit Types - Emission Rates'!#REF!=0,"",'Unit Types - Emission Rates'!#REF!)</f>
        <v>#REF!</v>
      </c>
      <c r="D2987" s="269" t="e">
        <f>IF('Unit Types - Emission Rates'!#REF!=0,"",'Unit Types - Emission Rates'!#REF!)</f>
        <v>#REF!</v>
      </c>
      <c r="E2987" s="269" t="e">
        <f>IF('Unit Types - Emission Rates'!#REF!="","",'Unit Types - Emission Rates'!#REF!)</f>
        <v>#REF!</v>
      </c>
      <c r="F2987" s="269" t="e">
        <f>IF('Unit Types - Emission Rates'!#REF!="","",'Unit Types - Emission Rates'!#REF!)</f>
        <v>#REF!</v>
      </c>
      <c r="G2987" s="261"/>
      <c r="H2987" s="262"/>
      <c r="I2987" s="259"/>
    </row>
    <row r="2988" spans="1:9" x14ac:dyDescent="0.2">
      <c r="A2988" s="265" t="s">
        <v>433</v>
      </c>
      <c r="B2988" s="269" t="e">
        <f>IF('Unit Types - Emission Rates'!#REF!=0,"",'Unit Types - Emission Rates'!#REF!)</f>
        <v>#REF!</v>
      </c>
      <c r="C2988" s="269" t="e">
        <f>IF('Unit Types - Emission Rates'!#REF!=0,"",'Unit Types - Emission Rates'!#REF!)</f>
        <v>#REF!</v>
      </c>
      <c r="D2988" s="269" t="e">
        <f>IF('Unit Types - Emission Rates'!#REF!=0,"",'Unit Types - Emission Rates'!#REF!)</f>
        <v>#REF!</v>
      </c>
      <c r="E2988" s="269" t="e">
        <f>IF('Unit Types - Emission Rates'!#REF!="","",'Unit Types - Emission Rates'!#REF!)</f>
        <v>#REF!</v>
      </c>
      <c r="F2988" s="269" t="e">
        <f>IF('Unit Types - Emission Rates'!#REF!="","",'Unit Types - Emission Rates'!#REF!)</f>
        <v>#REF!</v>
      </c>
      <c r="G2988" s="261"/>
      <c r="H2988" s="262"/>
      <c r="I2988" s="259"/>
    </row>
    <row r="2989" spans="1:9" x14ac:dyDescent="0.2">
      <c r="A2989" s="265" t="s">
        <v>433</v>
      </c>
      <c r="B2989" s="269" t="e">
        <f>IF('Unit Types - Emission Rates'!#REF!=0,"",'Unit Types - Emission Rates'!#REF!)</f>
        <v>#REF!</v>
      </c>
      <c r="C2989" s="269" t="e">
        <f>IF('Unit Types - Emission Rates'!#REF!=0,"",'Unit Types - Emission Rates'!#REF!)</f>
        <v>#REF!</v>
      </c>
      <c r="D2989" s="269" t="e">
        <f>IF('Unit Types - Emission Rates'!#REF!=0,"",'Unit Types - Emission Rates'!#REF!)</f>
        <v>#REF!</v>
      </c>
      <c r="E2989" s="269" t="e">
        <f>IF('Unit Types - Emission Rates'!#REF!="","",'Unit Types - Emission Rates'!#REF!)</f>
        <v>#REF!</v>
      </c>
      <c r="F2989" s="269" t="e">
        <f>IF('Unit Types - Emission Rates'!#REF!="","",'Unit Types - Emission Rates'!#REF!)</f>
        <v>#REF!</v>
      </c>
      <c r="G2989" s="261"/>
      <c r="H2989" s="262"/>
      <c r="I2989" s="259"/>
    </row>
    <row r="2990" spans="1:9" x14ac:dyDescent="0.2">
      <c r="A2990" s="265" t="s">
        <v>433</v>
      </c>
      <c r="B2990" s="269" t="e">
        <f>IF('Unit Types - Emission Rates'!#REF!=0,"",'Unit Types - Emission Rates'!#REF!)</f>
        <v>#REF!</v>
      </c>
      <c r="C2990" s="269" t="e">
        <f>IF('Unit Types - Emission Rates'!#REF!=0,"",'Unit Types - Emission Rates'!#REF!)</f>
        <v>#REF!</v>
      </c>
      <c r="D2990" s="269" t="e">
        <f>IF('Unit Types - Emission Rates'!#REF!=0,"",'Unit Types - Emission Rates'!#REF!)</f>
        <v>#REF!</v>
      </c>
      <c r="E2990" s="269" t="e">
        <f>IF('Unit Types - Emission Rates'!#REF!="","",'Unit Types - Emission Rates'!#REF!)</f>
        <v>#REF!</v>
      </c>
      <c r="F2990" s="269" t="e">
        <f>IF('Unit Types - Emission Rates'!#REF!="","",'Unit Types - Emission Rates'!#REF!)</f>
        <v>#REF!</v>
      </c>
      <c r="G2990" s="261"/>
      <c r="H2990" s="262"/>
      <c r="I2990" s="259"/>
    </row>
    <row r="2991" spans="1:9" x14ac:dyDescent="0.2">
      <c r="A2991" s="265" t="s">
        <v>433</v>
      </c>
      <c r="B2991" s="269" t="e">
        <f>IF('Unit Types - Emission Rates'!#REF!=0,"",'Unit Types - Emission Rates'!#REF!)</f>
        <v>#REF!</v>
      </c>
      <c r="C2991" s="269" t="e">
        <f>IF('Unit Types - Emission Rates'!#REF!=0,"",'Unit Types - Emission Rates'!#REF!)</f>
        <v>#REF!</v>
      </c>
      <c r="D2991" s="269" t="e">
        <f>IF('Unit Types - Emission Rates'!#REF!=0,"",'Unit Types - Emission Rates'!#REF!)</f>
        <v>#REF!</v>
      </c>
      <c r="E2991" s="269" t="e">
        <f>IF('Unit Types - Emission Rates'!#REF!="","",'Unit Types - Emission Rates'!#REF!)</f>
        <v>#REF!</v>
      </c>
      <c r="F2991" s="269" t="e">
        <f>IF('Unit Types - Emission Rates'!#REF!="","",'Unit Types - Emission Rates'!#REF!)</f>
        <v>#REF!</v>
      </c>
      <c r="G2991" s="261"/>
      <c r="H2991" s="262"/>
      <c r="I2991" s="259"/>
    </row>
    <row r="2992" spans="1:9" x14ac:dyDescent="0.2">
      <c r="A2992" s="265" t="s">
        <v>433</v>
      </c>
      <c r="B2992" s="269" t="e">
        <f>IF('Unit Types - Emission Rates'!#REF!=0,"",'Unit Types - Emission Rates'!#REF!)</f>
        <v>#REF!</v>
      </c>
      <c r="C2992" s="269" t="e">
        <f>IF('Unit Types - Emission Rates'!#REF!=0,"",'Unit Types - Emission Rates'!#REF!)</f>
        <v>#REF!</v>
      </c>
      <c r="D2992" s="269" t="e">
        <f>IF('Unit Types - Emission Rates'!#REF!=0,"",'Unit Types - Emission Rates'!#REF!)</f>
        <v>#REF!</v>
      </c>
      <c r="E2992" s="269" t="e">
        <f>IF('Unit Types - Emission Rates'!#REF!="","",'Unit Types - Emission Rates'!#REF!)</f>
        <v>#REF!</v>
      </c>
      <c r="F2992" s="269" t="e">
        <f>IF('Unit Types - Emission Rates'!#REF!="","",'Unit Types - Emission Rates'!#REF!)</f>
        <v>#REF!</v>
      </c>
      <c r="G2992" s="261"/>
      <c r="H2992" s="262"/>
      <c r="I2992" s="259"/>
    </row>
    <row r="2993" spans="1:9" x14ac:dyDescent="0.2">
      <c r="A2993" s="265" t="s">
        <v>433</v>
      </c>
      <c r="B2993" s="269" t="e">
        <f>IF('Unit Types - Emission Rates'!#REF!=0,"",'Unit Types - Emission Rates'!#REF!)</f>
        <v>#REF!</v>
      </c>
      <c r="C2993" s="269" t="e">
        <f>IF('Unit Types - Emission Rates'!#REF!=0,"",'Unit Types - Emission Rates'!#REF!)</f>
        <v>#REF!</v>
      </c>
      <c r="D2993" s="269" t="e">
        <f>IF('Unit Types - Emission Rates'!#REF!=0,"",'Unit Types - Emission Rates'!#REF!)</f>
        <v>#REF!</v>
      </c>
      <c r="E2993" s="269" t="e">
        <f>IF('Unit Types - Emission Rates'!#REF!="","",'Unit Types - Emission Rates'!#REF!)</f>
        <v>#REF!</v>
      </c>
      <c r="F2993" s="269" t="e">
        <f>IF('Unit Types - Emission Rates'!#REF!="","",'Unit Types - Emission Rates'!#REF!)</f>
        <v>#REF!</v>
      </c>
      <c r="G2993" s="261"/>
      <c r="H2993" s="262"/>
      <c r="I2993" s="259"/>
    </row>
    <row r="2994" spans="1:9" x14ac:dyDescent="0.2">
      <c r="A2994" s="265" t="s">
        <v>433</v>
      </c>
      <c r="B2994" s="269" t="e">
        <f>IF('Unit Types - Emission Rates'!#REF!=0,"",'Unit Types - Emission Rates'!#REF!)</f>
        <v>#REF!</v>
      </c>
      <c r="C2994" s="269" t="e">
        <f>IF('Unit Types - Emission Rates'!#REF!=0,"",'Unit Types - Emission Rates'!#REF!)</f>
        <v>#REF!</v>
      </c>
      <c r="D2994" s="269" t="e">
        <f>IF('Unit Types - Emission Rates'!#REF!=0,"",'Unit Types - Emission Rates'!#REF!)</f>
        <v>#REF!</v>
      </c>
      <c r="E2994" s="269" t="e">
        <f>IF('Unit Types - Emission Rates'!#REF!="","",'Unit Types - Emission Rates'!#REF!)</f>
        <v>#REF!</v>
      </c>
      <c r="F2994" s="269" t="e">
        <f>IF('Unit Types - Emission Rates'!#REF!="","",'Unit Types - Emission Rates'!#REF!)</f>
        <v>#REF!</v>
      </c>
      <c r="G2994" s="261"/>
      <c r="H2994" s="262"/>
      <c r="I2994" s="259"/>
    </row>
    <row r="2995" spans="1:9" x14ac:dyDescent="0.2">
      <c r="A2995" s="265" t="s">
        <v>433</v>
      </c>
      <c r="B2995" s="269" t="e">
        <f>IF('Unit Types - Emission Rates'!#REF!=0,"",'Unit Types - Emission Rates'!#REF!)</f>
        <v>#REF!</v>
      </c>
      <c r="C2995" s="269" t="e">
        <f>IF('Unit Types - Emission Rates'!#REF!=0,"",'Unit Types - Emission Rates'!#REF!)</f>
        <v>#REF!</v>
      </c>
      <c r="D2995" s="269" t="e">
        <f>IF('Unit Types - Emission Rates'!#REF!=0,"",'Unit Types - Emission Rates'!#REF!)</f>
        <v>#REF!</v>
      </c>
      <c r="E2995" s="269" t="e">
        <f>IF('Unit Types - Emission Rates'!#REF!="","",'Unit Types - Emission Rates'!#REF!)</f>
        <v>#REF!</v>
      </c>
      <c r="F2995" s="269" t="e">
        <f>IF('Unit Types - Emission Rates'!#REF!="","",'Unit Types - Emission Rates'!#REF!)</f>
        <v>#REF!</v>
      </c>
      <c r="G2995" s="261"/>
      <c r="H2995" s="262"/>
      <c r="I2995" s="259"/>
    </row>
    <row r="2996" spans="1:9" x14ac:dyDescent="0.2">
      <c r="A2996" s="265" t="s">
        <v>433</v>
      </c>
      <c r="B2996" s="269" t="e">
        <f>IF('Unit Types - Emission Rates'!#REF!=0,"",'Unit Types - Emission Rates'!#REF!)</f>
        <v>#REF!</v>
      </c>
      <c r="C2996" s="269" t="e">
        <f>IF('Unit Types - Emission Rates'!#REF!=0,"",'Unit Types - Emission Rates'!#REF!)</f>
        <v>#REF!</v>
      </c>
      <c r="D2996" s="269" t="e">
        <f>IF('Unit Types - Emission Rates'!#REF!=0,"",'Unit Types - Emission Rates'!#REF!)</f>
        <v>#REF!</v>
      </c>
      <c r="E2996" s="269" t="e">
        <f>IF('Unit Types - Emission Rates'!#REF!="","",'Unit Types - Emission Rates'!#REF!)</f>
        <v>#REF!</v>
      </c>
      <c r="F2996" s="269" t="e">
        <f>IF('Unit Types - Emission Rates'!#REF!="","",'Unit Types - Emission Rates'!#REF!)</f>
        <v>#REF!</v>
      </c>
      <c r="G2996" s="261"/>
      <c r="H2996" s="262"/>
      <c r="I2996" s="259"/>
    </row>
    <row r="2997" spans="1:9" x14ac:dyDescent="0.2">
      <c r="A2997" s="265" t="s">
        <v>433</v>
      </c>
      <c r="B2997" s="269" t="e">
        <f>IF('Unit Types - Emission Rates'!#REF!=0,"",'Unit Types - Emission Rates'!#REF!)</f>
        <v>#REF!</v>
      </c>
      <c r="C2997" s="269" t="e">
        <f>IF('Unit Types - Emission Rates'!#REF!=0,"",'Unit Types - Emission Rates'!#REF!)</f>
        <v>#REF!</v>
      </c>
      <c r="D2997" s="269" t="e">
        <f>IF('Unit Types - Emission Rates'!#REF!=0,"",'Unit Types - Emission Rates'!#REF!)</f>
        <v>#REF!</v>
      </c>
      <c r="E2997" s="269" t="e">
        <f>IF('Unit Types - Emission Rates'!#REF!="","",'Unit Types - Emission Rates'!#REF!)</f>
        <v>#REF!</v>
      </c>
      <c r="F2997" s="269" t="e">
        <f>IF('Unit Types - Emission Rates'!#REF!="","",'Unit Types - Emission Rates'!#REF!)</f>
        <v>#REF!</v>
      </c>
      <c r="G2997" s="261"/>
      <c r="H2997" s="262"/>
      <c r="I2997" s="259"/>
    </row>
    <row r="2998" spans="1:9" x14ac:dyDescent="0.2">
      <c r="A2998" s="265" t="s">
        <v>433</v>
      </c>
      <c r="B2998" s="269" t="e">
        <f>IF('Unit Types - Emission Rates'!#REF!=0,"",'Unit Types - Emission Rates'!#REF!)</f>
        <v>#REF!</v>
      </c>
      <c r="C2998" s="269" t="e">
        <f>IF('Unit Types - Emission Rates'!#REF!=0,"",'Unit Types - Emission Rates'!#REF!)</f>
        <v>#REF!</v>
      </c>
      <c r="D2998" s="269" t="e">
        <f>IF('Unit Types - Emission Rates'!#REF!=0,"",'Unit Types - Emission Rates'!#REF!)</f>
        <v>#REF!</v>
      </c>
      <c r="E2998" s="269" t="e">
        <f>IF('Unit Types - Emission Rates'!#REF!="","",'Unit Types - Emission Rates'!#REF!)</f>
        <v>#REF!</v>
      </c>
      <c r="F2998" s="269" t="e">
        <f>IF('Unit Types - Emission Rates'!#REF!="","",'Unit Types - Emission Rates'!#REF!)</f>
        <v>#REF!</v>
      </c>
      <c r="G2998" s="261"/>
      <c r="H2998" s="262"/>
      <c r="I2998" s="259"/>
    </row>
    <row r="2999" spans="1:9" x14ac:dyDescent="0.2">
      <c r="A2999" s="265" t="s">
        <v>433</v>
      </c>
      <c r="B2999" s="269" t="e">
        <f>IF('Unit Types - Emission Rates'!#REF!=0,"",'Unit Types - Emission Rates'!#REF!)</f>
        <v>#REF!</v>
      </c>
      <c r="C2999" s="269" t="e">
        <f>IF('Unit Types - Emission Rates'!#REF!=0,"",'Unit Types - Emission Rates'!#REF!)</f>
        <v>#REF!</v>
      </c>
      <c r="D2999" s="269" t="e">
        <f>IF('Unit Types - Emission Rates'!#REF!=0,"",'Unit Types - Emission Rates'!#REF!)</f>
        <v>#REF!</v>
      </c>
      <c r="E2999" s="269" t="e">
        <f>IF('Unit Types - Emission Rates'!#REF!="","",'Unit Types - Emission Rates'!#REF!)</f>
        <v>#REF!</v>
      </c>
      <c r="F2999" s="269" t="e">
        <f>IF('Unit Types - Emission Rates'!#REF!="","",'Unit Types - Emission Rates'!#REF!)</f>
        <v>#REF!</v>
      </c>
      <c r="G2999" s="261"/>
      <c r="H2999" s="262"/>
      <c r="I2999" s="259"/>
    </row>
    <row r="3000" spans="1:9" x14ac:dyDescent="0.2">
      <c r="A3000" s="265" t="s">
        <v>433</v>
      </c>
      <c r="B3000" s="269" t="e">
        <f>IF('Unit Types - Emission Rates'!#REF!=0,"",'Unit Types - Emission Rates'!#REF!)</f>
        <v>#REF!</v>
      </c>
      <c r="C3000" s="269" t="e">
        <f>IF('Unit Types - Emission Rates'!#REF!=0,"",'Unit Types - Emission Rates'!#REF!)</f>
        <v>#REF!</v>
      </c>
      <c r="D3000" s="269" t="e">
        <f>IF('Unit Types - Emission Rates'!#REF!=0,"",'Unit Types - Emission Rates'!#REF!)</f>
        <v>#REF!</v>
      </c>
      <c r="E3000" s="269" t="e">
        <f>IF('Unit Types - Emission Rates'!#REF!="","",'Unit Types - Emission Rates'!#REF!)</f>
        <v>#REF!</v>
      </c>
      <c r="F3000" s="269" t="e">
        <f>IF('Unit Types - Emission Rates'!#REF!="","",'Unit Types - Emission Rates'!#REF!)</f>
        <v>#REF!</v>
      </c>
      <c r="G3000" s="261"/>
      <c r="H3000" s="262"/>
      <c r="I3000" s="259"/>
    </row>
    <row r="3001" spans="1:9" x14ac:dyDescent="0.2">
      <c r="A3001" s="265" t="s">
        <v>433</v>
      </c>
      <c r="B3001" s="269" t="e">
        <f>IF('Unit Types - Emission Rates'!#REF!=0,"",'Unit Types - Emission Rates'!#REF!)</f>
        <v>#REF!</v>
      </c>
      <c r="C3001" s="269" t="e">
        <f>IF('Unit Types - Emission Rates'!#REF!=0,"",'Unit Types - Emission Rates'!#REF!)</f>
        <v>#REF!</v>
      </c>
      <c r="D3001" s="269" t="e">
        <f>IF('Unit Types - Emission Rates'!#REF!=0,"",'Unit Types - Emission Rates'!#REF!)</f>
        <v>#REF!</v>
      </c>
      <c r="E3001" s="269" t="e">
        <f>IF('Unit Types - Emission Rates'!#REF!="","",'Unit Types - Emission Rates'!#REF!)</f>
        <v>#REF!</v>
      </c>
      <c r="F3001" s="269" t="e">
        <f>IF('Unit Types - Emission Rates'!#REF!="","",'Unit Types - Emission Rates'!#REF!)</f>
        <v>#REF!</v>
      </c>
      <c r="G3001" s="261"/>
      <c r="H3001" s="262"/>
      <c r="I3001" s="259"/>
    </row>
    <row r="3002" spans="1:9" x14ac:dyDescent="0.2">
      <c r="A3002" s="265" t="s">
        <v>433</v>
      </c>
      <c r="B3002" s="269" t="e">
        <f>IF('Unit Types - Emission Rates'!#REF!=0,"",'Unit Types - Emission Rates'!#REF!)</f>
        <v>#REF!</v>
      </c>
      <c r="C3002" s="269" t="e">
        <f>IF('Unit Types - Emission Rates'!#REF!=0,"",'Unit Types - Emission Rates'!#REF!)</f>
        <v>#REF!</v>
      </c>
      <c r="D3002" s="269" t="e">
        <f>IF('Unit Types - Emission Rates'!#REF!=0,"",'Unit Types - Emission Rates'!#REF!)</f>
        <v>#REF!</v>
      </c>
      <c r="E3002" s="269" t="e">
        <f>IF('Unit Types - Emission Rates'!#REF!="","",'Unit Types - Emission Rates'!#REF!)</f>
        <v>#REF!</v>
      </c>
      <c r="F3002" s="269" t="e">
        <f>IF('Unit Types - Emission Rates'!#REF!="","",'Unit Types - Emission Rates'!#REF!)</f>
        <v>#REF!</v>
      </c>
      <c r="G3002" s="261"/>
      <c r="H3002" s="262"/>
      <c r="I3002" s="259"/>
    </row>
    <row r="3003" spans="1:9" x14ac:dyDescent="0.2">
      <c r="A3003" s="265" t="s">
        <v>433</v>
      </c>
      <c r="B3003" s="269" t="e">
        <f>IF('Unit Types - Emission Rates'!#REF!=0,"",'Unit Types - Emission Rates'!#REF!)</f>
        <v>#REF!</v>
      </c>
      <c r="C3003" s="269" t="e">
        <f>IF('Unit Types - Emission Rates'!#REF!=0,"",'Unit Types - Emission Rates'!#REF!)</f>
        <v>#REF!</v>
      </c>
      <c r="D3003" s="269" t="e">
        <f>IF('Unit Types - Emission Rates'!#REF!=0,"",'Unit Types - Emission Rates'!#REF!)</f>
        <v>#REF!</v>
      </c>
      <c r="E3003" s="269" t="e">
        <f>IF('Unit Types - Emission Rates'!#REF!="","",'Unit Types - Emission Rates'!#REF!)</f>
        <v>#REF!</v>
      </c>
      <c r="F3003" s="269" t="e">
        <f>IF('Unit Types - Emission Rates'!#REF!="","",'Unit Types - Emission Rates'!#REF!)</f>
        <v>#REF!</v>
      </c>
      <c r="G3003" s="261"/>
      <c r="H3003" s="262"/>
      <c r="I3003" s="259"/>
    </row>
    <row r="3004" spans="1:9" x14ac:dyDescent="0.2">
      <c r="A3004" s="265" t="s">
        <v>433</v>
      </c>
      <c r="B3004" s="269" t="e">
        <f>IF('Unit Types - Emission Rates'!#REF!=0,"",'Unit Types - Emission Rates'!#REF!)</f>
        <v>#REF!</v>
      </c>
      <c r="C3004" s="269" t="e">
        <f>IF('Unit Types - Emission Rates'!#REF!=0,"",'Unit Types - Emission Rates'!#REF!)</f>
        <v>#REF!</v>
      </c>
      <c r="D3004" s="269" t="e">
        <f>IF('Unit Types - Emission Rates'!#REF!=0,"",'Unit Types - Emission Rates'!#REF!)</f>
        <v>#REF!</v>
      </c>
      <c r="E3004" s="269" t="e">
        <f>IF('Unit Types - Emission Rates'!#REF!="","",'Unit Types - Emission Rates'!#REF!)</f>
        <v>#REF!</v>
      </c>
      <c r="F3004" s="269" t="e">
        <f>IF('Unit Types - Emission Rates'!#REF!="","",'Unit Types - Emission Rates'!#REF!)</f>
        <v>#REF!</v>
      </c>
      <c r="G3004" s="261"/>
      <c r="H3004" s="262"/>
      <c r="I3004" s="259"/>
    </row>
    <row r="3005" spans="1:9" x14ac:dyDescent="0.2">
      <c r="A3005" s="265" t="s">
        <v>433</v>
      </c>
      <c r="B3005" s="269" t="e">
        <f>IF('Unit Types - Emission Rates'!#REF!=0,"",'Unit Types - Emission Rates'!#REF!)</f>
        <v>#REF!</v>
      </c>
      <c r="C3005" s="269" t="e">
        <f>IF('Unit Types - Emission Rates'!#REF!=0,"",'Unit Types - Emission Rates'!#REF!)</f>
        <v>#REF!</v>
      </c>
      <c r="D3005" s="269" t="e">
        <f>IF('Unit Types - Emission Rates'!#REF!=0,"",'Unit Types - Emission Rates'!#REF!)</f>
        <v>#REF!</v>
      </c>
      <c r="E3005" s="269" t="e">
        <f>IF('Unit Types - Emission Rates'!#REF!="","",'Unit Types - Emission Rates'!#REF!)</f>
        <v>#REF!</v>
      </c>
      <c r="F3005" s="269" t="e">
        <f>IF('Unit Types - Emission Rates'!#REF!="","",'Unit Types - Emission Rates'!#REF!)</f>
        <v>#REF!</v>
      </c>
      <c r="G3005" s="261"/>
      <c r="H3005" s="262"/>
      <c r="I3005" s="259"/>
    </row>
    <row r="3006" spans="1:9" x14ac:dyDescent="0.2">
      <c r="A3006" s="265" t="s">
        <v>433</v>
      </c>
      <c r="B3006" s="269" t="e">
        <f>IF('Unit Types - Emission Rates'!#REF!=0,"",'Unit Types - Emission Rates'!#REF!)</f>
        <v>#REF!</v>
      </c>
      <c r="C3006" s="269" t="e">
        <f>IF('Unit Types - Emission Rates'!#REF!=0,"",'Unit Types - Emission Rates'!#REF!)</f>
        <v>#REF!</v>
      </c>
      <c r="D3006" s="269" t="e">
        <f>IF('Unit Types - Emission Rates'!#REF!=0,"",'Unit Types - Emission Rates'!#REF!)</f>
        <v>#REF!</v>
      </c>
      <c r="E3006" s="269" t="e">
        <f>IF('Unit Types - Emission Rates'!#REF!="","",'Unit Types - Emission Rates'!#REF!)</f>
        <v>#REF!</v>
      </c>
      <c r="F3006" s="269" t="e">
        <f>IF('Unit Types - Emission Rates'!#REF!="","",'Unit Types - Emission Rates'!#REF!)</f>
        <v>#REF!</v>
      </c>
      <c r="G3006" s="261"/>
      <c r="H3006" s="262"/>
      <c r="I3006" s="259"/>
    </row>
    <row r="3007" spans="1:9" x14ac:dyDescent="0.2">
      <c r="A3007" s="265" t="s">
        <v>433</v>
      </c>
      <c r="B3007" s="269" t="e">
        <f>IF('Unit Types - Emission Rates'!#REF!=0,"",'Unit Types - Emission Rates'!#REF!)</f>
        <v>#REF!</v>
      </c>
      <c r="C3007" s="269" t="e">
        <f>IF('Unit Types - Emission Rates'!#REF!=0,"",'Unit Types - Emission Rates'!#REF!)</f>
        <v>#REF!</v>
      </c>
      <c r="D3007" s="269" t="e">
        <f>IF('Unit Types - Emission Rates'!#REF!=0,"",'Unit Types - Emission Rates'!#REF!)</f>
        <v>#REF!</v>
      </c>
      <c r="E3007" s="269" t="e">
        <f>IF('Unit Types - Emission Rates'!#REF!="","",'Unit Types - Emission Rates'!#REF!)</f>
        <v>#REF!</v>
      </c>
      <c r="F3007" s="269" t="e">
        <f>IF('Unit Types - Emission Rates'!#REF!="","",'Unit Types - Emission Rates'!#REF!)</f>
        <v>#REF!</v>
      </c>
      <c r="G3007" s="261"/>
      <c r="H3007" s="262"/>
      <c r="I3007" s="259"/>
    </row>
    <row r="3008" spans="1:9" x14ac:dyDescent="0.2">
      <c r="A3008" s="265" t="s">
        <v>433</v>
      </c>
      <c r="B3008" s="269" t="e">
        <f>IF('Unit Types - Emission Rates'!#REF!=0,"",'Unit Types - Emission Rates'!#REF!)</f>
        <v>#REF!</v>
      </c>
      <c r="C3008" s="269" t="e">
        <f>IF('Unit Types - Emission Rates'!#REF!=0,"",'Unit Types - Emission Rates'!#REF!)</f>
        <v>#REF!</v>
      </c>
      <c r="D3008" s="269" t="e">
        <f>IF('Unit Types - Emission Rates'!#REF!=0,"",'Unit Types - Emission Rates'!#REF!)</f>
        <v>#REF!</v>
      </c>
      <c r="E3008" s="269" t="e">
        <f>IF('Unit Types - Emission Rates'!#REF!="","",'Unit Types - Emission Rates'!#REF!)</f>
        <v>#REF!</v>
      </c>
      <c r="F3008" s="269" t="e">
        <f>IF('Unit Types - Emission Rates'!#REF!="","",'Unit Types - Emission Rates'!#REF!)</f>
        <v>#REF!</v>
      </c>
      <c r="G3008" s="261"/>
      <c r="H3008" s="262"/>
      <c r="I3008" s="259"/>
    </row>
    <row r="3009" spans="1:9" x14ac:dyDescent="0.2">
      <c r="A3009" s="265" t="s">
        <v>433</v>
      </c>
      <c r="B3009" s="269" t="e">
        <f>IF('Unit Types - Emission Rates'!#REF!=0,"",'Unit Types - Emission Rates'!#REF!)</f>
        <v>#REF!</v>
      </c>
      <c r="C3009" s="269" t="e">
        <f>IF('Unit Types - Emission Rates'!#REF!=0,"",'Unit Types - Emission Rates'!#REF!)</f>
        <v>#REF!</v>
      </c>
      <c r="D3009" s="269" t="e">
        <f>IF('Unit Types - Emission Rates'!#REF!=0,"",'Unit Types - Emission Rates'!#REF!)</f>
        <v>#REF!</v>
      </c>
      <c r="E3009" s="269" t="e">
        <f>IF('Unit Types - Emission Rates'!#REF!="","",'Unit Types - Emission Rates'!#REF!)</f>
        <v>#REF!</v>
      </c>
      <c r="F3009" s="269" t="e">
        <f>IF('Unit Types - Emission Rates'!#REF!="","",'Unit Types - Emission Rates'!#REF!)</f>
        <v>#REF!</v>
      </c>
      <c r="G3009" s="261"/>
      <c r="H3009" s="262"/>
      <c r="I3009" s="259"/>
    </row>
    <row r="3010" spans="1:9" x14ac:dyDescent="0.2">
      <c r="A3010" s="265" t="s">
        <v>433</v>
      </c>
      <c r="B3010" s="269" t="e">
        <f>IF('Unit Types - Emission Rates'!#REF!=0,"",'Unit Types - Emission Rates'!#REF!)</f>
        <v>#REF!</v>
      </c>
      <c r="C3010" s="269" t="e">
        <f>IF('Unit Types - Emission Rates'!#REF!=0,"",'Unit Types - Emission Rates'!#REF!)</f>
        <v>#REF!</v>
      </c>
      <c r="D3010" s="269" t="e">
        <f>IF('Unit Types - Emission Rates'!#REF!=0,"",'Unit Types - Emission Rates'!#REF!)</f>
        <v>#REF!</v>
      </c>
      <c r="E3010" s="269" t="e">
        <f>IF('Unit Types - Emission Rates'!#REF!="","",'Unit Types - Emission Rates'!#REF!)</f>
        <v>#REF!</v>
      </c>
      <c r="F3010" s="269" t="e">
        <f>IF('Unit Types - Emission Rates'!#REF!="","",'Unit Types - Emission Rates'!#REF!)</f>
        <v>#REF!</v>
      </c>
      <c r="G3010" s="261"/>
      <c r="H3010" s="262"/>
      <c r="I3010" s="259"/>
    </row>
    <row r="3011" spans="1:9" x14ac:dyDescent="0.2">
      <c r="A3011" s="265" t="s">
        <v>433</v>
      </c>
      <c r="B3011" s="269" t="e">
        <f>IF('Unit Types - Emission Rates'!#REF!=0,"",'Unit Types - Emission Rates'!#REF!)</f>
        <v>#REF!</v>
      </c>
      <c r="C3011" s="269" t="e">
        <f>IF('Unit Types - Emission Rates'!#REF!=0,"",'Unit Types - Emission Rates'!#REF!)</f>
        <v>#REF!</v>
      </c>
      <c r="D3011" s="269" t="e">
        <f>IF('Unit Types - Emission Rates'!#REF!=0,"",'Unit Types - Emission Rates'!#REF!)</f>
        <v>#REF!</v>
      </c>
      <c r="E3011" s="269" t="e">
        <f>IF('Unit Types - Emission Rates'!#REF!="","",'Unit Types - Emission Rates'!#REF!)</f>
        <v>#REF!</v>
      </c>
      <c r="F3011" s="269" t="e">
        <f>IF('Unit Types - Emission Rates'!#REF!="","",'Unit Types - Emission Rates'!#REF!)</f>
        <v>#REF!</v>
      </c>
      <c r="G3011" s="261"/>
      <c r="H3011" s="262"/>
      <c r="I3011" s="259"/>
    </row>
    <row r="3012" spans="1:9" x14ac:dyDescent="0.2">
      <c r="A3012" s="265" t="s">
        <v>433</v>
      </c>
      <c r="B3012" s="269" t="e">
        <f>IF('Unit Types - Emission Rates'!#REF!=0,"",'Unit Types - Emission Rates'!#REF!)</f>
        <v>#REF!</v>
      </c>
      <c r="C3012" s="269" t="e">
        <f>IF('Unit Types - Emission Rates'!#REF!=0,"",'Unit Types - Emission Rates'!#REF!)</f>
        <v>#REF!</v>
      </c>
      <c r="D3012" s="269" t="e">
        <f>IF('Unit Types - Emission Rates'!#REF!=0,"",'Unit Types - Emission Rates'!#REF!)</f>
        <v>#REF!</v>
      </c>
      <c r="E3012" s="269" t="e">
        <f>IF('Unit Types - Emission Rates'!#REF!="","",'Unit Types - Emission Rates'!#REF!)</f>
        <v>#REF!</v>
      </c>
      <c r="F3012" s="269" t="e">
        <f>IF('Unit Types - Emission Rates'!#REF!="","",'Unit Types - Emission Rates'!#REF!)</f>
        <v>#REF!</v>
      </c>
      <c r="G3012" s="261"/>
      <c r="H3012" s="262"/>
      <c r="I3012" s="259"/>
    </row>
    <row r="3013" spans="1:9" x14ac:dyDescent="0.2">
      <c r="A3013" s="265" t="s">
        <v>433</v>
      </c>
      <c r="B3013" s="269" t="e">
        <f>IF('Unit Types - Emission Rates'!#REF!=0,"",'Unit Types - Emission Rates'!#REF!)</f>
        <v>#REF!</v>
      </c>
      <c r="C3013" s="269" t="e">
        <f>IF('Unit Types - Emission Rates'!#REF!=0,"",'Unit Types - Emission Rates'!#REF!)</f>
        <v>#REF!</v>
      </c>
      <c r="D3013" s="269" t="e">
        <f>IF('Unit Types - Emission Rates'!#REF!=0,"",'Unit Types - Emission Rates'!#REF!)</f>
        <v>#REF!</v>
      </c>
      <c r="E3013" s="269" t="e">
        <f>IF('Unit Types - Emission Rates'!#REF!="","",'Unit Types - Emission Rates'!#REF!)</f>
        <v>#REF!</v>
      </c>
      <c r="F3013" s="269" t="e">
        <f>IF('Unit Types - Emission Rates'!#REF!="","",'Unit Types - Emission Rates'!#REF!)</f>
        <v>#REF!</v>
      </c>
      <c r="G3013" s="261"/>
      <c r="H3013" s="262"/>
      <c r="I3013" s="259"/>
    </row>
    <row r="3014" spans="1:9" x14ac:dyDescent="0.2">
      <c r="A3014" s="265" t="s">
        <v>433</v>
      </c>
      <c r="B3014" s="269" t="e">
        <f>IF('Unit Types - Emission Rates'!#REF!=0,"",'Unit Types - Emission Rates'!#REF!)</f>
        <v>#REF!</v>
      </c>
      <c r="C3014" s="269" t="e">
        <f>IF('Unit Types - Emission Rates'!#REF!=0,"",'Unit Types - Emission Rates'!#REF!)</f>
        <v>#REF!</v>
      </c>
      <c r="D3014" s="269" t="e">
        <f>IF('Unit Types - Emission Rates'!#REF!=0,"",'Unit Types - Emission Rates'!#REF!)</f>
        <v>#REF!</v>
      </c>
      <c r="E3014" s="269" t="e">
        <f>IF('Unit Types - Emission Rates'!#REF!="","",'Unit Types - Emission Rates'!#REF!)</f>
        <v>#REF!</v>
      </c>
      <c r="F3014" s="269" t="e">
        <f>IF('Unit Types - Emission Rates'!#REF!="","",'Unit Types - Emission Rates'!#REF!)</f>
        <v>#REF!</v>
      </c>
      <c r="G3014" s="261"/>
      <c r="H3014" s="262"/>
      <c r="I3014" s="259"/>
    </row>
    <row r="3015" spans="1:9" x14ac:dyDescent="0.2">
      <c r="A3015" s="265" t="s">
        <v>433</v>
      </c>
      <c r="B3015" s="269" t="e">
        <f>IF('Unit Types - Emission Rates'!#REF!=0,"",'Unit Types - Emission Rates'!#REF!)</f>
        <v>#REF!</v>
      </c>
      <c r="C3015" s="269" t="e">
        <f>IF('Unit Types - Emission Rates'!#REF!=0,"",'Unit Types - Emission Rates'!#REF!)</f>
        <v>#REF!</v>
      </c>
      <c r="D3015" s="269" t="e">
        <f>IF('Unit Types - Emission Rates'!#REF!=0,"",'Unit Types - Emission Rates'!#REF!)</f>
        <v>#REF!</v>
      </c>
      <c r="E3015" s="269" t="e">
        <f>IF('Unit Types - Emission Rates'!#REF!="","",'Unit Types - Emission Rates'!#REF!)</f>
        <v>#REF!</v>
      </c>
      <c r="F3015" s="269" t="e">
        <f>IF('Unit Types - Emission Rates'!#REF!="","",'Unit Types - Emission Rates'!#REF!)</f>
        <v>#REF!</v>
      </c>
      <c r="G3015" s="261"/>
      <c r="H3015" s="262"/>
      <c r="I3015" s="259"/>
    </row>
    <row r="3016" spans="1:9" x14ac:dyDescent="0.2">
      <c r="A3016" s="265" t="s">
        <v>433</v>
      </c>
      <c r="B3016" s="269" t="e">
        <f>IF('Unit Types - Emission Rates'!#REF!=0,"",'Unit Types - Emission Rates'!#REF!)</f>
        <v>#REF!</v>
      </c>
      <c r="C3016" s="269" t="e">
        <f>IF('Unit Types - Emission Rates'!#REF!=0,"",'Unit Types - Emission Rates'!#REF!)</f>
        <v>#REF!</v>
      </c>
      <c r="D3016" s="269" t="e">
        <f>IF('Unit Types - Emission Rates'!#REF!=0,"",'Unit Types - Emission Rates'!#REF!)</f>
        <v>#REF!</v>
      </c>
      <c r="E3016" s="269" t="e">
        <f>IF('Unit Types - Emission Rates'!#REF!="","",'Unit Types - Emission Rates'!#REF!)</f>
        <v>#REF!</v>
      </c>
      <c r="F3016" s="269" t="e">
        <f>IF('Unit Types - Emission Rates'!#REF!="","",'Unit Types - Emission Rates'!#REF!)</f>
        <v>#REF!</v>
      </c>
      <c r="G3016" s="261"/>
      <c r="H3016" s="262"/>
      <c r="I3016" s="259"/>
    </row>
    <row r="3017" spans="1:9" x14ac:dyDescent="0.2">
      <c r="A3017" s="265" t="s">
        <v>433</v>
      </c>
      <c r="B3017" s="269" t="e">
        <f>IF('Unit Types - Emission Rates'!#REF!=0,"",'Unit Types - Emission Rates'!#REF!)</f>
        <v>#REF!</v>
      </c>
      <c r="C3017" s="269" t="e">
        <f>IF('Unit Types - Emission Rates'!#REF!=0,"",'Unit Types - Emission Rates'!#REF!)</f>
        <v>#REF!</v>
      </c>
      <c r="D3017" s="269" t="e">
        <f>IF('Unit Types - Emission Rates'!#REF!=0,"",'Unit Types - Emission Rates'!#REF!)</f>
        <v>#REF!</v>
      </c>
      <c r="E3017" s="269" t="e">
        <f>IF('Unit Types - Emission Rates'!#REF!="","",'Unit Types - Emission Rates'!#REF!)</f>
        <v>#REF!</v>
      </c>
      <c r="F3017" s="269" t="e">
        <f>IF('Unit Types - Emission Rates'!#REF!="","",'Unit Types - Emission Rates'!#REF!)</f>
        <v>#REF!</v>
      </c>
      <c r="G3017" s="261"/>
      <c r="H3017" s="262"/>
      <c r="I3017" s="259"/>
    </row>
    <row r="3018" spans="1:9" x14ac:dyDescent="0.2">
      <c r="A3018" s="265" t="s">
        <v>433</v>
      </c>
      <c r="B3018" s="269" t="e">
        <f>IF('Unit Types - Emission Rates'!#REF!=0,"",'Unit Types - Emission Rates'!#REF!)</f>
        <v>#REF!</v>
      </c>
      <c r="C3018" s="269" t="e">
        <f>IF('Unit Types - Emission Rates'!#REF!=0,"",'Unit Types - Emission Rates'!#REF!)</f>
        <v>#REF!</v>
      </c>
      <c r="D3018" s="269" t="e">
        <f>IF('Unit Types - Emission Rates'!#REF!=0,"",'Unit Types - Emission Rates'!#REF!)</f>
        <v>#REF!</v>
      </c>
      <c r="E3018" s="269" t="e">
        <f>IF('Unit Types - Emission Rates'!#REF!="","",'Unit Types - Emission Rates'!#REF!)</f>
        <v>#REF!</v>
      </c>
      <c r="F3018" s="269" t="e">
        <f>IF('Unit Types - Emission Rates'!#REF!="","",'Unit Types - Emission Rates'!#REF!)</f>
        <v>#REF!</v>
      </c>
      <c r="G3018" s="261"/>
      <c r="H3018" s="262"/>
      <c r="I3018" s="259"/>
    </row>
    <row r="3019" spans="1:9" x14ac:dyDescent="0.2">
      <c r="A3019" s="265" t="s">
        <v>433</v>
      </c>
      <c r="B3019" s="269" t="e">
        <f>IF('Unit Types - Emission Rates'!#REF!=0,"",'Unit Types - Emission Rates'!#REF!)</f>
        <v>#REF!</v>
      </c>
      <c r="C3019" s="269" t="e">
        <f>IF('Unit Types - Emission Rates'!#REF!=0,"",'Unit Types - Emission Rates'!#REF!)</f>
        <v>#REF!</v>
      </c>
      <c r="D3019" s="269" t="e">
        <f>IF('Unit Types - Emission Rates'!#REF!=0,"",'Unit Types - Emission Rates'!#REF!)</f>
        <v>#REF!</v>
      </c>
      <c r="E3019" s="269" t="e">
        <f>IF('Unit Types - Emission Rates'!#REF!="","",'Unit Types - Emission Rates'!#REF!)</f>
        <v>#REF!</v>
      </c>
      <c r="F3019" s="269" t="e">
        <f>IF('Unit Types - Emission Rates'!#REF!="","",'Unit Types - Emission Rates'!#REF!)</f>
        <v>#REF!</v>
      </c>
      <c r="G3019" s="261"/>
      <c r="H3019" s="262"/>
      <c r="I3019" s="259"/>
    </row>
    <row r="3020" spans="1:9" x14ac:dyDescent="0.2">
      <c r="A3020" s="265" t="s">
        <v>433</v>
      </c>
      <c r="B3020" s="269" t="e">
        <f>IF('Unit Types - Emission Rates'!#REF!=0,"",'Unit Types - Emission Rates'!#REF!)</f>
        <v>#REF!</v>
      </c>
      <c r="C3020" s="269" t="e">
        <f>IF('Unit Types - Emission Rates'!#REF!=0,"",'Unit Types - Emission Rates'!#REF!)</f>
        <v>#REF!</v>
      </c>
      <c r="D3020" s="269" t="e">
        <f>IF('Unit Types - Emission Rates'!#REF!=0,"",'Unit Types - Emission Rates'!#REF!)</f>
        <v>#REF!</v>
      </c>
      <c r="E3020" s="269" t="e">
        <f>IF('Unit Types - Emission Rates'!#REF!="","",'Unit Types - Emission Rates'!#REF!)</f>
        <v>#REF!</v>
      </c>
      <c r="F3020" s="269" t="e">
        <f>IF('Unit Types - Emission Rates'!#REF!="","",'Unit Types - Emission Rates'!#REF!)</f>
        <v>#REF!</v>
      </c>
      <c r="G3020" s="261"/>
      <c r="H3020" s="262"/>
      <c r="I3020" s="259"/>
    </row>
    <row r="3021" spans="1:9" x14ac:dyDescent="0.2">
      <c r="A3021" s="265" t="s">
        <v>433</v>
      </c>
      <c r="B3021" s="269" t="e">
        <f>IF('Unit Types - Emission Rates'!#REF!=0,"",'Unit Types - Emission Rates'!#REF!)</f>
        <v>#REF!</v>
      </c>
      <c r="C3021" s="269" t="e">
        <f>IF('Unit Types - Emission Rates'!#REF!=0,"",'Unit Types - Emission Rates'!#REF!)</f>
        <v>#REF!</v>
      </c>
      <c r="D3021" s="269" t="e">
        <f>IF('Unit Types - Emission Rates'!#REF!=0,"",'Unit Types - Emission Rates'!#REF!)</f>
        <v>#REF!</v>
      </c>
      <c r="E3021" s="269" t="e">
        <f>IF('Unit Types - Emission Rates'!#REF!="","",'Unit Types - Emission Rates'!#REF!)</f>
        <v>#REF!</v>
      </c>
      <c r="F3021" s="269" t="e">
        <f>IF('Unit Types - Emission Rates'!#REF!="","",'Unit Types - Emission Rates'!#REF!)</f>
        <v>#REF!</v>
      </c>
      <c r="G3021" s="261"/>
      <c r="H3021" s="262"/>
      <c r="I3021" s="259"/>
    </row>
    <row r="3022" spans="1:9" x14ac:dyDescent="0.2">
      <c r="A3022" s="265" t="s">
        <v>433</v>
      </c>
      <c r="B3022" s="269" t="e">
        <f>IF('Unit Types - Emission Rates'!#REF!=0,"",'Unit Types - Emission Rates'!#REF!)</f>
        <v>#REF!</v>
      </c>
      <c r="C3022" s="269" t="e">
        <f>IF('Unit Types - Emission Rates'!#REF!=0,"",'Unit Types - Emission Rates'!#REF!)</f>
        <v>#REF!</v>
      </c>
      <c r="D3022" s="269" t="e">
        <f>IF('Unit Types - Emission Rates'!#REF!=0,"",'Unit Types - Emission Rates'!#REF!)</f>
        <v>#REF!</v>
      </c>
      <c r="E3022" s="269" t="e">
        <f>IF('Unit Types - Emission Rates'!#REF!="","",'Unit Types - Emission Rates'!#REF!)</f>
        <v>#REF!</v>
      </c>
      <c r="F3022" s="269" t="e">
        <f>IF('Unit Types - Emission Rates'!#REF!="","",'Unit Types - Emission Rates'!#REF!)</f>
        <v>#REF!</v>
      </c>
      <c r="G3022" s="261"/>
      <c r="H3022" s="262"/>
      <c r="I3022" s="259"/>
    </row>
    <row r="3023" spans="1:9" x14ac:dyDescent="0.2">
      <c r="A3023" s="265" t="s">
        <v>433</v>
      </c>
      <c r="B3023" s="269" t="e">
        <f>IF('Unit Types - Emission Rates'!#REF!=0,"",'Unit Types - Emission Rates'!#REF!)</f>
        <v>#REF!</v>
      </c>
      <c r="C3023" s="269" t="e">
        <f>IF('Unit Types - Emission Rates'!#REF!=0,"",'Unit Types - Emission Rates'!#REF!)</f>
        <v>#REF!</v>
      </c>
      <c r="D3023" s="269" t="e">
        <f>IF('Unit Types - Emission Rates'!#REF!=0,"",'Unit Types - Emission Rates'!#REF!)</f>
        <v>#REF!</v>
      </c>
      <c r="E3023" s="269" t="e">
        <f>IF('Unit Types - Emission Rates'!#REF!="","",'Unit Types - Emission Rates'!#REF!)</f>
        <v>#REF!</v>
      </c>
      <c r="F3023" s="269" t="e">
        <f>IF('Unit Types - Emission Rates'!#REF!="","",'Unit Types - Emission Rates'!#REF!)</f>
        <v>#REF!</v>
      </c>
      <c r="G3023" s="261"/>
      <c r="H3023" s="262"/>
      <c r="I3023" s="259"/>
    </row>
    <row r="3024" spans="1:9" x14ac:dyDescent="0.2">
      <c r="A3024" s="265" t="s">
        <v>433</v>
      </c>
      <c r="B3024" s="269" t="e">
        <f>IF('Unit Types - Emission Rates'!#REF!=0,"",'Unit Types - Emission Rates'!#REF!)</f>
        <v>#REF!</v>
      </c>
      <c r="C3024" s="269" t="e">
        <f>IF('Unit Types - Emission Rates'!#REF!=0,"",'Unit Types - Emission Rates'!#REF!)</f>
        <v>#REF!</v>
      </c>
      <c r="D3024" s="269" t="e">
        <f>IF('Unit Types - Emission Rates'!#REF!=0,"",'Unit Types - Emission Rates'!#REF!)</f>
        <v>#REF!</v>
      </c>
      <c r="E3024" s="269" t="e">
        <f>IF('Unit Types - Emission Rates'!#REF!="","",'Unit Types - Emission Rates'!#REF!)</f>
        <v>#REF!</v>
      </c>
      <c r="F3024" s="269" t="e">
        <f>IF('Unit Types - Emission Rates'!#REF!="","",'Unit Types - Emission Rates'!#REF!)</f>
        <v>#REF!</v>
      </c>
      <c r="G3024" s="261"/>
      <c r="H3024" s="262"/>
      <c r="I3024" s="259"/>
    </row>
    <row r="3025" spans="1:9" x14ac:dyDescent="0.2">
      <c r="A3025" s="265" t="s">
        <v>433</v>
      </c>
      <c r="B3025" s="269" t="e">
        <f>IF('Unit Types - Emission Rates'!#REF!=0,"",'Unit Types - Emission Rates'!#REF!)</f>
        <v>#REF!</v>
      </c>
      <c r="C3025" s="269" t="e">
        <f>IF('Unit Types - Emission Rates'!#REF!=0,"",'Unit Types - Emission Rates'!#REF!)</f>
        <v>#REF!</v>
      </c>
      <c r="D3025" s="269" t="e">
        <f>IF('Unit Types - Emission Rates'!#REF!=0,"",'Unit Types - Emission Rates'!#REF!)</f>
        <v>#REF!</v>
      </c>
      <c r="E3025" s="269" t="e">
        <f>IF('Unit Types - Emission Rates'!#REF!="","",'Unit Types - Emission Rates'!#REF!)</f>
        <v>#REF!</v>
      </c>
      <c r="F3025" s="269" t="e">
        <f>IF('Unit Types - Emission Rates'!#REF!="","",'Unit Types - Emission Rates'!#REF!)</f>
        <v>#REF!</v>
      </c>
      <c r="G3025" s="261"/>
      <c r="H3025" s="262"/>
      <c r="I3025" s="259"/>
    </row>
    <row r="3026" spans="1:9" x14ac:dyDescent="0.2">
      <c r="A3026" s="265" t="s">
        <v>433</v>
      </c>
      <c r="B3026" s="269" t="e">
        <f>IF('Unit Types - Emission Rates'!#REF!=0,"",'Unit Types - Emission Rates'!#REF!)</f>
        <v>#REF!</v>
      </c>
      <c r="C3026" s="269" t="e">
        <f>IF('Unit Types - Emission Rates'!#REF!=0,"",'Unit Types - Emission Rates'!#REF!)</f>
        <v>#REF!</v>
      </c>
      <c r="D3026" s="269" t="e">
        <f>IF('Unit Types - Emission Rates'!#REF!=0,"",'Unit Types - Emission Rates'!#REF!)</f>
        <v>#REF!</v>
      </c>
      <c r="E3026" s="269" t="e">
        <f>IF('Unit Types - Emission Rates'!#REF!="","",'Unit Types - Emission Rates'!#REF!)</f>
        <v>#REF!</v>
      </c>
      <c r="F3026" s="269" t="e">
        <f>IF('Unit Types - Emission Rates'!#REF!="","",'Unit Types - Emission Rates'!#REF!)</f>
        <v>#REF!</v>
      </c>
      <c r="G3026" s="261"/>
      <c r="H3026" s="262"/>
      <c r="I3026" s="259"/>
    </row>
    <row r="3027" spans="1:9" x14ac:dyDescent="0.2">
      <c r="A3027" s="265" t="s">
        <v>433</v>
      </c>
      <c r="B3027" s="269" t="e">
        <f>IF('Unit Types - Emission Rates'!#REF!=0,"",'Unit Types - Emission Rates'!#REF!)</f>
        <v>#REF!</v>
      </c>
      <c r="C3027" s="269" t="e">
        <f>IF('Unit Types - Emission Rates'!#REF!=0,"",'Unit Types - Emission Rates'!#REF!)</f>
        <v>#REF!</v>
      </c>
      <c r="D3027" s="269" t="e">
        <f>IF('Unit Types - Emission Rates'!#REF!=0,"",'Unit Types - Emission Rates'!#REF!)</f>
        <v>#REF!</v>
      </c>
      <c r="E3027" s="269" t="e">
        <f>IF('Unit Types - Emission Rates'!#REF!="","",'Unit Types - Emission Rates'!#REF!)</f>
        <v>#REF!</v>
      </c>
      <c r="F3027" s="269" t="e">
        <f>IF('Unit Types - Emission Rates'!#REF!="","",'Unit Types - Emission Rates'!#REF!)</f>
        <v>#REF!</v>
      </c>
      <c r="G3027" s="261"/>
      <c r="H3027" s="262"/>
      <c r="I3027" s="259"/>
    </row>
    <row r="3028" spans="1:9" x14ac:dyDescent="0.2">
      <c r="A3028" s="265" t="s">
        <v>433</v>
      </c>
      <c r="B3028" s="269" t="e">
        <f>IF('Unit Types - Emission Rates'!#REF!=0,"",'Unit Types - Emission Rates'!#REF!)</f>
        <v>#REF!</v>
      </c>
      <c r="C3028" s="269" t="e">
        <f>IF('Unit Types - Emission Rates'!#REF!=0,"",'Unit Types - Emission Rates'!#REF!)</f>
        <v>#REF!</v>
      </c>
      <c r="D3028" s="269" t="e">
        <f>IF('Unit Types - Emission Rates'!#REF!=0,"",'Unit Types - Emission Rates'!#REF!)</f>
        <v>#REF!</v>
      </c>
      <c r="E3028" s="269" t="e">
        <f>IF('Unit Types - Emission Rates'!#REF!="","",'Unit Types - Emission Rates'!#REF!)</f>
        <v>#REF!</v>
      </c>
      <c r="F3028" s="269" t="e">
        <f>IF('Unit Types - Emission Rates'!#REF!="","",'Unit Types - Emission Rates'!#REF!)</f>
        <v>#REF!</v>
      </c>
      <c r="G3028" s="261"/>
      <c r="H3028" s="262"/>
      <c r="I3028" s="259"/>
    </row>
    <row r="3029" spans="1:9" x14ac:dyDescent="0.2">
      <c r="A3029" s="265" t="s">
        <v>433</v>
      </c>
      <c r="B3029" s="269" t="e">
        <f>IF('Unit Types - Emission Rates'!#REF!=0,"",'Unit Types - Emission Rates'!#REF!)</f>
        <v>#REF!</v>
      </c>
      <c r="C3029" s="269" t="e">
        <f>IF('Unit Types - Emission Rates'!#REF!=0,"",'Unit Types - Emission Rates'!#REF!)</f>
        <v>#REF!</v>
      </c>
      <c r="D3029" s="269" t="e">
        <f>IF('Unit Types - Emission Rates'!#REF!=0,"",'Unit Types - Emission Rates'!#REF!)</f>
        <v>#REF!</v>
      </c>
      <c r="E3029" s="269" t="e">
        <f>IF('Unit Types - Emission Rates'!#REF!="","",'Unit Types - Emission Rates'!#REF!)</f>
        <v>#REF!</v>
      </c>
      <c r="F3029" s="269" t="e">
        <f>IF('Unit Types - Emission Rates'!#REF!="","",'Unit Types - Emission Rates'!#REF!)</f>
        <v>#REF!</v>
      </c>
      <c r="G3029" s="261"/>
      <c r="H3029" s="262"/>
      <c r="I3029" s="259"/>
    </row>
    <row r="3030" spans="1:9" x14ac:dyDescent="0.2">
      <c r="A3030" s="265" t="s">
        <v>433</v>
      </c>
      <c r="B3030" s="269" t="e">
        <f>IF('Unit Types - Emission Rates'!#REF!=0,"",'Unit Types - Emission Rates'!#REF!)</f>
        <v>#REF!</v>
      </c>
      <c r="C3030" s="269" t="e">
        <f>IF('Unit Types - Emission Rates'!#REF!=0,"",'Unit Types - Emission Rates'!#REF!)</f>
        <v>#REF!</v>
      </c>
      <c r="D3030" s="269" t="e">
        <f>IF('Unit Types - Emission Rates'!#REF!=0,"",'Unit Types - Emission Rates'!#REF!)</f>
        <v>#REF!</v>
      </c>
      <c r="E3030" s="269" t="e">
        <f>IF('Unit Types - Emission Rates'!#REF!="","",'Unit Types - Emission Rates'!#REF!)</f>
        <v>#REF!</v>
      </c>
      <c r="F3030" s="269" t="e">
        <f>IF('Unit Types - Emission Rates'!#REF!="","",'Unit Types - Emission Rates'!#REF!)</f>
        <v>#REF!</v>
      </c>
      <c r="G3030" s="261"/>
      <c r="H3030" s="262"/>
      <c r="I3030" s="259"/>
    </row>
    <row r="3031" spans="1:9" x14ac:dyDescent="0.2">
      <c r="A3031" s="265" t="s">
        <v>433</v>
      </c>
      <c r="B3031" s="269" t="e">
        <f>IF('Unit Types - Emission Rates'!#REF!=0,"",'Unit Types - Emission Rates'!#REF!)</f>
        <v>#REF!</v>
      </c>
      <c r="C3031" s="269" t="e">
        <f>IF('Unit Types - Emission Rates'!#REF!=0,"",'Unit Types - Emission Rates'!#REF!)</f>
        <v>#REF!</v>
      </c>
      <c r="D3031" s="269" t="e">
        <f>IF('Unit Types - Emission Rates'!#REF!=0,"",'Unit Types - Emission Rates'!#REF!)</f>
        <v>#REF!</v>
      </c>
      <c r="E3031" s="269" t="e">
        <f>IF('Unit Types - Emission Rates'!#REF!="","",'Unit Types - Emission Rates'!#REF!)</f>
        <v>#REF!</v>
      </c>
      <c r="F3031" s="269" t="e">
        <f>IF('Unit Types - Emission Rates'!#REF!="","",'Unit Types - Emission Rates'!#REF!)</f>
        <v>#REF!</v>
      </c>
      <c r="G3031" s="261"/>
      <c r="H3031" s="262"/>
      <c r="I3031" s="259"/>
    </row>
    <row r="3032" spans="1:9" x14ac:dyDescent="0.2">
      <c r="A3032" s="265" t="s">
        <v>433</v>
      </c>
      <c r="B3032" s="269" t="e">
        <f>IF('Unit Types - Emission Rates'!#REF!=0,"",'Unit Types - Emission Rates'!#REF!)</f>
        <v>#REF!</v>
      </c>
      <c r="C3032" s="269" t="e">
        <f>IF('Unit Types - Emission Rates'!#REF!=0,"",'Unit Types - Emission Rates'!#REF!)</f>
        <v>#REF!</v>
      </c>
      <c r="D3032" s="269" t="e">
        <f>IF('Unit Types - Emission Rates'!#REF!=0,"",'Unit Types - Emission Rates'!#REF!)</f>
        <v>#REF!</v>
      </c>
      <c r="E3032" s="269" t="e">
        <f>IF('Unit Types - Emission Rates'!#REF!="","",'Unit Types - Emission Rates'!#REF!)</f>
        <v>#REF!</v>
      </c>
      <c r="F3032" s="269" t="e">
        <f>IF('Unit Types - Emission Rates'!#REF!="","",'Unit Types - Emission Rates'!#REF!)</f>
        <v>#REF!</v>
      </c>
      <c r="G3032" s="261"/>
      <c r="H3032" s="262"/>
      <c r="I3032" s="259"/>
    </row>
    <row r="3033" spans="1:9" x14ac:dyDescent="0.2">
      <c r="A3033" s="265" t="s">
        <v>433</v>
      </c>
      <c r="B3033" s="269" t="e">
        <f>IF('Unit Types - Emission Rates'!#REF!=0,"",'Unit Types - Emission Rates'!#REF!)</f>
        <v>#REF!</v>
      </c>
      <c r="C3033" s="269" t="e">
        <f>IF('Unit Types - Emission Rates'!#REF!=0,"",'Unit Types - Emission Rates'!#REF!)</f>
        <v>#REF!</v>
      </c>
      <c r="D3033" s="269" t="e">
        <f>IF('Unit Types - Emission Rates'!#REF!=0,"",'Unit Types - Emission Rates'!#REF!)</f>
        <v>#REF!</v>
      </c>
      <c r="E3033" s="269" t="e">
        <f>IF('Unit Types - Emission Rates'!#REF!="","",'Unit Types - Emission Rates'!#REF!)</f>
        <v>#REF!</v>
      </c>
      <c r="F3033" s="269" t="e">
        <f>IF('Unit Types - Emission Rates'!#REF!="","",'Unit Types - Emission Rates'!#REF!)</f>
        <v>#REF!</v>
      </c>
      <c r="G3033" s="261"/>
      <c r="H3033" s="262"/>
      <c r="I3033" s="259"/>
    </row>
    <row r="3034" spans="1:9" x14ac:dyDescent="0.2">
      <c r="A3034" s="265" t="s">
        <v>433</v>
      </c>
      <c r="B3034" s="269" t="e">
        <f>IF('Unit Types - Emission Rates'!#REF!=0,"",'Unit Types - Emission Rates'!#REF!)</f>
        <v>#REF!</v>
      </c>
      <c r="C3034" s="269" t="e">
        <f>IF('Unit Types - Emission Rates'!#REF!=0,"",'Unit Types - Emission Rates'!#REF!)</f>
        <v>#REF!</v>
      </c>
      <c r="D3034" s="269" t="e">
        <f>IF('Unit Types - Emission Rates'!#REF!=0,"",'Unit Types - Emission Rates'!#REF!)</f>
        <v>#REF!</v>
      </c>
      <c r="E3034" s="269" t="e">
        <f>IF('Unit Types - Emission Rates'!#REF!="","",'Unit Types - Emission Rates'!#REF!)</f>
        <v>#REF!</v>
      </c>
      <c r="F3034" s="269" t="e">
        <f>IF('Unit Types - Emission Rates'!#REF!="","",'Unit Types - Emission Rates'!#REF!)</f>
        <v>#REF!</v>
      </c>
      <c r="G3034" s="261"/>
      <c r="H3034" s="262"/>
      <c r="I3034" s="259"/>
    </row>
    <row r="3035" spans="1:9" x14ac:dyDescent="0.2">
      <c r="A3035" s="265" t="s">
        <v>433</v>
      </c>
      <c r="B3035" s="269" t="e">
        <f>IF('Unit Types - Emission Rates'!#REF!=0,"",'Unit Types - Emission Rates'!#REF!)</f>
        <v>#REF!</v>
      </c>
      <c r="C3035" s="269" t="e">
        <f>IF('Unit Types - Emission Rates'!#REF!=0,"",'Unit Types - Emission Rates'!#REF!)</f>
        <v>#REF!</v>
      </c>
      <c r="D3035" s="269" t="e">
        <f>IF('Unit Types - Emission Rates'!#REF!=0,"",'Unit Types - Emission Rates'!#REF!)</f>
        <v>#REF!</v>
      </c>
      <c r="E3035" s="269" t="e">
        <f>IF('Unit Types - Emission Rates'!#REF!="","",'Unit Types - Emission Rates'!#REF!)</f>
        <v>#REF!</v>
      </c>
      <c r="F3035" s="269" t="e">
        <f>IF('Unit Types - Emission Rates'!#REF!="","",'Unit Types - Emission Rates'!#REF!)</f>
        <v>#REF!</v>
      </c>
      <c r="G3035" s="261"/>
      <c r="H3035" s="262"/>
      <c r="I3035" s="259"/>
    </row>
    <row r="3036" spans="1:9" x14ac:dyDescent="0.2">
      <c r="A3036" s="265" t="s">
        <v>433</v>
      </c>
      <c r="B3036" s="269" t="e">
        <f>IF('Unit Types - Emission Rates'!#REF!=0,"",'Unit Types - Emission Rates'!#REF!)</f>
        <v>#REF!</v>
      </c>
      <c r="C3036" s="269" t="e">
        <f>IF('Unit Types - Emission Rates'!#REF!=0,"",'Unit Types - Emission Rates'!#REF!)</f>
        <v>#REF!</v>
      </c>
      <c r="D3036" s="269" t="e">
        <f>IF('Unit Types - Emission Rates'!#REF!=0,"",'Unit Types - Emission Rates'!#REF!)</f>
        <v>#REF!</v>
      </c>
      <c r="E3036" s="269" t="e">
        <f>IF('Unit Types - Emission Rates'!#REF!="","",'Unit Types - Emission Rates'!#REF!)</f>
        <v>#REF!</v>
      </c>
      <c r="F3036" s="269" t="e">
        <f>IF('Unit Types - Emission Rates'!#REF!="","",'Unit Types - Emission Rates'!#REF!)</f>
        <v>#REF!</v>
      </c>
      <c r="G3036" s="261"/>
      <c r="H3036" s="262"/>
      <c r="I3036" s="259"/>
    </row>
    <row r="3037" spans="1:9" x14ac:dyDescent="0.2">
      <c r="A3037" s="265" t="s">
        <v>433</v>
      </c>
      <c r="B3037" s="269" t="e">
        <f>IF('Unit Types - Emission Rates'!#REF!=0,"",'Unit Types - Emission Rates'!#REF!)</f>
        <v>#REF!</v>
      </c>
      <c r="C3037" s="269" t="e">
        <f>IF('Unit Types - Emission Rates'!#REF!=0,"",'Unit Types - Emission Rates'!#REF!)</f>
        <v>#REF!</v>
      </c>
      <c r="D3037" s="269" t="e">
        <f>IF('Unit Types - Emission Rates'!#REF!=0,"",'Unit Types - Emission Rates'!#REF!)</f>
        <v>#REF!</v>
      </c>
      <c r="E3037" s="269" t="e">
        <f>IF('Unit Types - Emission Rates'!#REF!="","",'Unit Types - Emission Rates'!#REF!)</f>
        <v>#REF!</v>
      </c>
      <c r="F3037" s="269" t="e">
        <f>IF('Unit Types - Emission Rates'!#REF!="","",'Unit Types - Emission Rates'!#REF!)</f>
        <v>#REF!</v>
      </c>
      <c r="G3037" s="261"/>
      <c r="H3037" s="262"/>
      <c r="I3037" s="259"/>
    </row>
    <row r="3038" spans="1:9" x14ac:dyDescent="0.2">
      <c r="A3038" s="265" t="s">
        <v>433</v>
      </c>
      <c r="B3038" s="269" t="e">
        <f>IF('Unit Types - Emission Rates'!#REF!=0,"",'Unit Types - Emission Rates'!#REF!)</f>
        <v>#REF!</v>
      </c>
      <c r="C3038" s="269" t="e">
        <f>IF('Unit Types - Emission Rates'!#REF!=0,"",'Unit Types - Emission Rates'!#REF!)</f>
        <v>#REF!</v>
      </c>
      <c r="D3038" s="269" t="e">
        <f>IF('Unit Types - Emission Rates'!#REF!=0,"",'Unit Types - Emission Rates'!#REF!)</f>
        <v>#REF!</v>
      </c>
      <c r="E3038" s="269" t="e">
        <f>IF('Unit Types - Emission Rates'!#REF!="","",'Unit Types - Emission Rates'!#REF!)</f>
        <v>#REF!</v>
      </c>
      <c r="F3038" s="269" t="e">
        <f>IF('Unit Types - Emission Rates'!#REF!="","",'Unit Types - Emission Rates'!#REF!)</f>
        <v>#REF!</v>
      </c>
      <c r="G3038" s="261"/>
      <c r="H3038" s="262"/>
      <c r="I3038" s="259"/>
    </row>
    <row r="3039" spans="1:9" x14ac:dyDescent="0.2">
      <c r="A3039" s="265" t="s">
        <v>433</v>
      </c>
      <c r="B3039" s="269" t="e">
        <f>IF('Unit Types - Emission Rates'!#REF!=0,"",'Unit Types - Emission Rates'!#REF!)</f>
        <v>#REF!</v>
      </c>
      <c r="C3039" s="269" t="e">
        <f>IF('Unit Types - Emission Rates'!#REF!=0,"",'Unit Types - Emission Rates'!#REF!)</f>
        <v>#REF!</v>
      </c>
      <c r="D3039" s="269" t="e">
        <f>IF('Unit Types - Emission Rates'!#REF!=0,"",'Unit Types - Emission Rates'!#REF!)</f>
        <v>#REF!</v>
      </c>
      <c r="E3039" s="269" t="e">
        <f>IF('Unit Types - Emission Rates'!#REF!="","",'Unit Types - Emission Rates'!#REF!)</f>
        <v>#REF!</v>
      </c>
      <c r="F3039" s="269" t="e">
        <f>IF('Unit Types - Emission Rates'!#REF!="","",'Unit Types - Emission Rates'!#REF!)</f>
        <v>#REF!</v>
      </c>
      <c r="G3039" s="261"/>
      <c r="H3039" s="262"/>
      <c r="I3039" s="259"/>
    </row>
    <row r="3040" spans="1:9" x14ac:dyDescent="0.2">
      <c r="A3040" s="265" t="s">
        <v>433</v>
      </c>
      <c r="B3040" s="269" t="e">
        <f>IF('Unit Types - Emission Rates'!#REF!=0,"",'Unit Types - Emission Rates'!#REF!)</f>
        <v>#REF!</v>
      </c>
      <c r="C3040" s="269" t="e">
        <f>IF('Unit Types - Emission Rates'!#REF!=0,"",'Unit Types - Emission Rates'!#REF!)</f>
        <v>#REF!</v>
      </c>
      <c r="D3040" s="269" t="e">
        <f>IF('Unit Types - Emission Rates'!#REF!=0,"",'Unit Types - Emission Rates'!#REF!)</f>
        <v>#REF!</v>
      </c>
      <c r="E3040" s="269" t="e">
        <f>IF('Unit Types - Emission Rates'!#REF!="","",'Unit Types - Emission Rates'!#REF!)</f>
        <v>#REF!</v>
      </c>
      <c r="F3040" s="269" t="e">
        <f>IF('Unit Types - Emission Rates'!#REF!="","",'Unit Types - Emission Rates'!#REF!)</f>
        <v>#REF!</v>
      </c>
      <c r="G3040" s="261"/>
      <c r="H3040" s="262"/>
      <c r="I3040" s="259"/>
    </row>
    <row r="3041" spans="1:9" x14ac:dyDescent="0.2">
      <c r="A3041" s="265" t="s">
        <v>433</v>
      </c>
      <c r="B3041" s="269" t="e">
        <f>IF('Unit Types - Emission Rates'!#REF!=0,"",'Unit Types - Emission Rates'!#REF!)</f>
        <v>#REF!</v>
      </c>
      <c r="C3041" s="269" t="e">
        <f>IF('Unit Types - Emission Rates'!#REF!=0,"",'Unit Types - Emission Rates'!#REF!)</f>
        <v>#REF!</v>
      </c>
      <c r="D3041" s="269" t="e">
        <f>IF('Unit Types - Emission Rates'!#REF!=0,"",'Unit Types - Emission Rates'!#REF!)</f>
        <v>#REF!</v>
      </c>
      <c r="E3041" s="269" t="e">
        <f>IF('Unit Types - Emission Rates'!#REF!="","",'Unit Types - Emission Rates'!#REF!)</f>
        <v>#REF!</v>
      </c>
      <c r="F3041" s="269" t="e">
        <f>IF('Unit Types - Emission Rates'!#REF!="","",'Unit Types - Emission Rates'!#REF!)</f>
        <v>#REF!</v>
      </c>
      <c r="G3041" s="261"/>
      <c r="H3041" s="262"/>
      <c r="I3041" s="259"/>
    </row>
    <row r="3042" spans="1:9" x14ac:dyDescent="0.2">
      <c r="A3042" s="265" t="s">
        <v>433</v>
      </c>
      <c r="B3042" s="269" t="e">
        <f>IF('Unit Types - Emission Rates'!#REF!=0,"",'Unit Types - Emission Rates'!#REF!)</f>
        <v>#REF!</v>
      </c>
      <c r="C3042" s="269" t="e">
        <f>IF('Unit Types - Emission Rates'!#REF!=0,"",'Unit Types - Emission Rates'!#REF!)</f>
        <v>#REF!</v>
      </c>
      <c r="D3042" s="269" t="e">
        <f>IF('Unit Types - Emission Rates'!#REF!=0,"",'Unit Types - Emission Rates'!#REF!)</f>
        <v>#REF!</v>
      </c>
      <c r="E3042" s="269" t="e">
        <f>IF('Unit Types - Emission Rates'!#REF!="","",'Unit Types - Emission Rates'!#REF!)</f>
        <v>#REF!</v>
      </c>
      <c r="F3042" s="269" t="e">
        <f>IF('Unit Types - Emission Rates'!#REF!="","",'Unit Types - Emission Rates'!#REF!)</f>
        <v>#REF!</v>
      </c>
      <c r="G3042" s="261"/>
      <c r="H3042" s="262"/>
      <c r="I3042" s="259"/>
    </row>
    <row r="3043" spans="1:9" x14ac:dyDescent="0.2">
      <c r="A3043" s="265" t="s">
        <v>433</v>
      </c>
      <c r="B3043" s="269" t="e">
        <f>IF('Unit Types - Emission Rates'!#REF!=0,"",'Unit Types - Emission Rates'!#REF!)</f>
        <v>#REF!</v>
      </c>
      <c r="C3043" s="269" t="e">
        <f>IF('Unit Types - Emission Rates'!#REF!=0,"",'Unit Types - Emission Rates'!#REF!)</f>
        <v>#REF!</v>
      </c>
      <c r="D3043" s="269" t="e">
        <f>IF('Unit Types - Emission Rates'!#REF!=0,"",'Unit Types - Emission Rates'!#REF!)</f>
        <v>#REF!</v>
      </c>
      <c r="E3043" s="269" t="e">
        <f>IF('Unit Types - Emission Rates'!#REF!="","",'Unit Types - Emission Rates'!#REF!)</f>
        <v>#REF!</v>
      </c>
      <c r="F3043" s="269" t="e">
        <f>IF('Unit Types - Emission Rates'!#REF!="","",'Unit Types - Emission Rates'!#REF!)</f>
        <v>#REF!</v>
      </c>
      <c r="G3043" s="261"/>
      <c r="H3043" s="262"/>
      <c r="I3043" s="259"/>
    </row>
    <row r="3044" spans="1:9" x14ac:dyDescent="0.2">
      <c r="A3044" s="265" t="s">
        <v>433</v>
      </c>
      <c r="B3044" s="269" t="e">
        <f>IF('Unit Types - Emission Rates'!#REF!=0,"",'Unit Types - Emission Rates'!#REF!)</f>
        <v>#REF!</v>
      </c>
      <c r="C3044" s="269" t="e">
        <f>IF('Unit Types - Emission Rates'!#REF!=0,"",'Unit Types - Emission Rates'!#REF!)</f>
        <v>#REF!</v>
      </c>
      <c r="D3044" s="269" t="e">
        <f>IF('Unit Types - Emission Rates'!#REF!=0,"",'Unit Types - Emission Rates'!#REF!)</f>
        <v>#REF!</v>
      </c>
      <c r="E3044" s="269" t="e">
        <f>IF('Unit Types - Emission Rates'!#REF!="","",'Unit Types - Emission Rates'!#REF!)</f>
        <v>#REF!</v>
      </c>
      <c r="F3044" s="269" t="e">
        <f>IF('Unit Types - Emission Rates'!#REF!="","",'Unit Types - Emission Rates'!#REF!)</f>
        <v>#REF!</v>
      </c>
      <c r="G3044" s="261"/>
      <c r="H3044" s="262"/>
      <c r="I3044" s="259"/>
    </row>
    <row r="3045" spans="1:9" x14ac:dyDescent="0.2">
      <c r="A3045" s="265" t="s">
        <v>433</v>
      </c>
      <c r="B3045" s="269" t="e">
        <f>IF('Unit Types - Emission Rates'!#REF!=0,"",'Unit Types - Emission Rates'!#REF!)</f>
        <v>#REF!</v>
      </c>
      <c r="C3045" s="269" t="e">
        <f>IF('Unit Types - Emission Rates'!#REF!=0,"",'Unit Types - Emission Rates'!#REF!)</f>
        <v>#REF!</v>
      </c>
      <c r="D3045" s="269" t="e">
        <f>IF('Unit Types - Emission Rates'!#REF!=0,"",'Unit Types - Emission Rates'!#REF!)</f>
        <v>#REF!</v>
      </c>
      <c r="E3045" s="269" t="e">
        <f>IF('Unit Types - Emission Rates'!#REF!="","",'Unit Types - Emission Rates'!#REF!)</f>
        <v>#REF!</v>
      </c>
      <c r="F3045" s="269" t="e">
        <f>IF('Unit Types - Emission Rates'!#REF!="","",'Unit Types - Emission Rates'!#REF!)</f>
        <v>#REF!</v>
      </c>
      <c r="G3045" s="261"/>
      <c r="H3045" s="262"/>
      <c r="I3045" s="259"/>
    </row>
    <row r="3046" spans="1:9" x14ac:dyDescent="0.2">
      <c r="A3046" s="265" t="s">
        <v>433</v>
      </c>
      <c r="B3046" s="269" t="e">
        <f>IF('Unit Types - Emission Rates'!#REF!=0,"",'Unit Types - Emission Rates'!#REF!)</f>
        <v>#REF!</v>
      </c>
      <c r="C3046" s="269" t="e">
        <f>IF('Unit Types - Emission Rates'!#REF!=0,"",'Unit Types - Emission Rates'!#REF!)</f>
        <v>#REF!</v>
      </c>
      <c r="D3046" s="269" t="e">
        <f>IF('Unit Types - Emission Rates'!#REF!=0,"",'Unit Types - Emission Rates'!#REF!)</f>
        <v>#REF!</v>
      </c>
      <c r="E3046" s="269" t="e">
        <f>IF('Unit Types - Emission Rates'!#REF!="","",'Unit Types - Emission Rates'!#REF!)</f>
        <v>#REF!</v>
      </c>
      <c r="F3046" s="269" t="e">
        <f>IF('Unit Types - Emission Rates'!#REF!="","",'Unit Types - Emission Rates'!#REF!)</f>
        <v>#REF!</v>
      </c>
      <c r="G3046" s="261"/>
      <c r="H3046" s="262"/>
      <c r="I3046" s="259"/>
    </row>
    <row r="3047" spans="1:9" x14ac:dyDescent="0.2">
      <c r="A3047" s="265" t="s">
        <v>433</v>
      </c>
      <c r="B3047" s="269" t="e">
        <f>IF('Unit Types - Emission Rates'!#REF!=0,"",'Unit Types - Emission Rates'!#REF!)</f>
        <v>#REF!</v>
      </c>
      <c r="C3047" s="269" t="e">
        <f>IF('Unit Types - Emission Rates'!#REF!=0,"",'Unit Types - Emission Rates'!#REF!)</f>
        <v>#REF!</v>
      </c>
      <c r="D3047" s="269" t="e">
        <f>IF('Unit Types - Emission Rates'!#REF!=0,"",'Unit Types - Emission Rates'!#REF!)</f>
        <v>#REF!</v>
      </c>
      <c r="E3047" s="269" t="e">
        <f>IF('Unit Types - Emission Rates'!#REF!="","",'Unit Types - Emission Rates'!#REF!)</f>
        <v>#REF!</v>
      </c>
      <c r="F3047" s="269" t="e">
        <f>IF('Unit Types - Emission Rates'!#REF!="","",'Unit Types - Emission Rates'!#REF!)</f>
        <v>#REF!</v>
      </c>
      <c r="G3047" s="261"/>
      <c r="H3047" s="262"/>
      <c r="I3047" s="259"/>
    </row>
    <row r="3048" spans="1:9" x14ac:dyDescent="0.2">
      <c r="A3048" s="265" t="s">
        <v>433</v>
      </c>
      <c r="B3048" s="269" t="e">
        <f>IF('Unit Types - Emission Rates'!#REF!=0,"",'Unit Types - Emission Rates'!#REF!)</f>
        <v>#REF!</v>
      </c>
      <c r="C3048" s="269" t="e">
        <f>IF('Unit Types - Emission Rates'!#REF!=0,"",'Unit Types - Emission Rates'!#REF!)</f>
        <v>#REF!</v>
      </c>
      <c r="D3048" s="269" t="e">
        <f>IF('Unit Types - Emission Rates'!#REF!=0,"",'Unit Types - Emission Rates'!#REF!)</f>
        <v>#REF!</v>
      </c>
      <c r="E3048" s="269" t="e">
        <f>IF('Unit Types - Emission Rates'!#REF!="","",'Unit Types - Emission Rates'!#REF!)</f>
        <v>#REF!</v>
      </c>
      <c r="F3048" s="269" t="e">
        <f>IF('Unit Types - Emission Rates'!#REF!="","",'Unit Types - Emission Rates'!#REF!)</f>
        <v>#REF!</v>
      </c>
      <c r="G3048" s="261"/>
      <c r="H3048" s="262"/>
      <c r="I3048" s="259"/>
    </row>
    <row r="3049" spans="1:9" x14ac:dyDescent="0.2">
      <c r="A3049" s="265" t="s">
        <v>433</v>
      </c>
      <c r="B3049" s="269" t="e">
        <f>IF('Unit Types - Emission Rates'!#REF!=0,"",'Unit Types - Emission Rates'!#REF!)</f>
        <v>#REF!</v>
      </c>
      <c r="C3049" s="269" t="e">
        <f>IF('Unit Types - Emission Rates'!#REF!=0,"",'Unit Types - Emission Rates'!#REF!)</f>
        <v>#REF!</v>
      </c>
      <c r="D3049" s="269" t="e">
        <f>IF('Unit Types - Emission Rates'!#REF!=0,"",'Unit Types - Emission Rates'!#REF!)</f>
        <v>#REF!</v>
      </c>
      <c r="E3049" s="269" t="e">
        <f>IF('Unit Types - Emission Rates'!#REF!="","",'Unit Types - Emission Rates'!#REF!)</f>
        <v>#REF!</v>
      </c>
      <c r="F3049" s="269" t="e">
        <f>IF('Unit Types - Emission Rates'!#REF!="","",'Unit Types - Emission Rates'!#REF!)</f>
        <v>#REF!</v>
      </c>
      <c r="G3049" s="261"/>
      <c r="H3049" s="262"/>
      <c r="I3049" s="259"/>
    </row>
    <row r="3050" spans="1:9" x14ac:dyDescent="0.2">
      <c r="A3050" s="265" t="s">
        <v>433</v>
      </c>
      <c r="B3050" s="269" t="e">
        <f>IF('Unit Types - Emission Rates'!#REF!=0,"",'Unit Types - Emission Rates'!#REF!)</f>
        <v>#REF!</v>
      </c>
      <c r="C3050" s="269" t="e">
        <f>IF('Unit Types - Emission Rates'!#REF!=0,"",'Unit Types - Emission Rates'!#REF!)</f>
        <v>#REF!</v>
      </c>
      <c r="D3050" s="269" t="e">
        <f>IF('Unit Types - Emission Rates'!#REF!=0,"",'Unit Types - Emission Rates'!#REF!)</f>
        <v>#REF!</v>
      </c>
      <c r="E3050" s="269" t="e">
        <f>IF('Unit Types - Emission Rates'!#REF!="","",'Unit Types - Emission Rates'!#REF!)</f>
        <v>#REF!</v>
      </c>
      <c r="F3050" s="269" t="e">
        <f>IF('Unit Types - Emission Rates'!#REF!="","",'Unit Types - Emission Rates'!#REF!)</f>
        <v>#REF!</v>
      </c>
      <c r="G3050" s="261"/>
      <c r="H3050" s="262"/>
      <c r="I3050" s="259"/>
    </row>
    <row r="3051" spans="1:9" x14ac:dyDescent="0.2">
      <c r="A3051" s="265" t="s">
        <v>433</v>
      </c>
      <c r="B3051" s="269" t="e">
        <f>IF('Unit Types - Emission Rates'!#REF!=0,"",'Unit Types - Emission Rates'!#REF!)</f>
        <v>#REF!</v>
      </c>
      <c r="C3051" s="269" t="e">
        <f>IF('Unit Types - Emission Rates'!#REF!=0,"",'Unit Types - Emission Rates'!#REF!)</f>
        <v>#REF!</v>
      </c>
      <c r="D3051" s="269" t="e">
        <f>IF('Unit Types - Emission Rates'!#REF!=0,"",'Unit Types - Emission Rates'!#REF!)</f>
        <v>#REF!</v>
      </c>
      <c r="E3051" s="269" t="e">
        <f>IF('Unit Types - Emission Rates'!#REF!="","",'Unit Types - Emission Rates'!#REF!)</f>
        <v>#REF!</v>
      </c>
      <c r="F3051" s="269" t="e">
        <f>IF('Unit Types - Emission Rates'!#REF!="","",'Unit Types - Emission Rates'!#REF!)</f>
        <v>#REF!</v>
      </c>
      <c r="G3051" s="261"/>
      <c r="H3051" s="262"/>
      <c r="I3051" s="259"/>
    </row>
    <row r="3052" spans="1:9" x14ac:dyDescent="0.2">
      <c r="A3052" s="265" t="s">
        <v>433</v>
      </c>
      <c r="B3052" s="269" t="e">
        <f>IF('Unit Types - Emission Rates'!#REF!=0,"",'Unit Types - Emission Rates'!#REF!)</f>
        <v>#REF!</v>
      </c>
      <c r="C3052" s="269" t="e">
        <f>IF('Unit Types - Emission Rates'!#REF!=0,"",'Unit Types - Emission Rates'!#REF!)</f>
        <v>#REF!</v>
      </c>
      <c r="D3052" s="269" t="e">
        <f>IF('Unit Types - Emission Rates'!#REF!=0,"",'Unit Types - Emission Rates'!#REF!)</f>
        <v>#REF!</v>
      </c>
      <c r="E3052" s="269" t="e">
        <f>IF('Unit Types - Emission Rates'!#REF!="","",'Unit Types - Emission Rates'!#REF!)</f>
        <v>#REF!</v>
      </c>
      <c r="F3052" s="269" t="e">
        <f>IF('Unit Types - Emission Rates'!#REF!="","",'Unit Types - Emission Rates'!#REF!)</f>
        <v>#REF!</v>
      </c>
      <c r="G3052" s="261"/>
      <c r="H3052" s="262"/>
      <c r="I3052" s="259"/>
    </row>
    <row r="3053" spans="1:9" x14ac:dyDescent="0.2">
      <c r="A3053" s="265" t="s">
        <v>433</v>
      </c>
      <c r="B3053" s="269" t="e">
        <f>IF('Unit Types - Emission Rates'!#REF!=0,"",'Unit Types - Emission Rates'!#REF!)</f>
        <v>#REF!</v>
      </c>
      <c r="C3053" s="269" t="e">
        <f>IF('Unit Types - Emission Rates'!#REF!=0,"",'Unit Types - Emission Rates'!#REF!)</f>
        <v>#REF!</v>
      </c>
      <c r="D3053" s="269" t="e">
        <f>IF('Unit Types - Emission Rates'!#REF!=0,"",'Unit Types - Emission Rates'!#REF!)</f>
        <v>#REF!</v>
      </c>
      <c r="E3053" s="269" t="e">
        <f>IF('Unit Types - Emission Rates'!#REF!="","",'Unit Types - Emission Rates'!#REF!)</f>
        <v>#REF!</v>
      </c>
      <c r="F3053" s="269" t="e">
        <f>IF('Unit Types - Emission Rates'!#REF!="","",'Unit Types - Emission Rates'!#REF!)</f>
        <v>#REF!</v>
      </c>
      <c r="G3053" s="261"/>
      <c r="H3053" s="262"/>
      <c r="I3053" s="259"/>
    </row>
    <row r="3054" spans="1:9" x14ac:dyDescent="0.2">
      <c r="A3054" s="265" t="s">
        <v>433</v>
      </c>
      <c r="B3054" s="269" t="e">
        <f>IF('Unit Types - Emission Rates'!#REF!=0,"",'Unit Types - Emission Rates'!#REF!)</f>
        <v>#REF!</v>
      </c>
      <c r="C3054" s="269" t="e">
        <f>IF('Unit Types - Emission Rates'!#REF!=0,"",'Unit Types - Emission Rates'!#REF!)</f>
        <v>#REF!</v>
      </c>
      <c r="D3054" s="269" t="e">
        <f>IF('Unit Types - Emission Rates'!#REF!=0,"",'Unit Types - Emission Rates'!#REF!)</f>
        <v>#REF!</v>
      </c>
      <c r="E3054" s="269" t="e">
        <f>IF('Unit Types - Emission Rates'!#REF!="","",'Unit Types - Emission Rates'!#REF!)</f>
        <v>#REF!</v>
      </c>
      <c r="F3054" s="269" t="e">
        <f>IF('Unit Types - Emission Rates'!#REF!="","",'Unit Types - Emission Rates'!#REF!)</f>
        <v>#REF!</v>
      </c>
      <c r="G3054" s="261"/>
      <c r="H3054" s="262"/>
      <c r="I3054" s="259"/>
    </row>
    <row r="3055" spans="1:9" x14ac:dyDescent="0.2">
      <c r="A3055" s="265" t="s">
        <v>433</v>
      </c>
      <c r="B3055" s="269" t="e">
        <f>IF('Unit Types - Emission Rates'!#REF!=0,"",'Unit Types - Emission Rates'!#REF!)</f>
        <v>#REF!</v>
      </c>
      <c r="C3055" s="269" t="e">
        <f>IF('Unit Types - Emission Rates'!#REF!=0,"",'Unit Types - Emission Rates'!#REF!)</f>
        <v>#REF!</v>
      </c>
      <c r="D3055" s="269" t="e">
        <f>IF('Unit Types - Emission Rates'!#REF!=0,"",'Unit Types - Emission Rates'!#REF!)</f>
        <v>#REF!</v>
      </c>
      <c r="E3055" s="269" t="e">
        <f>IF('Unit Types - Emission Rates'!#REF!="","",'Unit Types - Emission Rates'!#REF!)</f>
        <v>#REF!</v>
      </c>
      <c r="F3055" s="269" t="e">
        <f>IF('Unit Types - Emission Rates'!#REF!="","",'Unit Types - Emission Rates'!#REF!)</f>
        <v>#REF!</v>
      </c>
      <c r="G3055" s="261"/>
      <c r="H3055" s="262"/>
      <c r="I3055" s="259"/>
    </row>
    <row r="3056" spans="1:9" x14ac:dyDescent="0.2">
      <c r="A3056" s="265" t="s">
        <v>433</v>
      </c>
      <c r="B3056" s="269" t="e">
        <f>IF('Unit Types - Emission Rates'!#REF!=0,"",'Unit Types - Emission Rates'!#REF!)</f>
        <v>#REF!</v>
      </c>
      <c r="C3056" s="269" t="e">
        <f>IF('Unit Types - Emission Rates'!#REF!=0,"",'Unit Types - Emission Rates'!#REF!)</f>
        <v>#REF!</v>
      </c>
      <c r="D3056" s="269" t="e">
        <f>IF('Unit Types - Emission Rates'!#REF!=0,"",'Unit Types - Emission Rates'!#REF!)</f>
        <v>#REF!</v>
      </c>
      <c r="E3056" s="269" t="e">
        <f>IF('Unit Types - Emission Rates'!#REF!="","",'Unit Types - Emission Rates'!#REF!)</f>
        <v>#REF!</v>
      </c>
      <c r="F3056" s="269" t="e">
        <f>IF('Unit Types - Emission Rates'!#REF!="","",'Unit Types - Emission Rates'!#REF!)</f>
        <v>#REF!</v>
      </c>
      <c r="G3056" s="261"/>
      <c r="H3056" s="262"/>
      <c r="I3056" s="259"/>
    </row>
    <row r="3057" spans="1:9" x14ac:dyDescent="0.2">
      <c r="A3057" s="265" t="s">
        <v>433</v>
      </c>
      <c r="B3057" s="269" t="e">
        <f>IF('Unit Types - Emission Rates'!#REF!=0,"",'Unit Types - Emission Rates'!#REF!)</f>
        <v>#REF!</v>
      </c>
      <c r="C3057" s="269" t="e">
        <f>IF('Unit Types - Emission Rates'!#REF!=0,"",'Unit Types - Emission Rates'!#REF!)</f>
        <v>#REF!</v>
      </c>
      <c r="D3057" s="269" t="e">
        <f>IF('Unit Types - Emission Rates'!#REF!=0,"",'Unit Types - Emission Rates'!#REF!)</f>
        <v>#REF!</v>
      </c>
      <c r="E3057" s="269" t="e">
        <f>IF('Unit Types - Emission Rates'!#REF!="","",'Unit Types - Emission Rates'!#REF!)</f>
        <v>#REF!</v>
      </c>
      <c r="F3057" s="269" t="e">
        <f>IF('Unit Types - Emission Rates'!#REF!="","",'Unit Types - Emission Rates'!#REF!)</f>
        <v>#REF!</v>
      </c>
      <c r="G3057" s="261"/>
      <c r="H3057" s="262"/>
      <c r="I3057" s="259"/>
    </row>
    <row r="3058" spans="1:9" x14ac:dyDescent="0.2">
      <c r="A3058" s="265" t="s">
        <v>433</v>
      </c>
      <c r="B3058" s="269" t="e">
        <f>IF('Unit Types - Emission Rates'!#REF!=0,"",'Unit Types - Emission Rates'!#REF!)</f>
        <v>#REF!</v>
      </c>
      <c r="C3058" s="269" t="e">
        <f>IF('Unit Types - Emission Rates'!#REF!=0,"",'Unit Types - Emission Rates'!#REF!)</f>
        <v>#REF!</v>
      </c>
      <c r="D3058" s="269" t="e">
        <f>IF('Unit Types - Emission Rates'!#REF!=0,"",'Unit Types - Emission Rates'!#REF!)</f>
        <v>#REF!</v>
      </c>
      <c r="E3058" s="269" t="e">
        <f>IF('Unit Types - Emission Rates'!#REF!="","",'Unit Types - Emission Rates'!#REF!)</f>
        <v>#REF!</v>
      </c>
      <c r="F3058" s="269" t="e">
        <f>IF('Unit Types - Emission Rates'!#REF!="","",'Unit Types - Emission Rates'!#REF!)</f>
        <v>#REF!</v>
      </c>
      <c r="G3058" s="261"/>
      <c r="H3058" s="262"/>
      <c r="I3058" s="259"/>
    </row>
    <row r="3059" spans="1:9" x14ac:dyDescent="0.2">
      <c r="A3059" s="265" t="s">
        <v>433</v>
      </c>
      <c r="B3059" s="269" t="e">
        <f>IF('Unit Types - Emission Rates'!#REF!=0,"",'Unit Types - Emission Rates'!#REF!)</f>
        <v>#REF!</v>
      </c>
      <c r="C3059" s="269" t="e">
        <f>IF('Unit Types - Emission Rates'!#REF!=0,"",'Unit Types - Emission Rates'!#REF!)</f>
        <v>#REF!</v>
      </c>
      <c r="D3059" s="269" t="e">
        <f>IF('Unit Types - Emission Rates'!#REF!=0,"",'Unit Types - Emission Rates'!#REF!)</f>
        <v>#REF!</v>
      </c>
      <c r="E3059" s="269" t="e">
        <f>IF('Unit Types - Emission Rates'!#REF!="","",'Unit Types - Emission Rates'!#REF!)</f>
        <v>#REF!</v>
      </c>
      <c r="F3059" s="269" t="e">
        <f>IF('Unit Types - Emission Rates'!#REF!="","",'Unit Types - Emission Rates'!#REF!)</f>
        <v>#REF!</v>
      </c>
      <c r="G3059" s="261"/>
      <c r="H3059" s="262"/>
      <c r="I3059" s="259"/>
    </row>
    <row r="3060" spans="1:9" x14ac:dyDescent="0.2">
      <c r="A3060" s="265" t="s">
        <v>433</v>
      </c>
      <c r="B3060" s="269" t="e">
        <f>IF('Unit Types - Emission Rates'!#REF!=0,"",'Unit Types - Emission Rates'!#REF!)</f>
        <v>#REF!</v>
      </c>
      <c r="C3060" s="269" t="e">
        <f>IF('Unit Types - Emission Rates'!#REF!=0,"",'Unit Types - Emission Rates'!#REF!)</f>
        <v>#REF!</v>
      </c>
      <c r="D3060" s="269" t="e">
        <f>IF('Unit Types - Emission Rates'!#REF!=0,"",'Unit Types - Emission Rates'!#REF!)</f>
        <v>#REF!</v>
      </c>
      <c r="E3060" s="269" t="e">
        <f>IF('Unit Types - Emission Rates'!#REF!="","",'Unit Types - Emission Rates'!#REF!)</f>
        <v>#REF!</v>
      </c>
      <c r="F3060" s="269" t="e">
        <f>IF('Unit Types - Emission Rates'!#REF!="","",'Unit Types - Emission Rates'!#REF!)</f>
        <v>#REF!</v>
      </c>
      <c r="G3060" s="261"/>
      <c r="H3060" s="262"/>
      <c r="I3060" s="259"/>
    </row>
    <row r="3061" spans="1:9" x14ac:dyDescent="0.2">
      <c r="A3061" s="265" t="s">
        <v>433</v>
      </c>
      <c r="B3061" s="269" t="e">
        <f>IF('Unit Types - Emission Rates'!#REF!=0,"",'Unit Types - Emission Rates'!#REF!)</f>
        <v>#REF!</v>
      </c>
      <c r="C3061" s="269" t="e">
        <f>IF('Unit Types - Emission Rates'!#REF!=0,"",'Unit Types - Emission Rates'!#REF!)</f>
        <v>#REF!</v>
      </c>
      <c r="D3061" s="269" t="e">
        <f>IF('Unit Types - Emission Rates'!#REF!=0,"",'Unit Types - Emission Rates'!#REF!)</f>
        <v>#REF!</v>
      </c>
      <c r="E3061" s="269" t="e">
        <f>IF('Unit Types - Emission Rates'!#REF!="","",'Unit Types - Emission Rates'!#REF!)</f>
        <v>#REF!</v>
      </c>
      <c r="F3061" s="269" t="e">
        <f>IF('Unit Types - Emission Rates'!#REF!="","",'Unit Types - Emission Rates'!#REF!)</f>
        <v>#REF!</v>
      </c>
      <c r="G3061" s="261"/>
      <c r="H3061" s="262"/>
      <c r="I3061" s="259"/>
    </row>
    <row r="3062" spans="1:9" x14ac:dyDescent="0.2">
      <c r="A3062" s="265" t="s">
        <v>433</v>
      </c>
      <c r="B3062" s="269" t="e">
        <f>IF('Unit Types - Emission Rates'!#REF!=0,"",'Unit Types - Emission Rates'!#REF!)</f>
        <v>#REF!</v>
      </c>
      <c r="C3062" s="269" t="e">
        <f>IF('Unit Types - Emission Rates'!#REF!=0,"",'Unit Types - Emission Rates'!#REF!)</f>
        <v>#REF!</v>
      </c>
      <c r="D3062" s="269" t="e">
        <f>IF('Unit Types - Emission Rates'!#REF!=0,"",'Unit Types - Emission Rates'!#REF!)</f>
        <v>#REF!</v>
      </c>
      <c r="E3062" s="269" t="e">
        <f>IF('Unit Types - Emission Rates'!#REF!="","",'Unit Types - Emission Rates'!#REF!)</f>
        <v>#REF!</v>
      </c>
      <c r="F3062" s="269" t="e">
        <f>IF('Unit Types - Emission Rates'!#REF!="","",'Unit Types - Emission Rates'!#REF!)</f>
        <v>#REF!</v>
      </c>
      <c r="G3062" s="261"/>
      <c r="H3062" s="262"/>
      <c r="I3062" s="259"/>
    </row>
    <row r="3063" spans="1:9" x14ac:dyDescent="0.2">
      <c r="A3063" s="265" t="s">
        <v>433</v>
      </c>
      <c r="B3063" s="269" t="e">
        <f>IF('Unit Types - Emission Rates'!#REF!=0,"",'Unit Types - Emission Rates'!#REF!)</f>
        <v>#REF!</v>
      </c>
      <c r="C3063" s="269" t="e">
        <f>IF('Unit Types - Emission Rates'!#REF!=0,"",'Unit Types - Emission Rates'!#REF!)</f>
        <v>#REF!</v>
      </c>
      <c r="D3063" s="269" t="e">
        <f>IF('Unit Types - Emission Rates'!#REF!=0,"",'Unit Types - Emission Rates'!#REF!)</f>
        <v>#REF!</v>
      </c>
      <c r="E3063" s="269" t="e">
        <f>IF('Unit Types - Emission Rates'!#REF!="","",'Unit Types - Emission Rates'!#REF!)</f>
        <v>#REF!</v>
      </c>
      <c r="F3063" s="269" t="e">
        <f>IF('Unit Types - Emission Rates'!#REF!="","",'Unit Types - Emission Rates'!#REF!)</f>
        <v>#REF!</v>
      </c>
      <c r="G3063" s="261"/>
      <c r="H3063" s="262"/>
      <c r="I3063" s="259"/>
    </row>
    <row r="3064" spans="1:9" x14ac:dyDescent="0.2">
      <c r="A3064" s="265" t="s">
        <v>433</v>
      </c>
      <c r="B3064" s="269" t="e">
        <f>IF('Unit Types - Emission Rates'!#REF!=0,"",'Unit Types - Emission Rates'!#REF!)</f>
        <v>#REF!</v>
      </c>
      <c r="C3064" s="269" t="e">
        <f>IF('Unit Types - Emission Rates'!#REF!=0,"",'Unit Types - Emission Rates'!#REF!)</f>
        <v>#REF!</v>
      </c>
      <c r="D3064" s="269" t="e">
        <f>IF('Unit Types - Emission Rates'!#REF!=0,"",'Unit Types - Emission Rates'!#REF!)</f>
        <v>#REF!</v>
      </c>
      <c r="E3064" s="269" t="e">
        <f>IF('Unit Types - Emission Rates'!#REF!="","",'Unit Types - Emission Rates'!#REF!)</f>
        <v>#REF!</v>
      </c>
      <c r="F3064" s="269" t="e">
        <f>IF('Unit Types - Emission Rates'!#REF!="","",'Unit Types - Emission Rates'!#REF!)</f>
        <v>#REF!</v>
      </c>
      <c r="G3064" s="261"/>
      <c r="H3064" s="262"/>
      <c r="I3064" s="259"/>
    </row>
    <row r="3065" spans="1:9" x14ac:dyDescent="0.2">
      <c r="A3065" s="265" t="s">
        <v>433</v>
      </c>
      <c r="B3065" s="269" t="e">
        <f>IF('Unit Types - Emission Rates'!#REF!=0,"",'Unit Types - Emission Rates'!#REF!)</f>
        <v>#REF!</v>
      </c>
      <c r="C3065" s="269" t="e">
        <f>IF('Unit Types - Emission Rates'!#REF!=0,"",'Unit Types - Emission Rates'!#REF!)</f>
        <v>#REF!</v>
      </c>
      <c r="D3065" s="269" t="e">
        <f>IF('Unit Types - Emission Rates'!#REF!=0,"",'Unit Types - Emission Rates'!#REF!)</f>
        <v>#REF!</v>
      </c>
      <c r="E3065" s="269" t="e">
        <f>IF('Unit Types - Emission Rates'!#REF!="","",'Unit Types - Emission Rates'!#REF!)</f>
        <v>#REF!</v>
      </c>
      <c r="F3065" s="269" t="e">
        <f>IF('Unit Types - Emission Rates'!#REF!="","",'Unit Types - Emission Rates'!#REF!)</f>
        <v>#REF!</v>
      </c>
      <c r="G3065" s="261"/>
      <c r="H3065" s="262"/>
      <c r="I3065" s="259"/>
    </row>
    <row r="3066" spans="1:9" x14ac:dyDescent="0.2">
      <c r="A3066" s="265" t="s">
        <v>433</v>
      </c>
      <c r="B3066" s="269" t="e">
        <f>IF('Unit Types - Emission Rates'!#REF!=0,"",'Unit Types - Emission Rates'!#REF!)</f>
        <v>#REF!</v>
      </c>
      <c r="C3066" s="269" t="e">
        <f>IF('Unit Types - Emission Rates'!#REF!=0,"",'Unit Types - Emission Rates'!#REF!)</f>
        <v>#REF!</v>
      </c>
      <c r="D3066" s="269" t="e">
        <f>IF('Unit Types - Emission Rates'!#REF!=0,"",'Unit Types - Emission Rates'!#REF!)</f>
        <v>#REF!</v>
      </c>
      <c r="E3066" s="269" t="e">
        <f>IF('Unit Types - Emission Rates'!#REF!="","",'Unit Types - Emission Rates'!#REF!)</f>
        <v>#REF!</v>
      </c>
      <c r="F3066" s="269" t="e">
        <f>IF('Unit Types - Emission Rates'!#REF!="","",'Unit Types - Emission Rates'!#REF!)</f>
        <v>#REF!</v>
      </c>
      <c r="G3066" s="261"/>
      <c r="H3066" s="262"/>
      <c r="I3066" s="259"/>
    </row>
    <row r="3067" spans="1:9" x14ac:dyDescent="0.2">
      <c r="A3067" s="265" t="s">
        <v>433</v>
      </c>
      <c r="B3067" s="269" t="e">
        <f>IF('Unit Types - Emission Rates'!#REF!=0,"",'Unit Types - Emission Rates'!#REF!)</f>
        <v>#REF!</v>
      </c>
      <c r="C3067" s="269" t="e">
        <f>IF('Unit Types - Emission Rates'!#REF!=0,"",'Unit Types - Emission Rates'!#REF!)</f>
        <v>#REF!</v>
      </c>
      <c r="D3067" s="269" t="e">
        <f>IF('Unit Types - Emission Rates'!#REF!=0,"",'Unit Types - Emission Rates'!#REF!)</f>
        <v>#REF!</v>
      </c>
      <c r="E3067" s="269" t="e">
        <f>IF('Unit Types - Emission Rates'!#REF!="","",'Unit Types - Emission Rates'!#REF!)</f>
        <v>#REF!</v>
      </c>
      <c r="F3067" s="269" t="e">
        <f>IF('Unit Types - Emission Rates'!#REF!="","",'Unit Types - Emission Rates'!#REF!)</f>
        <v>#REF!</v>
      </c>
      <c r="G3067" s="261"/>
      <c r="H3067" s="262"/>
      <c r="I3067" s="259"/>
    </row>
    <row r="3068" spans="1:9" x14ac:dyDescent="0.2">
      <c r="A3068" s="265" t="s">
        <v>433</v>
      </c>
      <c r="B3068" s="269" t="e">
        <f>IF('Unit Types - Emission Rates'!#REF!=0,"",'Unit Types - Emission Rates'!#REF!)</f>
        <v>#REF!</v>
      </c>
      <c r="C3068" s="269" t="e">
        <f>IF('Unit Types - Emission Rates'!#REF!=0,"",'Unit Types - Emission Rates'!#REF!)</f>
        <v>#REF!</v>
      </c>
      <c r="D3068" s="269" t="e">
        <f>IF('Unit Types - Emission Rates'!#REF!=0,"",'Unit Types - Emission Rates'!#REF!)</f>
        <v>#REF!</v>
      </c>
      <c r="E3068" s="269" t="e">
        <f>IF('Unit Types - Emission Rates'!#REF!="","",'Unit Types - Emission Rates'!#REF!)</f>
        <v>#REF!</v>
      </c>
      <c r="F3068" s="269" t="e">
        <f>IF('Unit Types - Emission Rates'!#REF!="","",'Unit Types - Emission Rates'!#REF!)</f>
        <v>#REF!</v>
      </c>
      <c r="G3068" s="261"/>
      <c r="H3068" s="262"/>
      <c r="I3068" s="259"/>
    </row>
    <row r="3069" spans="1:9" x14ac:dyDescent="0.2">
      <c r="A3069" s="265" t="s">
        <v>433</v>
      </c>
      <c r="B3069" s="269" t="e">
        <f>IF('Unit Types - Emission Rates'!#REF!=0,"",'Unit Types - Emission Rates'!#REF!)</f>
        <v>#REF!</v>
      </c>
      <c r="C3069" s="269" t="e">
        <f>IF('Unit Types - Emission Rates'!#REF!=0,"",'Unit Types - Emission Rates'!#REF!)</f>
        <v>#REF!</v>
      </c>
      <c r="D3069" s="269" t="e">
        <f>IF('Unit Types - Emission Rates'!#REF!=0,"",'Unit Types - Emission Rates'!#REF!)</f>
        <v>#REF!</v>
      </c>
      <c r="E3069" s="269" t="e">
        <f>IF('Unit Types - Emission Rates'!#REF!="","",'Unit Types - Emission Rates'!#REF!)</f>
        <v>#REF!</v>
      </c>
      <c r="F3069" s="269" t="e">
        <f>IF('Unit Types - Emission Rates'!#REF!="","",'Unit Types - Emission Rates'!#REF!)</f>
        <v>#REF!</v>
      </c>
      <c r="G3069" s="261"/>
      <c r="H3069" s="262"/>
      <c r="I3069" s="259"/>
    </row>
    <row r="3070" spans="1:9" x14ac:dyDescent="0.2">
      <c r="A3070" s="265" t="s">
        <v>433</v>
      </c>
      <c r="B3070" s="269" t="e">
        <f>IF('Unit Types - Emission Rates'!#REF!=0,"",'Unit Types - Emission Rates'!#REF!)</f>
        <v>#REF!</v>
      </c>
      <c r="C3070" s="269" t="e">
        <f>IF('Unit Types - Emission Rates'!#REF!=0,"",'Unit Types - Emission Rates'!#REF!)</f>
        <v>#REF!</v>
      </c>
      <c r="D3070" s="269" t="e">
        <f>IF('Unit Types - Emission Rates'!#REF!=0,"",'Unit Types - Emission Rates'!#REF!)</f>
        <v>#REF!</v>
      </c>
      <c r="E3070" s="269" t="e">
        <f>IF('Unit Types - Emission Rates'!#REF!="","",'Unit Types - Emission Rates'!#REF!)</f>
        <v>#REF!</v>
      </c>
      <c r="F3070" s="269" t="e">
        <f>IF('Unit Types - Emission Rates'!#REF!="","",'Unit Types - Emission Rates'!#REF!)</f>
        <v>#REF!</v>
      </c>
      <c r="G3070" s="261"/>
      <c r="H3070" s="262"/>
      <c r="I3070" s="259"/>
    </row>
    <row r="3071" spans="1:9" x14ac:dyDescent="0.2">
      <c r="A3071" s="265" t="s">
        <v>433</v>
      </c>
      <c r="B3071" s="269" t="e">
        <f>IF('Unit Types - Emission Rates'!#REF!=0,"",'Unit Types - Emission Rates'!#REF!)</f>
        <v>#REF!</v>
      </c>
      <c r="C3071" s="269" t="e">
        <f>IF('Unit Types - Emission Rates'!#REF!=0,"",'Unit Types - Emission Rates'!#REF!)</f>
        <v>#REF!</v>
      </c>
      <c r="D3071" s="269" t="e">
        <f>IF('Unit Types - Emission Rates'!#REF!=0,"",'Unit Types - Emission Rates'!#REF!)</f>
        <v>#REF!</v>
      </c>
      <c r="E3071" s="269" t="e">
        <f>IF('Unit Types - Emission Rates'!#REF!="","",'Unit Types - Emission Rates'!#REF!)</f>
        <v>#REF!</v>
      </c>
      <c r="F3071" s="269" t="e">
        <f>IF('Unit Types - Emission Rates'!#REF!="","",'Unit Types - Emission Rates'!#REF!)</f>
        <v>#REF!</v>
      </c>
      <c r="G3071" s="261"/>
      <c r="H3071" s="262"/>
      <c r="I3071" s="259"/>
    </row>
    <row r="3072" spans="1:9" x14ac:dyDescent="0.2">
      <c r="A3072" s="265" t="s">
        <v>433</v>
      </c>
      <c r="B3072" s="269" t="e">
        <f>IF('Unit Types - Emission Rates'!#REF!=0,"",'Unit Types - Emission Rates'!#REF!)</f>
        <v>#REF!</v>
      </c>
      <c r="C3072" s="269" t="e">
        <f>IF('Unit Types - Emission Rates'!#REF!=0,"",'Unit Types - Emission Rates'!#REF!)</f>
        <v>#REF!</v>
      </c>
      <c r="D3072" s="269" t="e">
        <f>IF('Unit Types - Emission Rates'!#REF!=0,"",'Unit Types - Emission Rates'!#REF!)</f>
        <v>#REF!</v>
      </c>
      <c r="E3072" s="269" t="e">
        <f>IF('Unit Types - Emission Rates'!#REF!="","",'Unit Types - Emission Rates'!#REF!)</f>
        <v>#REF!</v>
      </c>
      <c r="F3072" s="269" t="e">
        <f>IF('Unit Types - Emission Rates'!#REF!="","",'Unit Types - Emission Rates'!#REF!)</f>
        <v>#REF!</v>
      </c>
      <c r="G3072" s="261"/>
      <c r="H3072" s="262"/>
      <c r="I3072" s="259"/>
    </row>
    <row r="3073" spans="1:9" x14ac:dyDescent="0.2">
      <c r="A3073" s="265" t="s">
        <v>433</v>
      </c>
      <c r="B3073" s="269" t="e">
        <f>IF('Unit Types - Emission Rates'!#REF!=0,"",'Unit Types - Emission Rates'!#REF!)</f>
        <v>#REF!</v>
      </c>
      <c r="C3073" s="269" t="e">
        <f>IF('Unit Types - Emission Rates'!#REF!=0,"",'Unit Types - Emission Rates'!#REF!)</f>
        <v>#REF!</v>
      </c>
      <c r="D3073" s="269" t="e">
        <f>IF('Unit Types - Emission Rates'!#REF!=0,"",'Unit Types - Emission Rates'!#REF!)</f>
        <v>#REF!</v>
      </c>
      <c r="E3073" s="269" t="e">
        <f>IF('Unit Types - Emission Rates'!#REF!="","",'Unit Types - Emission Rates'!#REF!)</f>
        <v>#REF!</v>
      </c>
      <c r="F3073" s="269" t="e">
        <f>IF('Unit Types - Emission Rates'!#REF!="","",'Unit Types - Emission Rates'!#REF!)</f>
        <v>#REF!</v>
      </c>
      <c r="G3073" s="261"/>
      <c r="H3073" s="262"/>
      <c r="I3073" s="259"/>
    </row>
    <row r="3074" spans="1:9" x14ac:dyDescent="0.2">
      <c r="A3074" s="265" t="s">
        <v>433</v>
      </c>
      <c r="B3074" s="269" t="e">
        <f>IF('Unit Types - Emission Rates'!#REF!=0,"",'Unit Types - Emission Rates'!#REF!)</f>
        <v>#REF!</v>
      </c>
      <c r="C3074" s="269" t="e">
        <f>IF('Unit Types - Emission Rates'!#REF!=0,"",'Unit Types - Emission Rates'!#REF!)</f>
        <v>#REF!</v>
      </c>
      <c r="D3074" s="269" t="e">
        <f>IF('Unit Types - Emission Rates'!#REF!=0,"",'Unit Types - Emission Rates'!#REF!)</f>
        <v>#REF!</v>
      </c>
      <c r="E3074" s="269" t="e">
        <f>IF('Unit Types - Emission Rates'!#REF!="","",'Unit Types - Emission Rates'!#REF!)</f>
        <v>#REF!</v>
      </c>
      <c r="F3074" s="269" t="e">
        <f>IF('Unit Types - Emission Rates'!#REF!="","",'Unit Types - Emission Rates'!#REF!)</f>
        <v>#REF!</v>
      </c>
      <c r="G3074" s="261"/>
      <c r="H3074" s="262"/>
      <c r="I3074" s="259"/>
    </row>
    <row r="3075" spans="1:9" x14ac:dyDescent="0.2">
      <c r="A3075" s="265" t="s">
        <v>433</v>
      </c>
      <c r="B3075" s="269" t="e">
        <f>IF('Unit Types - Emission Rates'!#REF!=0,"",'Unit Types - Emission Rates'!#REF!)</f>
        <v>#REF!</v>
      </c>
      <c r="C3075" s="269" t="e">
        <f>IF('Unit Types - Emission Rates'!#REF!=0,"",'Unit Types - Emission Rates'!#REF!)</f>
        <v>#REF!</v>
      </c>
      <c r="D3075" s="269" t="e">
        <f>IF('Unit Types - Emission Rates'!#REF!=0,"",'Unit Types - Emission Rates'!#REF!)</f>
        <v>#REF!</v>
      </c>
      <c r="E3075" s="269" t="e">
        <f>IF('Unit Types - Emission Rates'!#REF!="","",'Unit Types - Emission Rates'!#REF!)</f>
        <v>#REF!</v>
      </c>
      <c r="F3075" s="269" t="e">
        <f>IF('Unit Types - Emission Rates'!#REF!="","",'Unit Types - Emission Rates'!#REF!)</f>
        <v>#REF!</v>
      </c>
      <c r="G3075" s="261"/>
      <c r="H3075" s="262"/>
      <c r="I3075" s="259"/>
    </row>
    <row r="3076" spans="1:9" x14ac:dyDescent="0.2">
      <c r="A3076" s="265" t="s">
        <v>433</v>
      </c>
      <c r="B3076" s="269" t="e">
        <f>IF('Unit Types - Emission Rates'!#REF!=0,"",'Unit Types - Emission Rates'!#REF!)</f>
        <v>#REF!</v>
      </c>
      <c r="C3076" s="269" t="e">
        <f>IF('Unit Types - Emission Rates'!#REF!=0,"",'Unit Types - Emission Rates'!#REF!)</f>
        <v>#REF!</v>
      </c>
      <c r="D3076" s="269" t="e">
        <f>IF('Unit Types - Emission Rates'!#REF!=0,"",'Unit Types - Emission Rates'!#REF!)</f>
        <v>#REF!</v>
      </c>
      <c r="E3076" s="269" t="e">
        <f>IF('Unit Types - Emission Rates'!#REF!="","",'Unit Types - Emission Rates'!#REF!)</f>
        <v>#REF!</v>
      </c>
      <c r="F3076" s="269" t="e">
        <f>IF('Unit Types - Emission Rates'!#REF!="","",'Unit Types - Emission Rates'!#REF!)</f>
        <v>#REF!</v>
      </c>
      <c r="G3076" s="261"/>
      <c r="H3076" s="262"/>
      <c r="I3076" s="259"/>
    </row>
    <row r="3077" spans="1:9" x14ac:dyDescent="0.2">
      <c r="A3077" s="265" t="s">
        <v>433</v>
      </c>
      <c r="B3077" s="269" t="e">
        <f>IF('Unit Types - Emission Rates'!#REF!=0,"",'Unit Types - Emission Rates'!#REF!)</f>
        <v>#REF!</v>
      </c>
      <c r="C3077" s="269" t="e">
        <f>IF('Unit Types - Emission Rates'!#REF!=0,"",'Unit Types - Emission Rates'!#REF!)</f>
        <v>#REF!</v>
      </c>
      <c r="D3077" s="269" t="e">
        <f>IF('Unit Types - Emission Rates'!#REF!=0,"",'Unit Types - Emission Rates'!#REF!)</f>
        <v>#REF!</v>
      </c>
      <c r="E3077" s="269" t="e">
        <f>IF('Unit Types - Emission Rates'!#REF!="","",'Unit Types - Emission Rates'!#REF!)</f>
        <v>#REF!</v>
      </c>
      <c r="F3077" s="269" t="e">
        <f>IF('Unit Types - Emission Rates'!#REF!="","",'Unit Types - Emission Rates'!#REF!)</f>
        <v>#REF!</v>
      </c>
      <c r="G3077" s="261"/>
      <c r="H3077" s="262"/>
      <c r="I3077" s="259"/>
    </row>
    <row r="3078" spans="1:9" x14ac:dyDescent="0.2">
      <c r="A3078" s="265" t="s">
        <v>433</v>
      </c>
      <c r="B3078" s="269" t="e">
        <f>IF('Unit Types - Emission Rates'!#REF!=0,"",'Unit Types - Emission Rates'!#REF!)</f>
        <v>#REF!</v>
      </c>
      <c r="C3078" s="269" t="e">
        <f>IF('Unit Types - Emission Rates'!#REF!=0,"",'Unit Types - Emission Rates'!#REF!)</f>
        <v>#REF!</v>
      </c>
      <c r="D3078" s="269" t="e">
        <f>IF('Unit Types - Emission Rates'!#REF!=0,"",'Unit Types - Emission Rates'!#REF!)</f>
        <v>#REF!</v>
      </c>
      <c r="E3078" s="269" t="e">
        <f>IF('Unit Types - Emission Rates'!#REF!="","",'Unit Types - Emission Rates'!#REF!)</f>
        <v>#REF!</v>
      </c>
      <c r="F3078" s="269" t="e">
        <f>IF('Unit Types - Emission Rates'!#REF!="","",'Unit Types - Emission Rates'!#REF!)</f>
        <v>#REF!</v>
      </c>
      <c r="G3078" s="261"/>
      <c r="H3078" s="262"/>
      <c r="I3078" s="259"/>
    </row>
    <row r="3079" spans="1:9" x14ac:dyDescent="0.2">
      <c r="A3079" s="265" t="s">
        <v>433</v>
      </c>
      <c r="B3079" s="269" t="e">
        <f>IF('Unit Types - Emission Rates'!#REF!=0,"",'Unit Types - Emission Rates'!#REF!)</f>
        <v>#REF!</v>
      </c>
      <c r="C3079" s="269" t="e">
        <f>IF('Unit Types - Emission Rates'!#REF!=0,"",'Unit Types - Emission Rates'!#REF!)</f>
        <v>#REF!</v>
      </c>
      <c r="D3079" s="269" t="e">
        <f>IF('Unit Types - Emission Rates'!#REF!=0,"",'Unit Types - Emission Rates'!#REF!)</f>
        <v>#REF!</v>
      </c>
      <c r="E3079" s="269" t="e">
        <f>IF('Unit Types - Emission Rates'!#REF!="","",'Unit Types - Emission Rates'!#REF!)</f>
        <v>#REF!</v>
      </c>
      <c r="F3079" s="269" t="e">
        <f>IF('Unit Types - Emission Rates'!#REF!="","",'Unit Types - Emission Rates'!#REF!)</f>
        <v>#REF!</v>
      </c>
      <c r="G3079" s="261"/>
      <c r="H3079" s="262"/>
      <c r="I3079" s="259"/>
    </row>
    <row r="3080" spans="1:9" x14ac:dyDescent="0.2">
      <c r="A3080" s="265" t="s">
        <v>433</v>
      </c>
      <c r="B3080" s="269" t="e">
        <f>IF('Unit Types - Emission Rates'!#REF!=0,"",'Unit Types - Emission Rates'!#REF!)</f>
        <v>#REF!</v>
      </c>
      <c r="C3080" s="269" t="e">
        <f>IF('Unit Types - Emission Rates'!#REF!=0,"",'Unit Types - Emission Rates'!#REF!)</f>
        <v>#REF!</v>
      </c>
      <c r="D3080" s="269" t="e">
        <f>IF('Unit Types - Emission Rates'!#REF!=0,"",'Unit Types - Emission Rates'!#REF!)</f>
        <v>#REF!</v>
      </c>
      <c r="E3080" s="269" t="e">
        <f>IF('Unit Types - Emission Rates'!#REF!="","",'Unit Types - Emission Rates'!#REF!)</f>
        <v>#REF!</v>
      </c>
      <c r="F3080" s="269" t="e">
        <f>IF('Unit Types - Emission Rates'!#REF!="","",'Unit Types - Emission Rates'!#REF!)</f>
        <v>#REF!</v>
      </c>
      <c r="G3080" s="261"/>
      <c r="H3080" s="262"/>
      <c r="I3080" s="259"/>
    </row>
    <row r="3081" spans="1:9" x14ac:dyDescent="0.2">
      <c r="A3081" s="265" t="s">
        <v>433</v>
      </c>
      <c r="B3081" s="269" t="e">
        <f>IF('Unit Types - Emission Rates'!#REF!=0,"",'Unit Types - Emission Rates'!#REF!)</f>
        <v>#REF!</v>
      </c>
      <c r="C3081" s="269" t="e">
        <f>IF('Unit Types - Emission Rates'!#REF!=0,"",'Unit Types - Emission Rates'!#REF!)</f>
        <v>#REF!</v>
      </c>
      <c r="D3081" s="269" t="e">
        <f>IF('Unit Types - Emission Rates'!#REF!=0,"",'Unit Types - Emission Rates'!#REF!)</f>
        <v>#REF!</v>
      </c>
      <c r="E3081" s="269" t="e">
        <f>IF('Unit Types - Emission Rates'!#REF!="","",'Unit Types - Emission Rates'!#REF!)</f>
        <v>#REF!</v>
      </c>
      <c r="F3081" s="269" t="e">
        <f>IF('Unit Types - Emission Rates'!#REF!="","",'Unit Types - Emission Rates'!#REF!)</f>
        <v>#REF!</v>
      </c>
      <c r="G3081" s="261"/>
      <c r="H3081" s="262"/>
      <c r="I3081" s="259"/>
    </row>
    <row r="3082" spans="1:9" x14ac:dyDescent="0.2">
      <c r="A3082" s="265" t="s">
        <v>433</v>
      </c>
      <c r="B3082" s="269" t="e">
        <f>IF('Unit Types - Emission Rates'!#REF!=0,"",'Unit Types - Emission Rates'!#REF!)</f>
        <v>#REF!</v>
      </c>
      <c r="C3082" s="269" t="e">
        <f>IF('Unit Types - Emission Rates'!#REF!=0,"",'Unit Types - Emission Rates'!#REF!)</f>
        <v>#REF!</v>
      </c>
      <c r="D3082" s="269" t="e">
        <f>IF('Unit Types - Emission Rates'!#REF!=0,"",'Unit Types - Emission Rates'!#REF!)</f>
        <v>#REF!</v>
      </c>
      <c r="E3082" s="269" t="e">
        <f>IF('Unit Types - Emission Rates'!#REF!="","",'Unit Types - Emission Rates'!#REF!)</f>
        <v>#REF!</v>
      </c>
      <c r="F3082" s="269" t="e">
        <f>IF('Unit Types - Emission Rates'!#REF!="","",'Unit Types - Emission Rates'!#REF!)</f>
        <v>#REF!</v>
      </c>
      <c r="G3082" s="261"/>
      <c r="H3082" s="262"/>
      <c r="I3082" s="259"/>
    </row>
    <row r="3083" spans="1:9" x14ac:dyDescent="0.2">
      <c r="A3083" s="265" t="s">
        <v>433</v>
      </c>
      <c r="B3083" s="269" t="e">
        <f>IF('Unit Types - Emission Rates'!#REF!=0,"",'Unit Types - Emission Rates'!#REF!)</f>
        <v>#REF!</v>
      </c>
      <c r="C3083" s="269" t="e">
        <f>IF('Unit Types - Emission Rates'!#REF!=0,"",'Unit Types - Emission Rates'!#REF!)</f>
        <v>#REF!</v>
      </c>
      <c r="D3083" s="269" t="e">
        <f>IF('Unit Types - Emission Rates'!#REF!=0,"",'Unit Types - Emission Rates'!#REF!)</f>
        <v>#REF!</v>
      </c>
      <c r="E3083" s="269" t="e">
        <f>IF('Unit Types - Emission Rates'!#REF!="","",'Unit Types - Emission Rates'!#REF!)</f>
        <v>#REF!</v>
      </c>
      <c r="F3083" s="269" t="e">
        <f>IF('Unit Types - Emission Rates'!#REF!="","",'Unit Types - Emission Rates'!#REF!)</f>
        <v>#REF!</v>
      </c>
      <c r="G3083" s="261"/>
      <c r="H3083" s="262"/>
      <c r="I3083" s="259"/>
    </row>
    <row r="3084" spans="1:9" x14ac:dyDescent="0.2">
      <c r="A3084" s="265" t="s">
        <v>433</v>
      </c>
      <c r="B3084" s="269" t="e">
        <f>IF('Unit Types - Emission Rates'!#REF!=0,"",'Unit Types - Emission Rates'!#REF!)</f>
        <v>#REF!</v>
      </c>
      <c r="C3084" s="269" t="e">
        <f>IF('Unit Types - Emission Rates'!#REF!=0,"",'Unit Types - Emission Rates'!#REF!)</f>
        <v>#REF!</v>
      </c>
      <c r="D3084" s="269" t="e">
        <f>IF('Unit Types - Emission Rates'!#REF!=0,"",'Unit Types - Emission Rates'!#REF!)</f>
        <v>#REF!</v>
      </c>
      <c r="E3084" s="269" t="e">
        <f>IF('Unit Types - Emission Rates'!#REF!="","",'Unit Types - Emission Rates'!#REF!)</f>
        <v>#REF!</v>
      </c>
      <c r="F3084" s="269" t="e">
        <f>IF('Unit Types - Emission Rates'!#REF!="","",'Unit Types - Emission Rates'!#REF!)</f>
        <v>#REF!</v>
      </c>
      <c r="G3084" s="261"/>
      <c r="H3084" s="262"/>
      <c r="I3084" s="259"/>
    </row>
    <row r="3085" spans="1:9" x14ac:dyDescent="0.2">
      <c r="A3085" s="265" t="s">
        <v>433</v>
      </c>
      <c r="B3085" s="269" t="e">
        <f>IF('Unit Types - Emission Rates'!#REF!=0,"",'Unit Types - Emission Rates'!#REF!)</f>
        <v>#REF!</v>
      </c>
      <c r="C3085" s="269" t="e">
        <f>IF('Unit Types - Emission Rates'!#REF!=0,"",'Unit Types - Emission Rates'!#REF!)</f>
        <v>#REF!</v>
      </c>
      <c r="D3085" s="269" t="e">
        <f>IF('Unit Types - Emission Rates'!#REF!=0,"",'Unit Types - Emission Rates'!#REF!)</f>
        <v>#REF!</v>
      </c>
      <c r="E3085" s="269" t="e">
        <f>IF('Unit Types - Emission Rates'!#REF!="","",'Unit Types - Emission Rates'!#REF!)</f>
        <v>#REF!</v>
      </c>
      <c r="F3085" s="269" t="e">
        <f>IF('Unit Types - Emission Rates'!#REF!="","",'Unit Types - Emission Rates'!#REF!)</f>
        <v>#REF!</v>
      </c>
      <c r="G3085" s="261"/>
      <c r="H3085" s="262"/>
      <c r="I3085" s="259"/>
    </row>
    <row r="3086" spans="1:9" x14ac:dyDescent="0.2">
      <c r="A3086" s="265" t="s">
        <v>433</v>
      </c>
      <c r="B3086" s="269" t="e">
        <f>IF('Unit Types - Emission Rates'!#REF!=0,"",'Unit Types - Emission Rates'!#REF!)</f>
        <v>#REF!</v>
      </c>
      <c r="C3086" s="269" t="e">
        <f>IF('Unit Types - Emission Rates'!#REF!=0,"",'Unit Types - Emission Rates'!#REF!)</f>
        <v>#REF!</v>
      </c>
      <c r="D3086" s="269" t="e">
        <f>IF('Unit Types - Emission Rates'!#REF!=0,"",'Unit Types - Emission Rates'!#REF!)</f>
        <v>#REF!</v>
      </c>
      <c r="E3086" s="269" t="e">
        <f>IF('Unit Types - Emission Rates'!#REF!="","",'Unit Types - Emission Rates'!#REF!)</f>
        <v>#REF!</v>
      </c>
      <c r="F3086" s="269" t="e">
        <f>IF('Unit Types - Emission Rates'!#REF!="","",'Unit Types - Emission Rates'!#REF!)</f>
        <v>#REF!</v>
      </c>
      <c r="G3086" s="261"/>
      <c r="H3086" s="262"/>
      <c r="I3086" s="259"/>
    </row>
    <row r="3087" spans="1:9" x14ac:dyDescent="0.2">
      <c r="A3087" s="265" t="s">
        <v>433</v>
      </c>
      <c r="B3087" s="269" t="e">
        <f>IF('Unit Types - Emission Rates'!#REF!=0,"",'Unit Types - Emission Rates'!#REF!)</f>
        <v>#REF!</v>
      </c>
      <c r="C3087" s="269" t="e">
        <f>IF('Unit Types - Emission Rates'!#REF!=0,"",'Unit Types - Emission Rates'!#REF!)</f>
        <v>#REF!</v>
      </c>
      <c r="D3087" s="269" t="e">
        <f>IF('Unit Types - Emission Rates'!#REF!=0,"",'Unit Types - Emission Rates'!#REF!)</f>
        <v>#REF!</v>
      </c>
      <c r="E3087" s="269" t="e">
        <f>IF('Unit Types - Emission Rates'!#REF!="","",'Unit Types - Emission Rates'!#REF!)</f>
        <v>#REF!</v>
      </c>
      <c r="F3087" s="269" t="e">
        <f>IF('Unit Types - Emission Rates'!#REF!="","",'Unit Types - Emission Rates'!#REF!)</f>
        <v>#REF!</v>
      </c>
      <c r="G3087" s="261"/>
      <c r="H3087" s="262"/>
      <c r="I3087" s="259"/>
    </row>
    <row r="3088" spans="1:9" x14ac:dyDescent="0.2">
      <c r="A3088" s="265" t="s">
        <v>433</v>
      </c>
      <c r="B3088" s="269" t="e">
        <f>IF('Unit Types - Emission Rates'!#REF!=0,"",'Unit Types - Emission Rates'!#REF!)</f>
        <v>#REF!</v>
      </c>
      <c r="C3088" s="269" t="e">
        <f>IF('Unit Types - Emission Rates'!#REF!=0,"",'Unit Types - Emission Rates'!#REF!)</f>
        <v>#REF!</v>
      </c>
      <c r="D3088" s="269" t="e">
        <f>IF('Unit Types - Emission Rates'!#REF!=0,"",'Unit Types - Emission Rates'!#REF!)</f>
        <v>#REF!</v>
      </c>
      <c r="E3088" s="269" t="e">
        <f>IF('Unit Types - Emission Rates'!#REF!="","",'Unit Types - Emission Rates'!#REF!)</f>
        <v>#REF!</v>
      </c>
      <c r="F3088" s="269" t="e">
        <f>IF('Unit Types - Emission Rates'!#REF!="","",'Unit Types - Emission Rates'!#REF!)</f>
        <v>#REF!</v>
      </c>
      <c r="G3088" s="261"/>
      <c r="H3088" s="262"/>
      <c r="I3088" s="259"/>
    </row>
    <row r="3089" spans="1:9" x14ac:dyDescent="0.2">
      <c r="A3089" s="265" t="s">
        <v>433</v>
      </c>
      <c r="B3089" s="269" t="e">
        <f>IF('Unit Types - Emission Rates'!#REF!=0,"",'Unit Types - Emission Rates'!#REF!)</f>
        <v>#REF!</v>
      </c>
      <c r="C3089" s="269" t="e">
        <f>IF('Unit Types - Emission Rates'!#REF!=0,"",'Unit Types - Emission Rates'!#REF!)</f>
        <v>#REF!</v>
      </c>
      <c r="D3089" s="269" t="e">
        <f>IF('Unit Types - Emission Rates'!#REF!=0,"",'Unit Types - Emission Rates'!#REF!)</f>
        <v>#REF!</v>
      </c>
      <c r="E3089" s="269" t="e">
        <f>IF('Unit Types - Emission Rates'!#REF!="","",'Unit Types - Emission Rates'!#REF!)</f>
        <v>#REF!</v>
      </c>
      <c r="F3089" s="269" t="e">
        <f>IF('Unit Types - Emission Rates'!#REF!="","",'Unit Types - Emission Rates'!#REF!)</f>
        <v>#REF!</v>
      </c>
      <c r="G3089" s="261"/>
      <c r="H3089" s="262"/>
      <c r="I3089" s="259"/>
    </row>
    <row r="3090" spans="1:9" x14ac:dyDescent="0.2">
      <c r="A3090" s="265" t="s">
        <v>433</v>
      </c>
      <c r="B3090" s="269" t="e">
        <f>IF('Unit Types - Emission Rates'!#REF!=0,"",'Unit Types - Emission Rates'!#REF!)</f>
        <v>#REF!</v>
      </c>
      <c r="C3090" s="269" t="e">
        <f>IF('Unit Types - Emission Rates'!#REF!=0,"",'Unit Types - Emission Rates'!#REF!)</f>
        <v>#REF!</v>
      </c>
      <c r="D3090" s="269" t="e">
        <f>IF('Unit Types - Emission Rates'!#REF!=0,"",'Unit Types - Emission Rates'!#REF!)</f>
        <v>#REF!</v>
      </c>
      <c r="E3090" s="269" t="e">
        <f>IF('Unit Types - Emission Rates'!#REF!="","",'Unit Types - Emission Rates'!#REF!)</f>
        <v>#REF!</v>
      </c>
      <c r="F3090" s="269" t="e">
        <f>IF('Unit Types - Emission Rates'!#REF!="","",'Unit Types - Emission Rates'!#REF!)</f>
        <v>#REF!</v>
      </c>
      <c r="G3090" s="261"/>
      <c r="H3090" s="262"/>
      <c r="I3090" s="259"/>
    </row>
    <row r="3091" spans="1:9" x14ac:dyDescent="0.2">
      <c r="A3091" s="265" t="s">
        <v>433</v>
      </c>
      <c r="B3091" s="269" t="e">
        <f>IF('Unit Types - Emission Rates'!#REF!=0,"",'Unit Types - Emission Rates'!#REF!)</f>
        <v>#REF!</v>
      </c>
      <c r="C3091" s="269" t="e">
        <f>IF('Unit Types - Emission Rates'!#REF!=0,"",'Unit Types - Emission Rates'!#REF!)</f>
        <v>#REF!</v>
      </c>
      <c r="D3091" s="269" t="e">
        <f>IF('Unit Types - Emission Rates'!#REF!=0,"",'Unit Types - Emission Rates'!#REF!)</f>
        <v>#REF!</v>
      </c>
      <c r="E3091" s="269" t="e">
        <f>IF('Unit Types - Emission Rates'!#REF!="","",'Unit Types - Emission Rates'!#REF!)</f>
        <v>#REF!</v>
      </c>
      <c r="F3091" s="269" t="e">
        <f>IF('Unit Types - Emission Rates'!#REF!="","",'Unit Types - Emission Rates'!#REF!)</f>
        <v>#REF!</v>
      </c>
      <c r="G3091" s="261"/>
      <c r="H3091" s="262"/>
      <c r="I3091" s="259"/>
    </row>
    <row r="3092" spans="1:9" x14ac:dyDescent="0.2">
      <c r="A3092" s="265" t="s">
        <v>433</v>
      </c>
      <c r="B3092" s="269" t="e">
        <f>IF('Unit Types - Emission Rates'!#REF!=0,"",'Unit Types - Emission Rates'!#REF!)</f>
        <v>#REF!</v>
      </c>
      <c r="C3092" s="269" t="e">
        <f>IF('Unit Types - Emission Rates'!#REF!=0,"",'Unit Types - Emission Rates'!#REF!)</f>
        <v>#REF!</v>
      </c>
      <c r="D3092" s="269" t="e">
        <f>IF('Unit Types - Emission Rates'!#REF!=0,"",'Unit Types - Emission Rates'!#REF!)</f>
        <v>#REF!</v>
      </c>
      <c r="E3092" s="269" t="e">
        <f>IF('Unit Types - Emission Rates'!#REF!="","",'Unit Types - Emission Rates'!#REF!)</f>
        <v>#REF!</v>
      </c>
      <c r="F3092" s="269" t="e">
        <f>IF('Unit Types - Emission Rates'!#REF!="","",'Unit Types - Emission Rates'!#REF!)</f>
        <v>#REF!</v>
      </c>
      <c r="G3092" s="261"/>
      <c r="H3092" s="262"/>
      <c r="I3092" s="259"/>
    </row>
    <row r="3093" spans="1:9" x14ac:dyDescent="0.2">
      <c r="A3093" s="265" t="s">
        <v>433</v>
      </c>
      <c r="B3093" s="269" t="e">
        <f>IF('Unit Types - Emission Rates'!#REF!=0,"",'Unit Types - Emission Rates'!#REF!)</f>
        <v>#REF!</v>
      </c>
      <c r="C3093" s="269" t="e">
        <f>IF('Unit Types - Emission Rates'!#REF!=0,"",'Unit Types - Emission Rates'!#REF!)</f>
        <v>#REF!</v>
      </c>
      <c r="D3093" s="269" t="e">
        <f>IF('Unit Types - Emission Rates'!#REF!=0,"",'Unit Types - Emission Rates'!#REF!)</f>
        <v>#REF!</v>
      </c>
      <c r="E3093" s="269" t="e">
        <f>IF('Unit Types - Emission Rates'!#REF!="","",'Unit Types - Emission Rates'!#REF!)</f>
        <v>#REF!</v>
      </c>
      <c r="F3093" s="269" t="e">
        <f>IF('Unit Types - Emission Rates'!#REF!="","",'Unit Types - Emission Rates'!#REF!)</f>
        <v>#REF!</v>
      </c>
      <c r="G3093" s="261"/>
      <c r="H3093" s="262"/>
      <c r="I3093" s="259"/>
    </row>
    <row r="3094" spans="1:9" x14ac:dyDescent="0.2">
      <c r="A3094" s="265" t="s">
        <v>433</v>
      </c>
      <c r="B3094" s="269" t="e">
        <f>IF('Unit Types - Emission Rates'!#REF!=0,"",'Unit Types - Emission Rates'!#REF!)</f>
        <v>#REF!</v>
      </c>
      <c r="C3094" s="269" t="e">
        <f>IF('Unit Types - Emission Rates'!#REF!=0,"",'Unit Types - Emission Rates'!#REF!)</f>
        <v>#REF!</v>
      </c>
      <c r="D3094" s="269" t="e">
        <f>IF('Unit Types - Emission Rates'!#REF!=0,"",'Unit Types - Emission Rates'!#REF!)</f>
        <v>#REF!</v>
      </c>
      <c r="E3094" s="269" t="e">
        <f>IF('Unit Types - Emission Rates'!#REF!="","",'Unit Types - Emission Rates'!#REF!)</f>
        <v>#REF!</v>
      </c>
      <c r="F3094" s="269" t="e">
        <f>IF('Unit Types - Emission Rates'!#REF!="","",'Unit Types - Emission Rates'!#REF!)</f>
        <v>#REF!</v>
      </c>
      <c r="G3094" s="261"/>
      <c r="H3094" s="262"/>
      <c r="I3094" s="259"/>
    </row>
    <row r="3095" spans="1:9" x14ac:dyDescent="0.2">
      <c r="A3095" s="265" t="s">
        <v>433</v>
      </c>
      <c r="B3095" s="269" t="e">
        <f>IF('Unit Types - Emission Rates'!#REF!=0,"",'Unit Types - Emission Rates'!#REF!)</f>
        <v>#REF!</v>
      </c>
      <c r="C3095" s="269" t="e">
        <f>IF('Unit Types - Emission Rates'!#REF!=0,"",'Unit Types - Emission Rates'!#REF!)</f>
        <v>#REF!</v>
      </c>
      <c r="D3095" s="269" t="e">
        <f>IF('Unit Types - Emission Rates'!#REF!=0,"",'Unit Types - Emission Rates'!#REF!)</f>
        <v>#REF!</v>
      </c>
      <c r="E3095" s="269" t="e">
        <f>IF('Unit Types - Emission Rates'!#REF!="","",'Unit Types - Emission Rates'!#REF!)</f>
        <v>#REF!</v>
      </c>
      <c r="F3095" s="269" t="e">
        <f>IF('Unit Types - Emission Rates'!#REF!="","",'Unit Types - Emission Rates'!#REF!)</f>
        <v>#REF!</v>
      </c>
      <c r="G3095" s="261"/>
      <c r="H3095" s="262"/>
      <c r="I3095" s="259"/>
    </row>
    <row r="3096" spans="1:9" x14ac:dyDescent="0.2">
      <c r="A3096" s="265" t="s">
        <v>433</v>
      </c>
      <c r="B3096" s="269" t="e">
        <f>IF('Unit Types - Emission Rates'!#REF!=0,"",'Unit Types - Emission Rates'!#REF!)</f>
        <v>#REF!</v>
      </c>
      <c r="C3096" s="269" t="e">
        <f>IF('Unit Types - Emission Rates'!#REF!=0,"",'Unit Types - Emission Rates'!#REF!)</f>
        <v>#REF!</v>
      </c>
      <c r="D3096" s="269" t="e">
        <f>IF('Unit Types - Emission Rates'!#REF!=0,"",'Unit Types - Emission Rates'!#REF!)</f>
        <v>#REF!</v>
      </c>
      <c r="E3096" s="269" t="e">
        <f>IF('Unit Types - Emission Rates'!#REF!="","",'Unit Types - Emission Rates'!#REF!)</f>
        <v>#REF!</v>
      </c>
      <c r="F3096" s="269" t="e">
        <f>IF('Unit Types - Emission Rates'!#REF!="","",'Unit Types - Emission Rates'!#REF!)</f>
        <v>#REF!</v>
      </c>
      <c r="G3096" s="261"/>
      <c r="H3096" s="262"/>
      <c r="I3096" s="259"/>
    </row>
    <row r="3097" spans="1:9" x14ac:dyDescent="0.2">
      <c r="A3097" s="265" t="s">
        <v>433</v>
      </c>
      <c r="B3097" s="269" t="e">
        <f>IF('Unit Types - Emission Rates'!#REF!=0,"",'Unit Types - Emission Rates'!#REF!)</f>
        <v>#REF!</v>
      </c>
      <c r="C3097" s="269" t="e">
        <f>IF('Unit Types - Emission Rates'!#REF!=0,"",'Unit Types - Emission Rates'!#REF!)</f>
        <v>#REF!</v>
      </c>
      <c r="D3097" s="269" t="e">
        <f>IF('Unit Types - Emission Rates'!#REF!=0,"",'Unit Types - Emission Rates'!#REF!)</f>
        <v>#REF!</v>
      </c>
      <c r="E3097" s="269" t="e">
        <f>IF('Unit Types - Emission Rates'!#REF!="","",'Unit Types - Emission Rates'!#REF!)</f>
        <v>#REF!</v>
      </c>
      <c r="F3097" s="269" t="e">
        <f>IF('Unit Types - Emission Rates'!#REF!="","",'Unit Types - Emission Rates'!#REF!)</f>
        <v>#REF!</v>
      </c>
      <c r="G3097" s="261"/>
      <c r="H3097" s="262"/>
      <c r="I3097" s="259"/>
    </row>
    <row r="3098" spans="1:9" x14ac:dyDescent="0.2">
      <c r="A3098" s="265" t="s">
        <v>433</v>
      </c>
      <c r="B3098" s="269" t="e">
        <f>IF('Unit Types - Emission Rates'!#REF!=0,"",'Unit Types - Emission Rates'!#REF!)</f>
        <v>#REF!</v>
      </c>
      <c r="C3098" s="269" t="e">
        <f>IF('Unit Types - Emission Rates'!#REF!=0,"",'Unit Types - Emission Rates'!#REF!)</f>
        <v>#REF!</v>
      </c>
      <c r="D3098" s="269" t="e">
        <f>IF('Unit Types - Emission Rates'!#REF!=0,"",'Unit Types - Emission Rates'!#REF!)</f>
        <v>#REF!</v>
      </c>
      <c r="E3098" s="269" t="e">
        <f>IF('Unit Types - Emission Rates'!#REF!="","",'Unit Types - Emission Rates'!#REF!)</f>
        <v>#REF!</v>
      </c>
      <c r="F3098" s="269" t="e">
        <f>IF('Unit Types - Emission Rates'!#REF!="","",'Unit Types - Emission Rates'!#REF!)</f>
        <v>#REF!</v>
      </c>
      <c r="G3098" s="261"/>
      <c r="H3098" s="262"/>
      <c r="I3098" s="259"/>
    </row>
    <row r="3099" spans="1:9" x14ac:dyDescent="0.2">
      <c r="A3099" s="265" t="s">
        <v>433</v>
      </c>
      <c r="B3099" s="269" t="e">
        <f>IF('Unit Types - Emission Rates'!#REF!=0,"",'Unit Types - Emission Rates'!#REF!)</f>
        <v>#REF!</v>
      </c>
      <c r="C3099" s="269" t="e">
        <f>IF('Unit Types - Emission Rates'!#REF!=0,"",'Unit Types - Emission Rates'!#REF!)</f>
        <v>#REF!</v>
      </c>
      <c r="D3099" s="269" t="e">
        <f>IF('Unit Types - Emission Rates'!#REF!=0,"",'Unit Types - Emission Rates'!#REF!)</f>
        <v>#REF!</v>
      </c>
      <c r="E3099" s="269" t="e">
        <f>IF('Unit Types - Emission Rates'!#REF!="","",'Unit Types - Emission Rates'!#REF!)</f>
        <v>#REF!</v>
      </c>
      <c r="F3099" s="269" t="e">
        <f>IF('Unit Types - Emission Rates'!#REF!="","",'Unit Types - Emission Rates'!#REF!)</f>
        <v>#REF!</v>
      </c>
      <c r="G3099" s="261"/>
      <c r="H3099" s="262"/>
      <c r="I3099" s="259"/>
    </row>
    <row r="3100" spans="1:9" x14ac:dyDescent="0.2">
      <c r="A3100" s="265" t="s">
        <v>433</v>
      </c>
      <c r="B3100" s="269" t="e">
        <f>IF('Unit Types - Emission Rates'!#REF!=0,"",'Unit Types - Emission Rates'!#REF!)</f>
        <v>#REF!</v>
      </c>
      <c r="C3100" s="269" t="e">
        <f>IF('Unit Types - Emission Rates'!#REF!=0,"",'Unit Types - Emission Rates'!#REF!)</f>
        <v>#REF!</v>
      </c>
      <c r="D3100" s="269" t="e">
        <f>IF('Unit Types - Emission Rates'!#REF!=0,"",'Unit Types - Emission Rates'!#REF!)</f>
        <v>#REF!</v>
      </c>
      <c r="E3100" s="269" t="e">
        <f>IF('Unit Types - Emission Rates'!#REF!="","",'Unit Types - Emission Rates'!#REF!)</f>
        <v>#REF!</v>
      </c>
      <c r="F3100" s="269" t="e">
        <f>IF('Unit Types - Emission Rates'!#REF!="","",'Unit Types - Emission Rates'!#REF!)</f>
        <v>#REF!</v>
      </c>
      <c r="G3100" s="261"/>
      <c r="H3100" s="262"/>
      <c r="I3100" s="259"/>
    </row>
    <row r="3101" spans="1:9" x14ac:dyDescent="0.2">
      <c r="A3101" s="265" t="s">
        <v>433</v>
      </c>
      <c r="B3101" s="269" t="e">
        <f>IF('Unit Types - Emission Rates'!#REF!=0,"",'Unit Types - Emission Rates'!#REF!)</f>
        <v>#REF!</v>
      </c>
      <c r="C3101" s="269" t="e">
        <f>IF('Unit Types - Emission Rates'!#REF!=0,"",'Unit Types - Emission Rates'!#REF!)</f>
        <v>#REF!</v>
      </c>
      <c r="D3101" s="269" t="e">
        <f>IF('Unit Types - Emission Rates'!#REF!=0,"",'Unit Types - Emission Rates'!#REF!)</f>
        <v>#REF!</v>
      </c>
      <c r="E3101" s="269" t="e">
        <f>IF('Unit Types - Emission Rates'!#REF!="","",'Unit Types - Emission Rates'!#REF!)</f>
        <v>#REF!</v>
      </c>
      <c r="F3101" s="269" t="e">
        <f>IF('Unit Types - Emission Rates'!#REF!="","",'Unit Types - Emission Rates'!#REF!)</f>
        <v>#REF!</v>
      </c>
      <c r="G3101" s="261"/>
      <c r="H3101" s="262"/>
      <c r="I3101" s="259"/>
    </row>
    <row r="3102" spans="1:9" x14ac:dyDescent="0.2">
      <c r="A3102" s="265" t="s">
        <v>433</v>
      </c>
      <c r="B3102" s="269" t="e">
        <f>IF('Unit Types - Emission Rates'!#REF!=0,"",'Unit Types - Emission Rates'!#REF!)</f>
        <v>#REF!</v>
      </c>
      <c r="C3102" s="269" t="e">
        <f>IF('Unit Types - Emission Rates'!#REF!=0,"",'Unit Types - Emission Rates'!#REF!)</f>
        <v>#REF!</v>
      </c>
      <c r="D3102" s="269" t="e">
        <f>IF('Unit Types - Emission Rates'!#REF!=0,"",'Unit Types - Emission Rates'!#REF!)</f>
        <v>#REF!</v>
      </c>
      <c r="E3102" s="269" t="e">
        <f>IF('Unit Types - Emission Rates'!#REF!="","",'Unit Types - Emission Rates'!#REF!)</f>
        <v>#REF!</v>
      </c>
      <c r="F3102" s="269" t="e">
        <f>IF('Unit Types - Emission Rates'!#REF!="","",'Unit Types - Emission Rates'!#REF!)</f>
        <v>#REF!</v>
      </c>
      <c r="G3102" s="261"/>
      <c r="H3102" s="262"/>
      <c r="I3102" s="259"/>
    </row>
    <row r="3103" spans="1:9" x14ac:dyDescent="0.2">
      <c r="A3103" s="265" t="s">
        <v>433</v>
      </c>
      <c r="B3103" s="269" t="e">
        <f>IF('Unit Types - Emission Rates'!#REF!=0,"",'Unit Types - Emission Rates'!#REF!)</f>
        <v>#REF!</v>
      </c>
      <c r="C3103" s="269" t="e">
        <f>IF('Unit Types - Emission Rates'!#REF!=0,"",'Unit Types - Emission Rates'!#REF!)</f>
        <v>#REF!</v>
      </c>
      <c r="D3103" s="269" t="e">
        <f>IF('Unit Types - Emission Rates'!#REF!=0,"",'Unit Types - Emission Rates'!#REF!)</f>
        <v>#REF!</v>
      </c>
      <c r="E3103" s="269" t="e">
        <f>IF('Unit Types - Emission Rates'!#REF!="","",'Unit Types - Emission Rates'!#REF!)</f>
        <v>#REF!</v>
      </c>
      <c r="F3103" s="269" t="e">
        <f>IF('Unit Types - Emission Rates'!#REF!="","",'Unit Types - Emission Rates'!#REF!)</f>
        <v>#REF!</v>
      </c>
      <c r="G3103" s="261"/>
      <c r="H3103" s="262"/>
      <c r="I3103" s="259"/>
    </row>
    <row r="3104" spans="1:9" x14ac:dyDescent="0.2">
      <c r="A3104" s="265" t="s">
        <v>433</v>
      </c>
      <c r="B3104" s="269" t="e">
        <f>IF('Unit Types - Emission Rates'!#REF!=0,"",'Unit Types - Emission Rates'!#REF!)</f>
        <v>#REF!</v>
      </c>
      <c r="C3104" s="269" t="e">
        <f>IF('Unit Types - Emission Rates'!#REF!=0,"",'Unit Types - Emission Rates'!#REF!)</f>
        <v>#REF!</v>
      </c>
      <c r="D3104" s="269" t="e">
        <f>IF('Unit Types - Emission Rates'!#REF!=0,"",'Unit Types - Emission Rates'!#REF!)</f>
        <v>#REF!</v>
      </c>
      <c r="E3104" s="269" t="e">
        <f>IF('Unit Types - Emission Rates'!#REF!="","",'Unit Types - Emission Rates'!#REF!)</f>
        <v>#REF!</v>
      </c>
      <c r="F3104" s="269" t="e">
        <f>IF('Unit Types - Emission Rates'!#REF!="","",'Unit Types - Emission Rates'!#REF!)</f>
        <v>#REF!</v>
      </c>
      <c r="G3104" s="261"/>
      <c r="H3104" s="262"/>
      <c r="I3104" s="259"/>
    </row>
    <row r="3105" spans="1:9" x14ac:dyDescent="0.2">
      <c r="A3105" s="265" t="s">
        <v>433</v>
      </c>
      <c r="B3105" s="269" t="e">
        <f>IF('Unit Types - Emission Rates'!#REF!=0,"",'Unit Types - Emission Rates'!#REF!)</f>
        <v>#REF!</v>
      </c>
      <c r="C3105" s="269" t="e">
        <f>IF('Unit Types - Emission Rates'!#REF!=0,"",'Unit Types - Emission Rates'!#REF!)</f>
        <v>#REF!</v>
      </c>
      <c r="D3105" s="269" t="e">
        <f>IF('Unit Types - Emission Rates'!#REF!=0,"",'Unit Types - Emission Rates'!#REF!)</f>
        <v>#REF!</v>
      </c>
      <c r="E3105" s="269" t="e">
        <f>IF('Unit Types - Emission Rates'!#REF!="","",'Unit Types - Emission Rates'!#REF!)</f>
        <v>#REF!</v>
      </c>
      <c r="F3105" s="269" t="e">
        <f>IF('Unit Types - Emission Rates'!#REF!="","",'Unit Types - Emission Rates'!#REF!)</f>
        <v>#REF!</v>
      </c>
      <c r="G3105" s="261"/>
      <c r="H3105" s="262"/>
      <c r="I3105" s="259"/>
    </row>
    <row r="3106" spans="1:9" x14ac:dyDescent="0.2">
      <c r="A3106" s="265" t="s">
        <v>433</v>
      </c>
      <c r="B3106" s="269" t="e">
        <f>IF('Unit Types - Emission Rates'!#REF!=0,"",'Unit Types - Emission Rates'!#REF!)</f>
        <v>#REF!</v>
      </c>
      <c r="C3106" s="269" t="e">
        <f>IF('Unit Types - Emission Rates'!#REF!=0,"",'Unit Types - Emission Rates'!#REF!)</f>
        <v>#REF!</v>
      </c>
      <c r="D3106" s="269" t="e">
        <f>IF('Unit Types - Emission Rates'!#REF!=0,"",'Unit Types - Emission Rates'!#REF!)</f>
        <v>#REF!</v>
      </c>
      <c r="E3106" s="269" t="e">
        <f>IF('Unit Types - Emission Rates'!#REF!="","",'Unit Types - Emission Rates'!#REF!)</f>
        <v>#REF!</v>
      </c>
      <c r="F3106" s="269" t="e">
        <f>IF('Unit Types - Emission Rates'!#REF!="","",'Unit Types - Emission Rates'!#REF!)</f>
        <v>#REF!</v>
      </c>
      <c r="G3106" s="261"/>
      <c r="H3106" s="262"/>
      <c r="I3106" s="259"/>
    </row>
    <row r="3107" spans="1:9" x14ac:dyDescent="0.2">
      <c r="A3107" s="265" t="s">
        <v>433</v>
      </c>
      <c r="B3107" s="269" t="e">
        <f>IF('Unit Types - Emission Rates'!#REF!=0,"",'Unit Types - Emission Rates'!#REF!)</f>
        <v>#REF!</v>
      </c>
      <c r="C3107" s="269" t="e">
        <f>IF('Unit Types - Emission Rates'!#REF!=0,"",'Unit Types - Emission Rates'!#REF!)</f>
        <v>#REF!</v>
      </c>
      <c r="D3107" s="269" t="e">
        <f>IF('Unit Types - Emission Rates'!#REF!=0,"",'Unit Types - Emission Rates'!#REF!)</f>
        <v>#REF!</v>
      </c>
      <c r="E3107" s="269" t="e">
        <f>IF('Unit Types - Emission Rates'!#REF!="","",'Unit Types - Emission Rates'!#REF!)</f>
        <v>#REF!</v>
      </c>
      <c r="F3107" s="269" t="e">
        <f>IF('Unit Types - Emission Rates'!#REF!="","",'Unit Types - Emission Rates'!#REF!)</f>
        <v>#REF!</v>
      </c>
      <c r="G3107" s="261"/>
      <c r="H3107" s="262"/>
      <c r="I3107" s="259"/>
    </row>
    <row r="3108" spans="1:9" x14ac:dyDescent="0.2">
      <c r="A3108" s="265" t="s">
        <v>433</v>
      </c>
      <c r="B3108" s="269" t="e">
        <f>IF('Unit Types - Emission Rates'!#REF!=0,"",'Unit Types - Emission Rates'!#REF!)</f>
        <v>#REF!</v>
      </c>
      <c r="C3108" s="269" t="e">
        <f>IF('Unit Types - Emission Rates'!#REF!=0,"",'Unit Types - Emission Rates'!#REF!)</f>
        <v>#REF!</v>
      </c>
      <c r="D3108" s="269" t="e">
        <f>IF('Unit Types - Emission Rates'!#REF!=0,"",'Unit Types - Emission Rates'!#REF!)</f>
        <v>#REF!</v>
      </c>
      <c r="E3108" s="269" t="e">
        <f>IF('Unit Types - Emission Rates'!#REF!="","",'Unit Types - Emission Rates'!#REF!)</f>
        <v>#REF!</v>
      </c>
      <c r="F3108" s="269" t="e">
        <f>IF('Unit Types - Emission Rates'!#REF!="","",'Unit Types - Emission Rates'!#REF!)</f>
        <v>#REF!</v>
      </c>
      <c r="G3108" s="261"/>
      <c r="H3108" s="262"/>
      <c r="I3108" s="259"/>
    </row>
    <row r="3109" spans="1:9" x14ac:dyDescent="0.2">
      <c r="A3109" s="265" t="s">
        <v>433</v>
      </c>
      <c r="B3109" s="269" t="e">
        <f>IF('Unit Types - Emission Rates'!#REF!=0,"",'Unit Types - Emission Rates'!#REF!)</f>
        <v>#REF!</v>
      </c>
      <c r="C3109" s="269" t="e">
        <f>IF('Unit Types - Emission Rates'!#REF!=0,"",'Unit Types - Emission Rates'!#REF!)</f>
        <v>#REF!</v>
      </c>
      <c r="D3109" s="269" t="e">
        <f>IF('Unit Types - Emission Rates'!#REF!=0,"",'Unit Types - Emission Rates'!#REF!)</f>
        <v>#REF!</v>
      </c>
      <c r="E3109" s="269" t="e">
        <f>IF('Unit Types - Emission Rates'!#REF!="","",'Unit Types - Emission Rates'!#REF!)</f>
        <v>#REF!</v>
      </c>
      <c r="F3109" s="269" t="e">
        <f>IF('Unit Types - Emission Rates'!#REF!="","",'Unit Types - Emission Rates'!#REF!)</f>
        <v>#REF!</v>
      </c>
      <c r="G3109" s="261"/>
      <c r="H3109" s="262"/>
      <c r="I3109" s="259"/>
    </row>
    <row r="3110" spans="1:9" x14ac:dyDescent="0.2">
      <c r="A3110" s="265" t="s">
        <v>433</v>
      </c>
      <c r="B3110" s="269" t="e">
        <f>IF('Unit Types - Emission Rates'!#REF!=0,"",'Unit Types - Emission Rates'!#REF!)</f>
        <v>#REF!</v>
      </c>
      <c r="C3110" s="269" t="e">
        <f>IF('Unit Types - Emission Rates'!#REF!=0,"",'Unit Types - Emission Rates'!#REF!)</f>
        <v>#REF!</v>
      </c>
      <c r="D3110" s="269" t="e">
        <f>IF('Unit Types - Emission Rates'!#REF!=0,"",'Unit Types - Emission Rates'!#REF!)</f>
        <v>#REF!</v>
      </c>
      <c r="E3110" s="269" t="e">
        <f>IF('Unit Types - Emission Rates'!#REF!="","",'Unit Types - Emission Rates'!#REF!)</f>
        <v>#REF!</v>
      </c>
      <c r="F3110" s="269" t="e">
        <f>IF('Unit Types - Emission Rates'!#REF!="","",'Unit Types - Emission Rates'!#REF!)</f>
        <v>#REF!</v>
      </c>
      <c r="G3110" s="261"/>
      <c r="H3110" s="262"/>
      <c r="I3110" s="259"/>
    </row>
    <row r="3111" spans="1:9" x14ac:dyDescent="0.2">
      <c r="A3111" s="265" t="s">
        <v>433</v>
      </c>
      <c r="B3111" s="269" t="e">
        <f>IF('Unit Types - Emission Rates'!#REF!=0,"",'Unit Types - Emission Rates'!#REF!)</f>
        <v>#REF!</v>
      </c>
      <c r="C3111" s="269" t="e">
        <f>IF('Unit Types - Emission Rates'!#REF!=0,"",'Unit Types - Emission Rates'!#REF!)</f>
        <v>#REF!</v>
      </c>
      <c r="D3111" s="269" t="e">
        <f>IF('Unit Types - Emission Rates'!#REF!=0,"",'Unit Types - Emission Rates'!#REF!)</f>
        <v>#REF!</v>
      </c>
      <c r="E3111" s="269" t="e">
        <f>IF('Unit Types - Emission Rates'!#REF!="","",'Unit Types - Emission Rates'!#REF!)</f>
        <v>#REF!</v>
      </c>
      <c r="F3111" s="269" t="e">
        <f>IF('Unit Types - Emission Rates'!#REF!="","",'Unit Types - Emission Rates'!#REF!)</f>
        <v>#REF!</v>
      </c>
      <c r="G3111" s="261"/>
      <c r="H3111" s="262"/>
      <c r="I3111" s="259"/>
    </row>
    <row r="3112" spans="1:9" x14ac:dyDescent="0.2">
      <c r="A3112" s="265" t="s">
        <v>433</v>
      </c>
      <c r="B3112" s="269" t="e">
        <f>IF('Unit Types - Emission Rates'!#REF!=0,"",'Unit Types - Emission Rates'!#REF!)</f>
        <v>#REF!</v>
      </c>
      <c r="C3112" s="269" t="e">
        <f>IF('Unit Types - Emission Rates'!#REF!=0,"",'Unit Types - Emission Rates'!#REF!)</f>
        <v>#REF!</v>
      </c>
      <c r="D3112" s="269" t="e">
        <f>IF('Unit Types - Emission Rates'!#REF!=0,"",'Unit Types - Emission Rates'!#REF!)</f>
        <v>#REF!</v>
      </c>
      <c r="E3112" s="269" t="e">
        <f>IF('Unit Types - Emission Rates'!#REF!="","",'Unit Types - Emission Rates'!#REF!)</f>
        <v>#REF!</v>
      </c>
      <c r="F3112" s="269" t="e">
        <f>IF('Unit Types - Emission Rates'!#REF!="","",'Unit Types - Emission Rates'!#REF!)</f>
        <v>#REF!</v>
      </c>
      <c r="G3112" s="261"/>
      <c r="H3112" s="262"/>
      <c r="I3112" s="259"/>
    </row>
    <row r="3113" spans="1:9" x14ac:dyDescent="0.2">
      <c r="A3113" s="265" t="s">
        <v>433</v>
      </c>
      <c r="B3113" s="269" t="e">
        <f>IF('Unit Types - Emission Rates'!#REF!=0,"",'Unit Types - Emission Rates'!#REF!)</f>
        <v>#REF!</v>
      </c>
      <c r="C3113" s="269" t="e">
        <f>IF('Unit Types - Emission Rates'!#REF!=0,"",'Unit Types - Emission Rates'!#REF!)</f>
        <v>#REF!</v>
      </c>
      <c r="D3113" s="269" t="e">
        <f>IF('Unit Types - Emission Rates'!#REF!=0,"",'Unit Types - Emission Rates'!#REF!)</f>
        <v>#REF!</v>
      </c>
      <c r="E3113" s="269" t="e">
        <f>IF('Unit Types - Emission Rates'!#REF!="","",'Unit Types - Emission Rates'!#REF!)</f>
        <v>#REF!</v>
      </c>
      <c r="F3113" s="269" t="e">
        <f>IF('Unit Types - Emission Rates'!#REF!="","",'Unit Types - Emission Rates'!#REF!)</f>
        <v>#REF!</v>
      </c>
      <c r="G3113" s="261"/>
      <c r="H3113" s="262"/>
      <c r="I3113" s="259"/>
    </row>
    <row r="3114" spans="1:9" x14ac:dyDescent="0.2">
      <c r="A3114" s="265" t="s">
        <v>433</v>
      </c>
      <c r="B3114" s="269" t="e">
        <f>IF('Unit Types - Emission Rates'!#REF!=0,"",'Unit Types - Emission Rates'!#REF!)</f>
        <v>#REF!</v>
      </c>
      <c r="C3114" s="269" t="e">
        <f>IF('Unit Types - Emission Rates'!#REF!=0,"",'Unit Types - Emission Rates'!#REF!)</f>
        <v>#REF!</v>
      </c>
      <c r="D3114" s="269" t="e">
        <f>IF('Unit Types - Emission Rates'!#REF!=0,"",'Unit Types - Emission Rates'!#REF!)</f>
        <v>#REF!</v>
      </c>
      <c r="E3114" s="269" t="e">
        <f>IF('Unit Types - Emission Rates'!#REF!="","",'Unit Types - Emission Rates'!#REF!)</f>
        <v>#REF!</v>
      </c>
      <c r="F3114" s="269" t="e">
        <f>IF('Unit Types - Emission Rates'!#REF!="","",'Unit Types - Emission Rates'!#REF!)</f>
        <v>#REF!</v>
      </c>
      <c r="G3114" s="261"/>
      <c r="H3114" s="262"/>
      <c r="I3114" s="259"/>
    </row>
    <row r="3115" spans="1:9" x14ac:dyDescent="0.2">
      <c r="A3115" s="265" t="s">
        <v>433</v>
      </c>
      <c r="B3115" s="269" t="e">
        <f>IF('Unit Types - Emission Rates'!#REF!=0,"",'Unit Types - Emission Rates'!#REF!)</f>
        <v>#REF!</v>
      </c>
      <c r="C3115" s="269" t="e">
        <f>IF('Unit Types - Emission Rates'!#REF!=0,"",'Unit Types - Emission Rates'!#REF!)</f>
        <v>#REF!</v>
      </c>
      <c r="D3115" s="269" t="e">
        <f>IF('Unit Types - Emission Rates'!#REF!=0,"",'Unit Types - Emission Rates'!#REF!)</f>
        <v>#REF!</v>
      </c>
      <c r="E3115" s="269" t="e">
        <f>IF('Unit Types - Emission Rates'!#REF!="","",'Unit Types - Emission Rates'!#REF!)</f>
        <v>#REF!</v>
      </c>
      <c r="F3115" s="269" t="e">
        <f>IF('Unit Types - Emission Rates'!#REF!="","",'Unit Types - Emission Rates'!#REF!)</f>
        <v>#REF!</v>
      </c>
      <c r="G3115" s="261"/>
      <c r="H3115" s="262"/>
      <c r="I3115" s="259"/>
    </row>
    <row r="3116" spans="1:9" x14ac:dyDescent="0.2">
      <c r="A3116" s="265" t="s">
        <v>433</v>
      </c>
      <c r="B3116" s="269" t="e">
        <f>IF('Unit Types - Emission Rates'!#REF!=0,"",'Unit Types - Emission Rates'!#REF!)</f>
        <v>#REF!</v>
      </c>
      <c r="C3116" s="269" t="e">
        <f>IF('Unit Types - Emission Rates'!#REF!=0,"",'Unit Types - Emission Rates'!#REF!)</f>
        <v>#REF!</v>
      </c>
      <c r="D3116" s="269" t="e">
        <f>IF('Unit Types - Emission Rates'!#REF!=0,"",'Unit Types - Emission Rates'!#REF!)</f>
        <v>#REF!</v>
      </c>
      <c r="E3116" s="269" t="e">
        <f>IF('Unit Types - Emission Rates'!#REF!="","",'Unit Types - Emission Rates'!#REF!)</f>
        <v>#REF!</v>
      </c>
      <c r="F3116" s="269" t="e">
        <f>IF('Unit Types - Emission Rates'!#REF!="","",'Unit Types - Emission Rates'!#REF!)</f>
        <v>#REF!</v>
      </c>
      <c r="G3116" s="261"/>
      <c r="H3116" s="262"/>
      <c r="I3116" s="259"/>
    </row>
    <row r="3117" spans="1:9" x14ac:dyDescent="0.2">
      <c r="A3117" s="265" t="s">
        <v>433</v>
      </c>
      <c r="B3117" s="269" t="e">
        <f>IF('Unit Types - Emission Rates'!#REF!=0,"",'Unit Types - Emission Rates'!#REF!)</f>
        <v>#REF!</v>
      </c>
      <c r="C3117" s="269" t="e">
        <f>IF('Unit Types - Emission Rates'!#REF!=0,"",'Unit Types - Emission Rates'!#REF!)</f>
        <v>#REF!</v>
      </c>
      <c r="D3117" s="269" t="e">
        <f>IF('Unit Types - Emission Rates'!#REF!=0,"",'Unit Types - Emission Rates'!#REF!)</f>
        <v>#REF!</v>
      </c>
      <c r="E3117" s="269" t="e">
        <f>IF('Unit Types - Emission Rates'!#REF!="","",'Unit Types - Emission Rates'!#REF!)</f>
        <v>#REF!</v>
      </c>
      <c r="F3117" s="269" t="e">
        <f>IF('Unit Types - Emission Rates'!#REF!="","",'Unit Types - Emission Rates'!#REF!)</f>
        <v>#REF!</v>
      </c>
      <c r="G3117" s="261"/>
      <c r="H3117" s="262"/>
      <c r="I3117" s="259"/>
    </row>
    <row r="3118" spans="1:9" x14ac:dyDescent="0.2">
      <c r="A3118" s="265" t="s">
        <v>433</v>
      </c>
      <c r="B3118" s="269" t="e">
        <f>IF('Unit Types - Emission Rates'!#REF!=0,"",'Unit Types - Emission Rates'!#REF!)</f>
        <v>#REF!</v>
      </c>
      <c r="C3118" s="269" t="e">
        <f>IF('Unit Types - Emission Rates'!#REF!=0,"",'Unit Types - Emission Rates'!#REF!)</f>
        <v>#REF!</v>
      </c>
      <c r="D3118" s="269" t="e">
        <f>IF('Unit Types - Emission Rates'!#REF!=0,"",'Unit Types - Emission Rates'!#REF!)</f>
        <v>#REF!</v>
      </c>
      <c r="E3118" s="269" t="e">
        <f>IF('Unit Types - Emission Rates'!#REF!="","",'Unit Types - Emission Rates'!#REF!)</f>
        <v>#REF!</v>
      </c>
      <c r="F3118" s="269" t="e">
        <f>IF('Unit Types - Emission Rates'!#REF!="","",'Unit Types - Emission Rates'!#REF!)</f>
        <v>#REF!</v>
      </c>
      <c r="G3118" s="261"/>
      <c r="H3118" s="262"/>
      <c r="I3118" s="259"/>
    </row>
    <row r="3119" spans="1:9" x14ac:dyDescent="0.2">
      <c r="A3119" s="265" t="s">
        <v>433</v>
      </c>
      <c r="B3119" s="269" t="e">
        <f>IF('Unit Types - Emission Rates'!#REF!=0,"",'Unit Types - Emission Rates'!#REF!)</f>
        <v>#REF!</v>
      </c>
      <c r="C3119" s="269" t="e">
        <f>IF('Unit Types - Emission Rates'!#REF!=0,"",'Unit Types - Emission Rates'!#REF!)</f>
        <v>#REF!</v>
      </c>
      <c r="D3119" s="269" t="e">
        <f>IF('Unit Types - Emission Rates'!#REF!=0,"",'Unit Types - Emission Rates'!#REF!)</f>
        <v>#REF!</v>
      </c>
      <c r="E3119" s="269" t="e">
        <f>IF('Unit Types - Emission Rates'!#REF!="","",'Unit Types - Emission Rates'!#REF!)</f>
        <v>#REF!</v>
      </c>
      <c r="F3119" s="269" t="e">
        <f>IF('Unit Types - Emission Rates'!#REF!="","",'Unit Types - Emission Rates'!#REF!)</f>
        <v>#REF!</v>
      </c>
      <c r="G3119" s="261"/>
      <c r="H3119" s="262"/>
      <c r="I3119" s="259"/>
    </row>
    <row r="3120" spans="1:9" x14ac:dyDescent="0.2">
      <c r="A3120" s="265" t="s">
        <v>433</v>
      </c>
      <c r="B3120" s="269" t="e">
        <f>IF('Unit Types - Emission Rates'!#REF!=0,"",'Unit Types - Emission Rates'!#REF!)</f>
        <v>#REF!</v>
      </c>
      <c r="C3120" s="269" t="e">
        <f>IF('Unit Types - Emission Rates'!#REF!=0,"",'Unit Types - Emission Rates'!#REF!)</f>
        <v>#REF!</v>
      </c>
      <c r="D3120" s="269" t="e">
        <f>IF('Unit Types - Emission Rates'!#REF!=0,"",'Unit Types - Emission Rates'!#REF!)</f>
        <v>#REF!</v>
      </c>
      <c r="E3120" s="269" t="e">
        <f>IF('Unit Types - Emission Rates'!#REF!="","",'Unit Types - Emission Rates'!#REF!)</f>
        <v>#REF!</v>
      </c>
      <c r="F3120" s="269" t="e">
        <f>IF('Unit Types - Emission Rates'!#REF!="","",'Unit Types - Emission Rates'!#REF!)</f>
        <v>#REF!</v>
      </c>
      <c r="G3120" s="261"/>
      <c r="H3120" s="262"/>
      <c r="I3120" s="259"/>
    </row>
    <row r="3121" spans="1:9" x14ac:dyDescent="0.2">
      <c r="A3121" s="265" t="s">
        <v>433</v>
      </c>
      <c r="B3121" s="269" t="e">
        <f>IF('Unit Types - Emission Rates'!#REF!=0,"",'Unit Types - Emission Rates'!#REF!)</f>
        <v>#REF!</v>
      </c>
      <c r="C3121" s="269" t="e">
        <f>IF('Unit Types - Emission Rates'!#REF!=0,"",'Unit Types - Emission Rates'!#REF!)</f>
        <v>#REF!</v>
      </c>
      <c r="D3121" s="269" t="e">
        <f>IF('Unit Types - Emission Rates'!#REF!=0,"",'Unit Types - Emission Rates'!#REF!)</f>
        <v>#REF!</v>
      </c>
      <c r="E3121" s="269" t="e">
        <f>IF('Unit Types - Emission Rates'!#REF!="","",'Unit Types - Emission Rates'!#REF!)</f>
        <v>#REF!</v>
      </c>
      <c r="F3121" s="269" t="e">
        <f>IF('Unit Types - Emission Rates'!#REF!="","",'Unit Types - Emission Rates'!#REF!)</f>
        <v>#REF!</v>
      </c>
      <c r="G3121" s="261"/>
      <c r="H3121" s="262"/>
      <c r="I3121" s="259"/>
    </row>
    <row r="3122" spans="1:9" x14ac:dyDescent="0.2">
      <c r="A3122" s="265" t="s">
        <v>433</v>
      </c>
      <c r="B3122" s="269" t="e">
        <f>IF('Unit Types - Emission Rates'!#REF!=0,"",'Unit Types - Emission Rates'!#REF!)</f>
        <v>#REF!</v>
      </c>
      <c r="C3122" s="269" t="e">
        <f>IF('Unit Types - Emission Rates'!#REF!=0,"",'Unit Types - Emission Rates'!#REF!)</f>
        <v>#REF!</v>
      </c>
      <c r="D3122" s="269" t="e">
        <f>IF('Unit Types - Emission Rates'!#REF!=0,"",'Unit Types - Emission Rates'!#REF!)</f>
        <v>#REF!</v>
      </c>
      <c r="E3122" s="269" t="e">
        <f>IF('Unit Types - Emission Rates'!#REF!="","",'Unit Types - Emission Rates'!#REF!)</f>
        <v>#REF!</v>
      </c>
      <c r="F3122" s="269" t="e">
        <f>IF('Unit Types - Emission Rates'!#REF!="","",'Unit Types - Emission Rates'!#REF!)</f>
        <v>#REF!</v>
      </c>
      <c r="G3122" s="261"/>
      <c r="H3122" s="262"/>
      <c r="I3122" s="259"/>
    </row>
    <row r="3123" spans="1:9" x14ac:dyDescent="0.2">
      <c r="A3123" s="265" t="s">
        <v>433</v>
      </c>
      <c r="B3123" s="269" t="e">
        <f>IF('Unit Types - Emission Rates'!#REF!=0,"",'Unit Types - Emission Rates'!#REF!)</f>
        <v>#REF!</v>
      </c>
      <c r="C3123" s="269" t="e">
        <f>IF('Unit Types - Emission Rates'!#REF!=0,"",'Unit Types - Emission Rates'!#REF!)</f>
        <v>#REF!</v>
      </c>
      <c r="D3123" s="269" t="e">
        <f>IF('Unit Types - Emission Rates'!#REF!=0,"",'Unit Types - Emission Rates'!#REF!)</f>
        <v>#REF!</v>
      </c>
      <c r="E3123" s="269" t="e">
        <f>IF('Unit Types - Emission Rates'!#REF!="","",'Unit Types - Emission Rates'!#REF!)</f>
        <v>#REF!</v>
      </c>
      <c r="F3123" s="269" t="e">
        <f>IF('Unit Types - Emission Rates'!#REF!="","",'Unit Types - Emission Rates'!#REF!)</f>
        <v>#REF!</v>
      </c>
      <c r="G3123" s="261"/>
      <c r="H3123" s="262"/>
      <c r="I3123" s="259"/>
    </row>
    <row r="3124" spans="1:9" x14ac:dyDescent="0.2">
      <c r="A3124" s="265" t="s">
        <v>433</v>
      </c>
      <c r="B3124" s="269" t="e">
        <f>IF('Unit Types - Emission Rates'!#REF!=0,"",'Unit Types - Emission Rates'!#REF!)</f>
        <v>#REF!</v>
      </c>
      <c r="C3124" s="269" t="e">
        <f>IF('Unit Types - Emission Rates'!#REF!=0,"",'Unit Types - Emission Rates'!#REF!)</f>
        <v>#REF!</v>
      </c>
      <c r="D3124" s="269" t="e">
        <f>IF('Unit Types - Emission Rates'!#REF!=0,"",'Unit Types - Emission Rates'!#REF!)</f>
        <v>#REF!</v>
      </c>
      <c r="E3124" s="269" t="e">
        <f>IF('Unit Types - Emission Rates'!#REF!="","",'Unit Types - Emission Rates'!#REF!)</f>
        <v>#REF!</v>
      </c>
      <c r="F3124" s="269" t="e">
        <f>IF('Unit Types - Emission Rates'!#REF!="","",'Unit Types - Emission Rates'!#REF!)</f>
        <v>#REF!</v>
      </c>
      <c r="G3124" s="261"/>
      <c r="H3124" s="262"/>
      <c r="I3124" s="259"/>
    </row>
    <row r="3125" spans="1:9" x14ac:dyDescent="0.2">
      <c r="A3125" s="265" t="s">
        <v>433</v>
      </c>
      <c r="B3125" s="269" t="e">
        <f>IF('Unit Types - Emission Rates'!#REF!=0,"",'Unit Types - Emission Rates'!#REF!)</f>
        <v>#REF!</v>
      </c>
      <c r="C3125" s="269" t="e">
        <f>IF('Unit Types - Emission Rates'!#REF!=0,"",'Unit Types - Emission Rates'!#REF!)</f>
        <v>#REF!</v>
      </c>
      <c r="D3125" s="269" t="e">
        <f>IF('Unit Types - Emission Rates'!#REF!=0,"",'Unit Types - Emission Rates'!#REF!)</f>
        <v>#REF!</v>
      </c>
      <c r="E3125" s="269" t="e">
        <f>IF('Unit Types - Emission Rates'!#REF!="","",'Unit Types - Emission Rates'!#REF!)</f>
        <v>#REF!</v>
      </c>
      <c r="F3125" s="269" t="e">
        <f>IF('Unit Types - Emission Rates'!#REF!="","",'Unit Types - Emission Rates'!#REF!)</f>
        <v>#REF!</v>
      </c>
      <c r="G3125" s="261"/>
      <c r="H3125" s="262"/>
      <c r="I3125" s="259"/>
    </row>
    <row r="3126" spans="1:9" x14ac:dyDescent="0.2">
      <c r="A3126" s="265" t="s">
        <v>433</v>
      </c>
      <c r="B3126" s="269" t="e">
        <f>IF('Unit Types - Emission Rates'!#REF!=0,"",'Unit Types - Emission Rates'!#REF!)</f>
        <v>#REF!</v>
      </c>
      <c r="C3126" s="269" t="e">
        <f>IF('Unit Types - Emission Rates'!#REF!=0,"",'Unit Types - Emission Rates'!#REF!)</f>
        <v>#REF!</v>
      </c>
      <c r="D3126" s="269" t="e">
        <f>IF('Unit Types - Emission Rates'!#REF!=0,"",'Unit Types - Emission Rates'!#REF!)</f>
        <v>#REF!</v>
      </c>
      <c r="E3126" s="269" t="e">
        <f>IF('Unit Types - Emission Rates'!#REF!="","",'Unit Types - Emission Rates'!#REF!)</f>
        <v>#REF!</v>
      </c>
      <c r="F3126" s="269" t="e">
        <f>IF('Unit Types - Emission Rates'!#REF!="","",'Unit Types - Emission Rates'!#REF!)</f>
        <v>#REF!</v>
      </c>
      <c r="G3126" s="261"/>
      <c r="H3126" s="262"/>
      <c r="I3126" s="259"/>
    </row>
    <row r="3127" spans="1:9" x14ac:dyDescent="0.2">
      <c r="A3127" s="265" t="s">
        <v>433</v>
      </c>
      <c r="B3127" s="269" t="e">
        <f>IF('Unit Types - Emission Rates'!#REF!=0,"",'Unit Types - Emission Rates'!#REF!)</f>
        <v>#REF!</v>
      </c>
      <c r="C3127" s="269" t="e">
        <f>IF('Unit Types - Emission Rates'!#REF!=0,"",'Unit Types - Emission Rates'!#REF!)</f>
        <v>#REF!</v>
      </c>
      <c r="D3127" s="269" t="e">
        <f>IF('Unit Types - Emission Rates'!#REF!=0,"",'Unit Types - Emission Rates'!#REF!)</f>
        <v>#REF!</v>
      </c>
      <c r="E3127" s="269" t="e">
        <f>IF('Unit Types - Emission Rates'!#REF!="","",'Unit Types - Emission Rates'!#REF!)</f>
        <v>#REF!</v>
      </c>
      <c r="F3127" s="269" t="e">
        <f>IF('Unit Types - Emission Rates'!#REF!="","",'Unit Types - Emission Rates'!#REF!)</f>
        <v>#REF!</v>
      </c>
      <c r="G3127" s="261"/>
      <c r="H3127" s="262"/>
      <c r="I3127" s="259"/>
    </row>
    <row r="3128" spans="1:9" x14ac:dyDescent="0.2">
      <c r="A3128" s="265" t="s">
        <v>433</v>
      </c>
      <c r="B3128" s="269" t="e">
        <f>IF('Unit Types - Emission Rates'!#REF!=0,"",'Unit Types - Emission Rates'!#REF!)</f>
        <v>#REF!</v>
      </c>
      <c r="C3128" s="269" t="e">
        <f>IF('Unit Types - Emission Rates'!#REF!=0,"",'Unit Types - Emission Rates'!#REF!)</f>
        <v>#REF!</v>
      </c>
      <c r="D3128" s="269" t="e">
        <f>IF('Unit Types - Emission Rates'!#REF!=0,"",'Unit Types - Emission Rates'!#REF!)</f>
        <v>#REF!</v>
      </c>
      <c r="E3128" s="269" t="e">
        <f>IF('Unit Types - Emission Rates'!#REF!="","",'Unit Types - Emission Rates'!#REF!)</f>
        <v>#REF!</v>
      </c>
      <c r="F3128" s="269" t="e">
        <f>IF('Unit Types - Emission Rates'!#REF!="","",'Unit Types - Emission Rates'!#REF!)</f>
        <v>#REF!</v>
      </c>
      <c r="G3128" s="261"/>
      <c r="H3128" s="262"/>
      <c r="I3128" s="259"/>
    </row>
    <row r="3129" spans="1:9" x14ac:dyDescent="0.2">
      <c r="A3129" s="265" t="s">
        <v>433</v>
      </c>
      <c r="B3129" s="269" t="e">
        <f>IF('Unit Types - Emission Rates'!#REF!=0,"",'Unit Types - Emission Rates'!#REF!)</f>
        <v>#REF!</v>
      </c>
      <c r="C3129" s="269" t="e">
        <f>IF('Unit Types - Emission Rates'!#REF!=0,"",'Unit Types - Emission Rates'!#REF!)</f>
        <v>#REF!</v>
      </c>
      <c r="D3129" s="269" t="e">
        <f>IF('Unit Types - Emission Rates'!#REF!=0,"",'Unit Types - Emission Rates'!#REF!)</f>
        <v>#REF!</v>
      </c>
      <c r="E3129" s="269" t="e">
        <f>IF('Unit Types - Emission Rates'!#REF!="","",'Unit Types - Emission Rates'!#REF!)</f>
        <v>#REF!</v>
      </c>
      <c r="F3129" s="269" t="e">
        <f>IF('Unit Types - Emission Rates'!#REF!="","",'Unit Types - Emission Rates'!#REF!)</f>
        <v>#REF!</v>
      </c>
      <c r="G3129" s="261"/>
      <c r="H3129" s="262"/>
      <c r="I3129" s="259"/>
    </row>
    <row r="3130" spans="1:9" x14ac:dyDescent="0.2">
      <c r="A3130" s="265" t="s">
        <v>433</v>
      </c>
      <c r="B3130" s="269" t="e">
        <f>IF('Unit Types - Emission Rates'!#REF!=0,"",'Unit Types - Emission Rates'!#REF!)</f>
        <v>#REF!</v>
      </c>
      <c r="C3130" s="269" t="e">
        <f>IF('Unit Types - Emission Rates'!#REF!=0,"",'Unit Types - Emission Rates'!#REF!)</f>
        <v>#REF!</v>
      </c>
      <c r="D3130" s="269" t="e">
        <f>IF('Unit Types - Emission Rates'!#REF!=0,"",'Unit Types - Emission Rates'!#REF!)</f>
        <v>#REF!</v>
      </c>
      <c r="E3130" s="269" t="e">
        <f>IF('Unit Types - Emission Rates'!#REF!="","",'Unit Types - Emission Rates'!#REF!)</f>
        <v>#REF!</v>
      </c>
      <c r="F3130" s="269" t="e">
        <f>IF('Unit Types - Emission Rates'!#REF!="","",'Unit Types - Emission Rates'!#REF!)</f>
        <v>#REF!</v>
      </c>
      <c r="G3130" s="261"/>
      <c r="H3130" s="262"/>
      <c r="I3130" s="259"/>
    </row>
    <row r="3131" spans="1:9" x14ac:dyDescent="0.2">
      <c r="A3131" s="265" t="s">
        <v>433</v>
      </c>
      <c r="B3131" s="269" t="e">
        <f>IF('Unit Types - Emission Rates'!#REF!=0,"",'Unit Types - Emission Rates'!#REF!)</f>
        <v>#REF!</v>
      </c>
      <c r="C3131" s="269" t="e">
        <f>IF('Unit Types - Emission Rates'!#REF!=0,"",'Unit Types - Emission Rates'!#REF!)</f>
        <v>#REF!</v>
      </c>
      <c r="D3131" s="269" t="e">
        <f>IF('Unit Types - Emission Rates'!#REF!=0,"",'Unit Types - Emission Rates'!#REF!)</f>
        <v>#REF!</v>
      </c>
      <c r="E3131" s="269" t="e">
        <f>IF('Unit Types - Emission Rates'!#REF!="","",'Unit Types - Emission Rates'!#REF!)</f>
        <v>#REF!</v>
      </c>
      <c r="F3131" s="269" t="e">
        <f>IF('Unit Types - Emission Rates'!#REF!="","",'Unit Types - Emission Rates'!#REF!)</f>
        <v>#REF!</v>
      </c>
      <c r="G3131" s="261"/>
      <c r="H3131" s="262"/>
      <c r="I3131" s="259"/>
    </row>
    <row r="3132" spans="1:9" x14ac:dyDescent="0.2">
      <c r="A3132" s="265" t="s">
        <v>433</v>
      </c>
      <c r="B3132" s="269" t="e">
        <f>IF('Unit Types - Emission Rates'!#REF!=0,"",'Unit Types - Emission Rates'!#REF!)</f>
        <v>#REF!</v>
      </c>
      <c r="C3132" s="269" t="e">
        <f>IF('Unit Types - Emission Rates'!#REF!=0,"",'Unit Types - Emission Rates'!#REF!)</f>
        <v>#REF!</v>
      </c>
      <c r="D3132" s="269" t="e">
        <f>IF('Unit Types - Emission Rates'!#REF!=0,"",'Unit Types - Emission Rates'!#REF!)</f>
        <v>#REF!</v>
      </c>
      <c r="E3132" s="269" t="e">
        <f>IF('Unit Types - Emission Rates'!#REF!="","",'Unit Types - Emission Rates'!#REF!)</f>
        <v>#REF!</v>
      </c>
      <c r="F3132" s="269" t="e">
        <f>IF('Unit Types - Emission Rates'!#REF!="","",'Unit Types - Emission Rates'!#REF!)</f>
        <v>#REF!</v>
      </c>
      <c r="G3132" s="261"/>
      <c r="H3132" s="262"/>
      <c r="I3132" s="259"/>
    </row>
    <row r="3133" spans="1:9" x14ac:dyDescent="0.2">
      <c r="A3133" s="265" t="s">
        <v>433</v>
      </c>
      <c r="B3133" s="269" t="e">
        <f>IF('Unit Types - Emission Rates'!#REF!=0,"",'Unit Types - Emission Rates'!#REF!)</f>
        <v>#REF!</v>
      </c>
      <c r="C3133" s="269" t="e">
        <f>IF('Unit Types - Emission Rates'!#REF!=0,"",'Unit Types - Emission Rates'!#REF!)</f>
        <v>#REF!</v>
      </c>
      <c r="D3133" s="269" t="e">
        <f>IF('Unit Types - Emission Rates'!#REF!=0,"",'Unit Types - Emission Rates'!#REF!)</f>
        <v>#REF!</v>
      </c>
      <c r="E3133" s="269" t="e">
        <f>IF('Unit Types - Emission Rates'!#REF!="","",'Unit Types - Emission Rates'!#REF!)</f>
        <v>#REF!</v>
      </c>
      <c r="F3133" s="269" t="e">
        <f>IF('Unit Types - Emission Rates'!#REF!="","",'Unit Types - Emission Rates'!#REF!)</f>
        <v>#REF!</v>
      </c>
      <c r="G3133" s="261"/>
      <c r="H3133" s="262"/>
      <c r="I3133" s="259"/>
    </row>
    <row r="3134" spans="1:9" x14ac:dyDescent="0.2">
      <c r="A3134" s="265" t="s">
        <v>433</v>
      </c>
      <c r="B3134" s="269" t="e">
        <f>IF('Unit Types - Emission Rates'!#REF!=0,"",'Unit Types - Emission Rates'!#REF!)</f>
        <v>#REF!</v>
      </c>
      <c r="C3134" s="269" t="e">
        <f>IF('Unit Types - Emission Rates'!#REF!=0,"",'Unit Types - Emission Rates'!#REF!)</f>
        <v>#REF!</v>
      </c>
      <c r="D3134" s="269" t="e">
        <f>IF('Unit Types - Emission Rates'!#REF!=0,"",'Unit Types - Emission Rates'!#REF!)</f>
        <v>#REF!</v>
      </c>
      <c r="E3134" s="269" t="e">
        <f>IF('Unit Types - Emission Rates'!#REF!="","",'Unit Types - Emission Rates'!#REF!)</f>
        <v>#REF!</v>
      </c>
      <c r="F3134" s="269" t="e">
        <f>IF('Unit Types - Emission Rates'!#REF!="","",'Unit Types - Emission Rates'!#REF!)</f>
        <v>#REF!</v>
      </c>
      <c r="G3134" s="261"/>
      <c r="H3134" s="262"/>
      <c r="I3134" s="259"/>
    </row>
    <row r="3135" spans="1:9" x14ac:dyDescent="0.2">
      <c r="A3135" s="265" t="s">
        <v>433</v>
      </c>
      <c r="B3135" s="269" t="e">
        <f>IF('Unit Types - Emission Rates'!#REF!=0,"",'Unit Types - Emission Rates'!#REF!)</f>
        <v>#REF!</v>
      </c>
      <c r="C3135" s="269" t="e">
        <f>IF('Unit Types - Emission Rates'!#REF!=0,"",'Unit Types - Emission Rates'!#REF!)</f>
        <v>#REF!</v>
      </c>
      <c r="D3135" s="269" t="e">
        <f>IF('Unit Types - Emission Rates'!#REF!=0,"",'Unit Types - Emission Rates'!#REF!)</f>
        <v>#REF!</v>
      </c>
      <c r="E3135" s="269" t="e">
        <f>IF('Unit Types - Emission Rates'!#REF!="","",'Unit Types - Emission Rates'!#REF!)</f>
        <v>#REF!</v>
      </c>
      <c r="F3135" s="269" t="e">
        <f>IF('Unit Types - Emission Rates'!#REF!="","",'Unit Types - Emission Rates'!#REF!)</f>
        <v>#REF!</v>
      </c>
      <c r="G3135" s="261"/>
      <c r="H3135" s="262"/>
      <c r="I3135" s="259"/>
    </row>
    <row r="3136" spans="1:9" x14ac:dyDescent="0.2">
      <c r="A3136" s="265" t="s">
        <v>433</v>
      </c>
      <c r="B3136" s="269" t="e">
        <f>IF('Unit Types - Emission Rates'!#REF!=0,"",'Unit Types - Emission Rates'!#REF!)</f>
        <v>#REF!</v>
      </c>
      <c r="C3136" s="269" t="e">
        <f>IF('Unit Types - Emission Rates'!#REF!=0,"",'Unit Types - Emission Rates'!#REF!)</f>
        <v>#REF!</v>
      </c>
      <c r="D3136" s="269" t="e">
        <f>IF('Unit Types - Emission Rates'!#REF!=0,"",'Unit Types - Emission Rates'!#REF!)</f>
        <v>#REF!</v>
      </c>
      <c r="E3136" s="269" t="e">
        <f>IF('Unit Types - Emission Rates'!#REF!="","",'Unit Types - Emission Rates'!#REF!)</f>
        <v>#REF!</v>
      </c>
      <c r="F3136" s="269" t="e">
        <f>IF('Unit Types - Emission Rates'!#REF!="","",'Unit Types - Emission Rates'!#REF!)</f>
        <v>#REF!</v>
      </c>
      <c r="G3136" s="261"/>
      <c r="H3136" s="262"/>
      <c r="I3136" s="259"/>
    </row>
    <row r="3137" spans="1:9" x14ac:dyDescent="0.2">
      <c r="A3137" s="265" t="s">
        <v>433</v>
      </c>
      <c r="B3137" s="269" t="e">
        <f>IF('Unit Types - Emission Rates'!#REF!=0,"",'Unit Types - Emission Rates'!#REF!)</f>
        <v>#REF!</v>
      </c>
      <c r="C3137" s="269" t="e">
        <f>IF('Unit Types - Emission Rates'!#REF!=0,"",'Unit Types - Emission Rates'!#REF!)</f>
        <v>#REF!</v>
      </c>
      <c r="D3137" s="269" t="e">
        <f>IF('Unit Types - Emission Rates'!#REF!=0,"",'Unit Types - Emission Rates'!#REF!)</f>
        <v>#REF!</v>
      </c>
      <c r="E3137" s="269" t="e">
        <f>IF('Unit Types - Emission Rates'!#REF!="","",'Unit Types - Emission Rates'!#REF!)</f>
        <v>#REF!</v>
      </c>
      <c r="F3137" s="269" t="e">
        <f>IF('Unit Types - Emission Rates'!#REF!="","",'Unit Types - Emission Rates'!#REF!)</f>
        <v>#REF!</v>
      </c>
      <c r="G3137" s="261"/>
      <c r="H3137" s="262"/>
      <c r="I3137" s="259"/>
    </row>
    <row r="3138" spans="1:9" x14ac:dyDescent="0.2">
      <c r="A3138" s="265" t="s">
        <v>433</v>
      </c>
      <c r="B3138" s="269" t="e">
        <f>IF('Unit Types - Emission Rates'!#REF!=0,"",'Unit Types - Emission Rates'!#REF!)</f>
        <v>#REF!</v>
      </c>
      <c r="C3138" s="269" t="e">
        <f>IF('Unit Types - Emission Rates'!#REF!=0,"",'Unit Types - Emission Rates'!#REF!)</f>
        <v>#REF!</v>
      </c>
      <c r="D3138" s="269" t="e">
        <f>IF('Unit Types - Emission Rates'!#REF!=0,"",'Unit Types - Emission Rates'!#REF!)</f>
        <v>#REF!</v>
      </c>
      <c r="E3138" s="269" t="e">
        <f>IF('Unit Types - Emission Rates'!#REF!="","",'Unit Types - Emission Rates'!#REF!)</f>
        <v>#REF!</v>
      </c>
      <c r="F3138" s="269" t="e">
        <f>IF('Unit Types - Emission Rates'!#REF!="","",'Unit Types - Emission Rates'!#REF!)</f>
        <v>#REF!</v>
      </c>
      <c r="G3138" s="261"/>
      <c r="H3138" s="262"/>
      <c r="I3138" s="259"/>
    </row>
    <row r="3139" spans="1:9" x14ac:dyDescent="0.2">
      <c r="A3139" s="265" t="s">
        <v>433</v>
      </c>
      <c r="B3139" s="269" t="e">
        <f>IF('Unit Types - Emission Rates'!#REF!=0,"",'Unit Types - Emission Rates'!#REF!)</f>
        <v>#REF!</v>
      </c>
      <c r="C3139" s="269" t="e">
        <f>IF('Unit Types - Emission Rates'!#REF!=0,"",'Unit Types - Emission Rates'!#REF!)</f>
        <v>#REF!</v>
      </c>
      <c r="D3139" s="269" t="e">
        <f>IF('Unit Types - Emission Rates'!#REF!=0,"",'Unit Types - Emission Rates'!#REF!)</f>
        <v>#REF!</v>
      </c>
      <c r="E3139" s="269" t="e">
        <f>IF('Unit Types - Emission Rates'!#REF!="","",'Unit Types - Emission Rates'!#REF!)</f>
        <v>#REF!</v>
      </c>
      <c r="F3139" s="269" t="e">
        <f>IF('Unit Types - Emission Rates'!#REF!="","",'Unit Types - Emission Rates'!#REF!)</f>
        <v>#REF!</v>
      </c>
      <c r="G3139" s="261"/>
      <c r="H3139" s="262"/>
      <c r="I3139" s="259"/>
    </row>
    <row r="3140" spans="1:9" x14ac:dyDescent="0.2">
      <c r="A3140" s="265" t="s">
        <v>433</v>
      </c>
      <c r="B3140" s="269" t="e">
        <f>IF('Unit Types - Emission Rates'!#REF!=0,"",'Unit Types - Emission Rates'!#REF!)</f>
        <v>#REF!</v>
      </c>
      <c r="C3140" s="269" t="e">
        <f>IF('Unit Types - Emission Rates'!#REF!=0,"",'Unit Types - Emission Rates'!#REF!)</f>
        <v>#REF!</v>
      </c>
      <c r="D3140" s="269" t="e">
        <f>IF('Unit Types - Emission Rates'!#REF!=0,"",'Unit Types - Emission Rates'!#REF!)</f>
        <v>#REF!</v>
      </c>
      <c r="E3140" s="269" t="e">
        <f>IF('Unit Types - Emission Rates'!#REF!="","",'Unit Types - Emission Rates'!#REF!)</f>
        <v>#REF!</v>
      </c>
      <c r="F3140" s="269" t="e">
        <f>IF('Unit Types - Emission Rates'!#REF!="","",'Unit Types - Emission Rates'!#REF!)</f>
        <v>#REF!</v>
      </c>
      <c r="G3140" s="261"/>
      <c r="H3140" s="262"/>
      <c r="I3140" s="259"/>
    </row>
    <row r="3141" spans="1:9" x14ac:dyDescent="0.2">
      <c r="A3141" s="265" t="s">
        <v>433</v>
      </c>
      <c r="B3141" s="269" t="e">
        <f>IF('Unit Types - Emission Rates'!#REF!=0,"",'Unit Types - Emission Rates'!#REF!)</f>
        <v>#REF!</v>
      </c>
      <c r="C3141" s="269" t="e">
        <f>IF('Unit Types - Emission Rates'!#REF!=0,"",'Unit Types - Emission Rates'!#REF!)</f>
        <v>#REF!</v>
      </c>
      <c r="D3141" s="269" t="e">
        <f>IF('Unit Types - Emission Rates'!#REF!=0,"",'Unit Types - Emission Rates'!#REF!)</f>
        <v>#REF!</v>
      </c>
      <c r="E3141" s="269" t="e">
        <f>IF('Unit Types - Emission Rates'!#REF!="","",'Unit Types - Emission Rates'!#REF!)</f>
        <v>#REF!</v>
      </c>
      <c r="F3141" s="269" t="e">
        <f>IF('Unit Types - Emission Rates'!#REF!="","",'Unit Types - Emission Rates'!#REF!)</f>
        <v>#REF!</v>
      </c>
      <c r="G3141" s="261"/>
      <c r="H3141" s="262"/>
      <c r="I3141" s="259"/>
    </row>
    <row r="3142" spans="1:9" x14ac:dyDescent="0.2">
      <c r="A3142" s="265" t="s">
        <v>433</v>
      </c>
      <c r="B3142" s="269" t="e">
        <f>IF('Unit Types - Emission Rates'!#REF!=0,"",'Unit Types - Emission Rates'!#REF!)</f>
        <v>#REF!</v>
      </c>
      <c r="C3142" s="269" t="e">
        <f>IF('Unit Types - Emission Rates'!#REF!=0,"",'Unit Types - Emission Rates'!#REF!)</f>
        <v>#REF!</v>
      </c>
      <c r="D3142" s="269" t="e">
        <f>IF('Unit Types - Emission Rates'!#REF!=0,"",'Unit Types - Emission Rates'!#REF!)</f>
        <v>#REF!</v>
      </c>
      <c r="E3142" s="269" t="e">
        <f>IF('Unit Types - Emission Rates'!#REF!="","",'Unit Types - Emission Rates'!#REF!)</f>
        <v>#REF!</v>
      </c>
      <c r="F3142" s="269" t="e">
        <f>IF('Unit Types - Emission Rates'!#REF!="","",'Unit Types - Emission Rates'!#REF!)</f>
        <v>#REF!</v>
      </c>
      <c r="G3142" s="261"/>
      <c r="H3142" s="262"/>
      <c r="I3142" s="259"/>
    </row>
    <row r="3143" spans="1:9" x14ac:dyDescent="0.2">
      <c r="A3143" s="265" t="s">
        <v>433</v>
      </c>
      <c r="B3143" s="269" t="e">
        <f>IF('Unit Types - Emission Rates'!#REF!=0,"",'Unit Types - Emission Rates'!#REF!)</f>
        <v>#REF!</v>
      </c>
      <c r="C3143" s="269" t="e">
        <f>IF('Unit Types - Emission Rates'!#REF!=0,"",'Unit Types - Emission Rates'!#REF!)</f>
        <v>#REF!</v>
      </c>
      <c r="D3143" s="269" t="e">
        <f>IF('Unit Types - Emission Rates'!#REF!=0,"",'Unit Types - Emission Rates'!#REF!)</f>
        <v>#REF!</v>
      </c>
      <c r="E3143" s="269" t="e">
        <f>IF('Unit Types - Emission Rates'!#REF!="","",'Unit Types - Emission Rates'!#REF!)</f>
        <v>#REF!</v>
      </c>
      <c r="F3143" s="269" t="e">
        <f>IF('Unit Types - Emission Rates'!#REF!="","",'Unit Types - Emission Rates'!#REF!)</f>
        <v>#REF!</v>
      </c>
      <c r="G3143" s="261"/>
      <c r="H3143" s="262"/>
      <c r="I3143" s="259"/>
    </row>
    <row r="3144" spans="1:9" x14ac:dyDescent="0.2">
      <c r="A3144" s="265" t="s">
        <v>433</v>
      </c>
      <c r="B3144" s="269" t="e">
        <f>IF('Unit Types - Emission Rates'!#REF!=0,"",'Unit Types - Emission Rates'!#REF!)</f>
        <v>#REF!</v>
      </c>
      <c r="C3144" s="269" t="e">
        <f>IF('Unit Types - Emission Rates'!#REF!=0,"",'Unit Types - Emission Rates'!#REF!)</f>
        <v>#REF!</v>
      </c>
      <c r="D3144" s="269" t="e">
        <f>IF('Unit Types - Emission Rates'!#REF!=0,"",'Unit Types - Emission Rates'!#REF!)</f>
        <v>#REF!</v>
      </c>
      <c r="E3144" s="269" t="e">
        <f>IF('Unit Types - Emission Rates'!#REF!="","",'Unit Types - Emission Rates'!#REF!)</f>
        <v>#REF!</v>
      </c>
      <c r="F3144" s="269" t="e">
        <f>IF('Unit Types - Emission Rates'!#REF!="","",'Unit Types - Emission Rates'!#REF!)</f>
        <v>#REF!</v>
      </c>
      <c r="G3144" s="261"/>
      <c r="H3144" s="262"/>
      <c r="I3144" s="259"/>
    </row>
    <row r="3145" spans="1:9" x14ac:dyDescent="0.2">
      <c r="A3145" s="265" t="s">
        <v>433</v>
      </c>
      <c r="B3145" s="269" t="e">
        <f>IF('Unit Types - Emission Rates'!#REF!=0,"",'Unit Types - Emission Rates'!#REF!)</f>
        <v>#REF!</v>
      </c>
      <c r="C3145" s="269" t="e">
        <f>IF('Unit Types - Emission Rates'!#REF!=0,"",'Unit Types - Emission Rates'!#REF!)</f>
        <v>#REF!</v>
      </c>
      <c r="D3145" s="269" t="e">
        <f>IF('Unit Types - Emission Rates'!#REF!=0,"",'Unit Types - Emission Rates'!#REF!)</f>
        <v>#REF!</v>
      </c>
      <c r="E3145" s="269" t="e">
        <f>IF('Unit Types - Emission Rates'!#REF!="","",'Unit Types - Emission Rates'!#REF!)</f>
        <v>#REF!</v>
      </c>
      <c r="F3145" s="269" t="e">
        <f>IF('Unit Types - Emission Rates'!#REF!="","",'Unit Types - Emission Rates'!#REF!)</f>
        <v>#REF!</v>
      </c>
      <c r="G3145" s="261"/>
      <c r="H3145" s="262"/>
      <c r="I3145" s="259"/>
    </row>
    <row r="3146" spans="1:9" x14ac:dyDescent="0.2">
      <c r="A3146" s="265" t="s">
        <v>433</v>
      </c>
      <c r="B3146" s="269" t="e">
        <f>IF('Unit Types - Emission Rates'!#REF!=0,"",'Unit Types - Emission Rates'!#REF!)</f>
        <v>#REF!</v>
      </c>
      <c r="C3146" s="269" t="e">
        <f>IF('Unit Types - Emission Rates'!#REF!=0,"",'Unit Types - Emission Rates'!#REF!)</f>
        <v>#REF!</v>
      </c>
      <c r="D3146" s="269" t="e">
        <f>IF('Unit Types - Emission Rates'!#REF!=0,"",'Unit Types - Emission Rates'!#REF!)</f>
        <v>#REF!</v>
      </c>
      <c r="E3146" s="269" t="e">
        <f>IF('Unit Types - Emission Rates'!#REF!="","",'Unit Types - Emission Rates'!#REF!)</f>
        <v>#REF!</v>
      </c>
      <c r="F3146" s="269" t="e">
        <f>IF('Unit Types - Emission Rates'!#REF!="","",'Unit Types - Emission Rates'!#REF!)</f>
        <v>#REF!</v>
      </c>
      <c r="G3146" s="261"/>
      <c r="H3146" s="262"/>
      <c r="I3146" s="259"/>
    </row>
    <row r="3147" spans="1:9" x14ac:dyDescent="0.2">
      <c r="A3147" s="265" t="s">
        <v>433</v>
      </c>
      <c r="B3147" s="269" t="e">
        <f>IF('Unit Types - Emission Rates'!#REF!=0,"",'Unit Types - Emission Rates'!#REF!)</f>
        <v>#REF!</v>
      </c>
      <c r="C3147" s="269" t="e">
        <f>IF('Unit Types - Emission Rates'!#REF!=0,"",'Unit Types - Emission Rates'!#REF!)</f>
        <v>#REF!</v>
      </c>
      <c r="D3147" s="269" t="e">
        <f>IF('Unit Types - Emission Rates'!#REF!=0,"",'Unit Types - Emission Rates'!#REF!)</f>
        <v>#REF!</v>
      </c>
      <c r="E3147" s="269" t="e">
        <f>IF('Unit Types - Emission Rates'!#REF!="","",'Unit Types - Emission Rates'!#REF!)</f>
        <v>#REF!</v>
      </c>
      <c r="F3147" s="269" t="e">
        <f>IF('Unit Types - Emission Rates'!#REF!="","",'Unit Types - Emission Rates'!#REF!)</f>
        <v>#REF!</v>
      </c>
      <c r="G3147" s="261"/>
      <c r="H3147" s="262"/>
      <c r="I3147" s="259"/>
    </row>
    <row r="3148" spans="1:9" x14ac:dyDescent="0.2">
      <c r="A3148" s="265" t="s">
        <v>433</v>
      </c>
      <c r="B3148" s="269" t="e">
        <f>IF('Unit Types - Emission Rates'!#REF!=0,"",'Unit Types - Emission Rates'!#REF!)</f>
        <v>#REF!</v>
      </c>
      <c r="C3148" s="269" t="e">
        <f>IF('Unit Types - Emission Rates'!#REF!=0,"",'Unit Types - Emission Rates'!#REF!)</f>
        <v>#REF!</v>
      </c>
      <c r="D3148" s="269" t="e">
        <f>IF('Unit Types - Emission Rates'!#REF!=0,"",'Unit Types - Emission Rates'!#REF!)</f>
        <v>#REF!</v>
      </c>
      <c r="E3148" s="269" t="e">
        <f>IF('Unit Types - Emission Rates'!#REF!="","",'Unit Types - Emission Rates'!#REF!)</f>
        <v>#REF!</v>
      </c>
      <c r="F3148" s="269" t="e">
        <f>IF('Unit Types - Emission Rates'!#REF!="","",'Unit Types - Emission Rates'!#REF!)</f>
        <v>#REF!</v>
      </c>
      <c r="G3148" s="261"/>
      <c r="H3148" s="262"/>
      <c r="I3148" s="259"/>
    </row>
    <row r="3149" spans="1:9" x14ac:dyDescent="0.2">
      <c r="A3149" s="265" t="s">
        <v>433</v>
      </c>
      <c r="B3149" s="269" t="e">
        <f>IF('Unit Types - Emission Rates'!#REF!=0,"",'Unit Types - Emission Rates'!#REF!)</f>
        <v>#REF!</v>
      </c>
      <c r="C3149" s="269" t="e">
        <f>IF('Unit Types - Emission Rates'!#REF!=0,"",'Unit Types - Emission Rates'!#REF!)</f>
        <v>#REF!</v>
      </c>
      <c r="D3149" s="269" t="e">
        <f>IF('Unit Types - Emission Rates'!#REF!=0,"",'Unit Types - Emission Rates'!#REF!)</f>
        <v>#REF!</v>
      </c>
      <c r="E3149" s="269" t="e">
        <f>IF('Unit Types - Emission Rates'!#REF!="","",'Unit Types - Emission Rates'!#REF!)</f>
        <v>#REF!</v>
      </c>
      <c r="F3149" s="269" t="e">
        <f>IF('Unit Types - Emission Rates'!#REF!="","",'Unit Types - Emission Rates'!#REF!)</f>
        <v>#REF!</v>
      </c>
      <c r="G3149" s="261"/>
      <c r="H3149" s="262"/>
      <c r="I3149" s="259"/>
    </row>
    <row r="3150" spans="1:9" x14ac:dyDescent="0.2">
      <c r="A3150" s="265" t="s">
        <v>433</v>
      </c>
      <c r="B3150" s="269" t="e">
        <f>IF('Unit Types - Emission Rates'!#REF!=0,"",'Unit Types - Emission Rates'!#REF!)</f>
        <v>#REF!</v>
      </c>
      <c r="C3150" s="269" t="e">
        <f>IF('Unit Types - Emission Rates'!#REF!=0,"",'Unit Types - Emission Rates'!#REF!)</f>
        <v>#REF!</v>
      </c>
      <c r="D3150" s="269" t="e">
        <f>IF('Unit Types - Emission Rates'!#REF!=0,"",'Unit Types - Emission Rates'!#REF!)</f>
        <v>#REF!</v>
      </c>
      <c r="E3150" s="269" t="e">
        <f>IF('Unit Types - Emission Rates'!#REF!="","",'Unit Types - Emission Rates'!#REF!)</f>
        <v>#REF!</v>
      </c>
      <c r="F3150" s="269" t="e">
        <f>IF('Unit Types - Emission Rates'!#REF!="","",'Unit Types - Emission Rates'!#REF!)</f>
        <v>#REF!</v>
      </c>
      <c r="G3150" s="261"/>
      <c r="H3150" s="262"/>
      <c r="I3150" s="259"/>
    </row>
    <row r="3151" spans="1:9" x14ac:dyDescent="0.2">
      <c r="A3151" s="265" t="s">
        <v>433</v>
      </c>
      <c r="B3151" s="269" t="e">
        <f>IF('Unit Types - Emission Rates'!#REF!=0,"",'Unit Types - Emission Rates'!#REF!)</f>
        <v>#REF!</v>
      </c>
      <c r="C3151" s="269" t="e">
        <f>IF('Unit Types - Emission Rates'!#REF!=0,"",'Unit Types - Emission Rates'!#REF!)</f>
        <v>#REF!</v>
      </c>
      <c r="D3151" s="269" t="e">
        <f>IF('Unit Types - Emission Rates'!#REF!=0,"",'Unit Types - Emission Rates'!#REF!)</f>
        <v>#REF!</v>
      </c>
      <c r="E3151" s="269" t="e">
        <f>IF('Unit Types - Emission Rates'!#REF!="","",'Unit Types - Emission Rates'!#REF!)</f>
        <v>#REF!</v>
      </c>
      <c r="F3151" s="269" t="e">
        <f>IF('Unit Types - Emission Rates'!#REF!="","",'Unit Types - Emission Rates'!#REF!)</f>
        <v>#REF!</v>
      </c>
      <c r="G3151" s="261"/>
      <c r="H3151" s="262"/>
      <c r="I3151" s="259"/>
    </row>
    <row r="3152" spans="1:9" x14ac:dyDescent="0.2">
      <c r="A3152" s="265" t="s">
        <v>433</v>
      </c>
      <c r="B3152" s="269" t="e">
        <f>IF('Unit Types - Emission Rates'!#REF!=0,"",'Unit Types - Emission Rates'!#REF!)</f>
        <v>#REF!</v>
      </c>
      <c r="C3152" s="269" t="e">
        <f>IF('Unit Types - Emission Rates'!#REF!=0,"",'Unit Types - Emission Rates'!#REF!)</f>
        <v>#REF!</v>
      </c>
      <c r="D3152" s="269" t="e">
        <f>IF('Unit Types - Emission Rates'!#REF!=0,"",'Unit Types - Emission Rates'!#REF!)</f>
        <v>#REF!</v>
      </c>
      <c r="E3152" s="269" t="e">
        <f>IF('Unit Types - Emission Rates'!#REF!="","",'Unit Types - Emission Rates'!#REF!)</f>
        <v>#REF!</v>
      </c>
      <c r="F3152" s="269" t="e">
        <f>IF('Unit Types - Emission Rates'!#REF!="","",'Unit Types - Emission Rates'!#REF!)</f>
        <v>#REF!</v>
      </c>
      <c r="G3152" s="261"/>
      <c r="H3152" s="262"/>
      <c r="I3152" s="259"/>
    </row>
    <row r="3153" spans="1:9" x14ac:dyDescent="0.2">
      <c r="A3153" s="265" t="s">
        <v>433</v>
      </c>
      <c r="B3153" s="269" t="e">
        <f>IF('Unit Types - Emission Rates'!#REF!=0,"",'Unit Types - Emission Rates'!#REF!)</f>
        <v>#REF!</v>
      </c>
      <c r="C3153" s="269" t="e">
        <f>IF('Unit Types - Emission Rates'!#REF!=0,"",'Unit Types - Emission Rates'!#REF!)</f>
        <v>#REF!</v>
      </c>
      <c r="D3153" s="269" t="e">
        <f>IF('Unit Types - Emission Rates'!#REF!=0,"",'Unit Types - Emission Rates'!#REF!)</f>
        <v>#REF!</v>
      </c>
      <c r="E3153" s="269" t="e">
        <f>IF('Unit Types - Emission Rates'!#REF!="","",'Unit Types - Emission Rates'!#REF!)</f>
        <v>#REF!</v>
      </c>
      <c r="F3153" s="269" t="e">
        <f>IF('Unit Types - Emission Rates'!#REF!="","",'Unit Types - Emission Rates'!#REF!)</f>
        <v>#REF!</v>
      </c>
      <c r="G3153" s="261"/>
      <c r="H3153" s="262"/>
      <c r="I3153" s="259"/>
    </row>
    <row r="3154" spans="1:9" x14ac:dyDescent="0.2">
      <c r="A3154" s="265" t="s">
        <v>433</v>
      </c>
      <c r="B3154" s="269" t="e">
        <f>IF('Unit Types - Emission Rates'!#REF!=0,"",'Unit Types - Emission Rates'!#REF!)</f>
        <v>#REF!</v>
      </c>
      <c r="C3154" s="269" t="e">
        <f>IF('Unit Types - Emission Rates'!#REF!=0,"",'Unit Types - Emission Rates'!#REF!)</f>
        <v>#REF!</v>
      </c>
      <c r="D3154" s="269" t="e">
        <f>IF('Unit Types - Emission Rates'!#REF!=0,"",'Unit Types - Emission Rates'!#REF!)</f>
        <v>#REF!</v>
      </c>
      <c r="E3154" s="269" t="e">
        <f>IF('Unit Types - Emission Rates'!#REF!="","",'Unit Types - Emission Rates'!#REF!)</f>
        <v>#REF!</v>
      </c>
      <c r="F3154" s="269" t="e">
        <f>IF('Unit Types - Emission Rates'!#REF!="","",'Unit Types - Emission Rates'!#REF!)</f>
        <v>#REF!</v>
      </c>
      <c r="G3154" s="261"/>
      <c r="H3154" s="262"/>
      <c r="I3154" s="259"/>
    </row>
    <row r="3155" spans="1:9" x14ac:dyDescent="0.2">
      <c r="A3155" s="265" t="s">
        <v>433</v>
      </c>
      <c r="B3155" s="269" t="e">
        <f>IF('Unit Types - Emission Rates'!#REF!=0,"",'Unit Types - Emission Rates'!#REF!)</f>
        <v>#REF!</v>
      </c>
      <c r="C3155" s="269" t="e">
        <f>IF('Unit Types - Emission Rates'!#REF!=0,"",'Unit Types - Emission Rates'!#REF!)</f>
        <v>#REF!</v>
      </c>
      <c r="D3155" s="269" t="e">
        <f>IF('Unit Types - Emission Rates'!#REF!=0,"",'Unit Types - Emission Rates'!#REF!)</f>
        <v>#REF!</v>
      </c>
      <c r="E3155" s="269" t="e">
        <f>IF('Unit Types - Emission Rates'!#REF!="","",'Unit Types - Emission Rates'!#REF!)</f>
        <v>#REF!</v>
      </c>
      <c r="F3155" s="269" t="e">
        <f>IF('Unit Types - Emission Rates'!#REF!="","",'Unit Types - Emission Rates'!#REF!)</f>
        <v>#REF!</v>
      </c>
      <c r="G3155" s="261"/>
      <c r="H3155" s="262"/>
      <c r="I3155" s="259"/>
    </row>
    <row r="3156" spans="1:9" x14ac:dyDescent="0.2">
      <c r="A3156" s="265" t="s">
        <v>433</v>
      </c>
      <c r="B3156" s="269" t="e">
        <f>IF('Unit Types - Emission Rates'!#REF!=0,"",'Unit Types - Emission Rates'!#REF!)</f>
        <v>#REF!</v>
      </c>
      <c r="C3156" s="269" t="e">
        <f>IF('Unit Types - Emission Rates'!#REF!=0,"",'Unit Types - Emission Rates'!#REF!)</f>
        <v>#REF!</v>
      </c>
      <c r="D3156" s="269" t="e">
        <f>IF('Unit Types - Emission Rates'!#REF!=0,"",'Unit Types - Emission Rates'!#REF!)</f>
        <v>#REF!</v>
      </c>
      <c r="E3156" s="269" t="e">
        <f>IF('Unit Types - Emission Rates'!#REF!="","",'Unit Types - Emission Rates'!#REF!)</f>
        <v>#REF!</v>
      </c>
      <c r="F3156" s="269" t="e">
        <f>IF('Unit Types - Emission Rates'!#REF!="","",'Unit Types - Emission Rates'!#REF!)</f>
        <v>#REF!</v>
      </c>
      <c r="G3156" s="261"/>
      <c r="H3156" s="262"/>
      <c r="I3156" s="259"/>
    </row>
    <row r="3157" spans="1:9" x14ac:dyDescent="0.2">
      <c r="A3157" s="265" t="s">
        <v>433</v>
      </c>
      <c r="B3157" s="269" t="e">
        <f>IF('Unit Types - Emission Rates'!#REF!=0,"",'Unit Types - Emission Rates'!#REF!)</f>
        <v>#REF!</v>
      </c>
      <c r="C3157" s="269" t="e">
        <f>IF('Unit Types - Emission Rates'!#REF!=0,"",'Unit Types - Emission Rates'!#REF!)</f>
        <v>#REF!</v>
      </c>
      <c r="D3157" s="269" t="e">
        <f>IF('Unit Types - Emission Rates'!#REF!=0,"",'Unit Types - Emission Rates'!#REF!)</f>
        <v>#REF!</v>
      </c>
      <c r="E3157" s="269" t="e">
        <f>IF('Unit Types - Emission Rates'!#REF!="","",'Unit Types - Emission Rates'!#REF!)</f>
        <v>#REF!</v>
      </c>
      <c r="F3157" s="269" t="e">
        <f>IF('Unit Types - Emission Rates'!#REF!="","",'Unit Types - Emission Rates'!#REF!)</f>
        <v>#REF!</v>
      </c>
      <c r="G3157" s="261"/>
      <c r="H3157" s="262"/>
      <c r="I3157" s="259"/>
    </row>
    <row r="3158" spans="1:9" x14ac:dyDescent="0.2">
      <c r="A3158" s="265" t="s">
        <v>433</v>
      </c>
      <c r="B3158" s="269" t="e">
        <f>IF('Unit Types - Emission Rates'!#REF!=0,"",'Unit Types - Emission Rates'!#REF!)</f>
        <v>#REF!</v>
      </c>
      <c r="C3158" s="269" t="e">
        <f>IF('Unit Types - Emission Rates'!#REF!=0,"",'Unit Types - Emission Rates'!#REF!)</f>
        <v>#REF!</v>
      </c>
      <c r="D3158" s="269" t="e">
        <f>IF('Unit Types - Emission Rates'!#REF!=0,"",'Unit Types - Emission Rates'!#REF!)</f>
        <v>#REF!</v>
      </c>
      <c r="E3158" s="269" t="e">
        <f>IF('Unit Types - Emission Rates'!#REF!="","",'Unit Types - Emission Rates'!#REF!)</f>
        <v>#REF!</v>
      </c>
      <c r="F3158" s="269" t="e">
        <f>IF('Unit Types - Emission Rates'!#REF!="","",'Unit Types - Emission Rates'!#REF!)</f>
        <v>#REF!</v>
      </c>
      <c r="G3158" s="261"/>
      <c r="H3158" s="262"/>
      <c r="I3158" s="259"/>
    </row>
    <row r="3159" spans="1:9" x14ac:dyDescent="0.2">
      <c r="A3159" s="265" t="s">
        <v>433</v>
      </c>
      <c r="B3159" s="269" t="e">
        <f>IF('Unit Types - Emission Rates'!#REF!=0,"",'Unit Types - Emission Rates'!#REF!)</f>
        <v>#REF!</v>
      </c>
      <c r="C3159" s="269" t="e">
        <f>IF('Unit Types - Emission Rates'!#REF!=0,"",'Unit Types - Emission Rates'!#REF!)</f>
        <v>#REF!</v>
      </c>
      <c r="D3159" s="269" t="e">
        <f>IF('Unit Types - Emission Rates'!#REF!=0,"",'Unit Types - Emission Rates'!#REF!)</f>
        <v>#REF!</v>
      </c>
      <c r="E3159" s="269" t="e">
        <f>IF('Unit Types - Emission Rates'!#REF!="","",'Unit Types - Emission Rates'!#REF!)</f>
        <v>#REF!</v>
      </c>
      <c r="F3159" s="269" t="e">
        <f>IF('Unit Types - Emission Rates'!#REF!="","",'Unit Types - Emission Rates'!#REF!)</f>
        <v>#REF!</v>
      </c>
      <c r="G3159" s="261"/>
      <c r="H3159" s="262"/>
      <c r="I3159" s="259"/>
    </row>
    <row r="3160" spans="1:9" x14ac:dyDescent="0.2">
      <c r="A3160" s="265" t="s">
        <v>433</v>
      </c>
      <c r="B3160" s="269" t="e">
        <f>IF('Unit Types - Emission Rates'!#REF!=0,"",'Unit Types - Emission Rates'!#REF!)</f>
        <v>#REF!</v>
      </c>
      <c r="C3160" s="269" t="e">
        <f>IF('Unit Types - Emission Rates'!#REF!=0,"",'Unit Types - Emission Rates'!#REF!)</f>
        <v>#REF!</v>
      </c>
      <c r="D3160" s="269" t="e">
        <f>IF('Unit Types - Emission Rates'!#REF!=0,"",'Unit Types - Emission Rates'!#REF!)</f>
        <v>#REF!</v>
      </c>
      <c r="E3160" s="269" t="e">
        <f>IF('Unit Types - Emission Rates'!#REF!="","",'Unit Types - Emission Rates'!#REF!)</f>
        <v>#REF!</v>
      </c>
      <c r="F3160" s="269" t="e">
        <f>IF('Unit Types - Emission Rates'!#REF!="","",'Unit Types - Emission Rates'!#REF!)</f>
        <v>#REF!</v>
      </c>
      <c r="G3160" s="261"/>
      <c r="H3160" s="262"/>
      <c r="I3160" s="259"/>
    </row>
    <row r="3161" spans="1:9" x14ac:dyDescent="0.2">
      <c r="A3161" s="265" t="s">
        <v>433</v>
      </c>
      <c r="B3161" s="269" t="e">
        <f>IF('Unit Types - Emission Rates'!#REF!=0,"",'Unit Types - Emission Rates'!#REF!)</f>
        <v>#REF!</v>
      </c>
      <c r="C3161" s="269" t="e">
        <f>IF('Unit Types - Emission Rates'!#REF!=0,"",'Unit Types - Emission Rates'!#REF!)</f>
        <v>#REF!</v>
      </c>
      <c r="D3161" s="269" t="e">
        <f>IF('Unit Types - Emission Rates'!#REF!=0,"",'Unit Types - Emission Rates'!#REF!)</f>
        <v>#REF!</v>
      </c>
      <c r="E3161" s="269" t="e">
        <f>IF('Unit Types - Emission Rates'!#REF!="","",'Unit Types - Emission Rates'!#REF!)</f>
        <v>#REF!</v>
      </c>
      <c r="F3161" s="269" t="e">
        <f>IF('Unit Types - Emission Rates'!#REF!="","",'Unit Types - Emission Rates'!#REF!)</f>
        <v>#REF!</v>
      </c>
      <c r="G3161" s="261"/>
      <c r="H3161" s="262"/>
      <c r="I3161" s="259"/>
    </row>
    <row r="3162" spans="1:9" x14ac:dyDescent="0.2">
      <c r="A3162" s="265" t="s">
        <v>433</v>
      </c>
      <c r="B3162" s="269" t="e">
        <f>IF('Unit Types - Emission Rates'!#REF!=0,"",'Unit Types - Emission Rates'!#REF!)</f>
        <v>#REF!</v>
      </c>
      <c r="C3162" s="269" t="e">
        <f>IF('Unit Types - Emission Rates'!#REF!=0,"",'Unit Types - Emission Rates'!#REF!)</f>
        <v>#REF!</v>
      </c>
      <c r="D3162" s="269" t="e">
        <f>IF('Unit Types - Emission Rates'!#REF!=0,"",'Unit Types - Emission Rates'!#REF!)</f>
        <v>#REF!</v>
      </c>
      <c r="E3162" s="269" t="e">
        <f>IF('Unit Types - Emission Rates'!#REF!="","",'Unit Types - Emission Rates'!#REF!)</f>
        <v>#REF!</v>
      </c>
      <c r="F3162" s="269" t="e">
        <f>IF('Unit Types - Emission Rates'!#REF!="","",'Unit Types - Emission Rates'!#REF!)</f>
        <v>#REF!</v>
      </c>
      <c r="G3162" s="261"/>
      <c r="H3162" s="262"/>
      <c r="I3162" s="259"/>
    </row>
    <row r="3163" spans="1:9" x14ac:dyDescent="0.2">
      <c r="A3163" s="265" t="s">
        <v>433</v>
      </c>
      <c r="B3163" s="269" t="e">
        <f>IF('Unit Types - Emission Rates'!#REF!=0,"",'Unit Types - Emission Rates'!#REF!)</f>
        <v>#REF!</v>
      </c>
      <c r="C3163" s="269" t="e">
        <f>IF('Unit Types - Emission Rates'!#REF!=0,"",'Unit Types - Emission Rates'!#REF!)</f>
        <v>#REF!</v>
      </c>
      <c r="D3163" s="269" t="e">
        <f>IF('Unit Types - Emission Rates'!#REF!=0,"",'Unit Types - Emission Rates'!#REF!)</f>
        <v>#REF!</v>
      </c>
      <c r="E3163" s="269" t="e">
        <f>IF('Unit Types - Emission Rates'!#REF!="","",'Unit Types - Emission Rates'!#REF!)</f>
        <v>#REF!</v>
      </c>
      <c r="F3163" s="269" t="e">
        <f>IF('Unit Types - Emission Rates'!#REF!="","",'Unit Types - Emission Rates'!#REF!)</f>
        <v>#REF!</v>
      </c>
      <c r="G3163" s="261"/>
      <c r="H3163" s="262"/>
      <c r="I3163" s="259"/>
    </row>
    <row r="3164" spans="1:9" x14ac:dyDescent="0.2">
      <c r="A3164" s="265" t="s">
        <v>433</v>
      </c>
      <c r="B3164" s="269" t="e">
        <f>IF('Unit Types - Emission Rates'!#REF!=0,"",'Unit Types - Emission Rates'!#REF!)</f>
        <v>#REF!</v>
      </c>
      <c r="C3164" s="269" t="e">
        <f>IF('Unit Types - Emission Rates'!#REF!=0,"",'Unit Types - Emission Rates'!#REF!)</f>
        <v>#REF!</v>
      </c>
      <c r="D3164" s="269" t="e">
        <f>IF('Unit Types - Emission Rates'!#REF!=0,"",'Unit Types - Emission Rates'!#REF!)</f>
        <v>#REF!</v>
      </c>
      <c r="E3164" s="269" t="e">
        <f>IF('Unit Types - Emission Rates'!#REF!="","",'Unit Types - Emission Rates'!#REF!)</f>
        <v>#REF!</v>
      </c>
      <c r="F3164" s="269" t="e">
        <f>IF('Unit Types - Emission Rates'!#REF!="","",'Unit Types - Emission Rates'!#REF!)</f>
        <v>#REF!</v>
      </c>
      <c r="G3164" s="261"/>
      <c r="H3164" s="262"/>
      <c r="I3164" s="259"/>
    </row>
    <row r="3165" spans="1:9" x14ac:dyDescent="0.2">
      <c r="A3165" s="265" t="s">
        <v>433</v>
      </c>
      <c r="B3165" s="269" t="e">
        <f>IF('Unit Types - Emission Rates'!#REF!=0,"",'Unit Types - Emission Rates'!#REF!)</f>
        <v>#REF!</v>
      </c>
      <c r="C3165" s="269" t="e">
        <f>IF('Unit Types - Emission Rates'!#REF!=0,"",'Unit Types - Emission Rates'!#REF!)</f>
        <v>#REF!</v>
      </c>
      <c r="D3165" s="269" t="e">
        <f>IF('Unit Types - Emission Rates'!#REF!=0,"",'Unit Types - Emission Rates'!#REF!)</f>
        <v>#REF!</v>
      </c>
      <c r="E3165" s="269" t="e">
        <f>IF('Unit Types - Emission Rates'!#REF!="","",'Unit Types - Emission Rates'!#REF!)</f>
        <v>#REF!</v>
      </c>
      <c r="F3165" s="269" t="e">
        <f>IF('Unit Types - Emission Rates'!#REF!="","",'Unit Types - Emission Rates'!#REF!)</f>
        <v>#REF!</v>
      </c>
      <c r="G3165" s="261"/>
      <c r="H3165" s="262"/>
      <c r="I3165" s="259"/>
    </row>
    <row r="3166" spans="1:9" x14ac:dyDescent="0.2">
      <c r="A3166" s="265" t="s">
        <v>433</v>
      </c>
      <c r="B3166" s="269" t="e">
        <f>IF('Unit Types - Emission Rates'!#REF!=0,"",'Unit Types - Emission Rates'!#REF!)</f>
        <v>#REF!</v>
      </c>
      <c r="C3166" s="269" t="e">
        <f>IF('Unit Types - Emission Rates'!#REF!=0,"",'Unit Types - Emission Rates'!#REF!)</f>
        <v>#REF!</v>
      </c>
      <c r="D3166" s="269" t="e">
        <f>IF('Unit Types - Emission Rates'!#REF!=0,"",'Unit Types - Emission Rates'!#REF!)</f>
        <v>#REF!</v>
      </c>
      <c r="E3166" s="269" t="e">
        <f>IF('Unit Types - Emission Rates'!#REF!="","",'Unit Types - Emission Rates'!#REF!)</f>
        <v>#REF!</v>
      </c>
      <c r="F3166" s="269" t="e">
        <f>IF('Unit Types - Emission Rates'!#REF!="","",'Unit Types - Emission Rates'!#REF!)</f>
        <v>#REF!</v>
      </c>
      <c r="G3166" s="261"/>
      <c r="H3166" s="262"/>
      <c r="I3166" s="259"/>
    </row>
    <row r="3167" spans="1:9" x14ac:dyDescent="0.2">
      <c r="A3167" s="265" t="s">
        <v>433</v>
      </c>
      <c r="B3167" s="269" t="e">
        <f>IF('Unit Types - Emission Rates'!#REF!=0,"",'Unit Types - Emission Rates'!#REF!)</f>
        <v>#REF!</v>
      </c>
      <c r="C3167" s="269" t="e">
        <f>IF('Unit Types - Emission Rates'!#REF!=0,"",'Unit Types - Emission Rates'!#REF!)</f>
        <v>#REF!</v>
      </c>
      <c r="D3167" s="269" t="e">
        <f>IF('Unit Types - Emission Rates'!#REF!=0,"",'Unit Types - Emission Rates'!#REF!)</f>
        <v>#REF!</v>
      </c>
      <c r="E3167" s="269" t="e">
        <f>IF('Unit Types - Emission Rates'!#REF!="","",'Unit Types - Emission Rates'!#REF!)</f>
        <v>#REF!</v>
      </c>
      <c r="F3167" s="269" t="e">
        <f>IF('Unit Types - Emission Rates'!#REF!="","",'Unit Types - Emission Rates'!#REF!)</f>
        <v>#REF!</v>
      </c>
      <c r="G3167" s="261"/>
      <c r="H3167" s="262"/>
      <c r="I3167" s="259"/>
    </row>
    <row r="3168" spans="1:9" x14ac:dyDescent="0.2">
      <c r="A3168" s="265" t="s">
        <v>433</v>
      </c>
      <c r="B3168" s="269" t="e">
        <f>IF('Unit Types - Emission Rates'!#REF!=0,"",'Unit Types - Emission Rates'!#REF!)</f>
        <v>#REF!</v>
      </c>
      <c r="C3168" s="269" t="e">
        <f>IF('Unit Types - Emission Rates'!#REF!=0,"",'Unit Types - Emission Rates'!#REF!)</f>
        <v>#REF!</v>
      </c>
      <c r="D3168" s="269" t="e">
        <f>IF('Unit Types - Emission Rates'!#REF!=0,"",'Unit Types - Emission Rates'!#REF!)</f>
        <v>#REF!</v>
      </c>
      <c r="E3168" s="269" t="e">
        <f>IF('Unit Types - Emission Rates'!#REF!="","",'Unit Types - Emission Rates'!#REF!)</f>
        <v>#REF!</v>
      </c>
      <c r="F3168" s="269" t="e">
        <f>IF('Unit Types - Emission Rates'!#REF!="","",'Unit Types - Emission Rates'!#REF!)</f>
        <v>#REF!</v>
      </c>
      <c r="G3168" s="261"/>
      <c r="H3168" s="262"/>
      <c r="I3168" s="259"/>
    </row>
    <row r="3169" spans="1:9" x14ac:dyDescent="0.2">
      <c r="A3169" s="265" t="s">
        <v>433</v>
      </c>
      <c r="B3169" s="269" t="e">
        <f>IF('Unit Types - Emission Rates'!#REF!=0,"",'Unit Types - Emission Rates'!#REF!)</f>
        <v>#REF!</v>
      </c>
      <c r="C3169" s="269" t="e">
        <f>IF('Unit Types - Emission Rates'!#REF!=0,"",'Unit Types - Emission Rates'!#REF!)</f>
        <v>#REF!</v>
      </c>
      <c r="D3169" s="269" t="e">
        <f>IF('Unit Types - Emission Rates'!#REF!=0,"",'Unit Types - Emission Rates'!#REF!)</f>
        <v>#REF!</v>
      </c>
      <c r="E3169" s="269" t="e">
        <f>IF('Unit Types - Emission Rates'!#REF!="","",'Unit Types - Emission Rates'!#REF!)</f>
        <v>#REF!</v>
      </c>
      <c r="F3169" s="269" t="e">
        <f>IF('Unit Types - Emission Rates'!#REF!="","",'Unit Types - Emission Rates'!#REF!)</f>
        <v>#REF!</v>
      </c>
      <c r="G3169" s="261"/>
      <c r="H3169" s="262"/>
      <c r="I3169" s="259"/>
    </row>
    <row r="3170" spans="1:9" x14ac:dyDescent="0.2">
      <c r="A3170" s="265" t="s">
        <v>433</v>
      </c>
      <c r="B3170" s="269" t="e">
        <f>IF('Unit Types - Emission Rates'!#REF!=0,"",'Unit Types - Emission Rates'!#REF!)</f>
        <v>#REF!</v>
      </c>
      <c r="C3170" s="269" t="e">
        <f>IF('Unit Types - Emission Rates'!#REF!=0,"",'Unit Types - Emission Rates'!#REF!)</f>
        <v>#REF!</v>
      </c>
      <c r="D3170" s="269" t="e">
        <f>IF('Unit Types - Emission Rates'!#REF!=0,"",'Unit Types - Emission Rates'!#REF!)</f>
        <v>#REF!</v>
      </c>
      <c r="E3170" s="269" t="e">
        <f>IF('Unit Types - Emission Rates'!#REF!="","",'Unit Types - Emission Rates'!#REF!)</f>
        <v>#REF!</v>
      </c>
      <c r="F3170" s="269" t="e">
        <f>IF('Unit Types - Emission Rates'!#REF!="","",'Unit Types - Emission Rates'!#REF!)</f>
        <v>#REF!</v>
      </c>
      <c r="G3170" s="261"/>
      <c r="H3170" s="262"/>
      <c r="I3170" s="259"/>
    </row>
    <row r="3171" spans="1:9" x14ac:dyDescent="0.2">
      <c r="A3171" s="265" t="s">
        <v>433</v>
      </c>
      <c r="B3171" s="269" t="e">
        <f>IF('Unit Types - Emission Rates'!#REF!=0,"",'Unit Types - Emission Rates'!#REF!)</f>
        <v>#REF!</v>
      </c>
      <c r="C3171" s="269" t="e">
        <f>IF('Unit Types - Emission Rates'!#REF!=0,"",'Unit Types - Emission Rates'!#REF!)</f>
        <v>#REF!</v>
      </c>
      <c r="D3171" s="269" t="e">
        <f>IF('Unit Types - Emission Rates'!#REF!=0,"",'Unit Types - Emission Rates'!#REF!)</f>
        <v>#REF!</v>
      </c>
      <c r="E3171" s="269" t="e">
        <f>IF('Unit Types - Emission Rates'!#REF!="","",'Unit Types - Emission Rates'!#REF!)</f>
        <v>#REF!</v>
      </c>
      <c r="F3171" s="269" t="e">
        <f>IF('Unit Types - Emission Rates'!#REF!="","",'Unit Types - Emission Rates'!#REF!)</f>
        <v>#REF!</v>
      </c>
      <c r="G3171" s="261"/>
      <c r="H3171" s="262"/>
      <c r="I3171" s="259"/>
    </row>
    <row r="3172" spans="1:9" x14ac:dyDescent="0.2">
      <c r="A3172" s="265" t="s">
        <v>433</v>
      </c>
      <c r="B3172" s="269" t="e">
        <f>IF('Unit Types - Emission Rates'!#REF!=0,"",'Unit Types - Emission Rates'!#REF!)</f>
        <v>#REF!</v>
      </c>
      <c r="C3172" s="269" t="e">
        <f>IF('Unit Types - Emission Rates'!#REF!=0,"",'Unit Types - Emission Rates'!#REF!)</f>
        <v>#REF!</v>
      </c>
      <c r="D3172" s="269" t="e">
        <f>IF('Unit Types - Emission Rates'!#REF!=0,"",'Unit Types - Emission Rates'!#REF!)</f>
        <v>#REF!</v>
      </c>
      <c r="E3172" s="269" t="e">
        <f>IF('Unit Types - Emission Rates'!#REF!="","",'Unit Types - Emission Rates'!#REF!)</f>
        <v>#REF!</v>
      </c>
      <c r="F3172" s="269" t="e">
        <f>IF('Unit Types - Emission Rates'!#REF!="","",'Unit Types - Emission Rates'!#REF!)</f>
        <v>#REF!</v>
      </c>
      <c r="G3172" s="261"/>
      <c r="H3172" s="262"/>
      <c r="I3172" s="259"/>
    </row>
    <row r="3173" spans="1:9" x14ac:dyDescent="0.2">
      <c r="A3173" s="265" t="s">
        <v>433</v>
      </c>
      <c r="B3173" s="269" t="e">
        <f>IF('Unit Types - Emission Rates'!#REF!=0,"",'Unit Types - Emission Rates'!#REF!)</f>
        <v>#REF!</v>
      </c>
      <c r="C3173" s="269" t="e">
        <f>IF('Unit Types - Emission Rates'!#REF!=0,"",'Unit Types - Emission Rates'!#REF!)</f>
        <v>#REF!</v>
      </c>
      <c r="D3173" s="269" t="e">
        <f>IF('Unit Types - Emission Rates'!#REF!=0,"",'Unit Types - Emission Rates'!#REF!)</f>
        <v>#REF!</v>
      </c>
      <c r="E3173" s="269" t="e">
        <f>IF('Unit Types - Emission Rates'!#REF!="","",'Unit Types - Emission Rates'!#REF!)</f>
        <v>#REF!</v>
      </c>
      <c r="F3173" s="269" t="e">
        <f>IF('Unit Types - Emission Rates'!#REF!="","",'Unit Types - Emission Rates'!#REF!)</f>
        <v>#REF!</v>
      </c>
      <c r="G3173" s="261"/>
      <c r="H3173" s="262"/>
      <c r="I3173" s="259"/>
    </row>
    <row r="3174" spans="1:9" x14ac:dyDescent="0.2">
      <c r="A3174" s="265" t="s">
        <v>433</v>
      </c>
      <c r="B3174" s="269" t="e">
        <f>IF('Unit Types - Emission Rates'!#REF!=0,"",'Unit Types - Emission Rates'!#REF!)</f>
        <v>#REF!</v>
      </c>
      <c r="C3174" s="269" t="e">
        <f>IF('Unit Types - Emission Rates'!#REF!=0,"",'Unit Types - Emission Rates'!#REF!)</f>
        <v>#REF!</v>
      </c>
      <c r="D3174" s="269" t="e">
        <f>IF('Unit Types - Emission Rates'!#REF!=0,"",'Unit Types - Emission Rates'!#REF!)</f>
        <v>#REF!</v>
      </c>
      <c r="E3174" s="269" t="e">
        <f>IF('Unit Types - Emission Rates'!#REF!="","",'Unit Types - Emission Rates'!#REF!)</f>
        <v>#REF!</v>
      </c>
      <c r="F3174" s="269" t="e">
        <f>IF('Unit Types - Emission Rates'!#REF!="","",'Unit Types - Emission Rates'!#REF!)</f>
        <v>#REF!</v>
      </c>
      <c r="G3174" s="261"/>
      <c r="H3174" s="262"/>
      <c r="I3174" s="259"/>
    </row>
    <row r="3175" spans="1:9" x14ac:dyDescent="0.2">
      <c r="A3175" s="265" t="s">
        <v>433</v>
      </c>
      <c r="B3175" s="269" t="e">
        <f>IF('Unit Types - Emission Rates'!#REF!=0,"",'Unit Types - Emission Rates'!#REF!)</f>
        <v>#REF!</v>
      </c>
      <c r="C3175" s="269" t="e">
        <f>IF('Unit Types - Emission Rates'!#REF!=0,"",'Unit Types - Emission Rates'!#REF!)</f>
        <v>#REF!</v>
      </c>
      <c r="D3175" s="269" t="e">
        <f>IF('Unit Types - Emission Rates'!#REF!=0,"",'Unit Types - Emission Rates'!#REF!)</f>
        <v>#REF!</v>
      </c>
      <c r="E3175" s="269" t="e">
        <f>IF('Unit Types - Emission Rates'!#REF!="","",'Unit Types - Emission Rates'!#REF!)</f>
        <v>#REF!</v>
      </c>
      <c r="F3175" s="269" t="e">
        <f>IF('Unit Types - Emission Rates'!#REF!="","",'Unit Types - Emission Rates'!#REF!)</f>
        <v>#REF!</v>
      </c>
      <c r="G3175" s="261"/>
      <c r="H3175" s="262"/>
      <c r="I3175" s="259"/>
    </row>
    <row r="3176" spans="1:9" x14ac:dyDescent="0.2">
      <c r="A3176" s="265" t="s">
        <v>433</v>
      </c>
      <c r="B3176" s="269" t="e">
        <f>IF('Unit Types - Emission Rates'!#REF!=0,"",'Unit Types - Emission Rates'!#REF!)</f>
        <v>#REF!</v>
      </c>
      <c r="C3176" s="269" t="e">
        <f>IF('Unit Types - Emission Rates'!#REF!=0,"",'Unit Types - Emission Rates'!#REF!)</f>
        <v>#REF!</v>
      </c>
      <c r="D3176" s="269" t="e">
        <f>IF('Unit Types - Emission Rates'!#REF!=0,"",'Unit Types - Emission Rates'!#REF!)</f>
        <v>#REF!</v>
      </c>
      <c r="E3176" s="269" t="e">
        <f>IF('Unit Types - Emission Rates'!#REF!="","",'Unit Types - Emission Rates'!#REF!)</f>
        <v>#REF!</v>
      </c>
      <c r="F3176" s="269" t="e">
        <f>IF('Unit Types - Emission Rates'!#REF!="","",'Unit Types - Emission Rates'!#REF!)</f>
        <v>#REF!</v>
      </c>
      <c r="G3176" s="261"/>
      <c r="H3176" s="262"/>
      <c r="I3176" s="259"/>
    </row>
    <row r="3177" spans="1:9" x14ac:dyDescent="0.2">
      <c r="A3177" s="265" t="s">
        <v>433</v>
      </c>
      <c r="B3177" s="269" t="e">
        <f>IF('Unit Types - Emission Rates'!#REF!=0,"",'Unit Types - Emission Rates'!#REF!)</f>
        <v>#REF!</v>
      </c>
      <c r="C3177" s="269" t="e">
        <f>IF('Unit Types - Emission Rates'!#REF!=0,"",'Unit Types - Emission Rates'!#REF!)</f>
        <v>#REF!</v>
      </c>
      <c r="D3177" s="269" t="e">
        <f>IF('Unit Types - Emission Rates'!#REF!=0,"",'Unit Types - Emission Rates'!#REF!)</f>
        <v>#REF!</v>
      </c>
      <c r="E3177" s="269" t="e">
        <f>IF('Unit Types - Emission Rates'!#REF!="","",'Unit Types - Emission Rates'!#REF!)</f>
        <v>#REF!</v>
      </c>
      <c r="F3177" s="269" t="e">
        <f>IF('Unit Types - Emission Rates'!#REF!="","",'Unit Types - Emission Rates'!#REF!)</f>
        <v>#REF!</v>
      </c>
      <c r="G3177" s="261"/>
      <c r="H3177" s="262"/>
      <c r="I3177" s="259"/>
    </row>
    <row r="3178" spans="1:9" x14ac:dyDescent="0.2">
      <c r="A3178" s="265" t="s">
        <v>433</v>
      </c>
      <c r="B3178" s="269" t="e">
        <f>IF('Unit Types - Emission Rates'!#REF!=0,"",'Unit Types - Emission Rates'!#REF!)</f>
        <v>#REF!</v>
      </c>
      <c r="C3178" s="269" t="e">
        <f>IF('Unit Types - Emission Rates'!#REF!=0,"",'Unit Types - Emission Rates'!#REF!)</f>
        <v>#REF!</v>
      </c>
      <c r="D3178" s="269" t="e">
        <f>IF('Unit Types - Emission Rates'!#REF!=0,"",'Unit Types - Emission Rates'!#REF!)</f>
        <v>#REF!</v>
      </c>
      <c r="E3178" s="269" t="e">
        <f>IF('Unit Types - Emission Rates'!#REF!="","",'Unit Types - Emission Rates'!#REF!)</f>
        <v>#REF!</v>
      </c>
      <c r="F3178" s="269" t="e">
        <f>IF('Unit Types - Emission Rates'!#REF!="","",'Unit Types - Emission Rates'!#REF!)</f>
        <v>#REF!</v>
      </c>
      <c r="G3178" s="261"/>
      <c r="H3178" s="262"/>
      <c r="I3178" s="259"/>
    </row>
    <row r="3179" spans="1:9" x14ac:dyDescent="0.2">
      <c r="A3179" s="265" t="s">
        <v>433</v>
      </c>
      <c r="B3179" s="269" t="e">
        <f>IF('Unit Types - Emission Rates'!#REF!=0,"",'Unit Types - Emission Rates'!#REF!)</f>
        <v>#REF!</v>
      </c>
      <c r="C3179" s="269" t="e">
        <f>IF('Unit Types - Emission Rates'!#REF!=0,"",'Unit Types - Emission Rates'!#REF!)</f>
        <v>#REF!</v>
      </c>
      <c r="D3179" s="269" t="e">
        <f>IF('Unit Types - Emission Rates'!#REF!=0,"",'Unit Types - Emission Rates'!#REF!)</f>
        <v>#REF!</v>
      </c>
      <c r="E3179" s="269" t="e">
        <f>IF('Unit Types - Emission Rates'!#REF!="","",'Unit Types - Emission Rates'!#REF!)</f>
        <v>#REF!</v>
      </c>
      <c r="F3179" s="269" t="e">
        <f>IF('Unit Types - Emission Rates'!#REF!="","",'Unit Types - Emission Rates'!#REF!)</f>
        <v>#REF!</v>
      </c>
      <c r="G3179" s="261"/>
      <c r="H3179" s="262"/>
      <c r="I3179" s="259"/>
    </row>
    <row r="3180" spans="1:9" x14ac:dyDescent="0.2">
      <c r="A3180" s="265" t="s">
        <v>433</v>
      </c>
      <c r="B3180" s="269" t="e">
        <f>IF('Unit Types - Emission Rates'!#REF!=0,"",'Unit Types - Emission Rates'!#REF!)</f>
        <v>#REF!</v>
      </c>
      <c r="C3180" s="269" t="e">
        <f>IF('Unit Types - Emission Rates'!#REF!=0,"",'Unit Types - Emission Rates'!#REF!)</f>
        <v>#REF!</v>
      </c>
      <c r="D3180" s="269" t="e">
        <f>IF('Unit Types - Emission Rates'!#REF!=0,"",'Unit Types - Emission Rates'!#REF!)</f>
        <v>#REF!</v>
      </c>
      <c r="E3180" s="269" t="e">
        <f>IF('Unit Types - Emission Rates'!#REF!="","",'Unit Types - Emission Rates'!#REF!)</f>
        <v>#REF!</v>
      </c>
      <c r="F3180" s="269" t="e">
        <f>IF('Unit Types - Emission Rates'!#REF!="","",'Unit Types - Emission Rates'!#REF!)</f>
        <v>#REF!</v>
      </c>
      <c r="G3180" s="261"/>
      <c r="H3180" s="262"/>
      <c r="I3180" s="259"/>
    </row>
    <row r="3181" spans="1:9" x14ac:dyDescent="0.2">
      <c r="A3181" s="265" t="s">
        <v>433</v>
      </c>
      <c r="B3181" s="269" t="e">
        <f>IF('Unit Types - Emission Rates'!#REF!=0,"",'Unit Types - Emission Rates'!#REF!)</f>
        <v>#REF!</v>
      </c>
      <c r="C3181" s="269" t="e">
        <f>IF('Unit Types - Emission Rates'!#REF!=0,"",'Unit Types - Emission Rates'!#REF!)</f>
        <v>#REF!</v>
      </c>
      <c r="D3181" s="269" t="e">
        <f>IF('Unit Types - Emission Rates'!#REF!=0,"",'Unit Types - Emission Rates'!#REF!)</f>
        <v>#REF!</v>
      </c>
      <c r="E3181" s="269" t="e">
        <f>IF('Unit Types - Emission Rates'!#REF!="","",'Unit Types - Emission Rates'!#REF!)</f>
        <v>#REF!</v>
      </c>
      <c r="F3181" s="269" t="e">
        <f>IF('Unit Types - Emission Rates'!#REF!="","",'Unit Types - Emission Rates'!#REF!)</f>
        <v>#REF!</v>
      </c>
      <c r="G3181" s="261"/>
      <c r="H3181" s="262"/>
      <c r="I3181" s="259"/>
    </row>
    <row r="3182" spans="1:9" x14ac:dyDescent="0.2">
      <c r="A3182" s="265" t="s">
        <v>433</v>
      </c>
      <c r="B3182" s="269" t="e">
        <f>IF('Unit Types - Emission Rates'!#REF!=0,"",'Unit Types - Emission Rates'!#REF!)</f>
        <v>#REF!</v>
      </c>
      <c r="C3182" s="269" t="e">
        <f>IF('Unit Types - Emission Rates'!#REF!=0,"",'Unit Types - Emission Rates'!#REF!)</f>
        <v>#REF!</v>
      </c>
      <c r="D3182" s="269" t="e">
        <f>IF('Unit Types - Emission Rates'!#REF!=0,"",'Unit Types - Emission Rates'!#REF!)</f>
        <v>#REF!</v>
      </c>
      <c r="E3182" s="269" t="e">
        <f>IF('Unit Types - Emission Rates'!#REF!="","",'Unit Types - Emission Rates'!#REF!)</f>
        <v>#REF!</v>
      </c>
      <c r="F3182" s="269" t="e">
        <f>IF('Unit Types - Emission Rates'!#REF!="","",'Unit Types - Emission Rates'!#REF!)</f>
        <v>#REF!</v>
      </c>
      <c r="G3182" s="261"/>
      <c r="H3182" s="262"/>
      <c r="I3182" s="259"/>
    </row>
    <row r="3183" spans="1:9" x14ac:dyDescent="0.2">
      <c r="A3183" s="265" t="s">
        <v>433</v>
      </c>
      <c r="B3183" s="269" t="e">
        <f>IF('Unit Types - Emission Rates'!#REF!=0,"",'Unit Types - Emission Rates'!#REF!)</f>
        <v>#REF!</v>
      </c>
      <c r="C3183" s="269" t="e">
        <f>IF('Unit Types - Emission Rates'!#REF!=0,"",'Unit Types - Emission Rates'!#REF!)</f>
        <v>#REF!</v>
      </c>
      <c r="D3183" s="269" t="e">
        <f>IF('Unit Types - Emission Rates'!#REF!=0,"",'Unit Types - Emission Rates'!#REF!)</f>
        <v>#REF!</v>
      </c>
      <c r="E3183" s="269" t="e">
        <f>IF('Unit Types - Emission Rates'!#REF!="","",'Unit Types - Emission Rates'!#REF!)</f>
        <v>#REF!</v>
      </c>
      <c r="F3183" s="269" t="e">
        <f>IF('Unit Types - Emission Rates'!#REF!="","",'Unit Types - Emission Rates'!#REF!)</f>
        <v>#REF!</v>
      </c>
      <c r="G3183" s="261"/>
      <c r="H3183" s="262"/>
      <c r="I3183" s="259"/>
    </row>
    <row r="3184" spans="1:9" x14ac:dyDescent="0.2">
      <c r="A3184" s="265" t="s">
        <v>433</v>
      </c>
      <c r="B3184" s="269" t="e">
        <f>IF('Unit Types - Emission Rates'!#REF!=0,"",'Unit Types - Emission Rates'!#REF!)</f>
        <v>#REF!</v>
      </c>
      <c r="C3184" s="269" t="e">
        <f>IF('Unit Types - Emission Rates'!#REF!=0,"",'Unit Types - Emission Rates'!#REF!)</f>
        <v>#REF!</v>
      </c>
      <c r="D3184" s="269" t="e">
        <f>IF('Unit Types - Emission Rates'!#REF!=0,"",'Unit Types - Emission Rates'!#REF!)</f>
        <v>#REF!</v>
      </c>
      <c r="E3184" s="269" t="e">
        <f>IF('Unit Types - Emission Rates'!#REF!="","",'Unit Types - Emission Rates'!#REF!)</f>
        <v>#REF!</v>
      </c>
      <c r="F3184" s="269" t="e">
        <f>IF('Unit Types - Emission Rates'!#REF!="","",'Unit Types - Emission Rates'!#REF!)</f>
        <v>#REF!</v>
      </c>
      <c r="G3184" s="261"/>
      <c r="H3184" s="262"/>
      <c r="I3184" s="259"/>
    </row>
    <row r="3185" spans="1:9" x14ac:dyDescent="0.2">
      <c r="A3185" s="265" t="s">
        <v>433</v>
      </c>
      <c r="B3185" s="269" t="e">
        <f>IF('Unit Types - Emission Rates'!#REF!=0,"",'Unit Types - Emission Rates'!#REF!)</f>
        <v>#REF!</v>
      </c>
      <c r="C3185" s="269" t="e">
        <f>IF('Unit Types - Emission Rates'!#REF!=0,"",'Unit Types - Emission Rates'!#REF!)</f>
        <v>#REF!</v>
      </c>
      <c r="D3185" s="269" t="e">
        <f>IF('Unit Types - Emission Rates'!#REF!=0,"",'Unit Types - Emission Rates'!#REF!)</f>
        <v>#REF!</v>
      </c>
      <c r="E3185" s="269" t="e">
        <f>IF('Unit Types - Emission Rates'!#REF!="","",'Unit Types - Emission Rates'!#REF!)</f>
        <v>#REF!</v>
      </c>
      <c r="F3185" s="269" t="e">
        <f>IF('Unit Types - Emission Rates'!#REF!="","",'Unit Types - Emission Rates'!#REF!)</f>
        <v>#REF!</v>
      </c>
      <c r="G3185" s="261"/>
      <c r="H3185" s="262"/>
      <c r="I3185" s="259"/>
    </row>
    <row r="3186" spans="1:9" x14ac:dyDescent="0.2">
      <c r="A3186" s="265" t="s">
        <v>433</v>
      </c>
      <c r="B3186" s="269" t="e">
        <f>IF('Unit Types - Emission Rates'!#REF!=0,"",'Unit Types - Emission Rates'!#REF!)</f>
        <v>#REF!</v>
      </c>
      <c r="C3186" s="269" t="e">
        <f>IF('Unit Types - Emission Rates'!#REF!=0,"",'Unit Types - Emission Rates'!#REF!)</f>
        <v>#REF!</v>
      </c>
      <c r="D3186" s="269" t="e">
        <f>IF('Unit Types - Emission Rates'!#REF!=0,"",'Unit Types - Emission Rates'!#REF!)</f>
        <v>#REF!</v>
      </c>
      <c r="E3186" s="269" t="e">
        <f>IF('Unit Types - Emission Rates'!#REF!="","",'Unit Types - Emission Rates'!#REF!)</f>
        <v>#REF!</v>
      </c>
      <c r="F3186" s="269" t="e">
        <f>IF('Unit Types - Emission Rates'!#REF!="","",'Unit Types - Emission Rates'!#REF!)</f>
        <v>#REF!</v>
      </c>
      <c r="G3186" s="261"/>
      <c r="H3186" s="262"/>
      <c r="I3186" s="259"/>
    </row>
    <row r="3187" spans="1:9" x14ac:dyDescent="0.2">
      <c r="A3187" s="265" t="s">
        <v>433</v>
      </c>
      <c r="B3187" s="269" t="e">
        <f>IF('Unit Types - Emission Rates'!#REF!=0,"",'Unit Types - Emission Rates'!#REF!)</f>
        <v>#REF!</v>
      </c>
      <c r="C3187" s="269" t="e">
        <f>IF('Unit Types - Emission Rates'!#REF!=0,"",'Unit Types - Emission Rates'!#REF!)</f>
        <v>#REF!</v>
      </c>
      <c r="D3187" s="269" t="e">
        <f>IF('Unit Types - Emission Rates'!#REF!=0,"",'Unit Types - Emission Rates'!#REF!)</f>
        <v>#REF!</v>
      </c>
      <c r="E3187" s="269" t="e">
        <f>IF('Unit Types - Emission Rates'!#REF!="","",'Unit Types - Emission Rates'!#REF!)</f>
        <v>#REF!</v>
      </c>
      <c r="F3187" s="269" t="e">
        <f>IF('Unit Types - Emission Rates'!#REF!="","",'Unit Types - Emission Rates'!#REF!)</f>
        <v>#REF!</v>
      </c>
      <c r="G3187" s="261"/>
      <c r="H3187" s="262"/>
      <c r="I3187" s="259"/>
    </row>
    <row r="3188" spans="1:9" x14ac:dyDescent="0.2">
      <c r="A3188" s="265" t="s">
        <v>433</v>
      </c>
      <c r="B3188" s="269" t="e">
        <f>IF('Unit Types - Emission Rates'!#REF!=0,"",'Unit Types - Emission Rates'!#REF!)</f>
        <v>#REF!</v>
      </c>
      <c r="C3188" s="269" t="e">
        <f>IF('Unit Types - Emission Rates'!#REF!=0,"",'Unit Types - Emission Rates'!#REF!)</f>
        <v>#REF!</v>
      </c>
      <c r="D3188" s="269" t="e">
        <f>IF('Unit Types - Emission Rates'!#REF!=0,"",'Unit Types - Emission Rates'!#REF!)</f>
        <v>#REF!</v>
      </c>
      <c r="E3188" s="269" t="e">
        <f>IF('Unit Types - Emission Rates'!#REF!="","",'Unit Types - Emission Rates'!#REF!)</f>
        <v>#REF!</v>
      </c>
      <c r="F3188" s="269" t="e">
        <f>IF('Unit Types - Emission Rates'!#REF!="","",'Unit Types - Emission Rates'!#REF!)</f>
        <v>#REF!</v>
      </c>
      <c r="G3188" s="261"/>
      <c r="H3188" s="262"/>
      <c r="I3188" s="259"/>
    </row>
    <row r="3189" spans="1:9" x14ac:dyDescent="0.2">
      <c r="A3189" s="265" t="s">
        <v>433</v>
      </c>
      <c r="B3189" s="269" t="e">
        <f>IF('Unit Types - Emission Rates'!#REF!=0,"",'Unit Types - Emission Rates'!#REF!)</f>
        <v>#REF!</v>
      </c>
      <c r="C3189" s="269" t="e">
        <f>IF('Unit Types - Emission Rates'!#REF!=0,"",'Unit Types - Emission Rates'!#REF!)</f>
        <v>#REF!</v>
      </c>
      <c r="D3189" s="269" t="e">
        <f>IF('Unit Types - Emission Rates'!#REF!=0,"",'Unit Types - Emission Rates'!#REF!)</f>
        <v>#REF!</v>
      </c>
      <c r="E3189" s="269" t="e">
        <f>IF('Unit Types - Emission Rates'!#REF!="","",'Unit Types - Emission Rates'!#REF!)</f>
        <v>#REF!</v>
      </c>
      <c r="F3189" s="269" t="e">
        <f>IF('Unit Types - Emission Rates'!#REF!="","",'Unit Types - Emission Rates'!#REF!)</f>
        <v>#REF!</v>
      </c>
      <c r="G3189" s="261"/>
      <c r="H3189" s="262"/>
      <c r="I3189" s="259"/>
    </row>
    <row r="3190" spans="1:9" x14ac:dyDescent="0.2">
      <c r="A3190" s="265" t="s">
        <v>433</v>
      </c>
      <c r="B3190" s="269" t="e">
        <f>IF('Unit Types - Emission Rates'!#REF!=0,"",'Unit Types - Emission Rates'!#REF!)</f>
        <v>#REF!</v>
      </c>
      <c r="C3190" s="269" t="e">
        <f>IF('Unit Types - Emission Rates'!#REF!=0,"",'Unit Types - Emission Rates'!#REF!)</f>
        <v>#REF!</v>
      </c>
      <c r="D3190" s="269" t="e">
        <f>IF('Unit Types - Emission Rates'!#REF!=0,"",'Unit Types - Emission Rates'!#REF!)</f>
        <v>#REF!</v>
      </c>
      <c r="E3190" s="269" t="e">
        <f>IF('Unit Types - Emission Rates'!#REF!="","",'Unit Types - Emission Rates'!#REF!)</f>
        <v>#REF!</v>
      </c>
      <c r="F3190" s="269" t="e">
        <f>IF('Unit Types - Emission Rates'!#REF!="","",'Unit Types - Emission Rates'!#REF!)</f>
        <v>#REF!</v>
      </c>
      <c r="G3190" s="261"/>
      <c r="H3190" s="262"/>
      <c r="I3190" s="259"/>
    </row>
    <row r="3191" spans="1:9" x14ac:dyDescent="0.2">
      <c r="A3191" s="265" t="s">
        <v>433</v>
      </c>
      <c r="B3191" s="269" t="e">
        <f>IF('Unit Types - Emission Rates'!#REF!=0,"",'Unit Types - Emission Rates'!#REF!)</f>
        <v>#REF!</v>
      </c>
      <c r="C3191" s="269" t="e">
        <f>IF('Unit Types - Emission Rates'!#REF!=0,"",'Unit Types - Emission Rates'!#REF!)</f>
        <v>#REF!</v>
      </c>
      <c r="D3191" s="269" t="e">
        <f>IF('Unit Types - Emission Rates'!#REF!=0,"",'Unit Types - Emission Rates'!#REF!)</f>
        <v>#REF!</v>
      </c>
      <c r="E3191" s="269" t="e">
        <f>IF('Unit Types - Emission Rates'!#REF!="","",'Unit Types - Emission Rates'!#REF!)</f>
        <v>#REF!</v>
      </c>
      <c r="F3191" s="269" t="e">
        <f>IF('Unit Types - Emission Rates'!#REF!="","",'Unit Types - Emission Rates'!#REF!)</f>
        <v>#REF!</v>
      </c>
      <c r="G3191" s="261"/>
      <c r="H3191" s="262"/>
      <c r="I3191" s="259"/>
    </row>
    <row r="3192" spans="1:9" x14ac:dyDescent="0.2">
      <c r="A3192" s="265" t="s">
        <v>433</v>
      </c>
      <c r="B3192" s="269" t="e">
        <f>IF('Unit Types - Emission Rates'!#REF!=0,"",'Unit Types - Emission Rates'!#REF!)</f>
        <v>#REF!</v>
      </c>
      <c r="C3192" s="269" t="e">
        <f>IF('Unit Types - Emission Rates'!#REF!=0,"",'Unit Types - Emission Rates'!#REF!)</f>
        <v>#REF!</v>
      </c>
      <c r="D3192" s="269" t="e">
        <f>IF('Unit Types - Emission Rates'!#REF!=0,"",'Unit Types - Emission Rates'!#REF!)</f>
        <v>#REF!</v>
      </c>
      <c r="E3192" s="269" t="e">
        <f>IF('Unit Types - Emission Rates'!#REF!="","",'Unit Types - Emission Rates'!#REF!)</f>
        <v>#REF!</v>
      </c>
      <c r="F3192" s="269" t="e">
        <f>IF('Unit Types - Emission Rates'!#REF!="","",'Unit Types - Emission Rates'!#REF!)</f>
        <v>#REF!</v>
      </c>
      <c r="G3192" s="261"/>
      <c r="H3192" s="262"/>
      <c r="I3192" s="259"/>
    </row>
    <row r="3193" spans="1:9" x14ac:dyDescent="0.2">
      <c r="A3193" s="265" t="s">
        <v>433</v>
      </c>
      <c r="B3193" s="269" t="e">
        <f>IF('Unit Types - Emission Rates'!#REF!=0,"",'Unit Types - Emission Rates'!#REF!)</f>
        <v>#REF!</v>
      </c>
      <c r="C3193" s="269" t="e">
        <f>IF('Unit Types - Emission Rates'!#REF!=0,"",'Unit Types - Emission Rates'!#REF!)</f>
        <v>#REF!</v>
      </c>
      <c r="D3193" s="269" t="e">
        <f>IF('Unit Types - Emission Rates'!#REF!=0,"",'Unit Types - Emission Rates'!#REF!)</f>
        <v>#REF!</v>
      </c>
      <c r="E3193" s="269" t="e">
        <f>IF('Unit Types - Emission Rates'!#REF!="","",'Unit Types - Emission Rates'!#REF!)</f>
        <v>#REF!</v>
      </c>
      <c r="F3193" s="269" t="e">
        <f>IF('Unit Types - Emission Rates'!#REF!="","",'Unit Types - Emission Rates'!#REF!)</f>
        <v>#REF!</v>
      </c>
      <c r="G3193" s="261"/>
      <c r="H3193" s="262"/>
      <c r="I3193" s="259"/>
    </row>
    <row r="3194" spans="1:9" x14ac:dyDescent="0.2">
      <c r="A3194" s="265" t="s">
        <v>433</v>
      </c>
      <c r="B3194" s="269" t="e">
        <f>IF('Unit Types - Emission Rates'!#REF!=0,"",'Unit Types - Emission Rates'!#REF!)</f>
        <v>#REF!</v>
      </c>
      <c r="C3194" s="269" t="e">
        <f>IF('Unit Types - Emission Rates'!#REF!=0,"",'Unit Types - Emission Rates'!#REF!)</f>
        <v>#REF!</v>
      </c>
      <c r="D3194" s="269" t="e">
        <f>IF('Unit Types - Emission Rates'!#REF!=0,"",'Unit Types - Emission Rates'!#REF!)</f>
        <v>#REF!</v>
      </c>
      <c r="E3194" s="269" t="e">
        <f>IF('Unit Types - Emission Rates'!#REF!="","",'Unit Types - Emission Rates'!#REF!)</f>
        <v>#REF!</v>
      </c>
      <c r="F3194" s="269" t="e">
        <f>IF('Unit Types - Emission Rates'!#REF!="","",'Unit Types - Emission Rates'!#REF!)</f>
        <v>#REF!</v>
      </c>
      <c r="G3194" s="261"/>
      <c r="H3194" s="262"/>
      <c r="I3194" s="259"/>
    </row>
    <row r="3195" spans="1:9" x14ac:dyDescent="0.2">
      <c r="A3195" s="265" t="s">
        <v>433</v>
      </c>
      <c r="B3195" s="269" t="e">
        <f>IF('Unit Types - Emission Rates'!#REF!=0,"",'Unit Types - Emission Rates'!#REF!)</f>
        <v>#REF!</v>
      </c>
      <c r="C3195" s="269" t="e">
        <f>IF('Unit Types - Emission Rates'!#REF!=0,"",'Unit Types - Emission Rates'!#REF!)</f>
        <v>#REF!</v>
      </c>
      <c r="D3195" s="269" t="e">
        <f>IF('Unit Types - Emission Rates'!#REF!=0,"",'Unit Types - Emission Rates'!#REF!)</f>
        <v>#REF!</v>
      </c>
      <c r="E3195" s="269" t="e">
        <f>IF('Unit Types - Emission Rates'!#REF!="","",'Unit Types - Emission Rates'!#REF!)</f>
        <v>#REF!</v>
      </c>
      <c r="F3195" s="269" t="e">
        <f>IF('Unit Types - Emission Rates'!#REF!="","",'Unit Types - Emission Rates'!#REF!)</f>
        <v>#REF!</v>
      </c>
      <c r="G3195" s="261"/>
      <c r="H3195" s="262"/>
      <c r="I3195" s="259"/>
    </row>
    <row r="3196" spans="1:9" x14ac:dyDescent="0.2">
      <c r="A3196" s="265" t="s">
        <v>433</v>
      </c>
      <c r="B3196" s="269" t="e">
        <f>IF('Unit Types - Emission Rates'!#REF!=0,"",'Unit Types - Emission Rates'!#REF!)</f>
        <v>#REF!</v>
      </c>
      <c r="C3196" s="269" t="e">
        <f>IF('Unit Types - Emission Rates'!#REF!=0,"",'Unit Types - Emission Rates'!#REF!)</f>
        <v>#REF!</v>
      </c>
      <c r="D3196" s="269" t="e">
        <f>IF('Unit Types - Emission Rates'!#REF!=0,"",'Unit Types - Emission Rates'!#REF!)</f>
        <v>#REF!</v>
      </c>
      <c r="E3196" s="269" t="e">
        <f>IF('Unit Types - Emission Rates'!#REF!="","",'Unit Types - Emission Rates'!#REF!)</f>
        <v>#REF!</v>
      </c>
      <c r="F3196" s="269" t="e">
        <f>IF('Unit Types - Emission Rates'!#REF!="","",'Unit Types - Emission Rates'!#REF!)</f>
        <v>#REF!</v>
      </c>
      <c r="G3196" s="261"/>
      <c r="H3196" s="262"/>
      <c r="I3196" s="259"/>
    </row>
    <row r="3197" spans="1:9" x14ac:dyDescent="0.2">
      <c r="A3197" s="265" t="s">
        <v>433</v>
      </c>
      <c r="B3197" s="269" t="e">
        <f>IF('Unit Types - Emission Rates'!#REF!=0,"",'Unit Types - Emission Rates'!#REF!)</f>
        <v>#REF!</v>
      </c>
      <c r="C3197" s="269" t="e">
        <f>IF('Unit Types - Emission Rates'!#REF!=0,"",'Unit Types - Emission Rates'!#REF!)</f>
        <v>#REF!</v>
      </c>
      <c r="D3197" s="269" t="e">
        <f>IF('Unit Types - Emission Rates'!#REF!=0,"",'Unit Types - Emission Rates'!#REF!)</f>
        <v>#REF!</v>
      </c>
      <c r="E3197" s="269" t="e">
        <f>IF('Unit Types - Emission Rates'!#REF!="","",'Unit Types - Emission Rates'!#REF!)</f>
        <v>#REF!</v>
      </c>
      <c r="F3197" s="269" t="e">
        <f>IF('Unit Types - Emission Rates'!#REF!="","",'Unit Types - Emission Rates'!#REF!)</f>
        <v>#REF!</v>
      </c>
      <c r="G3197" s="261"/>
      <c r="H3197" s="262"/>
      <c r="I3197" s="259"/>
    </row>
    <row r="3198" spans="1:9" x14ac:dyDescent="0.2">
      <c r="A3198" s="265" t="s">
        <v>433</v>
      </c>
      <c r="B3198" s="269" t="e">
        <f>IF('Unit Types - Emission Rates'!#REF!=0,"",'Unit Types - Emission Rates'!#REF!)</f>
        <v>#REF!</v>
      </c>
      <c r="C3198" s="269" t="e">
        <f>IF('Unit Types - Emission Rates'!#REF!=0,"",'Unit Types - Emission Rates'!#REF!)</f>
        <v>#REF!</v>
      </c>
      <c r="D3198" s="269" t="e">
        <f>IF('Unit Types - Emission Rates'!#REF!=0,"",'Unit Types - Emission Rates'!#REF!)</f>
        <v>#REF!</v>
      </c>
      <c r="E3198" s="269" t="e">
        <f>IF('Unit Types - Emission Rates'!#REF!="","",'Unit Types - Emission Rates'!#REF!)</f>
        <v>#REF!</v>
      </c>
      <c r="F3198" s="269" t="e">
        <f>IF('Unit Types - Emission Rates'!#REF!="","",'Unit Types - Emission Rates'!#REF!)</f>
        <v>#REF!</v>
      </c>
      <c r="G3198" s="261"/>
      <c r="H3198" s="262"/>
      <c r="I3198" s="259"/>
    </row>
    <row r="3199" spans="1:9" x14ac:dyDescent="0.2">
      <c r="A3199" s="265" t="s">
        <v>433</v>
      </c>
      <c r="B3199" s="269" t="e">
        <f>IF('Unit Types - Emission Rates'!#REF!=0,"",'Unit Types - Emission Rates'!#REF!)</f>
        <v>#REF!</v>
      </c>
      <c r="C3199" s="269" t="e">
        <f>IF('Unit Types - Emission Rates'!#REF!=0,"",'Unit Types - Emission Rates'!#REF!)</f>
        <v>#REF!</v>
      </c>
      <c r="D3199" s="269" t="e">
        <f>IF('Unit Types - Emission Rates'!#REF!=0,"",'Unit Types - Emission Rates'!#REF!)</f>
        <v>#REF!</v>
      </c>
      <c r="E3199" s="269" t="e">
        <f>IF('Unit Types - Emission Rates'!#REF!="","",'Unit Types - Emission Rates'!#REF!)</f>
        <v>#REF!</v>
      </c>
      <c r="F3199" s="269" t="e">
        <f>IF('Unit Types - Emission Rates'!#REF!="","",'Unit Types - Emission Rates'!#REF!)</f>
        <v>#REF!</v>
      </c>
      <c r="G3199" s="261"/>
      <c r="H3199" s="262"/>
      <c r="I3199" s="259"/>
    </row>
    <row r="3200" spans="1:9" x14ac:dyDescent="0.2">
      <c r="A3200" s="265" t="s">
        <v>433</v>
      </c>
      <c r="B3200" s="269" t="e">
        <f>IF('Unit Types - Emission Rates'!#REF!=0,"",'Unit Types - Emission Rates'!#REF!)</f>
        <v>#REF!</v>
      </c>
      <c r="C3200" s="269" t="e">
        <f>IF('Unit Types - Emission Rates'!#REF!=0,"",'Unit Types - Emission Rates'!#REF!)</f>
        <v>#REF!</v>
      </c>
      <c r="D3200" s="269" t="e">
        <f>IF('Unit Types - Emission Rates'!#REF!=0,"",'Unit Types - Emission Rates'!#REF!)</f>
        <v>#REF!</v>
      </c>
      <c r="E3200" s="269" t="e">
        <f>IF('Unit Types - Emission Rates'!#REF!="","",'Unit Types - Emission Rates'!#REF!)</f>
        <v>#REF!</v>
      </c>
      <c r="F3200" s="269" t="e">
        <f>IF('Unit Types - Emission Rates'!#REF!="","",'Unit Types - Emission Rates'!#REF!)</f>
        <v>#REF!</v>
      </c>
      <c r="G3200" s="261"/>
      <c r="H3200" s="262"/>
      <c r="I3200" s="259"/>
    </row>
    <row r="3201" spans="1:9" x14ac:dyDescent="0.2">
      <c r="A3201" s="265" t="s">
        <v>433</v>
      </c>
      <c r="B3201" s="269" t="e">
        <f>IF('Unit Types - Emission Rates'!#REF!=0,"",'Unit Types - Emission Rates'!#REF!)</f>
        <v>#REF!</v>
      </c>
      <c r="C3201" s="269" t="e">
        <f>IF('Unit Types - Emission Rates'!#REF!=0,"",'Unit Types - Emission Rates'!#REF!)</f>
        <v>#REF!</v>
      </c>
      <c r="D3201" s="269" t="e">
        <f>IF('Unit Types - Emission Rates'!#REF!=0,"",'Unit Types - Emission Rates'!#REF!)</f>
        <v>#REF!</v>
      </c>
      <c r="E3201" s="269" t="e">
        <f>IF('Unit Types - Emission Rates'!#REF!="","",'Unit Types - Emission Rates'!#REF!)</f>
        <v>#REF!</v>
      </c>
      <c r="F3201" s="269" t="e">
        <f>IF('Unit Types - Emission Rates'!#REF!="","",'Unit Types - Emission Rates'!#REF!)</f>
        <v>#REF!</v>
      </c>
      <c r="G3201" s="261"/>
      <c r="H3201" s="262"/>
      <c r="I3201" s="259"/>
    </row>
    <row r="3202" spans="1:9" x14ac:dyDescent="0.2">
      <c r="A3202" s="265" t="s">
        <v>433</v>
      </c>
      <c r="B3202" s="269" t="e">
        <f>IF('Unit Types - Emission Rates'!#REF!=0,"",'Unit Types - Emission Rates'!#REF!)</f>
        <v>#REF!</v>
      </c>
      <c r="C3202" s="269" t="e">
        <f>IF('Unit Types - Emission Rates'!#REF!=0,"",'Unit Types - Emission Rates'!#REF!)</f>
        <v>#REF!</v>
      </c>
      <c r="D3202" s="269" t="e">
        <f>IF('Unit Types - Emission Rates'!#REF!=0,"",'Unit Types - Emission Rates'!#REF!)</f>
        <v>#REF!</v>
      </c>
      <c r="E3202" s="269" t="e">
        <f>IF('Unit Types - Emission Rates'!#REF!="","",'Unit Types - Emission Rates'!#REF!)</f>
        <v>#REF!</v>
      </c>
      <c r="F3202" s="269" t="e">
        <f>IF('Unit Types - Emission Rates'!#REF!="","",'Unit Types - Emission Rates'!#REF!)</f>
        <v>#REF!</v>
      </c>
      <c r="G3202" s="261"/>
      <c r="H3202" s="262"/>
      <c r="I3202" s="259"/>
    </row>
    <row r="3203" spans="1:9" x14ac:dyDescent="0.2">
      <c r="A3203" s="265" t="s">
        <v>433</v>
      </c>
      <c r="B3203" s="269" t="e">
        <f>IF('Unit Types - Emission Rates'!#REF!=0,"",'Unit Types - Emission Rates'!#REF!)</f>
        <v>#REF!</v>
      </c>
      <c r="C3203" s="269" t="e">
        <f>IF('Unit Types - Emission Rates'!#REF!=0,"",'Unit Types - Emission Rates'!#REF!)</f>
        <v>#REF!</v>
      </c>
      <c r="D3203" s="269" t="e">
        <f>IF('Unit Types - Emission Rates'!#REF!=0,"",'Unit Types - Emission Rates'!#REF!)</f>
        <v>#REF!</v>
      </c>
      <c r="E3203" s="269" t="e">
        <f>IF('Unit Types - Emission Rates'!#REF!="","",'Unit Types - Emission Rates'!#REF!)</f>
        <v>#REF!</v>
      </c>
      <c r="F3203" s="269" t="e">
        <f>IF('Unit Types - Emission Rates'!#REF!="","",'Unit Types - Emission Rates'!#REF!)</f>
        <v>#REF!</v>
      </c>
      <c r="G3203" s="261"/>
      <c r="H3203" s="262"/>
      <c r="I3203" s="259"/>
    </row>
    <row r="3204" spans="1:9" x14ac:dyDescent="0.2">
      <c r="A3204" s="265" t="s">
        <v>433</v>
      </c>
      <c r="B3204" s="269" t="e">
        <f>IF('Unit Types - Emission Rates'!#REF!=0,"",'Unit Types - Emission Rates'!#REF!)</f>
        <v>#REF!</v>
      </c>
      <c r="C3204" s="269" t="e">
        <f>IF('Unit Types - Emission Rates'!#REF!=0,"",'Unit Types - Emission Rates'!#REF!)</f>
        <v>#REF!</v>
      </c>
      <c r="D3204" s="269" t="e">
        <f>IF('Unit Types - Emission Rates'!#REF!=0,"",'Unit Types - Emission Rates'!#REF!)</f>
        <v>#REF!</v>
      </c>
      <c r="E3204" s="269" t="e">
        <f>IF('Unit Types - Emission Rates'!#REF!="","",'Unit Types - Emission Rates'!#REF!)</f>
        <v>#REF!</v>
      </c>
      <c r="F3204" s="269" t="e">
        <f>IF('Unit Types - Emission Rates'!#REF!="","",'Unit Types - Emission Rates'!#REF!)</f>
        <v>#REF!</v>
      </c>
      <c r="G3204" s="261"/>
      <c r="H3204" s="262"/>
      <c r="I3204" s="259"/>
    </row>
    <row r="3205" spans="1:9" x14ac:dyDescent="0.2">
      <c r="A3205" s="265" t="s">
        <v>433</v>
      </c>
      <c r="B3205" s="269" t="e">
        <f>IF('Unit Types - Emission Rates'!#REF!=0,"",'Unit Types - Emission Rates'!#REF!)</f>
        <v>#REF!</v>
      </c>
      <c r="C3205" s="269" t="e">
        <f>IF('Unit Types - Emission Rates'!#REF!=0,"",'Unit Types - Emission Rates'!#REF!)</f>
        <v>#REF!</v>
      </c>
      <c r="D3205" s="269" t="e">
        <f>IF('Unit Types - Emission Rates'!#REF!=0,"",'Unit Types - Emission Rates'!#REF!)</f>
        <v>#REF!</v>
      </c>
      <c r="E3205" s="269" t="e">
        <f>IF('Unit Types - Emission Rates'!#REF!="","",'Unit Types - Emission Rates'!#REF!)</f>
        <v>#REF!</v>
      </c>
      <c r="F3205" s="269" t="e">
        <f>IF('Unit Types - Emission Rates'!#REF!="","",'Unit Types - Emission Rates'!#REF!)</f>
        <v>#REF!</v>
      </c>
      <c r="G3205" s="261"/>
      <c r="H3205" s="262"/>
      <c r="I3205" s="259"/>
    </row>
    <row r="3206" spans="1:9" x14ac:dyDescent="0.2">
      <c r="A3206" s="265" t="s">
        <v>433</v>
      </c>
      <c r="B3206" s="269" t="e">
        <f>IF('Unit Types - Emission Rates'!#REF!=0,"",'Unit Types - Emission Rates'!#REF!)</f>
        <v>#REF!</v>
      </c>
      <c r="C3206" s="269" t="e">
        <f>IF('Unit Types - Emission Rates'!#REF!=0,"",'Unit Types - Emission Rates'!#REF!)</f>
        <v>#REF!</v>
      </c>
      <c r="D3206" s="269" t="e">
        <f>IF('Unit Types - Emission Rates'!#REF!=0,"",'Unit Types - Emission Rates'!#REF!)</f>
        <v>#REF!</v>
      </c>
      <c r="E3206" s="269" t="e">
        <f>IF('Unit Types - Emission Rates'!#REF!="","",'Unit Types - Emission Rates'!#REF!)</f>
        <v>#REF!</v>
      </c>
      <c r="F3206" s="269" t="e">
        <f>IF('Unit Types - Emission Rates'!#REF!="","",'Unit Types - Emission Rates'!#REF!)</f>
        <v>#REF!</v>
      </c>
      <c r="G3206" s="261"/>
      <c r="H3206" s="262"/>
      <c r="I3206" s="259"/>
    </row>
    <row r="3207" spans="1:9" x14ac:dyDescent="0.2">
      <c r="A3207" s="265" t="s">
        <v>433</v>
      </c>
      <c r="B3207" s="269" t="e">
        <f>IF('Unit Types - Emission Rates'!#REF!=0,"",'Unit Types - Emission Rates'!#REF!)</f>
        <v>#REF!</v>
      </c>
      <c r="C3207" s="269" t="e">
        <f>IF('Unit Types - Emission Rates'!#REF!=0,"",'Unit Types - Emission Rates'!#REF!)</f>
        <v>#REF!</v>
      </c>
      <c r="D3207" s="269" t="e">
        <f>IF('Unit Types - Emission Rates'!#REF!=0,"",'Unit Types - Emission Rates'!#REF!)</f>
        <v>#REF!</v>
      </c>
      <c r="E3207" s="269" t="e">
        <f>IF('Unit Types - Emission Rates'!#REF!="","",'Unit Types - Emission Rates'!#REF!)</f>
        <v>#REF!</v>
      </c>
      <c r="F3207" s="269" t="e">
        <f>IF('Unit Types - Emission Rates'!#REF!="","",'Unit Types - Emission Rates'!#REF!)</f>
        <v>#REF!</v>
      </c>
      <c r="G3207" s="261"/>
      <c r="H3207" s="262"/>
      <c r="I3207" s="259"/>
    </row>
    <row r="3208" spans="1:9" x14ac:dyDescent="0.2">
      <c r="A3208" s="265" t="s">
        <v>433</v>
      </c>
      <c r="B3208" s="269" t="e">
        <f>IF('Unit Types - Emission Rates'!#REF!=0,"",'Unit Types - Emission Rates'!#REF!)</f>
        <v>#REF!</v>
      </c>
      <c r="C3208" s="269" t="e">
        <f>IF('Unit Types - Emission Rates'!#REF!=0,"",'Unit Types - Emission Rates'!#REF!)</f>
        <v>#REF!</v>
      </c>
      <c r="D3208" s="269" t="e">
        <f>IF('Unit Types - Emission Rates'!#REF!=0,"",'Unit Types - Emission Rates'!#REF!)</f>
        <v>#REF!</v>
      </c>
      <c r="E3208" s="269" t="e">
        <f>IF('Unit Types - Emission Rates'!#REF!="","",'Unit Types - Emission Rates'!#REF!)</f>
        <v>#REF!</v>
      </c>
      <c r="F3208" s="269" t="e">
        <f>IF('Unit Types - Emission Rates'!#REF!="","",'Unit Types - Emission Rates'!#REF!)</f>
        <v>#REF!</v>
      </c>
      <c r="G3208" s="261"/>
      <c r="H3208" s="262"/>
      <c r="I3208" s="259"/>
    </row>
    <row r="3209" spans="1:9" x14ac:dyDescent="0.2">
      <c r="A3209" s="265" t="s">
        <v>433</v>
      </c>
      <c r="B3209" s="269" t="e">
        <f>IF('Unit Types - Emission Rates'!#REF!=0,"",'Unit Types - Emission Rates'!#REF!)</f>
        <v>#REF!</v>
      </c>
      <c r="C3209" s="269" t="e">
        <f>IF('Unit Types - Emission Rates'!#REF!=0,"",'Unit Types - Emission Rates'!#REF!)</f>
        <v>#REF!</v>
      </c>
      <c r="D3209" s="269" t="e">
        <f>IF('Unit Types - Emission Rates'!#REF!=0,"",'Unit Types - Emission Rates'!#REF!)</f>
        <v>#REF!</v>
      </c>
      <c r="E3209" s="269" t="e">
        <f>IF('Unit Types - Emission Rates'!#REF!="","",'Unit Types - Emission Rates'!#REF!)</f>
        <v>#REF!</v>
      </c>
      <c r="F3209" s="269" t="e">
        <f>IF('Unit Types - Emission Rates'!#REF!="","",'Unit Types - Emission Rates'!#REF!)</f>
        <v>#REF!</v>
      </c>
      <c r="G3209" s="261"/>
      <c r="H3209" s="262"/>
      <c r="I3209" s="259"/>
    </row>
    <row r="3210" spans="1:9" x14ac:dyDescent="0.2">
      <c r="A3210" s="265" t="s">
        <v>433</v>
      </c>
      <c r="B3210" s="269" t="e">
        <f>IF('Unit Types - Emission Rates'!#REF!=0,"",'Unit Types - Emission Rates'!#REF!)</f>
        <v>#REF!</v>
      </c>
      <c r="C3210" s="269" t="e">
        <f>IF('Unit Types - Emission Rates'!#REF!=0,"",'Unit Types - Emission Rates'!#REF!)</f>
        <v>#REF!</v>
      </c>
      <c r="D3210" s="269" t="e">
        <f>IF('Unit Types - Emission Rates'!#REF!=0,"",'Unit Types - Emission Rates'!#REF!)</f>
        <v>#REF!</v>
      </c>
      <c r="E3210" s="269" t="e">
        <f>IF('Unit Types - Emission Rates'!#REF!="","",'Unit Types - Emission Rates'!#REF!)</f>
        <v>#REF!</v>
      </c>
      <c r="F3210" s="269" t="e">
        <f>IF('Unit Types - Emission Rates'!#REF!="","",'Unit Types - Emission Rates'!#REF!)</f>
        <v>#REF!</v>
      </c>
      <c r="G3210" s="261"/>
      <c r="H3210" s="262"/>
      <c r="I3210" s="259"/>
    </row>
    <row r="3211" spans="1:9" x14ac:dyDescent="0.2">
      <c r="A3211" s="265" t="s">
        <v>433</v>
      </c>
      <c r="B3211" s="269" t="e">
        <f>IF('Unit Types - Emission Rates'!#REF!=0,"",'Unit Types - Emission Rates'!#REF!)</f>
        <v>#REF!</v>
      </c>
      <c r="C3211" s="269" t="e">
        <f>IF('Unit Types - Emission Rates'!#REF!=0,"",'Unit Types - Emission Rates'!#REF!)</f>
        <v>#REF!</v>
      </c>
      <c r="D3211" s="269" t="e">
        <f>IF('Unit Types - Emission Rates'!#REF!=0,"",'Unit Types - Emission Rates'!#REF!)</f>
        <v>#REF!</v>
      </c>
      <c r="E3211" s="269" t="e">
        <f>IF('Unit Types - Emission Rates'!#REF!="","",'Unit Types - Emission Rates'!#REF!)</f>
        <v>#REF!</v>
      </c>
      <c r="F3211" s="269" t="e">
        <f>IF('Unit Types - Emission Rates'!#REF!="","",'Unit Types - Emission Rates'!#REF!)</f>
        <v>#REF!</v>
      </c>
      <c r="G3211" s="261"/>
      <c r="H3211" s="262"/>
      <c r="I3211" s="259"/>
    </row>
    <row r="3212" spans="1:9" x14ac:dyDescent="0.2">
      <c r="A3212" s="265" t="s">
        <v>433</v>
      </c>
      <c r="B3212" s="269" t="e">
        <f>IF('Unit Types - Emission Rates'!#REF!=0,"",'Unit Types - Emission Rates'!#REF!)</f>
        <v>#REF!</v>
      </c>
      <c r="C3212" s="269" t="e">
        <f>IF('Unit Types - Emission Rates'!#REF!=0,"",'Unit Types - Emission Rates'!#REF!)</f>
        <v>#REF!</v>
      </c>
      <c r="D3212" s="269" t="e">
        <f>IF('Unit Types - Emission Rates'!#REF!=0,"",'Unit Types - Emission Rates'!#REF!)</f>
        <v>#REF!</v>
      </c>
      <c r="E3212" s="269" t="e">
        <f>IF('Unit Types - Emission Rates'!#REF!="","",'Unit Types - Emission Rates'!#REF!)</f>
        <v>#REF!</v>
      </c>
      <c r="F3212" s="269" t="e">
        <f>IF('Unit Types - Emission Rates'!#REF!="","",'Unit Types - Emission Rates'!#REF!)</f>
        <v>#REF!</v>
      </c>
      <c r="G3212" s="261"/>
      <c r="H3212" s="262"/>
      <c r="I3212" s="259"/>
    </row>
    <row r="3213" spans="1:9" x14ac:dyDescent="0.2">
      <c r="A3213" s="265" t="s">
        <v>433</v>
      </c>
      <c r="B3213" s="269" t="e">
        <f>IF('Unit Types - Emission Rates'!#REF!=0,"",'Unit Types - Emission Rates'!#REF!)</f>
        <v>#REF!</v>
      </c>
      <c r="C3213" s="269" t="e">
        <f>IF('Unit Types - Emission Rates'!#REF!=0,"",'Unit Types - Emission Rates'!#REF!)</f>
        <v>#REF!</v>
      </c>
      <c r="D3213" s="269" t="e">
        <f>IF('Unit Types - Emission Rates'!#REF!=0,"",'Unit Types - Emission Rates'!#REF!)</f>
        <v>#REF!</v>
      </c>
      <c r="E3213" s="269" t="e">
        <f>IF('Unit Types - Emission Rates'!#REF!="","",'Unit Types - Emission Rates'!#REF!)</f>
        <v>#REF!</v>
      </c>
      <c r="F3213" s="269" t="e">
        <f>IF('Unit Types - Emission Rates'!#REF!="","",'Unit Types - Emission Rates'!#REF!)</f>
        <v>#REF!</v>
      </c>
      <c r="G3213" s="261"/>
      <c r="H3213" s="262"/>
      <c r="I3213" s="259"/>
    </row>
    <row r="3214" spans="1:9" x14ac:dyDescent="0.2">
      <c r="A3214" s="265" t="s">
        <v>433</v>
      </c>
      <c r="B3214" s="269" t="e">
        <f>IF('Unit Types - Emission Rates'!#REF!=0,"",'Unit Types - Emission Rates'!#REF!)</f>
        <v>#REF!</v>
      </c>
      <c r="C3214" s="269" t="e">
        <f>IF('Unit Types - Emission Rates'!#REF!=0,"",'Unit Types - Emission Rates'!#REF!)</f>
        <v>#REF!</v>
      </c>
      <c r="D3214" s="269" t="e">
        <f>IF('Unit Types - Emission Rates'!#REF!=0,"",'Unit Types - Emission Rates'!#REF!)</f>
        <v>#REF!</v>
      </c>
      <c r="E3214" s="269" t="e">
        <f>IF('Unit Types - Emission Rates'!#REF!="","",'Unit Types - Emission Rates'!#REF!)</f>
        <v>#REF!</v>
      </c>
      <c r="F3214" s="269" t="e">
        <f>IF('Unit Types - Emission Rates'!#REF!="","",'Unit Types - Emission Rates'!#REF!)</f>
        <v>#REF!</v>
      </c>
      <c r="G3214" s="261"/>
      <c r="H3214" s="262"/>
      <c r="I3214" s="259"/>
    </row>
    <row r="3215" spans="1:9" x14ac:dyDescent="0.2">
      <c r="A3215" s="265" t="s">
        <v>433</v>
      </c>
      <c r="B3215" s="269" t="e">
        <f>IF('Unit Types - Emission Rates'!#REF!=0,"",'Unit Types - Emission Rates'!#REF!)</f>
        <v>#REF!</v>
      </c>
      <c r="C3215" s="269" t="e">
        <f>IF('Unit Types - Emission Rates'!#REF!=0,"",'Unit Types - Emission Rates'!#REF!)</f>
        <v>#REF!</v>
      </c>
      <c r="D3215" s="269" t="e">
        <f>IF('Unit Types - Emission Rates'!#REF!=0,"",'Unit Types - Emission Rates'!#REF!)</f>
        <v>#REF!</v>
      </c>
      <c r="E3215" s="269" t="e">
        <f>IF('Unit Types - Emission Rates'!#REF!="","",'Unit Types - Emission Rates'!#REF!)</f>
        <v>#REF!</v>
      </c>
      <c r="F3215" s="269" t="e">
        <f>IF('Unit Types - Emission Rates'!#REF!="","",'Unit Types - Emission Rates'!#REF!)</f>
        <v>#REF!</v>
      </c>
      <c r="G3215" s="261"/>
      <c r="H3215" s="262"/>
      <c r="I3215" s="259"/>
    </row>
    <row r="3216" spans="1:9" x14ac:dyDescent="0.2">
      <c r="A3216" s="265" t="s">
        <v>433</v>
      </c>
      <c r="B3216" s="269" t="e">
        <f>IF('Unit Types - Emission Rates'!#REF!=0,"",'Unit Types - Emission Rates'!#REF!)</f>
        <v>#REF!</v>
      </c>
      <c r="C3216" s="269" t="e">
        <f>IF('Unit Types - Emission Rates'!#REF!=0,"",'Unit Types - Emission Rates'!#REF!)</f>
        <v>#REF!</v>
      </c>
      <c r="D3216" s="269" t="e">
        <f>IF('Unit Types - Emission Rates'!#REF!=0,"",'Unit Types - Emission Rates'!#REF!)</f>
        <v>#REF!</v>
      </c>
      <c r="E3216" s="269" t="e">
        <f>IF('Unit Types - Emission Rates'!#REF!="","",'Unit Types - Emission Rates'!#REF!)</f>
        <v>#REF!</v>
      </c>
      <c r="F3216" s="269" t="e">
        <f>IF('Unit Types - Emission Rates'!#REF!="","",'Unit Types - Emission Rates'!#REF!)</f>
        <v>#REF!</v>
      </c>
      <c r="G3216" s="261"/>
      <c r="H3216" s="262"/>
      <c r="I3216" s="259"/>
    </row>
    <row r="3217" spans="1:9" x14ac:dyDescent="0.2">
      <c r="A3217" s="265" t="s">
        <v>433</v>
      </c>
      <c r="B3217" s="269" t="e">
        <f>IF('Unit Types - Emission Rates'!#REF!=0,"",'Unit Types - Emission Rates'!#REF!)</f>
        <v>#REF!</v>
      </c>
      <c r="C3217" s="269" t="e">
        <f>IF('Unit Types - Emission Rates'!#REF!=0,"",'Unit Types - Emission Rates'!#REF!)</f>
        <v>#REF!</v>
      </c>
      <c r="D3217" s="269" t="e">
        <f>IF('Unit Types - Emission Rates'!#REF!=0,"",'Unit Types - Emission Rates'!#REF!)</f>
        <v>#REF!</v>
      </c>
      <c r="E3217" s="269" t="e">
        <f>IF('Unit Types - Emission Rates'!#REF!="","",'Unit Types - Emission Rates'!#REF!)</f>
        <v>#REF!</v>
      </c>
      <c r="F3217" s="269" t="e">
        <f>IF('Unit Types - Emission Rates'!#REF!="","",'Unit Types - Emission Rates'!#REF!)</f>
        <v>#REF!</v>
      </c>
      <c r="G3217" s="261"/>
      <c r="H3217" s="262"/>
      <c r="I3217" s="259"/>
    </row>
    <row r="3218" spans="1:9" x14ac:dyDescent="0.2">
      <c r="A3218" s="265" t="s">
        <v>433</v>
      </c>
      <c r="B3218" s="269" t="e">
        <f>IF('Unit Types - Emission Rates'!#REF!=0,"",'Unit Types - Emission Rates'!#REF!)</f>
        <v>#REF!</v>
      </c>
      <c r="C3218" s="269" t="e">
        <f>IF('Unit Types - Emission Rates'!#REF!=0,"",'Unit Types - Emission Rates'!#REF!)</f>
        <v>#REF!</v>
      </c>
      <c r="D3218" s="269" t="e">
        <f>IF('Unit Types - Emission Rates'!#REF!=0,"",'Unit Types - Emission Rates'!#REF!)</f>
        <v>#REF!</v>
      </c>
      <c r="E3218" s="269" t="e">
        <f>IF('Unit Types - Emission Rates'!#REF!="","",'Unit Types - Emission Rates'!#REF!)</f>
        <v>#REF!</v>
      </c>
      <c r="F3218" s="269" t="e">
        <f>IF('Unit Types - Emission Rates'!#REF!="","",'Unit Types - Emission Rates'!#REF!)</f>
        <v>#REF!</v>
      </c>
      <c r="G3218" s="261"/>
      <c r="H3218" s="262"/>
      <c r="I3218" s="259"/>
    </row>
    <row r="3219" spans="1:9" x14ac:dyDescent="0.2">
      <c r="A3219" s="265" t="s">
        <v>433</v>
      </c>
      <c r="B3219" s="269" t="e">
        <f>IF('Unit Types - Emission Rates'!#REF!=0,"",'Unit Types - Emission Rates'!#REF!)</f>
        <v>#REF!</v>
      </c>
      <c r="C3219" s="269" t="e">
        <f>IF('Unit Types - Emission Rates'!#REF!=0,"",'Unit Types - Emission Rates'!#REF!)</f>
        <v>#REF!</v>
      </c>
      <c r="D3219" s="269" t="e">
        <f>IF('Unit Types - Emission Rates'!#REF!=0,"",'Unit Types - Emission Rates'!#REF!)</f>
        <v>#REF!</v>
      </c>
      <c r="E3219" s="269" t="e">
        <f>IF('Unit Types - Emission Rates'!#REF!="","",'Unit Types - Emission Rates'!#REF!)</f>
        <v>#REF!</v>
      </c>
      <c r="F3219" s="269" t="e">
        <f>IF('Unit Types - Emission Rates'!#REF!="","",'Unit Types - Emission Rates'!#REF!)</f>
        <v>#REF!</v>
      </c>
      <c r="G3219" s="261"/>
      <c r="H3219" s="262"/>
      <c r="I3219" s="259"/>
    </row>
    <row r="3220" spans="1:9" x14ac:dyDescent="0.2">
      <c r="A3220" s="265" t="s">
        <v>433</v>
      </c>
      <c r="B3220" s="269" t="e">
        <f>IF('Unit Types - Emission Rates'!#REF!=0,"",'Unit Types - Emission Rates'!#REF!)</f>
        <v>#REF!</v>
      </c>
      <c r="C3220" s="269" t="e">
        <f>IF('Unit Types - Emission Rates'!#REF!=0,"",'Unit Types - Emission Rates'!#REF!)</f>
        <v>#REF!</v>
      </c>
      <c r="D3220" s="269" t="e">
        <f>IF('Unit Types - Emission Rates'!#REF!=0,"",'Unit Types - Emission Rates'!#REF!)</f>
        <v>#REF!</v>
      </c>
      <c r="E3220" s="269" t="e">
        <f>IF('Unit Types - Emission Rates'!#REF!="","",'Unit Types - Emission Rates'!#REF!)</f>
        <v>#REF!</v>
      </c>
      <c r="F3220" s="269" t="e">
        <f>IF('Unit Types - Emission Rates'!#REF!="","",'Unit Types - Emission Rates'!#REF!)</f>
        <v>#REF!</v>
      </c>
      <c r="G3220" s="261"/>
      <c r="H3220" s="262"/>
      <c r="I3220" s="259"/>
    </row>
    <row r="3221" spans="1:9" x14ac:dyDescent="0.2">
      <c r="A3221" s="265" t="s">
        <v>433</v>
      </c>
      <c r="B3221" s="269" t="e">
        <f>IF('Unit Types - Emission Rates'!#REF!=0,"",'Unit Types - Emission Rates'!#REF!)</f>
        <v>#REF!</v>
      </c>
      <c r="C3221" s="269" t="e">
        <f>IF('Unit Types - Emission Rates'!#REF!=0,"",'Unit Types - Emission Rates'!#REF!)</f>
        <v>#REF!</v>
      </c>
      <c r="D3221" s="269" t="e">
        <f>IF('Unit Types - Emission Rates'!#REF!=0,"",'Unit Types - Emission Rates'!#REF!)</f>
        <v>#REF!</v>
      </c>
      <c r="E3221" s="269" t="e">
        <f>IF('Unit Types - Emission Rates'!#REF!="","",'Unit Types - Emission Rates'!#REF!)</f>
        <v>#REF!</v>
      </c>
      <c r="F3221" s="269" t="e">
        <f>IF('Unit Types - Emission Rates'!#REF!="","",'Unit Types - Emission Rates'!#REF!)</f>
        <v>#REF!</v>
      </c>
      <c r="G3221" s="261"/>
      <c r="H3221" s="262"/>
      <c r="I3221" s="259"/>
    </row>
    <row r="3222" spans="1:9" x14ac:dyDescent="0.2">
      <c r="A3222" s="265" t="s">
        <v>433</v>
      </c>
      <c r="B3222" s="269" t="e">
        <f>IF('Unit Types - Emission Rates'!#REF!=0,"",'Unit Types - Emission Rates'!#REF!)</f>
        <v>#REF!</v>
      </c>
      <c r="C3222" s="269" t="e">
        <f>IF('Unit Types - Emission Rates'!#REF!=0,"",'Unit Types - Emission Rates'!#REF!)</f>
        <v>#REF!</v>
      </c>
      <c r="D3222" s="269" t="e">
        <f>IF('Unit Types - Emission Rates'!#REF!=0,"",'Unit Types - Emission Rates'!#REF!)</f>
        <v>#REF!</v>
      </c>
      <c r="E3222" s="269" t="e">
        <f>IF('Unit Types - Emission Rates'!#REF!="","",'Unit Types - Emission Rates'!#REF!)</f>
        <v>#REF!</v>
      </c>
      <c r="F3222" s="269" t="e">
        <f>IF('Unit Types - Emission Rates'!#REF!="","",'Unit Types - Emission Rates'!#REF!)</f>
        <v>#REF!</v>
      </c>
      <c r="G3222" s="261"/>
      <c r="H3222" s="262"/>
      <c r="I3222" s="259"/>
    </row>
    <row r="3223" spans="1:9" x14ac:dyDescent="0.2">
      <c r="A3223" s="265" t="s">
        <v>433</v>
      </c>
      <c r="B3223" s="269" t="e">
        <f>IF('Unit Types - Emission Rates'!#REF!=0,"",'Unit Types - Emission Rates'!#REF!)</f>
        <v>#REF!</v>
      </c>
      <c r="C3223" s="269" t="e">
        <f>IF('Unit Types - Emission Rates'!#REF!=0,"",'Unit Types - Emission Rates'!#REF!)</f>
        <v>#REF!</v>
      </c>
      <c r="D3223" s="269" t="e">
        <f>IF('Unit Types - Emission Rates'!#REF!=0,"",'Unit Types - Emission Rates'!#REF!)</f>
        <v>#REF!</v>
      </c>
      <c r="E3223" s="269" t="e">
        <f>IF('Unit Types - Emission Rates'!#REF!="","",'Unit Types - Emission Rates'!#REF!)</f>
        <v>#REF!</v>
      </c>
      <c r="F3223" s="269" t="e">
        <f>IF('Unit Types - Emission Rates'!#REF!="","",'Unit Types - Emission Rates'!#REF!)</f>
        <v>#REF!</v>
      </c>
      <c r="G3223" s="261"/>
      <c r="H3223" s="262"/>
      <c r="I3223" s="259"/>
    </row>
    <row r="3224" spans="1:9" x14ac:dyDescent="0.2">
      <c r="A3224" s="265" t="s">
        <v>433</v>
      </c>
      <c r="B3224" s="269" t="e">
        <f>IF('Unit Types - Emission Rates'!#REF!=0,"",'Unit Types - Emission Rates'!#REF!)</f>
        <v>#REF!</v>
      </c>
      <c r="C3224" s="269" t="e">
        <f>IF('Unit Types - Emission Rates'!#REF!=0,"",'Unit Types - Emission Rates'!#REF!)</f>
        <v>#REF!</v>
      </c>
      <c r="D3224" s="269" t="e">
        <f>IF('Unit Types - Emission Rates'!#REF!=0,"",'Unit Types - Emission Rates'!#REF!)</f>
        <v>#REF!</v>
      </c>
      <c r="E3224" s="269" t="e">
        <f>IF('Unit Types - Emission Rates'!#REF!="","",'Unit Types - Emission Rates'!#REF!)</f>
        <v>#REF!</v>
      </c>
      <c r="F3224" s="269" t="e">
        <f>IF('Unit Types - Emission Rates'!#REF!="","",'Unit Types - Emission Rates'!#REF!)</f>
        <v>#REF!</v>
      </c>
      <c r="G3224" s="261"/>
      <c r="H3224" s="262"/>
      <c r="I3224" s="259"/>
    </row>
    <row r="3225" spans="1:9" x14ac:dyDescent="0.2">
      <c r="A3225" s="265" t="s">
        <v>433</v>
      </c>
      <c r="B3225" s="269" t="e">
        <f>IF('Unit Types - Emission Rates'!#REF!=0,"",'Unit Types - Emission Rates'!#REF!)</f>
        <v>#REF!</v>
      </c>
      <c r="C3225" s="269" t="e">
        <f>IF('Unit Types - Emission Rates'!#REF!=0,"",'Unit Types - Emission Rates'!#REF!)</f>
        <v>#REF!</v>
      </c>
      <c r="D3225" s="269" t="e">
        <f>IF('Unit Types - Emission Rates'!#REF!=0,"",'Unit Types - Emission Rates'!#REF!)</f>
        <v>#REF!</v>
      </c>
      <c r="E3225" s="269" t="e">
        <f>IF('Unit Types - Emission Rates'!#REF!="","",'Unit Types - Emission Rates'!#REF!)</f>
        <v>#REF!</v>
      </c>
      <c r="F3225" s="269" t="e">
        <f>IF('Unit Types - Emission Rates'!#REF!="","",'Unit Types - Emission Rates'!#REF!)</f>
        <v>#REF!</v>
      </c>
      <c r="G3225" s="261"/>
      <c r="H3225" s="262"/>
      <c r="I3225" s="259"/>
    </row>
    <row r="3226" spans="1:9" x14ac:dyDescent="0.2">
      <c r="A3226" s="265" t="s">
        <v>433</v>
      </c>
      <c r="B3226" s="269" t="e">
        <f>IF('Unit Types - Emission Rates'!#REF!=0,"",'Unit Types - Emission Rates'!#REF!)</f>
        <v>#REF!</v>
      </c>
      <c r="C3226" s="269" t="e">
        <f>IF('Unit Types - Emission Rates'!#REF!=0,"",'Unit Types - Emission Rates'!#REF!)</f>
        <v>#REF!</v>
      </c>
      <c r="D3226" s="269" t="e">
        <f>IF('Unit Types - Emission Rates'!#REF!=0,"",'Unit Types - Emission Rates'!#REF!)</f>
        <v>#REF!</v>
      </c>
      <c r="E3226" s="269" t="e">
        <f>IF('Unit Types - Emission Rates'!#REF!="","",'Unit Types - Emission Rates'!#REF!)</f>
        <v>#REF!</v>
      </c>
      <c r="F3226" s="269" t="e">
        <f>IF('Unit Types - Emission Rates'!#REF!="","",'Unit Types - Emission Rates'!#REF!)</f>
        <v>#REF!</v>
      </c>
      <c r="G3226" s="261"/>
      <c r="H3226" s="262"/>
      <c r="I3226" s="259"/>
    </row>
    <row r="3227" spans="1:9" x14ac:dyDescent="0.2">
      <c r="A3227" s="265" t="s">
        <v>433</v>
      </c>
      <c r="B3227" s="269" t="e">
        <f>IF('Unit Types - Emission Rates'!#REF!=0,"",'Unit Types - Emission Rates'!#REF!)</f>
        <v>#REF!</v>
      </c>
      <c r="C3227" s="269" t="e">
        <f>IF('Unit Types - Emission Rates'!#REF!=0,"",'Unit Types - Emission Rates'!#REF!)</f>
        <v>#REF!</v>
      </c>
      <c r="D3227" s="269" t="e">
        <f>IF('Unit Types - Emission Rates'!#REF!=0,"",'Unit Types - Emission Rates'!#REF!)</f>
        <v>#REF!</v>
      </c>
      <c r="E3227" s="269" t="e">
        <f>IF('Unit Types - Emission Rates'!#REF!="","",'Unit Types - Emission Rates'!#REF!)</f>
        <v>#REF!</v>
      </c>
      <c r="F3227" s="269" t="e">
        <f>IF('Unit Types - Emission Rates'!#REF!="","",'Unit Types - Emission Rates'!#REF!)</f>
        <v>#REF!</v>
      </c>
      <c r="G3227" s="261"/>
      <c r="H3227" s="262"/>
      <c r="I3227" s="259"/>
    </row>
    <row r="3228" spans="1:9" x14ac:dyDescent="0.2">
      <c r="A3228" s="265" t="s">
        <v>433</v>
      </c>
      <c r="B3228" s="269" t="e">
        <f>IF('Unit Types - Emission Rates'!#REF!=0,"",'Unit Types - Emission Rates'!#REF!)</f>
        <v>#REF!</v>
      </c>
      <c r="C3228" s="269" t="e">
        <f>IF('Unit Types - Emission Rates'!#REF!=0,"",'Unit Types - Emission Rates'!#REF!)</f>
        <v>#REF!</v>
      </c>
      <c r="D3228" s="269" t="e">
        <f>IF('Unit Types - Emission Rates'!#REF!=0,"",'Unit Types - Emission Rates'!#REF!)</f>
        <v>#REF!</v>
      </c>
      <c r="E3228" s="269" t="e">
        <f>IF('Unit Types - Emission Rates'!#REF!="","",'Unit Types - Emission Rates'!#REF!)</f>
        <v>#REF!</v>
      </c>
      <c r="F3228" s="269" t="e">
        <f>IF('Unit Types - Emission Rates'!#REF!="","",'Unit Types - Emission Rates'!#REF!)</f>
        <v>#REF!</v>
      </c>
      <c r="G3228" s="261"/>
      <c r="H3228" s="262"/>
      <c r="I3228" s="259"/>
    </row>
    <row r="3229" spans="1:9" x14ac:dyDescent="0.2">
      <c r="A3229" s="265" t="s">
        <v>433</v>
      </c>
      <c r="B3229" s="269" t="e">
        <f>IF('Unit Types - Emission Rates'!#REF!=0,"",'Unit Types - Emission Rates'!#REF!)</f>
        <v>#REF!</v>
      </c>
      <c r="C3229" s="269" t="e">
        <f>IF('Unit Types - Emission Rates'!#REF!=0,"",'Unit Types - Emission Rates'!#REF!)</f>
        <v>#REF!</v>
      </c>
      <c r="D3229" s="269" t="e">
        <f>IF('Unit Types - Emission Rates'!#REF!=0,"",'Unit Types - Emission Rates'!#REF!)</f>
        <v>#REF!</v>
      </c>
      <c r="E3229" s="269" t="e">
        <f>IF('Unit Types - Emission Rates'!#REF!="","",'Unit Types - Emission Rates'!#REF!)</f>
        <v>#REF!</v>
      </c>
      <c r="F3229" s="269" t="e">
        <f>IF('Unit Types - Emission Rates'!#REF!="","",'Unit Types - Emission Rates'!#REF!)</f>
        <v>#REF!</v>
      </c>
      <c r="G3229" s="261"/>
      <c r="H3229" s="262"/>
      <c r="I3229" s="259"/>
    </row>
    <row r="3230" spans="1:9" x14ac:dyDescent="0.2">
      <c r="A3230" s="265" t="s">
        <v>433</v>
      </c>
      <c r="B3230" s="269" t="e">
        <f>IF('Unit Types - Emission Rates'!#REF!=0,"",'Unit Types - Emission Rates'!#REF!)</f>
        <v>#REF!</v>
      </c>
      <c r="C3230" s="269" t="e">
        <f>IF('Unit Types - Emission Rates'!#REF!=0,"",'Unit Types - Emission Rates'!#REF!)</f>
        <v>#REF!</v>
      </c>
      <c r="D3230" s="269" t="e">
        <f>IF('Unit Types - Emission Rates'!#REF!=0,"",'Unit Types - Emission Rates'!#REF!)</f>
        <v>#REF!</v>
      </c>
      <c r="E3230" s="269" t="e">
        <f>IF('Unit Types - Emission Rates'!#REF!="","",'Unit Types - Emission Rates'!#REF!)</f>
        <v>#REF!</v>
      </c>
      <c r="F3230" s="269" t="e">
        <f>IF('Unit Types - Emission Rates'!#REF!="","",'Unit Types - Emission Rates'!#REF!)</f>
        <v>#REF!</v>
      </c>
      <c r="G3230" s="261"/>
      <c r="H3230" s="262"/>
      <c r="I3230" s="259"/>
    </row>
    <row r="3231" spans="1:9" x14ac:dyDescent="0.2">
      <c r="A3231" s="265" t="s">
        <v>433</v>
      </c>
      <c r="B3231" s="269" t="e">
        <f>IF('Unit Types - Emission Rates'!#REF!=0,"",'Unit Types - Emission Rates'!#REF!)</f>
        <v>#REF!</v>
      </c>
      <c r="C3231" s="269" t="e">
        <f>IF('Unit Types - Emission Rates'!#REF!=0,"",'Unit Types - Emission Rates'!#REF!)</f>
        <v>#REF!</v>
      </c>
      <c r="D3231" s="269" t="e">
        <f>IF('Unit Types - Emission Rates'!#REF!=0,"",'Unit Types - Emission Rates'!#REF!)</f>
        <v>#REF!</v>
      </c>
      <c r="E3231" s="269" t="e">
        <f>IF('Unit Types - Emission Rates'!#REF!="","",'Unit Types - Emission Rates'!#REF!)</f>
        <v>#REF!</v>
      </c>
      <c r="F3231" s="269" t="e">
        <f>IF('Unit Types - Emission Rates'!#REF!="","",'Unit Types - Emission Rates'!#REF!)</f>
        <v>#REF!</v>
      </c>
      <c r="G3231" s="261"/>
      <c r="H3231" s="262"/>
      <c r="I3231" s="259"/>
    </row>
    <row r="3232" spans="1:9" x14ac:dyDescent="0.2">
      <c r="A3232" s="265" t="s">
        <v>433</v>
      </c>
      <c r="B3232" s="269" t="e">
        <f>IF('Unit Types - Emission Rates'!#REF!=0,"",'Unit Types - Emission Rates'!#REF!)</f>
        <v>#REF!</v>
      </c>
      <c r="C3232" s="269" t="e">
        <f>IF('Unit Types - Emission Rates'!#REF!=0,"",'Unit Types - Emission Rates'!#REF!)</f>
        <v>#REF!</v>
      </c>
      <c r="D3232" s="269" t="e">
        <f>IF('Unit Types - Emission Rates'!#REF!=0,"",'Unit Types - Emission Rates'!#REF!)</f>
        <v>#REF!</v>
      </c>
      <c r="E3232" s="269" t="e">
        <f>IF('Unit Types - Emission Rates'!#REF!="","",'Unit Types - Emission Rates'!#REF!)</f>
        <v>#REF!</v>
      </c>
      <c r="F3232" s="269" t="e">
        <f>IF('Unit Types - Emission Rates'!#REF!="","",'Unit Types - Emission Rates'!#REF!)</f>
        <v>#REF!</v>
      </c>
      <c r="G3232" s="261"/>
      <c r="H3232" s="262"/>
      <c r="I3232" s="259"/>
    </row>
    <row r="3233" spans="1:9" x14ac:dyDescent="0.2">
      <c r="A3233" s="265" t="s">
        <v>433</v>
      </c>
      <c r="B3233" s="269" t="e">
        <f>IF('Unit Types - Emission Rates'!#REF!=0,"",'Unit Types - Emission Rates'!#REF!)</f>
        <v>#REF!</v>
      </c>
      <c r="C3233" s="269" t="e">
        <f>IF('Unit Types - Emission Rates'!#REF!=0,"",'Unit Types - Emission Rates'!#REF!)</f>
        <v>#REF!</v>
      </c>
      <c r="D3233" s="269" t="e">
        <f>IF('Unit Types - Emission Rates'!#REF!=0,"",'Unit Types - Emission Rates'!#REF!)</f>
        <v>#REF!</v>
      </c>
      <c r="E3233" s="269" t="e">
        <f>IF('Unit Types - Emission Rates'!#REF!="","",'Unit Types - Emission Rates'!#REF!)</f>
        <v>#REF!</v>
      </c>
      <c r="F3233" s="269" t="e">
        <f>IF('Unit Types - Emission Rates'!#REF!="","",'Unit Types - Emission Rates'!#REF!)</f>
        <v>#REF!</v>
      </c>
      <c r="G3233" s="261"/>
      <c r="H3233" s="262"/>
      <c r="I3233" s="259"/>
    </row>
    <row r="3234" spans="1:9" x14ac:dyDescent="0.2">
      <c r="A3234" s="265" t="s">
        <v>433</v>
      </c>
      <c r="B3234" s="269" t="e">
        <f>IF('Unit Types - Emission Rates'!#REF!=0,"",'Unit Types - Emission Rates'!#REF!)</f>
        <v>#REF!</v>
      </c>
      <c r="C3234" s="269" t="e">
        <f>IF('Unit Types - Emission Rates'!#REF!=0,"",'Unit Types - Emission Rates'!#REF!)</f>
        <v>#REF!</v>
      </c>
      <c r="D3234" s="269" t="e">
        <f>IF('Unit Types - Emission Rates'!#REF!=0,"",'Unit Types - Emission Rates'!#REF!)</f>
        <v>#REF!</v>
      </c>
      <c r="E3234" s="269" t="e">
        <f>IF('Unit Types - Emission Rates'!#REF!="","",'Unit Types - Emission Rates'!#REF!)</f>
        <v>#REF!</v>
      </c>
      <c r="F3234" s="269" t="e">
        <f>IF('Unit Types - Emission Rates'!#REF!="","",'Unit Types - Emission Rates'!#REF!)</f>
        <v>#REF!</v>
      </c>
      <c r="G3234" s="261"/>
      <c r="H3234" s="262"/>
      <c r="I3234" s="259"/>
    </row>
    <row r="3235" spans="1:9" x14ac:dyDescent="0.2">
      <c r="A3235" s="265" t="s">
        <v>433</v>
      </c>
      <c r="B3235" s="269" t="e">
        <f>IF('Unit Types - Emission Rates'!#REF!=0,"",'Unit Types - Emission Rates'!#REF!)</f>
        <v>#REF!</v>
      </c>
      <c r="C3235" s="269" t="e">
        <f>IF('Unit Types - Emission Rates'!#REF!=0,"",'Unit Types - Emission Rates'!#REF!)</f>
        <v>#REF!</v>
      </c>
      <c r="D3235" s="269" t="e">
        <f>IF('Unit Types - Emission Rates'!#REF!=0,"",'Unit Types - Emission Rates'!#REF!)</f>
        <v>#REF!</v>
      </c>
      <c r="E3235" s="269" t="e">
        <f>IF('Unit Types - Emission Rates'!#REF!="","",'Unit Types - Emission Rates'!#REF!)</f>
        <v>#REF!</v>
      </c>
      <c r="F3235" s="269" t="e">
        <f>IF('Unit Types - Emission Rates'!#REF!="","",'Unit Types - Emission Rates'!#REF!)</f>
        <v>#REF!</v>
      </c>
      <c r="G3235" s="261"/>
      <c r="H3235" s="262"/>
      <c r="I3235" s="259"/>
    </row>
    <row r="3236" spans="1:9" x14ac:dyDescent="0.2">
      <c r="A3236" s="265" t="s">
        <v>433</v>
      </c>
      <c r="B3236" s="269" t="e">
        <f>IF('Unit Types - Emission Rates'!#REF!=0,"",'Unit Types - Emission Rates'!#REF!)</f>
        <v>#REF!</v>
      </c>
      <c r="C3236" s="269" t="e">
        <f>IF('Unit Types - Emission Rates'!#REF!=0,"",'Unit Types - Emission Rates'!#REF!)</f>
        <v>#REF!</v>
      </c>
      <c r="D3236" s="269" t="e">
        <f>IF('Unit Types - Emission Rates'!#REF!=0,"",'Unit Types - Emission Rates'!#REF!)</f>
        <v>#REF!</v>
      </c>
      <c r="E3236" s="269" t="e">
        <f>IF('Unit Types - Emission Rates'!#REF!="","",'Unit Types - Emission Rates'!#REF!)</f>
        <v>#REF!</v>
      </c>
      <c r="F3236" s="269" t="e">
        <f>IF('Unit Types - Emission Rates'!#REF!="","",'Unit Types - Emission Rates'!#REF!)</f>
        <v>#REF!</v>
      </c>
      <c r="G3236" s="261"/>
      <c r="H3236" s="262"/>
      <c r="I3236" s="259"/>
    </row>
    <row r="3237" spans="1:9" x14ac:dyDescent="0.2">
      <c r="A3237" s="265" t="s">
        <v>433</v>
      </c>
      <c r="B3237" s="269" t="e">
        <f>IF('Unit Types - Emission Rates'!#REF!=0,"",'Unit Types - Emission Rates'!#REF!)</f>
        <v>#REF!</v>
      </c>
      <c r="C3237" s="269" t="e">
        <f>IF('Unit Types - Emission Rates'!#REF!=0,"",'Unit Types - Emission Rates'!#REF!)</f>
        <v>#REF!</v>
      </c>
      <c r="D3237" s="269" t="e">
        <f>IF('Unit Types - Emission Rates'!#REF!=0,"",'Unit Types - Emission Rates'!#REF!)</f>
        <v>#REF!</v>
      </c>
      <c r="E3237" s="269" t="e">
        <f>IF('Unit Types - Emission Rates'!#REF!="","",'Unit Types - Emission Rates'!#REF!)</f>
        <v>#REF!</v>
      </c>
      <c r="F3237" s="269" t="e">
        <f>IF('Unit Types - Emission Rates'!#REF!="","",'Unit Types - Emission Rates'!#REF!)</f>
        <v>#REF!</v>
      </c>
      <c r="G3237" s="261"/>
      <c r="H3237" s="262"/>
      <c r="I3237" s="259"/>
    </row>
    <row r="3238" spans="1:9" x14ac:dyDescent="0.2">
      <c r="A3238" s="265" t="s">
        <v>433</v>
      </c>
      <c r="B3238" s="269" t="e">
        <f>IF('Unit Types - Emission Rates'!#REF!=0,"",'Unit Types - Emission Rates'!#REF!)</f>
        <v>#REF!</v>
      </c>
      <c r="C3238" s="269" t="e">
        <f>IF('Unit Types - Emission Rates'!#REF!=0,"",'Unit Types - Emission Rates'!#REF!)</f>
        <v>#REF!</v>
      </c>
      <c r="D3238" s="269" t="e">
        <f>IF('Unit Types - Emission Rates'!#REF!=0,"",'Unit Types - Emission Rates'!#REF!)</f>
        <v>#REF!</v>
      </c>
      <c r="E3238" s="269" t="e">
        <f>IF('Unit Types - Emission Rates'!#REF!="","",'Unit Types - Emission Rates'!#REF!)</f>
        <v>#REF!</v>
      </c>
      <c r="F3238" s="269" t="e">
        <f>IF('Unit Types - Emission Rates'!#REF!="","",'Unit Types - Emission Rates'!#REF!)</f>
        <v>#REF!</v>
      </c>
      <c r="G3238" s="261"/>
      <c r="H3238" s="262"/>
      <c r="I3238" s="259"/>
    </row>
    <row r="3239" spans="1:9" x14ac:dyDescent="0.2">
      <c r="A3239" s="265" t="s">
        <v>433</v>
      </c>
      <c r="B3239" s="269" t="e">
        <f>IF('Unit Types - Emission Rates'!#REF!=0,"",'Unit Types - Emission Rates'!#REF!)</f>
        <v>#REF!</v>
      </c>
      <c r="C3239" s="269" t="e">
        <f>IF('Unit Types - Emission Rates'!#REF!=0,"",'Unit Types - Emission Rates'!#REF!)</f>
        <v>#REF!</v>
      </c>
      <c r="D3239" s="269" t="e">
        <f>IF('Unit Types - Emission Rates'!#REF!=0,"",'Unit Types - Emission Rates'!#REF!)</f>
        <v>#REF!</v>
      </c>
      <c r="E3239" s="269" t="e">
        <f>IF('Unit Types - Emission Rates'!#REF!="","",'Unit Types - Emission Rates'!#REF!)</f>
        <v>#REF!</v>
      </c>
      <c r="F3239" s="269" t="e">
        <f>IF('Unit Types - Emission Rates'!#REF!="","",'Unit Types - Emission Rates'!#REF!)</f>
        <v>#REF!</v>
      </c>
      <c r="G3239" s="261"/>
      <c r="H3239" s="262"/>
      <c r="I3239" s="259"/>
    </row>
    <row r="3240" spans="1:9" x14ac:dyDescent="0.2">
      <c r="A3240" s="265" t="s">
        <v>433</v>
      </c>
      <c r="B3240" s="269" t="e">
        <f>IF('Unit Types - Emission Rates'!#REF!=0,"",'Unit Types - Emission Rates'!#REF!)</f>
        <v>#REF!</v>
      </c>
      <c r="C3240" s="269" t="e">
        <f>IF('Unit Types - Emission Rates'!#REF!=0,"",'Unit Types - Emission Rates'!#REF!)</f>
        <v>#REF!</v>
      </c>
      <c r="D3240" s="269" t="e">
        <f>IF('Unit Types - Emission Rates'!#REF!=0,"",'Unit Types - Emission Rates'!#REF!)</f>
        <v>#REF!</v>
      </c>
      <c r="E3240" s="269" t="e">
        <f>IF('Unit Types - Emission Rates'!#REF!="","",'Unit Types - Emission Rates'!#REF!)</f>
        <v>#REF!</v>
      </c>
      <c r="F3240" s="269" t="e">
        <f>IF('Unit Types - Emission Rates'!#REF!="","",'Unit Types - Emission Rates'!#REF!)</f>
        <v>#REF!</v>
      </c>
      <c r="G3240" s="261"/>
      <c r="H3240" s="262"/>
      <c r="I3240" s="259"/>
    </row>
    <row r="3241" spans="1:9" x14ac:dyDescent="0.2">
      <c r="A3241" s="265" t="s">
        <v>433</v>
      </c>
      <c r="B3241" s="269" t="e">
        <f>IF('Unit Types - Emission Rates'!#REF!=0,"",'Unit Types - Emission Rates'!#REF!)</f>
        <v>#REF!</v>
      </c>
      <c r="C3241" s="269" t="e">
        <f>IF('Unit Types - Emission Rates'!#REF!=0,"",'Unit Types - Emission Rates'!#REF!)</f>
        <v>#REF!</v>
      </c>
      <c r="D3241" s="269" t="e">
        <f>IF('Unit Types - Emission Rates'!#REF!=0,"",'Unit Types - Emission Rates'!#REF!)</f>
        <v>#REF!</v>
      </c>
      <c r="E3241" s="269" t="e">
        <f>IF('Unit Types - Emission Rates'!#REF!="","",'Unit Types - Emission Rates'!#REF!)</f>
        <v>#REF!</v>
      </c>
      <c r="F3241" s="269" t="e">
        <f>IF('Unit Types - Emission Rates'!#REF!="","",'Unit Types - Emission Rates'!#REF!)</f>
        <v>#REF!</v>
      </c>
      <c r="G3241" s="261"/>
      <c r="H3241" s="262"/>
      <c r="I3241" s="259"/>
    </row>
    <row r="3242" spans="1:9" x14ac:dyDescent="0.2">
      <c r="A3242" s="265" t="s">
        <v>433</v>
      </c>
      <c r="B3242" s="269" t="e">
        <f>IF('Unit Types - Emission Rates'!#REF!=0,"",'Unit Types - Emission Rates'!#REF!)</f>
        <v>#REF!</v>
      </c>
      <c r="C3242" s="269" t="e">
        <f>IF('Unit Types - Emission Rates'!#REF!=0,"",'Unit Types - Emission Rates'!#REF!)</f>
        <v>#REF!</v>
      </c>
      <c r="D3242" s="269" t="e">
        <f>IF('Unit Types - Emission Rates'!#REF!=0,"",'Unit Types - Emission Rates'!#REF!)</f>
        <v>#REF!</v>
      </c>
      <c r="E3242" s="269" t="e">
        <f>IF('Unit Types - Emission Rates'!#REF!="","",'Unit Types - Emission Rates'!#REF!)</f>
        <v>#REF!</v>
      </c>
      <c r="F3242" s="269" t="e">
        <f>IF('Unit Types - Emission Rates'!#REF!="","",'Unit Types - Emission Rates'!#REF!)</f>
        <v>#REF!</v>
      </c>
      <c r="G3242" s="261"/>
      <c r="H3242" s="262"/>
      <c r="I3242" s="259"/>
    </row>
    <row r="3243" spans="1:9" x14ac:dyDescent="0.2">
      <c r="A3243" s="265" t="s">
        <v>433</v>
      </c>
      <c r="B3243" s="269" t="e">
        <f>IF('Unit Types - Emission Rates'!#REF!=0,"",'Unit Types - Emission Rates'!#REF!)</f>
        <v>#REF!</v>
      </c>
      <c r="C3243" s="269" t="e">
        <f>IF('Unit Types - Emission Rates'!#REF!=0,"",'Unit Types - Emission Rates'!#REF!)</f>
        <v>#REF!</v>
      </c>
      <c r="D3243" s="269" t="e">
        <f>IF('Unit Types - Emission Rates'!#REF!=0,"",'Unit Types - Emission Rates'!#REF!)</f>
        <v>#REF!</v>
      </c>
      <c r="E3243" s="269" t="e">
        <f>IF('Unit Types - Emission Rates'!#REF!="","",'Unit Types - Emission Rates'!#REF!)</f>
        <v>#REF!</v>
      </c>
      <c r="F3243" s="269" t="e">
        <f>IF('Unit Types - Emission Rates'!#REF!="","",'Unit Types - Emission Rates'!#REF!)</f>
        <v>#REF!</v>
      </c>
      <c r="G3243" s="261"/>
      <c r="H3243" s="262"/>
      <c r="I3243" s="259"/>
    </row>
    <row r="3244" spans="1:9" x14ac:dyDescent="0.2">
      <c r="A3244" s="265" t="s">
        <v>433</v>
      </c>
      <c r="B3244" s="269" t="e">
        <f>IF('Unit Types - Emission Rates'!#REF!=0,"",'Unit Types - Emission Rates'!#REF!)</f>
        <v>#REF!</v>
      </c>
      <c r="C3244" s="269" t="e">
        <f>IF('Unit Types - Emission Rates'!#REF!=0,"",'Unit Types - Emission Rates'!#REF!)</f>
        <v>#REF!</v>
      </c>
      <c r="D3244" s="269" t="e">
        <f>IF('Unit Types - Emission Rates'!#REF!=0,"",'Unit Types - Emission Rates'!#REF!)</f>
        <v>#REF!</v>
      </c>
      <c r="E3244" s="269" t="e">
        <f>IF('Unit Types - Emission Rates'!#REF!="","",'Unit Types - Emission Rates'!#REF!)</f>
        <v>#REF!</v>
      </c>
      <c r="F3244" s="269" t="e">
        <f>IF('Unit Types - Emission Rates'!#REF!="","",'Unit Types - Emission Rates'!#REF!)</f>
        <v>#REF!</v>
      </c>
      <c r="G3244" s="261"/>
      <c r="H3244" s="262"/>
      <c r="I3244" s="259"/>
    </row>
    <row r="3245" spans="1:9" x14ac:dyDescent="0.2">
      <c r="A3245" s="265" t="s">
        <v>433</v>
      </c>
      <c r="B3245" s="269" t="e">
        <f>IF('Unit Types - Emission Rates'!#REF!=0,"",'Unit Types - Emission Rates'!#REF!)</f>
        <v>#REF!</v>
      </c>
      <c r="C3245" s="269" t="e">
        <f>IF('Unit Types - Emission Rates'!#REF!=0,"",'Unit Types - Emission Rates'!#REF!)</f>
        <v>#REF!</v>
      </c>
      <c r="D3245" s="269" t="e">
        <f>IF('Unit Types - Emission Rates'!#REF!=0,"",'Unit Types - Emission Rates'!#REF!)</f>
        <v>#REF!</v>
      </c>
      <c r="E3245" s="269" t="e">
        <f>IF('Unit Types - Emission Rates'!#REF!="","",'Unit Types - Emission Rates'!#REF!)</f>
        <v>#REF!</v>
      </c>
      <c r="F3245" s="269" t="e">
        <f>IF('Unit Types - Emission Rates'!#REF!="","",'Unit Types - Emission Rates'!#REF!)</f>
        <v>#REF!</v>
      </c>
      <c r="G3245" s="261"/>
      <c r="H3245" s="262"/>
      <c r="I3245" s="259"/>
    </row>
    <row r="3246" spans="1:9" x14ac:dyDescent="0.2">
      <c r="A3246" s="265" t="s">
        <v>433</v>
      </c>
      <c r="B3246" s="269" t="e">
        <f>IF('Unit Types - Emission Rates'!#REF!=0,"",'Unit Types - Emission Rates'!#REF!)</f>
        <v>#REF!</v>
      </c>
      <c r="C3246" s="269" t="e">
        <f>IF('Unit Types - Emission Rates'!#REF!=0,"",'Unit Types - Emission Rates'!#REF!)</f>
        <v>#REF!</v>
      </c>
      <c r="D3246" s="269" t="e">
        <f>IF('Unit Types - Emission Rates'!#REF!=0,"",'Unit Types - Emission Rates'!#REF!)</f>
        <v>#REF!</v>
      </c>
      <c r="E3246" s="269" t="e">
        <f>IF('Unit Types - Emission Rates'!#REF!="","",'Unit Types - Emission Rates'!#REF!)</f>
        <v>#REF!</v>
      </c>
      <c r="F3246" s="269" t="e">
        <f>IF('Unit Types - Emission Rates'!#REF!="","",'Unit Types - Emission Rates'!#REF!)</f>
        <v>#REF!</v>
      </c>
      <c r="G3246" s="261"/>
      <c r="H3246" s="262"/>
      <c r="I3246" s="259"/>
    </row>
    <row r="3247" spans="1:9" x14ac:dyDescent="0.2">
      <c r="A3247" s="265" t="s">
        <v>433</v>
      </c>
      <c r="B3247" s="269" t="e">
        <f>IF('Unit Types - Emission Rates'!#REF!=0,"",'Unit Types - Emission Rates'!#REF!)</f>
        <v>#REF!</v>
      </c>
      <c r="C3247" s="269" t="e">
        <f>IF('Unit Types - Emission Rates'!#REF!=0,"",'Unit Types - Emission Rates'!#REF!)</f>
        <v>#REF!</v>
      </c>
      <c r="D3247" s="269" t="e">
        <f>IF('Unit Types - Emission Rates'!#REF!=0,"",'Unit Types - Emission Rates'!#REF!)</f>
        <v>#REF!</v>
      </c>
      <c r="E3247" s="269" t="e">
        <f>IF('Unit Types - Emission Rates'!#REF!="","",'Unit Types - Emission Rates'!#REF!)</f>
        <v>#REF!</v>
      </c>
      <c r="F3247" s="269" t="e">
        <f>IF('Unit Types - Emission Rates'!#REF!="","",'Unit Types - Emission Rates'!#REF!)</f>
        <v>#REF!</v>
      </c>
      <c r="G3247" s="261"/>
      <c r="H3247" s="262"/>
      <c r="I3247" s="259"/>
    </row>
    <row r="3248" spans="1:9" x14ac:dyDescent="0.2">
      <c r="A3248" s="265" t="s">
        <v>433</v>
      </c>
      <c r="B3248" s="269" t="e">
        <f>IF('Unit Types - Emission Rates'!#REF!=0,"",'Unit Types - Emission Rates'!#REF!)</f>
        <v>#REF!</v>
      </c>
      <c r="C3248" s="269" t="e">
        <f>IF('Unit Types - Emission Rates'!#REF!=0,"",'Unit Types - Emission Rates'!#REF!)</f>
        <v>#REF!</v>
      </c>
      <c r="D3248" s="269" t="e">
        <f>IF('Unit Types - Emission Rates'!#REF!=0,"",'Unit Types - Emission Rates'!#REF!)</f>
        <v>#REF!</v>
      </c>
      <c r="E3248" s="269" t="e">
        <f>IF('Unit Types - Emission Rates'!#REF!="","",'Unit Types - Emission Rates'!#REF!)</f>
        <v>#REF!</v>
      </c>
      <c r="F3248" s="269" t="e">
        <f>IF('Unit Types - Emission Rates'!#REF!="","",'Unit Types - Emission Rates'!#REF!)</f>
        <v>#REF!</v>
      </c>
      <c r="G3248" s="261"/>
      <c r="H3248" s="262"/>
      <c r="I3248" s="259"/>
    </row>
    <row r="3249" spans="1:9" x14ac:dyDescent="0.2">
      <c r="A3249" s="265" t="s">
        <v>433</v>
      </c>
      <c r="B3249" s="269" t="e">
        <f>IF('Unit Types - Emission Rates'!#REF!=0,"",'Unit Types - Emission Rates'!#REF!)</f>
        <v>#REF!</v>
      </c>
      <c r="C3249" s="269" t="e">
        <f>IF('Unit Types - Emission Rates'!#REF!=0,"",'Unit Types - Emission Rates'!#REF!)</f>
        <v>#REF!</v>
      </c>
      <c r="D3249" s="269" t="e">
        <f>IF('Unit Types - Emission Rates'!#REF!=0,"",'Unit Types - Emission Rates'!#REF!)</f>
        <v>#REF!</v>
      </c>
      <c r="E3249" s="269" t="e">
        <f>IF('Unit Types - Emission Rates'!#REF!="","",'Unit Types - Emission Rates'!#REF!)</f>
        <v>#REF!</v>
      </c>
      <c r="F3249" s="269" t="e">
        <f>IF('Unit Types - Emission Rates'!#REF!="","",'Unit Types - Emission Rates'!#REF!)</f>
        <v>#REF!</v>
      </c>
      <c r="G3249" s="261"/>
      <c r="H3249" s="262"/>
      <c r="I3249" s="259"/>
    </row>
    <row r="3250" spans="1:9" x14ac:dyDescent="0.2">
      <c r="A3250" s="265" t="s">
        <v>433</v>
      </c>
      <c r="B3250" s="269" t="e">
        <f>IF('Unit Types - Emission Rates'!#REF!=0,"",'Unit Types - Emission Rates'!#REF!)</f>
        <v>#REF!</v>
      </c>
      <c r="C3250" s="269" t="e">
        <f>IF('Unit Types - Emission Rates'!#REF!=0,"",'Unit Types - Emission Rates'!#REF!)</f>
        <v>#REF!</v>
      </c>
      <c r="D3250" s="269" t="e">
        <f>IF('Unit Types - Emission Rates'!#REF!=0,"",'Unit Types - Emission Rates'!#REF!)</f>
        <v>#REF!</v>
      </c>
      <c r="E3250" s="269" t="e">
        <f>IF('Unit Types - Emission Rates'!#REF!="","",'Unit Types - Emission Rates'!#REF!)</f>
        <v>#REF!</v>
      </c>
      <c r="F3250" s="269" t="e">
        <f>IF('Unit Types - Emission Rates'!#REF!="","",'Unit Types - Emission Rates'!#REF!)</f>
        <v>#REF!</v>
      </c>
      <c r="G3250" s="261"/>
      <c r="H3250" s="262"/>
      <c r="I3250" s="259"/>
    </row>
    <row r="3251" spans="1:9" x14ac:dyDescent="0.2">
      <c r="A3251" s="265" t="s">
        <v>433</v>
      </c>
      <c r="B3251" s="269" t="e">
        <f>IF('Unit Types - Emission Rates'!#REF!=0,"",'Unit Types - Emission Rates'!#REF!)</f>
        <v>#REF!</v>
      </c>
      <c r="C3251" s="269" t="e">
        <f>IF('Unit Types - Emission Rates'!#REF!=0,"",'Unit Types - Emission Rates'!#REF!)</f>
        <v>#REF!</v>
      </c>
      <c r="D3251" s="269" t="e">
        <f>IF('Unit Types - Emission Rates'!#REF!=0,"",'Unit Types - Emission Rates'!#REF!)</f>
        <v>#REF!</v>
      </c>
      <c r="E3251" s="269" t="e">
        <f>IF('Unit Types - Emission Rates'!#REF!="","",'Unit Types - Emission Rates'!#REF!)</f>
        <v>#REF!</v>
      </c>
      <c r="F3251" s="269" t="e">
        <f>IF('Unit Types - Emission Rates'!#REF!="","",'Unit Types - Emission Rates'!#REF!)</f>
        <v>#REF!</v>
      </c>
      <c r="G3251" s="261"/>
      <c r="H3251" s="262"/>
      <c r="I3251" s="259"/>
    </row>
    <row r="3252" spans="1:9" x14ac:dyDescent="0.2">
      <c r="A3252" s="265" t="s">
        <v>433</v>
      </c>
      <c r="B3252" s="269" t="e">
        <f>IF('Unit Types - Emission Rates'!#REF!=0,"",'Unit Types - Emission Rates'!#REF!)</f>
        <v>#REF!</v>
      </c>
      <c r="C3252" s="269" t="e">
        <f>IF('Unit Types - Emission Rates'!#REF!=0,"",'Unit Types - Emission Rates'!#REF!)</f>
        <v>#REF!</v>
      </c>
      <c r="D3252" s="269" t="e">
        <f>IF('Unit Types - Emission Rates'!#REF!=0,"",'Unit Types - Emission Rates'!#REF!)</f>
        <v>#REF!</v>
      </c>
      <c r="E3252" s="269" t="e">
        <f>IF('Unit Types - Emission Rates'!#REF!="","",'Unit Types - Emission Rates'!#REF!)</f>
        <v>#REF!</v>
      </c>
      <c r="F3252" s="269" t="e">
        <f>IF('Unit Types - Emission Rates'!#REF!="","",'Unit Types - Emission Rates'!#REF!)</f>
        <v>#REF!</v>
      </c>
      <c r="G3252" s="261"/>
      <c r="H3252" s="262"/>
      <c r="I3252" s="259"/>
    </row>
    <row r="3253" spans="1:9" x14ac:dyDescent="0.2">
      <c r="A3253" s="265" t="s">
        <v>433</v>
      </c>
      <c r="B3253" s="269" t="e">
        <f>IF('Unit Types - Emission Rates'!#REF!=0,"",'Unit Types - Emission Rates'!#REF!)</f>
        <v>#REF!</v>
      </c>
      <c r="C3253" s="269" t="e">
        <f>IF('Unit Types - Emission Rates'!#REF!=0,"",'Unit Types - Emission Rates'!#REF!)</f>
        <v>#REF!</v>
      </c>
      <c r="D3253" s="269" t="e">
        <f>IF('Unit Types - Emission Rates'!#REF!=0,"",'Unit Types - Emission Rates'!#REF!)</f>
        <v>#REF!</v>
      </c>
      <c r="E3253" s="269" t="e">
        <f>IF('Unit Types - Emission Rates'!#REF!="","",'Unit Types - Emission Rates'!#REF!)</f>
        <v>#REF!</v>
      </c>
      <c r="F3253" s="269" t="e">
        <f>IF('Unit Types - Emission Rates'!#REF!="","",'Unit Types - Emission Rates'!#REF!)</f>
        <v>#REF!</v>
      </c>
      <c r="G3253" s="261"/>
      <c r="H3253" s="262"/>
      <c r="I3253" s="259"/>
    </row>
    <row r="3254" spans="1:9" x14ac:dyDescent="0.2">
      <c r="A3254" s="265" t="s">
        <v>433</v>
      </c>
      <c r="B3254" s="269" t="e">
        <f>IF('Unit Types - Emission Rates'!#REF!=0,"",'Unit Types - Emission Rates'!#REF!)</f>
        <v>#REF!</v>
      </c>
      <c r="C3254" s="269" t="e">
        <f>IF('Unit Types - Emission Rates'!#REF!=0,"",'Unit Types - Emission Rates'!#REF!)</f>
        <v>#REF!</v>
      </c>
      <c r="D3254" s="269" t="e">
        <f>IF('Unit Types - Emission Rates'!#REF!=0,"",'Unit Types - Emission Rates'!#REF!)</f>
        <v>#REF!</v>
      </c>
      <c r="E3254" s="269" t="e">
        <f>IF('Unit Types - Emission Rates'!#REF!="","",'Unit Types - Emission Rates'!#REF!)</f>
        <v>#REF!</v>
      </c>
      <c r="F3254" s="269" t="e">
        <f>IF('Unit Types - Emission Rates'!#REF!="","",'Unit Types - Emission Rates'!#REF!)</f>
        <v>#REF!</v>
      </c>
      <c r="G3254" s="261"/>
      <c r="H3254" s="262"/>
      <c r="I3254" s="259"/>
    </row>
    <row r="3255" spans="1:9" x14ac:dyDescent="0.2">
      <c r="A3255" s="265" t="s">
        <v>433</v>
      </c>
      <c r="B3255" s="269" t="e">
        <f>IF('Unit Types - Emission Rates'!#REF!=0,"",'Unit Types - Emission Rates'!#REF!)</f>
        <v>#REF!</v>
      </c>
      <c r="C3255" s="269" t="e">
        <f>IF('Unit Types - Emission Rates'!#REF!=0,"",'Unit Types - Emission Rates'!#REF!)</f>
        <v>#REF!</v>
      </c>
      <c r="D3255" s="269" t="e">
        <f>IF('Unit Types - Emission Rates'!#REF!=0,"",'Unit Types - Emission Rates'!#REF!)</f>
        <v>#REF!</v>
      </c>
      <c r="E3255" s="269" t="e">
        <f>IF('Unit Types - Emission Rates'!#REF!="","",'Unit Types - Emission Rates'!#REF!)</f>
        <v>#REF!</v>
      </c>
      <c r="F3255" s="269" t="e">
        <f>IF('Unit Types - Emission Rates'!#REF!="","",'Unit Types - Emission Rates'!#REF!)</f>
        <v>#REF!</v>
      </c>
      <c r="G3255" s="261"/>
      <c r="H3255" s="262"/>
      <c r="I3255" s="259"/>
    </row>
    <row r="3256" spans="1:9" x14ac:dyDescent="0.2">
      <c r="A3256" s="265" t="s">
        <v>433</v>
      </c>
      <c r="B3256" s="269" t="e">
        <f>IF('Unit Types - Emission Rates'!#REF!=0,"",'Unit Types - Emission Rates'!#REF!)</f>
        <v>#REF!</v>
      </c>
      <c r="C3256" s="269" t="e">
        <f>IF('Unit Types - Emission Rates'!#REF!=0,"",'Unit Types - Emission Rates'!#REF!)</f>
        <v>#REF!</v>
      </c>
      <c r="D3256" s="269" t="e">
        <f>IF('Unit Types - Emission Rates'!#REF!=0,"",'Unit Types - Emission Rates'!#REF!)</f>
        <v>#REF!</v>
      </c>
      <c r="E3256" s="269" t="e">
        <f>IF('Unit Types - Emission Rates'!#REF!="","",'Unit Types - Emission Rates'!#REF!)</f>
        <v>#REF!</v>
      </c>
      <c r="F3256" s="269" t="e">
        <f>IF('Unit Types - Emission Rates'!#REF!="","",'Unit Types - Emission Rates'!#REF!)</f>
        <v>#REF!</v>
      </c>
      <c r="G3256" s="261"/>
      <c r="H3256" s="262"/>
      <c r="I3256" s="259"/>
    </row>
    <row r="3257" spans="1:9" x14ac:dyDescent="0.2">
      <c r="A3257" s="265" t="s">
        <v>433</v>
      </c>
      <c r="B3257" s="269" t="e">
        <f>IF('Unit Types - Emission Rates'!#REF!=0,"",'Unit Types - Emission Rates'!#REF!)</f>
        <v>#REF!</v>
      </c>
      <c r="C3257" s="269" t="e">
        <f>IF('Unit Types - Emission Rates'!#REF!=0,"",'Unit Types - Emission Rates'!#REF!)</f>
        <v>#REF!</v>
      </c>
      <c r="D3257" s="269" t="e">
        <f>IF('Unit Types - Emission Rates'!#REF!=0,"",'Unit Types - Emission Rates'!#REF!)</f>
        <v>#REF!</v>
      </c>
      <c r="E3257" s="269" t="e">
        <f>IF('Unit Types - Emission Rates'!#REF!="","",'Unit Types - Emission Rates'!#REF!)</f>
        <v>#REF!</v>
      </c>
      <c r="F3257" s="269" t="e">
        <f>IF('Unit Types - Emission Rates'!#REF!="","",'Unit Types - Emission Rates'!#REF!)</f>
        <v>#REF!</v>
      </c>
      <c r="G3257" s="261"/>
      <c r="H3257" s="262"/>
      <c r="I3257" s="259"/>
    </row>
    <row r="3258" spans="1:9" x14ac:dyDescent="0.2">
      <c r="A3258" s="265" t="s">
        <v>433</v>
      </c>
      <c r="B3258" s="269" t="e">
        <f>IF('Unit Types - Emission Rates'!#REF!=0,"",'Unit Types - Emission Rates'!#REF!)</f>
        <v>#REF!</v>
      </c>
      <c r="C3258" s="269" t="e">
        <f>IF('Unit Types - Emission Rates'!#REF!=0,"",'Unit Types - Emission Rates'!#REF!)</f>
        <v>#REF!</v>
      </c>
      <c r="D3258" s="269" t="e">
        <f>IF('Unit Types - Emission Rates'!#REF!=0,"",'Unit Types - Emission Rates'!#REF!)</f>
        <v>#REF!</v>
      </c>
      <c r="E3258" s="269" t="e">
        <f>IF('Unit Types - Emission Rates'!#REF!="","",'Unit Types - Emission Rates'!#REF!)</f>
        <v>#REF!</v>
      </c>
      <c r="F3258" s="269" t="e">
        <f>IF('Unit Types - Emission Rates'!#REF!="","",'Unit Types - Emission Rates'!#REF!)</f>
        <v>#REF!</v>
      </c>
      <c r="G3258" s="261"/>
      <c r="H3258" s="262"/>
      <c r="I3258" s="259"/>
    </row>
    <row r="3259" spans="1:9" x14ac:dyDescent="0.2">
      <c r="A3259" s="265" t="s">
        <v>433</v>
      </c>
      <c r="B3259" s="269" t="e">
        <f>IF('Unit Types - Emission Rates'!#REF!=0,"",'Unit Types - Emission Rates'!#REF!)</f>
        <v>#REF!</v>
      </c>
      <c r="C3259" s="269" t="e">
        <f>IF('Unit Types - Emission Rates'!#REF!=0,"",'Unit Types - Emission Rates'!#REF!)</f>
        <v>#REF!</v>
      </c>
      <c r="D3259" s="269" t="e">
        <f>IF('Unit Types - Emission Rates'!#REF!=0,"",'Unit Types - Emission Rates'!#REF!)</f>
        <v>#REF!</v>
      </c>
      <c r="E3259" s="269" t="e">
        <f>IF('Unit Types - Emission Rates'!#REF!="","",'Unit Types - Emission Rates'!#REF!)</f>
        <v>#REF!</v>
      </c>
      <c r="F3259" s="269" t="e">
        <f>IF('Unit Types - Emission Rates'!#REF!="","",'Unit Types - Emission Rates'!#REF!)</f>
        <v>#REF!</v>
      </c>
      <c r="G3259" s="261"/>
      <c r="H3259" s="262"/>
      <c r="I3259" s="259"/>
    </row>
    <row r="3260" spans="1:9" x14ac:dyDescent="0.2">
      <c r="A3260" s="265" t="s">
        <v>433</v>
      </c>
      <c r="B3260" s="269" t="e">
        <f>IF('Unit Types - Emission Rates'!#REF!=0,"",'Unit Types - Emission Rates'!#REF!)</f>
        <v>#REF!</v>
      </c>
      <c r="C3260" s="269" t="e">
        <f>IF('Unit Types - Emission Rates'!#REF!=0,"",'Unit Types - Emission Rates'!#REF!)</f>
        <v>#REF!</v>
      </c>
      <c r="D3260" s="269" t="e">
        <f>IF('Unit Types - Emission Rates'!#REF!=0,"",'Unit Types - Emission Rates'!#REF!)</f>
        <v>#REF!</v>
      </c>
      <c r="E3260" s="269" t="e">
        <f>IF('Unit Types - Emission Rates'!#REF!="","",'Unit Types - Emission Rates'!#REF!)</f>
        <v>#REF!</v>
      </c>
      <c r="F3260" s="269" t="e">
        <f>IF('Unit Types - Emission Rates'!#REF!="","",'Unit Types - Emission Rates'!#REF!)</f>
        <v>#REF!</v>
      </c>
      <c r="G3260" s="261"/>
      <c r="H3260" s="262"/>
      <c r="I3260" s="259"/>
    </row>
    <row r="3261" spans="1:9" x14ac:dyDescent="0.2">
      <c r="A3261" s="265" t="s">
        <v>433</v>
      </c>
      <c r="B3261" s="269" t="e">
        <f>IF('Unit Types - Emission Rates'!#REF!=0,"",'Unit Types - Emission Rates'!#REF!)</f>
        <v>#REF!</v>
      </c>
      <c r="C3261" s="269" t="e">
        <f>IF('Unit Types - Emission Rates'!#REF!=0,"",'Unit Types - Emission Rates'!#REF!)</f>
        <v>#REF!</v>
      </c>
      <c r="D3261" s="269" t="e">
        <f>IF('Unit Types - Emission Rates'!#REF!=0,"",'Unit Types - Emission Rates'!#REF!)</f>
        <v>#REF!</v>
      </c>
      <c r="E3261" s="269" t="e">
        <f>IF('Unit Types - Emission Rates'!#REF!="","",'Unit Types - Emission Rates'!#REF!)</f>
        <v>#REF!</v>
      </c>
      <c r="F3261" s="269" t="e">
        <f>IF('Unit Types - Emission Rates'!#REF!="","",'Unit Types - Emission Rates'!#REF!)</f>
        <v>#REF!</v>
      </c>
      <c r="G3261" s="261"/>
      <c r="H3261" s="262"/>
      <c r="I3261" s="259"/>
    </row>
    <row r="3262" spans="1:9" x14ac:dyDescent="0.2">
      <c r="A3262" s="265" t="s">
        <v>433</v>
      </c>
      <c r="B3262" s="269" t="e">
        <f>IF('Unit Types - Emission Rates'!#REF!=0,"",'Unit Types - Emission Rates'!#REF!)</f>
        <v>#REF!</v>
      </c>
      <c r="C3262" s="269" t="e">
        <f>IF('Unit Types - Emission Rates'!#REF!=0,"",'Unit Types - Emission Rates'!#REF!)</f>
        <v>#REF!</v>
      </c>
      <c r="D3262" s="269" t="e">
        <f>IF('Unit Types - Emission Rates'!#REF!=0,"",'Unit Types - Emission Rates'!#REF!)</f>
        <v>#REF!</v>
      </c>
      <c r="E3262" s="269" t="e">
        <f>IF('Unit Types - Emission Rates'!#REF!="","",'Unit Types - Emission Rates'!#REF!)</f>
        <v>#REF!</v>
      </c>
      <c r="F3262" s="269" t="e">
        <f>IF('Unit Types - Emission Rates'!#REF!="","",'Unit Types - Emission Rates'!#REF!)</f>
        <v>#REF!</v>
      </c>
      <c r="G3262" s="261"/>
      <c r="H3262" s="262"/>
      <c r="I3262" s="259"/>
    </row>
    <row r="3263" spans="1:9" x14ac:dyDescent="0.2">
      <c r="A3263" s="265" t="s">
        <v>433</v>
      </c>
      <c r="B3263" s="269" t="e">
        <f>IF('Unit Types - Emission Rates'!#REF!=0,"",'Unit Types - Emission Rates'!#REF!)</f>
        <v>#REF!</v>
      </c>
      <c r="C3263" s="269" t="e">
        <f>IF('Unit Types - Emission Rates'!#REF!=0,"",'Unit Types - Emission Rates'!#REF!)</f>
        <v>#REF!</v>
      </c>
      <c r="D3263" s="269" t="e">
        <f>IF('Unit Types - Emission Rates'!#REF!=0,"",'Unit Types - Emission Rates'!#REF!)</f>
        <v>#REF!</v>
      </c>
      <c r="E3263" s="269" t="e">
        <f>IF('Unit Types - Emission Rates'!#REF!="","",'Unit Types - Emission Rates'!#REF!)</f>
        <v>#REF!</v>
      </c>
      <c r="F3263" s="269" t="e">
        <f>IF('Unit Types - Emission Rates'!#REF!="","",'Unit Types - Emission Rates'!#REF!)</f>
        <v>#REF!</v>
      </c>
      <c r="G3263" s="261"/>
      <c r="H3263" s="262"/>
      <c r="I3263" s="259"/>
    </row>
    <row r="3264" spans="1:9" x14ac:dyDescent="0.2">
      <c r="A3264" s="265" t="s">
        <v>433</v>
      </c>
      <c r="B3264" s="269" t="e">
        <f>IF('Unit Types - Emission Rates'!#REF!=0,"",'Unit Types - Emission Rates'!#REF!)</f>
        <v>#REF!</v>
      </c>
      <c r="C3264" s="269" t="e">
        <f>IF('Unit Types - Emission Rates'!#REF!=0,"",'Unit Types - Emission Rates'!#REF!)</f>
        <v>#REF!</v>
      </c>
      <c r="D3264" s="269" t="e">
        <f>IF('Unit Types - Emission Rates'!#REF!=0,"",'Unit Types - Emission Rates'!#REF!)</f>
        <v>#REF!</v>
      </c>
      <c r="E3264" s="269" t="e">
        <f>IF('Unit Types - Emission Rates'!#REF!="","",'Unit Types - Emission Rates'!#REF!)</f>
        <v>#REF!</v>
      </c>
      <c r="F3264" s="269" t="e">
        <f>IF('Unit Types - Emission Rates'!#REF!="","",'Unit Types - Emission Rates'!#REF!)</f>
        <v>#REF!</v>
      </c>
      <c r="G3264" s="261"/>
      <c r="H3264" s="262"/>
      <c r="I3264" s="259"/>
    </row>
    <row r="3265" spans="1:9" x14ac:dyDescent="0.2">
      <c r="A3265" s="265" t="s">
        <v>433</v>
      </c>
      <c r="B3265" s="269" t="e">
        <f>IF('Unit Types - Emission Rates'!#REF!=0,"",'Unit Types - Emission Rates'!#REF!)</f>
        <v>#REF!</v>
      </c>
      <c r="C3265" s="269" t="e">
        <f>IF('Unit Types - Emission Rates'!#REF!=0,"",'Unit Types - Emission Rates'!#REF!)</f>
        <v>#REF!</v>
      </c>
      <c r="D3265" s="269" t="e">
        <f>IF('Unit Types - Emission Rates'!#REF!=0,"",'Unit Types - Emission Rates'!#REF!)</f>
        <v>#REF!</v>
      </c>
      <c r="E3265" s="269" t="e">
        <f>IF('Unit Types - Emission Rates'!#REF!="","",'Unit Types - Emission Rates'!#REF!)</f>
        <v>#REF!</v>
      </c>
      <c r="F3265" s="269" t="e">
        <f>IF('Unit Types - Emission Rates'!#REF!="","",'Unit Types - Emission Rates'!#REF!)</f>
        <v>#REF!</v>
      </c>
      <c r="G3265" s="261"/>
      <c r="H3265" s="262"/>
      <c r="I3265" s="259"/>
    </row>
    <row r="3266" spans="1:9" x14ac:dyDescent="0.2">
      <c r="A3266" s="265" t="s">
        <v>433</v>
      </c>
      <c r="B3266" s="269" t="e">
        <f>IF('Unit Types - Emission Rates'!#REF!=0,"",'Unit Types - Emission Rates'!#REF!)</f>
        <v>#REF!</v>
      </c>
      <c r="C3266" s="269" t="e">
        <f>IF('Unit Types - Emission Rates'!#REF!=0,"",'Unit Types - Emission Rates'!#REF!)</f>
        <v>#REF!</v>
      </c>
      <c r="D3266" s="269" t="e">
        <f>IF('Unit Types - Emission Rates'!#REF!=0,"",'Unit Types - Emission Rates'!#REF!)</f>
        <v>#REF!</v>
      </c>
      <c r="E3266" s="269" t="e">
        <f>IF('Unit Types - Emission Rates'!#REF!="","",'Unit Types - Emission Rates'!#REF!)</f>
        <v>#REF!</v>
      </c>
      <c r="F3266" s="269" t="e">
        <f>IF('Unit Types - Emission Rates'!#REF!="","",'Unit Types - Emission Rates'!#REF!)</f>
        <v>#REF!</v>
      </c>
      <c r="G3266" s="261"/>
      <c r="H3266" s="262"/>
      <c r="I3266" s="259"/>
    </row>
    <row r="3267" spans="1:9" x14ac:dyDescent="0.2">
      <c r="A3267" s="265" t="s">
        <v>433</v>
      </c>
      <c r="B3267" s="269" t="e">
        <f>IF('Unit Types - Emission Rates'!#REF!=0,"",'Unit Types - Emission Rates'!#REF!)</f>
        <v>#REF!</v>
      </c>
      <c r="C3267" s="269" t="e">
        <f>IF('Unit Types - Emission Rates'!#REF!=0,"",'Unit Types - Emission Rates'!#REF!)</f>
        <v>#REF!</v>
      </c>
      <c r="D3267" s="269" t="e">
        <f>IF('Unit Types - Emission Rates'!#REF!=0,"",'Unit Types - Emission Rates'!#REF!)</f>
        <v>#REF!</v>
      </c>
      <c r="E3267" s="269" t="e">
        <f>IF('Unit Types - Emission Rates'!#REF!="","",'Unit Types - Emission Rates'!#REF!)</f>
        <v>#REF!</v>
      </c>
      <c r="F3267" s="269" t="e">
        <f>IF('Unit Types - Emission Rates'!#REF!="","",'Unit Types - Emission Rates'!#REF!)</f>
        <v>#REF!</v>
      </c>
      <c r="G3267" s="261"/>
      <c r="H3267" s="262"/>
      <c r="I3267" s="259"/>
    </row>
    <row r="3268" spans="1:9" x14ac:dyDescent="0.2">
      <c r="A3268" s="265" t="s">
        <v>433</v>
      </c>
      <c r="B3268" s="269" t="e">
        <f>IF('Unit Types - Emission Rates'!#REF!=0,"",'Unit Types - Emission Rates'!#REF!)</f>
        <v>#REF!</v>
      </c>
      <c r="C3268" s="269" t="e">
        <f>IF('Unit Types - Emission Rates'!#REF!=0,"",'Unit Types - Emission Rates'!#REF!)</f>
        <v>#REF!</v>
      </c>
      <c r="D3268" s="269" t="e">
        <f>IF('Unit Types - Emission Rates'!#REF!=0,"",'Unit Types - Emission Rates'!#REF!)</f>
        <v>#REF!</v>
      </c>
      <c r="E3268" s="269" t="e">
        <f>IF('Unit Types - Emission Rates'!#REF!="","",'Unit Types - Emission Rates'!#REF!)</f>
        <v>#REF!</v>
      </c>
      <c r="F3268" s="269" t="e">
        <f>IF('Unit Types - Emission Rates'!#REF!="","",'Unit Types - Emission Rates'!#REF!)</f>
        <v>#REF!</v>
      </c>
      <c r="G3268" s="261"/>
      <c r="H3268" s="262"/>
      <c r="I3268" s="259"/>
    </row>
    <row r="3269" spans="1:9" x14ac:dyDescent="0.2">
      <c r="A3269" s="265" t="s">
        <v>433</v>
      </c>
      <c r="B3269" s="269" t="e">
        <f>IF('Unit Types - Emission Rates'!#REF!=0,"",'Unit Types - Emission Rates'!#REF!)</f>
        <v>#REF!</v>
      </c>
      <c r="C3269" s="269" t="e">
        <f>IF('Unit Types - Emission Rates'!#REF!=0,"",'Unit Types - Emission Rates'!#REF!)</f>
        <v>#REF!</v>
      </c>
      <c r="D3269" s="269" t="e">
        <f>IF('Unit Types - Emission Rates'!#REF!=0,"",'Unit Types - Emission Rates'!#REF!)</f>
        <v>#REF!</v>
      </c>
      <c r="E3269" s="269" t="e">
        <f>IF('Unit Types - Emission Rates'!#REF!="","",'Unit Types - Emission Rates'!#REF!)</f>
        <v>#REF!</v>
      </c>
      <c r="F3269" s="269" t="e">
        <f>IF('Unit Types - Emission Rates'!#REF!="","",'Unit Types - Emission Rates'!#REF!)</f>
        <v>#REF!</v>
      </c>
      <c r="G3269" s="261"/>
      <c r="H3269" s="262"/>
      <c r="I3269" s="259"/>
    </row>
    <row r="3270" spans="1:9" x14ac:dyDescent="0.2">
      <c r="A3270" s="265" t="s">
        <v>433</v>
      </c>
      <c r="B3270" s="269" t="e">
        <f>IF('Unit Types - Emission Rates'!#REF!=0,"",'Unit Types - Emission Rates'!#REF!)</f>
        <v>#REF!</v>
      </c>
      <c r="C3270" s="269" t="e">
        <f>IF('Unit Types - Emission Rates'!#REF!=0,"",'Unit Types - Emission Rates'!#REF!)</f>
        <v>#REF!</v>
      </c>
      <c r="D3270" s="269" t="e">
        <f>IF('Unit Types - Emission Rates'!#REF!=0,"",'Unit Types - Emission Rates'!#REF!)</f>
        <v>#REF!</v>
      </c>
      <c r="E3270" s="269" t="e">
        <f>IF('Unit Types - Emission Rates'!#REF!="","",'Unit Types - Emission Rates'!#REF!)</f>
        <v>#REF!</v>
      </c>
      <c r="F3270" s="269" t="e">
        <f>IF('Unit Types - Emission Rates'!#REF!="","",'Unit Types - Emission Rates'!#REF!)</f>
        <v>#REF!</v>
      </c>
      <c r="G3270" s="261"/>
      <c r="H3270" s="262"/>
      <c r="I3270" s="259"/>
    </row>
    <row r="3271" spans="1:9" x14ac:dyDescent="0.2">
      <c r="A3271" s="265" t="s">
        <v>433</v>
      </c>
      <c r="B3271" s="269" t="e">
        <f>IF('Unit Types - Emission Rates'!#REF!=0,"",'Unit Types - Emission Rates'!#REF!)</f>
        <v>#REF!</v>
      </c>
      <c r="C3271" s="269" t="e">
        <f>IF('Unit Types - Emission Rates'!#REF!=0,"",'Unit Types - Emission Rates'!#REF!)</f>
        <v>#REF!</v>
      </c>
      <c r="D3271" s="269" t="e">
        <f>IF('Unit Types - Emission Rates'!#REF!=0,"",'Unit Types - Emission Rates'!#REF!)</f>
        <v>#REF!</v>
      </c>
      <c r="E3271" s="269" t="e">
        <f>IF('Unit Types - Emission Rates'!#REF!="","",'Unit Types - Emission Rates'!#REF!)</f>
        <v>#REF!</v>
      </c>
      <c r="F3271" s="269" t="e">
        <f>IF('Unit Types - Emission Rates'!#REF!="","",'Unit Types - Emission Rates'!#REF!)</f>
        <v>#REF!</v>
      </c>
      <c r="G3271" s="261"/>
      <c r="H3271" s="262"/>
      <c r="I3271" s="259"/>
    </row>
    <row r="3272" spans="1:9" x14ac:dyDescent="0.2">
      <c r="A3272" s="265" t="s">
        <v>433</v>
      </c>
      <c r="B3272" s="269" t="e">
        <f>IF('Unit Types - Emission Rates'!#REF!=0,"",'Unit Types - Emission Rates'!#REF!)</f>
        <v>#REF!</v>
      </c>
      <c r="C3272" s="269" t="e">
        <f>IF('Unit Types - Emission Rates'!#REF!=0,"",'Unit Types - Emission Rates'!#REF!)</f>
        <v>#REF!</v>
      </c>
      <c r="D3272" s="269" t="e">
        <f>IF('Unit Types - Emission Rates'!#REF!=0,"",'Unit Types - Emission Rates'!#REF!)</f>
        <v>#REF!</v>
      </c>
      <c r="E3272" s="269" t="e">
        <f>IF('Unit Types - Emission Rates'!#REF!="","",'Unit Types - Emission Rates'!#REF!)</f>
        <v>#REF!</v>
      </c>
      <c r="F3272" s="269" t="e">
        <f>IF('Unit Types - Emission Rates'!#REF!="","",'Unit Types - Emission Rates'!#REF!)</f>
        <v>#REF!</v>
      </c>
      <c r="G3272" s="261"/>
      <c r="H3272" s="262"/>
      <c r="I3272" s="259"/>
    </row>
    <row r="3273" spans="1:9" x14ac:dyDescent="0.2">
      <c r="A3273" s="265" t="s">
        <v>433</v>
      </c>
      <c r="B3273" s="269" t="e">
        <f>IF('Unit Types - Emission Rates'!#REF!=0,"",'Unit Types - Emission Rates'!#REF!)</f>
        <v>#REF!</v>
      </c>
      <c r="C3273" s="269" t="e">
        <f>IF('Unit Types - Emission Rates'!#REF!=0,"",'Unit Types - Emission Rates'!#REF!)</f>
        <v>#REF!</v>
      </c>
      <c r="D3273" s="269" t="e">
        <f>IF('Unit Types - Emission Rates'!#REF!=0,"",'Unit Types - Emission Rates'!#REF!)</f>
        <v>#REF!</v>
      </c>
      <c r="E3273" s="269" t="e">
        <f>IF('Unit Types - Emission Rates'!#REF!="","",'Unit Types - Emission Rates'!#REF!)</f>
        <v>#REF!</v>
      </c>
      <c r="F3273" s="269" t="e">
        <f>IF('Unit Types - Emission Rates'!#REF!="","",'Unit Types - Emission Rates'!#REF!)</f>
        <v>#REF!</v>
      </c>
      <c r="G3273" s="261"/>
      <c r="H3273" s="262"/>
      <c r="I3273" s="259"/>
    </row>
    <row r="3274" spans="1:9" x14ac:dyDescent="0.2">
      <c r="A3274" s="265" t="s">
        <v>433</v>
      </c>
      <c r="B3274" s="269" t="e">
        <f>IF('Unit Types - Emission Rates'!#REF!=0,"",'Unit Types - Emission Rates'!#REF!)</f>
        <v>#REF!</v>
      </c>
      <c r="C3274" s="269" t="e">
        <f>IF('Unit Types - Emission Rates'!#REF!=0,"",'Unit Types - Emission Rates'!#REF!)</f>
        <v>#REF!</v>
      </c>
      <c r="D3274" s="269" t="e">
        <f>IF('Unit Types - Emission Rates'!#REF!=0,"",'Unit Types - Emission Rates'!#REF!)</f>
        <v>#REF!</v>
      </c>
      <c r="E3274" s="269" t="e">
        <f>IF('Unit Types - Emission Rates'!#REF!="","",'Unit Types - Emission Rates'!#REF!)</f>
        <v>#REF!</v>
      </c>
      <c r="F3274" s="269" t="e">
        <f>IF('Unit Types - Emission Rates'!#REF!="","",'Unit Types - Emission Rates'!#REF!)</f>
        <v>#REF!</v>
      </c>
      <c r="G3274" s="261"/>
      <c r="H3274" s="262"/>
      <c r="I3274" s="259"/>
    </row>
    <row r="3275" spans="1:9" x14ac:dyDescent="0.2">
      <c r="A3275" s="265" t="s">
        <v>433</v>
      </c>
      <c r="B3275" s="269" t="e">
        <f>IF('Unit Types - Emission Rates'!#REF!=0,"",'Unit Types - Emission Rates'!#REF!)</f>
        <v>#REF!</v>
      </c>
      <c r="C3275" s="269" t="e">
        <f>IF('Unit Types - Emission Rates'!#REF!=0,"",'Unit Types - Emission Rates'!#REF!)</f>
        <v>#REF!</v>
      </c>
      <c r="D3275" s="269" t="e">
        <f>IF('Unit Types - Emission Rates'!#REF!=0,"",'Unit Types - Emission Rates'!#REF!)</f>
        <v>#REF!</v>
      </c>
      <c r="E3275" s="269" t="e">
        <f>IF('Unit Types - Emission Rates'!#REF!="","",'Unit Types - Emission Rates'!#REF!)</f>
        <v>#REF!</v>
      </c>
      <c r="F3275" s="269" t="e">
        <f>IF('Unit Types - Emission Rates'!#REF!="","",'Unit Types - Emission Rates'!#REF!)</f>
        <v>#REF!</v>
      </c>
      <c r="G3275" s="261"/>
      <c r="H3275" s="262"/>
      <c r="I3275" s="259"/>
    </row>
    <row r="3276" spans="1:9" x14ac:dyDescent="0.2">
      <c r="A3276" s="265" t="s">
        <v>433</v>
      </c>
      <c r="B3276" s="269" t="e">
        <f>IF('Unit Types - Emission Rates'!#REF!=0,"",'Unit Types - Emission Rates'!#REF!)</f>
        <v>#REF!</v>
      </c>
      <c r="C3276" s="269" t="e">
        <f>IF('Unit Types - Emission Rates'!#REF!=0,"",'Unit Types - Emission Rates'!#REF!)</f>
        <v>#REF!</v>
      </c>
      <c r="D3276" s="269" t="e">
        <f>IF('Unit Types - Emission Rates'!#REF!=0,"",'Unit Types - Emission Rates'!#REF!)</f>
        <v>#REF!</v>
      </c>
      <c r="E3276" s="269" t="e">
        <f>IF('Unit Types - Emission Rates'!#REF!="","",'Unit Types - Emission Rates'!#REF!)</f>
        <v>#REF!</v>
      </c>
      <c r="F3276" s="269" t="e">
        <f>IF('Unit Types - Emission Rates'!#REF!="","",'Unit Types - Emission Rates'!#REF!)</f>
        <v>#REF!</v>
      </c>
      <c r="G3276" s="261"/>
      <c r="H3276" s="262"/>
      <c r="I3276" s="259"/>
    </row>
    <row r="3277" spans="1:9" x14ac:dyDescent="0.2">
      <c r="A3277" s="265" t="s">
        <v>433</v>
      </c>
      <c r="B3277" s="269" t="e">
        <f>IF('Unit Types - Emission Rates'!#REF!=0,"",'Unit Types - Emission Rates'!#REF!)</f>
        <v>#REF!</v>
      </c>
      <c r="C3277" s="269" t="e">
        <f>IF('Unit Types - Emission Rates'!#REF!=0,"",'Unit Types - Emission Rates'!#REF!)</f>
        <v>#REF!</v>
      </c>
      <c r="D3277" s="269" t="e">
        <f>IF('Unit Types - Emission Rates'!#REF!=0,"",'Unit Types - Emission Rates'!#REF!)</f>
        <v>#REF!</v>
      </c>
      <c r="E3277" s="269" t="e">
        <f>IF('Unit Types - Emission Rates'!#REF!="","",'Unit Types - Emission Rates'!#REF!)</f>
        <v>#REF!</v>
      </c>
      <c r="F3277" s="269" t="e">
        <f>IF('Unit Types - Emission Rates'!#REF!="","",'Unit Types - Emission Rates'!#REF!)</f>
        <v>#REF!</v>
      </c>
      <c r="G3277" s="261"/>
      <c r="H3277" s="262"/>
      <c r="I3277" s="259"/>
    </row>
    <row r="3278" spans="1:9" x14ac:dyDescent="0.2">
      <c r="A3278" s="265" t="s">
        <v>433</v>
      </c>
      <c r="B3278" s="269" t="e">
        <f>IF('Unit Types - Emission Rates'!#REF!=0,"",'Unit Types - Emission Rates'!#REF!)</f>
        <v>#REF!</v>
      </c>
      <c r="C3278" s="269" t="e">
        <f>IF('Unit Types - Emission Rates'!#REF!=0,"",'Unit Types - Emission Rates'!#REF!)</f>
        <v>#REF!</v>
      </c>
      <c r="D3278" s="269" t="e">
        <f>IF('Unit Types - Emission Rates'!#REF!=0,"",'Unit Types - Emission Rates'!#REF!)</f>
        <v>#REF!</v>
      </c>
      <c r="E3278" s="269" t="e">
        <f>IF('Unit Types - Emission Rates'!#REF!="","",'Unit Types - Emission Rates'!#REF!)</f>
        <v>#REF!</v>
      </c>
      <c r="F3278" s="269" t="e">
        <f>IF('Unit Types - Emission Rates'!#REF!="","",'Unit Types - Emission Rates'!#REF!)</f>
        <v>#REF!</v>
      </c>
      <c r="G3278" s="261"/>
      <c r="H3278" s="262"/>
      <c r="I3278" s="259"/>
    </row>
    <row r="3279" spans="1:9" x14ac:dyDescent="0.2">
      <c r="A3279" s="265" t="s">
        <v>433</v>
      </c>
      <c r="B3279" s="269" t="e">
        <f>IF('Unit Types - Emission Rates'!#REF!=0,"",'Unit Types - Emission Rates'!#REF!)</f>
        <v>#REF!</v>
      </c>
      <c r="C3279" s="269" t="e">
        <f>IF('Unit Types - Emission Rates'!#REF!=0,"",'Unit Types - Emission Rates'!#REF!)</f>
        <v>#REF!</v>
      </c>
      <c r="D3279" s="269" t="e">
        <f>IF('Unit Types - Emission Rates'!#REF!=0,"",'Unit Types - Emission Rates'!#REF!)</f>
        <v>#REF!</v>
      </c>
      <c r="E3279" s="269" t="e">
        <f>IF('Unit Types - Emission Rates'!#REF!="","",'Unit Types - Emission Rates'!#REF!)</f>
        <v>#REF!</v>
      </c>
      <c r="F3279" s="269" t="e">
        <f>IF('Unit Types - Emission Rates'!#REF!="","",'Unit Types - Emission Rates'!#REF!)</f>
        <v>#REF!</v>
      </c>
      <c r="G3279" s="261"/>
      <c r="H3279" s="262"/>
      <c r="I3279" s="259"/>
    </row>
    <row r="3280" spans="1:9" x14ac:dyDescent="0.2">
      <c r="A3280" s="265" t="s">
        <v>433</v>
      </c>
      <c r="B3280" s="269" t="e">
        <f>IF('Unit Types - Emission Rates'!#REF!=0,"",'Unit Types - Emission Rates'!#REF!)</f>
        <v>#REF!</v>
      </c>
      <c r="C3280" s="269" t="e">
        <f>IF('Unit Types - Emission Rates'!#REF!=0,"",'Unit Types - Emission Rates'!#REF!)</f>
        <v>#REF!</v>
      </c>
      <c r="D3280" s="269" t="e">
        <f>IF('Unit Types - Emission Rates'!#REF!=0,"",'Unit Types - Emission Rates'!#REF!)</f>
        <v>#REF!</v>
      </c>
      <c r="E3280" s="269" t="e">
        <f>IF('Unit Types - Emission Rates'!#REF!="","",'Unit Types - Emission Rates'!#REF!)</f>
        <v>#REF!</v>
      </c>
      <c r="F3280" s="269" t="e">
        <f>IF('Unit Types - Emission Rates'!#REF!="","",'Unit Types - Emission Rates'!#REF!)</f>
        <v>#REF!</v>
      </c>
      <c r="G3280" s="261"/>
      <c r="H3280" s="262"/>
      <c r="I3280" s="259"/>
    </row>
    <row r="3281" spans="1:9" x14ac:dyDescent="0.2">
      <c r="A3281" s="265" t="s">
        <v>433</v>
      </c>
      <c r="B3281" s="269" t="e">
        <f>IF('Unit Types - Emission Rates'!#REF!=0,"",'Unit Types - Emission Rates'!#REF!)</f>
        <v>#REF!</v>
      </c>
      <c r="C3281" s="269" t="e">
        <f>IF('Unit Types - Emission Rates'!#REF!=0,"",'Unit Types - Emission Rates'!#REF!)</f>
        <v>#REF!</v>
      </c>
      <c r="D3281" s="269" t="e">
        <f>IF('Unit Types - Emission Rates'!#REF!=0,"",'Unit Types - Emission Rates'!#REF!)</f>
        <v>#REF!</v>
      </c>
      <c r="E3281" s="269" t="e">
        <f>IF('Unit Types - Emission Rates'!#REF!="","",'Unit Types - Emission Rates'!#REF!)</f>
        <v>#REF!</v>
      </c>
      <c r="F3281" s="269" t="e">
        <f>IF('Unit Types - Emission Rates'!#REF!="","",'Unit Types - Emission Rates'!#REF!)</f>
        <v>#REF!</v>
      </c>
      <c r="G3281" s="261"/>
      <c r="H3281" s="262"/>
      <c r="I3281" s="259"/>
    </row>
    <row r="3282" spans="1:9" x14ac:dyDescent="0.2">
      <c r="A3282" s="265" t="s">
        <v>433</v>
      </c>
      <c r="B3282" s="269" t="e">
        <f>IF('Unit Types - Emission Rates'!#REF!=0,"",'Unit Types - Emission Rates'!#REF!)</f>
        <v>#REF!</v>
      </c>
      <c r="C3282" s="269" t="e">
        <f>IF('Unit Types - Emission Rates'!#REF!=0,"",'Unit Types - Emission Rates'!#REF!)</f>
        <v>#REF!</v>
      </c>
      <c r="D3282" s="269" t="e">
        <f>IF('Unit Types - Emission Rates'!#REF!=0,"",'Unit Types - Emission Rates'!#REF!)</f>
        <v>#REF!</v>
      </c>
      <c r="E3282" s="269" t="e">
        <f>IF('Unit Types - Emission Rates'!#REF!="","",'Unit Types - Emission Rates'!#REF!)</f>
        <v>#REF!</v>
      </c>
      <c r="F3282" s="269" t="e">
        <f>IF('Unit Types - Emission Rates'!#REF!="","",'Unit Types - Emission Rates'!#REF!)</f>
        <v>#REF!</v>
      </c>
      <c r="G3282" s="261"/>
      <c r="H3282" s="262"/>
      <c r="I3282" s="259"/>
    </row>
    <row r="3283" spans="1:9" x14ac:dyDescent="0.2">
      <c r="A3283" s="265" t="s">
        <v>433</v>
      </c>
      <c r="B3283" s="269" t="e">
        <f>IF('Unit Types - Emission Rates'!#REF!=0,"",'Unit Types - Emission Rates'!#REF!)</f>
        <v>#REF!</v>
      </c>
      <c r="C3283" s="269" t="e">
        <f>IF('Unit Types - Emission Rates'!#REF!=0,"",'Unit Types - Emission Rates'!#REF!)</f>
        <v>#REF!</v>
      </c>
      <c r="D3283" s="269" t="e">
        <f>IF('Unit Types - Emission Rates'!#REF!=0,"",'Unit Types - Emission Rates'!#REF!)</f>
        <v>#REF!</v>
      </c>
      <c r="E3283" s="269" t="e">
        <f>IF('Unit Types - Emission Rates'!#REF!="","",'Unit Types - Emission Rates'!#REF!)</f>
        <v>#REF!</v>
      </c>
      <c r="F3283" s="269" t="e">
        <f>IF('Unit Types - Emission Rates'!#REF!="","",'Unit Types - Emission Rates'!#REF!)</f>
        <v>#REF!</v>
      </c>
      <c r="G3283" s="261"/>
      <c r="H3283" s="262"/>
      <c r="I3283" s="259"/>
    </row>
    <row r="3284" spans="1:9" x14ac:dyDescent="0.2">
      <c r="A3284" s="265" t="s">
        <v>433</v>
      </c>
      <c r="B3284" s="269" t="e">
        <f>IF('Unit Types - Emission Rates'!#REF!=0,"",'Unit Types - Emission Rates'!#REF!)</f>
        <v>#REF!</v>
      </c>
      <c r="C3284" s="269" t="e">
        <f>IF('Unit Types - Emission Rates'!#REF!=0,"",'Unit Types - Emission Rates'!#REF!)</f>
        <v>#REF!</v>
      </c>
      <c r="D3284" s="269" t="e">
        <f>IF('Unit Types - Emission Rates'!#REF!=0,"",'Unit Types - Emission Rates'!#REF!)</f>
        <v>#REF!</v>
      </c>
      <c r="E3284" s="269" t="e">
        <f>IF('Unit Types - Emission Rates'!#REF!="","",'Unit Types - Emission Rates'!#REF!)</f>
        <v>#REF!</v>
      </c>
      <c r="F3284" s="269" t="e">
        <f>IF('Unit Types - Emission Rates'!#REF!="","",'Unit Types - Emission Rates'!#REF!)</f>
        <v>#REF!</v>
      </c>
      <c r="G3284" s="261"/>
      <c r="H3284" s="262"/>
      <c r="I3284" s="259"/>
    </row>
    <row r="3285" spans="1:9" x14ac:dyDescent="0.2">
      <c r="A3285" s="265" t="s">
        <v>433</v>
      </c>
      <c r="B3285" s="269" t="e">
        <f>IF('Unit Types - Emission Rates'!#REF!=0,"",'Unit Types - Emission Rates'!#REF!)</f>
        <v>#REF!</v>
      </c>
      <c r="C3285" s="269" t="e">
        <f>IF('Unit Types - Emission Rates'!#REF!=0,"",'Unit Types - Emission Rates'!#REF!)</f>
        <v>#REF!</v>
      </c>
      <c r="D3285" s="269" t="e">
        <f>IF('Unit Types - Emission Rates'!#REF!=0,"",'Unit Types - Emission Rates'!#REF!)</f>
        <v>#REF!</v>
      </c>
      <c r="E3285" s="269" t="e">
        <f>IF('Unit Types - Emission Rates'!#REF!="","",'Unit Types - Emission Rates'!#REF!)</f>
        <v>#REF!</v>
      </c>
      <c r="F3285" s="269" t="e">
        <f>IF('Unit Types - Emission Rates'!#REF!="","",'Unit Types - Emission Rates'!#REF!)</f>
        <v>#REF!</v>
      </c>
      <c r="G3285" s="261"/>
      <c r="H3285" s="262"/>
      <c r="I3285" s="259"/>
    </row>
    <row r="3286" spans="1:9" x14ac:dyDescent="0.2">
      <c r="A3286" s="265" t="s">
        <v>433</v>
      </c>
      <c r="B3286" s="269" t="e">
        <f>IF('Unit Types - Emission Rates'!#REF!=0,"",'Unit Types - Emission Rates'!#REF!)</f>
        <v>#REF!</v>
      </c>
      <c r="C3286" s="269" t="e">
        <f>IF('Unit Types - Emission Rates'!#REF!=0,"",'Unit Types - Emission Rates'!#REF!)</f>
        <v>#REF!</v>
      </c>
      <c r="D3286" s="269" t="e">
        <f>IF('Unit Types - Emission Rates'!#REF!=0,"",'Unit Types - Emission Rates'!#REF!)</f>
        <v>#REF!</v>
      </c>
      <c r="E3286" s="269" t="e">
        <f>IF('Unit Types - Emission Rates'!#REF!="","",'Unit Types - Emission Rates'!#REF!)</f>
        <v>#REF!</v>
      </c>
      <c r="F3286" s="269" t="e">
        <f>IF('Unit Types - Emission Rates'!#REF!="","",'Unit Types - Emission Rates'!#REF!)</f>
        <v>#REF!</v>
      </c>
      <c r="G3286" s="261"/>
      <c r="H3286" s="262"/>
      <c r="I3286" s="259"/>
    </row>
    <row r="3287" spans="1:9" x14ac:dyDescent="0.2">
      <c r="A3287" s="265" t="s">
        <v>433</v>
      </c>
      <c r="B3287" s="269" t="e">
        <f>IF('Unit Types - Emission Rates'!#REF!=0,"",'Unit Types - Emission Rates'!#REF!)</f>
        <v>#REF!</v>
      </c>
      <c r="C3287" s="269" t="e">
        <f>IF('Unit Types - Emission Rates'!#REF!=0,"",'Unit Types - Emission Rates'!#REF!)</f>
        <v>#REF!</v>
      </c>
      <c r="D3287" s="269" t="e">
        <f>IF('Unit Types - Emission Rates'!#REF!=0,"",'Unit Types - Emission Rates'!#REF!)</f>
        <v>#REF!</v>
      </c>
      <c r="E3287" s="269" t="e">
        <f>IF('Unit Types - Emission Rates'!#REF!="","",'Unit Types - Emission Rates'!#REF!)</f>
        <v>#REF!</v>
      </c>
      <c r="F3287" s="269" t="e">
        <f>IF('Unit Types - Emission Rates'!#REF!="","",'Unit Types - Emission Rates'!#REF!)</f>
        <v>#REF!</v>
      </c>
      <c r="G3287" s="261"/>
      <c r="H3287" s="262"/>
      <c r="I3287" s="259"/>
    </row>
    <row r="3288" spans="1:9" x14ac:dyDescent="0.2">
      <c r="A3288" s="265" t="s">
        <v>433</v>
      </c>
      <c r="B3288" s="269" t="e">
        <f>IF('Unit Types - Emission Rates'!#REF!=0,"",'Unit Types - Emission Rates'!#REF!)</f>
        <v>#REF!</v>
      </c>
      <c r="C3288" s="269" t="e">
        <f>IF('Unit Types - Emission Rates'!#REF!=0,"",'Unit Types - Emission Rates'!#REF!)</f>
        <v>#REF!</v>
      </c>
      <c r="D3288" s="269" t="e">
        <f>IF('Unit Types - Emission Rates'!#REF!=0,"",'Unit Types - Emission Rates'!#REF!)</f>
        <v>#REF!</v>
      </c>
      <c r="E3288" s="269" t="e">
        <f>IF('Unit Types - Emission Rates'!#REF!="","",'Unit Types - Emission Rates'!#REF!)</f>
        <v>#REF!</v>
      </c>
      <c r="F3288" s="269" t="e">
        <f>IF('Unit Types - Emission Rates'!#REF!="","",'Unit Types - Emission Rates'!#REF!)</f>
        <v>#REF!</v>
      </c>
      <c r="G3288" s="261"/>
      <c r="H3288" s="262"/>
      <c r="I3288" s="259"/>
    </row>
    <row r="3289" spans="1:9" x14ac:dyDescent="0.2">
      <c r="A3289" s="265" t="s">
        <v>433</v>
      </c>
      <c r="B3289" s="269" t="e">
        <f>IF('Unit Types - Emission Rates'!#REF!=0,"",'Unit Types - Emission Rates'!#REF!)</f>
        <v>#REF!</v>
      </c>
      <c r="C3289" s="269" t="e">
        <f>IF('Unit Types - Emission Rates'!#REF!=0,"",'Unit Types - Emission Rates'!#REF!)</f>
        <v>#REF!</v>
      </c>
      <c r="D3289" s="269" t="e">
        <f>IF('Unit Types - Emission Rates'!#REF!=0,"",'Unit Types - Emission Rates'!#REF!)</f>
        <v>#REF!</v>
      </c>
      <c r="E3289" s="269" t="e">
        <f>IF('Unit Types - Emission Rates'!#REF!="","",'Unit Types - Emission Rates'!#REF!)</f>
        <v>#REF!</v>
      </c>
      <c r="F3289" s="269" t="e">
        <f>IF('Unit Types - Emission Rates'!#REF!="","",'Unit Types - Emission Rates'!#REF!)</f>
        <v>#REF!</v>
      </c>
      <c r="G3289" s="261"/>
      <c r="H3289" s="262"/>
      <c r="I3289" s="259"/>
    </row>
    <row r="3290" spans="1:9" x14ac:dyDescent="0.2">
      <c r="A3290" s="265" t="s">
        <v>433</v>
      </c>
      <c r="B3290" s="269" t="e">
        <f>IF('Unit Types - Emission Rates'!#REF!=0,"",'Unit Types - Emission Rates'!#REF!)</f>
        <v>#REF!</v>
      </c>
      <c r="C3290" s="269" t="e">
        <f>IF('Unit Types - Emission Rates'!#REF!=0,"",'Unit Types - Emission Rates'!#REF!)</f>
        <v>#REF!</v>
      </c>
      <c r="D3290" s="269" t="e">
        <f>IF('Unit Types - Emission Rates'!#REF!=0,"",'Unit Types - Emission Rates'!#REF!)</f>
        <v>#REF!</v>
      </c>
      <c r="E3290" s="269" t="e">
        <f>IF('Unit Types - Emission Rates'!#REF!="","",'Unit Types - Emission Rates'!#REF!)</f>
        <v>#REF!</v>
      </c>
      <c r="F3290" s="269" t="e">
        <f>IF('Unit Types - Emission Rates'!#REF!="","",'Unit Types - Emission Rates'!#REF!)</f>
        <v>#REF!</v>
      </c>
      <c r="G3290" s="261"/>
      <c r="H3290" s="262"/>
      <c r="I3290" s="259"/>
    </row>
    <row r="3291" spans="1:9" x14ac:dyDescent="0.2">
      <c r="A3291" s="265" t="s">
        <v>433</v>
      </c>
      <c r="B3291" s="269" t="e">
        <f>IF('Unit Types - Emission Rates'!#REF!=0,"",'Unit Types - Emission Rates'!#REF!)</f>
        <v>#REF!</v>
      </c>
      <c r="C3291" s="269" t="e">
        <f>IF('Unit Types - Emission Rates'!#REF!=0,"",'Unit Types - Emission Rates'!#REF!)</f>
        <v>#REF!</v>
      </c>
      <c r="D3291" s="269" t="e">
        <f>IF('Unit Types - Emission Rates'!#REF!=0,"",'Unit Types - Emission Rates'!#REF!)</f>
        <v>#REF!</v>
      </c>
      <c r="E3291" s="269" t="e">
        <f>IF('Unit Types - Emission Rates'!#REF!="","",'Unit Types - Emission Rates'!#REF!)</f>
        <v>#REF!</v>
      </c>
      <c r="F3291" s="269" t="e">
        <f>IF('Unit Types - Emission Rates'!#REF!="","",'Unit Types - Emission Rates'!#REF!)</f>
        <v>#REF!</v>
      </c>
      <c r="G3291" s="261"/>
      <c r="H3291" s="262"/>
      <c r="I3291" s="259"/>
    </row>
    <row r="3292" spans="1:9" x14ac:dyDescent="0.2">
      <c r="A3292" s="265" t="s">
        <v>433</v>
      </c>
      <c r="B3292" s="269" t="e">
        <f>IF('Unit Types - Emission Rates'!#REF!=0,"",'Unit Types - Emission Rates'!#REF!)</f>
        <v>#REF!</v>
      </c>
      <c r="C3292" s="269" t="e">
        <f>IF('Unit Types - Emission Rates'!#REF!=0,"",'Unit Types - Emission Rates'!#REF!)</f>
        <v>#REF!</v>
      </c>
      <c r="D3292" s="269" t="e">
        <f>IF('Unit Types - Emission Rates'!#REF!=0,"",'Unit Types - Emission Rates'!#REF!)</f>
        <v>#REF!</v>
      </c>
      <c r="E3292" s="269" t="e">
        <f>IF('Unit Types - Emission Rates'!#REF!="","",'Unit Types - Emission Rates'!#REF!)</f>
        <v>#REF!</v>
      </c>
      <c r="F3292" s="269" t="e">
        <f>IF('Unit Types - Emission Rates'!#REF!="","",'Unit Types - Emission Rates'!#REF!)</f>
        <v>#REF!</v>
      </c>
      <c r="G3292" s="261"/>
      <c r="H3292" s="262"/>
      <c r="I3292" s="259"/>
    </row>
    <row r="3293" spans="1:9" x14ac:dyDescent="0.2">
      <c r="A3293" s="265" t="s">
        <v>433</v>
      </c>
      <c r="B3293" s="269" t="e">
        <f>IF('Unit Types - Emission Rates'!#REF!=0,"",'Unit Types - Emission Rates'!#REF!)</f>
        <v>#REF!</v>
      </c>
      <c r="C3293" s="269" t="e">
        <f>IF('Unit Types - Emission Rates'!#REF!=0,"",'Unit Types - Emission Rates'!#REF!)</f>
        <v>#REF!</v>
      </c>
      <c r="D3293" s="269" t="e">
        <f>IF('Unit Types - Emission Rates'!#REF!=0,"",'Unit Types - Emission Rates'!#REF!)</f>
        <v>#REF!</v>
      </c>
      <c r="E3293" s="269" t="e">
        <f>IF('Unit Types - Emission Rates'!#REF!="","",'Unit Types - Emission Rates'!#REF!)</f>
        <v>#REF!</v>
      </c>
      <c r="F3293" s="269" t="e">
        <f>IF('Unit Types - Emission Rates'!#REF!="","",'Unit Types - Emission Rates'!#REF!)</f>
        <v>#REF!</v>
      </c>
      <c r="G3293" s="261"/>
      <c r="H3293" s="262"/>
      <c r="I3293" s="259"/>
    </row>
    <row r="3294" spans="1:9" x14ac:dyDescent="0.2">
      <c r="A3294" s="265" t="s">
        <v>433</v>
      </c>
      <c r="B3294" s="269" t="e">
        <f>IF('Unit Types - Emission Rates'!#REF!=0,"",'Unit Types - Emission Rates'!#REF!)</f>
        <v>#REF!</v>
      </c>
      <c r="C3294" s="269" t="e">
        <f>IF('Unit Types - Emission Rates'!#REF!=0,"",'Unit Types - Emission Rates'!#REF!)</f>
        <v>#REF!</v>
      </c>
      <c r="D3294" s="269" t="e">
        <f>IF('Unit Types - Emission Rates'!#REF!=0,"",'Unit Types - Emission Rates'!#REF!)</f>
        <v>#REF!</v>
      </c>
      <c r="E3294" s="269" t="e">
        <f>IF('Unit Types - Emission Rates'!#REF!="","",'Unit Types - Emission Rates'!#REF!)</f>
        <v>#REF!</v>
      </c>
      <c r="F3294" s="269" t="e">
        <f>IF('Unit Types - Emission Rates'!#REF!="","",'Unit Types - Emission Rates'!#REF!)</f>
        <v>#REF!</v>
      </c>
      <c r="G3294" s="261"/>
      <c r="H3294" s="262"/>
      <c r="I3294" s="259"/>
    </row>
    <row r="3295" spans="1:9" x14ac:dyDescent="0.2">
      <c r="A3295" s="265" t="s">
        <v>433</v>
      </c>
      <c r="B3295" s="269" t="e">
        <f>IF('Unit Types - Emission Rates'!#REF!=0,"",'Unit Types - Emission Rates'!#REF!)</f>
        <v>#REF!</v>
      </c>
      <c r="C3295" s="269" t="e">
        <f>IF('Unit Types - Emission Rates'!#REF!=0,"",'Unit Types - Emission Rates'!#REF!)</f>
        <v>#REF!</v>
      </c>
      <c r="D3295" s="269" t="e">
        <f>IF('Unit Types - Emission Rates'!#REF!=0,"",'Unit Types - Emission Rates'!#REF!)</f>
        <v>#REF!</v>
      </c>
      <c r="E3295" s="269" t="e">
        <f>IF('Unit Types - Emission Rates'!#REF!="","",'Unit Types - Emission Rates'!#REF!)</f>
        <v>#REF!</v>
      </c>
      <c r="F3295" s="269" t="e">
        <f>IF('Unit Types - Emission Rates'!#REF!="","",'Unit Types - Emission Rates'!#REF!)</f>
        <v>#REF!</v>
      </c>
      <c r="G3295" s="261"/>
      <c r="H3295" s="262"/>
      <c r="I3295" s="259"/>
    </row>
    <row r="3296" spans="1:9" x14ac:dyDescent="0.2">
      <c r="A3296" s="265" t="s">
        <v>433</v>
      </c>
      <c r="B3296" s="269" t="e">
        <f>IF('Unit Types - Emission Rates'!#REF!=0,"",'Unit Types - Emission Rates'!#REF!)</f>
        <v>#REF!</v>
      </c>
      <c r="C3296" s="269" t="e">
        <f>IF('Unit Types - Emission Rates'!#REF!=0,"",'Unit Types - Emission Rates'!#REF!)</f>
        <v>#REF!</v>
      </c>
      <c r="D3296" s="269" t="e">
        <f>IF('Unit Types - Emission Rates'!#REF!=0,"",'Unit Types - Emission Rates'!#REF!)</f>
        <v>#REF!</v>
      </c>
      <c r="E3296" s="269" t="e">
        <f>IF('Unit Types - Emission Rates'!#REF!="","",'Unit Types - Emission Rates'!#REF!)</f>
        <v>#REF!</v>
      </c>
      <c r="F3296" s="269" t="e">
        <f>IF('Unit Types - Emission Rates'!#REF!="","",'Unit Types - Emission Rates'!#REF!)</f>
        <v>#REF!</v>
      </c>
      <c r="G3296" s="261"/>
      <c r="H3296" s="262"/>
      <c r="I3296" s="259"/>
    </row>
    <row r="3297" spans="1:9" x14ac:dyDescent="0.2">
      <c r="A3297" s="265" t="s">
        <v>433</v>
      </c>
      <c r="B3297" s="269" t="e">
        <f>IF('Unit Types - Emission Rates'!#REF!=0,"",'Unit Types - Emission Rates'!#REF!)</f>
        <v>#REF!</v>
      </c>
      <c r="C3297" s="269" t="e">
        <f>IF('Unit Types - Emission Rates'!#REF!=0,"",'Unit Types - Emission Rates'!#REF!)</f>
        <v>#REF!</v>
      </c>
      <c r="D3297" s="269" t="e">
        <f>IF('Unit Types - Emission Rates'!#REF!=0,"",'Unit Types - Emission Rates'!#REF!)</f>
        <v>#REF!</v>
      </c>
      <c r="E3297" s="269" t="e">
        <f>IF('Unit Types - Emission Rates'!#REF!="","",'Unit Types - Emission Rates'!#REF!)</f>
        <v>#REF!</v>
      </c>
      <c r="F3297" s="269" t="e">
        <f>IF('Unit Types - Emission Rates'!#REF!="","",'Unit Types - Emission Rates'!#REF!)</f>
        <v>#REF!</v>
      </c>
      <c r="G3297" s="261"/>
      <c r="H3297" s="262"/>
      <c r="I3297" s="259"/>
    </row>
    <row r="3298" spans="1:9" x14ac:dyDescent="0.2">
      <c r="A3298" s="265" t="s">
        <v>433</v>
      </c>
      <c r="B3298" s="269" t="e">
        <f>IF('Unit Types - Emission Rates'!#REF!=0,"",'Unit Types - Emission Rates'!#REF!)</f>
        <v>#REF!</v>
      </c>
      <c r="C3298" s="269" t="e">
        <f>IF('Unit Types - Emission Rates'!#REF!=0,"",'Unit Types - Emission Rates'!#REF!)</f>
        <v>#REF!</v>
      </c>
      <c r="D3298" s="269" t="e">
        <f>IF('Unit Types - Emission Rates'!#REF!=0,"",'Unit Types - Emission Rates'!#REF!)</f>
        <v>#REF!</v>
      </c>
      <c r="E3298" s="269" t="e">
        <f>IF('Unit Types - Emission Rates'!#REF!="","",'Unit Types - Emission Rates'!#REF!)</f>
        <v>#REF!</v>
      </c>
      <c r="F3298" s="269" t="e">
        <f>IF('Unit Types - Emission Rates'!#REF!="","",'Unit Types - Emission Rates'!#REF!)</f>
        <v>#REF!</v>
      </c>
      <c r="G3298" s="261"/>
      <c r="H3298" s="262"/>
      <c r="I3298" s="259"/>
    </row>
    <row r="3299" spans="1:9" x14ac:dyDescent="0.2">
      <c r="A3299" s="265" t="s">
        <v>433</v>
      </c>
      <c r="B3299" s="269" t="e">
        <f>IF('Unit Types - Emission Rates'!#REF!=0,"",'Unit Types - Emission Rates'!#REF!)</f>
        <v>#REF!</v>
      </c>
      <c r="C3299" s="269" t="e">
        <f>IF('Unit Types - Emission Rates'!#REF!=0,"",'Unit Types - Emission Rates'!#REF!)</f>
        <v>#REF!</v>
      </c>
      <c r="D3299" s="269" t="e">
        <f>IF('Unit Types - Emission Rates'!#REF!=0,"",'Unit Types - Emission Rates'!#REF!)</f>
        <v>#REF!</v>
      </c>
      <c r="E3299" s="269" t="e">
        <f>IF('Unit Types - Emission Rates'!#REF!="","",'Unit Types - Emission Rates'!#REF!)</f>
        <v>#REF!</v>
      </c>
      <c r="F3299" s="269" t="e">
        <f>IF('Unit Types - Emission Rates'!#REF!="","",'Unit Types - Emission Rates'!#REF!)</f>
        <v>#REF!</v>
      </c>
      <c r="G3299" s="261"/>
      <c r="H3299" s="262"/>
      <c r="I3299" s="259"/>
    </row>
    <row r="3300" spans="1:9" x14ac:dyDescent="0.2">
      <c r="A3300" s="265" t="s">
        <v>433</v>
      </c>
      <c r="B3300" s="269" t="e">
        <f>IF('Unit Types - Emission Rates'!#REF!=0,"",'Unit Types - Emission Rates'!#REF!)</f>
        <v>#REF!</v>
      </c>
      <c r="C3300" s="269" t="e">
        <f>IF('Unit Types - Emission Rates'!#REF!=0,"",'Unit Types - Emission Rates'!#REF!)</f>
        <v>#REF!</v>
      </c>
      <c r="D3300" s="269" t="e">
        <f>IF('Unit Types - Emission Rates'!#REF!=0,"",'Unit Types - Emission Rates'!#REF!)</f>
        <v>#REF!</v>
      </c>
      <c r="E3300" s="269" t="e">
        <f>IF('Unit Types - Emission Rates'!#REF!="","",'Unit Types - Emission Rates'!#REF!)</f>
        <v>#REF!</v>
      </c>
      <c r="F3300" s="269" t="e">
        <f>IF('Unit Types - Emission Rates'!#REF!="","",'Unit Types - Emission Rates'!#REF!)</f>
        <v>#REF!</v>
      </c>
      <c r="G3300" s="261"/>
      <c r="H3300" s="262"/>
      <c r="I3300" s="259"/>
    </row>
    <row r="3301" spans="1:9" x14ac:dyDescent="0.2">
      <c r="A3301" s="265" t="s">
        <v>433</v>
      </c>
      <c r="B3301" s="269" t="e">
        <f>IF('Unit Types - Emission Rates'!#REF!=0,"",'Unit Types - Emission Rates'!#REF!)</f>
        <v>#REF!</v>
      </c>
      <c r="C3301" s="269" t="e">
        <f>IF('Unit Types - Emission Rates'!#REF!=0,"",'Unit Types - Emission Rates'!#REF!)</f>
        <v>#REF!</v>
      </c>
      <c r="D3301" s="269" t="e">
        <f>IF('Unit Types - Emission Rates'!#REF!=0,"",'Unit Types - Emission Rates'!#REF!)</f>
        <v>#REF!</v>
      </c>
      <c r="E3301" s="269" t="e">
        <f>IF('Unit Types - Emission Rates'!#REF!="","",'Unit Types - Emission Rates'!#REF!)</f>
        <v>#REF!</v>
      </c>
      <c r="F3301" s="269" t="e">
        <f>IF('Unit Types - Emission Rates'!#REF!="","",'Unit Types - Emission Rates'!#REF!)</f>
        <v>#REF!</v>
      </c>
      <c r="G3301" s="261"/>
      <c r="H3301" s="262"/>
      <c r="I3301" s="259"/>
    </row>
    <row r="3302" spans="1:9" x14ac:dyDescent="0.2">
      <c r="A3302" s="265" t="s">
        <v>433</v>
      </c>
      <c r="B3302" s="269" t="e">
        <f>IF('Unit Types - Emission Rates'!#REF!=0,"",'Unit Types - Emission Rates'!#REF!)</f>
        <v>#REF!</v>
      </c>
      <c r="C3302" s="269" t="e">
        <f>IF('Unit Types - Emission Rates'!#REF!=0,"",'Unit Types - Emission Rates'!#REF!)</f>
        <v>#REF!</v>
      </c>
      <c r="D3302" s="269" t="e">
        <f>IF('Unit Types - Emission Rates'!#REF!=0,"",'Unit Types - Emission Rates'!#REF!)</f>
        <v>#REF!</v>
      </c>
      <c r="E3302" s="269" t="e">
        <f>IF('Unit Types - Emission Rates'!#REF!="","",'Unit Types - Emission Rates'!#REF!)</f>
        <v>#REF!</v>
      </c>
      <c r="F3302" s="269" t="e">
        <f>IF('Unit Types - Emission Rates'!#REF!="","",'Unit Types - Emission Rates'!#REF!)</f>
        <v>#REF!</v>
      </c>
      <c r="G3302" s="261"/>
      <c r="H3302" s="262"/>
      <c r="I3302" s="259"/>
    </row>
    <row r="3303" spans="1:9" x14ac:dyDescent="0.2">
      <c r="A3303" s="265" t="s">
        <v>433</v>
      </c>
      <c r="B3303" s="269" t="e">
        <f>IF('Unit Types - Emission Rates'!#REF!=0,"",'Unit Types - Emission Rates'!#REF!)</f>
        <v>#REF!</v>
      </c>
      <c r="C3303" s="269" t="e">
        <f>IF('Unit Types - Emission Rates'!#REF!=0,"",'Unit Types - Emission Rates'!#REF!)</f>
        <v>#REF!</v>
      </c>
      <c r="D3303" s="269" t="e">
        <f>IF('Unit Types - Emission Rates'!#REF!=0,"",'Unit Types - Emission Rates'!#REF!)</f>
        <v>#REF!</v>
      </c>
      <c r="E3303" s="269" t="e">
        <f>IF('Unit Types - Emission Rates'!#REF!="","",'Unit Types - Emission Rates'!#REF!)</f>
        <v>#REF!</v>
      </c>
      <c r="F3303" s="269" t="e">
        <f>IF('Unit Types - Emission Rates'!#REF!="","",'Unit Types - Emission Rates'!#REF!)</f>
        <v>#REF!</v>
      </c>
      <c r="G3303" s="261"/>
      <c r="H3303" s="262"/>
      <c r="I3303" s="259"/>
    </row>
    <row r="3304" spans="1:9" x14ac:dyDescent="0.2">
      <c r="A3304" s="265" t="s">
        <v>433</v>
      </c>
      <c r="B3304" s="269" t="e">
        <f>IF('Unit Types - Emission Rates'!#REF!=0,"",'Unit Types - Emission Rates'!#REF!)</f>
        <v>#REF!</v>
      </c>
      <c r="C3304" s="269" t="e">
        <f>IF('Unit Types - Emission Rates'!#REF!=0,"",'Unit Types - Emission Rates'!#REF!)</f>
        <v>#REF!</v>
      </c>
      <c r="D3304" s="269" t="e">
        <f>IF('Unit Types - Emission Rates'!#REF!=0,"",'Unit Types - Emission Rates'!#REF!)</f>
        <v>#REF!</v>
      </c>
      <c r="E3304" s="269" t="e">
        <f>IF('Unit Types - Emission Rates'!#REF!="","",'Unit Types - Emission Rates'!#REF!)</f>
        <v>#REF!</v>
      </c>
      <c r="F3304" s="269" t="e">
        <f>IF('Unit Types - Emission Rates'!#REF!="","",'Unit Types - Emission Rates'!#REF!)</f>
        <v>#REF!</v>
      </c>
      <c r="G3304" s="261"/>
      <c r="H3304" s="262"/>
      <c r="I3304" s="259"/>
    </row>
    <row r="3305" spans="1:9" x14ac:dyDescent="0.2">
      <c r="A3305" s="265" t="s">
        <v>433</v>
      </c>
      <c r="B3305" s="269" t="e">
        <f>IF('Unit Types - Emission Rates'!#REF!=0,"",'Unit Types - Emission Rates'!#REF!)</f>
        <v>#REF!</v>
      </c>
      <c r="C3305" s="269" t="e">
        <f>IF('Unit Types - Emission Rates'!#REF!=0,"",'Unit Types - Emission Rates'!#REF!)</f>
        <v>#REF!</v>
      </c>
      <c r="D3305" s="269" t="e">
        <f>IF('Unit Types - Emission Rates'!#REF!=0,"",'Unit Types - Emission Rates'!#REF!)</f>
        <v>#REF!</v>
      </c>
      <c r="E3305" s="269" t="e">
        <f>IF('Unit Types - Emission Rates'!#REF!="","",'Unit Types - Emission Rates'!#REF!)</f>
        <v>#REF!</v>
      </c>
      <c r="F3305" s="269" t="e">
        <f>IF('Unit Types - Emission Rates'!#REF!="","",'Unit Types - Emission Rates'!#REF!)</f>
        <v>#REF!</v>
      </c>
      <c r="G3305" s="261"/>
      <c r="H3305" s="262"/>
      <c r="I3305" s="259"/>
    </row>
    <row r="3306" spans="1:9" x14ac:dyDescent="0.2">
      <c r="A3306" s="265" t="s">
        <v>433</v>
      </c>
      <c r="B3306" s="269" t="e">
        <f>IF('Unit Types - Emission Rates'!#REF!=0,"",'Unit Types - Emission Rates'!#REF!)</f>
        <v>#REF!</v>
      </c>
      <c r="C3306" s="269" t="e">
        <f>IF('Unit Types - Emission Rates'!#REF!=0,"",'Unit Types - Emission Rates'!#REF!)</f>
        <v>#REF!</v>
      </c>
      <c r="D3306" s="269" t="e">
        <f>IF('Unit Types - Emission Rates'!#REF!=0,"",'Unit Types - Emission Rates'!#REF!)</f>
        <v>#REF!</v>
      </c>
      <c r="E3306" s="269" t="e">
        <f>IF('Unit Types - Emission Rates'!#REF!="","",'Unit Types - Emission Rates'!#REF!)</f>
        <v>#REF!</v>
      </c>
      <c r="F3306" s="269" t="e">
        <f>IF('Unit Types - Emission Rates'!#REF!="","",'Unit Types - Emission Rates'!#REF!)</f>
        <v>#REF!</v>
      </c>
      <c r="G3306" s="261"/>
      <c r="H3306" s="262"/>
      <c r="I3306" s="259"/>
    </row>
    <row r="3307" spans="1:9" x14ac:dyDescent="0.2">
      <c r="A3307" s="265" t="s">
        <v>433</v>
      </c>
      <c r="B3307" s="269" t="e">
        <f>IF('Unit Types - Emission Rates'!#REF!=0,"",'Unit Types - Emission Rates'!#REF!)</f>
        <v>#REF!</v>
      </c>
      <c r="C3307" s="269" t="e">
        <f>IF('Unit Types - Emission Rates'!#REF!=0,"",'Unit Types - Emission Rates'!#REF!)</f>
        <v>#REF!</v>
      </c>
      <c r="D3307" s="269" t="e">
        <f>IF('Unit Types - Emission Rates'!#REF!=0,"",'Unit Types - Emission Rates'!#REF!)</f>
        <v>#REF!</v>
      </c>
      <c r="E3307" s="269" t="e">
        <f>IF('Unit Types - Emission Rates'!#REF!="","",'Unit Types - Emission Rates'!#REF!)</f>
        <v>#REF!</v>
      </c>
      <c r="F3307" s="269" t="e">
        <f>IF('Unit Types - Emission Rates'!#REF!="","",'Unit Types - Emission Rates'!#REF!)</f>
        <v>#REF!</v>
      </c>
      <c r="G3307" s="261"/>
      <c r="H3307" s="262"/>
      <c r="I3307" s="259"/>
    </row>
    <row r="3308" spans="1:9" x14ac:dyDescent="0.2">
      <c r="A3308" s="265" t="s">
        <v>433</v>
      </c>
      <c r="B3308" s="269" t="e">
        <f>IF('Unit Types - Emission Rates'!#REF!=0,"",'Unit Types - Emission Rates'!#REF!)</f>
        <v>#REF!</v>
      </c>
      <c r="C3308" s="269" t="e">
        <f>IF('Unit Types - Emission Rates'!#REF!=0,"",'Unit Types - Emission Rates'!#REF!)</f>
        <v>#REF!</v>
      </c>
      <c r="D3308" s="269" t="e">
        <f>IF('Unit Types - Emission Rates'!#REF!=0,"",'Unit Types - Emission Rates'!#REF!)</f>
        <v>#REF!</v>
      </c>
      <c r="E3308" s="269" t="e">
        <f>IF('Unit Types - Emission Rates'!#REF!="","",'Unit Types - Emission Rates'!#REF!)</f>
        <v>#REF!</v>
      </c>
      <c r="F3308" s="269" t="e">
        <f>IF('Unit Types - Emission Rates'!#REF!="","",'Unit Types - Emission Rates'!#REF!)</f>
        <v>#REF!</v>
      </c>
      <c r="G3308" s="261"/>
      <c r="H3308" s="262"/>
      <c r="I3308" s="259"/>
    </row>
    <row r="3309" spans="1:9" x14ac:dyDescent="0.2">
      <c r="A3309" s="265" t="s">
        <v>433</v>
      </c>
      <c r="B3309" s="269" t="e">
        <f>IF('Unit Types - Emission Rates'!#REF!=0,"",'Unit Types - Emission Rates'!#REF!)</f>
        <v>#REF!</v>
      </c>
      <c r="C3309" s="269" t="e">
        <f>IF('Unit Types - Emission Rates'!#REF!=0,"",'Unit Types - Emission Rates'!#REF!)</f>
        <v>#REF!</v>
      </c>
      <c r="D3309" s="269" t="e">
        <f>IF('Unit Types - Emission Rates'!#REF!=0,"",'Unit Types - Emission Rates'!#REF!)</f>
        <v>#REF!</v>
      </c>
      <c r="E3309" s="269" t="e">
        <f>IF('Unit Types - Emission Rates'!#REF!="","",'Unit Types - Emission Rates'!#REF!)</f>
        <v>#REF!</v>
      </c>
      <c r="F3309" s="269" t="e">
        <f>IF('Unit Types - Emission Rates'!#REF!="","",'Unit Types - Emission Rates'!#REF!)</f>
        <v>#REF!</v>
      </c>
      <c r="G3309" s="261"/>
      <c r="H3309" s="262"/>
      <c r="I3309" s="259"/>
    </row>
    <row r="3310" spans="1:9" x14ac:dyDescent="0.2">
      <c r="A3310" s="265" t="s">
        <v>433</v>
      </c>
      <c r="B3310" s="269" t="e">
        <f>IF('Unit Types - Emission Rates'!#REF!=0,"",'Unit Types - Emission Rates'!#REF!)</f>
        <v>#REF!</v>
      </c>
      <c r="C3310" s="269" t="e">
        <f>IF('Unit Types - Emission Rates'!#REF!=0,"",'Unit Types - Emission Rates'!#REF!)</f>
        <v>#REF!</v>
      </c>
      <c r="D3310" s="269" t="e">
        <f>IF('Unit Types - Emission Rates'!#REF!=0,"",'Unit Types - Emission Rates'!#REF!)</f>
        <v>#REF!</v>
      </c>
      <c r="E3310" s="269" t="e">
        <f>IF('Unit Types - Emission Rates'!#REF!="","",'Unit Types - Emission Rates'!#REF!)</f>
        <v>#REF!</v>
      </c>
      <c r="F3310" s="269" t="e">
        <f>IF('Unit Types - Emission Rates'!#REF!="","",'Unit Types - Emission Rates'!#REF!)</f>
        <v>#REF!</v>
      </c>
      <c r="G3310" s="261"/>
      <c r="H3310" s="262"/>
      <c r="I3310" s="259"/>
    </row>
    <row r="3311" spans="1:9" x14ac:dyDescent="0.2">
      <c r="A3311" s="265" t="s">
        <v>433</v>
      </c>
      <c r="B3311" s="269" t="e">
        <f>IF('Unit Types - Emission Rates'!#REF!=0,"",'Unit Types - Emission Rates'!#REF!)</f>
        <v>#REF!</v>
      </c>
      <c r="C3311" s="269" t="e">
        <f>IF('Unit Types - Emission Rates'!#REF!=0,"",'Unit Types - Emission Rates'!#REF!)</f>
        <v>#REF!</v>
      </c>
      <c r="D3311" s="269" t="e">
        <f>IF('Unit Types - Emission Rates'!#REF!=0,"",'Unit Types - Emission Rates'!#REF!)</f>
        <v>#REF!</v>
      </c>
      <c r="E3311" s="269" t="e">
        <f>IF('Unit Types - Emission Rates'!#REF!="","",'Unit Types - Emission Rates'!#REF!)</f>
        <v>#REF!</v>
      </c>
      <c r="F3311" s="269" t="e">
        <f>IF('Unit Types - Emission Rates'!#REF!="","",'Unit Types - Emission Rates'!#REF!)</f>
        <v>#REF!</v>
      </c>
      <c r="G3311" s="261"/>
      <c r="H3311" s="262"/>
      <c r="I3311" s="259"/>
    </row>
    <row r="3312" spans="1:9" x14ac:dyDescent="0.2">
      <c r="A3312" s="265" t="s">
        <v>433</v>
      </c>
      <c r="B3312" s="269" t="e">
        <f>IF('Unit Types - Emission Rates'!#REF!=0,"",'Unit Types - Emission Rates'!#REF!)</f>
        <v>#REF!</v>
      </c>
      <c r="C3312" s="269" t="e">
        <f>IF('Unit Types - Emission Rates'!#REF!=0,"",'Unit Types - Emission Rates'!#REF!)</f>
        <v>#REF!</v>
      </c>
      <c r="D3312" s="269" t="e">
        <f>IF('Unit Types - Emission Rates'!#REF!=0,"",'Unit Types - Emission Rates'!#REF!)</f>
        <v>#REF!</v>
      </c>
      <c r="E3312" s="269" t="e">
        <f>IF('Unit Types - Emission Rates'!#REF!="","",'Unit Types - Emission Rates'!#REF!)</f>
        <v>#REF!</v>
      </c>
      <c r="F3312" s="269" t="e">
        <f>IF('Unit Types - Emission Rates'!#REF!="","",'Unit Types - Emission Rates'!#REF!)</f>
        <v>#REF!</v>
      </c>
      <c r="G3312" s="261"/>
      <c r="H3312" s="262"/>
      <c r="I3312" s="259"/>
    </row>
    <row r="3313" spans="1:9" x14ac:dyDescent="0.2">
      <c r="A3313" s="265" t="s">
        <v>433</v>
      </c>
      <c r="B3313" s="269" t="e">
        <f>IF('Unit Types - Emission Rates'!#REF!=0,"",'Unit Types - Emission Rates'!#REF!)</f>
        <v>#REF!</v>
      </c>
      <c r="C3313" s="269" t="e">
        <f>IF('Unit Types - Emission Rates'!#REF!=0,"",'Unit Types - Emission Rates'!#REF!)</f>
        <v>#REF!</v>
      </c>
      <c r="D3313" s="269" t="e">
        <f>IF('Unit Types - Emission Rates'!#REF!=0,"",'Unit Types - Emission Rates'!#REF!)</f>
        <v>#REF!</v>
      </c>
      <c r="E3313" s="269" t="e">
        <f>IF('Unit Types - Emission Rates'!#REF!="","",'Unit Types - Emission Rates'!#REF!)</f>
        <v>#REF!</v>
      </c>
      <c r="F3313" s="269" t="e">
        <f>IF('Unit Types - Emission Rates'!#REF!="","",'Unit Types - Emission Rates'!#REF!)</f>
        <v>#REF!</v>
      </c>
      <c r="G3313" s="261"/>
      <c r="H3313" s="262"/>
      <c r="I3313" s="259"/>
    </row>
    <row r="3314" spans="1:9" x14ac:dyDescent="0.2">
      <c r="A3314" s="265" t="s">
        <v>433</v>
      </c>
      <c r="B3314" s="269" t="e">
        <f>IF('Unit Types - Emission Rates'!#REF!=0,"",'Unit Types - Emission Rates'!#REF!)</f>
        <v>#REF!</v>
      </c>
      <c r="C3314" s="269" t="e">
        <f>IF('Unit Types - Emission Rates'!#REF!=0,"",'Unit Types - Emission Rates'!#REF!)</f>
        <v>#REF!</v>
      </c>
      <c r="D3314" s="269" t="e">
        <f>IF('Unit Types - Emission Rates'!#REF!=0,"",'Unit Types - Emission Rates'!#REF!)</f>
        <v>#REF!</v>
      </c>
      <c r="E3314" s="269" t="e">
        <f>IF('Unit Types - Emission Rates'!#REF!="","",'Unit Types - Emission Rates'!#REF!)</f>
        <v>#REF!</v>
      </c>
      <c r="F3314" s="269" t="e">
        <f>IF('Unit Types - Emission Rates'!#REF!="","",'Unit Types - Emission Rates'!#REF!)</f>
        <v>#REF!</v>
      </c>
      <c r="G3314" s="261"/>
      <c r="H3314" s="262"/>
      <c r="I3314" s="259"/>
    </row>
    <row r="3315" spans="1:9" x14ac:dyDescent="0.2">
      <c r="A3315" s="265" t="s">
        <v>433</v>
      </c>
      <c r="B3315" s="269" t="e">
        <f>IF('Unit Types - Emission Rates'!#REF!=0,"",'Unit Types - Emission Rates'!#REF!)</f>
        <v>#REF!</v>
      </c>
      <c r="C3315" s="269" t="e">
        <f>IF('Unit Types - Emission Rates'!#REF!=0,"",'Unit Types - Emission Rates'!#REF!)</f>
        <v>#REF!</v>
      </c>
      <c r="D3315" s="269" t="e">
        <f>IF('Unit Types - Emission Rates'!#REF!=0,"",'Unit Types - Emission Rates'!#REF!)</f>
        <v>#REF!</v>
      </c>
      <c r="E3315" s="269" t="e">
        <f>IF('Unit Types - Emission Rates'!#REF!="","",'Unit Types - Emission Rates'!#REF!)</f>
        <v>#REF!</v>
      </c>
      <c r="F3315" s="269" t="e">
        <f>IF('Unit Types - Emission Rates'!#REF!="","",'Unit Types - Emission Rates'!#REF!)</f>
        <v>#REF!</v>
      </c>
      <c r="G3315" s="261"/>
      <c r="H3315" s="262"/>
      <c r="I3315" s="259"/>
    </row>
    <row r="3316" spans="1:9" x14ac:dyDescent="0.2">
      <c r="A3316" s="265" t="s">
        <v>433</v>
      </c>
      <c r="B3316" s="269" t="e">
        <f>IF('Unit Types - Emission Rates'!#REF!=0,"",'Unit Types - Emission Rates'!#REF!)</f>
        <v>#REF!</v>
      </c>
      <c r="C3316" s="269" t="e">
        <f>IF('Unit Types - Emission Rates'!#REF!=0,"",'Unit Types - Emission Rates'!#REF!)</f>
        <v>#REF!</v>
      </c>
      <c r="D3316" s="269" t="e">
        <f>IF('Unit Types - Emission Rates'!#REF!=0,"",'Unit Types - Emission Rates'!#REF!)</f>
        <v>#REF!</v>
      </c>
      <c r="E3316" s="269" t="e">
        <f>IF('Unit Types - Emission Rates'!#REF!="","",'Unit Types - Emission Rates'!#REF!)</f>
        <v>#REF!</v>
      </c>
      <c r="F3316" s="269" t="e">
        <f>IF('Unit Types - Emission Rates'!#REF!="","",'Unit Types - Emission Rates'!#REF!)</f>
        <v>#REF!</v>
      </c>
      <c r="G3316" s="261"/>
      <c r="H3316" s="262"/>
      <c r="I3316" s="259"/>
    </row>
    <row r="3317" spans="1:9" x14ac:dyDescent="0.2">
      <c r="A3317" s="265" t="s">
        <v>433</v>
      </c>
      <c r="B3317" s="269" t="e">
        <f>IF('Unit Types - Emission Rates'!#REF!=0,"",'Unit Types - Emission Rates'!#REF!)</f>
        <v>#REF!</v>
      </c>
      <c r="C3317" s="269" t="e">
        <f>IF('Unit Types - Emission Rates'!#REF!=0,"",'Unit Types - Emission Rates'!#REF!)</f>
        <v>#REF!</v>
      </c>
      <c r="D3317" s="269" t="e">
        <f>IF('Unit Types - Emission Rates'!#REF!=0,"",'Unit Types - Emission Rates'!#REF!)</f>
        <v>#REF!</v>
      </c>
      <c r="E3317" s="269" t="e">
        <f>IF('Unit Types - Emission Rates'!#REF!="","",'Unit Types - Emission Rates'!#REF!)</f>
        <v>#REF!</v>
      </c>
      <c r="F3317" s="269" t="e">
        <f>IF('Unit Types - Emission Rates'!#REF!="","",'Unit Types - Emission Rates'!#REF!)</f>
        <v>#REF!</v>
      </c>
      <c r="G3317" s="261"/>
      <c r="H3317" s="262"/>
      <c r="I3317" s="259"/>
    </row>
    <row r="3318" spans="1:9" x14ac:dyDescent="0.2">
      <c r="A3318" s="265" t="s">
        <v>433</v>
      </c>
      <c r="B3318" s="269" t="e">
        <f>IF('Unit Types - Emission Rates'!#REF!=0,"",'Unit Types - Emission Rates'!#REF!)</f>
        <v>#REF!</v>
      </c>
      <c r="C3318" s="269" t="e">
        <f>IF('Unit Types - Emission Rates'!#REF!=0,"",'Unit Types - Emission Rates'!#REF!)</f>
        <v>#REF!</v>
      </c>
      <c r="D3318" s="269" t="e">
        <f>IF('Unit Types - Emission Rates'!#REF!=0,"",'Unit Types - Emission Rates'!#REF!)</f>
        <v>#REF!</v>
      </c>
      <c r="E3318" s="269" t="e">
        <f>IF('Unit Types - Emission Rates'!#REF!="","",'Unit Types - Emission Rates'!#REF!)</f>
        <v>#REF!</v>
      </c>
      <c r="F3318" s="269" t="e">
        <f>IF('Unit Types - Emission Rates'!#REF!="","",'Unit Types - Emission Rates'!#REF!)</f>
        <v>#REF!</v>
      </c>
      <c r="G3318" s="261"/>
      <c r="H3318" s="262"/>
      <c r="I3318" s="259"/>
    </row>
    <row r="3319" spans="1:9" x14ac:dyDescent="0.2">
      <c r="A3319" s="265" t="s">
        <v>433</v>
      </c>
      <c r="B3319" s="269" t="e">
        <f>IF('Unit Types - Emission Rates'!#REF!=0,"",'Unit Types - Emission Rates'!#REF!)</f>
        <v>#REF!</v>
      </c>
      <c r="C3319" s="269" t="e">
        <f>IF('Unit Types - Emission Rates'!#REF!=0,"",'Unit Types - Emission Rates'!#REF!)</f>
        <v>#REF!</v>
      </c>
      <c r="D3319" s="269" t="e">
        <f>IF('Unit Types - Emission Rates'!#REF!=0,"",'Unit Types - Emission Rates'!#REF!)</f>
        <v>#REF!</v>
      </c>
      <c r="E3319" s="269" t="e">
        <f>IF('Unit Types - Emission Rates'!#REF!="","",'Unit Types - Emission Rates'!#REF!)</f>
        <v>#REF!</v>
      </c>
      <c r="F3319" s="269" t="e">
        <f>IF('Unit Types - Emission Rates'!#REF!="","",'Unit Types - Emission Rates'!#REF!)</f>
        <v>#REF!</v>
      </c>
      <c r="G3319" s="261"/>
      <c r="H3319" s="262"/>
      <c r="I3319" s="259"/>
    </row>
    <row r="3320" spans="1:9" x14ac:dyDescent="0.2">
      <c r="A3320" s="265" t="s">
        <v>433</v>
      </c>
      <c r="B3320" s="269" t="e">
        <f>IF('Unit Types - Emission Rates'!#REF!=0,"",'Unit Types - Emission Rates'!#REF!)</f>
        <v>#REF!</v>
      </c>
      <c r="C3320" s="269" t="e">
        <f>IF('Unit Types - Emission Rates'!#REF!=0,"",'Unit Types - Emission Rates'!#REF!)</f>
        <v>#REF!</v>
      </c>
      <c r="D3320" s="269" t="e">
        <f>IF('Unit Types - Emission Rates'!#REF!=0,"",'Unit Types - Emission Rates'!#REF!)</f>
        <v>#REF!</v>
      </c>
      <c r="E3320" s="269" t="e">
        <f>IF('Unit Types - Emission Rates'!#REF!="","",'Unit Types - Emission Rates'!#REF!)</f>
        <v>#REF!</v>
      </c>
      <c r="F3320" s="269" t="e">
        <f>IF('Unit Types - Emission Rates'!#REF!="","",'Unit Types - Emission Rates'!#REF!)</f>
        <v>#REF!</v>
      </c>
      <c r="G3320" s="261"/>
      <c r="H3320" s="262"/>
      <c r="I3320" s="259"/>
    </row>
    <row r="3321" spans="1:9" x14ac:dyDescent="0.2">
      <c r="A3321" s="265" t="s">
        <v>433</v>
      </c>
      <c r="B3321" s="269" t="e">
        <f>IF('Unit Types - Emission Rates'!#REF!=0,"",'Unit Types - Emission Rates'!#REF!)</f>
        <v>#REF!</v>
      </c>
      <c r="C3321" s="269" t="e">
        <f>IF('Unit Types - Emission Rates'!#REF!=0,"",'Unit Types - Emission Rates'!#REF!)</f>
        <v>#REF!</v>
      </c>
      <c r="D3321" s="269" t="e">
        <f>IF('Unit Types - Emission Rates'!#REF!=0,"",'Unit Types - Emission Rates'!#REF!)</f>
        <v>#REF!</v>
      </c>
      <c r="E3321" s="269" t="e">
        <f>IF('Unit Types - Emission Rates'!#REF!="","",'Unit Types - Emission Rates'!#REF!)</f>
        <v>#REF!</v>
      </c>
      <c r="F3321" s="269" t="e">
        <f>IF('Unit Types - Emission Rates'!#REF!="","",'Unit Types - Emission Rates'!#REF!)</f>
        <v>#REF!</v>
      </c>
      <c r="G3321" s="261"/>
      <c r="H3321" s="262"/>
      <c r="I3321" s="259"/>
    </row>
    <row r="3322" spans="1:9" x14ac:dyDescent="0.2">
      <c r="A3322" s="265" t="s">
        <v>433</v>
      </c>
      <c r="B3322" s="269" t="e">
        <f>IF('Unit Types - Emission Rates'!#REF!=0,"",'Unit Types - Emission Rates'!#REF!)</f>
        <v>#REF!</v>
      </c>
      <c r="C3322" s="269" t="e">
        <f>IF('Unit Types - Emission Rates'!#REF!=0,"",'Unit Types - Emission Rates'!#REF!)</f>
        <v>#REF!</v>
      </c>
      <c r="D3322" s="269" t="e">
        <f>IF('Unit Types - Emission Rates'!#REF!=0,"",'Unit Types - Emission Rates'!#REF!)</f>
        <v>#REF!</v>
      </c>
      <c r="E3322" s="269" t="e">
        <f>IF('Unit Types - Emission Rates'!#REF!="","",'Unit Types - Emission Rates'!#REF!)</f>
        <v>#REF!</v>
      </c>
      <c r="F3322" s="269" t="e">
        <f>IF('Unit Types - Emission Rates'!#REF!="","",'Unit Types - Emission Rates'!#REF!)</f>
        <v>#REF!</v>
      </c>
      <c r="G3322" s="261"/>
      <c r="H3322" s="262"/>
      <c r="I3322" s="259"/>
    </row>
    <row r="3323" spans="1:9" x14ac:dyDescent="0.2">
      <c r="A3323" s="265" t="s">
        <v>433</v>
      </c>
      <c r="B3323" s="269" t="e">
        <f>IF('Unit Types - Emission Rates'!#REF!=0,"",'Unit Types - Emission Rates'!#REF!)</f>
        <v>#REF!</v>
      </c>
      <c r="C3323" s="269" t="e">
        <f>IF('Unit Types - Emission Rates'!#REF!=0,"",'Unit Types - Emission Rates'!#REF!)</f>
        <v>#REF!</v>
      </c>
      <c r="D3323" s="269" t="e">
        <f>IF('Unit Types - Emission Rates'!#REF!=0,"",'Unit Types - Emission Rates'!#REF!)</f>
        <v>#REF!</v>
      </c>
      <c r="E3323" s="269" t="e">
        <f>IF('Unit Types - Emission Rates'!#REF!="","",'Unit Types - Emission Rates'!#REF!)</f>
        <v>#REF!</v>
      </c>
      <c r="F3323" s="269" t="e">
        <f>IF('Unit Types - Emission Rates'!#REF!="","",'Unit Types - Emission Rates'!#REF!)</f>
        <v>#REF!</v>
      </c>
      <c r="G3323" s="261"/>
      <c r="H3323" s="262"/>
      <c r="I3323" s="259"/>
    </row>
    <row r="3324" spans="1:9" x14ac:dyDescent="0.2">
      <c r="A3324" s="265" t="s">
        <v>433</v>
      </c>
      <c r="B3324" s="269" t="e">
        <f>IF('Unit Types - Emission Rates'!#REF!=0,"",'Unit Types - Emission Rates'!#REF!)</f>
        <v>#REF!</v>
      </c>
      <c r="C3324" s="269" t="e">
        <f>IF('Unit Types - Emission Rates'!#REF!=0,"",'Unit Types - Emission Rates'!#REF!)</f>
        <v>#REF!</v>
      </c>
      <c r="D3324" s="269" t="e">
        <f>IF('Unit Types - Emission Rates'!#REF!=0,"",'Unit Types - Emission Rates'!#REF!)</f>
        <v>#REF!</v>
      </c>
      <c r="E3324" s="269" t="e">
        <f>IF('Unit Types - Emission Rates'!#REF!="","",'Unit Types - Emission Rates'!#REF!)</f>
        <v>#REF!</v>
      </c>
      <c r="F3324" s="269" t="e">
        <f>IF('Unit Types - Emission Rates'!#REF!="","",'Unit Types - Emission Rates'!#REF!)</f>
        <v>#REF!</v>
      </c>
      <c r="G3324" s="261"/>
      <c r="H3324" s="262"/>
      <c r="I3324" s="259"/>
    </row>
    <row r="3325" spans="1:9" x14ac:dyDescent="0.2">
      <c r="A3325" s="265" t="s">
        <v>433</v>
      </c>
      <c r="B3325" s="269" t="e">
        <f>IF('Unit Types - Emission Rates'!#REF!=0,"",'Unit Types - Emission Rates'!#REF!)</f>
        <v>#REF!</v>
      </c>
      <c r="C3325" s="269" t="e">
        <f>IF('Unit Types - Emission Rates'!#REF!=0,"",'Unit Types - Emission Rates'!#REF!)</f>
        <v>#REF!</v>
      </c>
      <c r="D3325" s="269" t="e">
        <f>IF('Unit Types - Emission Rates'!#REF!=0,"",'Unit Types - Emission Rates'!#REF!)</f>
        <v>#REF!</v>
      </c>
      <c r="E3325" s="269" t="e">
        <f>IF('Unit Types - Emission Rates'!#REF!="","",'Unit Types - Emission Rates'!#REF!)</f>
        <v>#REF!</v>
      </c>
      <c r="F3325" s="269" t="e">
        <f>IF('Unit Types - Emission Rates'!#REF!="","",'Unit Types - Emission Rates'!#REF!)</f>
        <v>#REF!</v>
      </c>
      <c r="G3325" s="261"/>
      <c r="H3325" s="262"/>
      <c r="I3325" s="259"/>
    </row>
    <row r="3326" spans="1:9" x14ac:dyDescent="0.2">
      <c r="A3326" s="265" t="s">
        <v>433</v>
      </c>
      <c r="B3326" s="269" t="e">
        <f>IF('Unit Types - Emission Rates'!#REF!=0,"",'Unit Types - Emission Rates'!#REF!)</f>
        <v>#REF!</v>
      </c>
      <c r="C3326" s="269" t="e">
        <f>IF('Unit Types - Emission Rates'!#REF!=0,"",'Unit Types - Emission Rates'!#REF!)</f>
        <v>#REF!</v>
      </c>
      <c r="D3326" s="269" t="e">
        <f>IF('Unit Types - Emission Rates'!#REF!=0,"",'Unit Types - Emission Rates'!#REF!)</f>
        <v>#REF!</v>
      </c>
      <c r="E3326" s="269" t="e">
        <f>IF('Unit Types - Emission Rates'!#REF!="","",'Unit Types - Emission Rates'!#REF!)</f>
        <v>#REF!</v>
      </c>
      <c r="F3326" s="269" t="e">
        <f>IF('Unit Types - Emission Rates'!#REF!="","",'Unit Types - Emission Rates'!#REF!)</f>
        <v>#REF!</v>
      </c>
      <c r="G3326" s="261"/>
      <c r="H3326" s="262"/>
      <c r="I3326" s="259"/>
    </row>
    <row r="3327" spans="1:9" x14ac:dyDescent="0.2">
      <c r="A3327" s="265" t="s">
        <v>433</v>
      </c>
      <c r="B3327" s="269" t="e">
        <f>IF('Unit Types - Emission Rates'!#REF!=0,"",'Unit Types - Emission Rates'!#REF!)</f>
        <v>#REF!</v>
      </c>
      <c r="C3327" s="269" t="e">
        <f>IF('Unit Types - Emission Rates'!#REF!=0,"",'Unit Types - Emission Rates'!#REF!)</f>
        <v>#REF!</v>
      </c>
      <c r="D3327" s="269" t="e">
        <f>IF('Unit Types - Emission Rates'!#REF!=0,"",'Unit Types - Emission Rates'!#REF!)</f>
        <v>#REF!</v>
      </c>
      <c r="E3327" s="269" t="e">
        <f>IF('Unit Types - Emission Rates'!#REF!="","",'Unit Types - Emission Rates'!#REF!)</f>
        <v>#REF!</v>
      </c>
      <c r="F3327" s="269" t="e">
        <f>IF('Unit Types - Emission Rates'!#REF!="","",'Unit Types - Emission Rates'!#REF!)</f>
        <v>#REF!</v>
      </c>
      <c r="G3327" s="261"/>
      <c r="H3327" s="262"/>
      <c r="I3327" s="259"/>
    </row>
    <row r="3328" spans="1:9" x14ac:dyDescent="0.2">
      <c r="A3328" s="265" t="s">
        <v>433</v>
      </c>
      <c r="B3328" s="269" t="e">
        <f>IF('Unit Types - Emission Rates'!#REF!=0,"",'Unit Types - Emission Rates'!#REF!)</f>
        <v>#REF!</v>
      </c>
      <c r="C3328" s="269" t="e">
        <f>IF('Unit Types - Emission Rates'!#REF!=0,"",'Unit Types - Emission Rates'!#REF!)</f>
        <v>#REF!</v>
      </c>
      <c r="D3328" s="269" t="e">
        <f>IF('Unit Types - Emission Rates'!#REF!=0,"",'Unit Types - Emission Rates'!#REF!)</f>
        <v>#REF!</v>
      </c>
      <c r="E3328" s="269" t="e">
        <f>IF('Unit Types - Emission Rates'!#REF!="","",'Unit Types - Emission Rates'!#REF!)</f>
        <v>#REF!</v>
      </c>
      <c r="F3328" s="269" t="e">
        <f>IF('Unit Types - Emission Rates'!#REF!="","",'Unit Types - Emission Rates'!#REF!)</f>
        <v>#REF!</v>
      </c>
      <c r="G3328" s="261"/>
      <c r="H3328" s="262"/>
      <c r="I3328" s="259"/>
    </row>
    <row r="3329" spans="1:9" x14ac:dyDescent="0.2">
      <c r="A3329" s="265" t="s">
        <v>433</v>
      </c>
      <c r="B3329" s="269" t="e">
        <f>IF('Unit Types - Emission Rates'!#REF!=0,"",'Unit Types - Emission Rates'!#REF!)</f>
        <v>#REF!</v>
      </c>
      <c r="C3329" s="269" t="e">
        <f>IF('Unit Types - Emission Rates'!#REF!=0,"",'Unit Types - Emission Rates'!#REF!)</f>
        <v>#REF!</v>
      </c>
      <c r="D3329" s="269" t="e">
        <f>IF('Unit Types - Emission Rates'!#REF!=0,"",'Unit Types - Emission Rates'!#REF!)</f>
        <v>#REF!</v>
      </c>
      <c r="E3329" s="269" t="e">
        <f>IF('Unit Types - Emission Rates'!#REF!="","",'Unit Types - Emission Rates'!#REF!)</f>
        <v>#REF!</v>
      </c>
      <c r="F3329" s="269" t="e">
        <f>IF('Unit Types - Emission Rates'!#REF!="","",'Unit Types - Emission Rates'!#REF!)</f>
        <v>#REF!</v>
      </c>
      <c r="G3329" s="261"/>
      <c r="H3329" s="262"/>
      <c r="I3329" s="259"/>
    </row>
    <row r="3330" spans="1:9" x14ac:dyDescent="0.2">
      <c r="A3330" s="265" t="s">
        <v>433</v>
      </c>
      <c r="B3330" s="269" t="e">
        <f>IF('Unit Types - Emission Rates'!#REF!=0,"",'Unit Types - Emission Rates'!#REF!)</f>
        <v>#REF!</v>
      </c>
      <c r="C3330" s="269" t="e">
        <f>IF('Unit Types - Emission Rates'!#REF!=0,"",'Unit Types - Emission Rates'!#REF!)</f>
        <v>#REF!</v>
      </c>
      <c r="D3330" s="269" t="e">
        <f>IF('Unit Types - Emission Rates'!#REF!=0,"",'Unit Types - Emission Rates'!#REF!)</f>
        <v>#REF!</v>
      </c>
      <c r="E3330" s="269" t="e">
        <f>IF('Unit Types - Emission Rates'!#REF!="","",'Unit Types - Emission Rates'!#REF!)</f>
        <v>#REF!</v>
      </c>
      <c r="F3330" s="269" t="e">
        <f>IF('Unit Types - Emission Rates'!#REF!="","",'Unit Types - Emission Rates'!#REF!)</f>
        <v>#REF!</v>
      </c>
      <c r="G3330" s="261"/>
      <c r="H3330" s="262"/>
      <c r="I3330" s="259"/>
    </row>
    <row r="3331" spans="1:9" x14ac:dyDescent="0.2">
      <c r="A3331" s="265" t="s">
        <v>433</v>
      </c>
      <c r="B3331" s="269" t="e">
        <f>IF('Unit Types - Emission Rates'!#REF!=0,"",'Unit Types - Emission Rates'!#REF!)</f>
        <v>#REF!</v>
      </c>
      <c r="C3331" s="269" t="e">
        <f>IF('Unit Types - Emission Rates'!#REF!=0,"",'Unit Types - Emission Rates'!#REF!)</f>
        <v>#REF!</v>
      </c>
      <c r="D3331" s="269" t="e">
        <f>IF('Unit Types - Emission Rates'!#REF!=0,"",'Unit Types - Emission Rates'!#REF!)</f>
        <v>#REF!</v>
      </c>
      <c r="E3331" s="269" t="e">
        <f>IF('Unit Types - Emission Rates'!#REF!="","",'Unit Types - Emission Rates'!#REF!)</f>
        <v>#REF!</v>
      </c>
      <c r="F3331" s="269" t="e">
        <f>IF('Unit Types - Emission Rates'!#REF!="","",'Unit Types - Emission Rates'!#REF!)</f>
        <v>#REF!</v>
      </c>
      <c r="G3331" s="261"/>
      <c r="H3331" s="262"/>
      <c r="I3331" s="259"/>
    </row>
    <row r="3332" spans="1:9" x14ac:dyDescent="0.2">
      <c r="A3332" s="265" t="s">
        <v>433</v>
      </c>
      <c r="B3332" s="269" t="e">
        <f>IF('Unit Types - Emission Rates'!#REF!=0,"",'Unit Types - Emission Rates'!#REF!)</f>
        <v>#REF!</v>
      </c>
      <c r="C3332" s="269" t="e">
        <f>IF('Unit Types - Emission Rates'!#REF!=0,"",'Unit Types - Emission Rates'!#REF!)</f>
        <v>#REF!</v>
      </c>
      <c r="D3332" s="269" t="e">
        <f>IF('Unit Types - Emission Rates'!#REF!=0,"",'Unit Types - Emission Rates'!#REF!)</f>
        <v>#REF!</v>
      </c>
      <c r="E3332" s="269" t="e">
        <f>IF('Unit Types - Emission Rates'!#REF!="","",'Unit Types - Emission Rates'!#REF!)</f>
        <v>#REF!</v>
      </c>
      <c r="F3332" s="269" t="e">
        <f>IF('Unit Types - Emission Rates'!#REF!="","",'Unit Types - Emission Rates'!#REF!)</f>
        <v>#REF!</v>
      </c>
      <c r="G3332" s="261"/>
      <c r="H3332" s="262"/>
      <c r="I3332" s="259"/>
    </row>
    <row r="3333" spans="1:9" x14ac:dyDescent="0.2">
      <c r="A3333" s="265" t="s">
        <v>433</v>
      </c>
      <c r="B3333" s="269" t="e">
        <f>IF('Unit Types - Emission Rates'!#REF!=0,"",'Unit Types - Emission Rates'!#REF!)</f>
        <v>#REF!</v>
      </c>
      <c r="C3333" s="269" t="e">
        <f>IF('Unit Types - Emission Rates'!#REF!=0,"",'Unit Types - Emission Rates'!#REF!)</f>
        <v>#REF!</v>
      </c>
      <c r="D3333" s="269" t="e">
        <f>IF('Unit Types - Emission Rates'!#REF!=0,"",'Unit Types - Emission Rates'!#REF!)</f>
        <v>#REF!</v>
      </c>
      <c r="E3333" s="269" t="e">
        <f>IF('Unit Types - Emission Rates'!#REF!="","",'Unit Types - Emission Rates'!#REF!)</f>
        <v>#REF!</v>
      </c>
      <c r="F3333" s="269" t="e">
        <f>IF('Unit Types - Emission Rates'!#REF!="","",'Unit Types - Emission Rates'!#REF!)</f>
        <v>#REF!</v>
      </c>
      <c r="G3333" s="261"/>
      <c r="H3333" s="262"/>
      <c r="I3333" s="259"/>
    </row>
    <row r="3334" spans="1:9" x14ac:dyDescent="0.2">
      <c r="A3334" s="265" t="s">
        <v>433</v>
      </c>
      <c r="B3334" s="269" t="e">
        <f>IF('Unit Types - Emission Rates'!#REF!=0,"",'Unit Types - Emission Rates'!#REF!)</f>
        <v>#REF!</v>
      </c>
      <c r="C3334" s="269" t="e">
        <f>IF('Unit Types - Emission Rates'!#REF!=0,"",'Unit Types - Emission Rates'!#REF!)</f>
        <v>#REF!</v>
      </c>
      <c r="D3334" s="269" t="e">
        <f>IF('Unit Types - Emission Rates'!#REF!=0,"",'Unit Types - Emission Rates'!#REF!)</f>
        <v>#REF!</v>
      </c>
      <c r="E3334" s="269" t="e">
        <f>IF('Unit Types - Emission Rates'!#REF!="","",'Unit Types - Emission Rates'!#REF!)</f>
        <v>#REF!</v>
      </c>
      <c r="F3334" s="269" t="e">
        <f>IF('Unit Types - Emission Rates'!#REF!="","",'Unit Types - Emission Rates'!#REF!)</f>
        <v>#REF!</v>
      </c>
      <c r="G3334" s="261"/>
      <c r="H3334" s="262"/>
      <c r="I3334" s="259"/>
    </row>
    <row r="3335" spans="1:9" x14ac:dyDescent="0.2">
      <c r="A3335" s="265" t="s">
        <v>433</v>
      </c>
      <c r="B3335" s="269" t="e">
        <f>IF('Unit Types - Emission Rates'!#REF!=0,"",'Unit Types - Emission Rates'!#REF!)</f>
        <v>#REF!</v>
      </c>
      <c r="C3335" s="269" t="e">
        <f>IF('Unit Types - Emission Rates'!#REF!=0,"",'Unit Types - Emission Rates'!#REF!)</f>
        <v>#REF!</v>
      </c>
      <c r="D3335" s="269" t="e">
        <f>IF('Unit Types - Emission Rates'!#REF!=0,"",'Unit Types - Emission Rates'!#REF!)</f>
        <v>#REF!</v>
      </c>
      <c r="E3335" s="269" t="e">
        <f>IF('Unit Types - Emission Rates'!#REF!="","",'Unit Types - Emission Rates'!#REF!)</f>
        <v>#REF!</v>
      </c>
      <c r="F3335" s="269" t="e">
        <f>IF('Unit Types - Emission Rates'!#REF!="","",'Unit Types - Emission Rates'!#REF!)</f>
        <v>#REF!</v>
      </c>
      <c r="G3335" s="261"/>
      <c r="H3335" s="262"/>
      <c r="I3335" s="259"/>
    </row>
    <row r="3336" spans="1:9" x14ac:dyDescent="0.2">
      <c r="A3336" s="265" t="s">
        <v>433</v>
      </c>
      <c r="B3336" s="269" t="e">
        <f>IF('Unit Types - Emission Rates'!#REF!=0,"",'Unit Types - Emission Rates'!#REF!)</f>
        <v>#REF!</v>
      </c>
      <c r="C3336" s="269" t="e">
        <f>IF('Unit Types - Emission Rates'!#REF!=0,"",'Unit Types - Emission Rates'!#REF!)</f>
        <v>#REF!</v>
      </c>
      <c r="D3336" s="269" t="e">
        <f>IF('Unit Types - Emission Rates'!#REF!=0,"",'Unit Types - Emission Rates'!#REF!)</f>
        <v>#REF!</v>
      </c>
      <c r="E3336" s="269" t="e">
        <f>IF('Unit Types - Emission Rates'!#REF!="","",'Unit Types - Emission Rates'!#REF!)</f>
        <v>#REF!</v>
      </c>
      <c r="F3336" s="269" t="e">
        <f>IF('Unit Types - Emission Rates'!#REF!="","",'Unit Types - Emission Rates'!#REF!)</f>
        <v>#REF!</v>
      </c>
      <c r="G3336" s="261"/>
      <c r="H3336" s="262"/>
      <c r="I3336" s="259"/>
    </row>
    <row r="3337" spans="1:9" x14ac:dyDescent="0.2">
      <c r="A3337" s="265" t="s">
        <v>433</v>
      </c>
      <c r="B3337" s="269" t="e">
        <f>IF('Unit Types - Emission Rates'!#REF!=0,"",'Unit Types - Emission Rates'!#REF!)</f>
        <v>#REF!</v>
      </c>
      <c r="C3337" s="269" t="e">
        <f>IF('Unit Types - Emission Rates'!#REF!=0,"",'Unit Types - Emission Rates'!#REF!)</f>
        <v>#REF!</v>
      </c>
      <c r="D3337" s="269" t="e">
        <f>IF('Unit Types - Emission Rates'!#REF!=0,"",'Unit Types - Emission Rates'!#REF!)</f>
        <v>#REF!</v>
      </c>
      <c r="E3337" s="269" t="e">
        <f>IF('Unit Types - Emission Rates'!#REF!="","",'Unit Types - Emission Rates'!#REF!)</f>
        <v>#REF!</v>
      </c>
      <c r="F3337" s="269" t="e">
        <f>IF('Unit Types - Emission Rates'!#REF!="","",'Unit Types - Emission Rates'!#REF!)</f>
        <v>#REF!</v>
      </c>
      <c r="G3337" s="261"/>
      <c r="H3337" s="262"/>
      <c r="I3337" s="259"/>
    </row>
    <row r="3338" spans="1:9" x14ac:dyDescent="0.2">
      <c r="A3338" s="265" t="s">
        <v>433</v>
      </c>
      <c r="B3338" s="269" t="e">
        <f>IF('Unit Types - Emission Rates'!#REF!=0,"",'Unit Types - Emission Rates'!#REF!)</f>
        <v>#REF!</v>
      </c>
      <c r="C3338" s="269" t="e">
        <f>IF('Unit Types - Emission Rates'!#REF!=0,"",'Unit Types - Emission Rates'!#REF!)</f>
        <v>#REF!</v>
      </c>
      <c r="D3338" s="269" t="e">
        <f>IF('Unit Types - Emission Rates'!#REF!=0,"",'Unit Types - Emission Rates'!#REF!)</f>
        <v>#REF!</v>
      </c>
      <c r="E3338" s="269" t="e">
        <f>IF('Unit Types - Emission Rates'!#REF!="","",'Unit Types - Emission Rates'!#REF!)</f>
        <v>#REF!</v>
      </c>
      <c r="F3338" s="269" t="e">
        <f>IF('Unit Types - Emission Rates'!#REF!="","",'Unit Types - Emission Rates'!#REF!)</f>
        <v>#REF!</v>
      </c>
      <c r="G3338" s="261"/>
      <c r="H3338" s="262"/>
      <c r="I3338" s="259"/>
    </row>
    <row r="3339" spans="1:9" x14ac:dyDescent="0.2">
      <c r="A3339" s="265" t="s">
        <v>433</v>
      </c>
      <c r="B3339" s="269" t="e">
        <f>IF('Unit Types - Emission Rates'!#REF!=0,"",'Unit Types - Emission Rates'!#REF!)</f>
        <v>#REF!</v>
      </c>
      <c r="C3339" s="269" t="e">
        <f>IF('Unit Types - Emission Rates'!#REF!=0,"",'Unit Types - Emission Rates'!#REF!)</f>
        <v>#REF!</v>
      </c>
      <c r="D3339" s="269" t="e">
        <f>IF('Unit Types - Emission Rates'!#REF!=0,"",'Unit Types - Emission Rates'!#REF!)</f>
        <v>#REF!</v>
      </c>
      <c r="E3339" s="269" t="e">
        <f>IF('Unit Types - Emission Rates'!#REF!="","",'Unit Types - Emission Rates'!#REF!)</f>
        <v>#REF!</v>
      </c>
      <c r="F3339" s="269" t="e">
        <f>IF('Unit Types - Emission Rates'!#REF!="","",'Unit Types - Emission Rates'!#REF!)</f>
        <v>#REF!</v>
      </c>
      <c r="G3339" s="261"/>
      <c r="H3339" s="262"/>
      <c r="I3339" s="259"/>
    </row>
    <row r="3340" spans="1:9" x14ac:dyDescent="0.2">
      <c r="A3340" s="265" t="s">
        <v>433</v>
      </c>
      <c r="B3340" s="269" t="e">
        <f>IF('Unit Types - Emission Rates'!#REF!=0,"",'Unit Types - Emission Rates'!#REF!)</f>
        <v>#REF!</v>
      </c>
      <c r="C3340" s="269" t="e">
        <f>IF('Unit Types - Emission Rates'!#REF!=0,"",'Unit Types - Emission Rates'!#REF!)</f>
        <v>#REF!</v>
      </c>
      <c r="D3340" s="269" t="e">
        <f>IF('Unit Types - Emission Rates'!#REF!=0,"",'Unit Types - Emission Rates'!#REF!)</f>
        <v>#REF!</v>
      </c>
      <c r="E3340" s="269" t="e">
        <f>IF('Unit Types - Emission Rates'!#REF!="","",'Unit Types - Emission Rates'!#REF!)</f>
        <v>#REF!</v>
      </c>
      <c r="F3340" s="269" t="e">
        <f>IF('Unit Types - Emission Rates'!#REF!="","",'Unit Types - Emission Rates'!#REF!)</f>
        <v>#REF!</v>
      </c>
      <c r="G3340" s="261"/>
      <c r="H3340" s="262"/>
      <c r="I3340" s="259"/>
    </row>
    <row r="3341" spans="1:9" x14ac:dyDescent="0.2">
      <c r="A3341" s="265" t="s">
        <v>433</v>
      </c>
      <c r="B3341" s="269" t="e">
        <f>IF('Unit Types - Emission Rates'!#REF!=0,"",'Unit Types - Emission Rates'!#REF!)</f>
        <v>#REF!</v>
      </c>
      <c r="C3341" s="269" t="e">
        <f>IF('Unit Types - Emission Rates'!#REF!=0,"",'Unit Types - Emission Rates'!#REF!)</f>
        <v>#REF!</v>
      </c>
      <c r="D3341" s="269" t="e">
        <f>IF('Unit Types - Emission Rates'!#REF!=0,"",'Unit Types - Emission Rates'!#REF!)</f>
        <v>#REF!</v>
      </c>
      <c r="E3341" s="269" t="e">
        <f>IF('Unit Types - Emission Rates'!#REF!="","",'Unit Types - Emission Rates'!#REF!)</f>
        <v>#REF!</v>
      </c>
      <c r="F3341" s="269" t="e">
        <f>IF('Unit Types - Emission Rates'!#REF!="","",'Unit Types - Emission Rates'!#REF!)</f>
        <v>#REF!</v>
      </c>
      <c r="G3341" s="261"/>
      <c r="H3341" s="262"/>
      <c r="I3341" s="259"/>
    </row>
    <row r="3342" spans="1:9" x14ac:dyDescent="0.2">
      <c r="A3342" s="265" t="s">
        <v>433</v>
      </c>
      <c r="B3342" s="269" t="e">
        <f>IF('Unit Types - Emission Rates'!#REF!=0,"",'Unit Types - Emission Rates'!#REF!)</f>
        <v>#REF!</v>
      </c>
      <c r="C3342" s="269" t="e">
        <f>IF('Unit Types - Emission Rates'!#REF!=0,"",'Unit Types - Emission Rates'!#REF!)</f>
        <v>#REF!</v>
      </c>
      <c r="D3342" s="269" t="e">
        <f>IF('Unit Types - Emission Rates'!#REF!=0,"",'Unit Types - Emission Rates'!#REF!)</f>
        <v>#REF!</v>
      </c>
      <c r="E3342" s="269" t="e">
        <f>IF('Unit Types - Emission Rates'!#REF!="","",'Unit Types - Emission Rates'!#REF!)</f>
        <v>#REF!</v>
      </c>
      <c r="F3342" s="269" t="e">
        <f>IF('Unit Types - Emission Rates'!#REF!="","",'Unit Types - Emission Rates'!#REF!)</f>
        <v>#REF!</v>
      </c>
      <c r="G3342" s="261"/>
      <c r="H3342" s="262"/>
      <c r="I3342" s="259"/>
    </row>
    <row r="3343" spans="1:9" x14ac:dyDescent="0.2">
      <c r="A3343" s="265" t="s">
        <v>433</v>
      </c>
      <c r="B3343" s="269" t="e">
        <f>IF('Unit Types - Emission Rates'!#REF!=0,"",'Unit Types - Emission Rates'!#REF!)</f>
        <v>#REF!</v>
      </c>
      <c r="C3343" s="269" t="e">
        <f>IF('Unit Types - Emission Rates'!#REF!=0,"",'Unit Types - Emission Rates'!#REF!)</f>
        <v>#REF!</v>
      </c>
      <c r="D3343" s="269" t="e">
        <f>IF('Unit Types - Emission Rates'!#REF!=0,"",'Unit Types - Emission Rates'!#REF!)</f>
        <v>#REF!</v>
      </c>
      <c r="E3343" s="269" t="e">
        <f>IF('Unit Types - Emission Rates'!#REF!="","",'Unit Types - Emission Rates'!#REF!)</f>
        <v>#REF!</v>
      </c>
      <c r="F3343" s="269" t="e">
        <f>IF('Unit Types - Emission Rates'!#REF!="","",'Unit Types - Emission Rates'!#REF!)</f>
        <v>#REF!</v>
      </c>
      <c r="G3343" s="261"/>
      <c r="H3343" s="262"/>
      <c r="I3343" s="259"/>
    </row>
    <row r="3344" spans="1:9" x14ac:dyDescent="0.2">
      <c r="A3344" s="265" t="s">
        <v>433</v>
      </c>
      <c r="B3344" s="269" t="e">
        <f>IF('Unit Types - Emission Rates'!#REF!=0,"",'Unit Types - Emission Rates'!#REF!)</f>
        <v>#REF!</v>
      </c>
      <c r="C3344" s="269" t="e">
        <f>IF('Unit Types - Emission Rates'!#REF!=0,"",'Unit Types - Emission Rates'!#REF!)</f>
        <v>#REF!</v>
      </c>
      <c r="D3344" s="269" t="e">
        <f>IF('Unit Types - Emission Rates'!#REF!=0,"",'Unit Types - Emission Rates'!#REF!)</f>
        <v>#REF!</v>
      </c>
      <c r="E3344" s="269" t="e">
        <f>IF('Unit Types - Emission Rates'!#REF!="","",'Unit Types - Emission Rates'!#REF!)</f>
        <v>#REF!</v>
      </c>
      <c r="F3344" s="269" t="e">
        <f>IF('Unit Types - Emission Rates'!#REF!="","",'Unit Types - Emission Rates'!#REF!)</f>
        <v>#REF!</v>
      </c>
      <c r="G3344" s="261"/>
      <c r="H3344" s="262"/>
      <c r="I3344" s="259"/>
    </row>
    <row r="3345" spans="1:9" x14ac:dyDescent="0.2">
      <c r="A3345" s="265" t="s">
        <v>433</v>
      </c>
      <c r="B3345" s="269" t="e">
        <f>IF('Unit Types - Emission Rates'!#REF!=0,"",'Unit Types - Emission Rates'!#REF!)</f>
        <v>#REF!</v>
      </c>
      <c r="C3345" s="269" t="e">
        <f>IF('Unit Types - Emission Rates'!#REF!=0,"",'Unit Types - Emission Rates'!#REF!)</f>
        <v>#REF!</v>
      </c>
      <c r="D3345" s="269" t="e">
        <f>IF('Unit Types - Emission Rates'!#REF!=0,"",'Unit Types - Emission Rates'!#REF!)</f>
        <v>#REF!</v>
      </c>
      <c r="E3345" s="269" t="e">
        <f>IF('Unit Types - Emission Rates'!#REF!="","",'Unit Types - Emission Rates'!#REF!)</f>
        <v>#REF!</v>
      </c>
      <c r="F3345" s="269" t="e">
        <f>IF('Unit Types - Emission Rates'!#REF!="","",'Unit Types - Emission Rates'!#REF!)</f>
        <v>#REF!</v>
      </c>
      <c r="G3345" s="261"/>
      <c r="H3345" s="262"/>
      <c r="I3345" s="259"/>
    </row>
    <row r="3346" spans="1:9" x14ac:dyDescent="0.2">
      <c r="A3346" s="265" t="s">
        <v>433</v>
      </c>
      <c r="B3346" s="269" t="e">
        <f>IF('Unit Types - Emission Rates'!#REF!=0,"",'Unit Types - Emission Rates'!#REF!)</f>
        <v>#REF!</v>
      </c>
      <c r="C3346" s="269" t="e">
        <f>IF('Unit Types - Emission Rates'!#REF!=0,"",'Unit Types - Emission Rates'!#REF!)</f>
        <v>#REF!</v>
      </c>
      <c r="D3346" s="269" t="e">
        <f>IF('Unit Types - Emission Rates'!#REF!=0,"",'Unit Types - Emission Rates'!#REF!)</f>
        <v>#REF!</v>
      </c>
      <c r="E3346" s="269" t="e">
        <f>IF('Unit Types - Emission Rates'!#REF!="","",'Unit Types - Emission Rates'!#REF!)</f>
        <v>#REF!</v>
      </c>
      <c r="F3346" s="269" t="e">
        <f>IF('Unit Types - Emission Rates'!#REF!="","",'Unit Types - Emission Rates'!#REF!)</f>
        <v>#REF!</v>
      </c>
      <c r="G3346" s="261"/>
      <c r="H3346" s="262"/>
      <c r="I3346" s="259"/>
    </row>
    <row r="3347" spans="1:9" x14ac:dyDescent="0.2">
      <c r="A3347" s="265" t="s">
        <v>433</v>
      </c>
      <c r="B3347" s="269" t="e">
        <f>IF('Unit Types - Emission Rates'!#REF!=0,"",'Unit Types - Emission Rates'!#REF!)</f>
        <v>#REF!</v>
      </c>
      <c r="C3347" s="269" t="e">
        <f>IF('Unit Types - Emission Rates'!#REF!=0,"",'Unit Types - Emission Rates'!#REF!)</f>
        <v>#REF!</v>
      </c>
      <c r="D3347" s="269" t="e">
        <f>IF('Unit Types - Emission Rates'!#REF!=0,"",'Unit Types - Emission Rates'!#REF!)</f>
        <v>#REF!</v>
      </c>
      <c r="E3347" s="269" t="e">
        <f>IF('Unit Types - Emission Rates'!#REF!="","",'Unit Types - Emission Rates'!#REF!)</f>
        <v>#REF!</v>
      </c>
      <c r="F3347" s="269" t="e">
        <f>IF('Unit Types - Emission Rates'!#REF!="","",'Unit Types - Emission Rates'!#REF!)</f>
        <v>#REF!</v>
      </c>
      <c r="G3347" s="261"/>
      <c r="H3347" s="262"/>
      <c r="I3347" s="259"/>
    </row>
    <row r="3348" spans="1:9" x14ac:dyDescent="0.2">
      <c r="A3348" s="265" t="s">
        <v>433</v>
      </c>
      <c r="B3348" s="269" t="e">
        <f>IF('Unit Types - Emission Rates'!#REF!=0,"",'Unit Types - Emission Rates'!#REF!)</f>
        <v>#REF!</v>
      </c>
      <c r="C3348" s="269" t="e">
        <f>IF('Unit Types - Emission Rates'!#REF!=0,"",'Unit Types - Emission Rates'!#REF!)</f>
        <v>#REF!</v>
      </c>
      <c r="D3348" s="269" t="e">
        <f>IF('Unit Types - Emission Rates'!#REF!=0,"",'Unit Types - Emission Rates'!#REF!)</f>
        <v>#REF!</v>
      </c>
      <c r="E3348" s="269" t="e">
        <f>IF('Unit Types - Emission Rates'!#REF!="","",'Unit Types - Emission Rates'!#REF!)</f>
        <v>#REF!</v>
      </c>
      <c r="F3348" s="269" t="e">
        <f>IF('Unit Types - Emission Rates'!#REF!="","",'Unit Types - Emission Rates'!#REF!)</f>
        <v>#REF!</v>
      </c>
      <c r="G3348" s="261"/>
      <c r="H3348" s="262"/>
      <c r="I3348" s="259"/>
    </row>
    <row r="3349" spans="1:9" x14ac:dyDescent="0.2">
      <c r="A3349" s="265" t="s">
        <v>433</v>
      </c>
      <c r="B3349" s="269" t="e">
        <f>IF('Unit Types - Emission Rates'!#REF!=0,"",'Unit Types - Emission Rates'!#REF!)</f>
        <v>#REF!</v>
      </c>
      <c r="C3349" s="269" t="e">
        <f>IF('Unit Types - Emission Rates'!#REF!=0,"",'Unit Types - Emission Rates'!#REF!)</f>
        <v>#REF!</v>
      </c>
      <c r="D3349" s="269" t="e">
        <f>IF('Unit Types - Emission Rates'!#REF!=0,"",'Unit Types - Emission Rates'!#REF!)</f>
        <v>#REF!</v>
      </c>
      <c r="E3349" s="269" t="e">
        <f>IF('Unit Types - Emission Rates'!#REF!="","",'Unit Types - Emission Rates'!#REF!)</f>
        <v>#REF!</v>
      </c>
      <c r="F3349" s="269" t="e">
        <f>IF('Unit Types - Emission Rates'!#REF!="","",'Unit Types - Emission Rates'!#REF!)</f>
        <v>#REF!</v>
      </c>
      <c r="G3349" s="261"/>
      <c r="H3349" s="262"/>
      <c r="I3349" s="259"/>
    </row>
    <row r="3350" spans="1:9" x14ac:dyDescent="0.2">
      <c r="A3350" s="265" t="s">
        <v>433</v>
      </c>
      <c r="B3350" s="269" t="e">
        <f>IF('Unit Types - Emission Rates'!#REF!=0,"",'Unit Types - Emission Rates'!#REF!)</f>
        <v>#REF!</v>
      </c>
      <c r="C3350" s="269" t="e">
        <f>IF('Unit Types - Emission Rates'!#REF!=0,"",'Unit Types - Emission Rates'!#REF!)</f>
        <v>#REF!</v>
      </c>
      <c r="D3350" s="269" t="e">
        <f>IF('Unit Types - Emission Rates'!#REF!=0,"",'Unit Types - Emission Rates'!#REF!)</f>
        <v>#REF!</v>
      </c>
      <c r="E3350" s="269" t="e">
        <f>IF('Unit Types - Emission Rates'!#REF!="","",'Unit Types - Emission Rates'!#REF!)</f>
        <v>#REF!</v>
      </c>
      <c r="F3350" s="269" t="e">
        <f>IF('Unit Types - Emission Rates'!#REF!="","",'Unit Types - Emission Rates'!#REF!)</f>
        <v>#REF!</v>
      </c>
      <c r="G3350" s="261"/>
      <c r="H3350" s="262"/>
      <c r="I3350" s="259"/>
    </row>
    <row r="3351" spans="1:9" x14ac:dyDescent="0.2">
      <c r="A3351" s="265" t="s">
        <v>433</v>
      </c>
      <c r="B3351" s="269" t="e">
        <f>IF('Unit Types - Emission Rates'!#REF!=0,"",'Unit Types - Emission Rates'!#REF!)</f>
        <v>#REF!</v>
      </c>
      <c r="C3351" s="269" t="e">
        <f>IF('Unit Types - Emission Rates'!#REF!=0,"",'Unit Types - Emission Rates'!#REF!)</f>
        <v>#REF!</v>
      </c>
      <c r="D3351" s="269" t="e">
        <f>IF('Unit Types - Emission Rates'!#REF!=0,"",'Unit Types - Emission Rates'!#REF!)</f>
        <v>#REF!</v>
      </c>
      <c r="E3351" s="269" t="e">
        <f>IF('Unit Types - Emission Rates'!#REF!="","",'Unit Types - Emission Rates'!#REF!)</f>
        <v>#REF!</v>
      </c>
      <c r="F3351" s="269" t="e">
        <f>IF('Unit Types - Emission Rates'!#REF!="","",'Unit Types - Emission Rates'!#REF!)</f>
        <v>#REF!</v>
      </c>
      <c r="G3351" s="261"/>
      <c r="H3351" s="262"/>
      <c r="I3351" s="259"/>
    </row>
    <row r="3352" spans="1:9" x14ac:dyDescent="0.2">
      <c r="A3352" s="265" t="s">
        <v>433</v>
      </c>
      <c r="B3352" s="269" t="e">
        <f>IF('Unit Types - Emission Rates'!#REF!=0,"",'Unit Types - Emission Rates'!#REF!)</f>
        <v>#REF!</v>
      </c>
      <c r="C3352" s="269" t="e">
        <f>IF('Unit Types - Emission Rates'!#REF!=0,"",'Unit Types - Emission Rates'!#REF!)</f>
        <v>#REF!</v>
      </c>
      <c r="D3352" s="269" t="e">
        <f>IF('Unit Types - Emission Rates'!#REF!=0,"",'Unit Types - Emission Rates'!#REF!)</f>
        <v>#REF!</v>
      </c>
      <c r="E3352" s="269" t="e">
        <f>IF('Unit Types - Emission Rates'!#REF!="","",'Unit Types - Emission Rates'!#REF!)</f>
        <v>#REF!</v>
      </c>
      <c r="F3352" s="269" t="e">
        <f>IF('Unit Types - Emission Rates'!#REF!="","",'Unit Types - Emission Rates'!#REF!)</f>
        <v>#REF!</v>
      </c>
      <c r="G3352" s="261"/>
      <c r="H3352" s="262"/>
      <c r="I3352" s="259"/>
    </row>
    <row r="3353" spans="1:9" x14ac:dyDescent="0.2">
      <c r="A3353" s="265" t="s">
        <v>433</v>
      </c>
      <c r="B3353" s="269" t="e">
        <f>IF('Unit Types - Emission Rates'!#REF!=0,"",'Unit Types - Emission Rates'!#REF!)</f>
        <v>#REF!</v>
      </c>
      <c r="C3353" s="269" t="e">
        <f>IF('Unit Types - Emission Rates'!#REF!=0,"",'Unit Types - Emission Rates'!#REF!)</f>
        <v>#REF!</v>
      </c>
      <c r="D3353" s="269" t="e">
        <f>IF('Unit Types - Emission Rates'!#REF!=0,"",'Unit Types - Emission Rates'!#REF!)</f>
        <v>#REF!</v>
      </c>
      <c r="E3353" s="269" t="e">
        <f>IF('Unit Types - Emission Rates'!#REF!="","",'Unit Types - Emission Rates'!#REF!)</f>
        <v>#REF!</v>
      </c>
      <c r="F3353" s="269" t="e">
        <f>IF('Unit Types - Emission Rates'!#REF!="","",'Unit Types - Emission Rates'!#REF!)</f>
        <v>#REF!</v>
      </c>
      <c r="G3353" s="261"/>
      <c r="H3353" s="262"/>
      <c r="I3353" s="259"/>
    </row>
    <row r="3354" spans="1:9" x14ac:dyDescent="0.2">
      <c r="A3354" s="265" t="s">
        <v>433</v>
      </c>
      <c r="B3354" s="269" t="e">
        <f>IF('Unit Types - Emission Rates'!#REF!=0,"",'Unit Types - Emission Rates'!#REF!)</f>
        <v>#REF!</v>
      </c>
      <c r="C3354" s="269" t="e">
        <f>IF('Unit Types - Emission Rates'!#REF!=0,"",'Unit Types - Emission Rates'!#REF!)</f>
        <v>#REF!</v>
      </c>
      <c r="D3354" s="269" t="e">
        <f>IF('Unit Types - Emission Rates'!#REF!=0,"",'Unit Types - Emission Rates'!#REF!)</f>
        <v>#REF!</v>
      </c>
      <c r="E3354" s="269" t="e">
        <f>IF('Unit Types - Emission Rates'!#REF!="","",'Unit Types - Emission Rates'!#REF!)</f>
        <v>#REF!</v>
      </c>
      <c r="F3354" s="269" t="e">
        <f>IF('Unit Types - Emission Rates'!#REF!="","",'Unit Types - Emission Rates'!#REF!)</f>
        <v>#REF!</v>
      </c>
      <c r="G3354" s="261"/>
      <c r="H3354" s="262"/>
      <c r="I3354" s="259"/>
    </row>
    <row r="3355" spans="1:9" x14ac:dyDescent="0.2">
      <c r="A3355" s="265" t="s">
        <v>433</v>
      </c>
      <c r="B3355" s="269" t="e">
        <f>IF('Unit Types - Emission Rates'!#REF!=0,"",'Unit Types - Emission Rates'!#REF!)</f>
        <v>#REF!</v>
      </c>
      <c r="C3355" s="269" t="e">
        <f>IF('Unit Types - Emission Rates'!#REF!=0,"",'Unit Types - Emission Rates'!#REF!)</f>
        <v>#REF!</v>
      </c>
      <c r="D3355" s="269" t="e">
        <f>IF('Unit Types - Emission Rates'!#REF!=0,"",'Unit Types - Emission Rates'!#REF!)</f>
        <v>#REF!</v>
      </c>
      <c r="E3355" s="269" t="e">
        <f>IF('Unit Types - Emission Rates'!#REF!="","",'Unit Types - Emission Rates'!#REF!)</f>
        <v>#REF!</v>
      </c>
      <c r="F3355" s="269" t="e">
        <f>IF('Unit Types - Emission Rates'!#REF!="","",'Unit Types - Emission Rates'!#REF!)</f>
        <v>#REF!</v>
      </c>
      <c r="G3355" s="261"/>
      <c r="H3355" s="262"/>
      <c r="I3355" s="259"/>
    </row>
    <row r="3356" spans="1:9" x14ac:dyDescent="0.2">
      <c r="A3356" s="265" t="s">
        <v>433</v>
      </c>
      <c r="B3356" s="269" t="e">
        <f>IF('Unit Types - Emission Rates'!#REF!=0,"",'Unit Types - Emission Rates'!#REF!)</f>
        <v>#REF!</v>
      </c>
      <c r="C3356" s="269" t="e">
        <f>IF('Unit Types - Emission Rates'!#REF!=0,"",'Unit Types - Emission Rates'!#REF!)</f>
        <v>#REF!</v>
      </c>
      <c r="D3356" s="269" t="e">
        <f>IF('Unit Types - Emission Rates'!#REF!=0,"",'Unit Types - Emission Rates'!#REF!)</f>
        <v>#REF!</v>
      </c>
      <c r="E3356" s="269" t="e">
        <f>IF('Unit Types - Emission Rates'!#REF!="","",'Unit Types - Emission Rates'!#REF!)</f>
        <v>#REF!</v>
      </c>
      <c r="F3356" s="269" t="e">
        <f>IF('Unit Types - Emission Rates'!#REF!="","",'Unit Types - Emission Rates'!#REF!)</f>
        <v>#REF!</v>
      </c>
      <c r="G3356" s="261"/>
      <c r="H3356" s="262"/>
      <c r="I3356" s="259"/>
    </row>
    <row r="3357" spans="1:9" x14ac:dyDescent="0.2">
      <c r="A3357" s="265" t="s">
        <v>433</v>
      </c>
      <c r="B3357" s="269" t="e">
        <f>IF('Unit Types - Emission Rates'!#REF!=0,"",'Unit Types - Emission Rates'!#REF!)</f>
        <v>#REF!</v>
      </c>
      <c r="C3357" s="269" t="e">
        <f>IF('Unit Types - Emission Rates'!#REF!=0,"",'Unit Types - Emission Rates'!#REF!)</f>
        <v>#REF!</v>
      </c>
      <c r="D3357" s="269" t="e">
        <f>IF('Unit Types - Emission Rates'!#REF!=0,"",'Unit Types - Emission Rates'!#REF!)</f>
        <v>#REF!</v>
      </c>
      <c r="E3357" s="269" t="e">
        <f>IF('Unit Types - Emission Rates'!#REF!="","",'Unit Types - Emission Rates'!#REF!)</f>
        <v>#REF!</v>
      </c>
      <c r="F3357" s="269" t="e">
        <f>IF('Unit Types - Emission Rates'!#REF!="","",'Unit Types - Emission Rates'!#REF!)</f>
        <v>#REF!</v>
      </c>
      <c r="G3357" s="261"/>
      <c r="H3357" s="262"/>
      <c r="I3357" s="259"/>
    </row>
    <row r="3358" spans="1:9" x14ac:dyDescent="0.2">
      <c r="A3358" s="265" t="s">
        <v>433</v>
      </c>
      <c r="B3358" s="269" t="e">
        <f>IF('Unit Types - Emission Rates'!#REF!=0,"",'Unit Types - Emission Rates'!#REF!)</f>
        <v>#REF!</v>
      </c>
      <c r="C3358" s="269" t="e">
        <f>IF('Unit Types - Emission Rates'!#REF!=0,"",'Unit Types - Emission Rates'!#REF!)</f>
        <v>#REF!</v>
      </c>
      <c r="D3358" s="269" t="e">
        <f>IF('Unit Types - Emission Rates'!#REF!=0,"",'Unit Types - Emission Rates'!#REF!)</f>
        <v>#REF!</v>
      </c>
      <c r="E3358" s="269" t="e">
        <f>IF('Unit Types - Emission Rates'!#REF!="","",'Unit Types - Emission Rates'!#REF!)</f>
        <v>#REF!</v>
      </c>
      <c r="F3358" s="269" t="e">
        <f>IF('Unit Types - Emission Rates'!#REF!="","",'Unit Types - Emission Rates'!#REF!)</f>
        <v>#REF!</v>
      </c>
      <c r="G3358" s="261"/>
      <c r="H3358" s="262"/>
      <c r="I3358" s="259"/>
    </row>
    <row r="3359" spans="1:9" x14ac:dyDescent="0.2">
      <c r="A3359" s="265" t="s">
        <v>433</v>
      </c>
      <c r="B3359" s="269" t="e">
        <f>IF('Unit Types - Emission Rates'!#REF!=0,"",'Unit Types - Emission Rates'!#REF!)</f>
        <v>#REF!</v>
      </c>
      <c r="C3359" s="269" t="e">
        <f>IF('Unit Types - Emission Rates'!#REF!=0,"",'Unit Types - Emission Rates'!#REF!)</f>
        <v>#REF!</v>
      </c>
      <c r="D3359" s="269" t="e">
        <f>IF('Unit Types - Emission Rates'!#REF!=0,"",'Unit Types - Emission Rates'!#REF!)</f>
        <v>#REF!</v>
      </c>
      <c r="E3359" s="269" t="e">
        <f>IF('Unit Types - Emission Rates'!#REF!="","",'Unit Types - Emission Rates'!#REF!)</f>
        <v>#REF!</v>
      </c>
      <c r="F3359" s="269" t="e">
        <f>IF('Unit Types - Emission Rates'!#REF!="","",'Unit Types - Emission Rates'!#REF!)</f>
        <v>#REF!</v>
      </c>
      <c r="G3359" s="261"/>
      <c r="H3359" s="262"/>
      <c r="I3359" s="259"/>
    </row>
    <row r="3360" spans="1:9" x14ac:dyDescent="0.2">
      <c r="A3360" s="265" t="s">
        <v>433</v>
      </c>
      <c r="B3360" s="269" t="e">
        <f>IF('Unit Types - Emission Rates'!#REF!=0,"",'Unit Types - Emission Rates'!#REF!)</f>
        <v>#REF!</v>
      </c>
      <c r="C3360" s="269" t="e">
        <f>IF('Unit Types - Emission Rates'!#REF!=0,"",'Unit Types - Emission Rates'!#REF!)</f>
        <v>#REF!</v>
      </c>
      <c r="D3360" s="269" t="e">
        <f>IF('Unit Types - Emission Rates'!#REF!=0,"",'Unit Types - Emission Rates'!#REF!)</f>
        <v>#REF!</v>
      </c>
      <c r="E3360" s="269" t="e">
        <f>IF('Unit Types - Emission Rates'!#REF!="","",'Unit Types - Emission Rates'!#REF!)</f>
        <v>#REF!</v>
      </c>
      <c r="F3360" s="269" t="e">
        <f>IF('Unit Types - Emission Rates'!#REF!="","",'Unit Types - Emission Rates'!#REF!)</f>
        <v>#REF!</v>
      </c>
      <c r="G3360" s="261"/>
      <c r="H3360" s="262"/>
      <c r="I3360" s="259"/>
    </row>
    <row r="3361" spans="1:9" x14ac:dyDescent="0.2">
      <c r="A3361" s="265" t="s">
        <v>433</v>
      </c>
      <c r="B3361" s="269" t="e">
        <f>IF('Unit Types - Emission Rates'!#REF!=0,"",'Unit Types - Emission Rates'!#REF!)</f>
        <v>#REF!</v>
      </c>
      <c r="C3361" s="269" t="e">
        <f>IF('Unit Types - Emission Rates'!#REF!=0,"",'Unit Types - Emission Rates'!#REF!)</f>
        <v>#REF!</v>
      </c>
      <c r="D3361" s="269" t="e">
        <f>IF('Unit Types - Emission Rates'!#REF!=0,"",'Unit Types - Emission Rates'!#REF!)</f>
        <v>#REF!</v>
      </c>
      <c r="E3361" s="269" t="e">
        <f>IF('Unit Types - Emission Rates'!#REF!="","",'Unit Types - Emission Rates'!#REF!)</f>
        <v>#REF!</v>
      </c>
      <c r="F3361" s="269" t="e">
        <f>IF('Unit Types - Emission Rates'!#REF!="","",'Unit Types - Emission Rates'!#REF!)</f>
        <v>#REF!</v>
      </c>
      <c r="G3361" s="261"/>
      <c r="H3361" s="262"/>
      <c r="I3361" s="259"/>
    </row>
    <row r="3362" spans="1:9" x14ac:dyDescent="0.2">
      <c r="A3362" s="265" t="s">
        <v>433</v>
      </c>
      <c r="B3362" s="269" t="e">
        <f>IF('Unit Types - Emission Rates'!#REF!=0,"",'Unit Types - Emission Rates'!#REF!)</f>
        <v>#REF!</v>
      </c>
      <c r="C3362" s="269" t="e">
        <f>IF('Unit Types - Emission Rates'!#REF!=0,"",'Unit Types - Emission Rates'!#REF!)</f>
        <v>#REF!</v>
      </c>
      <c r="D3362" s="269" t="e">
        <f>IF('Unit Types - Emission Rates'!#REF!=0,"",'Unit Types - Emission Rates'!#REF!)</f>
        <v>#REF!</v>
      </c>
      <c r="E3362" s="269" t="e">
        <f>IF('Unit Types - Emission Rates'!#REF!="","",'Unit Types - Emission Rates'!#REF!)</f>
        <v>#REF!</v>
      </c>
      <c r="F3362" s="269" t="e">
        <f>IF('Unit Types - Emission Rates'!#REF!="","",'Unit Types - Emission Rates'!#REF!)</f>
        <v>#REF!</v>
      </c>
      <c r="G3362" s="261"/>
      <c r="H3362" s="262"/>
      <c r="I3362" s="259"/>
    </row>
    <row r="3363" spans="1:9" x14ac:dyDescent="0.2">
      <c r="A3363" s="265" t="s">
        <v>433</v>
      </c>
      <c r="B3363" s="269" t="e">
        <f>IF('Unit Types - Emission Rates'!#REF!=0,"",'Unit Types - Emission Rates'!#REF!)</f>
        <v>#REF!</v>
      </c>
      <c r="C3363" s="269" t="e">
        <f>IF('Unit Types - Emission Rates'!#REF!=0,"",'Unit Types - Emission Rates'!#REF!)</f>
        <v>#REF!</v>
      </c>
      <c r="D3363" s="269" t="e">
        <f>IF('Unit Types - Emission Rates'!#REF!=0,"",'Unit Types - Emission Rates'!#REF!)</f>
        <v>#REF!</v>
      </c>
      <c r="E3363" s="269" t="e">
        <f>IF('Unit Types - Emission Rates'!#REF!="","",'Unit Types - Emission Rates'!#REF!)</f>
        <v>#REF!</v>
      </c>
      <c r="F3363" s="269" t="e">
        <f>IF('Unit Types - Emission Rates'!#REF!="","",'Unit Types - Emission Rates'!#REF!)</f>
        <v>#REF!</v>
      </c>
      <c r="G3363" s="261"/>
      <c r="H3363" s="262"/>
      <c r="I3363" s="259"/>
    </row>
    <row r="3364" spans="1:9" x14ac:dyDescent="0.2">
      <c r="A3364" s="265" t="s">
        <v>433</v>
      </c>
      <c r="B3364" s="269" t="e">
        <f>IF('Unit Types - Emission Rates'!#REF!=0,"",'Unit Types - Emission Rates'!#REF!)</f>
        <v>#REF!</v>
      </c>
      <c r="C3364" s="269" t="e">
        <f>IF('Unit Types - Emission Rates'!#REF!=0,"",'Unit Types - Emission Rates'!#REF!)</f>
        <v>#REF!</v>
      </c>
      <c r="D3364" s="269" t="e">
        <f>IF('Unit Types - Emission Rates'!#REF!=0,"",'Unit Types - Emission Rates'!#REF!)</f>
        <v>#REF!</v>
      </c>
      <c r="E3364" s="269" t="e">
        <f>IF('Unit Types - Emission Rates'!#REF!="","",'Unit Types - Emission Rates'!#REF!)</f>
        <v>#REF!</v>
      </c>
      <c r="F3364" s="269" t="e">
        <f>IF('Unit Types - Emission Rates'!#REF!="","",'Unit Types - Emission Rates'!#REF!)</f>
        <v>#REF!</v>
      </c>
      <c r="G3364" s="261"/>
      <c r="H3364" s="262"/>
      <c r="I3364" s="259"/>
    </row>
    <row r="3365" spans="1:9" x14ac:dyDescent="0.2">
      <c r="A3365" s="265" t="s">
        <v>433</v>
      </c>
      <c r="B3365" s="269" t="e">
        <f>IF('Unit Types - Emission Rates'!#REF!=0,"",'Unit Types - Emission Rates'!#REF!)</f>
        <v>#REF!</v>
      </c>
      <c r="C3365" s="269" t="e">
        <f>IF('Unit Types - Emission Rates'!#REF!=0,"",'Unit Types - Emission Rates'!#REF!)</f>
        <v>#REF!</v>
      </c>
      <c r="D3365" s="269" t="e">
        <f>IF('Unit Types - Emission Rates'!#REF!=0,"",'Unit Types - Emission Rates'!#REF!)</f>
        <v>#REF!</v>
      </c>
      <c r="E3365" s="269" t="e">
        <f>IF('Unit Types - Emission Rates'!#REF!="","",'Unit Types - Emission Rates'!#REF!)</f>
        <v>#REF!</v>
      </c>
      <c r="F3365" s="269" t="e">
        <f>IF('Unit Types - Emission Rates'!#REF!="","",'Unit Types - Emission Rates'!#REF!)</f>
        <v>#REF!</v>
      </c>
      <c r="G3365" s="261"/>
      <c r="H3365" s="262"/>
      <c r="I3365" s="259"/>
    </row>
    <row r="3366" spans="1:9" x14ac:dyDescent="0.2">
      <c r="A3366" s="265" t="s">
        <v>433</v>
      </c>
      <c r="B3366" s="269" t="e">
        <f>IF('Unit Types - Emission Rates'!#REF!=0,"",'Unit Types - Emission Rates'!#REF!)</f>
        <v>#REF!</v>
      </c>
      <c r="C3366" s="269" t="e">
        <f>IF('Unit Types - Emission Rates'!#REF!=0,"",'Unit Types - Emission Rates'!#REF!)</f>
        <v>#REF!</v>
      </c>
      <c r="D3366" s="269" t="e">
        <f>IF('Unit Types - Emission Rates'!#REF!=0,"",'Unit Types - Emission Rates'!#REF!)</f>
        <v>#REF!</v>
      </c>
      <c r="E3366" s="269" t="e">
        <f>IF('Unit Types - Emission Rates'!#REF!="","",'Unit Types - Emission Rates'!#REF!)</f>
        <v>#REF!</v>
      </c>
      <c r="F3366" s="269" t="e">
        <f>IF('Unit Types - Emission Rates'!#REF!="","",'Unit Types - Emission Rates'!#REF!)</f>
        <v>#REF!</v>
      </c>
      <c r="G3366" s="261"/>
      <c r="H3366" s="262"/>
      <c r="I3366" s="259"/>
    </row>
    <row r="3367" spans="1:9" x14ac:dyDescent="0.2">
      <c r="A3367" s="265" t="s">
        <v>433</v>
      </c>
      <c r="B3367" s="269" t="e">
        <f>IF('Unit Types - Emission Rates'!#REF!=0,"",'Unit Types - Emission Rates'!#REF!)</f>
        <v>#REF!</v>
      </c>
      <c r="C3367" s="269" t="e">
        <f>IF('Unit Types - Emission Rates'!#REF!=0,"",'Unit Types - Emission Rates'!#REF!)</f>
        <v>#REF!</v>
      </c>
      <c r="D3367" s="269" t="e">
        <f>IF('Unit Types - Emission Rates'!#REF!=0,"",'Unit Types - Emission Rates'!#REF!)</f>
        <v>#REF!</v>
      </c>
      <c r="E3367" s="269" t="e">
        <f>IF('Unit Types - Emission Rates'!#REF!="","",'Unit Types - Emission Rates'!#REF!)</f>
        <v>#REF!</v>
      </c>
      <c r="F3367" s="269" t="e">
        <f>IF('Unit Types - Emission Rates'!#REF!="","",'Unit Types - Emission Rates'!#REF!)</f>
        <v>#REF!</v>
      </c>
      <c r="G3367" s="261"/>
      <c r="H3367" s="262"/>
      <c r="I3367" s="259"/>
    </row>
    <row r="3368" spans="1:9" x14ac:dyDescent="0.2">
      <c r="A3368" s="265" t="s">
        <v>433</v>
      </c>
      <c r="B3368" s="269" t="e">
        <f>IF('Unit Types - Emission Rates'!#REF!=0,"",'Unit Types - Emission Rates'!#REF!)</f>
        <v>#REF!</v>
      </c>
      <c r="C3368" s="269" t="e">
        <f>IF('Unit Types - Emission Rates'!#REF!=0,"",'Unit Types - Emission Rates'!#REF!)</f>
        <v>#REF!</v>
      </c>
      <c r="D3368" s="269" t="e">
        <f>IF('Unit Types - Emission Rates'!#REF!=0,"",'Unit Types - Emission Rates'!#REF!)</f>
        <v>#REF!</v>
      </c>
      <c r="E3368" s="269" t="e">
        <f>IF('Unit Types - Emission Rates'!#REF!="","",'Unit Types - Emission Rates'!#REF!)</f>
        <v>#REF!</v>
      </c>
      <c r="F3368" s="269" t="e">
        <f>IF('Unit Types - Emission Rates'!#REF!="","",'Unit Types - Emission Rates'!#REF!)</f>
        <v>#REF!</v>
      </c>
      <c r="G3368" s="261"/>
      <c r="H3368" s="262"/>
      <c r="I3368" s="259"/>
    </row>
    <row r="3369" spans="1:9" x14ac:dyDescent="0.2">
      <c r="A3369" s="265" t="s">
        <v>433</v>
      </c>
      <c r="B3369" s="269" t="e">
        <f>IF('Unit Types - Emission Rates'!#REF!=0,"",'Unit Types - Emission Rates'!#REF!)</f>
        <v>#REF!</v>
      </c>
      <c r="C3369" s="269" t="e">
        <f>IF('Unit Types - Emission Rates'!#REF!=0,"",'Unit Types - Emission Rates'!#REF!)</f>
        <v>#REF!</v>
      </c>
      <c r="D3369" s="269" t="e">
        <f>IF('Unit Types - Emission Rates'!#REF!=0,"",'Unit Types - Emission Rates'!#REF!)</f>
        <v>#REF!</v>
      </c>
      <c r="E3369" s="269" t="e">
        <f>IF('Unit Types - Emission Rates'!#REF!="","",'Unit Types - Emission Rates'!#REF!)</f>
        <v>#REF!</v>
      </c>
      <c r="F3369" s="269" t="e">
        <f>IF('Unit Types - Emission Rates'!#REF!="","",'Unit Types - Emission Rates'!#REF!)</f>
        <v>#REF!</v>
      </c>
      <c r="G3369" s="261"/>
      <c r="H3369" s="262"/>
      <c r="I3369" s="259"/>
    </row>
    <row r="3370" spans="1:9" x14ac:dyDescent="0.2">
      <c r="A3370" s="265" t="s">
        <v>433</v>
      </c>
      <c r="B3370" s="269" t="e">
        <f>IF('Unit Types - Emission Rates'!#REF!=0,"",'Unit Types - Emission Rates'!#REF!)</f>
        <v>#REF!</v>
      </c>
      <c r="C3370" s="269" t="e">
        <f>IF('Unit Types - Emission Rates'!#REF!=0,"",'Unit Types - Emission Rates'!#REF!)</f>
        <v>#REF!</v>
      </c>
      <c r="D3370" s="269" t="e">
        <f>IF('Unit Types - Emission Rates'!#REF!=0,"",'Unit Types - Emission Rates'!#REF!)</f>
        <v>#REF!</v>
      </c>
      <c r="E3370" s="269" t="e">
        <f>IF('Unit Types - Emission Rates'!#REF!="","",'Unit Types - Emission Rates'!#REF!)</f>
        <v>#REF!</v>
      </c>
      <c r="F3370" s="269" t="e">
        <f>IF('Unit Types - Emission Rates'!#REF!="","",'Unit Types - Emission Rates'!#REF!)</f>
        <v>#REF!</v>
      </c>
      <c r="G3370" s="261"/>
      <c r="H3370" s="262"/>
      <c r="I3370" s="259"/>
    </row>
    <row r="3371" spans="1:9" x14ac:dyDescent="0.2">
      <c r="A3371" s="265" t="s">
        <v>433</v>
      </c>
      <c r="B3371" s="269" t="e">
        <f>IF('Unit Types - Emission Rates'!#REF!=0,"",'Unit Types - Emission Rates'!#REF!)</f>
        <v>#REF!</v>
      </c>
      <c r="C3371" s="269" t="e">
        <f>IF('Unit Types - Emission Rates'!#REF!=0,"",'Unit Types - Emission Rates'!#REF!)</f>
        <v>#REF!</v>
      </c>
      <c r="D3371" s="269" t="e">
        <f>IF('Unit Types - Emission Rates'!#REF!=0,"",'Unit Types - Emission Rates'!#REF!)</f>
        <v>#REF!</v>
      </c>
      <c r="E3371" s="269" t="e">
        <f>IF('Unit Types - Emission Rates'!#REF!="","",'Unit Types - Emission Rates'!#REF!)</f>
        <v>#REF!</v>
      </c>
      <c r="F3371" s="269" t="e">
        <f>IF('Unit Types - Emission Rates'!#REF!="","",'Unit Types - Emission Rates'!#REF!)</f>
        <v>#REF!</v>
      </c>
      <c r="G3371" s="261"/>
      <c r="H3371" s="262"/>
      <c r="I3371" s="259"/>
    </row>
    <row r="3372" spans="1:9" x14ac:dyDescent="0.2">
      <c r="A3372" s="265" t="s">
        <v>433</v>
      </c>
      <c r="B3372" s="269" t="e">
        <f>IF('Unit Types - Emission Rates'!#REF!=0,"",'Unit Types - Emission Rates'!#REF!)</f>
        <v>#REF!</v>
      </c>
      <c r="C3372" s="269" t="e">
        <f>IF('Unit Types - Emission Rates'!#REF!=0,"",'Unit Types - Emission Rates'!#REF!)</f>
        <v>#REF!</v>
      </c>
      <c r="D3372" s="269" t="e">
        <f>IF('Unit Types - Emission Rates'!#REF!=0,"",'Unit Types - Emission Rates'!#REF!)</f>
        <v>#REF!</v>
      </c>
      <c r="E3372" s="269" t="e">
        <f>IF('Unit Types - Emission Rates'!#REF!="","",'Unit Types - Emission Rates'!#REF!)</f>
        <v>#REF!</v>
      </c>
      <c r="F3372" s="269" t="e">
        <f>IF('Unit Types - Emission Rates'!#REF!="","",'Unit Types - Emission Rates'!#REF!)</f>
        <v>#REF!</v>
      </c>
      <c r="G3372" s="261"/>
      <c r="H3372" s="262"/>
      <c r="I3372" s="259"/>
    </row>
    <row r="3373" spans="1:9" x14ac:dyDescent="0.2">
      <c r="A3373" s="265" t="s">
        <v>433</v>
      </c>
      <c r="B3373" s="269" t="e">
        <f>IF('Unit Types - Emission Rates'!#REF!=0,"",'Unit Types - Emission Rates'!#REF!)</f>
        <v>#REF!</v>
      </c>
      <c r="C3373" s="269" t="e">
        <f>IF('Unit Types - Emission Rates'!#REF!=0,"",'Unit Types - Emission Rates'!#REF!)</f>
        <v>#REF!</v>
      </c>
      <c r="D3373" s="269" t="e">
        <f>IF('Unit Types - Emission Rates'!#REF!=0,"",'Unit Types - Emission Rates'!#REF!)</f>
        <v>#REF!</v>
      </c>
      <c r="E3373" s="269" t="e">
        <f>IF('Unit Types - Emission Rates'!#REF!="","",'Unit Types - Emission Rates'!#REF!)</f>
        <v>#REF!</v>
      </c>
      <c r="F3373" s="269" t="e">
        <f>IF('Unit Types - Emission Rates'!#REF!="","",'Unit Types - Emission Rates'!#REF!)</f>
        <v>#REF!</v>
      </c>
      <c r="G3373" s="261"/>
      <c r="H3373" s="262"/>
      <c r="I3373" s="259"/>
    </row>
    <row r="3374" spans="1:9" x14ac:dyDescent="0.2">
      <c r="A3374" s="265" t="s">
        <v>433</v>
      </c>
      <c r="B3374" s="269" t="e">
        <f>IF('Unit Types - Emission Rates'!#REF!=0,"",'Unit Types - Emission Rates'!#REF!)</f>
        <v>#REF!</v>
      </c>
      <c r="C3374" s="269" t="e">
        <f>IF('Unit Types - Emission Rates'!#REF!=0,"",'Unit Types - Emission Rates'!#REF!)</f>
        <v>#REF!</v>
      </c>
      <c r="D3374" s="269" t="e">
        <f>IF('Unit Types - Emission Rates'!#REF!=0,"",'Unit Types - Emission Rates'!#REF!)</f>
        <v>#REF!</v>
      </c>
      <c r="E3374" s="269" t="e">
        <f>IF('Unit Types - Emission Rates'!#REF!="","",'Unit Types - Emission Rates'!#REF!)</f>
        <v>#REF!</v>
      </c>
      <c r="F3374" s="269" t="e">
        <f>IF('Unit Types - Emission Rates'!#REF!="","",'Unit Types - Emission Rates'!#REF!)</f>
        <v>#REF!</v>
      </c>
      <c r="G3374" s="261"/>
      <c r="H3374" s="262"/>
      <c r="I3374" s="259"/>
    </row>
    <row r="3375" spans="1:9" x14ac:dyDescent="0.2">
      <c r="A3375" s="265" t="s">
        <v>433</v>
      </c>
      <c r="B3375" s="269" t="e">
        <f>IF('Unit Types - Emission Rates'!#REF!=0,"",'Unit Types - Emission Rates'!#REF!)</f>
        <v>#REF!</v>
      </c>
      <c r="C3375" s="269" t="e">
        <f>IF('Unit Types - Emission Rates'!#REF!=0,"",'Unit Types - Emission Rates'!#REF!)</f>
        <v>#REF!</v>
      </c>
      <c r="D3375" s="269" t="e">
        <f>IF('Unit Types - Emission Rates'!#REF!=0,"",'Unit Types - Emission Rates'!#REF!)</f>
        <v>#REF!</v>
      </c>
      <c r="E3375" s="269" t="e">
        <f>IF('Unit Types - Emission Rates'!#REF!="","",'Unit Types - Emission Rates'!#REF!)</f>
        <v>#REF!</v>
      </c>
      <c r="F3375" s="269" t="e">
        <f>IF('Unit Types - Emission Rates'!#REF!="","",'Unit Types - Emission Rates'!#REF!)</f>
        <v>#REF!</v>
      </c>
      <c r="G3375" s="261"/>
      <c r="H3375" s="262"/>
      <c r="I3375" s="259"/>
    </row>
    <row r="3376" spans="1:9" x14ac:dyDescent="0.2">
      <c r="A3376" s="265" t="s">
        <v>433</v>
      </c>
      <c r="B3376" s="269" t="e">
        <f>IF('Unit Types - Emission Rates'!#REF!=0,"",'Unit Types - Emission Rates'!#REF!)</f>
        <v>#REF!</v>
      </c>
      <c r="C3376" s="269" t="e">
        <f>IF('Unit Types - Emission Rates'!#REF!=0,"",'Unit Types - Emission Rates'!#REF!)</f>
        <v>#REF!</v>
      </c>
      <c r="D3376" s="269" t="e">
        <f>IF('Unit Types - Emission Rates'!#REF!=0,"",'Unit Types - Emission Rates'!#REF!)</f>
        <v>#REF!</v>
      </c>
      <c r="E3376" s="269" t="e">
        <f>IF('Unit Types - Emission Rates'!#REF!="","",'Unit Types - Emission Rates'!#REF!)</f>
        <v>#REF!</v>
      </c>
      <c r="F3376" s="269" t="e">
        <f>IF('Unit Types - Emission Rates'!#REF!="","",'Unit Types - Emission Rates'!#REF!)</f>
        <v>#REF!</v>
      </c>
      <c r="G3376" s="261"/>
      <c r="H3376" s="262"/>
      <c r="I3376" s="259"/>
    </row>
    <row r="3377" spans="1:9" x14ac:dyDescent="0.2">
      <c r="A3377" s="265" t="s">
        <v>433</v>
      </c>
      <c r="B3377" s="269" t="e">
        <f>IF('Unit Types - Emission Rates'!#REF!=0,"",'Unit Types - Emission Rates'!#REF!)</f>
        <v>#REF!</v>
      </c>
      <c r="C3377" s="269" t="e">
        <f>IF('Unit Types - Emission Rates'!#REF!=0,"",'Unit Types - Emission Rates'!#REF!)</f>
        <v>#REF!</v>
      </c>
      <c r="D3377" s="269" t="e">
        <f>IF('Unit Types - Emission Rates'!#REF!=0,"",'Unit Types - Emission Rates'!#REF!)</f>
        <v>#REF!</v>
      </c>
      <c r="E3377" s="269" t="e">
        <f>IF('Unit Types - Emission Rates'!#REF!="","",'Unit Types - Emission Rates'!#REF!)</f>
        <v>#REF!</v>
      </c>
      <c r="F3377" s="269" t="e">
        <f>IF('Unit Types - Emission Rates'!#REF!="","",'Unit Types - Emission Rates'!#REF!)</f>
        <v>#REF!</v>
      </c>
      <c r="G3377" s="261"/>
      <c r="H3377" s="262"/>
      <c r="I3377" s="259"/>
    </row>
    <row r="3378" spans="1:9" x14ac:dyDescent="0.2">
      <c r="A3378" s="265" t="s">
        <v>433</v>
      </c>
      <c r="B3378" s="269" t="e">
        <f>IF('Unit Types - Emission Rates'!#REF!=0,"",'Unit Types - Emission Rates'!#REF!)</f>
        <v>#REF!</v>
      </c>
      <c r="C3378" s="269" t="e">
        <f>IF('Unit Types - Emission Rates'!#REF!=0,"",'Unit Types - Emission Rates'!#REF!)</f>
        <v>#REF!</v>
      </c>
      <c r="D3378" s="269" t="e">
        <f>IF('Unit Types - Emission Rates'!#REF!=0,"",'Unit Types - Emission Rates'!#REF!)</f>
        <v>#REF!</v>
      </c>
      <c r="E3378" s="269" t="e">
        <f>IF('Unit Types - Emission Rates'!#REF!="","",'Unit Types - Emission Rates'!#REF!)</f>
        <v>#REF!</v>
      </c>
      <c r="F3378" s="269" t="e">
        <f>IF('Unit Types - Emission Rates'!#REF!="","",'Unit Types - Emission Rates'!#REF!)</f>
        <v>#REF!</v>
      </c>
      <c r="G3378" s="261"/>
      <c r="H3378" s="262"/>
      <c r="I3378" s="259"/>
    </row>
    <row r="3379" spans="1:9" x14ac:dyDescent="0.2">
      <c r="A3379" s="265" t="s">
        <v>433</v>
      </c>
      <c r="B3379" s="269" t="e">
        <f>IF('Unit Types - Emission Rates'!#REF!=0,"",'Unit Types - Emission Rates'!#REF!)</f>
        <v>#REF!</v>
      </c>
      <c r="C3379" s="269" t="e">
        <f>IF('Unit Types - Emission Rates'!#REF!=0,"",'Unit Types - Emission Rates'!#REF!)</f>
        <v>#REF!</v>
      </c>
      <c r="D3379" s="269" t="e">
        <f>IF('Unit Types - Emission Rates'!#REF!=0,"",'Unit Types - Emission Rates'!#REF!)</f>
        <v>#REF!</v>
      </c>
      <c r="E3379" s="269" t="e">
        <f>IF('Unit Types - Emission Rates'!#REF!="","",'Unit Types - Emission Rates'!#REF!)</f>
        <v>#REF!</v>
      </c>
      <c r="F3379" s="269" t="e">
        <f>IF('Unit Types - Emission Rates'!#REF!="","",'Unit Types - Emission Rates'!#REF!)</f>
        <v>#REF!</v>
      </c>
      <c r="G3379" s="261"/>
      <c r="H3379" s="262"/>
      <c r="I3379" s="259"/>
    </row>
    <row r="3380" spans="1:9" x14ac:dyDescent="0.2">
      <c r="A3380" s="265" t="s">
        <v>433</v>
      </c>
      <c r="B3380" s="269" t="e">
        <f>IF('Unit Types - Emission Rates'!#REF!=0,"",'Unit Types - Emission Rates'!#REF!)</f>
        <v>#REF!</v>
      </c>
      <c r="C3380" s="269" t="e">
        <f>IF('Unit Types - Emission Rates'!#REF!=0,"",'Unit Types - Emission Rates'!#REF!)</f>
        <v>#REF!</v>
      </c>
      <c r="D3380" s="269" t="e">
        <f>IF('Unit Types - Emission Rates'!#REF!=0,"",'Unit Types - Emission Rates'!#REF!)</f>
        <v>#REF!</v>
      </c>
      <c r="E3380" s="269" t="e">
        <f>IF('Unit Types - Emission Rates'!#REF!="","",'Unit Types - Emission Rates'!#REF!)</f>
        <v>#REF!</v>
      </c>
      <c r="F3380" s="269" t="e">
        <f>IF('Unit Types - Emission Rates'!#REF!="","",'Unit Types - Emission Rates'!#REF!)</f>
        <v>#REF!</v>
      </c>
      <c r="G3380" s="261"/>
      <c r="H3380" s="262"/>
      <c r="I3380" s="259"/>
    </row>
    <row r="3381" spans="1:9" x14ac:dyDescent="0.2">
      <c r="A3381" s="265" t="s">
        <v>433</v>
      </c>
      <c r="B3381" s="269" t="e">
        <f>IF('Unit Types - Emission Rates'!#REF!=0,"",'Unit Types - Emission Rates'!#REF!)</f>
        <v>#REF!</v>
      </c>
      <c r="C3381" s="269" t="e">
        <f>IF('Unit Types - Emission Rates'!#REF!=0,"",'Unit Types - Emission Rates'!#REF!)</f>
        <v>#REF!</v>
      </c>
      <c r="D3381" s="269" t="e">
        <f>IF('Unit Types - Emission Rates'!#REF!=0,"",'Unit Types - Emission Rates'!#REF!)</f>
        <v>#REF!</v>
      </c>
      <c r="E3381" s="269" t="e">
        <f>IF('Unit Types - Emission Rates'!#REF!="","",'Unit Types - Emission Rates'!#REF!)</f>
        <v>#REF!</v>
      </c>
      <c r="F3381" s="269" t="e">
        <f>IF('Unit Types - Emission Rates'!#REF!="","",'Unit Types - Emission Rates'!#REF!)</f>
        <v>#REF!</v>
      </c>
      <c r="G3381" s="261"/>
      <c r="H3381" s="262"/>
      <c r="I3381" s="259"/>
    </row>
    <row r="3382" spans="1:9" x14ac:dyDescent="0.2">
      <c r="A3382" s="265" t="s">
        <v>433</v>
      </c>
      <c r="B3382" s="269" t="e">
        <f>IF('Unit Types - Emission Rates'!#REF!=0,"",'Unit Types - Emission Rates'!#REF!)</f>
        <v>#REF!</v>
      </c>
      <c r="C3382" s="269" t="e">
        <f>IF('Unit Types - Emission Rates'!#REF!=0,"",'Unit Types - Emission Rates'!#REF!)</f>
        <v>#REF!</v>
      </c>
      <c r="D3382" s="269" t="e">
        <f>IF('Unit Types - Emission Rates'!#REF!=0,"",'Unit Types - Emission Rates'!#REF!)</f>
        <v>#REF!</v>
      </c>
      <c r="E3382" s="269" t="e">
        <f>IF('Unit Types - Emission Rates'!#REF!="","",'Unit Types - Emission Rates'!#REF!)</f>
        <v>#REF!</v>
      </c>
      <c r="F3382" s="269" t="e">
        <f>IF('Unit Types - Emission Rates'!#REF!="","",'Unit Types - Emission Rates'!#REF!)</f>
        <v>#REF!</v>
      </c>
      <c r="G3382" s="261"/>
      <c r="H3382" s="262"/>
      <c r="I3382" s="259"/>
    </row>
    <row r="3383" spans="1:9" x14ac:dyDescent="0.2">
      <c r="A3383" s="265" t="s">
        <v>433</v>
      </c>
      <c r="B3383" s="269" t="e">
        <f>IF('Unit Types - Emission Rates'!#REF!=0,"",'Unit Types - Emission Rates'!#REF!)</f>
        <v>#REF!</v>
      </c>
      <c r="C3383" s="269" t="e">
        <f>IF('Unit Types - Emission Rates'!#REF!=0,"",'Unit Types - Emission Rates'!#REF!)</f>
        <v>#REF!</v>
      </c>
      <c r="D3383" s="269" t="e">
        <f>IF('Unit Types - Emission Rates'!#REF!=0,"",'Unit Types - Emission Rates'!#REF!)</f>
        <v>#REF!</v>
      </c>
      <c r="E3383" s="269" t="e">
        <f>IF('Unit Types - Emission Rates'!#REF!="","",'Unit Types - Emission Rates'!#REF!)</f>
        <v>#REF!</v>
      </c>
      <c r="F3383" s="269" t="e">
        <f>IF('Unit Types - Emission Rates'!#REF!="","",'Unit Types - Emission Rates'!#REF!)</f>
        <v>#REF!</v>
      </c>
      <c r="G3383" s="261"/>
      <c r="H3383" s="262"/>
      <c r="I3383" s="259"/>
    </row>
    <row r="3384" spans="1:9" x14ac:dyDescent="0.2">
      <c r="A3384" s="265" t="s">
        <v>433</v>
      </c>
      <c r="B3384" s="269" t="e">
        <f>IF('Unit Types - Emission Rates'!#REF!=0,"",'Unit Types - Emission Rates'!#REF!)</f>
        <v>#REF!</v>
      </c>
      <c r="C3384" s="269" t="e">
        <f>IF('Unit Types - Emission Rates'!#REF!=0,"",'Unit Types - Emission Rates'!#REF!)</f>
        <v>#REF!</v>
      </c>
      <c r="D3384" s="269" t="e">
        <f>IF('Unit Types - Emission Rates'!#REF!=0,"",'Unit Types - Emission Rates'!#REF!)</f>
        <v>#REF!</v>
      </c>
      <c r="E3384" s="269" t="e">
        <f>IF('Unit Types - Emission Rates'!#REF!="","",'Unit Types - Emission Rates'!#REF!)</f>
        <v>#REF!</v>
      </c>
      <c r="F3384" s="269" t="e">
        <f>IF('Unit Types - Emission Rates'!#REF!="","",'Unit Types - Emission Rates'!#REF!)</f>
        <v>#REF!</v>
      </c>
      <c r="G3384" s="261"/>
      <c r="H3384" s="262"/>
      <c r="I3384" s="259"/>
    </row>
    <row r="3385" spans="1:9" x14ac:dyDescent="0.2">
      <c r="A3385" s="265" t="s">
        <v>433</v>
      </c>
      <c r="B3385" s="269" t="e">
        <f>IF('Unit Types - Emission Rates'!#REF!=0,"",'Unit Types - Emission Rates'!#REF!)</f>
        <v>#REF!</v>
      </c>
      <c r="C3385" s="269" t="e">
        <f>IF('Unit Types - Emission Rates'!#REF!=0,"",'Unit Types - Emission Rates'!#REF!)</f>
        <v>#REF!</v>
      </c>
      <c r="D3385" s="269" t="e">
        <f>IF('Unit Types - Emission Rates'!#REF!=0,"",'Unit Types - Emission Rates'!#REF!)</f>
        <v>#REF!</v>
      </c>
      <c r="E3385" s="269" t="e">
        <f>IF('Unit Types - Emission Rates'!#REF!="","",'Unit Types - Emission Rates'!#REF!)</f>
        <v>#REF!</v>
      </c>
      <c r="F3385" s="269" t="e">
        <f>IF('Unit Types - Emission Rates'!#REF!="","",'Unit Types - Emission Rates'!#REF!)</f>
        <v>#REF!</v>
      </c>
      <c r="G3385" s="261"/>
      <c r="H3385" s="262"/>
      <c r="I3385" s="259"/>
    </row>
    <row r="3386" spans="1:9" x14ac:dyDescent="0.2">
      <c r="A3386" s="265" t="s">
        <v>433</v>
      </c>
      <c r="B3386" s="269" t="e">
        <f>IF('Unit Types - Emission Rates'!#REF!=0,"",'Unit Types - Emission Rates'!#REF!)</f>
        <v>#REF!</v>
      </c>
      <c r="C3386" s="269" t="e">
        <f>IF('Unit Types - Emission Rates'!#REF!=0,"",'Unit Types - Emission Rates'!#REF!)</f>
        <v>#REF!</v>
      </c>
      <c r="D3386" s="269" t="e">
        <f>IF('Unit Types - Emission Rates'!#REF!=0,"",'Unit Types - Emission Rates'!#REF!)</f>
        <v>#REF!</v>
      </c>
      <c r="E3386" s="269" t="e">
        <f>IF('Unit Types - Emission Rates'!#REF!="","",'Unit Types - Emission Rates'!#REF!)</f>
        <v>#REF!</v>
      </c>
      <c r="F3386" s="269" t="e">
        <f>IF('Unit Types - Emission Rates'!#REF!="","",'Unit Types - Emission Rates'!#REF!)</f>
        <v>#REF!</v>
      </c>
      <c r="G3386" s="261"/>
      <c r="H3386" s="262"/>
      <c r="I3386" s="259"/>
    </row>
    <row r="3387" spans="1:9" x14ac:dyDescent="0.2">
      <c r="A3387" s="265" t="s">
        <v>433</v>
      </c>
      <c r="B3387" s="269" t="e">
        <f>IF('Unit Types - Emission Rates'!#REF!=0,"",'Unit Types - Emission Rates'!#REF!)</f>
        <v>#REF!</v>
      </c>
      <c r="C3387" s="269" t="e">
        <f>IF('Unit Types - Emission Rates'!#REF!=0,"",'Unit Types - Emission Rates'!#REF!)</f>
        <v>#REF!</v>
      </c>
      <c r="D3387" s="269" t="e">
        <f>IF('Unit Types - Emission Rates'!#REF!=0,"",'Unit Types - Emission Rates'!#REF!)</f>
        <v>#REF!</v>
      </c>
      <c r="E3387" s="269" t="e">
        <f>IF('Unit Types - Emission Rates'!#REF!="","",'Unit Types - Emission Rates'!#REF!)</f>
        <v>#REF!</v>
      </c>
      <c r="F3387" s="269" t="e">
        <f>IF('Unit Types - Emission Rates'!#REF!="","",'Unit Types - Emission Rates'!#REF!)</f>
        <v>#REF!</v>
      </c>
      <c r="G3387" s="261"/>
      <c r="H3387" s="262"/>
      <c r="I3387" s="259"/>
    </row>
    <row r="3388" spans="1:9" x14ac:dyDescent="0.2">
      <c r="A3388" s="265" t="s">
        <v>433</v>
      </c>
      <c r="B3388" s="269" t="e">
        <f>IF('Unit Types - Emission Rates'!#REF!=0,"",'Unit Types - Emission Rates'!#REF!)</f>
        <v>#REF!</v>
      </c>
      <c r="C3388" s="269" t="e">
        <f>IF('Unit Types - Emission Rates'!#REF!=0,"",'Unit Types - Emission Rates'!#REF!)</f>
        <v>#REF!</v>
      </c>
      <c r="D3388" s="269" t="e">
        <f>IF('Unit Types - Emission Rates'!#REF!=0,"",'Unit Types - Emission Rates'!#REF!)</f>
        <v>#REF!</v>
      </c>
      <c r="E3388" s="269" t="e">
        <f>IF('Unit Types - Emission Rates'!#REF!="","",'Unit Types - Emission Rates'!#REF!)</f>
        <v>#REF!</v>
      </c>
      <c r="F3388" s="269" t="e">
        <f>IF('Unit Types - Emission Rates'!#REF!="","",'Unit Types - Emission Rates'!#REF!)</f>
        <v>#REF!</v>
      </c>
      <c r="G3388" s="261"/>
      <c r="H3388" s="262"/>
      <c r="I3388" s="259"/>
    </row>
    <row r="3389" spans="1:9" x14ac:dyDescent="0.2">
      <c r="A3389" s="265" t="s">
        <v>433</v>
      </c>
      <c r="B3389" s="269" t="e">
        <f>IF('Unit Types - Emission Rates'!#REF!=0,"",'Unit Types - Emission Rates'!#REF!)</f>
        <v>#REF!</v>
      </c>
      <c r="C3389" s="269" t="e">
        <f>IF('Unit Types - Emission Rates'!#REF!=0,"",'Unit Types - Emission Rates'!#REF!)</f>
        <v>#REF!</v>
      </c>
      <c r="D3389" s="269" t="e">
        <f>IF('Unit Types - Emission Rates'!#REF!=0,"",'Unit Types - Emission Rates'!#REF!)</f>
        <v>#REF!</v>
      </c>
      <c r="E3389" s="269" t="e">
        <f>IF('Unit Types - Emission Rates'!#REF!="","",'Unit Types - Emission Rates'!#REF!)</f>
        <v>#REF!</v>
      </c>
      <c r="F3389" s="269" t="e">
        <f>IF('Unit Types - Emission Rates'!#REF!="","",'Unit Types - Emission Rates'!#REF!)</f>
        <v>#REF!</v>
      </c>
      <c r="G3389" s="261"/>
      <c r="H3389" s="262"/>
      <c r="I3389" s="259"/>
    </row>
    <row r="3390" spans="1:9" x14ac:dyDescent="0.2">
      <c r="A3390" s="265" t="s">
        <v>433</v>
      </c>
      <c r="B3390" s="269" t="e">
        <f>IF('Unit Types - Emission Rates'!#REF!=0,"",'Unit Types - Emission Rates'!#REF!)</f>
        <v>#REF!</v>
      </c>
      <c r="C3390" s="269" t="e">
        <f>IF('Unit Types - Emission Rates'!#REF!=0,"",'Unit Types - Emission Rates'!#REF!)</f>
        <v>#REF!</v>
      </c>
      <c r="D3390" s="269" t="e">
        <f>IF('Unit Types - Emission Rates'!#REF!=0,"",'Unit Types - Emission Rates'!#REF!)</f>
        <v>#REF!</v>
      </c>
      <c r="E3390" s="269" t="e">
        <f>IF('Unit Types - Emission Rates'!#REF!="","",'Unit Types - Emission Rates'!#REF!)</f>
        <v>#REF!</v>
      </c>
      <c r="F3390" s="269" t="e">
        <f>IF('Unit Types - Emission Rates'!#REF!="","",'Unit Types - Emission Rates'!#REF!)</f>
        <v>#REF!</v>
      </c>
      <c r="G3390" s="261"/>
      <c r="H3390" s="262"/>
      <c r="I3390" s="259"/>
    </row>
    <row r="3391" spans="1:9" x14ac:dyDescent="0.2">
      <c r="A3391" s="265" t="s">
        <v>433</v>
      </c>
      <c r="B3391" s="269" t="e">
        <f>IF('Unit Types - Emission Rates'!#REF!=0,"",'Unit Types - Emission Rates'!#REF!)</f>
        <v>#REF!</v>
      </c>
      <c r="C3391" s="269" t="e">
        <f>IF('Unit Types - Emission Rates'!#REF!=0,"",'Unit Types - Emission Rates'!#REF!)</f>
        <v>#REF!</v>
      </c>
      <c r="D3391" s="269" t="e">
        <f>IF('Unit Types - Emission Rates'!#REF!=0,"",'Unit Types - Emission Rates'!#REF!)</f>
        <v>#REF!</v>
      </c>
      <c r="E3391" s="269" t="e">
        <f>IF('Unit Types - Emission Rates'!#REF!="","",'Unit Types - Emission Rates'!#REF!)</f>
        <v>#REF!</v>
      </c>
      <c r="F3391" s="269" t="e">
        <f>IF('Unit Types - Emission Rates'!#REF!="","",'Unit Types - Emission Rates'!#REF!)</f>
        <v>#REF!</v>
      </c>
      <c r="G3391" s="261"/>
      <c r="H3391" s="262"/>
      <c r="I3391" s="259"/>
    </row>
    <row r="3392" spans="1:9" x14ac:dyDescent="0.2">
      <c r="A3392" s="265" t="s">
        <v>433</v>
      </c>
      <c r="B3392" s="269" t="e">
        <f>IF('Unit Types - Emission Rates'!#REF!=0,"",'Unit Types - Emission Rates'!#REF!)</f>
        <v>#REF!</v>
      </c>
      <c r="C3392" s="269" t="e">
        <f>IF('Unit Types - Emission Rates'!#REF!=0,"",'Unit Types - Emission Rates'!#REF!)</f>
        <v>#REF!</v>
      </c>
      <c r="D3392" s="269" t="e">
        <f>IF('Unit Types - Emission Rates'!#REF!=0,"",'Unit Types - Emission Rates'!#REF!)</f>
        <v>#REF!</v>
      </c>
      <c r="E3392" s="269" t="e">
        <f>IF('Unit Types - Emission Rates'!#REF!="","",'Unit Types - Emission Rates'!#REF!)</f>
        <v>#REF!</v>
      </c>
      <c r="F3392" s="269" t="e">
        <f>IF('Unit Types - Emission Rates'!#REF!="","",'Unit Types - Emission Rates'!#REF!)</f>
        <v>#REF!</v>
      </c>
      <c r="G3392" s="261"/>
      <c r="H3392" s="262"/>
      <c r="I3392" s="259"/>
    </row>
    <row r="3393" spans="1:9" x14ac:dyDescent="0.2">
      <c r="A3393" s="265" t="s">
        <v>433</v>
      </c>
      <c r="B3393" s="269" t="e">
        <f>IF('Unit Types - Emission Rates'!#REF!=0,"",'Unit Types - Emission Rates'!#REF!)</f>
        <v>#REF!</v>
      </c>
      <c r="C3393" s="269" t="e">
        <f>IF('Unit Types - Emission Rates'!#REF!=0,"",'Unit Types - Emission Rates'!#REF!)</f>
        <v>#REF!</v>
      </c>
      <c r="D3393" s="269" t="e">
        <f>IF('Unit Types - Emission Rates'!#REF!=0,"",'Unit Types - Emission Rates'!#REF!)</f>
        <v>#REF!</v>
      </c>
      <c r="E3393" s="269" t="e">
        <f>IF('Unit Types - Emission Rates'!#REF!="","",'Unit Types - Emission Rates'!#REF!)</f>
        <v>#REF!</v>
      </c>
      <c r="F3393" s="269" t="e">
        <f>IF('Unit Types - Emission Rates'!#REF!="","",'Unit Types - Emission Rates'!#REF!)</f>
        <v>#REF!</v>
      </c>
      <c r="G3393" s="261"/>
      <c r="H3393" s="262"/>
      <c r="I3393" s="259"/>
    </row>
    <row r="3394" spans="1:9" x14ac:dyDescent="0.2">
      <c r="A3394" s="265" t="s">
        <v>433</v>
      </c>
      <c r="B3394" s="269" t="e">
        <f>IF('Unit Types - Emission Rates'!#REF!=0,"",'Unit Types - Emission Rates'!#REF!)</f>
        <v>#REF!</v>
      </c>
      <c r="C3394" s="269" t="e">
        <f>IF('Unit Types - Emission Rates'!#REF!=0,"",'Unit Types - Emission Rates'!#REF!)</f>
        <v>#REF!</v>
      </c>
      <c r="D3394" s="269" t="e">
        <f>IF('Unit Types - Emission Rates'!#REF!=0,"",'Unit Types - Emission Rates'!#REF!)</f>
        <v>#REF!</v>
      </c>
      <c r="E3394" s="269" t="e">
        <f>IF('Unit Types - Emission Rates'!#REF!="","",'Unit Types - Emission Rates'!#REF!)</f>
        <v>#REF!</v>
      </c>
      <c r="F3394" s="269" t="e">
        <f>IF('Unit Types - Emission Rates'!#REF!="","",'Unit Types - Emission Rates'!#REF!)</f>
        <v>#REF!</v>
      </c>
      <c r="G3394" s="261"/>
      <c r="H3394" s="262"/>
      <c r="I3394" s="259"/>
    </row>
    <row r="3395" spans="1:9" x14ac:dyDescent="0.2">
      <c r="A3395" s="265" t="s">
        <v>433</v>
      </c>
      <c r="B3395" s="269" t="e">
        <f>IF('Unit Types - Emission Rates'!#REF!=0,"",'Unit Types - Emission Rates'!#REF!)</f>
        <v>#REF!</v>
      </c>
      <c r="C3395" s="269" t="e">
        <f>IF('Unit Types - Emission Rates'!#REF!=0,"",'Unit Types - Emission Rates'!#REF!)</f>
        <v>#REF!</v>
      </c>
      <c r="D3395" s="269" t="e">
        <f>IF('Unit Types - Emission Rates'!#REF!=0,"",'Unit Types - Emission Rates'!#REF!)</f>
        <v>#REF!</v>
      </c>
      <c r="E3395" s="269" t="e">
        <f>IF('Unit Types - Emission Rates'!#REF!="","",'Unit Types - Emission Rates'!#REF!)</f>
        <v>#REF!</v>
      </c>
      <c r="F3395" s="269" t="e">
        <f>IF('Unit Types - Emission Rates'!#REF!="","",'Unit Types - Emission Rates'!#REF!)</f>
        <v>#REF!</v>
      </c>
      <c r="G3395" s="261"/>
      <c r="H3395" s="262"/>
      <c r="I3395" s="259"/>
    </row>
    <row r="3396" spans="1:9" x14ac:dyDescent="0.2">
      <c r="A3396" s="265" t="s">
        <v>433</v>
      </c>
      <c r="B3396" s="269" t="e">
        <f>IF('Unit Types - Emission Rates'!#REF!=0,"",'Unit Types - Emission Rates'!#REF!)</f>
        <v>#REF!</v>
      </c>
      <c r="C3396" s="269" t="e">
        <f>IF('Unit Types - Emission Rates'!#REF!=0,"",'Unit Types - Emission Rates'!#REF!)</f>
        <v>#REF!</v>
      </c>
      <c r="D3396" s="269" t="e">
        <f>IF('Unit Types - Emission Rates'!#REF!=0,"",'Unit Types - Emission Rates'!#REF!)</f>
        <v>#REF!</v>
      </c>
      <c r="E3396" s="269" t="e">
        <f>IF('Unit Types - Emission Rates'!#REF!="","",'Unit Types - Emission Rates'!#REF!)</f>
        <v>#REF!</v>
      </c>
      <c r="F3396" s="269" t="e">
        <f>IF('Unit Types - Emission Rates'!#REF!="","",'Unit Types - Emission Rates'!#REF!)</f>
        <v>#REF!</v>
      </c>
      <c r="G3396" s="261"/>
      <c r="H3396" s="262"/>
      <c r="I3396" s="259"/>
    </row>
    <row r="3397" spans="1:9" x14ac:dyDescent="0.2">
      <c r="A3397" s="265" t="s">
        <v>433</v>
      </c>
      <c r="B3397" s="269" t="e">
        <f>IF('Unit Types - Emission Rates'!#REF!=0,"",'Unit Types - Emission Rates'!#REF!)</f>
        <v>#REF!</v>
      </c>
      <c r="C3397" s="269" t="e">
        <f>IF('Unit Types - Emission Rates'!#REF!=0,"",'Unit Types - Emission Rates'!#REF!)</f>
        <v>#REF!</v>
      </c>
      <c r="D3397" s="269" t="e">
        <f>IF('Unit Types - Emission Rates'!#REF!=0,"",'Unit Types - Emission Rates'!#REF!)</f>
        <v>#REF!</v>
      </c>
      <c r="E3397" s="269" t="e">
        <f>IF('Unit Types - Emission Rates'!#REF!="","",'Unit Types - Emission Rates'!#REF!)</f>
        <v>#REF!</v>
      </c>
      <c r="F3397" s="269" t="e">
        <f>IF('Unit Types - Emission Rates'!#REF!="","",'Unit Types - Emission Rates'!#REF!)</f>
        <v>#REF!</v>
      </c>
      <c r="G3397" s="261"/>
      <c r="H3397" s="262"/>
      <c r="I3397" s="259"/>
    </row>
    <row r="3398" spans="1:9" x14ac:dyDescent="0.2">
      <c r="A3398" s="265" t="s">
        <v>433</v>
      </c>
      <c r="B3398" s="269" t="e">
        <f>IF('Unit Types - Emission Rates'!#REF!=0,"",'Unit Types - Emission Rates'!#REF!)</f>
        <v>#REF!</v>
      </c>
      <c r="C3398" s="269" t="e">
        <f>IF('Unit Types - Emission Rates'!#REF!=0,"",'Unit Types - Emission Rates'!#REF!)</f>
        <v>#REF!</v>
      </c>
      <c r="D3398" s="269" t="e">
        <f>IF('Unit Types - Emission Rates'!#REF!=0,"",'Unit Types - Emission Rates'!#REF!)</f>
        <v>#REF!</v>
      </c>
      <c r="E3398" s="269" t="e">
        <f>IF('Unit Types - Emission Rates'!#REF!="","",'Unit Types - Emission Rates'!#REF!)</f>
        <v>#REF!</v>
      </c>
      <c r="F3398" s="269" t="e">
        <f>IF('Unit Types - Emission Rates'!#REF!="","",'Unit Types - Emission Rates'!#REF!)</f>
        <v>#REF!</v>
      </c>
      <c r="G3398" s="261"/>
      <c r="H3398" s="262"/>
      <c r="I3398" s="259"/>
    </row>
    <row r="3399" spans="1:9" x14ac:dyDescent="0.2">
      <c r="A3399" s="265" t="s">
        <v>433</v>
      </c>
      <c r="B3399" s="269" t="e">
        <f>IF('Unit Types - Emission Rates'!#REF!=0,"",'Unit Types - Emission Rates'!#REF!)</f>
        <v>#REF!</v>
      </c>
      <c r="C3399" s="269" t="e">
        <f>IF('Unit Types - Emission Rates'!#REF!=0,"",'Unit Types - Emission Rates'!#REF!)</f>
        <v>#REF!</v>
      </c>
      <c r="D3399" s="269" t="e">
        <f>IF('Unit Types - Emission Rates'!#REF!=0,"",'Unit Types - Emission Rates'!#REF!)</f>
        <v>#REF!</v>
      </c>
      <c r="E3399" s="269" t="e">
        <f>IF('Unit Types - Emission Rates'!#REF!="","",'Unit Types - Emission Rates'!#REF!)</f>
        <v>#REF!</v>
      </c>
      <c r="F3399" s="269" t="e">
        <f>IF('Unit Types - Emission Rates'!#REF!="","",'Unit Types - Emission Rates'!#REF!)</f>
        <v>#REF!</v>
      </c>
      <c r="G3399" s="261"/>
      <c r="H3399" s="262"/>
      <c r="I3399" s="259"/>
    </row>
    <row r="3400" spans="1:9" x14ac:dyDescent="0.2">
      <c r="A3400" s="265" t="s">
        <v>433</v>
      </c>
      <c r="B3400" s="269" t="e">
        <f>IF('Unit Types - Emission Rates'!#REF!=0,"",'Unit Types - Emission Rates'!#REF!)</f>
        <v>#REF!</v>
      </c>
      <c r="C3400" s="269" t="e">
        <f>IF('Unit Types - Emission Rates'!#REF!=0,"",'Unit Types - Emission Rates'!#REF!)</f>
        <v>#REF!</v>
      </c>
      <c r="D3400" s="269" t="e">
        <f>IF('Unit Types - Emission Rates'!#REF!=0,"",'Unit Types - Emission Rates'!#REF!)</f>
        <v>#REF!</v>
      </c>
      <c r="E3400" s="269" t="e">
        <f>IF('Unit Types - Emission Rates'!#REF!="","",'Unit Types - Emission Rates'!#REF!)</f>
        <v>#REF!</v>
      </c>
      <c r="F3400" s="269" t="e">
        <f>IF('Unit Types - Emission Rates'!#REF!="","",'Unit Types - Emission Rates'!#REF!)</f>
        <v>#REF!</v>
      </c>
      <c r="G3400" s="261"/>
      <c r="H3400" s="262"/>
      <c r="I3400" s="259"/>
    </row>
    <row r="3401" spans="1:9" x14ac:dyDescent="0.2">
      <c r="A3401" s="265" t="s">
        <v>433</v>
      </c>
      <c r="B3401" s="269" t="e">
        <f>IF('Unit Types - Emission Rates'!#REF!=0,"",'Unit Types - Emission Rates'!#REF!)</f>
        <v>#REF!</v>
      </c>
      <c r="C3401" s="269" t="e">
        <f>IF('Unit Types - Emission Rates'!#REF!=0,"",'Unit Types - Emission Rates'!#REF!)</f>
        <v>#REF!</v>
      </c>
      <c r="D3401" s="269" t="e">
        <f>IF('Unit Types - Emission Rates'!#REF!=0,"",'Unit Types - Emission Rates'!#REF!)</f>
        <v>#REF!</v>
      </c>
      <c r="E3401" s="269" t="e">
        <f>IF('Unit Types - Emission Rates'!#REF!="","",'Unit Types - Emission Rates'!#REF!)</f>
        <v>#REF!</v>
      </c>
      <c r="F3401" s="269" t="e">
        <f>IF('Unit Types - Emission Rates'!#REF!="","",'Unit Types - Emission Rates'!#REF!)</f>
        <v>#REF!</v>
      </c>
      <c r="G3401" s="261"/>
      <c r="H3401" s="262"/>
      <c r="I3401" s="259"/>
    </row>
    <row r="3402" spans="1:9" x14ac:dyDescent="0.2">
      <c r="A3402" s="265" t="s">
        <v>433</v>
      </c>
      <c r="B3402" s="269" t="e">
        <f>IF('Unit Types - Emission Rates'!#REF!=0,"",'Unit Types - Emission Rates'!#REF!)</f>
        <v>#REF!</v>
      </c>
      <c r="C3402" s="269" t="e">
        <f>IF('Unit Types - Emission Rates'!#REF!=0,"",'Unit Types - Emission Rates'!#REF!)</f>
        <v>#REF!</v>
      </c>
      <c r="D3402" s="269" t="e">
        <f>IF('Unit Types - Emission Rates'!#REF!=0,"",'Unit Types - Emission Rates'!#REF!)</f>
        <v>#REF!</v>
      </c>
      <c r="E3402" s="269" t="e">
        <f>IF('Unit Types - Emission Rates'!#REF!="","",'Unit Types - Emission Rates'!#REF!)</f>
        <v>#REF!</v>
      </c>
      <c r="F3402" s="269" t="e">
        <f>IF('Unit Types - Emission Rates'!#REF!="","",'Unit Types - Emission Rates'!#REF!)</f>
        <v>#REF!</v>
      </c>
      <c r="G3402" s="261"/>
      <c r="H3402" s="262"/>
      <c r="I3402" s="259"/>
    </row>
    <row r="3403" spans="1:9" x14ac:dyDescent="0.2">
      <c r="A3403" s="265" t="s">
        <v>433</v>
      </c>
      <c r="B3403" s="269" t="e">
        <f>IF('Unit Types - Emission Rates'!#REF!=0,"",'Unit Types - Emission Rates'!#REF!)</f>
        <v>#REF!</v>
      </c>
      <c r="C3403" s="269" t="e">
        <f>IF('Unit Types - Emission Rates'!#REF!=0,"",'Unit Types - Emission Rates'!#REF!)</f>
        <v>#REF!</v>
      </c>
      <c r="D3403" s="269" t="e">
        <f>IF('Unit Types - Emission Rates'!#REF!=0,"",'Unit Types - Emission Rates'!#REF!)</f>
        <v>#REF!</v>
      </c>
      <c r="E3403" s="269" t="e">
        <f>IF('Unit Types - Emission Rates'!#REF!="","",'Unit Types - Emission Rates'!#REF!)</f>
        <v>#REF!</v>
      </c>
      <c r="F3403" s="269" t="e">
        <f>IF('Unit Types - Emission Rates'!#REF!="","",'Unit Types - Emission Rates'!#REF!)</f>
        <v>#REF!</v>
      </c>
      <c r="G3403" s="261"/>
      <c r="H3403" s="262"/>
      <c r="I3403" s="259"/>
    </row>
    <row r="3404" spans="1:9" x14ac:dyDescent="0.2">
      <c r="A3404" s="265" t="s">
        <v>433</v>
      </c>
      <c r="B3404" s="269" t="e">
        <f>IF('Unit Types - Emission Rates'!#REF!=0,"",'Unit Types - Emission Rates'!#REF!)</f>
        <v>#REF!</v>
      </c>
      <c r="C3404" s="269" t="e">
        <f>IF('Unit Types - Emission Rates'!#REF!=0,"",'Unit Types - Emission Rates'!#REF!)</f>
        <v>#REF!</v>
      </c>
      <c r="D3404" s="269" t="e">
        <f>IF('Unit Types - Emission Rates'!#REF!=0,"",'Unit Types - Emission Rates'!#REF!)</f>
        <v>#REF!</v>
      </c>
      <c r="E3404" s="269" t="e">
        <f>IF('Unit Types - Emission Rates'!#REF!="","",'Unit Types - Emission Rates'!#REF!)</f>
        <v>#REF!</v>
      </c>
      <c r="F3404" s="269" t="e">
        <f>IF('Unit Types - Emission Rates'!#REF!="","",'Unit Types - Emission Rates'!#REF!)</f>
        <v>#REF!</v>
      </c>
      <c r="G3404" s="261"/>
      <c r="H3404" s="262"/>
      <c r="I3404" s="259"/>
    </row>
    <row r="3405" spans="1:9" x14ac:dyDescent="0.2">
      <c r="A3405" s="265" t="s">
        <v>433</v>
      </c>
      <c r="B3405" s="269" t="e">
        <f>IF('Unit Types - Emission Rates'!#REF!=0,"",'Unit Types - Emission Rates'!#REF!)</f>
        <v>#REF!</v>
      </c>
      <c r="C3405" s="269" t="e">
        <f>IF('Unit Types - Emission Rates'!#REF!=0,"",'Unit Types - Emission Rates'!#REF!)</f>
        <v>#REF!</v>
      </c>
      <c r="D3405" s="269" t="e">
        <f>IF('Unit Types - Emission Rates'!#REF!=0,"",'Unit Types - Emission Rates'!#REF!)</f>
        <v>#REF!</v>
      </c>
      <c r="E3405" s="269" t="e">
        <f>IF('Unit Types - Emission Rates'!#REF!="","",'Unit Types - Emission Rates'!#REF!)</f>
        <v>#REF!</v>
      </c>
      <c r="F3405" s="269" t="e">
        <f>IF('Unit Types - Emission Rates'!#REF!="","",'Unit Types - Emission Rates'!#REF!)</f>
        <v>#REF!</v>
      </c>
      <c r="G3405" s="261"/>
      <c r="H3405" s="262"/>
      <c r="I3405" s="259"/>
    </row>
    <row r="3406" spans="1:9" x14ac:dyDescent="0.2">
      <c r="A3406" s="265" t="s">
        <v>433</v>
      </c>
      <c r="B3406" s="269" t="e">
        <f>IF('Unit Types - Emission Rates'!#REF!=0,"",'Unit Types - Emission Rates'!#REF!)</f>
        <v>#REF!</v>
      </c>
      <c r="C3406" s="269" t="e">
        <f>IF('Unit Types - Emission Rates'!#REF!=0,"",'Unit Types - Emission Rates'!#REF!)</f>
        <v>#REF!</v>
      </c>
      <c r="D3406" s="269" t="e">
        <f>IF('Unit Types - Emission Rates'!#REF!=0,"",'Unit Types - Emission Rates'!#REF!)</f>
        <v>#REF!</v>
      </c>
      <c r="E3406" s="269" t="e">
        <f>IF('Unit Types - Emission Rates'!#REF!="","",'Unit Types - Emission Rates'!#REF!)</f>
        <v>#REF!</v>
      </c>
      <c r="F3406" s="269" t="e">
        <f>IF('Unit Types - Emission Rates'!#REF!="","",'Unit Types - Emission Rates'!#REF!)</f>
        <v>#REF!</v>
      </c>
      <c r="G3406" s="261"/>
      <c r="H3406" s="262"/>
      <c r="I3406" s="259"/>
    </row>
    <row r="3407" spans="1:9" x14ac:dyDescent="0.2">
      <c r="A3407" s="265" t="s">
        <v>433</v>
      </c>
      <c r="B3407" s="269" t="e">
        <f>IF('Unit Types - Emission Rates'!#REF!=0,"",'Unit Types - Emission Rates'!#REF!)</f>
        <v>#REF!</v>
      </c>
      <c r="C3407" s="269" t="e">
        <f>IF('Unit Types - Emission Rates'!#REF!=0,"",'Unit Types - Emission Rates'!#REF!)</f>
        <v>#REF!</v>
      </c>
      <c r="D3407" s="269" t="e">
        <f>IF('Unit Types - Emission Rates'!#REF!=0,"",'Unit Types - Emission Rates'!#REF!)</f>
        <v>#REF!</v>
      </c>
      <c r="E3407" s="269" t="e">
        <f>IF('Unit Types - Emission Rates'!#REF!="","",'Unit Types - Emission Rates'!#REF!)</f>
        <v>#REF!</v>
      </c>
      <c r="F3407" s="269" t="e">
        <f>IF('Unit Types - Emission Rates'!#REF!="","",'Unit Types - Emission Rates'!#REF!)</f>
        <v>#REF!</v>
      </c>
      <c r="G3407" s="261"/>
      <c r="H3407" s="262"/>
      <c r="I3407" s="259"/>
    </row>
    <row r="3408" spans="1:9" x14ac:dyDescent="0.2">
      <c r="A3408" s="265" t="s">
        <v>433</v>
      </c>
      <c r="B3408" s="269" t="e">
        <f>IF('Unit Types - Emission Rates'!#REF!=0,"",'Unit Types - Emission Rates'!#REF!)</f>
        <v>#REF!</v>
      </c>
      <c r="C3408" s="269" t="e">
        <f>IF('Unit Types - Emission Rates'!#REF!=0,"",'Unit Types - Emission Rates'!#REF!)</f>
        <v>#REF!</v>
      </c>
      <c r="D3408" s="269" t="e">
        <f>IF('Unit Types - Emission Rates'!#REF!=0,"",'Unit Types - Emission Rates'!#REF!)</f>
        <v>#REF!</v>
      </c>
      <c r="E3408" s="269" t="e">
        <f>IF('Unit Types - Emission Rates'!#REF!="","",'Unit Types - Emission Rates'!#REF!)</f>
        <v>#REF!</v>
      </c>
      <c r="F3408" s="269" t="e">
        <f>IF('Unit Types - Emission Rates'!#REF!="","",'Unit Types - Emission Rates'!#REF!)</f>
        <v>#REF!</v>
      </c>
      <c r="G3408" s="261"/>
      <c r="H3408" s="262"/>
      <c r="I3408" s="259"/>
    </row>
    <row r="3409" spans="1:9" x14ac:dyDescent="0.2">
      <c r="A3409" s="265" t="s">
        <v>433</v>
      </c>
      <c r="B3409" s="269" t="e">
        <f>IF('Unit Types - Emission Rates'!#REF!=0,"",'Unit Types - Emission Rates'!#REF!)</f>
        <v>#REF!</v>
      </c>
      <c r="C3409" s="269" t="e">
        <f>IF('Unit Types - Emission Rates'!#REF!=0,"",'Unit Types - Emission Rates'!#REF!)</f>
        <v>#REF!</v>
      </c>
      <c r="D3409" s="269" t="e">
        <f>IF('Unit Types - Emission Rates'!#REF!=0,"",'Unit Types - Emission Rates'!#REF!)</f>
        <v>#REF!</v>
      </c>
      <c r="E3409" s="269" t="e">
        <f>IF('Unit Types - Emission Rates'!#REF!="","",'Unit Types - Emission Rates'!#REF!)</f>
        <v>#REF!</v>
      </c>
      <c r="F3409" s="269" t="e">
        <f>IF('Unit Types - Emission Rates'!#REF!="","",'Unit Types - Emission Rates'!#REF!)</f>
        <v>#REF!</v>
      </c>
      <c r="G3409" s="261"/>
      <c r="H3409" s="262"/>
      <c r="I3409" s="259"/>
    </row>
    <row r="3410" spans="1:9" x14ac:dyDescent="0.2">
      <c r="A3410" s="265" t="s">
        <v>433</v>
      </c>
      <c r="B3410" s="269" t="e">
        <f>IF('Unit Types - Emission Rates'!#REF!=0,"",'Unit Types - Emission Rates'!#REF!)</f>
        <v>#REF!</v>
      </c>
      <c r="C3410" s="269" t="e">
        <f>IF('Unit Types - Emission Rates'!#REF!=0,"",'Unit Types - Emission Rates'!#REF!)</f>
        <v>#REF!</v>
      </c>
      <c r="D3410" s="269" t="e">
        <f>IF('Unit Types - Emission Rates'!#REF!=0,"",'Unit Types - Emission Rates'!#REF!)</f>
        <v>#REF!</v>
      </c>
      <c r="E3410" s="269" t="e">
        <f>IF('Unit Types - Emission Rates'!#REF!="","",'Unit Types - Emission Rates'!#REF!)</f>
        <v>#REF!</v>
      </c>
      <c r="F3410" s="269" t="e">
        <f>IF('Unit Types - Emission Rates'!#REF!="","",'Unit Types - Emission Rates'!#REF!)</f>
        <v>#REF!</v>
      </c>
      <c r="G3410" s="261"/>
      <c r="H3410" s="262"/>
      <c r="I3410" s="259"/>
    </row>
    <row r="3411" spans="1:9" x14ac:dyDescent="0.2">
      <c r="A3411" s="265" t="s">
        <v>433</v>
      </c>
      <c r="B3411" s="269" t="e">
        <f>IF('Unit Types - Emission Rates'!#REF!=0,"",'Unit Types - Emission Rates'!#REF!)</f>
        <v>#REF!</v>
      </c>
      <c r="C3411" s="269" t="e">
        <f>IF('Unit Types - Emission Rates'!#REF!=0,"",'Unit Types - Emission Rates'!#REF!)</f>
        <v>#REF!</v>
      </c>
      <c r="D3411" s="269" t="e">
        <f>IF('Unit Types - Emission Rates'!#REF!=0,"",'Unit Types - Emission Rates'!#REF!)</f>
        <v>#REF!</v>
      </c>
      <c r="E3411" s="269" t="e">
        <f>IF('Unit Types - Emission Rates'!#REF!="","",'Unit Types - Emission Rates'!#REF!)</f>
        <v>#REF!</v>
      </c>
      <c r="F3411" s="269" t="e">
        <f>IF('Unit Types - Emission Rates'!#REF!="","",'Unit Types - Emission Rates'!#REF!)</f>
        <v>#REF!</v>
      </c>
      <c r="G3411" s="261"/>
      <c r="H3411" s="262"/>
      <c r="I3411" s="259"/>
    </row>
    <row r="3412" spans="1:9" x14ac:dyDescent="0.2">
      <c r="A3412" s="265" t="s">
        <v>433</v>
      </c>
      <c r="B3412" s="269" t="e">
        <f>IF('Unit Types - Emission Rates'!#REF!=0,"",'Unit Types - Emission Rates'!#REF!)</f>
        <v>#REF!</v>
      </c>
      <c r="C3412" s="269" t="e">
        <f>IF('Unit Types - Emission Rates'!#REF!=0,"",'Unit Types - Emission Rates'!#REF!)</f>
        <v>#REF!</v>
      </c>
      <c r="D3412" s="269" t="e">
        <f>IF('Unit Types - Emission Rates'!#REF!=0,"",'Unit Types - Emission Rates'!#REF!)</f>
        <v>#REF!</v>
      </c>
      <c r="E3412" s="269" t="e">
        <f>IF('Unit Types - Emission Rates'!#REF!="","",'Unit Types - Emission Rates'!#REF!)</f>
        <v>#REF!</v>
      </c>
      <c r="F3412" s="269" t="e">
        <f>IF('Unit Types - Emission Rates'!#REF!="","",'Unit Types - Emission Rates'!#REF!)</f>
        <v>#REF!</v>
      </c>
      <c r="G3412" s="261"/>
      <c r="H3412" s="262"/>
      <c r="I3412" s="259"/>
    </row>
    <row r="3413" spans="1:9" x14ac:dyDescent="0.2">
      <c r="A3413" s="265" t="s">
        <v>433</v>
      </c>
      <c r="B3413" s="269" t="e">
        <f>IF('Unit Types - Emission Rates'!#REF!=0,"",'Unit Types - Emission Rates'!#REF!)</f>
        <v>#REF!</v>
      </c>
      <c r="C3413" s="269" t="e">
        <f>IF('Unit Types - Emission Rates'!#REF!=0,"",'Unit Types - Emission Rates'!#REF!)</f>
        <v>#REF!</v>
      </c>
      <c r="D3413" s="269" t="e">
        <f>IF('Unit Types - Emission Rates'!#REF!=0,"",'Unit Types - Emission Rates'!#REF!)</f>
        <v>#REF!</v>
      </c>
      <c r="E3413" s="269" t="e">
        <f>IF('Unit Types - Emission Rates'!#REF!="","",'Unit Types - Emission Rates'!#REF!)</f>
        <v>#REF!</v>
      </c>
      <c r="F3413" s="269" t="e">
        <f>IF('Unit Types - Emission Rates'!#REF!="","",'Unit Types - Emission Rates'!#REF!)</f>
        <v>#REF!</v>
      </c>
      <c r="G3413" s="261"/>
      <c r="H3413" s="262"/>
      <c r="I3413" s="259"/>
    </row>
    <row r="3414" spans="1:9" x14ac:dyDescent="0.2">
      <c r="A3414" s="265" t="s">
        <v>433</v>
      </c>
      <c r="B3414" s="269" t="e">
        <f>IF('Unit Types - Emission Rates'!#REF!=0,"",'Unit Types - Emission Rates'!#REF!)</f>
        <v>#REF!</v>
      </c>
      <c r="C3414" s="269" t="e">
        <f>IF('Unit Types - Emission Rates'!#REF!=0,"",'Unit Types - Emission Rates'!#REF!)</f>
        <v>#REF!</v>
      </c>
      <c r="D3414" s="269" t="e">
        <f>IF('Unit Types - Emission Rates'!#REF!=0,"",'Unit Types - Emission Rates'!#REF!)</f>
        <v>#REF!</v>
      </c>
      <c r="E3414" s="269" t="e">
        <f>IF('Unit Types - Emission Rates'!#REF!="","",'Unit Types - Emission Rates'!#REF!)</f>
        <v>#REF!</v>
      </c>
      <c r="F3414" s="269" t="e">
        <f>IF('Unit Types - Emission Rates'!#REF!="","",'Unit Types - Emission Rates'!#REF!)</f>
        <v>#REF!</v>
      </c>
      <c r="G3414" s="261"/>
      <c r="H3414" s="262"/>
      <c r="I3414" s="259"/>
    </row>
    <row r="3415" spans="1:9" x14ac:dyDescent="0.2">
      <c r="A3415" s="265" t="s">
        <v>433</v>
      </c>
      <c r="B3415" s="269" t="e">
        <f>IF('Unit Types - Emission Rates'!#REF!=0,"",'Unit Types - Emission Rates'!#REF!)</f>
        <v>#REF!</v>
      </c>
      <c r="C3415" s="269" t="e">
        <f>IF('Unit Types - Emission Rates'!#REF!=0,"",'Unit Types - Emission Rates'!#REF!)</f>
        <v>#REF!</v>
      </c>
      <c r="D3415" s="269" t="e">
        <f>IF('Unit Types - Emission Rates'!#REF!=0,"",'Unit Types - Emission Rates'!#REF!)</f>
        <v>#REF!</v>
      </c>
      <c r="E3415" s="269" t="e">
        <f>IF('Unit Types - Emission Rates'!#REF!="","",'Unit Types - Emission Rates'!#REF!)</f>
        <v>#REF!</v>
      </c>
      <c r="F3415" s="269" t="e">
        <f>IF('Unit Types - Emission Rates'!#REF!="","",'Unit Types - Emission Rates'!#REF!)</f>
        <v>#REF!</v>
      </c>
      <c r="G3415" s="261"/>
      <c r="H3415" s="262"/>
      <c r="I3415" s="259"/>
    </row>
    <row r="3416" spans="1:9" x14ac:dyDescent="0.2">
      <c r="A3416" s="265" t="s">
        <v>433</v>
      </c>
      <c r="B3416" s="269" t="e">
        <f>IF('Unit Types - Emission Rates'!#REF!=0,"",'Unit Types - Emission Rates'!#REF!)</f>
        <v>#REF!</v>
      </c>
      <c r="C3416" s="269" t="e">
        <f>IF('Unit Types - Emission Rates'!#REF!=0,"",'Unit Types - Emission Rates'!#REF!)</f>
        <v>#REF!</v>
      </c>
      <c r="D3416" s="269" t="e">
        <f>IF('Unit Types - Emission Rates'!#REF!=0,"",'Unit Types - Emission Rates'!#REF!)</f>
        <v>#REF!</v>
      </c>
      <c r="E3416" s="269" t="e">
        <f>IF('Unit Types - Emission Rates'!#REF!="","",'Unit Types - Emission Rates'!#REF!)</f>
        <v>#REF!</v>
      </c>
      <c r="F3416" s="269" t="e">
        <f>IF('Unit Types - Emission Rates'!#REF!="","",'Unit Types - Emission Rates'!#REF!)</f>
        <v>#REF!</v>
      </c>
      <c r="G3416" s="261"/>
      <c r="H3416" s="262"/>
      <c r="I3416" s="259"/>
    </row>
    <row r="3417" spans="1:9" x14ac:dyDescent="0.2">
      <c r="A3417" s="265" t="s">
        <v>433</v>
      </c>
      <c r="B3417" s="269" t="e">
        <f>IF('Unit Types - Emission Rates'!#REF!=0,"",'Unit Types - Emission Rates'!#REF!)</f>
        <v>#REF!</v>
      </c>
      <c r="C3417" s="269" t="e">
        <f>IF('Unit Types - Emission Rates'!#REF!=0,"",'Unit Types - Emission Rates'!#REF!)</f>
        <v>#REF!</v>
      </c>
      <c r="D3417" s="269" t="e">
        <f>IF('Unit Types - Emission Rates'!#REF!=0,"",'Unit Types - Emission Rates'!#REF!)</f>
        <v>#REF!</v>
      </c>
      <c r="E3417" s="269" t="e">
        <f>IF('Unit Types - Emission Rates'!#REF!="","",'Unit Types - Emission Rates'!#REF!)</f>
        <v>#REF!</v>
      </c>
      <c r="F3417" s="269" t="e">
        <f>IF('Unit Types - Emission Rates'!#REF!="","",'Unit Types - Emission Rates'!#REF!)</f>
        <v>#REF!</v>
      </c>
      <c r="G3417" s="261"/>
      <c r="H3417" s="262"/>
      <c r="I3417" s="259"/>
    </row>
    <row r="3418" spans="1:9" x14ac:dyDescent="0.2">
      <c r="A3418" s="265" t="s">
        <v>433</v>
      </c>
      <c r="B3418" s="269" t="e">
        <f>IF('Unit Types - Emission Rates'!#REF!=0,"",'Unit Types - Emission Rates'!#REF!)</f>
        <v>#REF!</v>
      </c>
      <c r="C3418" s="269" t="e">
        <f>IF('Unit Types - Emission Rates'!#REF!=0,"",'Unit Types - Emission Rates'!#REF!)</f>
        <v>#REF!</v>
      </c>
      <c r="D3418" s="269" t="e">
        <f>IF('Unit Types - Emission Rates'!#REF!=0,"",'Unit Types - Emission Rates'!#REF!)</f>
        <v>#REF!</v>
      </c>
      <c r="E3418" s="269" t="e">
        <f>IF('Unit Types - Emission Rates'!#REF!="","",'Unit Types - Emission Rates'!#REF!)</f>
        <v>#REF!</v>
      </c>
      <c r="F3418" s="269" t="e">
        <f>IF('Unit Types - Emission Rates'!#REF!="","",'Unit Types - Emission Rates'!#REF!)</f>
        <v>#REF!</v>
      </c>
      <c r="G3418" s="261"/>
      <c r="H3418" s="262"/>
      <c r="I3418" s="259"/>
    </row>
    <row r="3419" spans="1:9" x14ac:dyDescent="0.2">
      <c r="A3419" s="265" t="s">
        <v>433</v>
      </c>
      <c r="B3419" s="269" t="e">
        <f>IF('Unit Types - Emission Rates'!#REF!=0,"",'Unit Types - Emission Rates'!#REF!)</f>
        <v>#REF!</v>
      </c>
      <c r="C3419" s="269" t="e">
        <f>IF('Unit Types - Emission Rates'!#REF!=0,"",'Unit Types - Emission Rates'!#REF!)</f>
        <v>#REF!</v>
      </c>
      <c r="D3419" s="269" t="e">
        <f>IF('Unit Types - Emission Rates'!#REF!=0,"",'Unit Types - Emission Rates'!#REF!)</f>
        <v>#REF!</v>
      </c>
      <c r="E3419" s="269" t="e">
        <f>IF('Unit Types - Emission Rates'!#REF!="","",'Unit Types - Emission Rates'!#REF!)</f>
        <v>#REF!</v>
      </c>
      <c r="F3419" s="269" t="e">
        <f>IF('Unit Types - Emission Rates'!#REF!="","",'Unit Types - Emission Rates'!#REF!)</f>
        <v>#REF!</v>
      </c>
      <c r="G3419" s="261"/>
      <c r="H3419" s="262"/>
      <c r="I3419" s="259"/>
    </row>
    <row r="3420" spans="1:9" x14ac:dyDescent="0.2">
      <c r="A3420" s="265" t="s">
        <v>433</v>
      </c>
      <c r="B3420" s="269" t="e">
        <f>IF('Unit Types - Emission Rates'!#REF!=0,"",'Unit Types - Emission Rates'!#REF!)</f>
        <v>#REF!</v>
      </c>
      <c r="C3420" s="269" t="e">
        <f>IF('Unit Types - Emission Rates'!#REF!=0,"",'Unit Types - Emission Rates'!#REF!)</f>
        <v>#REF!</v>
      </c>
      <c r="D3420" s="269" t="e">
        <f>IF('Unit Types - Emission Rates'!#REF!=0,"",'Unit Types - Emission Rates'!#REF!)</f>
        <v>#REF!</v>
      </c>
      <c r="E3420" s="269" t="e">
        <f>IF('Unit Types - Emission Rates'!#REF!="","",'Unit Types - Emission Rates'!#REF!)</f>
        <v>#REF!</v>
      </c>
      <c r="F3420" s="269" t="e">
        <f>IF('Unit Types - Emission Rates'!#REF!="","",'Unit Types - Emission Rates'!#REF!)</f>
        <v>#REF!</v>
      </c>
      <c r="G3420" s="261"/>
      <c r="H3420" s="262"/>
      <c r="I3420" s="259"/>
    </row>
    <row r="3421" spans="1:9" x14ac:dyDescent="0.2">
      <c r="A3421" s="265" t="s">
        <v>433</v>
      </c>
      <c r="B3421" s="269" t="e">
        <f>IF('Unit Types - Emission Rates'!#REF!=0,"",'Unit Types - Emission Rates'!#REF!)</f>
        <v>#REF!</v>
      </c>
      <c r="C3421" s="269" t="e">
        <f>IF('Unit Types - Emission Rates'!#REF!=0,"",'Unit Types - Emission Rates'!#REF!)</f>
        <v>#REF!</v>
      </c>
      <c r="D3421" s="269" t="e">
        <f>IF('Unit Types - Emission Rates'!#REF!=0,"",'Unit Types - Emission Rates'!#REF!)</f>
        <v>#REF!</v>
      </c>
      <c r="E3421" s="269" t="e">
        <f>IF('Unit Types - Emission Rates'!#REF!="","",'Unit Types - Emission Rates'!#REF!)</f>
        <v>#REF!</v>
      </c>
      <c r="F3421" s="269" t="e">
        <f>IF('Unit Types - Emission Rates'!#REF!="","",'Unit Types - Emission Rates'!#REF!)</f>
        <v>#REF!</v>
      </c>
      <c r="G3421" s="261"/>
      <c r="H3421" s="262"/>
      <c r="I3421" s="259"/>
    </row>
    <row r="3422" spans="1:9" x14ac:dyDescent="0.2">
      <c r="A3422" s="265" t="s">
        <v>433</v>
      </c>
      <c r="B3422" s="269" t="e">
        <f>IF('Unit Types - Emission Rates'!#REF!=0,"",'Unit Types - Emission Rates'!#REF!)</f>
        <v>#REF!</v>
      </c>
      <c r="C3422" s="269" t="e">
        <f>IF('Unit Types - Emission Rates'!#REF!=0,"",'Unit Types - Emission Rates'!#REF!)</f>
        <v>#REF!</v>
      </c>
      <c r="D3422" s="269" t="e">
        <f>IF('Unit Types - Emission Rates'!#REF!=0,"",'Unit Types - Emission Rates'!#REF!)</f>
        <v>#REF!</v>
      </c>
      <c r="E3422" s="269" t="e">
        <f>IF('Unit Types - Emission Rates'!#REF!="","",'Unit Types - Emission Rates'!#REF!)</f>
        <v>#REF!</v>
      </c>
      <c r="F3422" s="269" t="e">
        <f>IF('Unit Types - Emission Rates'!#REF!="","",'Unit Types - Emission Rates'!#REF!)</f>
        <v>#REF!</v>
      </c>
      <c r="G3422" s="261"/>
      <c r="H3422" s="262"/>
      <c r="I3422" s="259"/>
    </row>
    <row r="3423" spans="1:9" x14ac:dyDescent="0.2">
      <c r="A3423" s="265" t="s">
        <v>433</v>
      </c>
      <c r="B3423" s="269" t="e">
        <f>IF('Unit Types - Emission Rates'!#REF!=0,"",'Unit Types - Emission Rates'!#REF!)</f>
        <v>#REF!</v>
      </c>
      <c r="C3423" s="269" t="e">
        <f>IF('Unit Types - Emission Rates'!#REF!=0,"",'Unit Types - Emission Rates'!#REF!)</f>
        <v>#REF!</v>
      </c>
      <c r="D3423" s="269" t="e">
        <f>IF('Unit Types - Emission Rates'!#REF!=0,"",'Unit Types - Emission Rates'!#REF!)</f>
        <v>#REF!</v>
      </c>
      <c r="E3423" s="269" t="e">
        <f>IF('Unit Types - Emission Rates'!#REF!="","",'Unit Types - Emission Rates'!#REF!)</f>
        <v>#REF!</v>
      </c>
      <c r="F3423" s="269" t="e">
        <f>IF('Unit Types - Emission Rates'!#REF!="","",'Unit Types - Emission Rates'!#REF!)</f>
        <v>#REF!</v>
      </c>
      <c r="G3423" s="261"/>
      <c r="H3423" s="262"/>
      <c r="I3423" s="259"/>
    </row>
    <row r="3424" spans="1:9" x14ac:dyDescent="0.2">
      <c r="A3424" s="265" t="s">
        <v>433</v>
      </c>
      <c r="B3424" s="269" t="e">
        <f>IF('Unit Types - Emission Rates'!#REF!=0,"",'Unit Types - Emission Rates'!#REF!)</f>
        <v>#REF!</v>
      </c>
      <c r="C3424" s="269" t="e">
        <f>IF('Unit Types - Emission Rates'!#REF!=0,"",'Unit Types - Emission Rates'!#REF!)</f>
        <v>#REF!</v>
      </c>
      <c r="D3424" s="269" t="e">
        <f>IF('Unit Types - Emission Rates'!#REF!=0,"",'Unit Types - Emission Rates'!#REF!)</f>
        <v>#REF!</v>
      </c>
      <c r="E3424" s="269" t="e">
        <f>IF('Unit Types - Emission Rates'!#REF!="","",'Unit Types - Emission Rates'!#REF!)</f>
        <v>#REF!</v>
      </c>
      <c r="F3424" s="269" t="e">
        <f>IF('Unit Types - Emission Rates'!#REF!="","",'Unit Types - Emission Rates'!#REF!)</f>
        <v>#REF!</v>
      </c>
      <c r="G3424" s="261"/>
      <c r="H3424" s="262"/>
      <c r="I3424" s="259"/>
    </row>
    <row r="3425" spans="1:9" x14ac:dyDescent="0.2">
      <c r="A3425" s="265" t="s">
        <v>433</v>
      </c>
      <c r="B3425" s="269" t="e">
        <f>IF('Unit Types - Emission Rates'!#REF!=0,"",'Unit Types - Emission Rates'!#REF!)</f>
        <v>#REF!</v>
      </c>
      <c r="C3425" s="269" t="e">
        <f>IF('Unit Types - Emission Rates'!#REF!=0,"",'Unit Types - Emission Rates'!#REF!)</f>
        <v>#REF!</v>
      </c>
      <c r="D3425" s="269" t="e">
        <f>IF('Unit Types - Emission Rates'!#REF!=0,"",'Unit Types - Emission Rates'!#REF!)</f>
        <v>#REF!</v>
      </c>
      <c r="E3425" s="269" t="e">
        <f>IF('Unit Types - Emission Rates'!#REF!="","",'Unit Types - Emission Rates'!#REF!)</f>
        <v>#REF!</v>
      </c>
      <c r="F3425" s="269" t="e">
        <f>IF('Unit Types - Emission Rates'!#REF!="","",'Unit Types - Emission Rates'!#REF!)</f>
        <v>#REF!</v>
      </c>
      <c r="G3425" s="261"/>
      <c r="H3425" s="262"/>
      <c r="I3425" s="259"/>
    </row>
    <row r="3426" spans="1:9" x14ac:dyDescent="0.2">
      <c r="A3426" s="265" t="s">
        <v>433</v>
      </c>
      <c r="B3426" s="269" t="e">
        <f>IF('Unit Types - Emission Rates'!#REF!=0,"",'Unit Types - Emission Rates'!#REF!)</f>
        <v>#REF!</v>
      </c>
      <c r="C3426" s="269" t="e">
        <f>IF('Unit Types - Emission Rates'!#REF!=0,"",'Unit Types - Emission Rates'!#REF!)</f>
        <v>#REF!</v>
      </c>
      <c r="D3426" s="269" t="e">
        <f>IF('Unit Types - Emission Rates'!#REF!=0,"",'Unit Types - Emission Rates'!#REF!)</f>
        <v>#REF!</v>
      </c>
      <c r="E3426" s="269" t="e">
        <f>IF('Unit Types - Emission Rates'!#REF!="","",'Unit Types - Emission Rates'!#REF!)</f>
        <v>#REF!</v>
      </c>
      <c r="F3426" s="269" t="e">
        <f>IF('Unit Types - Emission Rates'!#REF!="","",'Unit Types - Emission Rates'!#REF!)</f>
        <v>#REF!</v>
      </c>
      <c r="G3426" s="261"/>
      <c r="H3426" s="262"/>
      <c r="I3426" s="259"/>
    </row>
    <row r="3427" spans="1:9" x14ac:dyDescent="0.2">
      <c r="A3427" s="265" t="s">
        <v>433</v>
      </c>
      <c r="B3427" s="269" t="e">
        <f>IF('Unit Types - Emission Rates'!#REF!=0,"",'Unit Types - Emission Rates'!#REF!)</f>
        <v>#REF!</v>
      </c>
      <c r="C3427" s="269" t="e">
        <f>IF('Unit Types - Emission Rates'!#REF!=0,"",'Unit Types - Emission Rates'!#REF!)</f>
        <v>#REF!</v>
      </c>
      <c r="D3427" s="269" t="e">
        <f>IF('Unit Types - Emission Rates'!#REF!=0,"",'Unit Types - Emission Rates'!#REF!)</f>
        <v>#REF!</v>
      </c>
      <c r="E3427" s="269" t="e">
        <f>IF('Unit Types - Emission Rates'!#REF!="","",'Unit Types - Emission Rates'!#REF!)</f>
        <v>#REF!</v>
      </c>
      <c r="F3427" s="269" t="e">
        <f>IF('Unit Types - Emission Rates'!#REF!="","",'Unit Types - Emission Rates'!#REF!)</f>
        <v>#REF!</v>
      </c>
      <c r="G3427" s="261"/>
      <c r="H3427" s="262"/>
      <c r="I3427" s="259"/>
    </row>
    <row r="3428" spans="1:9" x14ac:dyDescent="0.2">
      <c r="A3428" s="265" t="s">
        <v>433</v>
      </c>
      <c r="B3428" s="269" t="e">
        <f>IF('Unit Types - Emission Rates'!#REF!=0,"",'Unit Types - Emission Rates'!#REF!)</f>
        <v>#REF!</v>
      </c>
      <c r="C3428" s="269" t="e">
        <f>IF('Unit Types - Emission Rates'!#REF!=0,"",'Unit Types - Emission Rates'!#REF!)</f>
        <v>#REF!</v>
      </c>
      <c r="D3428" s="269" t="e">
        <f>IF('Unit Types - Emission Rates'!#REF!=0,"",'Unit Types - Emission Rates'!#REF!)</f>
        <v>#REF!</v>
      </c>
      <c r="E3428" s="269" t="e">
        <f>IF('Unit Types - Emission Rates'!#REF!="","",'Unit Types - Emission Rates'!#REF!)</f>
        <v>#REF!</v>
      </c>
      <c r="F3428" s="269" t="e">
        <f>IF('Unit Types - Emission Rates'!#REF!="","",'Unit Types - Emission Rates'!#REF!)</f>
        <v>#REF!</v>
      </c>
      <c r="G3428" s="261"/>
      <c r="H3428" s="262"/>
      <c r="I3428" s="259"/>
    </row>
    <row r="3429" spans="1:9" x14ac:dyDescent="0.2">
      <c r="A3429" s="265" t="s">
        <v>433</v>
      </c>
      <c r="B3429" s="269" t="e">
        <f>IF('Unit Types - Emission Rates'!#REF!=0,"",'Unit Types - Emission Rates'!#REF!)</f>
        <v>#REF!</v>
      </c>
      <c r="C3429" s="269" t="e">
        <f>IF('Unit Types - Emission Rates'!#REF!=0,"",'Unit Types - Emission Rates'!#REF!)</f>
        <v>#REF!</v>
      </c>
      <c r="D3429" s="269" t="e">
        <f>IF('Unit Types - Emission Rates'!#REF!=0,"",'Unit Types - Emission Rates'!#REF!)</f>
        <v>#REF!</v>
      </c>
      <c r="E3429" s="269" t="e">
        <f>IF('Unit Types - Emission Rates'!#REF!="","",'Unit Types - Emission Rates'!#REF!)</f>
        <v>#REF!</v>
      </c>
      <c r="F3429" s="269" t="e">
        <f>IF('Unit Types - Emission Rates'!#REF!="","",'Unit Types - Emission Rates'!#REF!)</f>
        <v>#REF!</v>
      </c>
      <c r="G3429" s="261"/>
      <c r="H3429" s="262"/>
      <c r="I3429" s="259"/>
    </row>
    <row r="3430" spans="1:9" x14ac:dyDescent="0.2">
      <c r="A3430" s="265" t="s">
        <v>433</v>
      </c>
      <c r="B3430" s="269" t="e">
        <f>IF('Unit Types - Emission Rates'!#REF!=0,"",'Unit Types - Emission Rates'!#REF!)</f>
        <v>#REF!</v>
      </c>
      <c r="C3430" s="269" t="e">
        <f>IF('Unit Types - Emission Rates'!#REF!=0,"",'Unit Types - Emission Rates'!#REF!)</f>
        <v>#REF!</v>
      </c>
      <c r="D3430" s="269" t="e">
        <f>IF('Unit Types - Emission Rates'!#REF!=0,"",'Unit Types - Emission Rates'!#REF!)</f>
        <v>#REF!</v>
      </c>
      <c r="E3430" s="269" t="e">
        <f>IF('Unit Types - Emission Rates'!#REF!="","",'Unit Types - Emission Rates'!#REF!)</f>
        <v>#REF!</v>
      </c>
      <c r="F3430" s="269" t="e">
        <f>IF('Unit Types - Emission Rates'!#REF!="","",'Unit Types - Emission Rates'!#REF!)</f>
        <v>#REF!</v>
      </c>
      <c r="G3430" s="261"/>
      <c r="H3430" s="262"/>
      <c r="I3430" s="259"/>
    </row>
    <row r="3431" spans="1:9" x14ac:dyDescent="0.2">
      <c r="A3431" s="265" t="s">
        <v>433</v>
      </c>
      <c r="B3431" s="269" t="e">
        <f>IF('Unit Types - Emission Rates'!#REF!=0,"",'Unit Types - Emission Rates'!#REF!)</f>
        <v>#REF!</v>
      </c>
      <c r="C3431" s="269" t="e">
        <f>IF('Unit Types - Emission Rates'!#REF!=0,"",'Unit Types - Emission Rates'!#REF!)</f>
        <v>#REF!</v>
      </c>
      <c r="D3431" s="269" t="e">
        <f>IF('Unit Types - Emission Rates'!#REF!=0,"",'Unit Types - Emission Rates'!#REF!)</f>
        <v>#REF!</v>
      </c>
      <c r="E3431" s="269" t="e">
        <f>IF('Unit Types - Emission Rates'!#REF!="","",'Unit Types - Emission Rates'!#REF!)</f>
        <v>#REF!</v>
      </c>
      <c r="F3431" s="269" t="e">
        <f>IF('Unit Types - Emission Rates'!#REF!="","",'Unit Types - Emission Rates'!#REF!)</f>
        <v>#REF!</v>
      </c>
      <c r="G3431" s="261"/>
      <c r="H3431" s="262"/>
      <c r="I3431" s="259"/>
    </row>
    <row r="3432" spans="1:9" x14ac:dyDescent="0.2">
      <c r="A3432" s="265" t="s">
        <v>433</v>
      </c>
      <c r="B3432" s="269" t="e">
        <f>IF('Unit Types - Emission Rates'!#REF!=0,"",'Unit Types - Emission Rates'!#REF!)</f>
        <v>#REF!</v>
      </c>
      <c r="C3432" s="269" t="e">
        <f>IF('Unit Types - Emission Rates'!#REF!=0,"",'Unit Types - Emission Rates'!#REF!)</f>
        <v>#REF!</v>
      </c>
      <c r="D3432" s="269" t="e">
        <f>IF('Unit Types - Emission Rates'!#REF!=0,"",'Unit Types - Emission Rates'!#REF!)</f>
        <v>#REF!</v>
      </c>
      <c r="E3432" s="269" t="e">
        <f>IF('Unit Types - Emission Rates'!#REF!="","",'Unit Types - Emission Rates'!#REF!)</f>
        <v>#REF!</v>
      </c>
      <c r="F3432" s="269" t="e">
        <f>IF('Unit Types - Emission Rates'!#REF!="","",'Unit Types - Emission Rates'!#REF!)</f>
        <v>#REF!</v>
      </c>
      <c r="G3432" s="261"/>
      <c r="H3432" s="262"/>
      <c r="I3432" s="259"/>
    </row>
    <row r="3433" spans="1:9" x14ac:dyDescent="0.2">
      <c r="A3433" s="265" t="s">
        <v>433</v>
      </c>
      <c r="B3433" s="269" t="e">
        <f>IF('Unit Types - Emission Rates'!#REF!=0,"",'Unit Types - Emission Rates'!#REF!)</f>
        <v>#REF!</v>
      </c>
      <c r="C3433" s="269" t="e">
        <f>IF('Unit Types - Emission Rates'!#REF!=0,"",'Unit Types - Emission Rates'!#REF!)</f>
        <v>#REF!</v>
      </c>
      <c r="D3433" s="269" t="e">
        <f>IF('Unit Types - Emission Rates'!#REF!=0,"",'Unit Types - Emission Rates'!#REF!)</f>
        <v>#REF!</v>
      </c>
      <c r="E3433" s="269" t="e">
        <f>IF('Unit Types - Emission Rates'!#REF!="","",'Unit Types - Emission Rates'!#REF!)</f>
        <v>#REF!</v>
      </c>
      <c r="F3433" s="269" t="e">
        <f>IF('Unit Types - Emission Rates'!#REF!="","",'Unit Types - Emission Rates'!#REF!)</f>
        <v>#REF!</v>
      </c>
      <c r="G3433" s="261"/>
      <c r="H3433" s="262"/>
      <c r="I3433" s="259"/>
    </row>
    <row r="3434" spans="1:9" x14ac:dyDescent="0.2">
      <c r="A3434" s="265" t="s">
        <v>433</v>
      </c>
      <c r="B3434" s="269" t="e">
        <f>IF('Unit Types - Emission Rates'!#REF!=0,"",'Unit Types - Emission Rates'!#REF!)</f>
        <v>#REF!</v>
      </c>
      <c r="C3434" s="269" t="e">
        <f>IF('Unit Types - Emission Rates'!#REF!=0,"",'Unit Types - Emission Rates'!#REF!)</f>
        <v>#REF!</v>
      </c>
      <c r="D3434" s="269" t="e">
        <f>IF('Unit Types - Emission Rates'!#REF!=0,"",'Unit Types - Emission Rates'!#REF!)</f>
        <v>#REF!</v>
      </c>
      <c r="E3434" s="269" t="e">
        <f>IF('Unit Types - Emission Rates'!#REF!="","",'Unit Types - Emission Rates'!#REF!)</f>
        <v>#REF!</v>
      </c>
      <c r="F3434" s="269" t="e">
        <f>IF('Unit Types - Emission Rates'!#REF!="","",'Unit Types - Emission Rates'!#REF!)</f>
        <v>#REF!</v>
      </c>
      <c r="G3434" s="261"/>
      <c r="H3434" s="262"/>
      <c r="I3434" s="259"/>
    </row>
    <row r="3435" spans="1:9" x14ac:dyDescent="0.2">
      <c r="A3435" s="265" t="s">
        <v>433</v>
      </c>
      <c r="B3435" s="269" t="e">
        <f>IF('Unit Types - Emission Rates'!#REF!=0,"",'Unit Types - Emission Rates'!#REF!)</f>
        <v>#REF!</v>
      </c>
      <c r="C3435" s="269" t="e">
        <f>IF('Unit Types - Emission Rates'!#REF!=0,"",'Unit Types - Emission Rates'!#REF!)</f>
        <v>#REF!</v>
      </c>
      <c r="D3435" s="269" t="e">
        <f>IF('Unit Types - Emission Rates'!#REF!=0,"",'Unit Types - Emission Rates'!#REF!)</f>
        <v>#REF!</v>
      </c>
      <c r="E3435" s="269" t="e">
        <f>IF('Unit Types - Emission Rates'!#REF!="","",'Unit Types - Emission Rates'!#REF!)</f>
        <v>#REF!</v>
      </c>
      <c r="F3435" s="269" t="e">
        <f>IF('Unit Types - Emission Rates'!#REF!="","",'Unit Types - Emission Rates'!#REF!)</f>
        <v>#REF!</v>
      </c>
      <c r="G3435" s="261"/>
      <c r="H3435" s="262"/>
      <c r="I3435" s="259"/>
    </row>
    <row r="3436" spans="1:9" x14ac:dyDescent="0.2">
      <c r="A3436" s="265" t="s">
        <v>433</v>
      </c>
      <c r="B3436" s="269" t="e">
        <f>IF('Unit Types - Emission Rates'!#REF!=0,"",'Unit Types - Emission Rates'!#REF!)</f>
        <v>#REF!</v>
      </c>
      <c r="C3436" s="269" t="e">
        <f>IF('Unit Types - Emission Rates'!#REF!=0,"",'Unit Types - Emission Rates'!#REF!)</f>
        <v>#REF!</v>
      </c>
      <c r="D3436" s="269" t="e">
        <f>IF('Unit Types - Emission Rates'!#REF!=0,"",'Unit Types - Emission Rates'!#REF!)</f>
        <v>#REF!</v>
      </c>
      <c r="E3436" s="269" t="e">
        <f>IF('Unit Types - Emission Rates'!#REF!="","",'Unit Types - Emission Rates'!#REF!)</f>
        <v>#REF!</v>
      </c>
      <c r="F3436" s="269" t="e">
        <f>IF('Unit Types - Emission Rates'!#REF!="","",'Unit Types - Emission Rates'!#REF!)</f>
        <v>#REF!</v>
      </c>
      <c r="G3436" s="261"/>
      <c r="H3436" s="262"/>
      <c r="I3436" s="259"/>
    </row>
    <row r="3437" spans="1:9" x14ac:dyDescent="0.2">
      <c r="A3437" s="265" t="s">
        <v>433</v>
      </c>
      <c r="B3437" s="269" t="e">
        <f>IF('Unit Types - Emission Rates'!#REF!=0,"",'Unit Types - Emission Rates'!#REF!)</f>
        <v>#REF!</v>
      </c>
      <c r="C3437" s="269" t="e">
        <f>IF('Unit Types - Emission Rates'!#REF!=0,"",'Unit Types - Emission Rates'!#REF!)</f>
        <v>#REF!</v>
      </c>
      <c r="D3437" s="269" t="e">
        <f>IF('Unit Types - Emission Rates'!#REF!=0,"",'Unit Types - Emission Rates'!#REF!)</f>
        <v>#REF!</v>
      </c>
      <c r="E3437" s="269" t="e">
        <f>IF('Unit Types - Emission Rates'!#REF!="","",'Unit Types - Emission Rates'!#REF!)</f>
        <v>#REF!</v>
      </c>
      <c r="F3437" s="269" t="e">
        <f>IF('Unit Types - Emission Rates'!#REF!="","",'Unit Types - Emission Rates'!#REF!)</f>
        <v>#REF!</v>
      </c>
      <c r="G3437" s="261"/>
      <c r="H3437" s="262"/>
      <c r="I3437" s="259"/>
    </row>
    <row r="3438" spans="1:9" x14ac:dyDescent="0.2">
      <c r="A3438" s="265" t="s">
        <v>433</v>
      </c>
      <c r="B3438" s="269" t="e">
        <f>IF('Unit Types - Emission Rates'!#REF!=0,"",'Unit Types - Emission Rates'!#REF!)</f>
        <v>#REF!</v>
      </c>
      <c r="C3438" s="269" t="e">
        <f>IF('Unit Types - Emission Rates'!#REF!=0,"",'Unit Types - Emission Rates'!#REF!)</f>
        <v>#REF!</v>
      </c>
      <c r="D3438" s="269" t="e">
        <f>IF('Unit Types - Emission Rates'!#REF!=0,"",'Unit Types - Emission Rates'!#REF!)</f>
        <v>#REF!</v>
      </c>
      <c r="E3438" s="269" t="e">
        <f>IF('Unit Types - Emission Rates'!#REF!="","",'Unit Types - Emission Rates'!#REF!)</f>
        <v>#REF!</v>
      </c>
      <c r="F3438" s="269" t="e">
        <f>IF('Unit Types - Emission Rates'!#REF!="","",'Unit Types - Emission Rates'!#REF!)</f>
        <v>#REF!</v>
      </c>
      <c r="G3438" s="261"/>
      <c r="H3438" s="262"/>
      <c r="I3438" s="259"/>
    </row>
    <row r="3439" spans="1:9" x14ac:dyDescent="0.2">
      <c r="A3439" s="265" t="s">
        <v>433</v>
      </c>
      <c r="B3439" s="269" t="e">
        <f>IF('Unit Types - Emission Rates'!#REF!=0,"",'Unit Types - Emission Rates'!#REF!)</f>
        <v>#REF!</v>
      </c>
      <c r="C3439" s="269" t="e">
        <f>IF('Unit Types - Emission Rates'!#REF!=0,"",'Unit Types - Emission Rates'!#REF!)</f>
        <v>#REF!</v>
      </c>
      <c r="D3439" s="269" t="e">
        <f>IF('Unit Types - Emission Rates'!#REF!=0,"",'Unit Types - Emission Rates'!#REF!)</f>
        <v>#REF!</v>
      </c>
      <c r="E3439" s="269" t="e">
        <f>IF('Unit Types - Emission Rates'!#REF!="","",'Unit Types - Emission Rates'!#REF!)</f>
        <v>#REF!</v>
      </c>
      <c r="F3439" s="269" t="e">
        <f>IF('Unit Types - Emission Rates'!#REF!="","",'Unit Types - Emission Rates'!#REF!)</f>
        <v>#REF!</v>
      </c>
      <c r="G3439" s="261"/>
      <c r="H3439" s="262"/>
      <c r="I3439" s="259"/>
    </row>
    <row r="3440" spans="1:9" x14ac:dyDescent="0.2">
      <c r="A3440" s="265" t="s">
        <v>433</v>
      </c>
      <c r="B3440" s="269" t="e">
        <f>IF('Unit Types - Emission Rates'!#REF!=0,"",'Unit Types - Emission Rates'!#REF!)</f>
        <v>#REF!</v>
      </c>
      <c r="C3440" s="269" t="e">
        <f>IF('Unit Types - Emission Rates'!#REF!=0,"",'Unit Types - Emission Rates'!#REF!)</f>
        <v>#REF!</v>
      </c>
      <c r="D3440" s="269" t="e">
        <f>IF('Unit Types - Emission Rates'!#REF!=0,"",'Unit Types - Emission Rates'!#REF!)</f>
        <v>#REF!</v>
      </c>
      <c r="E3440" s="269" t="e">
        <f>IF('Unit Types - Emission Rates'!#REF!="","",'Unit Types - Emission Rates'!#REF!)</f>
        <v>#REF!</v>
      </c>
      <c r="F3440" s="269" t="e">
        <f>IF('Unit Types - Emission Rates'!#REF!="","",'Unit Types - Emission Rates'!#REF!)</f>
        <v>#REF!</v>
      </c>
      <c r="G3440" s="261"/>
      <c r="H3440" s="262"/>
      <c r="I3440" s="259"/>
    </row>
    <row r="3441" spans="1:9" x14ac:dyDescent="0.2">
      <c r="A3441" s="265" t="s">
        <v>433</v>
      </c>
      <c r="B3441" s="269" t="e">
        <f>IF('Unit Types - Emission Rates'!#REF!=0,"",'Unit Types - Emission Rates'!#REF!)</f>
        <v>#REF!</v>
      </c>
      <c r="C3441" s="269" t="e">
        <f>IF('Unit Types - Emission Rates'!#REF!=0,"",'Unit Types - Emission Rates'!#REF!)</f>
        <v>#REF!</v>
      </c>
      <c r="D3441" s="269" t="e">
        <f>IF('Unit Types - Emission Rates'!#REF!=0,"",'Unit Types - Emission Rates'!#REF!)</f>
        <v>#REF!</v>
      </c>
      <c r="E3441" s="269" t="e">
        <f>IF('Unit Types - Emission Rates'!#REF!="","",'Unit Types - Emission Rates'!#REF!)</f>
        <v>#REF!</v>
      </c>
      <c r="F3441" s="269" t="e">
        <f>IF('Unit Types - Emission Rates'!#REF!="","",'Unit Types - Emission Rates'!#REF!)</f>
        <v>#REF!</v>
      </c>
      <c r="G3441" s="261"/>
      <c r="H3441" s="262"/>
      <c r="I3441" s="259"/>
    </row>
    <row r="3442" spans="1:9" x14ac:dyDescent="0.2">
      <c r="A3442" s="265" t="s">
        <v>433</v>
      </c>
      <c r="B3442" s="269" t="e">
        <f>IF('Unit Types - Emission Rates'!#REF!=0,"",'Unit Types - Emission Rates'!#REF!)</f>
        <v>#REF!</v>
      </c>
      <c r="C3442" s="269" t="e">
        <f>IF('Unit Types - Emission Rates'!#REF!=0,"",'Unit Types - Emission Rates'!#REF!)</f>
        <v>#REF!</v>
      </c>
      <c r="D3442" s="269" t="e">
        <f>IF('Unit Types - Emission Rates'!#REF!=0,"",'Unit Types - Emission Rates'!#REF!)</f>
        <v>#REF!</v>
      </c>
      <c r="E3442" s="269" t="e">
        <f>IF('Unit Types - Emission Rates'!#REF!="","",'Unit Types - Emission Rates'!#REF!)</f>
        <v>#REF!</v>
      </c>
      <c r="F3442" s="269" t="e">
        <f>IF('Unit Types - Emission Rates'!#REF!="","",'Unit Types - Emission Rates'!#REF!)</f>
        <v>#REF!</v>
      </c>
      <c r="G3442" s="261"/>
      <c r="H3442" s="262"/>
      <c r="I3442" s="259"/>
    </row>
    <row r="3443" spans="1:9" x14ac:dyDescent="0.2">
      <c r="A3443" s="265" t="s">
        <v>433</v>
      </c>
      <c r="B3443" s="269" t="e">
        <f>IF('Unit Types - Emission Rates'!#REF!=0,"",'Unit Types - Emission Rates'!#REF!)</f>
        <v>#REF!</v>
      </c>
      <c r="C3443" s="269" t="e">
        <f>IF('Unit Types - Emission Rates'!#REF!=0,"",'Unit Types - Emission Rates'!#REF!)</f>
        <v>#REF!</v>
      </c>
      <c r="D3443" s="269" t="e">
        <f>IF('Unit Types - Emission Rates'!#REF!=0,"",'Unit Types - Emission Rates'!#REF!)</f>
        <v>#REF!</v>
      </c>
      <c r="E3443" s="269" t="e">
        <f>IF('Unit Types - Emission Rates'!#REF!="","",'Unit Types - Emission Rates'!#REF!)</f>
        <v>#REF!</v>
      </c>
      <c r="F3443" s="269" t="e">
        <f>IF('Unit Types - Emission Rates'!#REF!="","",'Unit Types - Emission Rates'!#REF!)</f>
        <v>#REF!</v>
      </c>
      <c r="G3443" s="261"/>
      <c r="H3443" s="262"/>
      <c r="I3443" s="259"/>
    </row>
    <row r="3444" spans="1:9" x14ac:dyDescent="0.2">
      <c r="A3444" s="265" t="s">
        <v>433</v>
      </c>
      <c r="B3444" s="269" t="e">
        <f>IF('Unit Types - Emission Rates'!#REF!=0,"",'Unit Types - Emission Rates'!#REF!)</f>
        <v>#REF!</v>
      </c>
      <c r="C3444" s="269" t="e">
        <f>IF('Unit Types - Emission Rates'!#REF!=0,"",'Unit Types - Emission Rates'!#REF!)</f>
        <v>#REF!</v>
      </c>
      <c r="D3444" s="269" t="e">
        <f>IF('Unit Types - Emission Rates'!#REF!=0,"",'Unit Types - Emission Rates'!#REF!)</f>
        <v>#REF!</v>
      </c>
      <c r="E3444" s="269" t="e">
        <f>IF('Unit Types - Emission Rates'!#REF!="","",'Unit Types - Emission Rates'!#REF!)</f>
        <v>#REF!</v>
      </c>
      <c r="F3444" s="269" t="e">
        <f>IF('Unit Types - Emission Rates'!#REF!="","",'Unit Types - Emission Rates'!#REF!)</f>
        <v>#REF!</v>
      </c>
      <c r="G3444" s="261"/>
      <c r="H3444" s="262"/>
      <c r="I3444" s="259"/>
    </row>
    <row r="3445" spans="1:9" x14ac:dyDescent="0.2">
      <c r="A3445" s="265" t="s">
        <v>433</v>
      </c>
      <c r="B3445" s="269" t="e">
        <f>IF('Unit Types - Emission Rates'!#REF!=0,"",'Unit Types - Emission Rates'!#REF!)</f>
        <v>#REF!</v>
      </c>
      <c r="C3445" s="269" t="e">
        <f>IF('Unit Types - Emission Rates'!#REF!=0,"",'Unit Types - Emission Rates'!#REF!)</f>
        <v>#REF!</v>
      </c>
      <c r="D3445" s="269" t="e">
        <f>IF('Unit Types - Emission Rates'!#REF!=0,"",'Unit Types - Emission Rates'!#REF!)</f>
        <v>#REF!</v>
      </c>
      <c r="E3445" s="269" t="e">
        <f>IF('Unit Types - Emission Rates'!#REF!="","",'Unit Types - Emission Rates'!#REF!)</f>
        <v>#REF!</v>
      </c>
      <c r="F3445" s="269" t="e">
        <f>IF('Unit Types - Emission Rates'!#REF!="","",'Unit Types - Emission Rates'!#REF!)</f>
        <v>#REF!</v>
      </c>
      <c r="G3445" s="261"/>
      <c r="H3445" s="262"/>
      <c r="I3445" s="259"/>
    </row>
    <row r="3446" spans="1:9" x14ac:dyDescent="0.2">
      <c r="A3446" s="265" t="s">
        <v>433</v>
      </c>
      <c r="B3446" s="269" t="e">
        <f>IF('Unit Types - Emission Rates'!#REF!=0,"",'Unit Types - Emission Rates'!#REF!)</f>
        <v>#REF!</v>
      </c>
      <c r="C3446" s="269" t="e">
        <f>IF('Unit Types - Emission Rates'!#REF!=0,"",'Unit Types - Emission Rates'!#REF!)</f>
        <v>#REF!</v>
      </c>
      <c r="D3446" s="269" t="e">
        <f>IF('Unit Types - Emission Rates'!#REF!=0,"",'Unit Types - Emission Rates'!#REF!)</f>
        <v>#REF!</v>
      </c>
      <c r="E3446" s="269" t="e">
        <f>IF('Unit Types - Emission Rates'!#REF!="","",'Unit Types - Emission Rates'!#REF!)</f>
        <v>#REF!</v>
      </c>
      <c r="F3446" s="269" t="e">
        <f>IF('Unit Types - Emission Rates'!#REF!="","",'Unit Types - Emission Rates'!#REF!)</f>
        <v>#REF!</v>
      </c>
      <c r="G3446" s="261"/>
      <c r="H3446" s="262"/>
      <c r="I3446" s="259"/>
    </row>
    <row r="3447" spans="1:9" x14ac:dyDescent="0.2">
      <c r="A3447" s="265" t="s">
        <v>433</v>
      </c>
      <c r="B3447" s="269" t="e">
        <f>IF('Unit Types - Emission Rates'!#REF!=0,"",'Unit Types - Emission Rates'!#REF!)</f>
        <v>#REF!</v>
      </c>
      <c r="C3447" s="269" t="e">
        <f>IF('Unit Types - Emission Rates'!#REF!=0,"",'Unit Types - Emission Rates'!#REF!)</f>
        <v>#REF!</v>
      </c>
      <c r="D3447" s="269" t="e">
        <f>IF('Unit Types - Emission Rates'!#REF!=0,"",'Unit Types - Emission Rates'!#REF!)</f>
        <v>#REF!</v>
      </c>
      <c r="E3447" s="269" t="e">
        <f>IF('Unit Types - Emission Rates'!#REF!="","",'Unit Types - Emission Rates'!#REF!)</f>
        <v>#REF!</v>
      </c>
      <c r="F3447" s="269" t="e">
        <f>IF('Unit Types - Emission Rates'!#REF!="","",'Unit Types - Emission Rates'!#REF!)</f>
        <v>#REF!</v>
      </c>
      <c r="G3447" s="261"/>
      <c r="H3447" s="262"/>
      <c r="I3447" s="259"/>
    </row>
    <row r="3448" spans="1:9" x14ac:dyDescent="0.2">
      <c r="A3448" s="265" t="s">
        <v>433</v>
      </c>
      <c r="B3448" s="269" t="e">
        <f>IF('Unit Types - Emission Rates'!#REF!=0,"",'Unit Types - Emission Rates'!#REF!)</f>
        <v>#REF!</v>
      </c>
      <c r="C3448" s="269" t="e">
        <f>IF('Unit Types - Emission Rates'!#REF!=0,"",'Unit Types - Emission Rates'!#REF!)</f>
        <v>#REF!</v>
      </c>
      <c r="D3448" s="269" t="e">
        <f>IF('Unit Types - Emission Rates'!#REF!=0,"",'Unit Types - Emission Rates'!#REF!)</f>
        <v>#REF!</v>
      </c>
      <c r="E3448" s="269" t="e">
        <f>IF('Unit Types - Emission Rates'!#REF!="","",'Unit Types - Emission Rates'!#REF!)</f>
        <v>#REF!</v>
      </c>
      <c r="F3448" s="269" t="e">
        <f>IF('Unit Types - Emission Rates'!#REF!="","",'Unit Types - Emission Rates'!#REF!)</f>
        <v>#REF!</v>
      </c>
      <c r="G3448" s="261"/>
      <c r="H3448" s="262"/>
      <c r="I3448" s="259"/>
    </row>
    <row r="3449" spans="1:9" x14ac:dyDescent="0.2">
      <c r="A3449" s="265" t="s">
        <v>433</v>
      </c>
      <c r="B3449" s="269" t="e">
        <f>IF('Unit Types - Emission Rates'!#REF!=0,"",'Unit Types - Emission Rates'!#REF!)</f>
        <v>#REF!</v>
      </c>
      <c r="C3449" s="269" t="e">
        <f>IF('Unit Types - Emission Rates'!#REF!=0,"",'Unit Types - Emission Rates'!#REF!)</f>
        <v>#REF!</v>
      </c>
      <c r="D3449" s="269" t="e">
        <f>IF('Unit Types - Emission Rates'!#REF!=0,"",'Unit Types - Emission Rates'!#REF!)</f>
        <v>#REF!</v>
      </c>
      <c r="E3449" s="269" t="e">
        <f>IF('Unit Types - Emission Rates'!#REF!="","",'Unit Types - Emission Rates'!#REF!)</f>
        <v>#REF!</v>
      </c>
      <c r="F3449" s="269" t="e">
        <f>IF('Unit Types - Emission Rates'!#REF!="","",'Unit Types - Emission Rates'!#REF!)</f>
        <v>#REF!</v>
      </c>
      <c r="G3449" s="261"/>
      <c r="H3449" s="262"/>
      <c r="I3449" s="259"/>
    </row>
    <row r="3450" spans="1:9" x14ac:dyDescent="0.2">
      <c r="A3450" s="265" t="s">
        <v>433</v>
      </c>
      <c r="B3450" s="269" t="e">
        <f>IF('Unit Types - Emission Rates'!#REF!=0,"",'Unit Types - Emission Rates'!#REF!)</f>
        <v>#REF!</v>
      </c>
      <c r="C3450" s="269" t="e">
        <f>IF('Unit Types - Emission Rates'!#REF!=0,"",'Unit Types - Emission Rates'!#REF!)</f>
        <v>#REF!</v>
      </c>
      <c r="D3450" s="269" t="e">
        <f>IF('Unit Types - Emission Rates'!#REF!=0,"",'Unit Types - Emission Rates'!#REF!)</f>
        <v>#REF!</v>
      </c>
      <c r="E3450" s="269" t="e">
        <f>IF('Unit Types - Emission Rates'!#REF!="","",'Unit Types - Emission Rates'!#REF!)</f>
        <v>#REF!</v>
      </c>
      <c r="F3450" s="269" t="e">
        <f>IF('Unit Types - Emission Rates'!#REF!="","",'Unit Types - Emission Rates'!#REF!)</f>
        <v>#REF!</v>
      </c>
      <c r="G3450" s="261"/>
      <c r="H3450" s="262"/>
      <c r="I3450" s="259"/>
    </row>
    <row r="3451" spans="1:9" x14ac:dyDescent="0.2">
      <c r="A3451" s="265" t="s">
        <v>433</v>
      </c>
      <c r="B3451" s="269" t="e">
        <f>IF('Unit Types - Emission Rates'!#REF!=0,"",'Unit Types - Emission Rates'!#REF!)</f>
        <v>#REF!</v>
      </c>
      <c r="C3451" s="269" t="e">
        <f>IF('Unit Types - Emission Rates'!#REF!=0,"",'Unit Types - Emission Rates'!#REF!)</f>
        <v>#REF!</v>
      </c>
      <c r="D3451" s="269" t="e">
        <f>IF('Unit Types - Emission Rates'!#REF!=0,"",'Unit Types - Emission Rates'!#REF!)</f>
        <v>#REF!</v>
      </c>
      <c r="E3451" s="269" t="e">
        <f>IF('Unit Types - Emission Rates'!#REF!="","",'Unit Types - Emission Rates'!#REF!)</f>
        <v>#REF!</v>
      </c>
      <c r="F3451" s="269" t="e">
        <f>IF('Unit Types - Emission Rates'!#REF!="","",'Unit Types - Emission Rates'!#REF!)</f>
        <v>#REF!</v>
      </c>
      <c r="G3451" s="261"/>
      <c r="H3451" s="262"/>
      <c r="I3451" s="259"/>
    </row>
    <row r="3452" spans="1:9" x14ac:dyDescent="0.2">
      <c r="A3452" s="265" t="s">
        <v>433</v>
      </c>
      <c r="B3452" s="269" t="e">
        <f>IF('Unit Types - Emission Rates'!#REF!=0,"",'Unit Types - Emission Rates'!#REF!)</f>
        <v>#REF!</v>
      </c>
      <c r="C3452" s="269" t="e">
        <f>IF('Unit Types - Emission Rates'!#REF!=0,"",'Unit Types - Emission Rates'!#REF!)</f>
        <v>#REF!</v>
      </c>
      <c r="D3452" s="269" t="e">
        <f>IF('Unit Types - Emission Rates'!#REF!=0,"",'Unit Types - Emission Rates'!#REF!)</f>
        <v>#REF!</v>
      </c>
      <c r="E3452" s="269" t="e">
        <f>IF('Unit Types - Emission Rates'!#REF!="","",'Unit Types - Emission Rates'!#REF!)</f>
        <v>#REF!</v>
      </c>
      <c r="F3452" s="269" t="e">
        <f>IF('Unit Types - Emission Rates'!#REF!="","",'Unit Types - Emission Rates'!#REF!)</f>
        <v>#REF!</v>
      </c>
      <c r="G3452" s="261"/>
      <c r="H3452" s="262"/>
      <c r="I3452" s="259"/>
    </row>
    <row r="3453" spans="1:9" x14ac:dyDescent="0.2">
      <c r="A3453" s="265" t="s">
        <v>433</v>
      </c>
      <c r="B3453" s="269" t="e">
        <f>IF('Unit Types - Emission Rates'!#REF!=0,"",'Unit Types - Emission Rates'!#REF!)</f>
        <v>#REF!</v>
      </c>
      <c r="C3453" s="269" t="e">
        <f>IF('Unit Types - Emission Rates'!#REF!=0,"",'Unit Types - Emission Rates'!#REF!)</f>
        <v>#REF!</v>
      </c>
      <c r="D3453" s="269" t="e">
        <f>IF('Unit Types - Emission Rates'!#REF!=0,"",'Unit Types - Emission Rates'!#REF!)</f>
        <v>#REF!</v>
      </c>
      <c r="E3453" s="269" t="e">
        <f>IF('Unit Types - Emission Rates'!#REF!="","",'Unit Types - Emission Rates'!#REF!)</f>
        <v>#REF!</v>
      </c>
      <c r="F3453" s="269" t="e">
        <f>IF('Unit Types - Emission Rates'!#REF!="","",'Unit Types - Emission Rates'!#REF!)</f>
        <v>#REF!</v>
      </c>
      <c r="G3453" s="261"/>
      <c r="H3453" s="262"/>
      <c r="I3453" s="259"/>
    </row>
    <row r="3454" spans="1:9" x14ac:dyDescent="0.2">
      <c r="A3454" s="265" t="s">
        <v>433</v>
      </c>
      <c r="B3454" s="269" t="e">
        <f>IF('Unit Types - Emission Rates'!#REF!=0,"",'Unit Types - Emission Rates'!#REF!)</f>
        <v>#REF!</v>
      </c>
      <c r="C3454" s="269" t="e">
        <f>IF('Unit Types - Emission Rates'!#REF!=0,"",'Unit Types - Emission Rates'!#REF!)</f>
        <v>#REF!</v>
      </c>
      <c r="D3454" s="269" t="e">
        <f>IF('Unit Types - Emission Rates'!#REF!=0,"",'Unit Types - Emission Rates'!#REF!)</f>
        <v>#REF!</v>
      </c>
      <c r="E3454" s="269" t="e">
        <f>IF('Unit Types - Emission Rates'!#REF!="","",'Unit Types - Emission Rates'!#REF!)</f>
        <v>#REF!</v>
      </c>
      <c r="F3454" s="269" t="e">
        <f>IF('Unit Types - Emission Rates'!#REF!="","",'Unit Types - Emission Rates'!#REF!)</f>
        <v>#REF!</v>
      </c>
      <c r="G3454" s="261"/>
      <c r="H3454" s="262"/>
      <c r="I3454" s="259"/>
    </row>
    <row r="3455" spans="1:9" x14ac:dyDescent="0.2">
      <c r="A3455" s="265" t="s">
        <v>433</v>
      </c>
      <c r="B3455" s="269" t="e">
        <f>IF('Unit Types - Emission Rates'!#REF!=0,"",'Unit Types - Emission Rates'!#REF!)</f>
        <v>#REF!</v>
      </c>
      <c r="C3455" s="269" t="e">
        <f>IF('Unit Types - Emission Rates'!#REF!=0,"",'Unit Types - Emission Rates'!#REF!)</f>
        <v>#REF!</v>
      </c>
      <c r="D3455" s="269" t="e">
        <f>IF('Unit Types - Emission Rates'!#REF!=0,"",'Unit Types - Emission Rates'!#REF!)</f>
        <v>#REF!</v>
      </c>
      <c r="E3455" s="269" t="e">
        <f>IF('Unit Types - Emission Rates'!#REF!="","",'Unit Types - Emission Rates'!#REF!)</f>
        <v>#REF!</v>
      </c>
      <c r="F3455" s="269" t="e">
        <f>IF('Unit Types - Emission Rates'!#REF!="","",'Unit Types - Emission Rates'!#REF!)</f>
        <v>#REF!</v>
      </c>
      <c r="G3455" s="261"/>
      <c r="H3455" s="262"/>
      <c r="I3455" s="259"/>
    </row>
    <row r="3456" spans="1:9" x14ac:dyDescent="0.2">
      <c r="A3456" s="265" t="s">
        <v>433</v>
      </c>
      <c r="B3456" s="269" t="e">
        <f>IF('Unit Types - Emission Rates'!#REF!=0,"",'Unit Types - Emission Rates'!#REF!)</f>
        <v>#REF!</v>
      </c>
      <c r="C3456" s="269" t="e">
        <f>IF('Unit Types - Emission Rates'!#REF!=0,"",'Unit Types - Emission Rates'!#REF!)</f>
        <v>#REF!</v>
      </c>
      <c r="D3456" s="269" t="e">
        <f>IF('Unit Types - Emission Rates'!#REF!=0,"",'Unit Types - Emission Rates'!#REF!)</f>
        <v>#REF!</v>
      </c>
      <c r="E3456" s="269" t="e">
        <f>IF('Unit Types - Emission Rates'!#REF!="","",'Unit Types - Emission Rates'!#REF!)</f>
        <v>#REF!</v>
      </c>
      <c r="F3456" s="269" t="e">
        <f>IF('Unit Types - Emission Rates'!#REF!="","",'Unit Types - Emission Rates'!#REF!)</f>
        <v>#REF!</v>
      </c>
      <c r="G3456" s="261"/>
      <c r="H3456" s="262"/>
      <c r="I3456" s="259"/>
    </row>
    <row r="3457" spans="1:9" x14ac:dyDescent="0.2">
      <c r="A3457" s="265" t="s">
        <v>433</v>
      </c>
      <c r="B3457" s="269" t="e">
        <f>IF('Unit Types - Emission Rates'!#REF!=0,"",'Unit Types - Emission Rates'!#REF!)</f>
        <v>#REF!</v>
      </c>
      <c r="C3457" s="269" t="e">
        <f>IF('Unit Types - Emission Rates'!#REF!=0,"",'Unit Types - Emission Rates'!#REF!)</f>
        <v>#REF!</v>
      </c>
      <c r="D3457" s="269" t="e">
        <f>IF('Unit Types - Emission Rates'!#REF!=0,"",'Unit Types - Emission Rates'!#REF!)</f>
        <v>#REF!</v>
      </c>
      <c r="E3457" s="269" t="e">
        <f>IF('Unit Types - Emission Rates'!#REF!="","",'Unit Types - Emission Rates'!#REF!)</f>
        <v>#REF!</v>
      </c>
      <c r="F3457" s="269" t="e">
        <f>IF('Unit Types - Emission Rates'!#REF!="","",'Unit Types - Emission Rates'!#REF!)</f>
        <v>#REF!</v>
      </c>
      <c r="G3457" s="261"/>
      <c r="H3457" s="262"/>
      <c r="I3457" s="259"/>
    </row>
    <row r="3458" spans="1:9" x14ac:dyDescent="0.2">
      <c r="A3458" s="265" t="s">
        <v>433</v>
      </c>
      <c r="B3458" s="269" t="e">
        <f>IF('Unit Types - Emission Rates'!#REF!=0,"",'Unit Types - Emission Rates'!#REF!)</f>
        <v>#REF!</v>
      </c>
      <c r="C3458" s="269" t="e">
        <f>IF('Unit Types - Emission Rates'!#REF!=0,"",'Unit Types - Emission Rates'!#REF!)</f>
        <v>#REF!</v>
      </c>
      <c r="D3458" s="269" t="e">
        <f>IF('Unit Types - Emission Rates'!#REF!=0,"",'Unit Types - Emission Rates'!#REF!)</f>
        <v>#REF!</v>
      </c>
      <c r="E3458" s="269" t="e">
        <f>IF('Unit Types - Emission Rates'!#REF!="","",'Unit Types - Emission Rates'!#REF!)</f>
        <v>#REF!</v>
      </c>
      <c r="F3458" s="269" t="e">
        <f>IF('Unit Types - Emission Rates'!#REF!="","",'Unit Types - Emission Rates'!#REF!)</f>
        <v>#REF!</v>
      </c>
      <c r="G3458" s="261"/>
      <c r="H3458" s="262"/>
      <c r="I3458" s="259"/>
    </row>
    <row r="3459" spans="1:9" x14ac:dyDescent="0.2">
      <c r="A3459" s="265" t="s">
        <v>433</v>
      </c>
      <c r="B3459" s="269" t="e">
        <f>IF('Unit Types - Emission Rates'!#REF!=0,"",'Unit Types - Emission Rates'!#REF!)</f>
        <v>#REF!</v>
      </c>
      <c r="C3459" s="269" t="e">
        <f>IF('Unit Types - Emission Rates'!#REF!=0,"",'Unit Types - Emission Rates'!#REF!)</f>
        <v>#REF!</v>
      </c>
      <c r="D3459" s="269" t="e">
        <f>IF('Unit Types - Emission Rates'!#REF!=0,"",'Unit Types - Emission Rates'!#REF!)</f>
        <v>#REF!</v>
      </c>
      <c r="E3459" s="269" t="e">
        <f>IF('Unit Types - Emission Rates'!#REF!="","",'Unit Types - Emission Rates'!#REF!)</f>
        <v>#REF!</v>
      </c>
      <c r="F3459" s="269" t="e">
        <f>IF('Unit Types - Emission Rates'!#REF!="","",'Unit Types - Emission Rates'!#REF!)</f>
        <v>#REF!</v>
      </c>
      <c r="G3459" s="261"/>
      <c r="H3459" s="262"/>
      <c r="I3459" s="259"/>
    </row>
    <row r="3460" spans="1:9" x14ac:dyDescent="0.2">
      <c r="A3460" s="265" t="s">
        <v>433</v>
      </c>
      <c r="B3460" s="269" t="e">
        <f>IF('Unit Types - Emission Rates'!#REF!=0,"",'Unit Types - Emission Rates'!#REF!)</f>
        <v>#REF!</v>
      </c>
      <c r="C3460" s="269" t="e">
        <f>IF('Unit Types - Emission Rates'!#REF!=0,"",'Unit Types - Emission Rates'!#REF!)</f>
        <v>#REF!</v>
      </c>
      <c r="D3460" s="269" t="e">
        <f>IF('Unit Types - Emission Rates'!#REF!=0,"",'Unit Types - Emission Rates'!#REF!)</f>
        <v>#REF!</v>
      </c>
      <c r="E3460" s="269" t="e">
        <f>IF('Unit Types - Emission Rates'!#REF!="","",'Unit Types - Emission Rates'!#REF!)</f>
        <v>#REF!</v>
      </c>
      <c r="F3460" s="269" t="e">
        <f>IF('Unit Types - Emission Rates'!#REF!="","",'Unit Types - Emission Rates'!#REF!)</f>
        <v>#REF!</v>
      </c>
      <c r="G3460" s="261"/>
      <c r="H3460" s="262"/>
      <c r="I3460" s="259"/>
    </row>
    <row r="3461" spans="1:9" x14ac:dyDescent="0.2">
      <c r="A3461" s="265" t="s">
        <v>433</v>
      </c>
      <c r="B3461" s="269" t="e">
        <f>IF('Unit Types - Emission Rates'!#REF!=0,"",'Unit Types - Emission Rates'!#REF!)</f>
        <v>#REF!</v>
      </c>
      <c r="C3461" s="269" t="e">
        <f>IF('Unit Types - Emission Rates'!#REF!=0,"",'Unit Types - Emission Rates'!#REF!)</f>
        <v>#REF!</v>
      </c>
      <c r="D3461" s="269" t="e">
        <f>IF('Unit Types - Emission Rates'!#REF!=0,"",'Unit Types - Emission Rates'!#REF!)</f>
        <v>#REF!</v>
      </c>
      <c r="E3461" s="269" t="e">
        <f>IF('Unit Types - Emission Rates'!#REF!="","",'Unit Types - Emission Rates'!#REF!)</f>
        <v>#REF!</v>
      </c>
      <c r="F3461" s="269" t="e">
        <f>IF('Unit Types - Emission Rates'!#REF!="","",'Unit Types - Emission Rates'!#REF!)</f>
        <v>#REF!</v>
      </c>
      <c r="G3461" s="261"/>
      <c r="H3461" s="262"/>
      <c r="I3461" s="259"/>
    </row>
    <row r="3462" spans="1:9" x14ac:dyDescent="0.2">
      <c r="A3462" s="265" t="s">
        <v>433</v>
      </c>
      <c r="B3462" s="269" t="e">
        <f>IF('Unit Types - Emission Rates'!#REF!=0,"",'Unit Types - Emission Rates'!#REF!)</f>
        <v>#REF!</v>
      </c>
      <c r="C3462" s="269" t="e">
        <f>IF('Unit Types - Emission Rates'!#REF!=0,"",'Unit Types - Emission Rates'!#REF!)</f>
        <v>#REF!</v>
      </c>
      <c r="D3462" s="269" t="e">
        <f>IF('Unit Types - Emission Rates'!#REF!=0,"",'Unit Types - Emission Rates'!#REF!)</f>
        <v>#REF!</v>
      </c>
      <c r="E3462" s="269" t="e">
        <f>IF('Unit Types - Emission Rates'!#REF!="","",'Unit Types - Emission Rates'!#REF!)</f>
        <v>#REF!</v>
      </c>
      <c r="F3462" s="269" t="e">
        <f>IF('Unit Types - Emission Rates'!#REF!="","",'Unit Types - Emission Rates'!#REF!)</f>
        <v>#REF!</v>
      </c>
      <c r="G3462" s="261"/>
      <c r="H3462" s="262"/>
      <c r="I3462" s="259"/>
    </row>
    <row r="3463" spans="1:9" x14ac:dyDescent="0.2">
      <c r="A3463" s="265" t="s">
        <v>433</v>
      </c>
      <c r="B3463" s="269" t="e">
        <f>IF('Unit Types - Emission Rates'!#REF!=0,"",'Unit Types - Emission Rates'!#REF!)</f>
        <v>#REF!</v>
      </c>
      <c r="C3463" s="269" t="e">
        <f>IF('Unit Types - Emission Rates'!#REF!=0,"",'Unit Types - Emission Rates'!#REF!)</f>
        <v>#REF!</v>
      </c>
      <c r="D3463" s="269" t="e">
        <f>IF('Unit Types - Emission Rates'!#REF!=0,"",'Unit Types - Emission Rates'!#REF!)</f>
        <v>#REF!</v>
      </c>
      <c r="E3463" s="269" t="e">
        <f>IF('Unit Types - Emission Rates'!#REF!="","",'Unit Types - Emission Rates'!#REF!)</f>
        <v>#REF!</v>
      </c>
      <c r="F3463" s="269" t="e">
        <f>IF('Unit Types - Emission Rates'!#REF!="","",'Unit Types - Emission Rates'!#REF!)</f>
        <v>#REF!</v>
      </c>
      <c r="G3463" s="261"/>
      <c r="H3463" s="262"/>
      <c r="I3463" s="259"/>
    </row>
    <row r="3464" spans="1:9" x14ac:dyDescent="0.2">
      <c r="A3464" s="265" t="s">
        <v>433</v>
      </c>
      <c r="B3464" s="269" t="e">
        <f>IF('Unit Types - Emission Rates'!#REF!=0,"",'Unit Types - Emission Rates'!#REF!)</f>
        <v>#REF!</v>
      </c>
      <c r="C3464" s="269" t="e">
        <f>IF('Unit Types - Emission Rates'!#REF!=0,"",'Unit Types - Emission Rates'!#REF!)</f>
        <v>#REF!</v>
      </c>
      <c r="D3464" s="269" t="e">
        <f>IF('Unit Types - Emission Rates'!#REF!=0,"",'Unit Types - Emission Rates'!#REF!)</f>
        <v>#REF!</v>
      </c>
      <c r="E3464" s="269" t="e">
        <f>IF('Unit Types - Emission Rates'!#REF!="","",'Unit Types - Emission Rates'!#REF!)</f>
        <v>#REF!</v>
      </c>
      <c r="F3464" s="269" t="e">
        <f>IF('Unit Types - Emission Rates'!#REF!="","",'Unit Types - Emission Rates'!#REF!)</f>
        <v>#REF!</v>
      </c>
      <c r="G3464" s="261"/>
      <c r="H3464" s="262"/>
      <c r="I3464" s="259"/>
    </row>
    <row r="3465" spans="1:9" x14ac:dyDescent="0.2">
      <c r="A3465" s="265" t="s">
        <v>433</v>
      </c>
      <c r="B3465" s="269" t="e">
        <f>IF('Unit Types - Emission Rates'!#REF!=0,"",'Unit Types - Emission Rates'!#REF!)</f>
        <v>#REF!</v>
      </c>
      <c r="C3465" s="269" t="e">
        <f>IF('Unit Types - Emission Rates'!#REF!=0,"",'Unit Types - Emission Rates'!#REF!)</f>
        <v>#REF!</v>
      </c>
      <c r="D3465" s="269" t="e">
        <f>IF('Unit Types - Emission Rates'!#REF!=0,"",'Unit Types - Emission Rates'!#REF!)</f>
        <v>#REF!</v>
      </c>
      <c r="E3465" s="269" t="e">
        <f>IF('Unit Types - Emission Rates'!#REF!="","",'Unit Types - Emission Rates'!#REF!)</f>
        <v>#REF!</v>
      </c>
      <c r="F3465" s="269" t="e">
        <f>IF('Unit Types - Emission Rates'!#REF!="","",'Unit Types - Emission Rates'!#REF!)</f>
        <v>#REF!</v>
      </c>
      <c r="G3465" s="261"/>
      <c r="H3465" s="262"/>
      <c r="I3465" s="259"/>
    </row>
    <row r="3466" spans="1:9" x14ac:dyDescent="0.2">
      <c r="A3466" s="265" t="s">
        <v>433</v>
      </c>
      <c r="B3466" s="269" t="e">
        <f>IF('Unit Types - Emission Rates'!#REF!=0,"",'Unit Types - Emission Rates'!#REF!)</f>
        <v>#REF!</v>
      </c>
      <c r="C3466" s="269" t="e">
        <f>IF('Unit Types - Emission Rates'!#REF!=0,"",'Unit Types - Emission Rates'!#REF!)</f>
        <v>#REF!</v>
      </c>
      <c r="D3466" s="269" t="e">
        <f>IF('Unit Types - Emission Rates'!#REF!=0,"",'Unit Types - Emission Rates'!#REF!)</f>
        <v>#REF!</v>
      </c>
      <c r="E3466" s="269" t="e">
        <f>IF('Unit Types - Emission Rates'!#REF!="","",'Unit Types - Emission Rates'!#REF!)</f>
        <v>#REF!</v>
      </c>
      <c r="F3466" s="269" t="e">
        <f>IF('Unit Types - Emission Rates'!#REF!="","",'Unit Types - Emission Rates'!#REF!)</f>
        <v>#REF!</v>
      </c>
      <c r="G3466" s="261"/>
      <c r="H3466" s="262"/>
      <c r="I3466" s="259"/>
    </row>
    <row r="3467" spans="1:9" x14ac:dyDescent="0.2">
      <c r="A3467" s="265" t="s">
        <v>433</v>
      </c>
      <c r="B3467" s="269" t="e">
        <f>IF('Unit Types - Emission Rates'!#REF!=0,"",'Unit Types - Emission Rates'!#REF!)</f>
        <v>#REF!</v>
      </c>
      <c r="C3467" s="269" t="e">
        <f>IF('Unit Types - Emission Rates'!#REF!=0,"",'Unit Types - Emission Rates'!#REF!)</f>
        <v>#REF!</v>
      </c>
      <c r="D3467" s="269" t="e">
        <f>IF('Unit Types - Emission Rates'!#REF!=0,"",'Unit Types - Emission Rates'!#REF!)</f>
        <v>#REF!</v>
      </c>
      <c r="E3467" s="269" t="e">
        <f>IF('Unit Types - Emission Rates'!#REF!="","",'Unit Types - Emission Rates'!#REF!)</f>
        <v>#REF!</v>
      </c>
      <c r="F3467" s="269" t="e">
        <f>IF('Unit Types - Emission Rates'!#REF!="","",'Unit Types - Emission Rates'!#REF!)</f>
        <v>#REF!</v>
      </c>
      <c r="G3467" s="261"/>
      <c r="H3467" s="262"/>
      <c r="I3467" s="259"/>
    </row>
    <row r="3468" spans="1:9" x14ac:dyDescent="0.2">
      <c r="A3468" s="265" t="s">
        <v>433</v>
      </c>
      <c r="B3468" s="269" t="e">
        <f>IF('Unit Types - Emission Rates'!#REF!=0,"",'Unit Types - Emission Rates'!#REF!)</f>
        <v>#REF!</v>
      </c>
      <c r="C3468" s="269" t="e">
        <f>IF('Unit Types - Emission Rates'!#REF!=0,"",'Unit Types - Emission Rates'!#REF!)</f>
        <v>#REF!</v>
      </c>
      <c r="D3468" s="269" t="e">
        <f>IF('Unit Types - Emission Rates'!#REF!=0,"",'Unit Types - Emission Rates'!#REF!)</f>
        <v>#REF!</v>
      </c>
      <c r="E3468" s="269" t="e">
        <f>IF('Unit Types - Emission Rates'!#REF!="","",'Unit Types - Emission Rates'!#REF!)</f>
        <v>#REF!</v>
      </c>
      <c r="F3468" s="269" t="e">
        <f>IF('Unit Types - Emission Rates'!#REF!="","",'Unit Types - Emission Rates'!#REF!)</f>
        <v>#REF!</v>
      </c>
      <c r="G3468" s="261"/>
      <c r="H3468" s="262"/>
      <c r="I3468" s="259"/>
    </row>
    <row r="3469" spans="1:9" x14ac:dyDescent="0.2">
      <c r="A3469" s="265" t="s">
        <v>433</v>
      </c>
      <c r="B3469" s="269" t="e">
        <f>IF('Unit Types - Emission Rates'!#REF!=0,"",'Unit Types - Emission Rates'!#REF!)</f>
        <v>#REF!</v>
      </c>
      <c r="C3469" s="269" t="e">
        <f>IF('Unit Types - Emission Rates'!#REF!=0,"",'Unit Types - Emission Rates'!#REF!)</f>
        <v>#REF!</v>
      </c>
      <c r="D3469" s="269" t="e">
        <f>IF('Unit Types - Emission Rates'!#REF!=0,"",'Unit Types - Emission Rates'!#REF!)</f>
        <v>#REF!</v>
      </c>
      <c r="E3469" s="269" t="e">
        <f>IF('Unit Types - Emission Rates'!#REF!="","",'Unit Types - Emission Rates'!#REF!)</f>
        <v>#REF!</v>
      </c>
      <c r="F3469" s="269" t="e">
        <f>IF('Unit Types - Emission Rates'!#REF!="","",'Unit Types - Emission Rates'!#REF!)</f>
        <v>#REF!</v>
      </c>
      <c r="G3469" s="261"/>
      <c r="H3469" s="262"/>
      <c r="I3469" s="259"/>
    </row>
    <row r="3470" spans="1:9" x14ac:dyDescent="0.2">
      <c r="A3470" s="265" t="s">
        <v>433</v>
      </c>
      <c r="B3470" s="269" t="e">
        <f>IF('Unit Types - Emission Rates'!#REF!=0,"",'Unit Types - Emission Rates'!#REF!)</f>
        <v>#REF!</v>
      </c>
      <c r="C3470" s="269" t="e">
        <f>IF('Unit Types - Emission Rates'!#REF!=0,"",'Unit Types - Emission Rates'!#REF!)</f>
        <v>#REF!</v>
      </c>
      <c r="D3470" s="269" t="e">
        <f>IF('Unit Types - Emission Rates'!#REF!=0,"",'Unit Types - Emission Rates'!#REF!)</f>
        <v>#REF!</v>
      </c>
      <c r="E3470" s="269" t="e">
        <f>IF('Unit Types - Emission Rates'!#REF!="","",'Unit Types - Emission Rates'!#REF!)</f>
        <v>#REF!</v>
      </c>
      <c r="F3470" s="269" t="e">
        <f>IF('Unit Types - Emission Rates'!#REF!="","",'Unit Types - Emission Rates'!#REF!)</f>
        <v>#REF!</v>
      </c>
      <c r="G3470" s="261"/>
      <c r="H3470" s="262"/>
      <c r="I3470" s="259"/>
    </row>
    <row r="3471" spans="1:9" x14ac:dyDescent="0.2">
      <c r="A3471" s="265" t="s">
        <v>433</v>
      </c>
      <c r="B3471" s="269" t="e">
        <f>IF('Unit Types - Emission Rates'!#REF!=0,"",'Unit Types - Emission Rates'!#REF!)</f>
        <v>#REF!</v>
      </c>
      <c r="C3471" s="269" t="e">
        <f>IF('Unit Types - Emission Rates'!#REF!=0,"",'Unit Types - Emission Rates'!#REF!)</f>
        <v>#REF!</v>
      </c>
      <c r="D3471" s="269" t="e">
        <f>IF('Unit Types - Emission Rates'!#REF!=0,"",'Unit Types - Emission Rates'!#REF!)</f>
        <v>#REF!</v>
      </c>
      <c r="E3471" s="269" t="e">
        <f>IF('Unit Types - Emission Rates'!#REF!="","",'Unit Types - Emission Rates'!#REF!)</f>
        <v>#REF!</v>
      </c>
      <c r="F3471" s="269" t="e">
        <f>IF('Unit Types - Emission Rates'!#REF!="","",'Unit Types - Emission Rates'!#REF!)</f>
        <v>#REF!</v>
      </c>
      <c r="G3471" s="261"/>
      <c r="H3471" s="262"/>
      <c r="I3471" s="259"/>
    </row>
    <row r="3472" spans="1:9" x14ac:dyDescent="0.2">
      <c r="A3472" s="265" t="s">
        <v>433</v>
      </c>
      <c r="B3472" s="269" t="e">
        <f>IF('Unit Types - Emission Rates'!#REF!=0,"",'Unit Types - Emission Rates'!#REF!)</f>
        <v>#REF!</v>
      </c>
      <c r="C3472" s="269" t="e">
        <f>IF('Unit Types - Emission Rates'!#REF!=0,"",'Unit Types - Emission Rates'!#REF!)</f>
        <v>#REF!</v>
      </c>
      <c r="D3472" s="269" t="e">
        <f>IF('Unit Types - Emission Rates'!#REF!=0,"",'Unit Types - Emission Rates'!#REF!)</f>
        <v>#REF!</v>
      </c>
      <c r="E3472" s="269" t="e">
        <f>IF('Unit Types - Emission Rates'!#REF!="","",'Unit Types - Emission Rates'!#REF!)</f>
        <v>#REF!</v>
      </c>
      <c r="F3472" s="269" t="e">
        <f>IF('Unit Types - Emission Rates'!#REF!="","",'Unit Types - Emission Rates'!#REF!)</f>
        <v>#REF!</v>
      </c>
      <c r="G3472" s="261"/>
      <c r="H3472" s="262"/>
      <c r="I3472" s="259"/>
    </row>
    <row r="3473" spans="1:9" x14ac:dyDescent="0.2">
      <c r="A3473" s="265" t="s">
        <v>433</v>
      </c>
      <c r="B3473" s="269" t="e">
        <f>IF('Unit Types - Emission Rates'!#REF!=0,"",'Unit Types - Emission Rates'!#REF!)</f>
        <v>#REF!</v>
      </c>
      <c r="C3473" s="269" t="e">
        <f>IF('Unit Types - Emission Rates'!#REF!=0,"",'Unit Types - Emission Rates'!#REF!)</f>
        <v>#REF!</v>
      </c>
      <c r="D3473" s="269" t="e">
        <f>IF('Unit Types - Emission Rates'!#REF!=0,"",'Unit Types - Emission Rates'!#REF!)</f>
        <v>#REF!</v>
      </c>
      <c r="E3473" s="269" t="e">
        <f>IF('Unit Types - Emission Rates'!#REF!="","",'Unit Types - Emission Rates'!#REF!)</f>
        <v>#REF!</v>
      </c>
      <c r="F3473" s="269" t="e">
        <f>IF('Unit Types - Emission Rates'!#REF!="","",'Unit Types - Emission Rates'!#REF!)</f>
        <v>#REF!</v>
      </c>
      <c r="G3473" s="261"/>
      <c r="H3473" s="262"/>
      <c r="I3473" s="259"/>
    </row>
    <row r="3474" spans="1:9" x14ac:dyDescent="0.2">
      <c r="A3474" s="265" t="s">
        <v>433</v>
      </c>
      <c r="B3474" s="269" t="e">
        <f>IF('Unit Types - Emission Rates'!#REF!=0,"",'Unit Types - Emission Rates'!#REF!)</f>
        <v>#REF!</v>
      </c>
      <c r="C3474" s="269" t="e">
        <f>IF('Unit Types - Emission Rates'!#REF!=0,"",'Unit Types - Emission Rates'!#REF!)</f>
        <v>#REF!</v>
      </c>
      <c r="D3474" s="269" t="e">
        <f>IF('Unit Types - Emission Rates'!#REF!=0,"",'Unit Types - Emission Rates'!#REF!)</f>
        <v>#REF!</v>
      </c>
      <c r="E3474" s="269" t="e">
        <f>IF('Unit Types - Emission Rates'!#REF!="","",'Unit Types - Emission Rates'!#REF!)</f>
        <v>#REF!</v>
      </c>
      <c r="F3474" s="269" t="e">
        <f>IF('Unit Types - Emission Rates'!#REF!="","",'Unit Types - Emission Rates'!#REF!)</f>
        <v>#REF!</v>
      </c>
      <c r="G3474" s="261"/>
      <c r="H3474" s="262"/>
      <c r="I3474" s="259"/>
    </row>
    <row r="3475" spans="1:9" x14ac:dyDescent="0.2">
      <c r="A3475" s="265" t="s">
        <v>433</v>
      </c>
      <c r="B3475" s="269" t="e">
        <f>IF('Unit Types - Emission Rates'!#REF!=0,"",'Unit Types - Emission Rates'!#REF!)</f>
        <v>#REF!</v>
      </c>
      <c r="C3475" s="269" t="e">
        <f>IF('Unit Types - Emission Rates'!#REF!=0,"",'Unit Types - Emission Rates'!#REF!)</f>
        <v>#REF!</v>
      </c>
      <c r="D3475" s="269" t="e">
        <f>IF('Unit Types - Emission Rates'!#REF!=0,"",'Unit Types - Emission Rates'!#REF!)</f>
        <v>#REF!</v>
      </c>
      <c r="E3475" s="269" t="e">
        <f>IF('Unit Types - Emission Rates'!#REF!="","",'Unit Types - Emission Rates'!#REF!)</f>
        <v>#REF!</v>
      </c>
      <c r="F3475" s="269" t="e">
        <f>IF('Unit Types - Emission Rates'!#REF!="","",'Unit Types - Emission Rates'!#REF!)</f>
        <v>#REF!</v>
      </c>
      <c r="G3475" s="261"/>
      <c r="H3475" s="262"/>
      <c r="I3475" s="259"/>
    </row>
    <row r="3476" spans="1:9" x14ac:dyDescent="0.2">
      <c r="A3476" s="265" t="s">
        <v>433</v>
      </c>
      <c r="B3476" s="269" t="e">
        <f>IF('Unit Types - Emission Rates'!#REF!=0,"",'Unit Types - Emission Rates'!#REF!)</f>
        <v>#REF!</v>
      </c>
      <c r="C3476" s="269" t="e">
        <f>IF('Unit Types - Emission Rates'!#REF!=0,"",'Unit Types - Emission Rates'!#REF!)</f>
        <v>#REF!</v>
      </c>
      <c r="D3476" s="269" t="e">
        <f>IF('Unit Types - Emission Rates'!#REF!=0,"",'Unit Types - Emission Rates'!#REF!)</f>
        <v>#REF!</v>
      </c>
      <c r="E3476" s="269" t="e">
        <f>IF('Unit Types - Emission Rates'!#REF!="","",'Unit Types - Emission Rates'!#REF!)</f>
        <v>#REF!</v>
      </c>
      <c r="F3476" s="269" t="e">
        <f>IF('Unit Types - Emission Rates'!#REF!="","",'Unit Types - Emission Rates'!#REF!)</f>
        <v>#REF!</v>
      </c>
      <c r="G3476" s="261"/>
      <c r="H3476" s="262"/>
      <c r="I3476" s="259"/>
    </row>
    <row r="3477" spans="1:9" x14ac:dyDescent="0.2">
      <c r="A3477" s="265" t="s">
        <v>433</v>
      </c>
      <c r="B3477" s="269" t="e">
        <f>IF('Unit Types - Emission Rates'!#REF!=0,"",'Unit Types - Emission Rates'!#REF!)</f>
        <v>#REF!</v>
      </c>
      <c r="C3477" s="269" t="e">
        <f>IF('Unit Types - Emission Rates'!#REF!=0,"",'Unit Types - Emission Rates'!#REF!)</f>
        <v>#REF!</v>
      </c>
      <c r="D3477" s="269" t="e">
        <f>IF('Unit Types - Emission Rates'!#REF!=0,"",'Unit Types - Emission Rates'!#REF!)</f>
        <v>#REF!</v>
      </c>
      <c r="E3477" s="269" t="e">
        <f>IF('Unit Types - Emission Rates'!#REF!="","",'Unit Types - Emission Rates'!#REF!)</f>
        <v>#REF!</v>
      </c>
      <c r="F3477" s="269" t="e">
        <f>IF('Unit Types - Emission Rates'!#REF!="","",'Unit Types - Emission Rates'!#REF!)</f>
        <v>#REF!</v>
      </c>
      <c r="G3477" s="261"/>
      <c r="H3477" s="262"/>
      <c r="I3477" s="259"/>
    </row>
    <row r="3478" spans="1:9" x14ac:dyDescent="0.2">
      <c r="A3478" s="265" t="s">
        <v>433</v>
      </c>
      <c r="B3478" s="269" t="e">
        <f>IF('Unit Types - Emission Rates'!#REF!=0,"",'Unit Types - Emission Rates'!#REF!)</f>
        <v>#REF!</v>
      </c>
      <c r="C3478" s="269" t="e">
        <f>IF('Unit Types - Emission Rates'!#REF!=0,"",'Unit Types - Emission Rates'!#REF!)</f>
        <v>#REF!</v>
      </c>
      <c r="D3478" s="269" t="e">
        <f>IF('Unit Types - Emission Rates'!#REF!=0,"",'Unit Types - Emission Rates'!#REF!)</f>
        <v>#REF!</v>
      </c>
      <c r="E3478" s="269" t="e">
        <f>IF('Unit Types - Emission Rates'!#REF!="","",'Unit Types - Emission Rates'!#REF!)</f>
        <v>#REF!</v>
      </c>
      <c r="F3478" s="269" t="e">
        <f>IF('Unit Types - Emission Rates'!#REF!="","",'Unit Types - Emission Rates'!#REF!)</f>
        <v>#REF!</v>
      </c>
      <c r="G3478" s="261"/>
      <c r="H3478" s="262"/>
      <c r="I3478" s="259"/>
    </row>
    <row r="3479" spans="1:9" x14ac:dyDescent="0.2">
      <c r="A3479" s="265" t="s">
        <v>433</v>
      </c>
      <c r="B3479" s="269" t="e">
        <f>IF('Unit Types - Emission Rates'!#REF!=0,"",'Unit Types - Emission Rates'!#REF!)</f>
        <v>#REF!</v>
      </c>
      <c r="C3479" s="269" t="e">
        <f>IF('Unit Types - Emission Rates'!#REF!=0,"",'Unit Types - Emission Rates'!#REF!)</f>
        <v>#REF!</v>
      </c>
      <c r="D3479" s="269" t="e">
        <f>IF('Unit Types - Emission Rates'!#REF!=0,"",'Unit Types - Emission Rates'!#REF!)</f>
        <v>#REF!</v>
      </c>
      <c r="E3479" s="269" t="e">
        <f>IF('Unit Types - Emission Rates'!#REF!="","",'Unit Types - Emission Rates'!#REF!)</f>
        <v>#REF!</v>
      </c>
      <c r="F3479" s="269" t="e">
        <f>IF('Unit Types - Emission Rates'!#REF!="","",'Unit Types - Emission Rates'!#REF!)</f>
        <v>#REF!</v>
      </c>
      <c r="G3479" s="261"/>
      <c r="H3479" s="262"/>
      <c r="I3479" s="259"/>
    </row>
    <row r="3480" spans="1:9" x14ac:dyDescent="0.2">
      <c r="A3480" s="265" t="s">
        <v>433</v>
      </c>
      <c r="B3480" s="269" t="e">
        <f>IF('Unit Types - Emission Rates'!#REF!=0,"",'Unit Types - Emission Rates'!#REF!)</f>
        <v>#REF!</v>
      </c>
      <c r="C3480" s="269" t="e">
        <f>IF('Unit Types - Emission Rates'!#REF!=0,"",'Unit Types - Emission Rates'!#REF!)</f>
        <v>#REF!</v>
      </c>
      <c r="D3480" s="269" t="e">
        <f>IF('Unit Types - Emission Rates'!#REF!=0,"",'Unit Types - Emission Rates'!#REF!)</f>
        <v>#REF!</v>
      </c>
      <c r="E3480" s="269" t="e">
        <f>IF('Unit Types - Emission Rates'!#REF!="","",'Unit Types - Emission Rates'!#REF!)</f>
        <v>#REF!</v>
      </c>
      <c r="F3480" s="269" t="e">
        <f>IF('Unit Types - Emission Rates'!#REF!="","",'Unit Types - Emission Rates'!#REF!)</f>
        <v>#REF!</v>
      </c>
      <c r="G3480" s="261"/>
      <c r="H3480" s="262"/>
      <c r="I3480" s="259"/>
    </row>
    <row r="3481" spans="1:9" x14ac:dyDescent="0.2">
      <c r="A3481" s="265" t="s">
        <v>433</v>
      </c>
      <c r="B3481" s="269" t="e">
        <f>IF('Unit Types - Emission Rates'!#REF!=0,"",'Unit Types - Emission Rates'!#REF!)</f>
        <v>#REF!</v>
      </c>
      <c r="C3481" s="269" t="e">
        <f>IF('Unit Types - Emission Rates'!#REF!=0,"",'Unit Types - Emission Rates'!#REF!)</f>
        <v>#REF!</v>
      </c>
      <c r="D3481" s="269" t="e">
        <f>IF('Unit Types - Emission Rates'!#REF!=0,"",'Unit Types - Emission Rates'!#REF!)</f>
        <v>#REF!</v>
      </c>
      <c r="E3481" s="269" t="e">
        <f>IF('Unit Types - Emission Rates'!#REF!="","",'Unit Types - Emission Rates'!#REF!)</f>
        <v>#REF!</v>
      </c>
      <c r="F3481" s="269" t="e">
        <f>IF('Unit Types - Emission Rates'!#REF!="","",'Unit Types - Emission Rates'!#REF!)</f>
        <v>#REF!</v>
      </c>
      <c r="G3481" s="261"/>
      <c r="H3481" s="262"/>
      <c r="I3481" s="259"/>
    </row>
    <row r="3482" spans="1:9" x14ac:dyDescent="0.2">
      <c r="A3482" s="265" t="s">
        <v>433</v>
      </c>
      <c r="B3482" s="269" t="e">
        <f>IF('Unit Types - Emission Rates'!#REF!=0,"",'Unit Types - Emission Rates'!#REF!)</f>
        <v>#REF!</v>
      </c>
      <c r="C3482" s="269" t="e">
        <f>IF('Unit Types - Emission Rates'!#REF!=0,"",'Unit Types - Emission Rates'!#REF!)</f>
        <v>#REF!</v>
      </c>
      <c r="D3482" s="269" t="e">
        <f>IF('Unit Types - Emission Rates'!#REF!=0,"",'Unit Types - Emission Rates'!#REF!)</f>
        <v>#REF!</v>
      </c>
      <c r="E3482" s="269" t="e">
        <f>IF('Unit Types - Emission Rates'!#REF!="","",'Unit Types - Emission Rates'!#REF!)</f>
        <v>#REF!</v>
      </c>
      <c r="F3482" s="269" t="e">
        <f>IF('Unit Types - Emission Rates'!#REF!="","",'Unit Types - Emission Rates'!#REF!)</f>
        <v>#REF!</v>
      </c>
      <c r="G3482" s="261"/>
      <c r="H3482" s="262"/>
      <c r="I3482" s="259"/>
    </row>
    <row r="3483" spans="1:9" x14ac:dyDescent="0.2">
      <c r="A3483" s="265" t="s">
        <v>433</v>
      </c>
      <c r="B3483" s="269" t="e">
        <f>IF('Unit Types - Emission Rates'!#REF!=0,"",'Unit Types - Emission Rates'!#REF!)</f>
        <v>#REF!</v>
      </c>
      <c r="C3483" s="269" t="e">
        <f>IF('Unit Types - Emission Rates'!#REF!=0,"",'Unit Types - Emission Rates'!#REF!)</f>
        <v>#REF!</v>
      </c>
      <c r="D3483" s="269" t="e">
        <f>IF('Unit Types - Emission Rates'!#REF!=0,"",'Unit Types - Emission Rates'!#REF!)</f>
        <v>#REF!</v>
      </c>
      <c r="E3483" s="269" t="e">
        <f>IF('Unit Types - Emission Rates'!#REF!="","",'Unit Types - Emission Rates'!#REF!)</f>
        <v>#REF!</v>
      </c>
      <c r="F3483" s="269" t="e">
        <f>IF('Unit Types - Emission Rates'!#REF!="","",'Unit Types - Emission Rates'!#REF!)</f>
        <v>#REF!</v>
      </c>
      <c r="G3483" s="261"/>
      <c r="H3483" s="262"/>
      <c r="I3483" s="259"/>
    </row>
    <row r="3484" spans="1:9" x14ac:dyDescent="0.2">
      <c r="A3484" s="265" t="s">
        <v>433</v>
      </c>
      <c r="B3484" s="269" t="e">
        <f>IF('Unit Types - Emission Rates'!#REF!=0,"",'Unit Types - Emission Rates'!#REF!)</f>
        <v>#REF!</v>
      </c>
      <c r="C3484" s="269" t="e">
        <f>IF('Unit Types - Emission Rates'!#REF!=0,"",'Unit Types - Emission Rates'!#REF!)</f>
        <v>#REF!</v>
      </c>
      <c r="D3484" s="269" t="e">
        <f>IF('Unit Types - Emission Rates'!#REF!=0,"",'Unit Types - Emission Rates'!#REF!)</f>
        <v>#REF!</v>
      </c>
      <c r="E3484" s="269" t="e">
        <f>IF('Unit Types - Emission Rates'!#REF!="","",'Unit Types - Emission Rates'!#REF!)</f>
        <v>#REF!</v>
      </c>
      <c r="F3484" s="269" t="e">
        <f>IF('Unit Types - Emission Rates'!#REF!="","",'Unit Types - Emission Rates'!#REF!)</f>
        <v>#REF!</v>
      </c>
      <c r="G3484" s="261"/>
      <c r="H3484" s="262"/>
      <c r="I3484" s="259"/>
    </row>
    <row r="3485" spans="1:9" x14ac:dyDescent="0.2">
      <c r="A3485" s="265" t="s">
        <v>433</v>
      </c>
      <c r="B3485" s="269" t="e">
        <f>IF('Unit Types - Emission Rates'!#REF!=0,"",'Unit Types - Emission Rates'!#REF!)</f>
        <v>#REF!</v>
      </c>
      <c r="C3485" s="269" t="e">
        <f>IF('Unit Types - Emission Rates'!#REF!=0,"",'Unit Types - Emission Rates'!#REF!)</f>
        <v>#REF!</v>
      </c>
      <c r="D3485" s="269" t="e">
        <f>IF('Unit Types - Emission Rates'!#REF!=0,"",'Unit Types - Emission Rates'!#REF!)</f>
        <v>#REF!</v>
      </c>
      <c r="E3485" s="269" t="e">
        <f>IF('Unit Types - Emission Rates'!#REF!="","",'Unit Types - Emission Rates'!#REF!)</f>
        <v>#REF!</v>
      </c>
      <c r="F3485" s="269" t="e">
        <f>IF('Unit Types - Emission Rates'!#REF!="","",'Unit Types - Emission Rates'!#REF!)</f>
        <v>#REF!</v>
      </c>
      <c r="G3485" s="261"/>
      <c r="H3485" s="262"/>
      <c r="I3485" s="259"/>
    </row>
    <row r="3486" spans="1:9" x14ac:dyDescent="0.2">
      <c r="A3486" s="265" t="s">
        <v>433</v>
      </c>
      <c r="B3486" s="269" t="e">
        <f>IF('Unit Types - Emission Rates'!#REF!=0,"",'Unit Types - Emission Rates'!#REF!)</f>
        <v>#REF!</v>
      </c>
      <c r="C3486" s="269" t="e">
        <f>IF('Unit Types - Emission Rates'!#REF!=0,"",'Unit Types - Emission Rates'!#REF!)</f>
        <v>#REF!</v>
      </c>
      <c r="D3486" s="269" t="e">
        <f>IF('Unit Types - Emission Rates'!#REF!=0,"",'Unit Types - Emission Rates'!#REF!)</f>
        <v>#REF!</v>
      </c>
      <c r="E3486" s="269" t="e">
        <f>IF('Unit Types - Emission Rates'!#REF!="","",'Unit Types - Emission Rates'!#REF!)</f>
        <v>#REF!</v>
      </c>
      <c r="F3486" s="269" t="e">
        <f>IF('Unit Types - Emission Rates'!#REF!="","",'Unit Types - Emission Rates'!#REF!)</f>
        <v>#REF!</v>
      </c>
      <c r="G3486" s="261"/>
      <c r="H3486" s="262"/>
      <c r="I3486" s="259"/>
    </row>
    <row r="3487" spans="1:9" x14ac:dyDescent="0.2">
      <c r="A3487" s="265" t="s">
        <v>433</v>
      </c>
      <c r="B3487" s="269" t="e">
        <f>IF('Unit Types - Emission Rates'!#REF!=0,"",'Unit Types - Emission Rates'!#REF!)</f>
        <v>#REF!</v>
      </c>
      <c r="C3487" s="269" t="e">
        <f>IF('Unit Types - Emission Rates'!#REF!=0,"",'Unit Types - Emission Rates'!#REF!)</f>
        <v>#REF!</v>
      </c>
      <c r="D3487" s="269" t="e">
        <f>IF('Unit Types - Emission Rates'!#REF!=0,"",'Unit Types - Emission Rates'!#REF!)</f>
        <v>#REF!</v>
      </c>
      <c r="E3487" s="269" t="e">
        <f>IF('Unit Types - Emission Rates'!#REF!="","",'Unit Types - Emission Rates'!#REF!)</f>
        <v>#REF!</v>
      </c>
      <c r="F3487" s="269" t="e">
        <f>IF('Unit Types - Emission Rates'!#REF!="","",'Unit Types - Emission Rates'!#REF!)</f>
        <v>#REF!</v>
      </c>
      <c r="G3487" s="261"/>
      <c r="H3487" s="262"/>
      <c r="I3487" s="259"/>
    </row>
    <row r="3488" spans="1:9" x14ac:dyDescent="0.2">
      <c r="A3488" s="265" t="s">
        <v>433</v>
      </c>
      <c r="B3488" s="269" t="e">
        <f>IF('Unit Types - Emission Rates'!#REF!=0,"",'Unit Types - Emission Rates'!#REF!)</f>
        <v>#REF!</v>
      </c>
      <c r="C3488" s="269" t="e">
        <f>IF('Unit Types - Emission Rates'!#REF!=0,"",'Unit Types - Emission Rates'!#REF!)</f>
        <v>#REF!</v>
      </c>
      <c r="D3488" s="269" t="e">
        <f>IF('Unit Types - Emission Rates'!#REF!=0,"",'Unit Types - Emission Rates'!#REF!)</f>
        <v>#REF!</v>
      </c>
      <c r="E3488" s="269" t="e">
        <f>IF('Unit Types - Emission Rates'!#REF!="","",'Unit Types - Emission Rates'!#REF!)</f>
        <v>#REF!</v>
      </c>
      <c r="F3488" s="269" t="e">
        <f>IF('Unit Types - Emission Rates'!#REF!="","",'Unit Types - Emission Rates'!#REF!)</f>
        <v>#REF!</v>
      </c>
      <c r="G3488" s="261"/>
      <c r="H3488" s="262"/>
      <c r="I3488" s="259"/>
    </row>
    <row r="3489" spans="1:9" x14ac:dyDescent="0.2">
      <c r="A3489" s="265" t="s">
        <v>433</v>
      </c>
      <c r="B3489" s="269" t="e">
        <f>IF('Unit Types - Emission Rates'!#REF!=0,"",'Unit Types - Emission Rates'!#REF!)</f>
        <v>#REF!</v>
      </c>
      <c r="C3489" s="269" t="e">
        <f>IF('Unit Types - Emission Rates'!#REF!=0,"",'Unit Types - Emission Rates'!#REF!)</f>
        <v>#REF!</v>
      </c>
      <c r="D3489" s="269" t="e">
        <f>IF('Unit Types - Emission Rates'!#REF!=0,"",'Unit Types - Emission Rates'!#REF!)</f>
        <v>#REF!</v>
      </c>
      <c r="E3489" s="269" t="e">
        <f>IF('Unit Types - Emission Rates'!#REF!="","",'Unit Types - Emission Rates'!#REF!)</f>
        <v>#REF!</v>
      </c>
      <c r="F3489" s="269" t="e">
        <f>IF('Unit Types - Emission Rates'!#REF!="","",'Unit Types - Emission Rates'!#REF!)</f>
        <v>#REF!</v>
      </c>
      <c r="G3489" s="261"/>
      <c r="H3489" s="262"/>
      <c r="I3489" s="259"/>
    </row>
    <row r="3490" spans="1:9" x14ac:dyDescent="0.2">
      <c r="A3490" s="265" t="s">
        <v>433</v>
      </c>
      <c r="B3490" s="269" t="e">
        <f>IF('Unit Types - Emission Rates'!#REF!=0,"",'Unit Types - Emission Rates'!#REF!)</f>
        <v>#REF!</v>
      </c>
      <c r="C3490" s="269" t="e">
        <f>IF('Unit Types - Emission Rates'!#REF!=0,"",'Unit Types - Emission Rates'!#REF!)</f>
        <v>#REF!</v>
      </c>
      <c r="D3490" s="269" t="e">
        <f>IF('Unit Types - Emission Rates'!#REF!=0,"",'Unit Types - Emission Rates'!#REF!)</f>
        <v>#REF!</v>
      </c>
      <c r="E3490" s="269" t="e">
        <f>IF('Unit Types - Emission Rates'!#REF!="","",'Unit Types - Emission Rates'!#REF!)</f>
        <v>#REF!</v>
      </c>
      <c r="F3490" s="269" t="e">
        <f>IF('Unit Types - Emission Rates'!#REF!="","",'Unit Types - Emission Rates'!#REF!)</f>
        <v>#REF!</v>
      </c>
      <c r="G3490" s="261"/>
      <c r="H3490" s="262"/>
      <c r="I3490" s="259"/>
    </row>
    <row r="3491" spans="1:9" x14ac:dyDescent="0.2">
      <c r="A3491" s="265" t="s">
        <v>433</v>
      </c>
      <c r="B3491" s="269" t="e">
        <f>IF('Unit Types - Emission Rates'!#REF!=0,"",'Unit Types - Emission Rates'!#REF!)</f>
        <v>#REF!</v>
      </c>
      <c r="C3491" s="269" t="e">
        <f>IF('Unit Types - Emission Rates'!#REF!=0,"",'Unit Types - Emission Rates'!#REF!)</f>
        <v>#REF!</v>
      </c>
      <c r="D3491" s="269" t="e">
        <f>IF('Unit Types - Emission Rates'!#REF!=0,"",'Unit Types - Emission Rates'!#REF!)</f>
        <v>#REF!</v>
      </c>
      <c r="E3491" s="269" t="e">
        <f>IF('Unit Types - Emission Rates'!#REF!="","",'Unit Types - Emission Rates'!#REF!)</f>
        <v>#REF!</v>
      </c>
      <c r="F3491" s="269" t="e">
        <f>IF('Unit Types - Emission Rates'!#REF!="","",'Unit Types - Emission Rates'!#REF!)</f>
        <v>#REF!</v>
      </c>
      <c r="G3491" s="261"/>
      <c r="H3491" s="262"/>
      <c r="I3491" s="259"/>
    </row>
    <row r="3492" spans="1:9" x14ac:dyDescent="0.2">
      <c r="A3492" s="265" t="s">
        <v>433</v>
      </c>
      <c r="B3492" s="269" t="e">
        <f>IF('Unit Types - Emission Rates'!#REF!=0,"",'Unit Types - Emission Rates'!#REF!)</f>
        <v>#REF!</v>
      </c>
      <c r="C3492" s="269" t="e">
        <f>IF('Unit Types - Emission Rates'!#REF!=0,"",'Unit Types - Emission Rates'!#REF!)</f>
        <v>#REF!</v>
      </c>
      <c r="D3492" s="269" t="e">
        <f>IF('Unit Types - Emission Rates'!#REF!=0,"",'Unit Types - Emission Rates'!#REF!)</f>
        <v>#REF!</v>
      </c>
      <c r="E3492" s="269" t="e">
        <f>IF('Unit Types - Emission Rates'!#REF!="","",'Unit Types - Emission Rates'!#REF!)</f>
        <v>#REF!</v>
      </c>
      <c r="F3492" s="269" t="e">
        <f>IF('Unit Types - Emission Rates'!#REF!="","",'Unit Types - Emission Rates'!#REF!)</f>
        <v>#REF!</v>
      </c>
      <c r="G3492" s="261"/>
      <c r="H3492" s="262"/>
      <c r="I3492" s="259"/>
    </row>
    <row r="3493" spans="1:9" x14ac:dyDescent="0.2">
      <c r="A3493" s="265" t="s">
        <v>433</v>
      </c>
      <c r="B3493" s="269" t="e">
        <f>IF('Unit Types - Emission Rates'!#REF!=0,"",'Unit Types - Emission Rates'!#REF!)</f>
        <v>#REF!</v>
      </c>
      <c r="C3493" s="269" t="e">
        <f>IF('Unit Types - Emission Rates'!#REF!=0,"",'Unit Types - Emission Rates'!#REF!)</f>
        <v>#REF!</v>
      </c>
      <c r="D3493" s="269" t="e">
        <f>IF('Unit Types - Emission Rates'!#REF!=0,"",'Unit Types - Emission Rates'!#REF!)</f>
        <v>#REF!</v>
      </c>
      <c r="E3493" s="269" t="e">
        <f>IF('Unit Types - Emission Rates'!#REF!="","",'Unit Types - Emission Rates'!#REF!)</f>
        <v>#REF!</v>
      </c>
      <c r="F3493" s="269" t="e">
        <f>IF('Unit Types - Emission Rates'!#REF!="","",'Unit Types - Emission Rates'!#REF!)</f>
        <v>#REF!</v>
      </c>
      <c r="G3493" s="261"/>
      <c r="H3493" s="262"/>
      <c r="I3493" s="259"/>
    </row>
    <row r="3494" spans="1:9" x14ac:dyDescent="0.2">
      <c r="A3494" s="265" t="s">
        <v>433</v>
      </c>
      <c r="B3494" s="269" t="e">
        <f>IF('Unit Types - Emission Rates'!#REF!=0,"",'Unit Types - Emission Rates'!#REF!)</f>
        <v>#REF!</v>
      </c>
      <c r="C3494" s="269" t="e">
        <f>IF('Unit Types - Emission Rates'!#REF!=0,"",'Unit Types - Emission Rates'!#REF!)</f>
        <v>#REF!</v>
      </c>
      <c r="D3494" s="269" t="e">
        <f>IF('Unit Types - Emission Rates'!#REF!=0,"",'Unit Types - Emission Rates'!#REF!)</f>
        <v>#REF!</v>
      </c>
      <c r="E3494" s="269" t="e">
        <f>IF('Unit Types - Emission Rates'!#REF!="","",'Unit Types - Emission Rates'!#REF!)</f>
        <v>#REF!</v>
      </c>
      <c r="F3494" s="269" t="e">
        <f>IF('Unit Types - Emission Rates'!#REF!="","",'Unit Types - Emission Rates'!#REF!)</f>
        <v>#REF!</v>
      </c>
      <c r="G3494" s="261"/>
      <c r="H3494" s="262"/>
      <c r="I3494" s="259"/>
    </row>
    <row r="3495" spans="1:9" x14ac:dyDescent="0.2">
      <c r="A3495" s="265" t="s">
        <v>433</v>
      </c>
      <c r="B3495" s="269" t="e">
        <f>IF('Unit Types - Emission Rates'!#REF!=0,"",'Unit Types - Emission Rates'!#REF!)</f>
        <v>#REF!</v>
      </c>
      <c r="C3495" s="269" t="e">
        <f>IF('Unit Types - Emission Rates'!#REF!=0,"",'Unit Types - Emission Rates'!#REF!)</f>
        <v>#REF!</v>
      </c>
      <c r="D3495" s="269" t="e">
        <f>IF('Unit Types - Emission Rates'!#REF!=0,"",'Unit Types - Emission Rates'!#REF!)</f>
        <v>#REF!</v>
      </c>
      <c r="E3495" s="269" t="e">
        <f>IF('Unit Types - Emission Rates'!#REF!="","",'Unit Types - Emission Rates'!#REF!)</f>
        <v>#REF!</v>
      </c>
      <c r="F3495" s="269" t="e">
        <f>IF('Unit Types - Emission Rates'!#REF!="","",'Unit Types - Emission Rates'!#REF!)</f>
        <v>#REF!</v>
      </c>
      <c r="G3495" s="261"/>
      <c r="H3495" s="262"/>
      <c r="I3495" s="259"/>
    </row>
    <row r="3496" spans="1:9" x14ac:dyDescent="0.2">
      <c r="A3496" s="265" t="s">
        <v>433</v>
      </c>
      <c r="B3496" s="269" t="e">
        <f>IF('Unit Types - Emission Rates'!#REF!=0,"",'Unit Types - Emission Rates'!#REF!)</f>
        <v>#REF!</v>
      </c>
      <c r="C3496" s="269" t="e">
        <f>IF('Unit Types - Emission Rates'!#REF!=0,"",'Unit Types - Emission Rates'!#REF!)</f>
        <v>#REF!</v>
      </c>
      <c r="D3496" s="269" t="e">
        <f>IF('Unit Types - Emission Rates'!#REF!=0,"",'Unit Types - Emission Rates'!#REF!)</f>
        <v>#REF!</v>
      </c>
      <c r="E3496" s="269" t="e">
        <f>IF('Unit Types - Emission Rates'!#REF!="","",'Unit Types - Emission Rates'!#REF!)</f>
        <v>#REF!</v>
      </c>
      <c r="F3496" s="269" t="e">
        <f>IF('Unit Types - Emission Rates'!#REF!="","",'Unit Types - Emission Rates'!#REF!)</f>
        <v>#REF!</v>
      </c>
      <c r="G3496" s="261"/>
      <c r="H3496" s="262"/>
      <c r="I3496" s="259"/>
    </row>
    <row r="3497" spans="1:9" x14ac:dyDescent="0.2">
      <c r="A3497" s="265" t="s">
        <v>433</v>
      </c>
      <c r="B3497" s="269" t="e">
        <f>IF('Unit Types - Emission Rates'!#REF!=0,"",'Unit Types - Emission Rates'!#REF!)</f>
        <v>#REF!</v>
      </c>
      <c r="C3497" s="269" t="e">
        <f>IF('Unit Types - Emission Rates'!#REF!=0,"",'Unit Types - Emission Rates'!#REF!)</f>
        <v>#REF!</v>
      </c>
      <c r="D3497" s="269" t="e">
        <f>IF('Unit Types - Emission Rates'!#REF!=0,"",'Unit Types - Emission Rates'!#REF!)</f>
        <v>#REF!</v>
      </c>
      <c r="E3497" s="269" t="e">
        <f>IF('Unit Types - Emission Rates'!#REF!="","",'Unit Types - Emission Rates'!#REF!)</f>
        <v>#REF!</v>
      </c>
      <c r="F3497" s="269" t="e">
        <f>IF('Unit Types - Emission Rates'!#REF!="","",'Unit Types - Emission Rates'!#REF!)</f>
        <v>#REF!</v>
      </c>
      <c r="G3497" s="261"/>
      <c r="H3497" s="262"/>
      <c r="I3497" s="259"/>
    </row>
    <row r="3498" spans="1:9" x14ac:dyDescent="0.2">
      <c r="A3498" s="265" t="s">
        <v>433</v>
      </c>
      <c r="B3498" s="269" t="e">
        <f>IF('Unit Types - Emission Rates'!#REF!=0,"",'Unit Types - Emission Rates'!#REF!)</f>
        <v>#REF!</v>
      </c>
      <c r="C3498" s="269" t="e">
        <f>IF('Unit Types - Emission Rates'!#REF!=0,"",'Unit Types - Emission Rates'!#REF!)</f>
        <v>#REF!</v>
      </c>
      <c r="D3498" s="269" t="e">
        <f>IF('Unit Types - Emission Rates'!#REF!=0,"",'Unit Types - Emission Rates'!#REF!)</f>
        <v>#REF!</v>
      </c>
      <c r="E3498" s="269" t="e">
        <f>IF('Unit Types - Emission Rates'!#REF!="","",'Unit Types - Emission Rates'!#REF!)</f>
        <v>#REF!</v>
      </c>
      <c r="F3498" s="269" t="e">
        <f>IF('Unit Types - Emission Rates'!#REF!="","",'Unit Types - Emission Rates'!#REF!)</f>
        <v>#REF!</v>
      </c>
      <c r="G3498" s="261"/>
      <c r="H3498" s="262"/>
      <c r="I3498" s="259"/>
    </row>
    <row r="3499" spans="1:9" x14ac:dyDescent="0.2">
      <c r="A3499" s="265" t="s">
        <v>433</v>
      </c>
      <c r="B3499" s="269" t="e">
        <f>IF('Unit Types - Emission Rates'!#REF!=0,"",'Unit Types - Emission Rates'!#REF!)</f>
        <v>#REF!</v>
      </c>
      <c r="C3499" s="269" t="e">
        <f>IF('Unit Types - Emission Rates'!#REF!=0,"",'Unit Types - Emission Rates'!#REF!)</f>
        <v>#REF!</v>
      </c>
      <c r="D3499" s="269" t="e">
        <f>IF('Unit Types - Emission Rates'!#REF!=0,"",'Unit Types - Emission Rates'!#REF!)</f>
        <v>#REF!</v>
      </c>
      <c r="E3499" s="269" t="e">
        <f>IF('Unit Types - Emission Rates'!#REF!="","",'Unit Types - Emission Rates'!#REF!)</f>
        <v>#REF!</v>
      </c>
      <c r="F3499" s="269" t="e">
        <f>IF('Unit Types - Emission Rates'!#REF!="","",'Unit Types - Emission Rates'!#REF!)</f>
        <v>#REF!</v>
      </c>
      <c r="G3499" s="261"/>
      <c r="H3499" s="262"/>
      <c r="I3499" s="259"/>
    </row>
    <row r="3500" spans="1:9" x14ac:dyDescent="0.2">
      <c r="A3500" s="265" t="s">
        <v>433</v>
      </c>
      <c r="B3500" s="269" t="e">
        <f>IF('Unit Types - Emission Rates'!#REF!=0,"",'Unit Types - Emission Rates'!#REF!)</f>
        <v>#REF!</v>
      </c>
      <c r="C3500" s="269" t="e">
        <f>IF('Unit Types - Emission Rates'!#REF!=0,"",'Unit Types - Emission Rates'!#REF!)</f>
        <v>#REF!</v>
      </c>
      <c r="D3500" s="269" t="e">
        <f>IF('Unit Types - Emission Rates'!#REF!=0,"",'Unit Types - Emission Rates'!#REF!)</f>
        <v>#REF!</v>
      </c>
      <c r="E3500" s="269" t="e">
        <f>IF('Unit Types - Emission Rates'!#REF!="","",'Unit Types - Emission Rates'!#REF!)</f>
        <v>#REF!</v>
      </c>
      <c r="F3500" s="269" t="e">
        <f>IF('Unit Types - Emission Rates'!#REF!="","",'Unit Types - Emission Rates'!#REF!)</f>
        <v>#REF!</v>
      </c>
      <c r="G3500" s="261"/>
      <c r="H3500" s="262"/>
      <c r="I3500" s="259"/>
    </row>
    <row r="3501" spans="1:9" x14ac:dyDescent="0.2">
      <c r="A3501" s="265" t="s">
        <v>433</v>
      </c>
      <c r="B3501" s="269" t="e">
        <f>IF('Unit Types - Emission Rates'!#REF!=0,"",'Unit Types - Emission Rates'!#REF!)</f>
        <v>#REF!</v>
      </c>
      <c r="C3501" s="269" t="e">
        <f>IF('Unit Types - Emission Rates'!#REF!=0,"",'Unit Types - Emission Rates'!#REF!)</f>
        <v>#REF!</v>
      </c>
      <c r="D3501" s="269" t="e">
        <f>IF('Unit Types - Emission Rates'!#REF!=0,"",'Unit Types - Emission Rates'!#REF!)</f>
        <v>#REF!</v>
      </c>
      <c r="E3501" s="269" t="e">
        <f>IF('Unit Types - Emission Rates'!#REF!="","",'Unit Types - Emission Rates'!#REF!)</f>
        <v>#REF!</v>
      </c>
      <c r="F3501" s="269" t="e">
        <f>IF('Unit Types - Emission Rates'!#REF!="","",'Unit Types - Emission Rates'!#REF!)</f>
        <v>#REF!</v>
      </c>
      <c r="G3501" s="261"/>
      <c r="H3501" s="262"/>
      <c r="I3501" s="259"/>
    </row>
    <row r="3502" spans="1:9" x14ac:dyDescent="0.2">
      <c r="A3502" s="265" t="s">
        <v>433</v>
      </c>
      <c r="B3502" s="269" t="e">
        <f>IF('Unit Types - Emission Rates'!#REF!=0,"",'Unit Types - Emission Rates'!#REF!)</f>
        <v>#REF!</v>
      </c>
      <c r="C3502" s="269" t="e">
        <f>IF('Unit Types - Emission Rates'!#REF!=0,"",'Unit Types - Emission Rates'!#REF!)</f>
        <v>#REF!</v>
      </c>
      <c r="D3502" s="269" t="e">
        <f>IF('Unit Types - Emission Rates'!#REF!=0,"",'Unit Types - Emission Rates'!#REF!)</f>
        <v>#REF!</v>
      </c>
      <c r="E3502" s="269" t="e">
        <f>IF('Unit Types - Emission Rates'!#REF!="","",'Unit Types - Emission Rates'!#REF!)</f>
        <v>#REF!</v>
      </c>
      <c r="F3502" s="269" t="e">
        <f>IF('Unit Types - Emission Rates'!#REF!="","",'Unit Types - Emission Rates'!#REF!)</f>
        <v>#REF!</v>
      </c>
      <c r="G3502" s="261"/>
      <c r="H3502" s="262"/>
      <c r="I3502" s="259"/>
    </row>
    <row r="3503" spans="1:9" x14ac:dyDescent="0.2">
      <c r="A3503" s="265" t="s">
        <v>433</v>
      </c>
      <c r="B3503" s="269" t="e">
        <f>IF('Unit Types - Emission Rates'!#REF!=0,"",'Unit Types - Emission Rates'!#REF!)</f>
        <v>#REF!</v>
      </c>
      <c r="C3503" s="269" t="e">
        <f>IF('Unit Types - Emission Rates'!#REF!=0,"",'Unit Types - Emission Rates'!#REF!)</f>
        <v>#REF!</v>
      </c>
      <c r="D3503" s="269" t="e">
        <f>IF('Unit Types - Emission Rates'!#REF!=0,"",'Unit Types - Emission Rates'!#REF!)</f>
        <v>#REF!</v>
      </c>
      <c r="E3503" s="269" t="e">
        <f>IF('Unit Types - Emission Rates'!#REF!="","",'Unit Types - Emission Rates'!#REF!)</f>
        <v>#REF!</v>
      </c>
      <c r="F3503" s="269" t="e">
        <f>IF('Unit Types - Emission Rates'!#REF!="","",'Unit Types - Emission Rates'!#REF!)</f>
        <v>#REF!</v>
      </c>
      <c r="G3503" s="261"/>
      <c r="H3503" s="262"/>
      <c r="I3503" s="259"/>
    </row>
    <row r="3504" spans="1:9" x14ac:dyDescent="0.2">
      <c r="A3504" s="265" t="s">
        <v>433</v>
      </c>
      <c r="B3504" s="269" t="e">
        <f>IF('Unit Types - Emission Rates'!#REF!=0,"",'Unit Types - Emission Rates'!#REF!)</f>
        <v>#REF!</v>
      </c>
      <c r="C3504" s="269" t="e">
        <f>IF('Unit Types - Emission Rates'!#REF!=0,"",'Unit Types - Emission Rates'!#REF!)</f>
        <v>#REF!</v>
      </c>
      <c r="D3504" s="269" t="e">
        <f>IF('Unit Types - Emission Rates'!#REF!=0,"",'Unit Types - Emission Rates'!#REF!)</f>
        <v>#REF!</v>
      </c>
      <c r="E3504" s="269" t="e">
        <f>IF('Unit Types - Emission Rates'!#REF!="","",'Unit Types - Emission Rates'!#REF!)</f>
        <v>#REF!</v>
      </c>
      <c r="F3504" s="269" t="e">
        <f>IF('Unit Types - Emission Rates'!#REF!="","",'Unit Types - Emission Rates'!#REF!)</f>
        <v>#REF!</v>
      </c>
      <c r="G3504" s="261"/>
      <c r="H3504" s="262"/>
      <c r="I3504" s="259"/>
    </row>
    <row r="3505" spans="1:9" x14ac:dyDescent="0.2">
      <c r="A3505" s="265" t="s">
        <v>433</v>
      </c>
      <c r="B3505" s="269" t="e">
        <f>IF('Unit Types - Emission Rates'!#REF!=0,"",'Unit Types - Emission Rates'!#REF!)</f>
        <v>#REF!</v>
      </c>
      <c r="C3505" s="269" t="e">
        <f>IF('Unit Types - Emission Rates'!#REF!=0,"",'Unit Types - Emission Rates'!#REF!)</f>
        <v>#REF!</v>
      </c>
      <c r="D3505" s="269" t="e">
        <f>IF('Unit Types - Emission Rates'!#REF!=0,"",'Unit Types - Emission Rates'!#REF!)</f>
        <v>#REF!</v>
      </c>
      <c r="E3505" s="269" t="e">
        <f>IF('Unit Types - Emission Rates'!#REF!="","",'Unit Types - Emission Rates'!#REF!)</f>
        <v>#REF!</v>
      </c>
      <c r="F3505" s="269" t="e">
        <f>IF('Unit Types - Emission Rates'!#REF!="","",'Unit Types - Emission Rates'!#REF!)</f>
        <v>#REF!</v>
      </c>
      <c r="G3505" s="261"/>
      <c r="H3505" s="262"/>
      <c r="I3505" s="259"/>
    </row>
    <row r="3506" spans="1:9" x14ac:dyDescent="0.2">
      <c r="A3506" s="265" t="s">
        <v>433</v>
      </c>
      <c r="B3506" s="269" t="e">
        <f>IF('Unit Types - Emission Rates'!#REF!=0,"",'Unit Types - Emission Rates'!#REF!)</f>
        <v>#REF!</v>
      </c>
      <c r="C3506" s="269" t="e">
        <f>IF('Unit Types - Emission Rates'!#REF!=0,"",'Unit Types - Emission Rates'!#REF!)</f>
        <v>#REF!</v>
      </c>
      <c r="D3506" s="269" t="e">
        <f>IF('Unit Types - Emission Rates'!#REF!=0,"",'Unit Types - Emission Rates'!#REF!)</f>
        <v>#REF!</v>
      </c>
      <c r="E3506" s="269" t="e">
        <f>IF('Unit Types - Emission Rates'!#REF!="","",'Unit Types - Emission Rates'!#REF!)</f>
        <v>#REF!</v>
      </c>
      <c r="F3506" s="269" t="e">
        <f>IF('Unit Types - Emission Rates'!#REF!="","",'Unit Types - Emission Rates'!#REF!)</f>
        <v>#REF!</v>
      </c>
      <c r="G3506" s="261"/>
      <c r="H3506" s="262"/>
      <c r="I3506" s="259"/>
    </row>
    <row r="3507" spans="1:9" x14ac:dyDescent="0.2">
      <c r="A3507" s="265" t="s">
        <v>433</v>
      </c>
      <c r="B3507" s="269" t="e">
        <f>IF('Unit Types - Emission Rates'!#REF!=0,"",'Unit Types - Emission Rates'!#REF!)</f>
        <v>#REF!</v>
      </c>
      <c r="C3507" s="269" t="e">
        <f>IF('Unit Types - Emission Rates'!#REF!=0,"",'Unit Types - Emission Rates'!#REF!)</f>
        <v>#REF!</v>
      </c>
      <c r="D3507" s="269" t="e">
        <f>IF('Unit Types - Emission Rates'!#REF!=0,"",'Unit Types - Emission Rates'!#REF!)</f>
        <v>#REF!</v>
      </c>
      <c r="E3507" s="269" t="e">
        <f>IF('Unit Types - Emission Rates'!#REF!="","",'Unit Types - Emission Rates'!#REF!)</f>
        <v>#REF!</v>
      </c>
      <c r="F3507" s="269" t="e">
        <f>IF('Unit Types - Emission Rates'!#REF!="","",'Unit Types - Emission Rates'!#REF!)</f>
        <v>#REF!</v>
      </c>
      <c r="G3507" s="261"/>
      <c r="H3507" s="262"/>
      <c r="I3507" s="259"/>
    </row>
    <row r="3508" spans="1:9" x14ac:dyDescent="0.2">
      <c r="A3508" s="265" t="s">
        <v>433</v>
      </c>
      <c r="B3508" s="269" t="e">
        <f>IF('Unit Types - Emission Rates'!#REF!=0,"",'Unit Types - Emission Rates'!#REF!)</f>
        <v>#REF!</v>
      </c>
      <c r="C3508" s="269" t="e">
        <f>IF('Unit Types - Emission Rates'!#REF!=0,"",'Unit Types - Emission Rates'!#REF!)</f>
        <v>#REF!</v>
      </c>
      <c r="D3508" s="269" t="e">
        <f>IF('Unit Types - Emission Rates'!#REF!=0,"",'Unit Types - Emission Rates'!#REF!)</f>
        <v>#REF!</v>
      </c>
      <c r="E3508" s="269" t="e">
        <f>IF('Unit Types - Emission Rates'!#REF!="","",'Unit Types - Emission Rates'!#REF!)</f>
        <v>#REF!</v>
      </c>
      <c r="F3508" s="269" t="e">
        <f>IF('Unit Types - Emission Rates'!#REF!="","",'Unit Types - Emission Rates'!#REF!)</f>
        <v>#REF!</v>
      </c>
      <c r="G3508" s="261"/>
      <c r="H3508" s="262"/>
      <c r="I3508" s="259"/>
    </row>
    <row r="3509" spans="1:9" x14ac:dyDescent="0.2">
      <c r="A3509" s="265" t="s">
        <v>433</v>
      </c>
      <c r="B3509" s="269" t="e">
        <f>IF('Unit Types - Emission Rates'!#REF!=0,"",'Unit Types - Emission Rates'!#REF!)</f>
        <v>#REF!</v>
      </c>
      <c r="C3509" s="269" t="e">
        <f>IF('Unit Types - Emission Rates'!#REF!=0,"",'Unit Types - Emission Rates'!#REF!)</f>
        <v>#REF!</v>
      </c>
      <c r="D3509" s="269" t="e">
        <f>IF('Unit Types - Emission Rates'!#REF!=0,"",'Unit Types - Emission Rates'!#REF!)</f>
        <v>#REF!</v>
      </c>
      <c r="E3509" s="269" t="e">
        <f>IF('Unit Types - Emission Rates'!#REF!="","",'Unit Types - Emission Rates'!#REF!)</f>
        <v>#REF!</v>
      </c>
      <c r="F3509" s="269" t="e">
        <f>IF('Unit Types - Emission Rates'!#REF!="","",'Unit Types - Emission Rates'!#REF!)</f>
        <v>#REF!</v>
      </c>
      <c r="G3509" s="261"/>
      <c r="H3509" s="262"/>
      <c r="I3509" s="259"/>
    </row>
    <row r="3510" spans="1:9" x14ac:dyDescent="0.2">
      <c r="A3510" s="265" t="s">
        <v>433</v>
      </c>
      <c r="B3510" s="269" t="e">
        <f>IF('Unit Types - Emission Rates'!#REF!=0,"",'Unit Types - Emission Rates'!#REF!)</f>
        <v>#REF!</v>
      </c>
      <c r="C3510" s="269" t="e">
        <f>IF('Unit Types - Emission Rates'!#REF!=0,"",'Unit Types - Emission Rates'!#REF!)</f>
        <v>#REF!</v>
      </c>
      <c r="D3510" s="269" t="e">
        <f>IF('Unit Types - Emission Rates'!#REF!=0,"",'Unit Types - Emission Rates'!#REF!)</f>
        <v>#REF!</v>
      </c>
      <c r="E3510" s="269" t="e">
        <f>IF('Unit Types - Emission Rates'!#REF!="","",'Unit Types - Emission Rates'!#REF!)</f>
        <v>#REF!</v>
      </c>
      <c r="F3510" s="269" t="e">
        <f>IF('Unit Types - Emission Rates'!#REF!="","",'Unit Types - Emission Rates'!#REF!)</f>
        <v>#REF!</v>
      </c>
      <c r="G3510" s="261"/>
      <c r="H3510" s="262"/>
      <c r="I3510" s="259"/>
    </row>
    <row r="3511" spans="1:9" x14ac:dyDescent="0.2">
      <c r="A3511" s="265" t="s">
        <v>433</v>
      </c>
      <c r="B3511" s="269" t="e">
        <f>IF('Unit Types - Emission Rates'!#REF!=0,"",'Unit Types - Emission Rates'!#REF!)</f>
        <v>#REF!</v>
      </c>
      <c r="C3511" s="269" t="e">
        <f>IF('Unit Types - Emission Rates'!#REF!=0,"",'Unit Types - Emission Rates'!#REF!)</f>
        <v>#REF!</v>
      </c>
      <c r="D3511" s="269" t="e">
        <f>IF('Unit Types - Emission Rates'!#REF!=0,"",'Unit Types - Emission Rates'!#REF!)</f>
        <v>#REF!</v>
      </c>
      <c r="E3511" s="269" t="e">
        <f>IF('Unit Types - Emission Rates'!#REF!="","",'Unit Types - Emission Rates'!#REF!)</f>
        <v>#REF!</v>
      </c>
      <c r="F3511" s="269" t="e">
        <f>IF('Unit Types - Emission Rates'!#REF!="","",'Unit Types - Emission Rates'!#REF!)</f>
        <v>#REF!</v>
      </c>
      <c r="G3511" s="261"/>
      <c r="H3511" s="262"/>
      <c r="I3511" s="259"/>
    </row>
    <row r="3512" spans="1:9" x14ac:dyDescent="0.2">
      <c r="A3512" s="265" t="s">
        <v>433</v>
      </c>
      <c r="B3512" s="269" t="e">
        <f>IF('Unit Types - Emission Rates'!#REF!=0,"",'Unit Types - Emission Rates'!#REF!)</f>
        <v>#REF!</v>
      </c>
      <c r="C3512" s="269" t="e">
        <f>IF('Unit Types - Emission Rates'!#REF!=0,"",'Unit Types - Emission Rates'!#REF!)</f>
        <v>#REF!</v>
      </c>
      <c r="D3512" s="269" t="e">
        <f>IF('Unit Types - Emission Rates'!#REF!=0,"",'Unit Types - Emission Rates'!#REF!)</f>
        <v>#REF!</v>
      </c>
      <c r="E3512" s="269" t="e">
        <f>IF('Unit Types - Emission Rates'!#REF!="","",'Unit Types - Emission Rates'!#REF!)</f>
        <v>#REF!</v>
      </c>
      <c r="F3512" s="269" t="e">
        <f>IF('Unit Types - Emission Rates'!#REF!="","",'Unit Types - Emission Rates'!#REF!)</f>
        <v>#REF!</v>
      </c>
      <c r="G3512" s="261"/>
      <c r="H3512" s="262"/>
      <c r="I3512" s="259"/>
    </row>
    <row r="3513" spans="1:9" x14ac:dyDescent="0.2">
      <c r="A3513" s="265" t="s">
        <v>433</v>
      </c>
      <c r="B3513" s="269" t="e">
        <f>IF('Unit Types - Emission Rates'!#REF!=0,"",'Unit Types - Emission Rates'!#REF!)</f>
        <v>#REF!</v>
      </c>
      <c r="C3513" s="269" t="e">
        <f>IF('Unit Types - Emission Rates'!#REF!=0,"",'Unit Types - Emission Rates'!#REF!)</f>
        <v>#REF!</v>
      </c>
      <c r="D3513" s="269" t="e">
        <f>IF('Unit Types - Emission Rates'!#REF!=0,"",'Unit Types - Emission Rates'!#REF!)</f>
        <v>#REF!</v>
      </c>
      <c r="E3513" s="269" t="e">
        <f>IF('Unit Types - Emission Rates'!#REF!="","",'Unit Types - Emission Rates'!#REF!)</f>
        <v>#REF!</v>
      </c>
      <c r="F3513" s="269" t="e">
        <f>IF('Unit Types - Emission Rates'!#REF!="","",'Unit Types - Emission Rates'!#REF!)</f>
        <v>#REF!</v>
      </c>
      <c r="G3513" s="261"/>
      <c r="H3513" s="262"/>
      <c r="I3513" s="259"/>
    </row>
    <row r="3514" spans="1:9" x14ac:dyDescent="0.2">
      <c r="A3514" s="265" t="s">
        <v>433</v>
      </c>
      <c r="B3514" s="269" t="e">
        <f>IF('Unit Types - Emission Rates'!#REF!=0,"",'Unit Types - Emission Rates'!#REF!)</f>
        <v>#REF!</v>
      </c>
      <c r="C3514" s="269" t="e">
        <f>IF('Unit Types - Emission Rates'!#REF!=0,"",'Unit Types - Emission Rates'!#REF!)</f>
        <v>#REF!</v>
      </c>
      <c r="D3514" s="269" t="e">
        <f>IF('Unit Types - Emission Rates'!#REF!=0,"",'Unit Types - Emission Rates'!#REF!)</f>
        <v>#REF!</v>
      </c>
      <c r="E3514" s="269" t="e">
        <f>IF('Unit Types - Emission Rates'!#REF!="","",'Unit Types - Emission Rates'!#REF!)</f>
        <v>#REF!</v>
      </c>
      <c r="F3514" s="269" t="e">
        <f>IF('Unit Types - Emission Rates'!#REF!="","",'Unit Types - Emission Rates'!#REF!)</f>
        <v>#REF!</v>
      </c>
      <c r="G3514" s="261"/>
      <c r="H3514" s="262"/>
      <c r="I3514" s="259"/>
    </row>
    <row r="3515" spans="1:9" x14ac:dyDescent="0.2">
      <c r="A3515" s="265" t="s">
        <v>433</v>
      </c>
      <c r="B3515" s="269" t="e">
        <f>IF('Unit Types - Emission Rates'!#REF!=0,"",'Unit Types - Emission Rates'!#REF!)</f>
        <v>#REF!</v>
      </c>
      <c r="C3515" s="269" t="e">
        <f>IF('Unit Types - Emission Rates'!#REF!=0,"",'Unit Types - Emission Rates'!#REF!)</f>
        <v>#REF!</v>
      </c>
      <c r="D3515" s="269" t="e">
        <f>IF('Unit Types - Emission Rates'!#REF!=0,"",'Unit Types - Emission Rates'!#REF!)</f>
        <v>#REF!</v>
      </c>
      <c r="E3515" s="269" t="e">
        <f>IF('Unit Types - Emission Rates'!#REF!="","",'Unit Types - Emission Rates'!#REF!)</f>
        <v>#REF!</v>
      </c>
      <c r="F3515" s="269" t="e">
        <f>IF('Unit Types - Emission Rates'!#REF!="","",'Unit Types - Emission Rates'!#REF!)</f>
        <v>#REF!</v>
      </c>
      <c r="G3515" s="261"/>
      <c r="H3515" s="262"/>
      <c r="I3515" s="259"/>
    </row>
    <row r="3516" spans="1:9" x14ac:dyDescent="0.2">
      <c r="A3516" s="265" t="s">
        <v>433</v>
      </c>
      <c r="B3516" s="269" t="e">
        <f>IF('Unit Types - Emission Rates'!#REF!=0,"",'Unit Types - Emission Rates'!#REF!)</f>
        <v>#REF!</v>
      </c>
      <c r="C3516" s="269" t="e">
        <f>IF('Unit Types - Emission Rates'!#REF!=0,"",'Unit Types - Emission Rates'!#REF!)</f>
        <v>#REF!</v>
      </c>
      <c r="D3516" s="269" t="e">
        <f>IF('Unit Types - Emission Rates'!#REF!=0,"",'Unit Types - Emission Rates'!#REF!)</f>
        <v>#REF!</v>
      </c>
      <c r="E3516" s="269" t="e">
        <f>IF('Unit Types - Emission Rates'!#REF!="","",'Unit Types - Emission Rates'!#REF!)</f>
        <v>#REF!</v>
      </c>
      <c r="F3516" s="269" t="e">
        <f>IF('Unit Types - Emission Rates'!#REF!="","",'Unit Types - Emission Rates'!#REF!)</f>
        <v>#REF!</v>
      </c>
      <c r="G3516" s="261"/>
      <c r="H3516" s="262"/>
      <c r="I3516" s="259"/>
    </row>
    <row r="3517" spans="1:9" x14ac:dyDescent="0.2">
      <c r="A3517" s="265" t="s">
        <v>433</v>
      </c>
      <c r="B3517" s="269" t="e">
        <f>IF('Unit Types - Emission Rates'!#REF!=0,"",'Unit Types - Emission Rates'!#REF!)</f>
        <v>#REF!</v>
      </c>
      <c r="C3517" s="269" t="e">
        <f>IF('Unit Types - Emission Rates'!#REF!=0,"",'Unit Types - Emission Rates'!#REF!)</f>
        <v>#REF!</v>
      </c>
      <c r="D3517" s="269" t="e">
        <f>IF('Unit Types - Emission Rates'!#REF!=0,"",'Unit Types - Emission Rates'!#REF!)</f>
        <v>#REF!</v>
      </c>
      <c r="E3517" s="269" t="e">
        <f>IF('Unit Types - Emission Rates'!#REF!="","",'Unit Types - Emission Rates'!#REF!)</f>
        <v>#REF!</v>
      </c>
      <c r="F3517" s="269" t="e">
        <f>IF('Unit Types - Emission Rates'!#REF!="","",'Unit Types - Emission Rates'!#REF!)</f>
        <v>#REF!</v>
      </c>
      <c r="G3517" s="261"/>
      <c r="H3517" s="262"/>
      <c r="I3517" s="259"/>
    </row>
    <row r="3518" spans="1:9" x14ac:dyDescent="0.2">
      <c r="A3518" s="265" t="s">
        <v>433</v>
      </c>
      <c r="B3518" s="269" t="e">
        <f>IF('Unit Types - Emission Rates'!#REF!=0,"",'Unit Types - Emission Rates'!#REF!)</f>
        <v>#REF!</v>
      </c>
      <c r="C3518" s="269" t="e">
        <f>IF('Unit Types - Emission Rates'!#REF!=0,"",'Unit Types - Emission Rates'!#REF!)</f>
        <v>#REF!</v>
      </c>
      <c r="D3518" s="269" t="e">
        <f>IF('Unit Types - Emission Rates'!#REF!=0,"",'Unit Types - Emission Rates'!#REF!)</f>
        <v>#REF!</v>
      </c>
      <c r="E3518" s="269" t="e">
        <f>IF('Unit Types - Emission Rates'!#REF!="","",'Unit Types - Emission Rates'!#REF!)</f>
        <v>#REF!</v>
      </c>
      <c r="F3518" s="269" t="e">
        <f>IF('Unit Types - Emission Rates'!#REF!="","",'Unit Types - Emission Rates'!#REF!)</f>
        <v>#REF!</v>
      </c>
      <c r="G3518" s="261"/>
      <c r="H3518" s="262"/>
      <c r="I3518" s="259"/>
    </row>
    <row r="3519" spans="1:9" x14ac:dyDescent="0.2">
      <c r="A3519" s="265" t="s">
        <v>433</v>
      </c>
      <c r="B3519" s="269" t="e">
        <f>IF('Unit Types - Emission Rates'!#REF!=0,"",'Unit Types - Emission Rates'!#REF!)</f>
        <v>#REF!</v>
      </c>
      <c r="C3519" s="269" t="e">
        <f>IF('Unit Types - Emission Rates'!#REF!=0,"",'Unit Types - Emission Rates'!#REF!)</f>
        <v>#REF!</v>
      </c>
      <c r="D3519" s="269" t="e">
        <f>IF('Unit Types - Emission Rates'!#REF!=0,"",'Unit Types - Emission Rates'!#REF!)</f>
        <v>#REF!</v>
      </c>
      <c r="E3519" s="269" t="e">
        <f>IF('Unit Types - Emission Rates'!#REF!="","",'Unit Types - Emission Rates'!#REF!)</f>
        <v>#REF!</v>
      </c>
      <c r="F3519" s="269" t="e">
        <f>IF('Unit Types - Emission Rates'!#REF!="","",'Unit Types - Emission Rates'!#REF!)</f>
        <v>#REF!</v>
      </c>
      <c r="G3519" s="261"/>
      <c r="H3519" s="262"/>
      <c r="I3519" s="259"/>
    </row>
    <row r="3520" spans="1:9" x14ac:dyDescent="0.2">
      <c r="A3520" s="265" t="s">
        <v>433</v>
      </c>
      <c r="B3520" s="269" t="e">
        <f>IF('Unit Types - Emission Rates'!#REF!=0,"",'Unit Types - Emission Rates'!#REF!)</f>
        <v>#REF!</v>
      </c>
      <c r="C3520" s="269" t="e">
        <f>IF('Unit Types - Emission Rates'!#REF!=0,"",'Unit Types - Emission Rates'!#REF!)</f>
        <v>#REF!</v>
      </c>
      <c r="D3520" s="269" t="e">
        <f>IF('Unit Types - Emission Rates'!#REF!=0,"",'Unit Types - Emission Rates'!#REF!)</f>
        <v>#REF!</v>
      </c>
      <c r="E3520" s="269" t="e">
        <f>IF('Unit Types - Emission Rates'!#REF!="","",'Unit Types - Emission Rates'!#REF!)</f>
        <v>#REF!</v>
      </c>
      <c r="F3520" s="269" t="e">
        <f>IF('Unit Types - Emission Rates'!#REF!="","",'Unit Types - Emission Rates'!#REF!)</f>
        <v>#REF!</v>
      </c>
      <c r="G3520" s="261"/>
      <c r="H3520" s="262"/>
      <c r="I3520" s="259"/>
    </row>
    <row r="3521" spans="1:9" x14ac:dyDescent="0.2">
      <c r="A3521" s="265" t="s">
        <v>433</v>
      </c>
      <c r="B3521" s="269" t="e">
        <f>IF('Unit Types - Emission Rates'!#REF!=0,"",'Unit Types - Emission Rates'!#REF!)</f>
        <v>#REF!</v>
      </c>
      <c r="C3521" s="269" t="e">
        <f>IF('Unit Types - Emission Rates'!#REF!=0,"",'Unit Types - Emission Rates'!#REF!)</f>
        <v>#REF!</v>
      </c>
      <c r="D3521" s="269" t="e">
        <f>IF('Unit Types - Emission Rates'!#REF!=0,"",'Unit Types - Emission Rates'!#REF!)</f>
        <v>#REF!</v>
      </c>
      <c r="E3521" s="269" t="e">
        <f>IF('Unit Types - Emission Rates'!#REF!="","",'Unit Types - Emission Rates'!#REF!)</f>
        <v>#REF!</v>
      </c>
      <c r="F3521" s="269" t="e">
        <f>IF('Unit Types - Emission Rates'!#REF!="","",'Unit Types - Emission Rates'!#REF!)</f>
        <v>#REF!</v>
      </c>
      <c r="G3521" s="261"/>
      <c r="H3521" s="262"/>
      <c r="I3521" s="259"/>
    </row>
    <row r="3522" spans="1:9" x14ac:dyDescent="0.2">
      <c r="A3522" s="265" t="s">
        <v>433</v>
      </c>
      <c r="B3522" s="269" t="e">
        <f>IF('Unit Types - Emission Rates'!#REF!=0,"",'Unit Types - Emission Rates'!#REF!)</f>
        <v>#REF!</v>
      </c>
      <c r="C3522" s="269" t="e">
        <f>IF('Unit Types - Emission Rates'!#REF!=0,"",'Unit Types - Emission Rates'!#REF!)</f>
        <v>#REF!</v>
      </c>
      <c r="D3522" s="269" t="e">
        <f>IF('Unit Types - Emission Rates'!#REF!=0,"",'Unit Types - Emission Rates'!#REF!)</f>
        <v>#REF!</v>
      </c>
      <c r="E3522" s="269" t="e">
        <f>IF('Unit Types - Emission Rates'!#REF!="","",'Unit Types - Emission Rates'!#REF!)</f>
        <v>#REF!</v>
      </c>
      <c r="F3522" s="269" t="e">
        <f>IF('Unit Types - Emission Rates'!#REF!="","",'Unit Types - Emission Rates'!#REF!)</f>
        <v>#REF!</v>
      </c>
      <c r="G3522" s="261"/>
      <c r="H3522" s="262"/>
      <c r="I3522" s="259"/>
    </row>
    <row r="3523" spans="1:9" x14ac:dyDescent="0.2">
      <c r="A3523" s="265" t="s">
        <v>433</v>
      </c>
      <c r="B3523" s="269" t="e">
        <f>IF('Unit Types - Emission Rates'!#REF!=0,"",'Unit Types - Emission Rates'!#REF!)</f>
        <v>#REF!</v>
      </c>
      <c r="C3523" s="269" t="e">
        <f>IF('Unit Types - Emission Rates'!#REF!=0,"",'Unit Types - Emission Rates'!#REF!)</f>
        <v>#REF!</v>
      </c>
      <c r="D3523" s="269" t="e">
        <f>IF('Unit Types - Emission Rates'!#REF!=0,"",'Unit Types - Emission Rates'!#REF!)</f>
        <v>#REF!</v>
      </c>
      <c r="E3523" s="269" t="e">
        <f>IF('Unit Types - Emission Rates'!#REF!="","",'Unit Types - Emission Rates'!#REF!)</f>
        <v>#REF!</v>
      </c>
      <c r="F3523" s="269" t="e">
        <f>IF('Unit Types - Emission Rates'!#REF!="","",'Unit Types - Emission Rates'!#REF!)</f>
        <v>#REF!</v>
      </c>
      <c r="G3523" s="261"/>
      <c r="H3523" s="262"/>
      <c r="I3523" s="259"/>
    </row>
    <row r="3524" spans="1:9" x14ac:dyDescent="0.2">
      <c r="A3524" s="265" t="s">
        <v>433</v>
      </c>
      <c r="B3524" s="269" t="e">
        <f>IF('Unit Types - Emission Rates'!#REF!=0,"",'Unit Types - Emission Rates'!#REF!)</f>
        <v>#REF!</v>
      </c>
      <c r="C3524" s="269" t="e">
        <f>IF('Unit Types - Emission Rates'!#REF!=0,"",'Unit Types - Emission Rates'!#REF!)</f>
        <v>#REF!</v>
      </c>
      <c r="D3524" s="269" t="e">
        <f>IF('Unit Types - Emission Rates'!#REF!=0,"",'Unit Types - Emission Rates'!#REF!)</f>
        <v>#REF!</v>
      </c>
      <c r="E3524" s="269" t="e">
        <f>IF('Unit Types - Emission Rates'!#REF!="","",'Unit Types - Emission Rates'!#REF!)</f>
        <v>#REF!</v>
      </c>
      <c r="F3524" s="269" t="e">
        <f>IF('Unit Types - Emission Rates'!#REF!="","",'Unit Types - Emission Rates'!#REF!)</f>
        <v>#REF!</v>
      </c>
      <c r="G3524" s="261"/>
      <c r="H3524" s="262"/>
      <c r="I3524" s="259"/>
    </row>
    <row r="3525" spans="1:9" x14ac:dyDescent="0.2">
      <c r="A3525" s="265" t="s">
        <v>433</v>
      </c>
      <c r="B3525" s="269" t="e">
        <f>IF('Unit Types - Emission Rates'!#REF!=0,"",'Unit Types - Emission Rates'!#REF!)</f>
        <v>#REF!</v>
      </c>
      <c r="C3525" s="269" t="e">
        <f>IF('Unit Types - Emission Rates'!#REF!=0,"",'Unit Types - Emission Rates'!#REF!)</f>
        <v>#REF!</v>
      </c>
      <c r="D3525" s="269" t="e">
        <f>IF('Unit Types - Emission Rates'!#REF!=0,"",'Unit Types - Emission Rates'!#REF!)</f>
        <v>#REF!</v>
      </c>
      <c r="E3525" s="269" t="e">
        <f>IF('Unit Types - Emission Rates'!#REF!="","",'Unit Types - Emission Rates'!#REF!)</f>
        <v>#REF!</v>
      </c>
      <c r="F3525" s="269" t="e">
        <f>IF('Unit Types - Emission Rates'!#REF!="","",'Unit Types - Emission Rates'!#REF!)</f>
        <v>#REF!</v>
      </c>
      <c r="G3525" s="261"/>
      <c r="H3525" s="262"/>
      <c r="I3525" s="259"/>
    </row>
    <row r="3526" spans="1:9" x14ac:dyDescent="0.2">
      <c r="A3526" s="265" t="s">
        <v>433</v>
      </c>
      <c r="B3526" s="269" t="e">
        <f>IF('Unit Types - Emission Rates'!#REF!=0,"",'Unit Types - Emission Rates'!#REF!)</f>
        <v>#REF!</v>
      </c>
      <c r="C3526" s="269" t="e">
        <f>IF('Unit Types - Emission Rates'!#REF!=0,"",'Unit Types - Emission Rates'!#REF!)</f>
        <v>#REF!</v>
      </c>
      <c r="D3526" s="269" t="e">
        <f>IF('Unit Types - Emission Rates'!#REF!=0,"",'Unit Types - Emission Rates'!#REF!)</f>
        <v>#REF!</v>
      </c>
      <c r="E3526" s="269" t="e">
        <f>IF('Unit Types - Emission Rates'!#REF!="","",'Unit Types - Emission Rates'!#REF!)</f>
        <v>#REF!</v>
      </c>
      <c r="F3526" s="269" t="e">
        <f>IF('Unit Types - Emission Rates'!#REF!="","",'Unit Types - Emission Rates'!#REF!)</f>
        <v>#REF!</v>
      </c>
      <c r="G3526" s="261"/>
      <c r="H3526" s="262"/>
      <c r="I3526" s="259"/>
    </row>
    <row r="3527" spans="1:9" x14ac:dyDescent="0.2">
      <c r="A3527" s="265" t="s">
        <v>433</v>
      </c>
      <c r="B3527" s="269" t="e">
        <f>IF('Unit Types - Emission Rates'!#REF!=0,"",'Unit Types - Emission Rates'!#REF!)</f>
        <v>#REF!</v>
      </c>
      <c r="C3527" s="269" t="e">
        <f>IF('Unit Types - Emission Rates'!#REF!=0,"",'Unit Types - Emission Rates'!#REF!)</f>
        <v>#REF!</v>
      </c>
      <c r="D3527" s="269" t="e">
        <f>IF('Unit Types - Emission Rates'!#REF!=0,"",'Unit Types - Emission Rates'!#REF!)</f>
        <v>#REF!</v>
      </c>
      <c r="E3527" s="269" t="e">
        <f>IF('Unit Types - Emission Rates'!#REF!="","",'Unit Types - Emission Rates'!#REF!)</f>
        <v>#REF!</v>
      </c>
      <c r="F3527" s="269" t="e">
        <f>IF('Unit Types - Emission Rates'!#REF!="","",'Unit Types - Emission Rates'!#REF!)</f>
        <v>#REF!</v>
      </c>
      <c r="G3527" s="261"/>
      <c r="H3527" s="262"/>
      <c r="I3527" s="259"/>
    </row>
    <row r="3528" spans="1:9" x14ac:dyDescent="0.2">
      <c r="A3528" s="265" t="s">
        <v>433</v>
      </c>
      <c r="B3528" s="269" t="e">
        <f>IF('Unit Types - Emission Rates'!#REF!=0,"",'Unit Types - Emission Rates'!#REF!)</f>
        <v>#REF!</v>
      </c>
      <c r="C3528" s="269" t="e">
        <f>IF('Unit Types - Emission Rates'!#REF!=0,"",'Unit Types - Emission Rates'!#REF!)</f>
        <v>#REF!</v>
      </c>
      <c r="D3528" s="269" t="e">
        <f>IF('Unit Types - Emission Rates'!#REF!=0,"",'Unit Types - Emission Rates'!#REF!)</f>
        <v>#REF!</v>
      </c>
      <c r="E3528" s="269" t="e">
        <f>IF('Unit Types - Emission Rates'!#REF!="","",'Unit Types - Emission Rates'!#REF!)</f>
        <v>#REF!</v>
      </c>
      <c r="F3528" s="269" t="e">
        <f>IF('Unit Types - Emission Rates'!#REF!="","",'Unit Types - Emission Rates'!#REF!)</f>
        <v>#REF!</v>
      </c>
      <c r="G3528" s="261"/>
      <c r="H3528" s="262"/>
      <c r="I3528" s="259"/>
    </row>
    <row r="3529" spans="1:9" x14ac:dyDescent="0.2">
      <c r="A3529" s="265" t="s">
        <v>433</v>
      </c>
      <c r="B3529" s="269" t="e">
        <f>IF('Unit Types - Emission Rates'!#REF!=0,"",'Unit Types - Emission Rates'!#REF!)</f>
        <v>#REF!</v>
      </c>
      <c r="C3529" s="269" t="e">
        <f>IF('Unit Types - Emission Rates'!#REF!=0,"",'Unit Types - Emission Rates'!#REF!)</f>
        <v>#REF!</v>
      </c>
      <c r="D3529" s="269" t="e">
        <f>IF('Unit Types - Emission Rates'!#REF!=0,"",'Unit Types - Emission Rates'!#REF!)</f>
        <v>#REF!</v>
      </c>
      <c r="E3529" s="269" t="e">
        <f>IF('Unit Types - Emission Rates'!#REF!="","",'Unit Types - Emission Rates'!#REF!)</f>
        <v>#REF!</v>
      </c>
      <c r="F3529" s="269" t="e">
        <f>IF('Unit Types - Emission Rates'!#REF!="","",'Unit Types - Emission Rates'!#REF!)</f>
        <v>#REF!</v>
      </c>
      <c r="G3529" s="261"/>
      <c r="H3529" s="262"/>
      <c r="I3529" s="259"/>
    </row>
    <row r="3530" spans="1:9" x14ac:dyDescent="0.2">
      <c r="A3530" s="265" t="s">
        <v>433</v>
      </c>
      <c r="B3530" s="269" t="e">
        <f>IF('Unit Types - Emission Rates'!#REF!=0,"",'Unit Types - Emission Rates'!#REF!)</f>
        <v>#REF!</v>
      </c>
      <c r="C3530" s="269" t="e">
        <f>IF('Unit Types - Emission Rates'!#REF!=0,"",'Unit Types - Emission Rates'!#REF!)</f>
        <v>#REF!</v>
      </c>
      <c r="D3530" s="269" t="e">
        <f>IF('Unit Types - Emission Rates'!#REF!=0,"",'Unit Types - Emission Rates'!#REF!)</f>
        <v>#REF!</v>
      </c>
      <c r="E3530" s="269" t="e">
        <f>IF('Unit Types - Emission Rates'!#REF!="","",'Unit Types - Emission Rates'!#REF!)</f>
        <v>#REF!</v>
      </c>
      <c r="F3530" s="269" t="e">
        <f>IF('Unit Types - Emission Rates'!#REF!="","",'Unit Types - Emission Rates'!#REF!)</f>
        <v>#REF!</v>
      </c>
      <c r="G3530" s="261"/>
      <c r="H3530" s="262"/>
      <c r="I3530" s="259"/>
    </row>
    <row r="3531" spans="1:9" x14ac:dyDescent="0.2">
      <c r="A3531" s="265" t="s">
        <v>433</v>
      </c>
      <c r="B3531" s="269" t="e">
        <f>IF('Unit Types - Emission Rates'!#REF!=0,"",'Unit Types - Emission Rates'!#REF!)</f>
        <v>#REF!</v>
      </c>
      <c r="C3531" s="269" t="e">
        <f>IF('Unit Types - Emission Rates'!#REF!=0,"",'Unit Types - Emission Rates'!#REF!)</f>
        <v>#REF!</v>
      </c>
      <c r="D3531" s="269" t="e">
        <f>IF('Unit Types - Emission Rates'!#REF!=0,"",'Unit Types - Emission Rates'!#REF!)</f>
        <v>#REF!</v>
      </c>
      <c r="E3531" s="269" t="e">
        <f>IF('Unit Types - Emission Rates'!#REF!="","",'Unit Types - Emission Rates'!#REF!)</f>
        <v>#REF!</v>
      </c>
      <c r="F3531" s="269" t="e">
        <f>IF('Unit Types - Emission Rates'!#REF!="","",'Unit Types - Emission Rates'!#REF!)</f>
        <v>#REF!</v>
      </c>
      <c r="G3531" s="261"/>
      <c r="H3531" s="262"/>
      <c r="I3531" s="259"/>
    </row>
    <row r="3532" spans="1:9" x14ac:dyDescent="0.2">
      <c r="A3532" s="265" t="s">
        <v>433</v>
      </c>
      <c r="B3532" s="269" t="e">
        <f>IF('Unit Types - Emission Rates'!#REF!=0,"",'Unit Types - Emission Rates'!#REF!)</f>
        <v>#REF!</v>
      </c>
      <c r="C3532" s="269" t="e">
        <f>IF('Unit Types - Emission Rates'!#REF!=0,"",'Unit Types - Emission Rates'!#REF!)</f>
        <v>#REF!</v>
      </c>
      <c r="D3532" s="269" t="e">
        <f>IF('Unit Types - Emission Rates'!#REF!=0,"",'Unit Types - Emission Rates'!#REF!)</f>
        <v>#REF!</v>
      </c>
      <c r="E3532" s="269" t="e">
        <f>IF('Unit Types - Emission Rates'!#REF!="","",'Unit Types - Emission Rates'!#REF!)</f>
        <v>#REF!</v>
      </c>
      <c r="F3532" s="269" t="e">
        <f>IF('Unit Types - Emission Rates'!#REF!="","",'Unit Types - Emission Rates'!#REF!)</f>
        <v>#REF!</v>
      </c>
      <c r="G3532" s="261"/>
      <c r="H3532" s="262"/>
      <c r="I3532" s="259"/>
    </row>
    <row r="3533" spans="1:9" x14ac:dyDescent="0.2">
      <c r="A3533" s="265" t="s">
        <v>433</v>
      </c>
      <c r="B3533" s="269" t="e">
        <f>IF('Unit Types - Emission Rates'!#REF!=0,"",'Unit Types - Emission Rates'!#REF!)</f>
        <v>#REF!</v>
      </c>
      <c r="C3533" s="269" t="e">
        <f>IF('Unit Types - Emission Rates'!#REF!=0,"",'Unit Types - Emission Rates'!#REF!)</f>
        <v>#REF!</v>
      </c>
      <c r="D3533" s="269" t="e">
        <f>IF('Unit Types - Emission Rates'!#REF!=0,"",'Unit Types - Emission Rates'!#REF!)</f>
        <v>#REF!</v>
      </c>
      <c r="E3533" s="269" t="e">
        <f>IF('Unit Types - Emission Rates'!#REF!="","",'Unit Types - Emission Rates'!#REF!)</f>
        <v>#REF!</v>
      </c>
      <c r="F3533" s="269" t="e">
        <f>IF('Unit Types - Emission Rates'!#REF!="","",'Unit Types - Emission Rates'!#REF!)</f>
        <v>#REF!</v>
      </c>
      <c r="G3533" s="261"/>
      <c r="H3533" s="262"/>
      <c r="I3533" s="259"/>
    </row>
    <row r="3534" spans="1:9" x14ac:dyDescent="0.2">
      <c r="A3534" s="265" t="s">
        <v>433</v>
      </c>
      <c r="B3534" s="269" t="e">
        <f>IF('Unit Types - Emission Rates'!#REF!=0,"",'Unit Types - Emission Rates'!#REF!)</f>
        <v>#REF!</v>
      </c>
      <c r="C3534" s="269" t="e">
        <f>IF('Unit Types - Emission Rates'!#REF!=0,"",'Unit Types - Emission Rates'!#REF!)</f>
        <v>#REF!</v>
      </c>
      <c r="D3534" s="269" t="e">
        <f>IF('Unit Types - Emission Rates'!#REF!=0,"",'Unit Types - Emission Rates'!#REF!)</f>
        <v>#REF!</v>
      </c>
      <c r="E3534" s="269" t="e">
        <f>IF('Unit Types - Emission Rates'!#REF!="","",'Unit Types - Emission Rates'!#REF!)</f>
        <v>#REF!</v>
      </c>
      <c r="F3534" s="269" t="e">
        <f>IF('Unit Types - Emission Rates'!#REF!="","",'Unit Types - Emission Rates'!#REF!)</f>
        <v>#REF!</v>
      </c>
      <c r="G3534" s="261"/>
      <c r="H3534" s="262"/>
      <c r="I3534" s="259"/>
    </row>
    <row r="3535" spans="1:9" x14ac:dyDescent="0.2">
      <c r="A3535" s="265" t="s">
        <v>433</v>
      </c>
      <c r="B3535" s="269" t="e">
        <f>IF('Unit Types - Emission Rates'!#REF!=0,"",'Unit Types - Emission Rates'!#REF!)</f>
        <v>#REF!</v>
      </c>
      <c r="C3535" s="269" t="e">
        <f>IF('Unit Types - Emission Rates'!#REF!=0,"",'Unit Types - Emission Rates'!#REF!)</f>
        <v>#REF!</v>
      </c>
      <c r="D3535" s="269" t="e">
        <f>IF('Unit Types - Emission Rates'!#REF!=0,"",'Unit Types - Emission Rates'!#REF!)</f>
        <v>#REF!</v>
      </c>
      <c r="E3535" s="269" t="e">
        <f>IF('Unit Types - Emission Rates'!#REF!="","",'Unit Types - Emission Rates'!#REF!)</f>
        <v>#REF!</v>
      </c>
      <c r="F3535" s="269" t="e">
        <f>IF('Unit Types - Emission Rates'!#REF!="","",'Unit Types - Emission Rates'!#REF!)</f>
        <v>#REF!</v>
      </c>
      <c r="G3535" s="261"/>
      <c r="H3535" s="262"/>
      <c r="I3535" s="259"/>
    </row>
    <row r="3536" spans="1:9" x14ac:dyDescent="0.2">
      <c r="A3536" s="265" t="s">
        <v>433</v>
      </c>
      <c r="B3536" s="269" t="e">
        <f>IF('Unit Types - Emission Rates'!#REF!=0,"",'Unit Types - Emission Rates'!#REF!)</f>
        <v>#REF!</v>
      </c>
      <c r="C3536" s="269" t="e">
        <f>IF('Unit Types - Emission Rates'!#REF!=0,"",'Unit Types - Emission Rates'!#REF!)</f>
        <v>#REF!</v>
      </c>
      <c r="D3536" s="269" t="e">
        <f>IF('Unit Types - Emission Rates'!#REF!=0,"",'Unit Types - Emission Rates'!#REF!)</f>
        <v>#REF!</v>
      </c>
      <c r="E3536" s="269" t="e">
        <f>IF('Unit Types - Emission Rates'!#REF!="","",'Unit Types - Emission Rates'!#REF!)</f>
        <v>#REF!</v>
      </c>
      <c r="F3536" s="269" t="e">
        <f>IF('Unit Types - Emission Rates'!#REF!="","",'Unit Types - Emission Rates'!#REF!)</f>
        <v>#REF!</v>
      </c>
      <c r="G3536" s="261"/>
      <c r="H3536" s="262"/>
      <c r="I3536" s="259"/>
    </row>
    <row r="3537" spans="1:9" x14ac:dyDescent="0.2">
      <c r="A3537" s="265" t="s">
        <v>433</v>
      </c>
      <c r="B3537" s="269" t="e">
        <f>IF('Unit Types - Emission Rates'!#REF!=0,"",'Unit Types - Emission Rates'!#REF!)</f>
        <v>#REF!</v>
      </c>
      <c r="C3537" s="269" t="e">
        <f>IF('Unit Types - Emission Rates'!#REF!=0,"",'Unit Types - Emission Rates'!#REF!)</f>
        <v>#REF!</v>
      </c>
      <c r="D3537" s="269" t="e">
        <f>IF('Unit Types - Emission Rates'!#REF!=0,"",'Unit Types - Emission Rates'!#REF!)</f>
        <v>#REF!</v>
      </c>
      <c r="E3537" s="269" t="e">
        <f>IF('Unit Types - Emission Rates'!#REF!="","",'Unit Types - Emission Rates'!#REF!)</f>
        <v>#REF!</v>
      </c>
      <c r="F3537" s="269" t="e">
        <f>IF('Unit Types - Emission Rates'!#REF!="","",'Unit Types - Emission Rates'!#REF!)</f>
        <v>#REF!</v>
      </c>
      <c r="G3537" s="261"/>
      <c r="H3537" s="262"/>
      <c r="I3537" s="259"/>
    </row>
    <row r="3538" spans="1:9" x14ac:dyDescent="0.2">
      <c r="A3538" s="265" t="s">
        <v>433</v>
      </c>
      <c r="B3538" s="269" t="e">
        <f>IF('Unit Types - Emission Rates'!#REF!=0,"",'Unit Types - Emission Rates'!#REF!)</f>
        <v>#REF!</v>
      </c>
      <c r="C3538" s="269" t="e">
        <f>IF('Unit Types - Emission Rates'!#REF!=0,"",'Unit Types - Emission Rates'!#REF!)</f>
        <v>#REF!</v>
      </c>
      <c r="D3538" s="269" t="e">
        <f>IF('Unit Types - Emission Rates'!#REF!=0,"",'Unit Types - Emission Rates'!#REF!)</f>
        <v>#REF!</v>
      </c>
      <c r="E3538" s="269" t="e">
        <f>IF('Unit Types - Emission Rates'!#REF!="","",'Unit Types - Emission Rates'!#REF!)</f>
        <v>#REF!</v>
      </c>
      <c r="F3538" s="269" t="e">
        <f>IF('Unit Types - Emission Rates'!#REF!="","",'Unit Types - Emission Rates'!#REF!)</f>
        <v>#REF!</v>
      </c>
      <c r="G3538" s="261"/>
      <c r="H3538" s="262"/>
      <c r="I3538" s="259"/>
    </row>
    <row r="3539" spans="1:9" x14ac:dyDescent="0.2">
      <c r="A3539" s="265" t="s">
        <v>433</v>
      </c>
      <c r="B3539" s="269" t="e">
        <f>IF('Unit Types - Emission Rates'!#REF!=0,"",'Unit Types - Emission Rates'!#REF!)</f>
        <v>#REF!</v>
      </c>
      <c r="C3539" s="269" t="e">
        <f>IF('Unit Types - Emission Rates'!#REF!=0,"",'Unit Types - Emission Rates'!#REF!)</f>
        <v>#REF!</v>
      </c>
      <c r="D3539" s="269" t="e">
        <f>IF('Unit Types - Emission Rates'!#REF!=0,"",'Unit Types - Emission Rates'!#REF!)</f>
        <v>#REF!</v>
      </c>
      <c r="E3539" s="269" t="e">
        <f>IF('Unit Types - Emission Rates'!#REF!="","",'Unit Types - Emission Rates'!#REF!)</f>
        <v>#REF!</v>
      </c>
      <c r="F3539" s="269" t="e">
        <f>IF('Unit Types - Emission Rates'!#REF!="","",'Unit Types - Emission Rates'!#REF!)</f>
        <v>#REF!</v>
      </c>
      <c r="G3539" s="261"/>
      <c r="H3539" s="262"/>
      <c r="I3539" s="259"/>
    </row>
    <row r="3540" spans="1:9" x14ac:dyDescent="0.2">
      <c r="A3540" s="265" t="s">
        <v>433</v>
      </c>
      <c r="B3540" s="269" t="e">
        <f>IF('Unit Types - Emission Rates'!#REF!=0,"",'Unit Types - Emission Rates'!#REF!)</f>
        <v>#REF!</v>
      </c>
      <c r="C3540" s="269" t="e">
        <f>IF('Unit Types - Emission Rates'!#REF!=0,"",'Unit Types - Emission Rates'!#REF!)</f>
        <v>#REF!</v>
      </c>
      <c r="D3540" s="269" t="e">
        <f>IF('Unit Types - Emission Rates'!#REF!=0,"",'Unit Types - Emission Rates'!#REF!)</f>
        <v>#REF!</v>
      </c>
      <c r="E3540" s="269" t="e">
        <f>IF('Unit Types - Emission Rates'!#REF!="","",'Unit Types - Emission Rates'!#REF!)</f>
        <v>#REF!</v>
      </c>
      <c r="F3540" s="269" t="e">
        <f>IF('Unit Types - Emission Rates'!#REF!="","",'Unit Types - Emission Rates'!#REF!)</f>
        <v>#REF!</v>
      </c>
      <c r="G3540" s="261"/>
      <c r="H3540" s="262"/>
      <c r="I3540" s="259"/>
    </row>
    <row r="3541" spans="1:9" x14ac:dyDescent="0.2">
      <c r="A3541" s="265" t="s">
        <v>433</v>
      </c>
      <c r="B3541" s="269" t="e">
        <f>IF('Unit Types - Emission Rates'!#REF!=0,"",'Unit Types - Emission Rates'!#REF!)</f>
        <v>#REF!</v>
      </c>
      <c r="C3541" s="269" t="e">
        <f>IF('Unit Types - Emission Rates'!#REF!=0,"",'Unit Types - Emission Rates'!#REF!)</f>
        <v>#REF!</v>
      </c>
      <c r="D3541" s="269" t="e">
        <f>IF('Unit Types - Emission Rates'!#REF!=0,"",'Unit Types - Emission Rates'!#REF!)</f>
        <v>#REF!</v>
      </c>
      <c r="E3541" s="269" t="e">
        <f>IF('Unit Types - Emission Rates'!#REF!="","",'Unit Types - Emission Rates'!#REF!)</f>
        <v>#REF!</v>
      </c>
      <c r="F3541" s="269" t="e">
        <f>IF('Unit Types - Emission Rates'!#REF!="","",'Unit Types - Emission Rates'!#REF!)</f>
        <v>#REF!</v>
      </c>
      <c r="G3541" s="261"/>
      <c r="H3541" s="262"/>
      <c r="I3541" s="259"/>
    </row>
    <row r="3542" spans="1:9" x14ac:dyDescent="0.2">
      <c r="A3542" s="265" t="s">
        <v>433</v>
      </c>
      <c r="B3542" s="269" t="e">
        <f>IF('Unit Types - Emission Rates'!#REF!=0,"",'Unit Types - Emission Rates'!#REF!)</f>
        <v>#REF!</v>
      </c>
      <c r="C3542" s="269" t="e">
        <f>IF('Unit Types - Emission Rates'!#REF!=0,"",'Unit Types - Emission Rates'!#REF!)</f>
        <v>#REF!</v>
      </c>
      <c r="D3542" s="269" t="e">
        <f>IF('Unit Types - Emission Rates'!#REF!=0,"",'Unit Types - Emission Rates'!#REF!)</f>
        <v>#REF!</v>
      </c>
      <c r="E3542" s="269" t="e">
        <f>IF('Unit Types - Emission Rates'!#REF!="","",'Unit Types - Emission Rates'!#REF!)</f>
        <v>#REF!</v>
      </c>
      <c r="F3542" s="269" t="e">
        <f>IF('Unit Types - Emission Rates'!#REF!="","",'Unit Types - Emission Rates'!#REF!)</f>
        <v>#REF!</v>
      </c>
      <c r="G3542" s="261"/>
      <c r="H3542" s="262"/>
      <c r="I3542" s="259"/>
    </row>
    <row r="3543" spans="1:9" x14ac:dyDescent="0.2">
      <c r="A3543" s="265" t="s">
        <v>433</v>
      </c>
      <c r="B3543" s="269" t="e">
        <f>IF('Unit Types - Emission Rates'!#REF!=0,"",'Unit Types - Emission Rates'!#REF!)</f>
        <v>#REF!</v>
      </c>
      <c r="C3543" s="269" t="e">
        <f>IF('Unit Types - Emission Rates'!#REF!=0,"",'Unit Types - Emission Rates'!#REF!)</f>
        <v>#REF!</v>
      </c>
      <c r="D3543" s="269" t="e">
        <f>IF('Unit Types - Emission Rates'!#REF!=0,"",'Unit Types - Emission Rates'!#REF!)</f>
        <v>#REF!</v>
      </c>
      <c r="E3543" s="269" t="e">
        <f>IF('Unit Types - Emission Rates'!#REF!="","",'Unit Types - Emission Rates'!#REF!)</f>
        <v>#REF!</v>
      </c>
      <c r="F3543" s="269" t="e">
        <f>IF('Unit Types - Emission Rates'!#REF!="","",'Unit Types - Emission Rates'!#REF!)</f>
        <v>#REF!</v>
      </c>
      <c r="G3543" s="261"/>
      <c r="H3543" s="262"/>
      <c r="I3543" s="259"/>
    </row>
    <row r="3544" spans="1:9" x14ac:dyDescent="0.2">
      <c r="A3544" s="265" t="s">
        <v>433</v>
      </c>
      <c r="B3544" s="269" t="e">
        <f>IF('Unit Types - Emission Rates'!#REF!=0,"",'Unit Types - Emission Rates'!#REF!)</f>
        <v>#REF!</v>
      </c>
      <c r="C3544" s="269" t="e">
        <f>IF('Unit Types - Emission Rates'!#REF!=0,"",'Unit Types - Emission Rates'!#REF!)</f>
        <v>#REF!</v>
      </c>
      <c r="D3544" s="269" t="e">
        <f>IF('Unit Types - Emission Rates'!#REF!=0,"",'Unit Types - Emission Rates'!#REF!)</f>
        <v>#REF!</v>
      </c>
      <c r="E3544" s="269" t="e">
        <f>IF('Unit Types - Emission Rates'!#REF!="","",'Unit Types - Emission Rates'!#REF!)</f>
        <v>#REF!</v>
      </c>
      <c r="F3544" s="269" t="e">
        <f>IF('Unit Types - Emission Rates'!#REF!="","",'Unit Types - Emission Rates'!#REF!)</f>
        <v>#REF!</v>
      </c>
      <c r="G3544" s="261"/>
      <c r="H3544" s="262"/>
      <c r="I3544" s="259"/>
    </row>
    <row r="3545" spans="1:9" x14ac:dyDescent="0.2">
      <c r="A3545" s="265" t="s">
        <v>433</v>
      </c>
      <c r="B3545" s="269" t="e">
        <f>IF('Unit Types - Emission Rates'!#REF!=0,"",'Unit Types - Emission Rates'!#REF!)</f>
        <v>#REF!</v>
      </c>
      <c r="C3545" s="269" t="e">
        <f>IF('Unit Types - Emission Rates'!#REF!=0,"",'Unit Types - Emission Rates'!#REF!)</f>
        <v>#REF!</v>
      </c>
      <c r="D3545" s="269" t="e">
        <f>IF('Unit Types - Emission Rates'!#REF!=0,"",'Unit Types - Emission Rates'!#REF!)</f>
        <v>#REF!</v>
      </c>
      <c r="E3545" s="269" t="e">
        <f>IF('Unit Types - Emission Rates'!#REF!="","",'Unit Types - Emission Rates'!#REF!)</f>
        <v>#REF!</v>
      </c>
      <c r="F3545" s="269" t="e">
        <f>IF('Unit Types - Emission Rates'!#REF!="","",'Unit Types - Emission Rates'!#REF!)</f>
        <v>#REF!</v>
      </c>
      <c r="G3545" s="261"/>
      <c r="H3545" s="262"/>
      <c r="I3545" s="259"/>
    </row>
    <row r="3546" spans="1:9" x14ac:dyDescent="0.2">
      <c r="A3546" s="265" t="s">
        <v>433</v>
      </c>
      <c r="B3546" s="269" t="e">
        <f>IF('Unit Types - Emission Rates'!#REF!=0,"",'Unit Types - Emission Rates'!#REF!)</f>
        <v>#REF!</v>
      </c>
      <c r="C3546" s="269" t="e">
        <f>IF('Unit Types - Emission Rates'!#REF!=0,"",'Unit Types - Emission Rates'!#REF!)</f>
        <v>#REF!</v>
      </c>
      <c r="D3546" s="269" t="e">
        <f>IF('Unit Types - Emission Rates'!#REF!=0,"",'Unit Types - Emission Rates'!#REF!)</f>
        <v>#REF!</v>
      </c>
      <c r="E3546" s="269" t="e">
        <f>IF('Unit Types - Emission Rates'!#REF!="","",'Unit Types - Emission Rates'!#REF!)</f>
        <v>#REF!</v>
      </c>
      <c r="F3546" s="269" t="e">
        <f>IF('Unit Types - Emission Rates'!#REF!="","",'Unit Types - Emission Rates'!#REF!)</f>
        <v>#REF!</v>
      </c>
      <c r="G3546" s="261"/>
      <c r="H3546" s="262"/>
      <c r="I3546" s="259"/>
    </row>
    <row r="3547" spans="1:9" x14ac:dyDescent="0.2">
      <c r="A3547" s="265" t="s">
        <v>433</v>
      </c>
      <c r="B3547" s="269" t="e">
        <f>IF('Unit Types - Emission Rates'!#REF!=0,"",'Unit Types - Emission Rates'!#REF!)</f>
        <v>#REF!</v>
      </c>
      <c r="C3547" s="269" t="e">
        <f>IF('Unit Types - Emission Rates'!#REF!=0,"",'Unit Types - Emission Rates'!#REF!)</f>
        <v>#REF!</v>
      </c>
      <c r="D3547" s="269" t="e">
        <f>IF('Unit Types - Emission Rates'!#REF!=0,"",'Unit Types - Emission Rates'!#REF!)</f>
        <v>#REF!</v>
      </c>
      <c r="E3547" s="269" t="e">
        <f>IF('Unit Types - Emission Rates'!#REF!="","",'Unit Types - Emission Rates'!#REF!)</f>
        <v>#REF!</v>
      </c>
      <c r="F3547" s="269" t="e">
        <f>IF('Unit Types - Emission Rates'!#REF!="","",'Unit Types - Emission Rates'!#REF!)</f>
        <v>#REF!</v>
      </c>
      <c r="G3547" s="261"/>
      <c r="H3547" s="262"/>
      <c r="I3547" s="259"/>
    </row>
    <row r="3548" spans="1:9" x14ac:dyDescent="0.2">
      <c r="A3548" s="265" t="s">
        <v>433</v>
      </c>
      <c r="B3548" s="269" t="e">
        <f>IF('Unit Types - Emission Rates'!#REF!=0,"",'Unit Types - Emission Rates'!#REF!)</f>
        <v>#REF!</v>
      </c>
      <c r="C3548" s="269" t="e">
        <f>IF('Unit Types - Emission Rates'!#REF!=0,"",'Unit Types - Emission Rates'!#REF!)</f>
        <v>#REF!</v>
      </c>
      <c r="D3548" s="269" t="e">
        <f>IF('Unit Types - Emission Rates'!#REF!=0,"",'Unit Types - Emission Rates'!#REF!)</f>
        <v>#REF!</v>
      </c>
      <c r="E3548" s="269" t="e">
        <f>IF('Unit Types - Emission Rates'!#REF!="","",'Unit Types - Emission Rates'!#REF!)</f>
        <v>#REF!</v>
      </c>
      <c r="F3548" s="269" t="e">
        <f>IF('Unit Types - Emission Rates'!#REF!="","",'Unit Types - Emission Rates'!#REF!)</f>
        <v>#REF!</v>
      </c>
      <c r="G3548" s="261"/>
      <c r="H3548" s="262"/>
      <c r="I3548" s="259"/>
    </row>
    <row r="3549" spans="1:9" x14ac:dyDescent="0.2">
      <c r="A3549" s="265" t="s">
        <v>433</v>
      </c>
      <c r="B3549" s="269" t="e">
        <f>IF('Unit Types - Emission Rates'!#REF!=0,"",'Unit Types - Emission Rates'!#REF!)</f>
        <v>#REF!</v>
      </c>
      <c r="C3549" s="269" t="e">
        <f>IF('Unit Types - Emission Rates'!#REF!=0,"",'Unit Types - Emission Rates'!#REF!)</f>
        <v>#REF!</v>
      </c>
      <c r="D3549" s="269" t="e">
        <f>IF('Unit Types - Emission Rates'!#REF!=0,"",'Unit Types - Emission Rates'!#REF!)</f>
        <v>#REF!</v>
      </c>
      <c r="E3549" s="269" t="e">
        <f>IF('Unit Types - Emission Rates'!#REF!="","",'Unit Types - Emission Rates'!#REF!)</f>
        <v>#REF!</v>
      </c>
      <c r="F3549" s="269" t="e">
        <f>IF('Unit Types - Emission Rates'!#REF!="","",'Unit Types - Emission Rates'!#REF!)</f>
        <v>#REF!</v>
      </c>
      <c r="G3549" s="261"/>
      <c r="H3549" s="262"/>
      <c r="I3549" s="259"/>
    </row>
    <row r="3550" spans="1:9" x14ac:dyDescent="0.2">
      <c r="A3550" s="265" t="s">
        <v>433</v>
      </c>
      <c r="B3550" s="269" t="e">
        <f>IF('Unit Types - Emission Rates'!#REF!=0,"",'Unit Types - Emission Rates'!#REF!)</f>
        <v>#REF!</v>
      </c>
      <c r="C3550" s="269" t="e">
        <f>IF('Unit Types - Emission Rates'!#REF!=0,"",'Unit Types - Emission Rates'!#REF!)</f>
        <v>#REF!</v>
      </c>
      <c r="D3550" s="269" t="e">
        <f>IF('Unit Types - Emission Rates'!#REF!=0,"",'Unit Types - Emission Rates'!#REF!)</f>
        <v>#REF!</v>
      </c>
      <c r="E3550" s="269" t="e">
        <f>IF('Unit Types - Emission Rates'!#REF!="","",'Unit Types - Emission Rates'!#REF!)</f>
        <v>#REF!</v>
      </c>
      <c r="F3550" s="269" t="e">
        <f>IF('Unit Types - Emission Rates'!#REF!="","",'Unit Types - Emission Rates'!#REF!)</f>
        <v>#REF!</v>
      </c>
      <c r="G3550" s="261"/>
      <c r="H3550" s="262"/>
      <c r="I3550" s="259"/>
    </row>
    <row r="3551" spans="1:9" x14ac:dyDescent="0.2">
      <c r="A3551" s="265" t="s">
        <v>433</v>
      </c>
      <c r="B3551" s="269" t="e">
        <f>IF('Unit Types - Emission Rates'!#REF!=0,"",'Unit Types - Emission Rates'!#REF!)</f>
        <v>#REF!</v>
      </c>
      <c r="C3551" s="269" t="e">
        <f>IF('Unit Types - Emission Rates'!#REF!=0,"",'Unit Types - Emission Rates'!#REF!)</f>
        <v>#REF!</v>
      </c>
      <c r="D3551" s="269" t="e">
        <f>IF('Unit Types - Emission Rates'!#REF!=0,"",'Unit Types - Emission Rates'!#REF!)</f>
        <v>#REF!</v>
      </c>
      <c r="E3551" s="269" t="e">
        <f>IF('Unit Types - Emission Rates'!#REF!="","",'Unit Types - Emission Rates'!#REF!)</f>
        <v>#REF!</v>
      </c>
      <c r="F3551" s="269" t="e">
        <f>IF('Unit Types - Emission Rates'!#REF!="","",'Unit Types - Emission Rates'!#REF!)</f>
        <v>#REF!</v>
      </c>
      <c r="G3551" s="261"/>
      <c r="H3551" s="262"/>
      <c r="I3551" s="259"/>
    </row>
    <row r="3552" spans="1:9" x14ac:dyDescent="0.2">
      <c r="A3552" s="265" t="s">
        <v>433</v>
      </c>
      <c r="B3552" s="269" t="e">
        <f>IF('Unit Types - Emission Rates'!#REF!=0,"",'Unit Types - Emission Rates'!#REF!)</f>
        <v>#REF!</v>
      </c>
      <c r="C3552" s="269" t="e">
        <f>IF('Unit Types - Emission Rates'!#REF!=0,"",'Unit Types - Emission Rates'!#REF!)</f>
        <v>#REF!</v>
      </c>
      <c r="D3552" s="269" t="e">
        <f>IF('Unit Types - Emission Rates'!#REF!=0,"",'Unit Types - Emission Rates'!#REF!)</f>
        <v>#REF!</v>
      </c>
      <c r="E3552" s="269" t="e">
        <f>IF('Unit Types - Emission Rates'!#REF!="","",'Unit Types - Emission Rates'!#REF!)</f>
        <v>#REF!</v>
      </c>
      <c r="F3552" s="269" t="e">
        <f>IF('Unit Types - Emission Rates'!#REF!="","",'Unit Types - Emission Rates'!#REF!)</f>
        <v>#REF!</v>
      </c>
      <c r="G3552" s="261"/>
      <c r="H3552" s="262"/>
      <c r="I3552" s="259"/>
    </row>
    <row r="3553" spans="1:9" x14ac:dyDescent="0.2">
      <c r="A3553" s="265" t="s">
        <v>433</v>
      </c>
      <c r="B3553" s="269" t="e">
        <f>IF('Unit Types - Emission Rates'!#REF!=0,"",'Unit Types - Emission Rates'!#REF!)</f>
        <v>#REF!</v>
      </c>
      <c r="C3553" s="269" t="e">
        <f>IF('Unit Types - Emission Rates'!#REF!=0,"",'Unit Types - Emission Rates'!#REF!)</f>
        <v>#REF!</v>
      </c>
      <c r="D3553" s="269" t="e">
        <f>IF('Unit Types - Emission Rates'!#REF!=0,"",'Unit Types - Emission Rates'!#REF!)</f>
        <v>#REF!</v>
      </c>
      <c r="E3553" s="269" t="e">
        <f>IF('Unit Types - Emission Rates'!#REF!="","",'Unit Types - Emission Rates'!#REF!)</f>
        <v>#REF!</v>
      </c>
      <c r="F3553" s="269" t="e">
        <f>IF('Unit Types - Emission Rates'!#REF!="","",'Unit Types - Emission Rates'!#REF!)</f>
        <v>#REF!</v>
      </c>
      <c r="G3553" s="261"/>
      <c r="H3553" s="262"/>
      <c r="I3553" s="259"/>
    </row>
    <row r="3554" spans="1:9" x14ac:dyDescent="0.2">
      <c r="A3554" s="265" t="s">
        <v>433</v>
      </c>
      <c r="B3554" s="269" t="e">
        <f>IF('Unit Types - Emission Rates'!#REF!=0,"",'Unit Types - Emission Rates'!#REF!)</f>
        <v>#REF!</v>
      </c>
      <c r="C3554" s="269" t="e">
        <f>IF('Unit Types - Emission Rates'!#REF!=0,"",'Unit Types - Emission Rates'!#REF!)</f>
        <v>#REF!</v>
      </c>
      <c r="D3554" s="269" t="e">
        <f>IF('Unit Types - Emission Rates'!#REF!=0,"",'Unit Types - Emission Rates'!#REF!)</f>
        <v>#REF!</v>
      </c>
      <c r="E3554" s="269" t="e">
        <f>IF('Unit Types - Emission Rates'!#REF!="","",'Unit Types - Emission Rates'!#REF!)</f>
        <v>#REF!</v>
      </c>
      <c r="F3554" s="269" t="e">
        <f>IF('Unit Types - Emission Rates'!#REF!="","",'Unit Types - Emission Rates'!#REF!)</f>
        <v>#REF!</v>
      </c>
      <c r="G3554" s="261"/>
      <c r="H3554" s="262"/>
      <c r="I3554" s="259"/>
    </row>
    <row r="3555" spans="1:9" x14ac:dyDescent="0.2">
      <c r="A3555" s="265" t="s">
        <v>433</v>
      </c>
      <c r="B3555" s="269" t="e">
        <f>IF('Unit Types - Emission Rates'!#REF!=0,"",'Unit Types - Emission Rates'!#REF!)</f>
        <v>#REF!</v>
      </c>
      <c r="C3555" s="269" t="e">
        <f>IF('Unit Types - Emission Rates'!#REF!=0,"",'Unit Types - Emission Rates'!#REF!)</f>
        <v>#REF!</v>
      </c>
      <c r="D3555" s="269" t="e">
        <f>IF('Unit Types - Emission Rates'!#REF!=0,"",'Unit Types - Emission Rates'!#REF!)</f>
        <v>#REF!</v>
      </c>
      <c r="E3555" s="269" t="e">
        <f>IF('Unit Types - Emission Rates'!#REF!="","",'Unit Types - Emission Rates'!#REF!)</f>
        <v>#REF!</v>
      </c>
      <c r="F3555" s="269" t="e">
        <f>IF('Unit Types - Emission Rates'!#REF!="","",'Unit Types - Emission Rates'!#REF!)</f>
        <v>#REF!</v>
      </c>
      <c r="G3555" s="261"/>
      <c r="H3555" s="262"/>
      <c r="I3555" s="259"/>
    </row>
    <row r="3556" spans="1:9" x14ac:dyDescent="0.2">
      <c r="A3556" s="265" t="s">
        <v>433</v>
      </c>
      <c r="B3556" s="269" t="e">
        <f>IF('Unit Types - Emission Rates'!#REF!=0,"",'Unit Types - Emission Rates'!#REF!)</f>
        <v>#REF!</v>
      </c>
      <c r="C3556" s="269" t="e">
        <f>IF('Unit Types - Emission Rates'!#REF!=0,"",'Unit Types - Emission Rates'!#REF!)</f>
        <v>#REF!</v>
      </c>
      <c r="D3556" s="269" t="e">
        <f>IF('Unit Types - Emission Rates'!#REF!=0,"",'Unit Types - Emission Rates'!#REF!)</f>
        <v>#REF!</v>
      </c>
      <c r="E3556" s="269" t="e">
        <f>IF('Unit Types - Emission Rates'!#REF!="","",'Unit Types - Emission Rates'!#REF!)</f>
        <v>#REF!</v>
      </c>
      <c r="F3556" s="269" t="e">
        <f>IF('Unit Types - Emission Rates'!#REF!="","",'Unit Types - Emission Rates'!#REF!)</f>
        <v>#REF!</v>
      </c>
      <c r="G3556" s="261"/>
      <c r="H3556" s="262"/>
      <c r="I3556" s="259"/>
    </row>
    <row r="3557" spans="1:9" x14ac:dyDescent="0.2">
      <c r="A3557" s="265" t="s">
        <v>433</v>
      </c>
      <c r="B3557" s="269" t="e">
        <f>IF('Unit Types - Emission Rates'!#REF!=0,"",'Unit Types - Emission Rates'!#REF!)</f>
        <v>#REF!</v>
      </c>
      <c r="C3557" s="269" t="e">
        <f>IF('Unit Types - Emission Rates'!#REF!=0,"",'Unit Types - Emission Rates'!#REF!)</f>
        <v>#REF!</v>
      </c>
      <c r="D3557" s="269" t="e">
        <f>IF('Unit Types - Emission Rates'!#REF!=0,"",'Unit Types - Emission Rates'!#REF!)</f>
        <v>#REF!</v>
      </c>
      <c r="E3557" s="269" t="e">
        <f>IF('Unit Types - Emission Rates'!#REF!="","",'Unit Types - Emission Rates'!#REF!)</f>
        <v>#REF!</v>
      </c>
      <c r="F3557" s="269" t="e">
        <f>IF('Unit Types - Emission Rates'!#REF!="","",'Unit Types - Emission Rates'!#REF!)</f>
        <v>#REF!</v>
      </c>
      <c r="G3557" s="261"/>
      <c r="H3557" s="262"/>
      <c r="I3557" s="259"/>
    </row>
    <row r="3558" spans="1:9" x14ac:dyDescent="0.2">
      <c r="A3558" s="265" t="s">
        <v>433</v>
      </c>
      <c r="B3558" s="269" t="e">
        <f>IF('Unit Types - Emission Rates'!#REF!=0,"",'Unit Types - Emission Rates'!#REF!)</f>
        <v>#REF!</v>
      </c>
      <c r="C3558" s="269" t="e">
        <f>IF('Unit Types - Emission Rates'!#REF!=0,"",'Unit Types - Emission Rates'!#REF!)</f>
        <v>#REF!</v>
      </c>
      <c r="D3558" s="269" t="e">
        <f>IF('Unit Types - Emission Rates'!#REF!=0,"",'Unit Types - Emission Rates'!#REF!)</f>
        <v>#REF!</v>
      </c>
      <c r="E3558" s="269" t="e">
        <f>IF('Unit Types - Emission Rates'!#REF!="","",'Unit Types - Emission Rates'!#REF!)</f>
        <v>#REF!</v>
      </c>
      <c r="F3558" s="269" t="e">
        <f>IF('Unit Types - Emission Rates'!#REF!="","",'Unit Types - Emission Rates'!#REF!)</f>
        <v>#REF!</v>
      </c>
      <c r="G3558" s="261"/>
      <c r="H3558" s="262"/>
      <c r="I3558" s="259"/>
    </row>
    <row r="3559" spans="1:9" x14ac:dyDescent="0.2">
      <c r="A3559" s="265" t="s">
        <v>433</v>
      </c>
      <c r="B3559" s="269" t="e">
        <f>IF('Unit Types - Emission Rates'!#REF!=0,"",'Unit Types - Emission Rates'!#REF!)</f>
        <v>#REF!</v>
      </c>
      <c r="C3559" s="269" t="e">
        <f>IF('Unit Types - Emission Rates'!#REF!=0,"",'Unit Types - Emission Rates'!#REF!)</f>
        <v>#REF!</v>
      </c>
      <c r="D3559" s="269" t="e">
        <f>IF('Unit Types - Emission Rates'!#REF!=0,"",'Unit Types - Emission Rates'!#REF!)</f>
        <v>#REF!</v>
      </c>
      <c r="E3559" s="269" t="e">
        <f>IF('Unit Types - Emission Rates'!#REF!="","",'Unit Types - Emission Rates'!#REF!)</f>
        <v>#REF!</v>
      </c>
      <c r="F3559" s="269" t="e">
        <f>IF('Unit Types - Emission Rates'!#REF!="","",'Unit Types - Emission Rates'!#REF!)</f>
        <v>#REF!</v>
      </c>
      <c r="G3559" s="261"/>
      <c r="H3559" s="262"/>
      <c r="I3559" s="259"/>
    </row>
    <row r="3560" spans="1:9" x14ac:dyDescent="0.2">
      <c r="A3560" s="265" t="s">
        <v>433</v>
      </c>
      <c r="B3560" s="269" t="e">
        <f>IF('Unit Types - Emission Rates'!#REF!=0,"",'Unit Types - Emission Rates'!#REF!)</f>
        <v>#REF!</v>
      </c>
      <c r="C3560" s="269" t="e">
        <f>IF('Unit Types - Emission Rates'!#REF!=0,"",'Unit Types - Emission Rates'!#REF!)</f>
        <v>#REF!</v>
      </c>
      <c r="D3560" s="269" t="e">
        <f>IF('Unit Types - Emission Rates'!#REF!=0,"",'Unit Types - Emission Rates'!#REF!)</f>
        <v>#REF!</v>
      </c>
      <c r="E3560" s="269" t="e">
        <f>IF('Unit Types - Emission Rates'!#REF!="","",'Unit Types - Emission Rates'!#REF!)</f>
        <v>#REF!</v>
      </c>
      <c r="F3560" s="269" t="e">
        <f>IF('Unit Types - Emission Rates'!#REF!="","",'Unit Types - Emission Rates'!#REF!)</f>
        <v>#REF!</v>
      </c>
      <c r="G3560" s="261"/>
      <c r="H3560" s="262"/>
      <c r="I3560" s="259"/>
    </row>
    <row r="3561" spans="1:9" x14ac:dyDescent="0.2">
      <c r="A3561" s="265" t="s">
        <v>433</v>
      </c>
      <c r="B3561" s="269" t="e">
        <f>IF('Unit Types - Emission Rates'!#REF!=0,"",'Unit Types - Emission Rates'!#REF!)</f>
        <v>#REF!</v>
      </c>
      <c r="C3561" s="269" t="e">
        <f>IF('Unit Types - Emission Rates'!#REF!=0,"",'Unit Types - Emission Rates'!#REF!)</f>
        <v>#REF!</v>
      </c>
      <c r="D3561" s="269" t="e">
        <f>IF('Unit Types - Emission Rates'!#REF!=0,"",'Unit Types - Emission Rates'!#REF!)</f>
        <v>#REF!</v>
      </c>
      <c r="E3561" s="269" t="e">
        <f>IF('Unit Types - Emission Rates'!#REF!="","",'Unit Types - Emission Rates'!#REF!)</f>
        <v>#REF!</v>
      </c>
      <c r="F3561" s="269" t="e">
        <f>IF('Unit Types - Emission Rates'!#REF!="","",'Unit Types - Emission Rates'!#REF!)</f>
        <v>#REF!</v>
      </c>
      <c r="G3561" s="261"/>
      <c r="H3561" s="262"/>
      <c r="I3561" s="259"/>
    </row>
    <row r="3562" spans="1:9" x14ac:dyDescent="0.2">
      <c r="A3562" s="265" t="s">
        <v>433</v>
      </c>
      <c r="B3562" s="269" t="e">
        <f>IF('Unit Types - Emission Rates'!#REF!=0,"",'Unit Types - Emission Rates'!#REF!)</f>
        <v>#REF!</v>
      </c>
      <c r="C3562" s="269" t="e">
        <f>IF('Unit Types - Emission Rates'!#REF!=0,"",'Unit Types - Emission Rates'!#REF!)</f>
        <v>#REF!</v>
      </c>
      <c r="D3562" s="269" t="e">
        <f>IF('Unit Types - Emission Rates'!#REF!=0,"",'Unit Types - Emission Rates'!#REF!)</f>
        <v>#REF!</v>
      </c>
      <c r="E3562" s="269" t="e">
        <f>IF('Unit Types - Emission Rates'!#REF!="","",'Unit Types - Emission Rates'!#REF!)</f>
        <v>#REF!</v>
      </c>
      <c r="F3562" s="269" t="e">
        <f>IF('Unit Types - Emission Rates'!#REF!="","",'Unit Types - Emission Rates'!#REF!)</f>
        <v>#REF!</v>
      </c>
      <c r="G3562" s="261"/>
      <c r="H3562" s="262"/>
      <c r="I3562" s="259"/>
    </row>
    <row r="3563" spans="1:9" x14ac:dyDescent="0.2">
      <c r="A3563" s="265" t="s">
        <v>433</v>
      </c>
      <c r="B3563" s="269" t="e">
        <f>IF('Unit Types - Emission Rates'!#REF!=0,"",'Unit Types - Emission Rates'!#REF!)</f>
        <v>#REF!</v>
      </c>
      <c r="C3563" s="269" t="e">
        <f>IF('Unit Types - Emission Rates'!#REF!=0,"",'Unit Types - Emission Rates'!#REF!)</f>
        <v>#REF!</v>
      </c>
      <c r="D3563" s="269" t="e">
        <f>IF('Unit Types - Emission Rates'!#REF!=0,"",'Unit Types - Emission Rates'!#REF!)</f>
        <v>#REF!</v>
      </c>
      <c r="E3563" s="269" t="e">
        <f>IF('Unit Types - Emission Rates'!#REF!="","",'Unit Types - Emission Rates'!#REF!)</f>
        <v>#REF!</v>
      </c>
      <c r="F3563" s="269" t="e">
        <f>IF('Unit Types - Emission Rates'!#REF!="","",'Unit Types - Emission Rates'!#REF!)</f>
        <v>#REF!</v>
      </c>
      <c r="G3563" s="261"/>
      <c r="H3563" s="262"/>
      <c r="I3563" s="259"/>
    </row>
    <row r="3564" spans="1:9" x14ac:dyDescent="0.2">
      <c r="A3564" s="265" t="s">
        <v>433</v>
      </c>
      <c r="B3564" s="269" t="e">
        <f>IF('Unit Types - Emission Rates'!#REF!=0,"",'Unit Types - Emission Rates'!#REF!)</f>
        <v>#REF!</v>
      </c>
      <c r="C3564" s="269" t="e">
        <f>IF('Unit Types - Emission Rates'!#REF!=0,"",'Unit Types - Emission Rates'!#REF!)</f>
        <v>#REF!</v>
      </c>
      <c r="D3564" s="269" t="e">
        <f>IF('Unit Types - Emission Rates'!#REF!=0,"",'Unit Types - Emission Rates'!#REF!)</f>
        <v>#REF!</v>
      </c>
      <c r="E3564" s="269" t="e">
        <f>IF('Unit Types - Emission Rates'!#REF!="","",'Unit Types - Emission Rates'!#REF!)</f>
        <v>#REF!</v>
      </c>
      <c r="F3564" s="269" t="e">
        <f>IF('Unit Types - Emission Rates'!#REF!="","",'Unit Types - Emission Rates'!#REF!)</f>
        <v>#REF!</v>
      </c>
      <c r="G3564" s="261"/>
      <c r="H3564" s="262"/>
      <c r="I3564" s="259"/>
    </row>
    <row r="3565" spans="1:9" x14ac:dyDescent="0.2">
      <c r="A3565" s="265" t="s">
        <v>433</v>
      </c>
      <c r="B3565" s="269" t="e">
        <f>IF('Unit Types - Emission Rates'!#REF!=0,"",'Unit Types - Emission Rates'!#REF!)</f>
        <v>#REF!</v>
      </c>
      <c r="C3565" s="269" t="e">
        <f>IF('Unit Types - Emission Rates'!#REF!=0,"",'Unit Types - Emission Rates'!#REF!)</f>
        <v>#REF!</v>
      </c>
      <c r="D3565" s="269" t="e">
        <f>IF('Unit Types - Emission Rates'!#REF!=0,"",'Unit Types - Emission Rates'!#REF!)</f>
        <v>#REF!</v>
      </c>
      <c r="E3565" s="269" t="e">
        <f>IF('Unit Types - Emission Rates'!#REF!="","",'Unit Types - Emission Rates'!#REF!)</f>
        <v>#REF!</v>
      </c>
      <c r="F3565" s="269" t="e">
        <f>IF('Unit Types - Emission Rates'!#REF!="","",'Unit Types - Emission Rates'!#REF!)</f>
        <v>#REF!</v>
      </c>
      <c r="G3565" s="261"/>
      <c r="H3565" s="262"/>
      <c r="I3565" s="259"/>
    </row>
    <row r="3566" spans="1:9" x14ac:dyDescent="0.2">
      <c r="A3566" s="265" t="s">
        <v>433</v>
      </c>
      <c r="B3566" s="269" t="e">
        <f>IF('Unit Types - Emission Rates'!#REF!=0,"",'Unit Types - Emission Rates'!#REF!)</f>
        <v>#REF!</v>
      </c>
      <c r="C3566" s="269" t="e">
        <f>IF('Unit Types - Emission Rates'!#REF!=0,"",'Unit Types - Emission Rates'!#REF!)</f>
        <v>#REF!</v>
      </c>
      <c r="D3566" s="269" t="e">
        <f>IF('Unit Types - Emission Rates'!#REF!=0,"",'Unit Types - Emission Rates'!#REF!)</f>
        <v>#REF!</v>
      </c>
      <c r="E3566" s="269" t="e">
        <f>IF('Unit Types - Emission Rates'!#REF!="","",'Unit Types - Emission Rates'!#REF!)</f>
        <v>#REF!</v>
      </c>
      <c r="F3566" s="269" t="e">
        <f>IF('Unit Types - Emission Rates'!#REF!="","",'Unit Types - Emission Rates'!#REF!)</f>
        <v>#REF!</v>
      </c>
      <c r="G3566" s="261"/>
      <c r="H3566" s="262"/>
      <c r="I3566" s="259"/>
    </row>
    <row r="3567" spans="1:9" x14ac:dyDescent="0.2">
      <c r="A3567" s="265" t="s">
        <v>433</v>
      </c>
      <c r="B3567" s="269" t="e">
        <f>IF('Unit Types - Emission Rates'!#REF!=0,"",'Unit Types - Emission Rates'!#REF!)</f>
        <v>#REF!</v>
      </c>
      <c r="C3567" s="269" t="e">
        <f>IF('Unit Types - Emission Rates'!#REF!=0,"",'Unit Types - Emission Rates'!#REF!)</f>
        <v>#REF!</v>
      </c>
      <c r="D3567" s="269" t="e">
        <f>IF('Unit Types - Emission Rates'!#REF!=0,"",'Unit Types - Emission Rates'!#REF!)</f>
        <v>#REF!</v>
      </c>
      <c r="E3567" s="269" t="e">
        <f>IF('Unit Types - Emission Rates'!#REF!="","",'Unit Types - Emission Rates'!#REF!)</f>
        <v>#REF!</v>
      </c>
      <c r="F3567" s="269" t="e">
        <f>IF('Unit Types - Emission Rates'!#REF!="","",'Unit Types - Emission Rates'!#REF!)</f>
        <v>#REF!</v>
      </c>
      <c r="G3567" s="261"/>
      <c r="H3567" s="262"/>
      <c r="I3567" s="259"/>
    </row>
    <row r="3568" spans="1:9" x14ac:dyDescent="0.2">
      <c r="A3568" s="265" t="s">
        <v>433</v>
      </c>
      <c r="B3568" s="269" t="e">
        <f>IF('Unit Types - Emission Rates'!#REF!=0,"",'Unit Types - Emission Rates'!#REF!)</f>
        <v>#REF!</v>
      </c>
      <c r="C3568" s="269" t="e">
        <f>IF('Unit Types - Emission Rates'!#REF!=0,"",'Unit Types - Emission Rates'!#REF!)</f>
        <v>#REF!</v>
      </c>
      <c r="D3568" s="269" t="e">
        <f>IF('Unit Types - Emission Rates'!#REF!=0,"",'Unit Types - Emission Rates'!#REF!)</f>
        <v>#REF!</v>
      </c>
      <c r="E3568" s="269" t="e">
        <f>IF('Unit Types - Emission Rates'!#REF!="","",'Unit Types - Emission Rates'!#REF!)</f>
        <v>#REF!</v>
      </c>
      <c r="F3568" s="269" t="e">
        <f>IF('Unit Types - Emission Rates'!#REF!="","",'Unit Types - Emission Rates'!#REF!)</f>
        <v>#REF!</v>
      </c>
      <c r="G3568" s="261"/>
      <c r="H3568" s="262"/>
      <c r="I3568" s="259"/>
    </row>
    <row r="3569" spans="1:9" x14ac:dyDescent="0.2">
      <c r="A3569" s="265" t="s">
        <v>433</v>
      </c>
      <c r="B3569" s="269" t="e">
        <f>IF('Unit Types - Emission Rates'!#REF!=0,"",'Unit Types - Emission Rates'!#REF!)</f>
        <v>#REF!</v>
      </c>
      <c r="C3569" s="269" t="e">
        <f>IF('Unit Types - Emission Rates'!#REF!=0,"",'Unit Types - Emission Rates'!#REF!)</f>
        <v>#REF!</v>
      </c>
      <c r="D3569" s="269" t="e">
        <f>IF('Unit Types - Emission Rates'!#REF!=0,"",'Unit Types - Emission Rates'!#REF!)</f>
        <v>#REF!</v>
      </c>
      <c r="E3569" s="269" t="e">
        <f>IF('Unit Types - Emission Rates'!#REF!="","",'Unit Types - Emission Rates'!#REF!)</f>
        <v>#REF!</v>
      </c>
      <c r="F3569" s="269" t="e">
        <f>IF('Unit Types - Emission Rates'!#REF!="","",'Unit Types - Emission Rates'!#REF!)</f>
        <v>#REF!</v>
      </c>
      <c r="G3569" s="261"/>
      <c r="H3569" s="262"/>
      <c r="I3569" s="259"/>
    </row>
    <row r="3570" spans="1:9" x14ac:dyDescent="0.2">
      <c r="A3570" s="265" t="s">
        <v>433</v>
      </c>
      <c r="B3570" s="269" t="e">
        <f>IF('Unit Types - Emission Rates'!#REF!=0,"",'Unit Types - Emission Rates'!#REF!)</f>
        <v>#REF!</v>
      </c>
      <c r="C3570" s="269" t="e">
        <f>IF('Unit Types - Emission Rates'!#REF!=0,"",'Unit Types - Emission Rates'!#REF!)</f>
        <v>#REF!</v>
      </c>
      <c r="D3570" s="269" t="e">
        <f>IF('Unit Types - Emission Rates'!#REF!=0,"",'Unit Types - Emission Rates'!#REF!)</f>
        <v>#REF!</v>
      </c>
      <c r="E3570" s="269" t="e">
        <f>IF('Unit Types - Emission Rates'!#REF!="","",'Unit Types - Emission Rates'!#REF!)</f>
        <v>#REF!</v>
      </c>
      <c r="F3570" s="269" t="e">
        <f>IF('Unit Types - Emission Rates'!#REF!="","",'Unit Types - Emission Rates'!#REF!)</f>
        <v>#REF!</v>
      </c>
      <c r="G3570" s="261"/>
      <c r="H3570" s="262"/>
      <c r="I3570" s="259"/>
    </row>
    <row r="3571" spans="1:9" x14ac:dyDescent="0.2">
      <c r="A3571" s="265" t="s">
        <v>433</v>
      </c>
      <c r="B3571" s="269" t="e">
        <f>IF('Unit Types - Emission Rates'!#REF!=0,"",'Unit Types - Emission Rates'!#REF!)</f>
        <v>#REF!</v>
      </c>
      <c r="C3571" s="269" t="e">
        <f>IF('Unit Types - Emission Rates'!#REF!=0,"",'Unit Types - Emission Rates'!#REF!)</f>
        <v>#REF!</v>
      </c>
      <c r="D3571" s="269" t="e">
        <f>IF('Unit Types - Emission Rates'!#REF!=0,"",'Unit Types - Emission Rates'!#REF!)</f>
        <v>#REF!</v>
      </c>
      <c r="E3571" s="269" t="e">
        <f>IF('Unit Types - Emission Rates'!#REF!="","",'Unit Types - Emission Rates'!#REF!)</f>
        <v>#REF!</v>
      </c>
      <c r="F3571" s="269" t="e">
        <f>IF('Unit Types - Emission Rates'!#REF!="","",'Unit Types - Emission Rates'!#REF!)</f>
        <v>#REF!</v>
      </c>
      <c r="G3571" s="261"/>
      <c r="H3571" s="262"/>
      <c r="I3571" s="259"/>
    </row>
    <row r="3572" spans="1:9" x14ac:dyDescent="0.2">
      <c r="A3572" s="265" t="s">
        <v>433</v>
      </c>
      <c r="B3572" s="269" t="e">
        <f>IF('Unit Types - Emission Rates'!#REF!=0,"",'Unit Types - Emission Rates'!#REF!)</f>
        <v>#REF!</v>
      </c>
      <c r="C3572" s="269" t="e">
        <f>IF('Unit Types - Emission Rates'!#REF!=0,"",'Unit Types - Emission Rates'!#REF!)</f>
        <v>#REF!</v>
      </c>
      <c r="D3572" s="269" t="e">
        <f>IF('Unit Types - Emission Rates'!#REF!=0,"",'Unit Types - Emission Rates'!#REF!)</f>
        <v>#REF!</v>
      </c>
      <c r="E3572" s="269" t="e">
        <f>IF('Unit Types - Emission Rates'!#REF!="","",'Unit Types - Emission Rates'!#REF!)</f>
        <v>#REF!</v>
      </c>
      <c r="F3572" s="269" t="e">
        <f>IF('Unit Types - Emission Rates'!#REF!="","",'Unit Types - Emission Rates'!#REF!)</f>
        <v>#REF!</v>
      </c>
      <c r="G3572" s="261"/>
      <c r="H3572" s="262"/>
      <c r="I3572" s="259"/>
    </row>
    <row r="3573" spans="1:9" x14ac:dyDescent="0.2">
      <c r="A3573" s="265" t="s">
        <v>433</v>
      </c>
      <c r="B3573" s="269" t="e">
        <f>IF('Unit Types - Emission Rates'!#REF!=0,"",'Unit Types - Emission Rates'!#REF!)</f>
        <v>#REF!</v>
      </c>
      <c r="C3573" s="269" t="e">
        <f>IF('Unit Types - Emission Rates'!#REF!=0,"",'Unit Types - Emission Rates'!#REF!)</f>
        <v>#REF!</v>
      </c>
      <c r="D3573" s="269" t="e">
        <f>IF('Unit Types - Emission Rates'!#REF!=0,"",'Unit Types - Emission Rates'!#REF!)</f>
        <v>#REF!</v>
      </c>
      <c r="E3573" s="269" t="e">
        <f>IF('Unit Types - Emission Rates'!#REF!="","",'Unit Types - Emission Rates'!#REF!)</f>
        <v>#REF!</v>
      </c>
      <c r="F3573" s="269" t="e">
        <f>IF('Unit Types - Emission Rates'!#REF!="","",'Unit Types - Emission Rates'!#REF!)</f>
        <v>#REF!</v>
      </c>
      <c r="G3573" s="261"/>
      <c r="H3573" s="262"/>
      <c r="I3573" s="259"/>
    </row>
    <row r="3574" spans="1:9" x14ac:dyDescent="0.2">
      <c r="A3574" s="265" t="s">
        <v>433</v>
      </c>
      <c r="B3574" s="269" t="e">
        <f>IF('Unit Types - Emission Rates'!#REF!=0,"",'Unit Types - Emission Rates'!#REF!)</f>
        <v>#REF!</v>
      </c>
      <c r="C3574" s="269" t="e">
        <f>IF('Unit Types - Emission Rates'!#REF!=0,"",'Unit Types - Emission Rates'!#REF!)</f>
        <v>#REF!</v>
      </c>
      <c r="D3574" s="269" t="e">
        <f>IF('Unit Types - Emission Rates'!#REF!=0,"",'Unit Types - Emission Rates'!#REF!)</f>
        <v>#REF!</v>
      </c>
      <c r="E3574" s="269" t="e">
        <f>IF('Unit Types - Emission Rates'!#REF!="","",'Unit Types - Emission Rates'!#REF!)</f>
        <v>#REF!</v>
      </c>
      <c r="F3574" s="269" t="e">
        <f>IF('Unit Types - Emission Rates'!#REF!="","",'Unit Types - Emission Rates'!#REF!)</f>
        <v>#REF!</v>
      </c>
      <c r="G3574" s="261"/>
      <c r="H3574" s="262"/>
      <c r="I3574" s="259"/>
    </row>
    <row r="3575" spans="1:9" x14ac:dyDescent="0.2">
      <c r="A3575" s="265" t="s">
        <v>433</v>
      </c>
      <c r="B3575" s="269" t="e">
        <f>IF('Unit Types - Emission Rates'!#REF!=0,"",'Unit Types - Emission Rates'!#REF!)</f>
        <v>#REF!</v>
      </c>
      <c r="C3575" s="269" t="e">
        <f>IF('Unit Types - Emission Rates'!#REF!=0,"",'Unit Types - Emission Rates'!#REF!)</f>
        <v>#REF!</v>
      </c>
      <c r="D3575" s="269" t="e">
        <f>IF('Unit Types - Emission Rates'!#REF!=0,"",'Unit Types - Emission Rates'!#REF!)</f>
        <v>#REF!</v>
      </c>
      <c r="E3575" s="269" t="e">
        <f>IF('Unit Types - Emission Rates'!#REF!="","",'Unit Types - Emission Rates'!#REF!)</f>
        <v>#REF!</v>
      </c>
      <c r="F3575" s="269" t="e">
        <f>IF('Unit Types - Emission Rates'!#REF!="","",'Unit Types - Emission Rates'!#REF!)</f>
        <v>#REF!</v>
      </c>
      <c r="G3575" s="261"/>
      <c r="H3575" s="262"/>
      <c r="I3575" s="259"/>
    </row>
    <row r="3576" spans="1:9" x14ac:dyDescent="0.2">
      <c r="A3576" s="265" t="s">
        <v>433</v>
      </c>
      <c r="B3576" s="269" t="e">
        <f>IF('Unit Types - Emission Rates'!#REF!=0,"",'Unit Types - Emission Rates'!#REF!)</f>
        <v>#REF!</v>
      </c>
      <c r="C3576" s="269" t="e">
        <f>IF('Unit Types - Emission Rates'!#REF!=0,"",'Unit Types - Emission Rates'!#REF!)</f>
        <v>#REF!</v>
      </c>
      <c r="D3576" s="269" t="e">
        <f>IF('Unit Types - Emission Rates'!#REF!=0,"",'Unit Types - Emission Rates'!#REF!)</f>
        <v>#REF!</v>
      </c>
      <c r="E3576" s="269" t="e">
        <f>IF('Unit Types - Emission Rates'!#REF!="","",'Unit Types - Emission Rates'!#REF!)</f>
        <v>#REF!</v>
      </c>
      <c r="F3576" s="269" t="e">
        <f>IF('Unit Types - Emission Rates'!#REF!="","",'Unit Types - Emission Rates'!#REF!)</f>
        <v>#REF!</v>
      </c>
      <c r="G3576" s="261"/>
      <c r="H3576" s="262"/>
      <c r="I3576" s="259"/>
    </row>
    <row r="3577" spans="1:9" x14ac:dyDescent="0.2">
      <c r="A3577" s="265" t="s">
        <v>433</v>
      </c>
      <c r="B3577" s="269" t="e">
        <f>IF('Unit Types - Emission Rates'!#REF!=0,"",'Unit Types - Emission Rates'!#REF!)</f>
        <v>#REF!</v>
      </c>
      <c r="C3577" s="269" t="e">
        <f>IF('Unit Types - Emission Rates'!#REF!=0,"",'Unit Types - Emission Rates'!#REF!)</f>
        <v>#REF!</v>
      </c>
      <c r="D3577" s="269" t="e">
        <f>IF('Unit Types - Emission Rates'!#REF!=0,"",'Unit Types - Emission Rates'!#REF!)</f>
        <v>#REF!</v>
      </c>
      <c r="E3577" s="269" t="e">
        <f>IF('Unit Types - Emission Rates'!#REF!="","",'Unit Types - Emission Rates'!#REF!)</f>
        <v>#REF!</v>
      </c>
      <c r="F3577" s="269" t="e">
        <f>IF('Unit Types - Emission Rates'!#REF!="","",'Unit Types - Emission Rates'!#REF!)</f>
        <v>#REF!</v>
      </c>
      <c r="G3577" s="261"/>
      <c r="H3577" s="262"/>
      <c r="I3577" s="259"/>
    </row>
    <row r="3578" spans="1:9" x14ac:dyDescent="0.2">
      <c r="A3578" s="265" t="s">
        <v>433</v>
      </c>
      <c r="B3578" s="269" t="e">
        <f>IF('Unit Types - Emission Rates'!#REF!=0,"",'Unit Types - Emission Rates'!#REF!)</f>
        <v>#REF!</v>
      </c>
      <c r="C3578" s="269" t="e">
        <f>IF('Unit Types - Emission Rates'!#REF!=0,"",'Unit Types - Emission Rates'!#REF!)</f>
        <v>#REF!</v>
      </c>
      <c r="D3578" s="269" t="e">
        <f>IF('Unit Types - Emission Rates'!#REF!=0,"",'Unit Types - Emission Rates'!#REF!)</f>
        <v>#REF!</v>
      </c>
      <c r="E3578" s="269" t="e">
        <f>IF('Unit Types - Emission Rates'!#REF!="","",'Unit Types - Emission Rates'!#REF!)</f>
        <v>#REF!</v>
      </c>
      <c r="F3578" s="269" t="e">
        <f>IF('Unit Types - Emission Rates'!#REF!="","",'Unit Types - Emission Rates'!#REF!)</f>
        <v>#REF!</v>
      </c>
      <c r="G3578" s="261"/>
      <c r="H3578" s="262"/>
      <c r="I3578" s="259"/>
    </row>
    <row r="3579" spans="1:9" x14ac:dyDescent="0.2">
      <c r="A3579" s="265" t="s">
        <v>433</v>
      </c>
      <c r="B3579" s="269" t="e">
        <f>IF('Unit Types - Emission Rates'!#REF!=0,"",'Unit Types - Emission Rates'!#REF!)</f>
        <v>#REF!</v>
      </c>
      <c r="C3579" s="269" t="e">
        <f>IF('Unit Types - Emission Rates'!#REF!=0,"",'Unit Types - Emission Rates'!#REF!)</f>
        <v>#REF!</v>
      </c>
      <c r="D3579" s="269" t="e">
        <f>IF('Unit Types - Emission Rates'!#REF!=0,"",'Unit Types - Emission Rates'!#REF!)</f>
        <v>#REF!</v>
      </c>
      <c r="E3579" s="269" t="e">
        <f>IF('Unit Types - Emission Rates'!#REF!="","",'Unit Types - Emission Rates'!#REF!)</f>
        <v>#REF!</v>
      </c>
      <c r="F3579" s="269" t="e">
        <f>IF('Unit Types - Emission Rates'!#REF!="","",'Unit Types - Emission Rates'!#REF!)</f>
        <v>#REF!</v>
      </c>
      <c r="G3579" s="261"/>
      <c r="H3579" s="262"/>
      <c r="I3579" s="259"/>
    </row>
    <row r="3580" spans="1:9" x14ac:dyDescent="0.2">
      <c r="A3580" s="265" t="s">
        <v>433</v>
      </c>
      <c r="B3580" s="269" t="e">
        <f>IF('Unit Types - Emission Rates'!#REF!=0,"",'Unit Types - Emission Rates'!#REF!)</f>
        <v>#REF!</v>
      </c>
      <c r="C3580" s="269" t="e">
        <f>IF('Unit Types - Emission Rates'!#REF!=0,"",'Unit Types - Emission Rates'!#REF!)</f>
        <v>#REF!</v>
      </c>
      <c r="D3580" s="269" t="e">
        <f>IF('Unit Types - Emission Rates'!#REF!=0,"",'Unit Types - Emission Rates'!#REF!)</f>
        <v>#REF!</v>
      </c>
      <c r="E3580" s="269" t="e">
        <f>IF('Unit Types - Emission Rates'!#REF!="","",'Unit Types - Emission Rates'!#REF!)</f>
        <v>#REF!</v>
      </c>
      <c r="F3580" s="269" t="e">
        <f>IF('Unit Types - Emission Rates'!#REF!="","",'Unit Types - Emission Rates'!#REF!)</f>
        <v>#REF!</v>
      </c>
      <c r="G3580" s="261"/>
      <c r="H3580" s="262"/>
      <c r="I3580" s="259"/>
    </row>
    <row r="3581" spans="1:9" x14ac:dyDescent="0.2">
      <c r="A3581" s="265" t="s">
        <v>433</v>
      </c>
      <c r="B3581" s="269" t="e">
        <f>IF('Unit Types - Emission Rates'!#REF!=0,"",'Unit Types - Emission Rates'!#REF!)</f>
        <v>#REF!</v>
      </c>
      <c r="C3581" s="269" t="e">
        <f>IF('Unit Types - Emission Rates'!#REF!=0,"",'Unit Types - Emission Rates'!#REF!)</f>
        <v>#REF!</v>
      </c>
      <c r="D3581" s="269" t="e">
        <f>IF('Unit Types - Emission Rates'!#REF!=0,"",'Unit Types - Emission Rates'!#REF!)</f>
        <v>#REF!</v>
      </c>
      <c r="E3581" s="269" t="e">
        <f>IF('Unit Types - Emission Rates'!#REF!="","",'Unit Types - Emission Rates'!#REF!)</f>
        <v>#REF!</v>
      </c>
      <c r="F3581" s="269" t="e">
        <f>IF('Unit Types - Emission Rates'!#REF!="","",'Unit Types - Emission Rates'!#REF!)</f>
        <v>#REF!</v>
      </c>
      <c r="G3581" s="261"/>
      <c r="H3581" s="262"/>
      <c r="I3581" s="259"/>
    </row>
    <row r="3582" spans="1:9" x14ac:dyDescent="0.2">
      <c r="A3582" s="265" t="s">
        <v>433</v>
      </c>
      <c r="B3582" s="269" t="e">
        <f>IF('Unit Types - Emission Rates'!#REF!=0,"",'Unit Types - Emission Rates'!#REF!)</f>
        <v>#REF!</v>
      </c>
      <c r="C3582" s="269" t="e">
        <f>IF('Unit Types - Emission Rates'!#REF!=0,"",'Unit Types - Emission Rates'!#REF!)</f>
        <v>#REF!</v>
      </c>
      <c r="D3582" s="269" t="e">
        <f>IF('Unit Types - Emission Rates'!#REF!=0,"",'Unit Types - Emission Rates'!#REF!)</f>
        <v>#REF!</v>
      </c>
      <c r="E3582" s="269" t="e">
        <f>IF('Unit Types - Emission Rates'!#REF!="","",'Unit Types - Emission Rates'!#REF!)</f>
        <v>#REF!</v>
      </c>
      <c r="F3582" s="269" t="e">
        <f>IF('Unit Types - Emission Rates'!#REF!="","",'Unit Types - Emission Rates'!#REF!)</f>
        <v>#REF!</v>
      </c>
      <c r="G3582" s="261"/>
      <c r="H3582" s="262"/>
      <c r="I3582" s="259"/>
    </row>
    <row r="3583" spans="1:9" x14ac:dyDescent="0.2">
      <c r="A3583" s="265" t="s">
        <v>433</v>
      </c>
      <c r="B3583" s="269" t="e">
        <f>IF('Unit Types - Emission Rates'!#REF!=0,"",'Unit Types - Emission Rates'!#REF!)</f>
        <v>#REF!</v>
      </c>
      <c r="C3583" s="269" t="e">
        <f>IF('Unit Types - Emission Rates'!#REF!=0,"",'Unit Types - Emission Rates'!#REF!)</f>
        <v>#REF!</v>
      </c>
      <c r="D3583" s="269" t="e">
        <f>IF('Unit Types - Emission Rates'!#REF!=0,"",'Unit Types - Emission Rates'!#REF!)</f>
        <v>#REF!</v>
      </c>
      <c r="E3583" s="269" t="e">
        <f>IF('Unit Types - Emission Rates'!#REF!="","",'Unit Types - Emission Rates'!#REF!)</f>
        <v>#REF!</v>
      </c>
      <c r="F3583" s="269" t="e">
        <f>IF('Unit Types - Emission Rates'!#REF!="","",'Unit Types - Emission Rates'!#REF!)</f>
        <v>#REF!</v>
      </c>
      <c r="G3583" s="261"/>
      <c r="H3583" s="262"/>
      <c r="I3583" s="259"/>
    </row>
    <row r="3584" spans="1:9" x14ac:dyDescent="0.2">
      <c r="A3584" s="265" t="s">
        <v>433</v>
      </c>
      <c r="B3584" s="269" t="e">
        <f>IF('Unit Types - Emission Rates'!#REF!=0,"",'Unit Types - Emission Rates'!#REF!)</f>
        <v>#REF!</v>
      </c>
      <c r="C3584" s="269" t="e">
        <f>IF('Unit Types - Emission Rates'!#REF!=0,"",'Unit Types - Emission Rates'!#REF!)</f>
        <v>#REF!</v>
      </c>
      <c r="D3584" s="269" t="e">
        <f>IF('Unit Types - Emission Rates'!#REF!=0,"",'Unit Types - Emission Rates'!#REF!)</f>
        <v>#REF!</v>
      </c>
      <c r="E3584" s="269" t="e">
        <f>IF('Unit Types - Emission Rates'!#REF!="","",'Unit Types - Emission Rates'!#REF!)</f>
        <v>#REF!</v>
      </c>
      <c r="F3584" s="269" t="e">
        <f>IF('Unit Types - Emission Rates'!#REF!="","",'Unit Types - Emission Rates'!#REF!)</f>
        <v>#REF!</v>
      </c>
      <c r="G3584" s="261"/>
      <c r="H3584" s="262"/>
      <c r="I3584" s="259"/>
    </row>
    <row r="3585" spans="1:9" x14ac:dyDescent="0.2">
      <c r="A3585" s="265" t="s">
        <v>433</v>
      </c>
      <c r="B3585" s="269" t="e">
        <f>IF('Unit Types - Emission Rates'!#REF!=0,"",'Unit Types - Emission Rates'!#REF!)</f>
        <v>#REF!</v>
      </c>
      <c r="C3585" s="269" t="e">
        <f>IF('Unit Types - Emission Rates'!#REF!=0,"",'Unit Types - Emission Rates'!#REF!)</f>
        <v>#REF!</v>
      </c>
      <c r="D3585" s="269" t="e">
        <f>IF('Unit Types - Emission Rates'!#REF!=0,"",'Unit Types - Emission Rates'!#REF!)</f>
        <v>#REF!</v>
      </c>
      <c r="E3585" s="269" t="e">
        <f>IF('Unit Types - Emission Rates'!#REF!="","",'Unit Types - Emission Rates'!#REF!)</f>
        <v>#REF!</v>
      </c>
      <c r="F3585" s="269" t="e">
        <f>IF('Unit Types - Emission Rates'!#REF!="","",'Unit Types - Emission Rates'!#REF!)</f>
        <v>#REF!</v>
      </c>
      <c r="G3585" s="261"/>
      <c r="H3585" s="262"/>
      <c r="I3585" s="259"/>
    </row>
    <row r="3586" spans="1:9" x14ac:dyDescent="0.2">
      <c r="A3586" s="265" t="s">
        <v>433</v>
      </c>
      <c r="B3586" s="269" t="e">
        <f>IF('Unit Types - Emission Rates'!#REF!=0,"",'Unit Types - Emission Rates'!#REF!)</f>
        <v>#REF!</v>
      </c>
      <c r="C3586" s="269" t="e">
        <f>IF('Unit Types - Emission Rates'!#REF!=0,"",'Unit Types - Emission Rates'!#REF!)</f>
        <v>#REF!</v>
      </c>
      <c r="D3586" s="269" t="e">
        <f>IF('Unit Types - Emission Rates'!#REF!=0,"",'Unit Types - Emission Rates'!#REF!)</f>
        <v>#REF!</v>
      </c>
      <c r="E3586" s="269" t="e">
        <f>IF('Unit Types - Emission Rates'!#REF!="","",'Unit Types - Emission Rates'!#REF!)</f>
        <v>#REF!</v>
      </c>
      <c r="F3586" s="269" t="e">
        <f>IF('Unit Types - Emission Rates'!#REF!="","",'Unit Types - Emission Rates'!#REF!)</f>
        <v>#REF!</v>
      </c>
      <c r="G3586" s="261"/>
      <c r="H3586" s="262"/>
      <c r="I3586" s="259"/>
    </row>
    <row r="3587" spans="1:9" x14ac:dyDescent="0.2">
      <c r="A3587" s="265" t="s">
        <v>433</v>
      </c>
      <c r="B3587" s="269" t="e">
        <f>IF('Unit Types - Emission Rates'!#REF!=0,"",'Unit Types - Emission Rates'!#REF!)</f>
        <v>#REF!</v>
      </c>
      <c r="C3587" s="269" t="e">
        <f>IF('Unit Types - Emission Rates'!#REF!=0,"",'Unit Types - Emission Rates'!#REF!)</f>
        <v>#REF!</v>
      </c>
      <c r="D3587" s="269" t="e">
        <f>IF('Unit Types - Emission Rates'!#REF!=0,"",'Unit Types - Emission Rates'!#REF!)</f>
        <v>#REF!</v>
      </c>
      <c r="E3587" s="269" t="e">
        <f>IF('Unit Types - Emission Rates'!#REF!="","",'Unit Types - Emission Rates'!#REF!)</f>
        <v>#REF!</v>
      </c>
      <c r="F3587" s="269" t="e">
        <f>IF('Unit Types - Emission Rates'!#REF!="","",'Unit Types - Emission Rates'!#REF!)</f>
        <v>#REF!</v>
      </c>
      <c r="G3587" s="261"/>
      <c r="H3587" s="262"/>
      <c r="I3587" s="259"/>
    </row>
    <row r="3588" spans="1:9" x14ac:dyDescent="0.2">
      <c r="A3588" s="265" t="s">
        <v>433</v>
      </c>
      <c r="B3588" s="269" t="e">
        <f>IF('Unit Types - Emission Rates'!#REF!=0,"",'Unit Types - Emission Rates'!#REF!)</f>
        <v>#REF!</v>
      </c>
      <c r="C3588" s="269" t="e">
        <f>IF('Unit Types - Emission Rates'!#REF!=0,"",'Unit Types - Emission Rates'!#REF!)</f>
        <v>#REF!</v>
      </c>
      <c r="D3588" s="269" t="e">
        <f>IF('Unit Types - Emission Rates'!#REF!=0,"",'Unit Types - Emission Rates'!#REF!)</f>
        <v>#REF!</v>
      </c>
      <c r="E3588" s="269" t="e">
        <f>IF('Unit Types - Emission Rates'!#REF!="","",'Unit Types - Emission Rates'!#REF!)</f>
        <v>#REF!</v>
      </c>
      <c r="F3588" s="269" t="e">
        <f>IF('Unit Types - Emission Rates'!#REF!="","",'Unit Types - Emission Rates'!#REF!)</f>
        <v>#REF!</v>
      </c>
      <c r="G3588" s="261"/>
      <c r="H3588" s="262"/>
      <c r="I3588" s="259"/>
    </row>
    <row r="3589" spans="1:9" x14ac:dyDescent="0.2">
      <c r="A3589" s="265" t="s">
        <v>433</v>
      </c>
      <c r="B3589" s="269" t="e">
        <f>IF('Unit Types - Emission Rates'!#REF!=0,"",'Unit Types - Emission Rates'!#REF!)</f>
        <v>#REF!</v>
      </c>
      <c r="C3589" s="269" t="e">
        <f>IF('Unit Types - Emission Rates'!#REF!=0,"",'Unit Types - Emission Rates'!#REF!)</f>
        <v>#REF!</v>
      </c>
      <c r="D3589" s="269" t="e">
        <f>IF('Unit Types - Emission Rates'!#REF!=0,"",'Unit Types - Emission Rates'!#REF!)</f>
        <v>#REF!</v>
      </c>
      <c r="E3589" s="269" t="e">
        <f>IF('Unit Types - Emission Rates'!#REF!="","",'Unit Types - Emission Rates'!#REF!)</f>
        <v>#REF!</v>
      </c>
      <c r="F3589" s="269" t="e">
        <f>IF('Unit Types - Emission Rates'!#REF!="","",'Unit Types - Emission Rates'!#REF!)</f>
        <v>#REF!</v>
      </c>
      <c r="G3589" s="261"/>
      <c r="H3589" s="262"/>
      <c r="I3589" s="259"/>
    </row>
    <row r="3590" spans="1:9" x14ac:dyDescent="0.2">
      <c r="A3590" s="265" t="s">
        <v>433</v>
      </c>
      <c r="B3590" s="269" t="e">
        <f>IF('Unit Types - Emission Rates'!#REF!=0,"",'Unit Types - Emission Rates'!#REF!)</f>
        <v>#REF!</v>
      </c>
      <c r="C3590" s="269" t="e">
        <f>IF('Unit Types - Emission Rates'!#REF!=0,"",'Unit Types - Emission Rates'!#REF!)</f>
        <v>#REF!</v>
      </c>
      <c r="D3590" s="269" t="e">
        <f>IF('Unit Types - Emission Rates'!#REF!=0,"",'Unit Types - Emission Rates'!#REF!)</f>
        <v>#REF!</v>
      </c>
      <c r="E3590" s="269" t="e">
        <f>IF('Unit Types - Emission Rates'!#REF!="","",'Unit Types - Emission Rates'!#REF!)</f>
        <v>#REF!</v>
      </c>
      <c r="F3590" s="269" t="e">
        <f>IF('Unit Types - Emission Rates'!#REF!="","",'Unit Types - Emission Rates'!#REF!)</f>
        <v>#REF!</v>
      </c>
      <c r="G3590" s="261"/>
      <c r="H3590" s="262"/>
      <c r="I3590" s="259"/>
    </row>
    <row r="3591" spans="1:9" x14ac:dyDescent="0.2">
      <c r="A3591" s="265" t="s">
        <v>433</v>
      </c>
      <c r="B3591" s="269" t="e">
        <f>IF('Unit Types - Emission Rates'!#REF!=0,"",'Unit Types - Emission Rates'!#REF!)</f>
        <v>#REF!</v>
      </c>
      <c r="C3591" s="269" t="e">
        <f>IF('Unit Types - Emission Rates'!#REF!=0,"",'Unit Types - Emission Rates'!#REF!)</f>
        <v>#REF!</v>
      </c>
      <c r="D3591" s="269" t="e">
        <f>IF('Unit Types - Emission Rates'!#REF!=0,"",'Unit Types - Emission Rates'!#REF!)</f>
        <v>#REF!</v>
      </c>
      <c r="E3591" s="269" t="e">
        <f>IF('Unit Types - Emission Rates'!#REF!="","",'Unit Types - Emission Rates'!#REF!)</f>
        <v>#REF!</v>
      </c>
      <c r="F3591" s="269" t="e">
        <f>IF('Unit Types - Emission Rates'!#REF!="","",'Unit Types - Emission Rates'!#REF!)</f>
        <v>#REF!</v>
      </c>
      <c r="G3591" s="261"/>
      <c r="H3591" s="262"/>
      <c r="I3591" s="259"/>
    </row>
    <row r="3592" spans="1:9" x14ac:dyDescent="0.2">
      <c r="A3592" s="265" t="s">
        <v>433</v>
      </c>
      <c r="B3592" s="269" t="e">
        <f>IF('Unit Types - Emission Rates'!#REF!=0,"",'Unit Types - Emission Rates'!#REF!)</f>
        <v>#REF!</v>
      </c>
      <c r="C3592" s="269" t="e">
        <f>IF('Unit Types - Emission Rates'!#REF!=0,"",'Unit Types - Emission Rates'!#REF!)</f>
        <v>#REF!</v>
      </c>
      <c r="D3592" s="269" t="e">
        <f>IF('Unit Types - Emission Rates'!#REF!=0,"",'Unit Types - Emission Rates'!#REF!)</f>
        <v>#REF!</v>
      </c>
      <c r="E3592" s="269" t="e">
        <f>IF('Unit Types - Emission Rates'!#REF!="","",'Unit Types - Emission Rates'!#REF!)</f>
        <v>#REF!</v>
      </c>
      <c r="F3592" s="269" t="e">
        <f>IF('Unit Types - Emission Rates'!#REF!="","",'Unit Types - Emission Rates'!#REF!)</f>
        <v>#REF!</v>
      </c>
      <c r="G3592" s="261"/>
      <c r="H3592" s="262"/>
      <c r="I3592" s="259"/>
    </row>
    <row r="3593" spans="1:9" x14ac:dyDescent="0.2">
      <c r="A3593" s="265" t="s">
        <v>433</v>
      </c>
      <c r="B3593" s="269" t="e">
        <f>IF('Unit Types - Emission Rates'!#REF!=0,"",'Unit Types - Emission Rates'!#REF!)</f>
        <v>#REF!</v>
      </c>
      <c r="C3593" s="269" t="e">
        <f>IF('Unit Types - Emission Rates'!#REF!=0,"",'Unit Types - Emission Rates'!#REF!)</f>
        <v>#REF!</v>
      </c>
      <c r="D3593" s="269" t="e">
        <f>IF('Unit Types - Emission Rates'!#REF!=0,"",'Unit Types - Emission Rates'!#REF!)</f>
        <v>#REF!</v>
      </c>
      <c r="E3593" s="269" t="e">
        <f>IF('Unit Types - Emission Rates'!#REF!="","",'Unit Types - Emission Rates'!#REF!)</f>
        <v>#REF!</v>
      </c>
      <c r="F3593" s="269" t="e">
        <f>IF('Unit Types - Emission Rates'!#REF!="","",'Unit Types - Emission Rates'!#REF!)</f>
        <v>#REF!</v>
      </c>
      <c r="G3593" s="261"/>
      <c r="H3593" s="262"/>
      <c r="I3593" s="259"/>
    </row>
    <row r="3594" spans="1:9" x14ac:dyDescent="0.2">
      <c r="A3594" s="265" t="s">
        <v>433</v>
      </c>
      <c r="B3594" s="269" t="e">
        <f>IF('Unit Types - Emission Rates'!#REF!=0,"",'Unit Types - Emission Rates'!#REF!)</f>
        <v>#REF!</v>
      </c>
      <c r="C3594" s="269" t="e">
        <f>IF('Unit Types - Emission Rates'!#REF!=0,"",'Unit Types - Emission Rates'!#REF!)</f>
        <v>#REF!</v>
      </c>
      <c r="D3594" s="269" t="e">
        <f>IF('Unit Types - Emission Rates'!#REF!=0,"",'Unit Types - Emission Rates'!#REF!)</f>
        <v>#REF!</v>
      </c>
      <c r="E3594" s="269" t="e">
        <f>IF('Unit Types - Emission Rates'!#REF!="","",'Unit Types - Emission Rates'!#REF!)</f>
        <v>#REF!</v>
      </c>
      <c r="F3594" s="269" t="e">
        <f>IF('Unit Types - Emission Rates'!#REF!="","",'Unit Types - Emission Rates'!#REF!)</f>
        <v>#REF!</v>
      </c>
      <c r="G3594" s="261"/>
      <c r="H3594" s="262"/>
      <c r="I3594" s="259"/>
    </row>
    <row r="3595" spans="1:9" x14ac:dyDescent="0.2">
      <c r="A3595" s="265" t="s">
        <v>433</v>
      </c>
      <c r="B3595" s="269" t="e">
        <f>IF('Unit Types - Emission Rates'!#REF!=0,"",'Unit Types - Emission Rates'!#REF!)</f>
        <v>#REF!</v>
      </c>
      <c r="C3595" s="269" t="e">
        <f>IF('Unit Types - Emission Rates'!#REF!=0,"",'Unit Types - Emission Rates'!#REF!)</f>
        <v>#REF!</v>
      </c>
      <c r="D3595" s="269" t="e">
        <f>IF('Unit Types - Emission Rates'!#REF!=0,"",'Unit Types - Emission Rates'!#REF!)</f>
        <v>#REF!</v>
      </c>
      <c r="E3595" s="269" t="e">
        <f>IF('Unit Types - Emission Rates'!#REF!="","",'Unit Types - Emission Rates'!#REF!)</f>
        <v>#REF!</v>
      </c>
      <c r="F3595" s="269" t="e">
        <f>IF('Unit Types - Emission Rates'!#REF!="","",'Unit Types - Emission Rates'!#REF!)</f>
        <v>#REF!</v>
      </c>
      <c r="G3595" s="261"/>
      <c r="H3595" s="262"/>
      <c r="I3595" s="259"/>
    </row>
    <row r="3596" spans="1:9" x14ac:dyDescent="0.2">
      <c r="A3596" s="265" t="s">
        <v>433</v>
      </c>
      <c r="B3596" s="269" t="e">
        <f>IF('Unit Types - Emission Rates'!#REF!=0,"",'Unit Types - Emission Rates'!#REF!)</f>
        <v>#REF!</v>
      </c>
      <c r="C3596" s="269" t="e">
        <f>IF('Unit Types - Emission Rates'!#REF!=0,"",'Unit Types - Emission Rates'!#REF!)</f>
        <v>#REF!</v>
      </c>
      <c r="D3596" s="269" t="e">
        <f>IF('Unit Types - Emission Rates'!#REF!=0,"",'Unit Types - Emission Rates'!#REF!)</f>
        <v>#REF!</v>
      </c>
      <c r="E3596" s="269" t="e">
        <f>IF('Unit Types - Emission Rates'!#REF!="","",'Unit Types - Emission Rates'!#REF!)</f>
        <v>#REF!</v>
      </c>
      <c r="F3596" s="269" t="e">
        <f>IF('Unit Types - Emission Rates'!#REF!="","",'Unit Types - Emission Rates'!#REF!)</f>
        <v>#REF!</v>
      </c>
      <c r="G3596" s="261"/>
      <c r="H3596" s="262"/>
      <c r="I3596" s="259"/>
    </row>
    <row r="3597" spans="1:9" x14ac:dyDescent="0.2">
      <c r="A3597" s="265" t="s">
        <v>433</v>
      </c>
      <c r="B3597" s="269" t="e">
        <f>IF('Unit Types - Emission Rates'!#REF!=0,"",'Unit Types - Emission Rates'!#REF!)</f>
        <v>#REF!</v>
      </c>
      <c r="C3597" s="269" t="e">
        <f>IF('Unit Types - Emission Rates'!#REF!=0,"",'Unit Types - Emission Rates'!#REF!)</f>
        <v>#REF!</v>
      </c>
      <c r="D3597" s="269" t="e">
        <f>IF('Unit Types - Emission Rates'!#REF!=0,"",'Unit Types - Emission Rates'!#REF!)</f>
        <v>#REF!</v>
      </c>
      <c r="E3597" s="269" t="e">
        <f>IF('Unit Types - Emission Rates'!#REF!="","",'Unit Types - Emission Rates'!#REF!)</f>
        <v>#REF!</v>
      </c>
      <c r="F3597" s="269" t="e">
        <f>IF('Unit Types - Emission Rates'!#REF!="","",'Unit Types - Emission Rates'!#REF!)</f>
        <v>#REF!</v>
      </c>
      <c r="G3597" s="261"/>
      <c r="H3597" s="262"/>
      <c r="I3597" s="259"/>
    </row>
    <row r="3598" spans="1:9" x14ac:dyDescent="0.2">
      <c r="A3598" s="265" t="s">
        <v>433</v>
      </c>
      <c r="B3598" s="269" t="e">
        <f>IF('Unit Types - Emission Rates'!#REF!=0,"",'Unit Types - Emission Rates'!#REF!)</f>
        <v>#REF!</v>
      </c>
      <c r="C3598" s="269" t="e">
        <f>IF('Unit Types - Emission Rates'!#REF!=0,"",'Unit Types - Emission Rates'!#REF!)</f>
        <v>#REF!</v>
      </c>
      <c r="D3598" s="269" t="e">
        <f>IF('Unit Types - Emission Rates'!#REF!=0,"",'Unit Types - Emission Rates'!#REF!)</f>
        <v>#REF!</v>
      </c>
      <c r="E3598" s="269" t="e">
        <f>IF('Unit Types - Emission Rates'!#REF!="","",'Unit Types - Emission Rates'!#REF!)</f>
        <v>#REF!</v>
      </c>
      <c r="F3598" s="269" t="e">
        <f>IF('Unit Types - Emission Rates'!#REF!="","",'Unit Types - Emission Rates'!#REF!)</f>
        <v>#REF!</v>
      </c>
      <c r="G3598" s="261"/>
      <c r="H3598" s="262"/>
      <c r="I3598" s="259"/>
    </row>
    <row r="3599" spans="1:9" x14ac:dyDescent="0.2">
      <c r="A3599" s="265" t="s">
        <v>433</v>
      </c>
      <c r="B3599" s="269" t="e">
        <f>IF('Unit Types - Emission Rates'!#REF!=0,"",'Unit Types - Emission Rates'!#REF!)</f>
        <v>#REF!</v>
      </c>
      <c r="C3599" s="269" t="e">
        <f>IF('Unit Types - Emission Rates'!#REF!=0,"",'Unit Types - Emission Rates'!#REF!)</f>
        <v>#REF!</v>
      </c>
      <c r="D3599" s="269" t="e">
        <f>IF('Unit Types - Emission Rates'!#REF!=0,"",'Unit Types - Emission Rates'!#REF!)</f>
        <v>#REF!</v>
      </c>
      <c r="E3599" s="269" t="e">
        <f>IF('Unit Types - Emission Rates'!#REF!="","",'Unit Types - Emission Rates'!#REF!)</f>
        <v>#REF!</v>
      </c>
      <c r="F3599" s="269" t="e">
        <f>IF('Unit Types - Emission Rates'!#REF!="","",'Unit Types - Emission Rates'!#REF!)</f>
        <v>#REF!</v>
      </c>
      <c r="G3599" s="261"/>
      <c r="H3599" s="262"/>
      <c r="I3599" s="259"/>
    </row>
    <row r="3600" spans="1:9" x14ac:dyDescent="0.2">
      <c r="A3600" s="265" t="s">
        <v>433</v>
      </c>
      <c r="B3600" s="269" t="e">
        <f>IF('Unit Types - Emission Rates'!#REF!=0,"",'Unit Types - Emission Rates'!#REF!)</f>
        <v>#REF!</v>
      </c>
      <c r="C3600" s="269" t="e">
        <f>IF('Unit Types - Emission Rates'!#REF!=0,"",'Unit Types - Emission Rates'!#REF!)</f>
        <v>#REF!</v>
      </c>
      <c r="D3600" s="269" t="e">
        <f>IF('Unit Types - Emission Rates'!#REF!=0,"",'Unit Types - Emission Rates'!#REF!)</f>
        <v>#REF!</v>
      </c>
      <c r="E3600" s="269" t="e">
        <f>IF('Unit Types - Emission Rates'!#REF!="","",'Unit Types - Emission Rates'!#REF!)</f>
        <v>#REF!</v>
      </c>
      <c r="F3600" s="269" t="e">
        <f>IF('Unit Types - Emission Rates'!#REF!="","",'Unit Types - Emission Rates'!#REF!)</f>
        <v>#REF!</v>
      </c>
      <c r="G3600" s="261"/>
      <c r="H3600" s="262"/>
      <c r="I3600" s="259"/>
    </row>
    <row r="3601" spans="1:9" x14ac:dyDescent="0.2">
      <c r="A3601" s="265" t="s">
        <v>433</v>
      </c>
      <c r="B3601" s="269" t="e">
        <f>IF('Unit Types - Emission Rates'!#REF!=0,"",'Unit Types - Emission Rates'!#REF!)</f>
        <v>#REF!</v>
      </c>
      <c r="C3601" s="269" t="e">
        <f>IF('Unit Types - Emission Rates'!#REF!=0,"",'Unit Types - Emission Rates'!#REF!)</f>
        <v>#REF!</v>
      </c>
      <c r="D3601" s="269" t="e">
        <f>IF('Unit Types - Emission Rates'!#REF!=0,"",'Unit Types - Emission Rates'!#REF!)</f>
        <v>#REF!</v>
      </c>
      <c r="E3601" s="269" t="e">
        <f>IF('Unit Types - Emission Rates'!#REF!="","",'Unit Types - Emission Rates'!#REF!)</f>
        <v>#REF!</v>
      </c>
      <c r="F3601" s="269" t="e">
        <f>IF('Unit Types - Emission Rates'!#REF!="","",'Unit Types - Emission Rates'!#REF!)</f>
        <v>#REF!</v>
      </c>
      <c r="G3601" s="261"/>
      <c r="H3601" s="262"/>
      <c r="I3601" s="259"/>
    </row>
    <row r="3602" spans="1:9" x14ac:dyDescent="0.2">
      <c r="A3602" s="265" t="s">
        <v>433</v>
      </c>
      <c r="B3602" s="269" t="e">
        <f>IF('Unit Types - Emission Rates'!#REF!=0,"",'Unit Types - Emission Rates'!#REF!)</f>
        <v>#REF!</v>
      </c>
      <c r="C3602" s="269" t="e">
        <f>IF('Unit Types - Emission Rates'!#REF!=0,"",'Unit Types - Emission Rates'!#REF!)</f>
        <v>#REF!</v>
      </c>
      <c r="D3602" s="269" t="e">
        <f>IF('Unit Types - Emission Rates'!#REF!=0,"",'Unit Types - Emission Rates'!#REF!)</f>
        <v>#REF!</v>
      </c>
      <c r="E3602" s="269" t="e">
        <f>IF('Unit Types - Emission Rates'!#REF!="","",'Unit Types - Emission Rates'!#REF!)</f>
        <v>#REF!</v>
      </c>
      <c r="F3602" s="269" t="e">
        <f>IF('Unit Types - Emission Rates'!#REF!="","",'Unit Types - Emission Rates'!#REF!)</f>
        <v>#REF!</v>
      </c>
      <c r="G3602" s="261"/>
      <c r="H3602" s="262"/>
      <c r="I3602" s="259"/>
    </row>
    <row r="3603" spans="1:9" x14ac:dyDescent="0.2">
      <c r="A3603" s="265" t="s">
        <v>433</v>
      </c>
      <c r="B3603" s="269" t="e">
        <f>IF('Unit Types - Emission Rates'!#REF!=0,"",'Unit Types - Emission Rates'!#REF!)</f>
        <v>#REF!</v>
      </c>
      <c r="C3603" s="269" t="e">
        <f>IF('Unit Types - Emission Rates'!#REF!=0,"",'Unit Types - Emission Rates'!#REF!)</f>
        <v>#REF!</v>
      </c>
      <c r="D3603" s="269" t="e">
        <f>IF('Unit Types - Emission Rates'!#REF!=0,"",'Unit Types - Emission Rates'!#REF!)</f>
        <v>#REF!</v>
      </c>
      <c r="E3603" s="269" t="e">
        <f>IF('Unit Types - Emission Rates'!#REF!="","",'Unit Types - Emission Rates'!#REF!)</f>
        <v>#REF!</v>
      </c>
      <c r="F3603" s="269" t="e">
        <f>IF('Unit Types - Emission Rates'!#REF!="","",'Unit Types - Emission Rates'!#REF!)</f>
        <v>#REF!</v>
      </c>
      <c r="G3603" s="261"/>
      <c r="H3603" s="262"/>
      <c r="I3603" s="259"/>
    </row>
    <row r="3604" spans="1:9" x14ac:dyDescent="0.2">
      <c r="A3604" s="265" t="s">
        <v>433</v>
      </c>
      <c r="B3604" s="269" t="e">
        <f>IF('Unit Types - Emission Rates'!#REF!=0,"",'Unit Types - Emission Rates'!#REF!)</f>
        <v>#REF!</v>
      </c>
      <c r="C3604" s="269" t="e">
        <f>IF('Unit Types - Emission Rates'!#REF!=0,"",'Unit Types - Emission Rates'!#REF!)</f>
        <v>#REF!</v>
      </c>
      <c r="D3604" s="269" t="e">
        <f>IF('Unit Types - Emission Rates'!#REF!=0,"",'Unit Types - Emission Rates'!#REF!)</f>
        <v>#REF!</v>
      </c>
      <c r="E3604" s="269" t="e">
        <f>IF('Unit Types - Emission Rates'!#REF!="","",'Unit Types - Emission Rates'!#REF!)</f>
        <v>#REF!</v>
      </c>
      <c r="F3604" s="269" t="e">
        <f>IF('Unit Types - Emission Rates'!#REF!="","",'Unit Types - Emission Rates'!#REF!)</f>
        <v>#REF!</v>
      </c>
      <c r="G3604" s="261"/>
      <c r="H3604" s="262"/>
      <c r="I3604" s="259"/>
    </row>
    <row r="3605" spans="1:9" x14ac:dyDescent="0.2">
      <c r="A3605" s="265" t="s">
        <v>433</v>
      </c>
      <c r="B3605" s="269" t="e">
        <f>IF('Unit Types - Emission Rates'!#REF!=0,"",'Unit Types - Emission Rates'!#REF!)</f>
        <v>#REF!</v>
      </c>
      <c r="C3605" s="269" t="e">
        <f>IF('Unit Types - Emission Rates'!#REF!=0,"",'Unit Types - Emission Rates'!#REF!)</f>
        <v>#REF!</v>
      </c>
      <c r="D3605" s="269" t="e">
        <f>IF('Unit Types - Emission Rates'!#REF!=0,"",'Unit Types - Emission Rates'!#REF!)</f>
        <v>#REF!</v>
      </c>
      <c r="E3605" s="269" t="e">
        <f>IF('Unit Types - Emission Rates'!#REF!="","",'Unit Types - Emission Rates'!#REF!)</f>
        <v>#REF!</v>
      </c>
      <c r="F3605" s="269" t="e">
        <f>IF('Unit Types - Emission Rates'!#REF!="","",'Unit Types - Emission Rates'!#REF!)</f>
        <v>#REF!</v>
      </c>
      <c r="G3605" s="261"/>
      <c r="H3605" s="262"/>
      <c r="I3605" s="259"/>
    </row>
    <row r="3606" spans="1:9" x14ac:dyDescent="0.2">
      <c r="A3606" s="265" t="s">
        <v>433</v>
      </c>
      <c r="B3606" s="269" t="e">
        <f>IF('Unit Types - Emission Rates'!#REF!=0,"",'Unit Types - Emission Rates'!#REF!)</f>
        <v>#REF!</v>
      </c>
      <c r="C3606" s="269" t="e">
        <f>IF('Unit Types - Emission Rates'!#REF!=0,"",'Unit Types - Emission Rates'!#REF!)</f>
        <v>#REF!</v>
      </c>
      <c r="D3606" s="269" t="e">
        <f>IF('Unit Types - Emission Rates'!#REF!=0,"",'Unit Types - Emission Rates'!#REF!)</f>
        <v>#REF!</v>
      </c>
      <c r="E3606" s="269" t="e">
        <f>IF('Unit Types - Emission Rates'!#REF!="","",'Unit Types - Emission Rates'!#REF!)</f>
        <v>#REF!</v>
      </c>
      <c r="F3606" s="269" t="e">
        <f>IF('Unit Types - Emission Rates'!#REF!="","",'Unit Types - Emission Rates'!#REF!)</f>
        <v>#REF!</v>
      </c>
      <c r="G3606" s="261"/>
      <c r="H3606" s="262"/>
      <c r="I3606" s="259"/>
    </row>
    <row r="3607" spans="1:9" x14ac:dyDescent="0.2">
      <c r="A3607" s="265" t="s">
        <v>433</v>
      </c>
      <c r="B3607" s="269" t="e">
        <f>IF('Unit Types - Emission Rates'!#REF!=0,"",'Unit Types - Emission Rates'!#REF!)</f>
        <v>#REF!</v>
      </c>
      <c r="C3607" s="269" t="e">
        <f>IF('Unit Types - Emission Rates'!#REF!=0,"",'Unit Types - Emission Rates'!#REF!)</f>
        <v>#REF!</v>
      </c>
      <c r="D3607" s="269" t="e">
        <f>IF('Unit Types - Emission Rates'!#REF!=0,"",'Unit Types - Emission Rates'!#REF!)</f>
        <v>#REF!</v>
      </c>
      <c r="E3607" s="269" t="e">
        <f>IF('Unit Types - Emission Rates'!#REF!="","",'Unit Types - Emission Rates'!#REF!)</f>
        <v>#REF!</v>
      </c>
      <c r="F3607" s="269" t="e">
        <f>IF('Unit Types - Emission Rates'!#REF!="","",'Unit Types - Emission Rates'!#REF!)</f>
        <v>#REF!</v>
      </c>
      <c r="G3607" s="261"/>
      <c r="H3607" s="262"/>
      <c r="I3607" s="259"/>
    </row>
    <row r="3608" spans="1:9" x14ac:dyDescent="0.2">
      <c r="A3608" s="265" t="s">
        <v>433</v>
      </c>
      <c r="B3608" s="269" t="e">
        <f>IF('Unit Types - Emission Rates'!#REF!=0,"",'Unit Types - Emission Rates'!#REF!)</f>
        <v>#REF!</v>
      </c>
      <c r="C3608" s="269" t="e">
        <f>IF('Unit Types - Emission Rates'!#REF!=0,"",'Unit Types - Emission Rates'!#REF!)</f>
        <v>#REF!</v>
      </c>
      <c r="D3608" s="269" t="e">
        <f>IF('Unit Types - Emission Rates'!#REF!=0,"",'Unit Types - Emission Rates'!#REF!)</f>
        <v>#REF!</v>
      </c>
      <c r="E3608" s="269" t="e">
        <f>IF('Unit Types - Emission Rates'!#REF!="","",'Unit Types - Emission Rates'!#REF!)</f>
        <v>#REF!</v>
      </c>
      <c r="F3608" s="269" t="e">
        <f>IF('Unit Types - Emission Rates'!#REF!="","",'Unit Types - Emission Rates'!#REF!)</f>
        <v>#REF!</v>
      </c>
      <c r="G3608" s="261"/>
      <c r="H3608" s="262"/>
      <c r="I3608" s="259"/>
    </row>
    <row r="3609" spans="1:9" x14ac:dyDescent="0.2">
      <c r="A3609" s="265" t="s">
        <v>433</v>
      </c>
      <c r="B3609" s="269" t="e">
        <f>IF('Unit Types - Emission Rates'!#REF!=0,"",'Unit Types - Emission Rates'!#REF!)</f>
        <v>#REF!</v>
      </c>
      <c r="C3609" s="269" t="e">
        <f>IF('Unit Types - Emission Rates'!#REF!=0,"",'Unit Types - Emission Rates'!#REF!)</f>
        <v>#REF!</v>
      </c>
      <c r="D3609" s="269" t="e">
        <f>IF('Unit Types - Emission Rates'!#REF!=0,"",'Unit Types - Emission Rates'!#REF!)</f>
        <v>#REF!</v>
      </c>
      <c r="E3609" s="269" t="e">
        <f>IF('Unit Types - Emission Rates'!#REF!="","",'Unit Types - Emission Rates'!#REF!)</f>
        <v>#REF!</v>
      </c>
      <c r="F3609" s="269" t="e">
        <f>IF('Unit Types - Emission Rates'!#REF!="","",'Unit Types - Emission Rates'!#REF!)</f>
        <v>#REF!</v>
      </c>
      <c r="G3609" s="261"/>
      <c r="H3609" s="262"/>
      <c r="I3609" s="259"/>
    </row>
    <row r="3610" spans="1:9" x14ac:dyDescent="0.2">
      <c r="A3610" s="265" t="s">
        <v>433</v>
      </c>
      <c r="B3610" s="269" t="e">
        <f>IF('Unit Types - Emission Rates'!#REF!=0,"",'Unit Types - Emission Rates'!#REF!)</f>
        <v>#REF!</v>
      </c>
      <c r="C3610" s="269" t="e">
        <f>IF('Unit Types - Emission Rates'!#REF!=0,"",'Unit Types - Emission Rates'!#REF!)</f>
        <v>#REF!</v>
      </c>
      <c r="D3610" s="269" t="e">
        <f>IF('Unit Types - Emission Rates'!#REF!=0,"",'Unit Types - Emission Rates'!#REF!)</f>
        <v>#REF!</v>
      </c>
      <c r="E3610" s="269" t="e">
        <f>IF('Unit Types - Emission Rates'!#REF!="","",'Unit Types - Emission Rates'!#REF!)</f>
        <v>#REF!</v>
      </c>
      <c r="F3610" s="269" t="e">
        <f>IF('Unit Types - Emission Rates'!#REF!="","",'Unit Types - Emission Rates'!#REF!)</f>
        <v>#REF!</v>
      </c>
      <c r="G3610" s="261"/>
      <c r="H3610" s="262"/>
      <c r="I3610" s="259"/>
    </row>
    <row r="3611" spans="1:9" x14ac:dyDescent="0.2">
      <c r="A3611" s="265" t="s">
        <v>433</v>
      </c>
      <c r="B3611" s="269" t="e">
        <f>IF('Unit Types - Emission Rates'!#REF!=0,"",'Unit Types - Emission Rates'!#REF!)</f>
        <v>#REF!</v>
      </c>
      <c r="C3611" s="269" t="e">
        <f>IF('Unit Types - Emission Rates'!#REF!=0,"",'Unit Types - Emission Rates'!#REF!)</f>
        <v>#REF!</v>
      </c>
      <c r="D3611" s="269" t="e">
        <f>IF('Unit Types - Emission Rates'!#REF!=0,"",'Unit Types - Emission Rates'!#REF!)</f>
        <v>#REF!</v>
      </c>
      <c r="E3611" s="269" t="e">
        <f>IF('Unit Types - Emission Rates'!#REF!="","",'Unit Types - Emission Rates'!#REF!)</f>
        <v>#REF!</v>
      </c>
      <c r="F3611" s="269" t="e">
        <f>IF('Unit Types - Emission Rates'!#REF!="","",'Unit Types - Emission Rates'!#REF!)</f>
        <v>#REF!</v>
      </c>
      <c r="G3611" s="261"/>
      <c r="H3611" s="262"/>
      <c r="I3611" s="259"/>
    </row>
    <row r="3612" spans="1:9" x14ac:dyDescent="0.2">
      <c r="A3612" s="265" t="s">
        <v>433</v>
      </c>
      <c r="B3612" s="269" t="e">
        <f>IF('Unit Types - Emission Rates'!#REF!=0,"",'Unit Types - Emission Rates'!#REF!)</f>
        <v>#REF!</v>
      </c>
      <c r="C3612" s="269" t="e">
        <f>IF('Unit Types - Emission Rates'!#REF!=0,"",'Unit Types - Emission Rates'!#REF!)</f>
        <v>#REF!</v>
      </c>
      <c r="D3612" s="269" t="e">
        <f>IF('Unit Types - Emission Rates'!#REF!=0,"",'Unit Types - Emission Rates'!#REF!)</f>
        <v>#REF!</v>
      </c>
      <c r="E3612" s="269" t="e">
        <f>IF('Unit Types - Emission Rates'!#REF!="","",'Unit Types - Emission Rates'!#REF!)</f>
        <v>#REF!</v>
      </c>
      <c r="F3612" s="269" t="e">
        <f>IF('Unit Types - Emission Rates'!#REF!="","",'Unit Types - Emission Rates'!#REF!)</f>
        <v>#REF!</v>
      </c>
      <c r="G3612" s="261"/>
      <c r="H3612" s="262"/>
      <c r="I3612" s="259"/>
    </row>
    <row r="3613" spans="1:9" x14ac:dyDescent="0.2">
      <c r="A3613" s="265" t="s">
        <v>433</v>
      </c>
      <c r="B3613" s="269" t="e">
        <f>IF('Unit Types - Emission Rates'!#REF!=0,"",'Unit Types - Emission Rates'!#REF!)</f>
        <v>#REF!</v>
      </c>
      <c r="C3613" s="269" t="e">
        <f>IF('Unit Types - Emission Rates'!#REF!=0,"",'Unit Types - Emission Rates'!#REF!)</f>
        <v>#REF!</v>
      </c>
      <c r="D3613" s="269" t="e">
        <f>IF('Unit Types - Emission Rates'!#REF!=0,"",'Unit Types - Emission Rates'!#REF!)</f>
        <v>#REF!</v>
      </c>
      <c r="E3613" s="269" t="e">
        <f>IF('Unit Types - Emission Rates'!#REF!="","",'Unit Types - Emission Rates'!#REF!)</f>
        <v>#REF!</v>
      </c>
      <c r="F3613" s="269" t="e">
        <f>IF('Unit Types - Emission Rates'!#REF!="","",'Unit Types - Emission Rates'!#REF!)</f>
        <v>#REF!</v>
      </c>
      <c r="G3613" s="261"/>
      <c r="H3613" s="262"/>
      <c r="I3613" s="259"/>
    </row>
    <row r="3614" spans="1:9" x14ac:dyDescent="0.2">
      <c r="A3614" s="265" t="s">
        <v>433</v>
      </c>
      <c r="B3614" s="269" t="e">
        <f>IF('Unit Types - Emission Rates'!#REF!=0,"",'Unit Types - Emission Rates'!#REF!)</f>
        <v>#REF!</v>
      </c>
      <c r="C3614" s="269" t="e">
        <f>IF('Unit Types - Emission Rates'!#REF!=0,"",'Unit Types - Emission Rates'!#REF!)</f>
        <v>#REF!</v>
      </c>
      <c r="D3614" s="269" t="e">
        <f>IF('Unit Types - Emission Rates'!#REF!=0,"",'Unit Types - Emission Rates'!#REF!)</f>
        <v>#REF!</v>
      </c>
      <c r="E3614" s="269" t="e">
        <f>IF('Unit Types - Emission Rates'!#REF!="","",'Unit Types - Emission Rates'!#REF!)</f>
        <v>#REF!</v>
      </c>
      <c r="F3614" s="269" t="e">
        <f>IF('Unit Types - Emission Rates'!#REF!="","",'Unit Types - Emission Rates'!#REF!)</f>
        <v>#REF!</v>
      </c>
      <c r="G3614" s="261"/>
      <c r="H3614" s="262"/>
      <c r="I3614" s="259"/>
    </row>
    <row r="3615" spans="1:9" x14ac:dyDescent="0.2">
      <c r="A3615" s="265" t="s">
        <v>433</v>
      </c>
      <c r="B3615" s="269" t="e">
        <f>IF('Unit Types - Emission Rates'!#REF!=0,"",'Unit Types - Emission Rates'!#REF!)</f>
        <v>#REF!</v>
      </c>
      <c r="C3615" s="269" t="e">
        <f>IF('Unit Types - Emission Rates'!#REF!=0,"",'Unit Types - Emission Rates'!#REF!)</f>
        <v>#REF!</v>
      </c>
      <c r="D3615" s="269" t="e">
        <f>IF('Unit Types - Emission Rates'!#REF!=0,"",'Unit Types - Emission Rates'!#REF!)</f>
        <v>#REF!</v>
      </c>
      <c r="E3615" s="269" t="e">
        <f>IF('Unit Types - Emission Rates'!#REF!="","",'Unit Types - Emission Rates'!#REF!)</f>
        <v>#REF!</v>
      </c>
      <c r="F3615" s="269" t="e">
        <f>IF('Unit Types - Emission Rates'!#REF!="","",'Unit Types - Emission Rates'!#REF!)</f>
        <v>#REF!</v>
      </c>
      <c r="G3615" s="261"/>
      <c r="H3615" s="262"/>
      <c r="I3615" s="259"/>
    </row>
    <row r="3616" spans="1:9" x14ac:dyDescent="0.2">
      <c r="A3616" s="265" t="s">
        <v>433</v>
      </c>
      <c r="B3616" s="269" t="e">
        <f>IF('Unit Types - Emission Rates'!#REF!=0,"",'Unit Types - Emission Rates'!#REF!)</f>
        <v>#REF!</v>
      </c>
      <c r="C3616" s="269" t="e">
        <f>IF('Unit Types - Emission Rates'!#REF!=0,"",'Unit Types - Emission Rates'!#REF!)</f>
        <v>#REF!</v>
      </c>
      <c r="D3616" s="269" t="e">
        <f>IF('Unit Types - Emission Rates'!#REF!=0,"",'Unit Types - Emission Rates'!#REF!)</f>
        <v>#REF!</v>
      </c>
      <c r="E3616" s="269" t="e">
        <f>IF('Unit Types - Emission Rates'!#REF!="","",'Unit Types - Emission Rates'!#REF!)</f>
        <v>#REF!</v>
      </c>
      <c r="F3616" s="269" t="e">
        <f>IF('Unit Types - Emission Rates'!#REF!="","",'Unit Types - Emission Rates'!#REF!)</f>
        <v>#REF!</v>
      </c>
      <c r="G3616" s="261"/>
      <c r="H3616" s="262"/>
      <c r="I3616" s="259"/>
    </row>
    <row r="3617" spans="1:9" x14ac:dyDescent="0.2">
      <c r="A3617" s="265" t="s">
        <v>433</v>
      </c>
      <c r="B3617" s="269" t="e">
        <f>IF('Unit Types - Emission Rates'!#REF!=0,"",'Unit Types - Emission Rates'!#REF!)</f>
        <v>#REF!</v>
      </c>
      <c r="C3617" s="269" t="e">
        <f>IF('Unit Types - Emission Rates'!#REF!=0,"",'Unit Types - Emission Rates'!#REF!)</f>
        <v>#REF!</v>
      </c>
      <c r="D3617" s="269" t="e">
        <f>IF('Unit Types - Emission Rates'!#REF!=0,"",'Unit Types - Emission Rates'!#REF!)</f>
        <v>#REF!</v>
      </c>
      <c r="E3617" s="269" t="e">
        <f>IF('Unit Types - Emission Rates'!#REF!="","",'Unit Types - Emission Rates'!#REF!)</f>
        <v>#REF!</v>
      </c>
      <c r="F3617" s="269" t="e">
        <f>IF('Unit Types - Emission Rates'!#REF!="","",'Unit Types - Emission Rates'!#REF!)</f>
        <v>#REF!</v>
      </c>
      <c r="G3617" s="261"/>
      <c r="H3617" s="262"/>
      <c r="I3617" s="259"/>
    </row>
    <row r="3618" spans="1:9" x14ac:dyDescent="0.2">
      <c r="A3618" s="265" t="s">
        <v>433</v>
      </c>
      <c r="B3618" s="269" t="e">
        <f>IF('Unit Types - Emission Rates'!#REF!=0,"",'Unit Types - Emission Rates'!#REF!)</f>
        <v>#REF!</v>
      </c>
      <c r="C3618" s="269" t="e">
        <f>IF('Unit Types - Emission Rates'!#REF!=0,"",'Unit Types - Emission Rates'!#REF!)</f>
        <v>#REF!</v>
      </c>
      <c r="D3618" s="269" t="e">
        <f>IF('Unit Types - Emission Rates'!#REF!=0,"",'Unit Types - Emission Rates'!#REF!)</f>
        <v>#REF!</v>
      </c>
      <c r="E3618" s="269" t="e">
        <f>IF('Unit Types - Emission Rates'!#REF!="","",'Unit Types - Emission Rates'!#REF!)</f>
        <v>#REF!</v>
      </c>
      <c r="F3618" s="269" t="e">
        <f>IF('Unit Types - Emission Rates'!#REF!="","",'Unit Types - Emission Rates'!#REF!)</f>
        <v>#REF!</v>
      </c>
      <c r="G3618" s="261"/>
      <c r="H3618" s="262"/>
      <c r="I3618" s="259"/>
    </row>
    <row r="3619" spans="1:9" x14ac:dyDescent="0.2">
      <c r="A3619" s="265" t="s">
        <v>433</v>
      </c>
      <c r="B3619" s="269" t="e">
        <f>IF('Unit Types - Emission Rates'!#REF!=0,"",'Unit Types - Emission Rates'!#REF!)</f>
        <v>#REF!</v>
      </c>
      <c r="C3619" s="269" t="e">
        <f>IF('Unit Types - Emission Rates'!#REF!=0,"",'Unit Types - Emission Rates'!#REF!)</f>
        <v>#REF!</v>
      </c>
      <c r="D3619" s="269" t="e">
        <f>IF('Unit Types - Emission Rates'!#REF!=0,"",'Unit Types - Emission Rates'!#REF!)</f>
        <v>#REF!</v>
      </c>
      <c r="E3619" s="269" t="e">
        <f>IF('Unit Types - Emission Rates'!#REF!="","",'Unit Types - Emission Rates'!#REF!)</f>
        <v>#REF!</v>
      </c>
      <c r="F3619" s="269" t="e">
        <f>IF('Unit Types - Emission Rates'!#REF!="","",'Unit Types - Emission Rates'!#REF!)</f>
        <v>#REF!</v>
      </c>
      <c r="G3619" s="261"/>
      <c r="H3619" s="262"/>
      <c r="I3619" s="259"/>
    </row>
    <row r="3620" spans="1:9" x14ac:dyDescent="0.2">
      <c r="A3620" s="265" t="s">
        <v>433</v>
      </c>
      <c r="B3620" s="269" t="e">
        <f>IF('Unit Types - Emission Rates'!#REF!=0,"",'Unit Types - Emission Rates'!#REF!)</f>
        <v>#REF!</v>
      </c>
      <c r="C3620" s="269" t="e">
        <f>IF('Unit Types - Emission Rates'!#REF!=0,"",'Unit Types - Emission Rates'!#REF!)</f>
        <v>#REF!</v>
      </c>
      <c r="D3620" s="269" t="e">
        <f>IF('Unit Types - Emission Rates'!#REF!=0,"",'Unit Types - Emission Rates'!#REF!)</f>
        <v>#REF!</v>
      </c>
      <c r="E3620" s="269" t="e">
        <f>IF('Unit Types - Emission Rates'!#REF!="","",'Unit Types - Emission Rates'!#REF!)</f>
        <v>#REF!</v>
      </c>
      <c r="F3620" s="269" t="e">
        <f>IF('Unit Types - Emission Rates'!#REF!="","",'Unit Types - Emission Rates'!#REF!)</f>
        <v>#REF!</v>
      </c>
      <c r="G3620" s="261"/>
      <c r="H3620" s="262"/>
      <c r="I3620" s="259"/>
    </row>
    <row r="3621" spans="1:9" x14ac:dyDescent="0.2">
      <c r="A3621" s="265" t="s">
        <v>433</v>
      </c>
      <c r="B3621" s="269" t="e">
        <f>IF('Unit Types - Emission Rates'!#REF!=0,"",'Unit Types - Emission Rates'!#REF!)</f>
        <v>#REF!</v>
      </c>
      <c r="C3621" s="269" t="e">
        <f>IF('Unit Types - Emission Rates'!#REF!=0,"",'Unit Types - Emission Rates'!#REF!)</f>
        <v>#REF!</v>
      </c>
      <c r="D3621" s="269" t="e">
        <f>IF('Unit Types - Emission Rates'!#REF!=0,"",'Unit Types - Emission Rates'!#REF!)</f>
        <v>#REF!</v>
      </c>
      <c r="E3621" s="269" t="e">
        <f>IF('Unit Types - Emission Rates'!#REF!="","",'Unit Types - Emission Rates'!#REF!)</f>
        <v>#REF!</v>
      </c>
      <c r="F3621" s="269" t="e">
        <f>IF('Unit Types - Emission Rates'!#REF!="","",'Unit Types - Emission Rates'!#REF!)</f>
        <v>#REF!</v>
      </c>
      <c r="G3621" s="261"/>
      <c r="H3621" s="262"/>
      <c r="I3621" s="259"/>
    </row>
    <row r="3622" spans="1:9" x14ac:dyDescent="0.2">
      <c r="A3622" s="265" t="s">
        <v>433</v>
      </c>
      <c r="B3622" s="269" t="e">
        <f>IF('Unit Types - Emission Rates'!#REF!=0,"",'Unit Types - Emission Rates'!#REF!)</f>
        <v>#REF!</v>
      </c>
      <c r="C3622" s="269" t="e">
        <f>IF('Unit Types - Emission Rates'!#REF!=0,"",'Unit Types - Emission Rates'!#REF!)</f>
        <v>#REF!</v>
      </c>
      <c r="D3622" s="269" t="e">
        <f>IF('Unit Types - Emission Rates'!#REF!=0,"",'Unit Types - Emission Rates'!#REF!)</f>
        <v>#REF!</v>
      </c>
      <c r="E3622" s="269" t="e">
        <f>IF('Unit Types - Emission Rates'!#REF!="","",'Unit Types - Emission Rates'!#REF!)</f>
        <v>#REF!</v>
      </c>
      <c r="F3622" s="269" t="e">
        <f>IF('Unit Types - Emission Rates'!#REF!="","",'Unit Types - Emission Rates'!#REF!)</f>
        <v>#REF!</v>
      </c>
      <c r="G3622" s="261"/>
      <c r="H3622" s="262"/>
      <c r="I3622" s="259"/>
    </row>
    <row r="3623" spans="1:9" x14ac:dyDescent="0.2">
      <c r="A3623" s="265" t="s">
        <v>433</v>
      </c>
      <c r="B3623" s="269" t="e">
        <f>IF('Unit Types - Emission Rates'!#REF!=0,"",'Unit Types - Emission Rates'!#REF!)</f>
        <v>#REF!</v>
      </c>
      <c r="C3623" s="269" t="e">
        <f>IF('Unit Types - Emission Rates'!#REF!=0,"",'Unit Types - Emission Rates'!#REF!)</f>
        <v>#REF!</v>
      </c>
      <c r="D3623" s="269" t="e">
        <f>IF('Unit Types - Emission Rates'!#REF!=0,"",'Unit Types - Emission Rates'!#REF!)</f>
        <v>#REF!</v>
      </c>
      <c r="E3623" s="269" t="e">
        <f>IF('Unit Types - Emission Rates'!#REF!="","",'Unit Types - Emission Rates'!#REF!)</f>
        <v>#REF!</v>
      </c>
      <c r="F3623" s="269" t="e">
        <f>IF('Unit Types - Emission Rates'!#REF!="","",'Unit Types - Emission Rates'!#REF!)</f>
        <v>#REF!</v>
      </c>
      <c r="G3623" s="261"/>
      <c r="H3623" s="262"/>
      <c r="I3623" s="259"/>
    </row>
    <row r="3624" spans="1:9" x14ac:dyDescent="0.2">
      <c r="A3624" s="265" t="s">
        <v>433</v>
      </c>
      <c r="B3624" s="269" t="e">
        <f>IF('Unit Types - Emission Rates'!#REF!=0,"",'Unit Types - Emission Rates'!#REF!)</f>
        <v>#REF!</v>
      </c>
      <c r="C3624" s="269" t="e">
        <f>IF('Unit Types - Emission Rates'!#REF!=0,"",'Unit Types - Emission Rates'!#REF!)</f>
        <v>#REF!</v>
      </c>
      <c r="D3624" s="269" t="e">
        <f>IF('Unit Types - Emission Rates'!#REF!=0,"",'Unit Types - Emission Rates'!#REF!)</f>
        <v>#REF!</v>
      </c>
      <c r="E3624" s="269" t="e">
        <f>IF('Unit Types - Emission Rates'!#REF!="","",'Unit Types - Emission Rates'!#REF!)</f>
        <v>#REF!</v>
      </c>
      <c r="F3624" s="269" t="e">
        <f>IF('Unit Types - Emission Rates'!#REF!="","",'Unit Types - Emission Rates'!#REF!)</f>
        <v>#REF!</v>
      </c>
      <c r="G3624" s="261"/>
      <c r="H3624" s="262"/>
      <c r="I3624" s="259"/>
    </row>
    <row r="3625" spans="1:9" x14ac:dyDescent="0.2">
      <c r="A3625" s="265" t="s">
        <v>433</v>
      </c>
      <c r="B3625" s="269" t="e">
        <f>IF('Unit Types - Emission Rates'!#REF!=0,"",'Unit Types - Emission Rates'!#REF!)</f>
        <v>#REF!</v>
      </c>
      <c r="C3625" s="269" t="e">
        <f>IF('Unit Types - Emission Rates'!#REF!=0,"",'Unit Types - Emission Rates'!#REF!)</f>
        <v>#REF!</v>
      </c>
      <c r="D3625" s="269" t="e">
        <f>IF('Unit Types - Emission Rates'!#REF!=0,"",'Unit Types - Emission Rates'!#REF!)</f>
        <v>#REF!</v>
      </c>
      <c r="E3625" s="269" t="e">
        <f>IF('Unit Types - Emission Rates'!#REF!="","",'Unit Types - Emission Rates'!#REF!)</f>
        <v>#REF!</v>
      </c>
      <c r="F3625" s="269" t="e">
        <f>IF('Unit Types - Emission Rates'!#REF!="","",'Unit Types - Emission Rates'!#REF!)</f>
        <v>#REF!</v>
      </c>
      <c r="G3625" s="261"/>
      <c r="H3625" s="262"/>
      <c r="I3625" s="259"/>
    </row>
    <row r="3626" spans="1:9" x14ac:dyDescent="0.2">
      <c r="A3626" s="265" t="s">
        <v>433</v>
      </c>
      <c r="B3626" s="269" t="e">
        <f>IF('Unit Types - Emission Rates'!#REF!=0,"",'Unit Types - Emission Rates'!#REF!)</f>
        <v>#REF!</v>
      </c>
      <c r="C3626" s="269" t="e">
        <f>IF('Unit Types - Emission Rates'!#REF!=0,"",'Unit Types - Emission Rates'!#REF!)</f>
        <v>#REF!</v>
      </c>
      <c r="D3626" s="269" t="e">
        <f>IF('Unit Types - Emission Rates'!#REF!=0,"",'Unit Types - Emission Rates'!#REF!)</f>
        <v>#REF!</v>
      </c>
      <c r="E3626" s="269" t="e">
        <f>IF('Unit Types - Emission Rates'!#REF!="","",'Unit Types - Emission Rates'!#REF!)</f>
        <v>#REF!</v>
      </c>
      <c r="F3626" s="269" t="e">
        <f>IF('Unit Types - Emission Rates'!#REF!="","",'Unit Types - Emission Rates'!#REF!)</f>
        <v>#REF!</v>
      </c>
      <c r="G3626" s="261"/>
      <c r="H3626" s="262"/>
      <c r="I3626" s="259"/>
    </row>
    <row r="3627" spans="1:9" x14ac:dyDescent="0.2">
      <c r="A3627" s="265" t="s">
        <v>433</v>
      </c>
      <c r="B3627" s="269" t="e">
        <f>IF('Unit Types - Emission Rates'!#REF!=0,"",'Unit Types - Emission Rates'!#REF!)</f>
        <v>#REF!</v>
      </c>
      <c r="C3627" s="269" t="e">
        <f>IF('Unit Types - Emission Rates'!#REF!=0,"",'Unit Types - Emission Rates'!#REF!)</f>
        <v>#REF!</v>
      </c>
      <c r="D3627" s="269" t="e">
        <f>IF('Unit Types - Emission Rates'!#REF!=0,"",'Unit Types - Emission Rates'!#REF!)</f>
        <v>#REF!</v>
      </c>
      <c r="E3627" s="269" t="e">
        <f>IF('Unit Types - Emission Rates'!#REF!="","",'Unit Types - Emission Rates'!#REF!)</f>
        <v>#REF!</v>
      </c>
      <c r="F3627" s="269" t="e">
        <f>IF('Unit Types - Emission Rates'!#REF!="","",'Unit Types - Emission Rates'!#REF!)</f>
        <v>#REF!</v>
      </c>
      <c r="G3627" s="261"/>
      <c r="H3627" s="262"/>
      <c r="I3627" s="259"/>
    </row>
    <row r="3628" spans="1:9" x14ac:dyDescent="0.2">
      <c r="A3628" s="265" t="s">
        <v>433</v>
      </c>
      <c r="B3628" s="269" t="e">
        <f>IF('Unit Types - Emission Rates'!#REF!=0,"",'Unit Types - Emission Rates'!#REF!)</f>
        <v>#REF!</v>
      </c>
      <c r="C3628" s="269" t="e">
        <f>IF('Unit Types - Emission Rates'!#REF!=0,"",'Unit Types - Emission Rates'!#REF!)</f>
        <v>#REF!</v>
      </c>
      <c r="D3628" s="269" t="e">
        <f>IF('Unit Types - Emission Rates'!#REF!=0,"",'Unit Types - Emission Rates'!#REF!)</f>
        <v>#REF!</v>
      </c>
      <c r="E3628" s="269" t="e">
        <f>IF('Unit Types - Emission Rates'!#REF!="","",'Unit Types - Emission Rates'!#REF!)</f>
        <v>#REF!</v>
      </c>
      <c r="F3628" s="269" t="e">
        <f>IF('Unit Types - Emission Rates'!#REF!="","",'Unit Types - Emission Rates'!#REF!)</f>
        <v>#REF!</v>
      </c>
      <c r="G3628" s="261"/>
      <c r="H3628" s="262"/>
      <c r="I3628" s="259"/>
    </row>
    <row r="3629" spans="1:9" x14ac:dyDescent="0.2">
      <c r="A3629" s="265" t="s">
        <v>433</v>
      </c>
      <c r="B3629" s="269" t="e">
        <f>IF('Unit Types - Emission Rates'!#REF!=0,"",'Unit Types - Emission Rates'!#REF!)</f>
        <v>#REF!</v>
      </c>
      <c r="C3629" s="269" t="e">
        <f>IF('Unit Types - Emission Rates'!#REF!=0,"",'Unit Types - Emission Rates'!#REF!)</f>
        <v>#REF!</v>
      </c>
      <c r="D3629" s="269" t="e">
        <f>IF('Unit Types - Emission Rates'!#REF!=0,"",'Unit Types - Emission Rates'!#REF!)</f>
        <v>#REF!</v>
      </c>
      <c r="E3629" s="269" t="e">
        <f>IF('Unit Types - Emission Rates'!#REF!="","",'Unit Types - Emission Rates'!#REF!)</f>
        <v>#REF!</v>
      </c>
      <c r="F3629" s="269" t="e">
        <f>IF('Unit Types - Emission Rates'!#REF!="","",'Unit Types - Emission Rates'!#REF!)</f>
        <v>#REF!</v>
      </c>
      <c r="G3629" s="261"/>
      <c r="H3629" s="262"/>
      <c r="I3629" s="259"/>
    </row>
    <row r="3630" spans="1:9" x14ac:dyDescent="0.2">
      <c r="A3630" s="265" t="s">
        <v>433</v>
      </c>
      <c r="B3630" s="269" t="e">
        <f>IF('Unit Types - Emission Rates'!#REF!=0,"",'Unit Types - Emission Rates'!#REF!)</f>
        <v>#REF!</v>
      </c>
      <c r="C3630" s="269" t="e">
        <f>IF('Unit Types - Emission Rates'!#REF!=0,"",'Unit Types - Emission Rates'!#REF!)</f>
        <v>#REF!</v>
      </c>
      <c r="D3630" s="269" t="e">
        <f>IF('Unit Types - Emission Rates'!#REF!=0,"",'Unit Types - Emission Rates'!#REF!)</f>
        <v>#REF!</v>
      </c>
      <c r="E3630" s="269" t="e">
        <f>IF('Unit Types - Emission Rates'!#REF!="","",'Unit Types - Emission Rates'!#REF!)</f>
        <v>#REF!</v>
      </c>
      <c r="F3630" s="269" t="e">
        <f>IF('Unit Types - Emission Rates'!#REF!="","",'Unit Types - Emission Rates'!#REF!)</f>
        <v>#REF!</v>
      </c>
      <c r="G3630" s="261"/>
      <c r="H3630" s="262"/>
      <c r="I3630" s="259"/>
    </row>
    <row r="3631" spans="1:9" x14ac:dyDescent="0.2">
      <c r="A3631" s="265" t="s">
        <v>433</v>
      </c>
      <c r="B3631" s="269" t="e">
        <f>IF('Unit Types - Emission Rates'!#REF!=0,"",'Unit Types - Emission Rates'!#REF!)</f>
        <v>#REF!</v>
      </c>
      <c r="C3631" s="269" t="e">
        <f>IF('Unit Types - Emission Rates'!#REF!=0,"",'Unit Types - Emission Rates'!#REF!)</f>
        <v>#REF!</v>
      </c>
      <c r="D3631" s="269" t="e">
        <f>IF('Unit Types - Emission Rates'!#REF!=0,"",'Unit Types - Emission Rates'!#REF!)</f>
        <v>#REF!</v>
      </c>
      <c r="E3631" s="269" t="e">
        <f>IF('Unit Types - Emission Rates'!#REF!="","",'Unit Types - Emission Rates'!#REF!)</f>
        <v>#REF!</v>
      </c>
      <c r="F3631" s="269" t="e">
        <f>IF('Unit Types - Emission Rates'!#REF!="","",'Unit Types - Emission Rates'!#REF!)</f>
        <v>#REF!</v>
      </c>
      <c r="G3631" s="261"/>
      <c r="H3631" s="262"/>
      <c r="I3631" s="259"/>
    </row>
    <row r="3632" spans="1:9" x14ac:dyDescent="0.2">
      <c r="A3632" s="265" t="s">
        <v>433</v>
      </c>
      <c r="B3632" s="269" t="e">
        <f>IF('Unit Types - Emission Rates'!#REF!=0,"",'Unit Types - Emission Rates'!#REF!)</f>
        <v>#REF!</v>
      </c>
      <c r="C3632" s="269" t="e">
        <f>IF('Unit Types - Emission Rates'!#REF!=0,"",'Unit Types - Emission Rates'!#REF!)</f>
        <v>#REF!</v>
      </c>
      <c r="D3632" s="269" t="e">
        <f>IF('Unit Types - Emission Rates'!#REF!=0,"",'Unit Types - Emission Rates'!#REF!)</f>
        <v>#REF!</v>
      </c>
      <c r="E3632" s="269" t="e">
        <f>IF('Unit Types - Emission Rates'!#REF!="","",'Unit Types - Emission Rates'!#REF!)</f>
        <v>#REF!</v>
      </c>
      <c r="F3632" s="269" t="e">
        <f>IF('Unit Types - Emission Rates'!#REF!="","",'Unit Types - Emission Rates'!#REF!)</f>
        <v>#REF!</v>
      </c>
      <c r="G3632" s="261"/>
      <c r="H3632" s="262"/>
      <c r="I3632" s="259"/>
    </row>
    <row r="3633" spans="1:9" x14ac:dyDescent="0.2">
      <c r="A3633" s="265" t="s">
        <v>433</v>
      </c>
      <c r="B3633" s="269" t="e">
        <f>IF('Unit Types - Emission Rates'!#REF!=0,"",'Unit Types - Emission Rates'!#REF!)</f>
        <v>#REF!</v>
      </c>
      <c r="C3633" s="269" t="e">
        <f>IF('Unit Types - Emission Rates'!#REF!=0,"",'Unit Types - Emission Rates'!#REF!)</f>
        <v>#REF!</v>
      </c>
      <c r="D3633" s="269" t="e">
        <f>IF('Unit Types - Emission Rates'!#REF!=0,"",'Unit Types - Emission Rates'!#REF!)</f>
        <v>#REF!</v>
      </c>
      <c r="E3633" s="269" t="e">
        <f>IF('Unit Types - Emission Rates'!#REF!="","",'Unit Types - Emission Rates'!#REF!)</f>
        <v>#REF!</v>
      </c>
      <c r="F3633" s="269" t="e">
        <f>IF('Unit Types - Emission Rates'!#REF!="","",'Unit Types - Emission Rates'!#REF!)</f>
        <v>#REF!</v>
      </c>
      <c r="G3633" s="261"/>
      <c r="H3633" s="262"/>
      <c r="I3633" s="259"/>
    </row>
    <row r="3634" spans="1:9" x14ac:dyDescent="0.2">
      <c r="A3634" s="265" t="s">
        <v>433</v>
      </c>
      <c r="B3634" s="269" t="e">
        <f>IF('Unit Types - Emission Rates'!#REF!=0,"",'Unit Types - Emission Rates'!#REF!)</f>
        <v>#REF!</v>
      </c>
      <c r="C3634" s="269" t="e">
        <f>IF('Unit Types - Emission Rates'!#REF!=0,"",'Unit Types - Emission Rates'!#REF!)</f>
        <v>#REF!</v>
      </c>
      <c r="D3634" s="269" t="e">
        <f>IF('Unit Types - Emission Rates'!#REF!=0,"",'Unit Types - Emission Rates'!#REF!)</f>
        <v>#REF!</v>
      </c>
      <c r="E3634" s="269" t="e">
        <f>IF('Unit Types - Emission Rates'!#REF!="","",'Unit Types - Emission Rates'!#REF!)</f>
        <v>#REF!</v>
      </c>
      <c r="F3634" s="269" t="e">
        <f>IF('Unit Types - Emission Rates'!#REF!="","",'Unit Types - Emission Rates'!#REF!)</f>
        <v>#REF!</v>
      </c>
      <c r="G3634" s="261"/>
      <c r="H3634" s="262"/>
      <c r="I3634" s="259"/>
    </row>
    <row r="3635" spans="1:9" x14ac:dyDescent="0.2">
      <c r="A3635" s="265" t="s">
        <v>433</v>
      </c>
      <c r="B3635" s="269" t="e">
        <f>IF('Unit Types - Emission Rates'!#REF!=0,"",'Unit Types - Emission Rates'!#REF!)</f>
        <v>#REF!</v>
      </c>
      <c r="C3635" s="269" t="e">
        <f>IF('Unit Types - Emission Rates'!#REF!=0,"",'Unit Types - Emission Rates'!#REF!)</f>
        <v>#REF!</v>
      </c>
      <c r="D3635" s="269" t="e">
        <f>IF('Unit Types - Emission Rates'!#REF!=0,"",'Unit Types - Emission Rates'!#REF!)</f>
        <v>#REF!</v>
      </c>
      <c r="E3635" s="269" t="e">
        <f>IF('Unit Types - Emission Rates'!#REF!="","",'Unit Types - Emission Rates'!#REF!)</f>
        <v>#REF!</v>
      </c>
      <c r="F3635" s="269" t="e">
        <f>IF('Unit Types - Emission Rates'!#REF!="","",'Unit Types - Emission Rates'!#REF!)</f>
        <v>#REF!</v>
      </c>
      <c r="G3635" s="261"/>
      <c r="H3635" s="262"/>
      <c r="I3635" s="259"/>
    </row>
    <row r="3636" spans="1:9" x14ac:dyDescent="0.2">
      <c r="A3636" s="265" t="s">
        <v>433</v>
      </c>
      <c r="B3636" s="269" t="e">
        <f>IF('Unit Types - Emission Rates'!#REF!=0,"",'Unit Types - Emission Rates'!#REF!)</f>
        <v>#REF!</v>
      </c>
      <c r="C3636" s="269" t="e">
        <f>IF('Unit Types - Emission Rates'!#REF!=0,"",'Unit Types - Emission Rates'!#REF!)</f>
        <v>#REF!</v>
      </c>
      <c r="D3636" s="269" t="e">
        <f>IF('Unit Types - Emission Rates'!#REF!=0,"",'Unit Types - Emission Rates'!#REF!)</f>
        <v>#REF!</v>
      </c>
      <c r="E3636" s="269" t="e">
        <f>IF('Unit Types - Emission Rates'!#REF!="","",'Unit Types - Emission Rates'!#REF!)</f>
        <v>#REF!</v>
      </c>
      <c r="F3636" s="269" t="e">
        <f>IF('Unit Types - Emission Rates'!#REF!="","",'Unit Types - Emission Rates'!#REF!)</f>
        <v>#REF!</v>
      </c>
      <c r="G3636" s="261"/>
      <c r="H3636" s="262"/>
      <c r="I3636" s="259"/>
    </row>
    <row r="3637" spans="1:9" x14ac:dyDescent="0.2">
      <c r="A3637" s="265" t="s">
        <v>433</v>
      </c>
      <c r="B3637" s="269" t="e">
        <f>IF('Unit Types - Emission Rates'!#REF!=0,"",'Unit Types - Emission Rates'!#REF!)</f>
        <v>#REF!</v>
      </c>
      <c r="C3637" s="269" t="e">
        <f>IF('Unit Types - Emission Rates'!#REF!=0,"",'Unit Types - Emission Rates'!#REF!)</f>
        <v>#REF!</v>
      </c>
      <c r="D3637" s="269" t="e">
        <f>IF('Unit Types - Emission Rates'!#REF!=0,"",'Unit Types - Emission Rates'!#REF!)</f>
        <v>#REF!</v>
      </c>
      <c r="E3637" s="269" t="e">
        <f>IF('Unit Types - Emission Rates'!#REF!="","",'Unit Types - Emission Rates'!#REF!)</f>
        <v>#REF!</v>
      </c>
      <c r="F3637" s="269" t="e">
        <f>IF('Unit Types - Emission Rates'!#REF!="","",'Unit Types - Emission Rates'!#REF!)</f>
        <v>#REF!</v>
      </c>
      <c r="G3637" s="261"/>
      <c r="H3637" s="262"/>
      <c r="I3637" s="259"/>
    </row>
    <row r="3638" spans="1:9" x14ac:dyDescent="0.2">
      <c r="A3638" s="265" t="s">
        <v>433</v>
      </c>
      <c r="B3638" s="269" t="e">
        <f>IF('Unit Types - Emission Rates'!#REF!=0,"",'Unit Types - Emission Rates'!#REF!)</f>
        <v>#REF!</v>
      </c>
      <c r="C3638" s="269" t="e">
        <f>IF('Unit Types - Emission Rates'!#REF!=0,"",'Unit Types - Emission Rates'!#REF!)</f>
        <v>#REF!</v>
      </c>
      <c r="D3638" s="269" t="e">
        <f>IF('Unit Types - Emission Rates'!#REF!=0,"",'Unit Types - Emission Rates'!#REF!)</f>
        <v>#REF!</v>
      </c>
      <c r="E3638" s="269" t="e">
        <f>IF('Unit Types - Emission Rates'!#REF!="","",'Unit Types - Emission Rates'!#REF!)</f>
        <v>#REF!</v>
      </c>
      <c r="F3638" s="269" t="e">
        <f>IF('Unit Types - Emission Rates'!#REF!="","",'Unit Types - Emission Rates'!#REF!)</f>
        <v>#REF!</v>
      </c>
      <c r="G3638" s="261"/>
      <c r="H3638" s="262"/>
      <c r="I3638" s="259"/>
    </row>
    <row r="3639" spans="1:9" x14ac:dyDescent="0.2">
      <c r="A3639" s="265" t="s">
        <v>433</v>
      </c>
      <c r="B3639" s="269" t="e">
        <f>IF('Unit Types - Emission Rates'!#REF!=0,"",'Unit Types - Emission Rates'!#REF!)</f>
        <v>#REF!</v>
      </c>
      <c r="C3639" s="269" t="e">
        <f>IF('Unit Types - Emission Rates'!#REF!=0,"",'Unit Types - Emission Rates'!#REF!)</f>
        <v>#REF!</v>
      </c>
      <c r="D3639" s="269" t="e">
        <f>IF('Unit Types - Emission Rates'!#REF!=0,"",'Unit Types - Emission Rates'!#REF!)</f>
        <v>#REF!</v>
      </c>
      <c r="E3639" s="269" t="e">
        <f>IF('Unit Types - Emission Rates'!#REF!="","",'Unit Types - Emission Rates'!#REF!)</f>
        <v>#REF!</v>
      </c>
      <c r="F3639" s="269" t="e">
        <f>IF('Unit Types - Emission Rates'!#REF!="","",'Unit Types - Emission Rates'!#REF!)</f>
        <v>#REF!</v>
      </c>
      <c r="G3639" s="261"/>
      <c r="H3639" s="262"/>
      <c r="I3639" s="259"/>
    </row>
    <row r="3640" spans="1:9" x14ac:dyDescent="0.2">
      <c r="A3640" s="265" t="s">
        <v>433</v>
      </c>
      <c r="B3640" s="269" t="e">
        <f>IF('Unit Types - Emission Rates'!#REF!=0,"",'Unit Types - Emission Rates'!#REF!)</f>
        <v>#REF!</v>
      </c>
      <c r="C3640" s="269" t="e">
        <f>IF('Unit Types - Emission Rates'!#REF!=0,"",'Unit Types - Emission Rates'!#REF!)</f>
        <v>#REF!</v>
      </c>
      <c r="D3640" s="269" t="e">
        <f>IF('Unit Types - Emission Rates'!#REF!=0,"",'Unit Types - Emission Rates'!#REF!)</f>
        <v>#REF!</v>
      </c>
      <c r="E3640" s="269" t="e">
        <f>IF('Unit Types - Emission Rates'!#REF!="","",'Unit Types - Emission Rates'!#REF!)</f>
        <v>#REF!</v>
      </c>
      <c r="F3640" s="269" t="e">
        <f>IF('Unit Types - Emission Rates'!#REF!="","",'Unit Types - Emission Rates'!#REF!)</f>
        <v>#REF!</v>
      </c>
      <c r="G3640" s="261"/>
      <c r="H3640" s="262"/>
      <c r="I3640" s="259"/>
    </row>
    <row r="3641" spans="1:9" x14ac:dyDescent="0.2">
      <c r="A3641" s="265" t="s">
        <v>433</v>
      </c>
      <c r="B3641" s="269" t="e">
        <f>IF('Unit Types - Emission Rates'!#REF!=0,"",'Unit Types - Emission Rates'!#REF!)</f>
        <v>#REF!</v>
      </c>
      <c r="C3641" s="269" t="e">
        <f>IF('Unit Types - Emission Rates'!#REF!=0,"",'Unit Types - Emission Rates'!#REF!)</f>
        <v>#REF!</v>
      </c>
      <c r="D3641" s="269" t="e">
        <f>IF('Unit Types - Emission Rates'!#REF!=0,"",'Unit Types - Emission Rates'!#REF!)</f>
        <v>#REF!</v>
      </c>
      <c r="E3641" s="269" t="e">
        <f>IF('Unit Types - Emission Rates'!#REF!="","",'Unit Types - Emission Rates'!#REF!)</f>
        <v>#REF!</v>
      </c>
      <c r="F3641" s="269" t="e">
        <f>IF('Unit Types - Emission Rates'!#REF!="","",'Unit Types - Emission Rates'!#REF!)</f>
        <v>#REF!</v>
      </c>
      <c r="G3641" s="261"/>
      <c r="H3641" s="262"/>
      <c r="I3641" s="259"/>
    </row>
    <row r="3642" spans="1:9" x14ac:dyDescent="0.2">
      <c r="A3642" s="265" t="s">
        <v>433</v>
      </c>
      <c r="B3642" s="269" t="e">
        <f>IF('Unit Types - Emission Rates'!#REF!=0,"",'Unit Types - Emission Rates'!#REF!)</f>
        <v>#REF!</v>
      </c>
      <c r="C3642" s="269" t="e">
        <f>IF('Unit Types - Emission Rates'!#REF!=0,"",'Unit Types - Emission Rates'!#REF!)</f>
        <v>#REF!</v>
      </c>
      <c r="D3642" s="269" t="e">
        <f>IF('Unit Types - Emission Rates'!#REF!=0,"",'Unit Types - Emission Rates'!#REF!)</f>
        <v>#REF!</v>
      </c>
      <c r="E3642" s="269" t="e">
        <f>IF('Unit Types - Emission Rates'!#REF!="","",'Unit Types - Emission Rates'!#REF!)</f>
        <v>#REF!</v>
      </c>
      <c r="F3642" s="269" t="e">
        <f>IF('Unit Types - Emission Rates'!#REF!="","",'Unit Types - Emission Rates'!#REF!)</f>
        <v>#REF!</v>
      </c>
      <c r="G3642" s="261"/>
      <c r="H3642" s="262"/>
      <c r="I3642" s="259"/>
    </row>
    <row r="3643" spans="1:9" x14ac:dyDescent="0.2">
      <c r="A3643" s="265" t="s">
        <v>433</v>
      </c>
      <c r="B3643" s="269" t="e">
        <f>IF('Unit Types - Emission Rates'!#REF!=0,"",'Unit Types - Emission Rates'!#REF!)</f>
        <v>#REF!</v>
      </c>
      <c r="C3643" s="269" t="e">
        <f>IF('Unit Types - Emission Rates'!#REF!=0,"",'Unit Types - Emission Rates'!#REF!)</f>
        <v>#REF!</v>
      </c>
      <c r="D3643" s="269" t="e">
        <f>IF('Unit Types - Emission Rates'!#REF!=0,"",'Unit Types - Emission Rates'!#REF!)</f>
        <v>#REF!</v>
      </c>
      <c r="E3643" s="269" t="e">
        <f>IF('Unit Types - Emission Rates'!#REF!="","",'Unit Types - Emission Rates'!#REF!)</f>
        <v>#REF!</v>
      </c>
      <c r="F3643" s="269" t="e">
        <f>IF('Unit Types - Emission Rates'!#REF!="","",'Unit Types - Emission Rates'!#REF!)</f>
        <v>#REF!</v>
      </c>
      <c r="G3643" s="261"/>
      <c r="H3643" s="262"/>
      <c r="I3643" s="259"/>
    </row>
    <row r="3644" spans="1:9" x14ac:dyDescent="0.2">
      <c r="A3644" s="265" t="s">
        <v>433</v>
      </c>
      <c r="B3644" s="269" t="e">
        <f>IF('Unit Types - Emission Rates'!#REF!=0,"",'Unit Types - Emission Rates'!#REF!)</f>
        <v>#REF!</v>
      </c>
      <c r="C3644" s="269" t="e">
        <f>IF('Unit Types - Emission Rates'!#REF!=0,"",'Unit Types - Emission Rates'!#REF!)</f>
        <v>#REF!</v>
      </c>
      <c r="D3644" s="269" t="e">
        <f>IF('Unit Types - Emission Rates'!#REF!=0,"",'Unit Types - Emission Rates'!#REF!)</f>
        <v>#REF!</v>
      </c>
      <c r="E3644" s="269" t="e">
        <f>IF('Unit Types - Emission Rates'!#REF!="","",'Unit Types - Emission Rates'!#REF!)</f>
        <v>#REF!</v>
      </c>
      <c r="F3644" s="269" t="e">
        <f>IF('Unit Types - Emission Rates'!#REF!="","",'Unit Types - Emission Rates'!#REF!)</f>
        <v>#REF!</v>
      </c>
      <c r="G3644" s="261"/>
      <c r="H3644" s="262"/>
      <c r="I3644" s="259"/>
    </row>
    <row r="3645" spans="1:9" x14ac:dyDescent="0.2">
      <c r="A3645" s="265" t="s">
        <v>433</v>
      </c>
      <c r="B3645" s="269" t="e">
        <f>IF('Unit Types - Emission Rates'!#REF!=0,"",'Unit Types - Emission Rates'!#REF!)</f>
        <v>#REF!</v>
      </c>
      <c r="C3645" s="269" t="e">
        <f>IF('Unit Types - Emission Rates'!#REF!=0,"",'Unit Types - Emission Rates'!#REF!)</f>
        <v>#REF!</v>
      </c>
      <c r="D3645" s="269" t="e">
        <f>IF('Unit Types - Emission Rates'!#REF!=0,"",'Unit Types - Emission Rates'!#REF!)</f>
        <v>#REF!</v>
      </c>
      <c r="E3645" s="269" t="e">
        <f>IF('Unit Types - Emission Rates'!#REF!="","",'Unit Types - Emission Rates'!#REF!)</f>
        <v>#REF!</v>
      </c>
      <c r="F3645" s="269" t="e">
        <f>IF('Unit Types - Emission Rates'!#REF!="","",'Unit Types - Emission Rates'!#REF!)</f>
        <v>#REF!</v>
      </c>
      <c r="G3645" s="261"/>
      <c r="H3645" s="262"/>
      <c r="I3645" s="259"/>
    </row>
    <row r="3646" spans="1:9" x14ac:dyDescent="0.2">
      <c r="A3646" s="265" t="s">
        <v>433</v>
      </c>
      <c r="B3646" s="269" t="e">
        <f>IF('Unit Types - Emission Rates'!#REF!=0,"",'Unit Types - Emission Rates'!#REF!)</f>
        <v>#REF!</v>
      </c>
      <c r="C3646" s="269" t="e">
        <f>IF('Unit Types - Emission Rates'!#REF!=0,"",'Unit Types - Emission Rates'!#REF!)</f>
        <v>#REF!</v>
      </c>
      <c r="D3646" s="269" t="e">
        <f>IF('Unit Types - Emission Rates'!#REF!=0,"",'Unit Types - Emission Rates'!#REF!)</f>
        <v>#REF!</v>
      </c>
      <c r="E3646" s="269" t="e">
        <f>IF('Unit Types - Emission Rates'!#REF!="","",'Unit Types - Emission Rates'!#REF!)</f>
        <v>#REF!</v>
      </c>
      <c r="F3646" s="269" t="e">
        <f>IF('Unit Types - Emission Rates'!#REF!="","",'Unit Types - Emission Rates'!#REF!)</f>
        <v>#REF!</v>
      </c>
      <c r="G3646" s="261"/>
      <c r="H3646" s="262"/>
      <c r="I3646" s="259"/>
    </row>
    <row r="3647" spans="1:9" x14ac:dyDescent="0.2">
      <c r="A3647" s="265" t="s">
        <v>433</v>
      </c>
      <c r="B3647" s="269" t="e">
        <f>IF('Unit Types - Emission Rates'!#REF!=0,"",'Unit Types - Emission Rates'!#REF!)</f>
        <v>#REF!</v>
      </c>
      <c r="C3647" s="269" t="e">
        <f>IF('Unit Types - Emission Rates'!#REF!=0,"",'Unit Types - Emission Rates'!#REF!)</f>
        <v>#REF!</v>
      </c>
      <c r="D3647" s="269" t="e">
        <f>IF('Unit Types - Emission Rates'!#REF!=0,"",'Unit Types - Emission Rates'!#REF!)</f>
        <v>#REF!</v>
      </c>
      <c r="E3647" s="269" t="e">
        <f>IF('Unit Types - Emission Rates'!#REF!="","",'Unit Types - Emission Rates'!#REF!)</f>
        <v>#REF!</v>
      </c>
      <c r="F3647" s="269" t="e">
        <f>IF('Unit Types - Emission Rates'!#REF!="","",'Unit Types - Emission Rates'!#REF!)</f>
        <v>#REF!</v>
      </c>
      <c r="G3647" s="261"/>
      <c r="H3647" s="262"/>
      <c r="I3647" s="259"/>
    </row>
    <row r="3648" spans="1:9" x14ac:dyDescent="0.2">
      <c r="A3648" s="265" t="s">
        <v>433</v>
      </c>
      <c r="B3648" s="269" t="e">
        <f>IF('Unit Types - Emission Rates'!#REF!=0,"",'Unit Types - Emission Rates'!#REF!)</f>
        <v>#REF!</v>
      </c>
      <c r="C3648" s="269" t="e">
        <f>IF('Unit Types - Emission Rates'!#REF!=0,"",'Unit Types - Emission Rates'!#REF!)</f>
        <v>#REF!</v>
      </c>
      <c r="D3648" s="269" t="e">
        <f>IF('Unit Types - Emission Rates'!#REF!=0,"",'Unit Types - Emission Rates'!#REF!)</f>
        <v>#REF!</v>
      </c>
      <c r="E3648" s="269" t="e">
        <f>IF('Unit Types - Emission Rates'!#REF!="","",'Unit Types - Emission Rates'!#REF!)</f>
        <v>#REF!</v>
      </c>
      <c r="F3648" s="269" t="e">
        <f>IF('Unit Types - Emission Rates'!#REF!="","",'Unit Types - Emission Rates'!#REF!)</f>
        <v>#REF!</v>
      </c>
      <c r="G3648" s="261"/>
      <c r="H3648" s="262"/>
      <c r="I3648" s="259"/>
    </row>
    <row r="3649" spans="1:9" x14ac:dyDescent="0.2">
      <c r="A3649" s="265" t="s">
        <v>433</v>
      </c>
      <c r="B3649" s="269" t="e">
        <f>IF('Unit Types - Emission Rates'!#REF!=0,"",'Unit Types - Emission Rates'!#REF!)</f>
        <v>#REF!</v>
      </c>
      <c r="C3649" s="269" t="e">
        <f>IF('Unit Types - Emission Rates'!#REF!=0,"",'Unit Types - Emission Rates'!#REF!)</f>
        <v>#REF!</v>
      </c>
      <c r="D3649" s="269" t="e">
        <f>IF('Unit Types - Emission Rates'!#REF!=0,"",'Unit Types - Emission Rates'!#REF!)</f>
        <v>#REF!</v>
      </c>
      <c r="E3649" s="269" t="e">
        <f>IF('Unit Types - Emission Rates'!#REF!="","",'Unit Types - Emission Rates'!#REF!)</f>
        <v>#REF!</v>
      </c>
      <c r="F3649" s="269" t="e">
        <f>IF('Unit Types - Emission Rates'!#REF!="","",'Unit Types - Emission Rates'!#REF!)</f>
        <v>#REF!</v>
      </c>
      <c r="G3649" s="261"/>
      <c r="H3649" s="262"/>
      <c r="I3649" s="259"/>
    </row>
    <row r="3650" spans="1:9" x14ac:dyDescent="0.2">
      <c r="A3650" s="265" t="s">
        <v>433</v>
      </c>
      <c r="B3650" s="269" t="e">
        <f>IF('Unit Types - Emission Rates'!#REF!=0,"",'Unit Types - Emission Rates'!#REF!)</f>
        <v>#REF!</v>
      </c>
      <c r="C3650" s="269" t="e">
        <f>IF('Unit Types - Emission Rates'!#REF!=0,"",'Unit Types - Emission Rates'!#REF!)</f>
        <v>#REF!</v>
      </c>
      <c r="D3650" s="269" t="e">
        <f>IF('Unit Types - Emission Rates'!#REF!=0,"",'Unit Types - Emission Rates'!#REF!)</f>
        <v>#REF!</v>
      </c>
      <c r="E3650" s="269" t="e">
        <f>IF('Unit Types - Emission Rates'!#REF!="","",'Unit Types - Emission Rates'!#REF!)</f>
        <v>#REF!</v>
      </c>
      <c r="F3650" s="269" t="e">
        <f>IF('Unit Types - Emission Rates'!#REF!="","",'Unit Types - Emission Rates'!#REF!)</f>
        <v>#REF!</v>
      </c>
      <c r="G3650" s="261"/>
      <c r="H3650" s="262"/>
      <c r="I3650" s="259"/>
    </row>
    <row r="3651" spans="1:9" x14ac:dyDescent="0.2">
      <c r="A3651" s="265" t="s">
        <v>433</v>
      </c>
      <c r="B3651" s="269" t="e">
        <f>IF('Unit Types - Emission Rates'!#REF!=0,"",'Unit Types - Emission Rates'!#REF!)</f>
        <v>#REF!</v>
      </c>
      <c r="C3651" s="269" t="e">
        <f>IF('Unit Types - Emission Rates'!#REF!=0,"",'Unit Types - Emission Rates'!#REF!)</f>
        <v>#REF!</v>
      </c>
      <c r="D3651" s="269" t="e">
        <f>IF('Unit Types - Emission Rates'!#REF!=0,"",'Unit Types - Emission Rates'!#REF!)</f>
        <v>#REF!</v>
      </c>
      <c r="E3651" s="269" t="e">
        <f>IF('Unit Types - Emission Rates'!#REF!="","",'Unit Types - Emission Rates'!#REF!)</f>
        <v>#REF!</v>
      </c>
      <c r="F3651" s="269" t="e">
        <f>IF('Unit Types - Emission Rates'!#REF!="","",'Unit Types - Emission Rates'!#REF!)</f>
        <v>#REF!</v>
      </c>
      <c r="G3651" s="261"/>
      <c r="H3651" s="262"/>
      <c r="I3651" s="259"/>
    </row>
    <row r="3652" spans="1:9" x14ac:dyDescent="0.2">
      <c r="A3652" s="265" t="s">
        <v>433</v>
      </c>
      <c r="B3652" s="269" t="e">
        <f>IF('Unit Types - Emission Rates'!#REF!=0,"",'Unit Types - Emission Rates'!#REF!)</f>
        <v>#REF!</v>
      </c>
      <c r="C3652" s="269" t="e">
        <f>IF('Unit Types - Emission Rates'!#REF!=0,"",'Unit Types - Emission Rates'!#REF!)</f>
        <v>#REF!</v>
      </c>
      <c r="D3652" s="269" t="e">
        <f>IF('Unit Types - Emission Rates'!#REF!=0,"",'Unit Types - Emission Rates'!#REF!)</f>
        <v>#REF!</v>
      </c>
      <c r="E3652" s="269" t="e">
        <f>IF('Unit Types - Emission Rates'!#REF!="","",'Unit Types - Emission Rates'!#REF!)</f>
        <v>#REF!</v>
      </c>
      <c r="F3652" s="269" t="e">
        <f>IF('Unit Types - Emission Rates'!#REF!="","",'Unit Types - Emission Rates'!#REF!)</f>
        <v>#REF!</v>
      </c>
      <c r="G3652" s="261"/>
      <c r="H3652" s="262"/>
      <c r="I3652" s="259"/>
    </row>
    <row r="3653" spans="1:9" x14ac:dyDescent="0.2">
      <c r="A3653" s="265" t="s">
        <v>433</v>
      </c>
      <c r="B3653" s="269" t="e">
        <f>IF('Unit Types - Emission Rates'!#REF!=0,"",'Unit Types - Emission Rates'!#REF!)</f>
        <v>#REF!</v>
      </c>
      <c r="C3653" s="269" t="e">
        <f>IF('Unit Types - Emission Rates'!#REF!=0,"",'Unit Types - Emission Rates'!#REF!)</f>
        <v>#REF!</v>
      </c>
      <c r="D3653" s="269" t="e">
        <f>IF('Unit Types - Emission Rates'!#REF!=0,"",'Unit Types - Emission Rates'!#REF!)</f>
        <v>#REF!</v>
      </c>
      <c r="E3653" s="269" t="e">
        <f>IF('Unit Types - Emission Rates'!#REF!="","",'Unit Types - Emission Rates'!#REF!)</f>
        <v>#REF!</v>
      </c>
      <c r="F3653" s="269" t="e">
        <f>IF('Unit Types - Emission Rates'!#REF!="","",'Unit Types - Emission Rates'!#REF!)</f>
        <v>#REF!</v>
      </c>
      <c r="G3653" s="261"/>
      <c r="H3653" s="262"/>
      <c r="I3653" s="259"/>
    </row>
    <row r="3654" spans="1:9" x14ac:dyDescent="0.2">
      <c r="A3654" s="265" t="s">
        <v>433</v>
      </c>
      <c r="B3654" s="269" t="e">
        <f>IF('Unit Types - Emission Rates'!#REF!=0,"",'Unit Types - Emission Rates'!#REF!)</f>
        <v>#REF!</v>
      </c>
      <c r="C3654" s="269" t="e">
        <f>IF('Unit Types - Emission Rates'!#REF!=0,"",'Unit Types - Emission Rates'!#REF!)</f>
        <v>#REF!</v>
      </c>
      <c r="D3654" s="269" t="e">
        <f>IF('Unit Types - Emission Rates'!#REF!=0,"",'Unit Types - Emission Rates'!#REF!)</f>
        <v>#REF!</v>
      </c>
      <c r="E3654" s="269" t="e">
        <f>IF('Unit Types - Emission Rates'!#REF!="","",'Unit Types - Emission Rates'!#REF!)</f>
        <v>#REF!</v>
      </c>
      <c r="F3654" s="269" t="e">
        <f>IF('Unit Types - Emission Rates'!#REF!="","",'Unit Types - Emission Rates'!#REF!)</f>
        <v>#REF!</v>
      </c>
      <c r="G3654" s="261"/>
      <c r="H3654" s="262"/>
      <c r="I3654" s="259"/>
    </row>
    <row r="3655" spans="1:9" x14ac:dyDescent="0.2">
      <c r="A3655" s="265" t="s">
        <v>433</v>
      </c>
      <c r="B3655" s="269" t="e">
        <f>IF('Unit Types - Emission Rates'!#REF!=0,"",'Unit Types - Emission Rates'!#REF!)</f>
        <v>#REF!</v>
      </c>
      <c r="C3655" s="269" t="e">
        <f>IF('Unit Types - Emission Rates'!#REF!=0,"",'Unit Types - Emission Rates'!#REF!)</f>
        <v>#REF!</v>
      </c>
      <c r="D3655" s="269" t="e">
        <f>IF('Unit Types - Emission Rates'!#REF!=0,"",'Unit Types - Emission Rates'!#REF!)</f>
        <v>#REF!</v>
      </c>
      <c r="E3655" s="269" t="e">
        <f>IF('Unit Types - Emission Rates'!#REF!="","",'Unit Types - Emission Rates'!#REF!)</f>
        <v>#REF!</v>
      </c>
      <c r="F3655" s="269" t="e">
        <f>IF('Unit Types - Emission Rates'!#REF!="","",'Unit Types - Emission Rates'!#REF!)</f>
        <v>#REF!</v>
      </c>
      <c r="G3655" s="261"/>
      <c r="H3655" s="262"/>
      <c r="I3655" s="259"/>
    </row>
    <row r="3656" spans="1:9" x14ac:dyDescent="0.2">
      <c r="A3656" s="265" t="s">
        <v>433</v>
      </c>
      <c r="B3656" s="269" t="e">
        <f>IF('Unit Types - Emission Rates'!#REF!=0,"",'Unit Types - Emission Rates'!#REF!)</f>
        <v>#REF!</v>
      </c>
      <c r="C3656" s="269" t="e">
        <f>IF('Unit Types - Emission Rates'!#REF!=0,"",'Unit Types - Emission Rates'!#REF!)</f>
        <v>#REF!</v>
      </c>
      <c r="D3656" s="269" t="e">
        <f>IF('Unit Types - Emission Rates'!#REF!=0,"",'Unit Types - Emission Rates'!#REF!)</f>
        <v>#REF!</v>
      </c>
      <c r="E3656" s="269" t="e">
        <f>IF('Unit Types - Emission Rates'!#REF!="","",'Unit Types - Emission Rates'!#REF!)</f>
        <v>#REF!</v>
      </c>
      <c r="F3656" s="269" t="e">
        <f>IF('Unit Types - Emission Rates'!#REF!="","",'Unit Types - Emission Rates'!#REF!)</f>
        <v>#REF!</v>
      </c>
      <c r="G3656" s="261"/>
      <c r="H3656" s="262"/>
      <c r="I3656" s="259"/>
    </row>
    <row r="3657" spans="1:9" x14ac:dyDescent="0.2">
      <c r="A3657" s="265" t="s">
        <v>433</v>
      </c>
      <c r="B3657" s="269" t="e">
        <f>IF('Unit Types - Emission Rates'!#REF!=0,"",'Unit Types - Emission Rates'!#REF!)</f>
        <v>#REF!</v>
      </c>
      <c r="C3657" s="269" t="e">
        <f>IF('Unit Types - Emission Rates'!#REF!=0,"",'Unit Types - Emission Rates'!#REF!)</f>
        <v>#REF!</v>
      </c>
      <c r="D3657" s="269" t="e">
        <f>IF('Unit Types - Emission Rates'!#REF!=0,"",'Unit Types - Emission Rates'!#REF!)</f>
        <v>#REF!</v>
      </c>
      <c r="E3657" s="269" t="e">
        <f>IF('Unit Types - Emission Rates'!#REF!="","",'Unit Types - Emission Rates'!#REF!)</f>
        <v>#REF!</v>
      </c>
      <c r="F3657" s="269" t="e">
        <f>IF('Unit Types - Emission Rates'!#REF!="","",'Unit Types - Emission Rates'!#REF!)</f>
        <v>#REF!</v>
      </c>
      <c r="G3657" s="261"/>
      <c r="H3657" s="262"/>
      <c r="I3657" s="259"/>
    </row>
    <row r="3658" spans="1:9" x14ac:dyDescent="0.2">
      <c r="A3658" s="265" t="s">
        <v>433</v>
      </c>
      <c r="B3658" s="269" t="e">
        <f>IF('Unit Types - Emission Rates'!#REF!=0,"",'Unit Types - Emission Rates'!#REF!)</f>
        <v>#REF!</v>
      </c>
      <c r="C3658" s="269" t="e">
        <f>IF('Unit Types - Emission Rates'!#REF!=0,"",'Unit Types - Emission Rates'!#REF!)</f>
        <v>#REF!</v>
      </c>
      <c r="D3658" s="269" t="e">
        <f>IF('Unit Types - Emission Rates'!#REF!=0,"",'Unit Types - Emission Rates'!#REF!)</f>
        <v>#REF!</v>
      </c>
      <c r="E3658" s="269" t="e">
        <f>IF('Unit Types - Emission Rates'!#REF!="","",'Unit Types - Emission Rates'!#REF!)</f>
        <v>#REF!</v>
      </c>
      <c r="F3658" s="269" t="e">
        <f>IF('Unit Types - Emission Rates'!#REF!="","",'Unit Types - Emission Rates'!#REF!)</f>
        <v>#REF!</v>
      </c>
      <c r="G3658" s="261"/>
      <c r="H3658" s="262"/>
      <c r="I3658" s="259"/>
    </row>
    <row r="3659" spans="1:9" x14ac:dyDescent="0.2">
      <c r="A3659" s="265" t="s">
        <v>433</v>
      </c>
      <c r="B3659" s="269" t="e">
        <f>IF('Unit Types - Emission Rates'!#REF!=0,"",'Unit Types - Emission Rates'!#REF!)</f>
        <v>#REF!</v>
      </c>
      <c r="C3659" s="269" t="e">
        <f>IF('Unit Types - Emission Rates'!#REF!=0,"",'Unit Types - Emission Rates'!#REF!)</f>
        <v>#REF!</v>
      </c>
      <c r="D3659" s="269" t="e">
        <f>IF('Unit Types - Emission Rates'!#REF!=0,"",'Unit Types - Emission Rates'!#REF!)</f>
        <v>#REF!</v>
      </c>
      <c r="E3659" s="269" t="e">
        <f>IF('Unit Types - Emission Rates'!#REF!="","",'Unit Types - Emission Rates'!#REF!)</f>
        <v>#REF!</v>
      </c>
      <c r="F3659" s="269" t="e">
        <f>IF('Unit Types - Emission Rates'!#REF!="","",'Unit Types - Emission Rates'!#REF!)</f>
        <v>#REF!</v>
      </c>
      <c r="G3659" s="261"/>
      <c r="H3659" s="262"/>
      <c r="I3659" s="259"/>
    </row>
    <row r="3660" spans="1:9" x14ac:dyDescent="0.2">
      <c r="A3660" s="265" t="s">
        <v>433</v>
      </c>
      <c r="B3660" s="269" t="e">
        <f>IF('Unit Types - Emission Rates'!#REF!=0,"",'Unit Types - Emission Rates'!#REF!)</f>
        <v>#REF!</v>
      </c>
      <c r="C3660" s="269" t="e">
        <f>IF('Unit Types - Emission Rates'!#REF!=0,"",'Unit Types - Emission Rates'!#REF!)</f>
        <v>#REF!</v>
      </c>
      <c r="D3660" s="269" t="e">
        <f>IF('Unit Types - Emission Rates'!#REF!=0,"",'Unit Types - Emission Rates'!#REF!)</f>
        <v>#REF!</v>
      </c>
      <c r="E3660" s="269" t="e">
        <f>IF('Unit Types - Emission Rates'!#REF!="","",'Unit Types - Emission Rates'!#REF!)</f>
        <v>#REF!</v>
      </c>
      <c r="F3660" s="269" t="e">
        <f>IF('Unit Types - Emission Rates'!#REF!="","",'Unit Types - Emission Rates'!#REF!)</f>
        <v>#REF!</v>
      </c>
      <c r="G3660" s="261"/>
      <c r="H3660" s="262"/>
      <c r="I3660" s="259"/>
    </row>
    <row r="3661" spans="1:9" x14ac:dyDescent="0.2">
      <c r="A3661" s="265" t="s">
        <v>433</v>
      </c>
      <c r="B3661" s="269" t="e">
        <f>IF('Unit Types - Emission Rates'!#REF!=0,"",'Unit Types - Emission Rates'!#REF!)</f>
        <v>#REF!</v>
      </c>
      <c r="C3661" s="269" t="e">
        <f>IF('Unit Types - Emission Rates'!#REF!=0,"",'Unit Types - Emission Rates'!#REF!)</f>
        <v>#REF!</v>
      </c>
      <c r="D3661" s="269" t="e">
        <f>IF('Unit Types - Emission Rates'!#REF!=0,"",'Unit Types - Emission Rates'!#REF!)</f>
        <v>#REF!</v>
      </c>
      <c r="E3661" s="269" t="e">
        <f>IF('Unit Types - Emission Rates'!#REF!="","",'Unit Types - Emission Rates'!#REF!)</f>
        <v>#REF!</v>
      </c>
      <c r="F3661" s="269" t="e">
        <f>IF('Unit Types - Emission Rates'!#REF!="","",'Unit Types - Emission Rates'!#REF!)</f>
        <v>#REF!</v>
      </c>
      <c r="G3661" s="261"/>
      <c r="H3661" s="262"/>
      <c r="I3661" s="259"/>
    </row>
    <row r="3662" spans="1:9" x14ac:dyDescent="0.2">
      <c r="A3662" s="265" t="s">
        <v>433</v>
      </c>
      <c r="B3662" s="269" t="e">
        <f>IF('Unit Types - Emission Rates'!#REF!=0,"",'Unit Types - Emission Rates'!#REF!)</f>
        <v>#REF!</v>
      </c>
      <c r="C3662" s="269" t="e">
        <f>IF('Unit Types - Emission Rates'!#REF!=0,"",'Unit Types - Emission Rates'!#REF!)</f>
        <v>#REF!</v>
      </c>
      <c r="D3662" s="269" t="e">
        <f>IF('Unit Types - Emission Rates'!#REF!=0,"",'Unit Types - Emission Rates'!#REF!)</f>
        <v>#REF!</v>
      </c>
      <c r="E3662" s="269" t="e">
        <f>IF('Unit Types - Emission Rates'!#REF!="","",'Unit Types - Emission Rates'!#REF!)</f>
        <v>#REF!</v>
      </c>
      <c r="F3662" s="269" t="e">
        <f>IF('Unit Types - Emission Rates'!#REF!="","",'Unit Types - Emission Rates'!#REF!)</f>
        <v>#REF!</v>
      </c>
      <c r="G3662" s="261"/>
      <c r="H3662" s="262"/>
      <c r="I3662" s="259"/>
    </row>
    <row r="3663" spans="1:9" x14ac:dyDescent="0.2">
      <c r="A3663" s="265" t="s">
        <v>433</v>
      </c>
      <c r="B3663" s="269" t="e">
        <f>IF('Unit Types - Emission Rates'!#REF!=0,"",'Unit Types - Emission Rates'!#REF!)</f>
        <v>#REF!</v>
      </c>
      <c r="C3663" s="269" t="e">
        <f>IF('Unit Types - Emission Rates'!#REF!=0,"",'Unit Types - Emission Rates'!#REF!)</f>
        <v>#REF!</v>
      </c>
      <c r="D3663" s="269" t="e">
        <f>IF('Unit Types - Emission Rates'!#REF!=0,"",'Unit Types - Emission Rates'!#REF!)</f>
        <v>#REF!</v>
      </c>
      <c r="E3663" s="269" t="e">
        <f>IF('Unit Types - Emission Rates'!#REF!="","",'Unit Types - Emission Rates'!#REF!)</f>
        <v>#REF!</v>
      </c>
      <c r="F3663" s="269" t="e">
        <f>IF('Unit Types - Emission Rates'!#REF!="","",'Unit Types - Emission Rates'!#REF!)</f>
        <v>#REF!</v>
      </c>
      <c r="G3663" s="261"/>
      <c r="H3663" s="262"/>
      <c r="I3663" s="259"/>
    </row>
    <row r="3664" spans="1:9" x14ac:dyDescent="0.2">
      <c r="A3664" s="265" t="s">
        <v>433</v>
      </c>
      <c r="B3664" s="269" t="e">
        <f>IF('Unit Types - Emission Rates'!#REF!=0,"",'Unit Types - Emission Rates'!#REF!)</f>
        <v>#REF!</v>
      </c>
      <c r="C3664" s="269" t="e">
        <f>IF('Unit Types - Emission Rates'!#REF!=0,"",'Unit Types - Emission Rates'!#REF!)</f>
        <v>#REF!</v>
      </c>
      <c r="D3664" s="269" t="e">
        <f>IF('Unit Types - Emission Rates'!#REF!=0,"",'Unit Types - Emission Rates'!#REF!)</f>
        <v>#REF!</v>
      </c>
      <c r="E3664" s="269" t="e">
        <f>IF('Unit Types - Emission Rates'!#REF!="","",'Unit Types - Emission Rates'!#REF!)</f>
        <v>#REF!</v>
      </c>
      <c r="F3664" s="269" t="e">
        <f>IF('Unit Types - Emission Rates'!#REF!="","",'Unit Types - Emission Rates'!#REF!)</f>
        <v>#REF!</v>
      </c>
      <c r="G3664" s="261"/>
      <c r="H3664" s="262"/>
      <c r="I3664" s="259"/>
    </row>
    <row r="3665" spans="1:9" x14ac:dyDescent="0.2">
      <c r="A3665" s="265" t="s">
        <v>433</v>
      </c>
      <c r="B3665" s="269" t="e">
        <f>IF('Unit Types - Emission Rates'!#REF!=0,"",'Unit Types - Emission Rates'!#REF!)</f>
        <v>#REF!</v>
      </c>
      <c r="C3665" s="269" t="e">
        <f>IF('Unit Types - Emission Rates'!#REF!=0,"",'Unit Types - Emission Rates'!#REF!)</f>
        <v>#REF!</v>
      </c>
      <c r="D3665" s="269" t="e">
        <f>IF('Unit Types - Emission Rates'!#REF!=0,"",'Unit Types - Emission Rates'!#REF!)</f>
        <v>#REF!</v>
      </c>
      <c r="E3665" s="269" t="e">
        <f>IF('Unit Types - Emission Rates'!#REF!="","",'Unit Types - Emission Rates'!#REF!)</f>
        <v>#REF!</v>
      </c>
      <c r="F3665" s="269" t="e">
        <f>IF('Unit Types - Emission Rates'!#REF!="","",'Unit Types - Emission Rates'!#REF!)</f>
        <v>#REF!</v>
      </c>
      <c r="G3665" s="261"/>
      <c r="H3665" s="262"/>
      <c r="I3665" s="259"/>
    </row>
    <row r="3666" spans="1:9" x14ac:dyDescent="0.2">
      <c r="A3666" s="265" t="s">
        <v>433</v>
      </c>
      <c r="B3666" s="269" t="e">
        <f>IF('Unit Types - Emission Rates'!#REF!=0,"",'Unit Types - Emission Rates'!#REF!)</f>
        <v>#REF!</v>
      </c>
      <c r="C3666" s="269" t="e">
        <f>IF('Unit Types - Emission Rates'!#REF!=0,"",'Unit Types - Emission Rates'!#REF!)</f>
        <v>#REF!</v>
      </c>
      <c r="D3666" s="269" t="e">
        <f>IF('Unit Types - Emission Rates'!#REF!=0,"",'Unit Types - Emission Rates'!#REF!)</f>
        <v>#REF!</v>
      </c>
      <c r="E3666" s="269" t="e">
        <f>IF('Unit Types - Emission Rates'!#REF!="","",'Unit Types - Emission Rates'!#REF!)</f>
        <v>#REF!</v>
      </c>
      <c r="F3666" s="269" t="e">
        <f>IF('Unit Types - Emission Rates'!#REF!="","",'Unit Types - Emission Rates'!#REF!)</f>
        <v>#REF!</v>
      </c>
      <c r="G3666" s="261"/>
      <c r="H3666" s="262"/>
      <c r="I3666" s="259"/>
    </row>
    <row r="3667" spans="1:9" x14ac:dyDescent="0.2">
      <c r="A3667" s="265" t="s">
        <v>433</v>
      </c>
      <c r="B3667" s="269" t="e">
        <f>IF('Unit Types - Emission Rates'!#REF!=0,"",'Unit Types - Emission Rates'!#REF!)</f>
        <v>#REF!</v>
      </c>
      <c r="C3667" s="269" t="e">
        <f>IF('Unit Types - Emission Rates'!#REF!=0,"",'Unit Types - Emission Rates'!#REF!)</f>
        <v>#REF!</v>
      </c>
      <c r="D3667" s="269" t="e">
        <f>IF('Unit Types - Emission Rates'!#REF!=0,"",'Unit Types - Emission Rates'!#REF!)</f>
        <v>#REF!</v>
      </c>
      <c r="E3667" s="269" t="e">
        <f>IF('Unit Types - Emission Rates'!#REF!="","",'Unit Types - Emission Rates'!#REF!)</f>
        <v>#REF!</v>
      </c>
      <c r="F3667" s="269" t="e">
        <f>IF('Unit Types - Emission Rates'!#REF!="","",'Unit Types - Emission Rates'!#REF!)</f>
        <v>#REF!</v>
      </c>
      <c r="G3667" s="261"/>
      <c r="H3667" s="262"/>
      <c r="I3667" s="259"/>
    </row>
    <row r="3668" spans="1:9" x14ac:dyDescent="0.2">
      <c r="A3668" s="265" t="s">
        <v>433</v>
      </c>
      <c r="B3668" s="269" t="e">
        <f>IF('Unit Types - Emission Rates'!#REF!=0,"",'Unit Types - Emission Rates'!#REF!)</f>
        <v>#REF!</v>
      </c>
      <c r="C3668" s="269" t="e">
        <f>IF('Unit Types - Emission Rates'!#REF!=0,"",'Unit Types - Emission Rates'!#REF!)</f>
        <v>#REF!</v>
      </c>
      <c r="D3668" s="269" t="e">
        <f>IF('Unit Types - Emission Rates'!#REF!=0,"",'Unit Types - Emission Rates'!#REF!)</f>
        <v>#REF!</v>
      </c>
      <c r="E3668" s="269" t="e">
        <f>IF('Unit Types - Emission Rates'!#REF!="","",'Unit Types - Emission Rates'!#REF!)</f>
        <v>#REF!</v>
      </c>
      <c r="F3668" s="269" t="e">
        <f>IF('Unit Types - Emission Rates'!#REF!="","",'Unit Types - Emission Rates'!#REF!)</f>
        <v>#REF!</v>
      </c>
      <c r="G3668" s="261"/>
      <c r="H3668" s="262"/>
      <c r="I3668" s="259"/>
    </row>
    <row r="3669" spans="1:9" x14ac:dyDescent="0.2">
      <c r="A3669" s="265" t="s">
        <v>433</v>
      </c>
      <c r="B3669" s="269" t="e">
        <f>IF('Unit Types - Emission Rates'!#REF!=0,"",'Unit Types - Emission Rates'!#REF!)</f>
        <v>#REF!</v>
      </c>
      <c r="C3669" s="269" t="e">
        <f>IF('Unit Types - Emission Rates'!#REF!=0,"",'Unit Types - Emission Rates'!#REF!)</f>
        <v>#REF!</v>
      </c>
      <c r="D3669" s="269" t="e">
        <f>IF('Unit Types - Emission Rates'!#REF!=0,"",'Unit Types - Emission Rates'!#REF!)</f>
        <v>#REF!</v>
      </c>
      <c r="E3669" s="269" t="e">
        <f>IF('Unit Types - Emission Rates'!#REF!="","",'Unit Types - Emission Rates'!#REF!)</f>
        <v>#REF!</v>
      </c>
      <c r="F3669" s="269" t="e">
        <f>IF('Unit Types - Emission Rates'!#REF!="","",'Unit Types - Emission Rates'!#REF!)</f>
        <v>#REF!</v>
      </c>
      <c r="G3669" s="261"/>
      <c r="H3669" s="262"/>
      <c r="I3669" s="259"/>
    </row>
    <row r="3670" spans="1:9" x14ac:dyDescent="0.2">
      <c r="A3670" s="265" t="s">
        <v>433</v>
      </c>
      <c r="B3670" s="269" t="e">
        <f>IF('Unit Types - Emission Rates'!#REF!=0,"",'Unit Types - Emission Rates'!#REF!)</f>
        <v>#REF!</v>
      </c>
      <c r="C3670" s="269" t="e">
        <f>IF('Unit Types - Emission Rates'!#REF!=0,"",'Unit Types - Emission Rates'!#REF!)</f>
        <v>#REF!</v>
      </c>
      <c r="D3670" s="269" t="e">
        <f>IF('Unit Types - Emission Rates'!#REF!=0,"",'Unit Types - Emission Rates'!#REF!)</f>
        <v>#REF!</v>
      </c>
      <c r="E3670" s="269" t="e">
        <f>IF('Unit Types - Emission Rates'!#REF!="","",'Unit Types - Emission Rates'!#REF!)</f>
        <v>#REF!</v>
      </c>
      <c r="F3670" s="269" t="e">
        <f>IF('Unit Types - Emission Rates'!#REF!="","",'Unit Types - Emission Rates'!#REF!)</f>
        <v>#REF!</v>
      </c>
      <c r="G3670" s="261"/>
      <c r="H3670" s="262"/>
      <c r="I3670" s="259"/>
    </row>
    <row r="3671" spans="1:9" x14ac:dyDescent="0.2">
      <c r="A3671" s="265" t="s">
        <v>433</v>
      </c>
      <c r="B3671" s="269" t="e">
        <f>IF('Unit Types - Emission Rates'!#REF!=0,"",'Unit Types - Emission Rates'!#REF!)</f>
        <v>#REF!</v>
      </c>
      <c r="C3671" s="269" t="e">
        <f>IF('Unit Types - Emission Rates'!#REF!=0,"",'Unit Types - Emission Rates'!#REF!)</f>
        <v>#REF!</v>
      </c>
      <c r="D3671" s="269" t="e">
        <f>IF('Unit Types - Emission Rates'!#REF!=0,"",'Unit Types - Emission Rates'!#REF!)</f>
        <v>#REF!</v>
      </c>
      <c r="E3671" s="269" t="e">
        <f>IF('Unit Types - Emission Rates'!#REF!="","",'Unit Types - Emission Rates'!#REF!)</f>
        <v>#REF!</v>
      </c>
      <c r="F3671" s="269" t="e">
        <f>IF('Unit Types - Emission Rates'!#REF!="","",'Unit Types - Emission Rates'!#REF!)</f>
        <v>#REF!</v>
      </c>
      <c r="G3671" s="261"/>
      <c r="H3671" s="262"/>
      <c r="I3671" s="259"/>
    </row>
    <row r="3672" spans="1:9" x14ac:dyDescent="0.2">
      <c r="A3672" s="265" t="s">
        <v>433</v>
      </c>
      <c r="B3672" s="269" t="e">
        <f>IF('Unit Types - Emission Rates'!#REF!=0,"",'Unit Types - Emission Rates'!#REF!)</f>
        <v>#REF!</v>
      </c>
      <c r="C3672" s="269" t="e">
        <f>IF('Unit Types - Emission Rates'!#REF!=0,"",'Unit Types - Emission Rates'!#REF!)</f>
        <v>#REF!</v>
      </c>
      <c r="D3672" s="269" t="e">
        <f>IF('Unit Types - Emission Rates'!#REF!=0,"",'Unit Types - Emission Rates'!#REF!)</f>
        <v>#REF!</v>
      </c>
      <c r="E3672" s="269" t="e">
        <f>IF('Unit Types - Emission Rates'!#REF!="","",'Unit Types - Emission Rates'!#REF!)</f>
        <v>#REF!</v>
      </c>
      <c r="F3672" s="269" t="e">
        <f>IF('Unit Types - Emission Rates'!#REF!="","",'Unit Types - Emission Rates'!#REF!)</f>
        <v>#REF!</v>
      </c>
      <c r="G3672" s="261"/>
      <c r="H3672" s="262"/>
      <c r="I3672" s="259"/>
    </row>
    <row r="3673" spans="1:9" x14ac:dyDescent="0.2">
      <c r="A3673" s="265" t="s">
        <v>433</v>
      </c>
      <c r="B3673" s="269" t="e">
        <f>IF('Unit Types - Emission Rates'!#REF!=0,"",'Unit Types - Emission Rates'!#REF!)</f>
        <v>#REF!</v>
      </c>
      <c r="C3673" s="269" t="e">
        <f>IF('Unit Types - Emission Rates'!#REF!=0,"",'Unit Types - Emission Rates'!#REF!)</f>
        <v>#REF!</v>
      </c>
      <c r="D3673" s="269" t="e">
        <f>IF('Unit Types - Emission Rates'!#REF!=0,"",'Unit Types - Emission Rates'!#REF!)</f>
        <v>#REF!</v>
      </c>
      <c r="E3673" s="269" t="e">
        <f>IF('Unit Types - Emission Rates'!#REF!="","",'Unit Types - Emission Rates'!#REF!)</f>
        <v>#REF!</v>
      </c>
      <c r="F3673" s="269" t="e">
        <f>IF('Unit Types - Emission Rates'!#REF!="","",'Unit Types - Emission Rates'!#REF!)</f>
        <v>#REF!</v>
      </c>
      <c r="G3673" s="261"/>
      <c r="H3673" s="262"/>
      <c r="I3673" s="259"/>
    </row>
    <row r="3674" spans="1:9" x14ac:dyDescent="0.2">
      <c r="A3674" s="265" t="s">
        <v>433</v>
      </c>
      <c r="B3674" s="269" t="e">
        <f>IF('Unit Types - Emission Rates'!#REF!=0,"",'Unit Types - Emission Rates'!#REF!)</f>
        <v>#REF!</v>
      </c>
      <c r="C3674" s="269" t="e">
        <f>IF('Unit Types - Emission Rates'!#REF!=0,"",'Unit Types - Emission Rates'!#REF!)</f>
        <v>#REF!</v>
      </c>
      <c r="D3674" s="269" t="e">
        <f>IF('Unit Types - Emission Rates'!#REF!=0,"",'Unit Types - Emission Rates'!#REF!)</f>
        <v>#REF!</v>
      </c>
      <c r="E3674" s="269" t="e">
        <f>IF('Unit Types - Emission Rates'!#REF!="","",'Unit Types - Emission Rates'!#REF!)</f>
        <v>#REF!</v>
      </c>
      <c r="F3674" s="269" t="e">
        <f>IF('Unit Types - Emission Rates'!#REF!="","",'Unit Types - Emission Rates'!#REF!)</f>
        <v>#REF!</v>
      </c>
      <c r="G3674" s="261"/>
      <c r="H3674" s="262"/>
      <c r="I3674" s="259"/>
    </row>
    <row r="3675" spans="1:9" x14ac:dyDescent="0.2">
      <c r="A3675" s="265" t="s">
        <v>433</v>
      </c>
      <c r="B3675" s="269" t="e">
        <f>IF('Unit Types - Emission Rates'!#REF!=0,"",'Unit Types - Emission Rates'!#REF!)</f>
        <v>#REF!</v>
      </c>
      <c r="C3675" s="269" t="e">
        <f>IF('Unit Types - Emission Rates'!#REF!=0,"",'Unit Types - Emission Rates'!#REF!)</f>
        <v>#REF!</v>
      </c>
      <c r="D3675" s="269" t="e">
        <f>IF('Unit Types - Emission Rates'!#REF!=0,"",'Unit Types - Emission Rates'!#REF!)</f>
        <v>#REF!</v>
      </c>
      <c r="E3675" s="269" t="e">
        <f>IF('Unit Types - Emission Rates'!#REF!="","",'Unit Types - Emission Rates'!#REF!)</f>
        <v>#REF!</v>
      </c>
      <c r="F3675" s="269" t="e">
        <f>IF('Unit Types - Emission Rates'!#REF!="","",'Unit Types - Emission Rates'!#REF!)</f>
        <v>#REF!</v>
      </c>
      <c r="G3675" s="261"/>
      <c r="H3675" s="262"/>
      <c r="I3675" s="259"/>
    </row>
    <row r="3676" spans="1:9" x14ac:dyDescent="0.2">
      <c r="A3676" s="265" t="s">
        <v>433</v>
      </c>
      <c r="B3676" s="269" t="e">
        <f>IF('Unit Types - Emission Rates'!#REF!=0,"",'Unit Types - Emission Rates'!#REF!)</f>
        <v>#REF!</v>
      </c>
      <c r="C3676" s="269" t="e">
        <f>IF('Unit Types - Emission Rates'!#REF!=0,"",'Unit Types - Emission Rates'!#REF!)</f>
        <v>#REF!</v>
      </c>
      <c r="D3676" s="269" t="e">
        <f>IF('Unit Types - Emission Rates'!#REF!=0,"",'Unit Types - Emission Rates'!#REF!)</f>
        <v>#REF!</v>
      </c>
      <c r="E3676" s="269" t="e">
        <f>IF('Unit Types - Emission Rates'!#REF!="","",'Unit Types - Emission Rates'!#REF!)</f>
        <v>#REF!</v>
      </c>
      <c r="F3676" s="269" t="e">
        <f>IF('Unit Types - Emission Rates'!#REF!="","",'Unit Types - Emission Rates'!#REF!)</f>
        <v>#REF!</v>
      </c>
      <c r="G3676" s="261"/>
      <c r="H3676" s="262"/>
      <c r="I3676" s="259"/>
    </row>
    <row r="3677" spans="1:9" x14ac:dyDescent="0.2">
      <c r="A3677" s="265" t="s">
        <v>433</v>
      </c>
      <c r="B3677" s="269" t="e">
        <f>IF('Unit Types - Emission Rates'!#REF!=0,"",'Unit Types - Emission Rates'!#REF!)</f>
        <v>#REF!</v>
      </c>
      <c r="C3677" s="269" t="e">
        <f>IF('Unit Types - Emission Rates'!#REF!=0,"",'Unit Types - Emission Rates'!#REF!)</f>
        <v>#REF!</v>
      </c>
      <c r="D3677" s="269" t="e">
        <f>IF('Unit Types - Emission Rates'!#REF!=0,"",'Unit Types - Emission Rates'!#REF!)</f>
        <v>#REF!</v>
      </c>
      <c r="E3677" s="269" t="e">
        <f>IF('Unit Types - Emission Rates'!#REF!="","",'Unit Types - Emission Rates'!#REF!)</f>
        <v>#REF!</v>
      </c>
      <c r="F3677" s="269" t="e">
        <f>IF('Unit Types - Emission Rates'!#REF!="","",'Unit Types - Emission Rates'!#REF!)</f>
        <v>#REF!</v>
      </c>
      <c r="G3677" s="261"/>
      <c r="H3677" s="262"/>
      <c r="I3677" s="259"/>
    </row>
    <row r="3678" spans="1:9" x14ac:dyDescent="0.2">
      <c r="A3678" s="265" t="s">
        <v>433</v>
      </c>
      <c r="B3678" s="269" t="e">
        <f>IF('Unit Types - Emission Rates'!#REF!=0,"",'Unit Types - Emission Rates'!#REF!)</f>
        <v>#REF!</v>
      </c>
      <c r="C3678" s="269" t="e">
        <f>IF('Unit Types - Emission Rates'!#REF!=0,"",'Unit Types - Emission Rates'!#REF!)</f>
        <v>#REF!</v>
      </c>
      <c r="D3678" s="269" t="e">
        <f>IF('Unit Types - Emission Rates'!#REF!=0,"",'Unit Types - Emission Rates'!#REF!)</f>
        <v>#REF!</v>
      </c>
      <c r="E3678" s="269" t="e">
        <f>IF('Unit Types - Emission Rates'!#REF!="","",'Unit Types - Emission Rates'!#REF!)</f>
        <v>#REF!</v>
      </c>
      <c r="F3678" s="269" t="e">
        <f>IF('Unit Types - Emission Rates'!#REF!="","",'Unit Types - Emission Rates'!#REF!)</f>
        <v>#REF!</v>
      </c>
      <c r="G3678" s="261"/>
      <c r="H3678" s="262"/>
      <c r="I3678" s="259"/>
    </row>
    <row r="3679" spans="1:9" x14ac:dyDescent="0.2">
      <c r="A3679" s="265" t="s">
        <v>433</v>
      </c>
      <c r="B3679" s="269" t="e">
        <f>IF('Unit Types - Emission Rates'!#REF!=0,"",'Unit Types - Emission Rates'!#REF!)</f>
        <v>#REF!</v>
      </c>
      <c r="C3679" s="269" t="e">
        <f>IF('Unit Types - Emission Rates'!#REF!=0,"",'Unit Types - Emission Rates'!#REF!)</f>
        <v>#REF!</v>
      </c>
      <c r="D3679" s="269" t="e">
        <f>IF('Unit Types - Emission Rates'!#REF!=0,"",'Unit Types - Emission Rates'!#REF!)</f>
        <v>#REF!</v>
      </c>
      <c r="E3679" s="269" t="e">
        <f>IF('Unit Types - Emission Rates'!#REF!="","",'Unit Types - Emission Rates'!#REF!)</f>
        <v>#REF!</v>
      </c>
      <c r="F3679" s="269" t="e">
        <f>IF('Unit Types - Emission Rates'!#REF!="","",'Unit Types - Emission Rates'!#REF!)</f>
        <v>#REF!</v>
      </c>
      <c r="G3679" s="261"/>
      <c r="H3679" s="262"/>
      <c r="I3679" s="259"/>
    </row>
    <row r="3680" spans="1:9" x14ac:dyDescent="0.2">
      <c r="A3680" s="265" t="s">
        <v>433</v>
      </c>
      <c r="B3680" s="269" t="e">
        <f>IF('Unit Types - Emission Rates'!#REF!=0,"",'Unit Types - Emission Rates'!#REF!)</f>
        <v>#REF!</v>
      </c>
      <c r="C3680" s="269" t="e">
        <f>IF('Unit Types - Emission Rates'!#REF!=0,"",'Unit Types - Emission Rates'!#REF!)</f>
        <v>#REF!</v>
      </c>
      <c r="D3680" s="269" t="e">
        <f>IF('Unit Types - Emission Rates'!#REF!=0,"",'Unit Types - Emission Rates'!#REF!)</f>
        <v>#REF!</v>
      </c>
      <c r="E3680" s="269" t="e">
        <f>IF('Unit Types - Emission Rates'!#REF!="","",'Unit Types - Emission Rates'!#REF!)</f>
        <v>#REF!</v>
      </c>
      <c r="F3680" s="269" t="e">
        <f>IF('Unit Types - Emission Rates'!#REF!="","",'Unit Types - Emission Rates'!#REF!)</f>
        <v>#REF!</v>
      </c>
      <c r="G3680" s="261"/>
      <c r="H3680" s="262"/>
      <c r="I3680" s="259"/>
    </row>
    <row r="3681" spans="1:9" x14ac:dyDescent="0.2">
      <c r="A3681" s="265" t="s">
        <v>433</v>
      </c>
      <c r="B3681" s="269" t="e">
        <f>IF('Unit Types - Emission Rates'!#REF!=0,"",'Unit Types - Emission Rates'!#REF!)</f>
        <v>#REF!</v>
      </c>
      <c r="C3681" s="269" t="e">
        <f>IF('Unit Types - Emission Rates'!#REF!=0,"",'Unit Types - Emission Rates'!#REF!)</f>
        <v>#REF!</v>
      </c>
      <c r="D3681" s="269" t="e">
        <f>IF('Unit Types - Emission Rates'!#REF!=0,"",'Unit Types - Emission Rates'!#REF!)</f>
        <v>#REF!</v>
      </c>
      <c r="E3681" s="269" t="e">
        <f>IF('Unit Types - Emission Rates'!#REF!="","",'Unit Types - Emission Rates'!#REF!)</f>
        <v>#REF!</v>
      </c>
      <c r="F3681" s="269" t="e">
        <f>IF('Unit Types - Emission Rates'!#REF!="","",'Unit Types - Emission Rates'!#REF!)</f>
        <v>#REF!</v>
      </c>
      <c r="G3681" s="261"/>
      <c r="H3681" s="262"/>
      <c r="I3681" s="259"/>
    </row>
    <row r="3682" spans="1:9" x14ac:dyDescent="0.2">
      <c r="A3682" s="265" t="s">
        <v>433</v>
      </c>
      <c r="B3682" s="269" t="e">
        <f>IF('Unit Types - Emission Rates'!#REF!=0,"",'Unit Types - Emission Rates'!#REF!)</f>
        <v>#REF!</v>
      </c>
      <c r="C3682" s="269" t="e">
        <f>IF('Unit Types - Emission Rates'!#REF!=0,"",'Unit Types - Emission Rates'!#REF!)</f>
        <v>#REF!</v>
      </c>
      <c r="D3682" s="269" t="e">
        <f>IF('Unit Types - Emission Rates'!#REF!=0,"",'Unit Types - Emission Rates'!#REF!)</f>
        <v>#REF!</v>
      </c>
      <c r="E3682" s="269" t="e">
        <f>IF('Unit Types - Emission Rates'!#REF!="","",'Unit Types - Emission Rates'!#REF!)</f>
        <v>#REF!</v>
      </c>
      <c r="F3682" s="269" t="e">
        <f>IF('Unit Types - Emission Rates'!#REF!="","",'Unit Types - Emission Rates'!#REF!)</f>
        <v>#REF!</v>
      </c>
      <c r="G3682" s="261"/>
      <c r="H3682" s="262"/>
      <c r="I3682" s="259"/>
    </row>
    <row r="3683" spans="1:9" x14ac:dyDescent="0.2">
      <c r="A3683" s="265" t="s">
        <v>433</v>
      </c>
      <c r="B3683" s="269" t="e">
        <f>IF('Unit Types - Emission Rates'!#REF!=0,"",'Unit Types - Emission Rates'!#REF!)</f>
        <v>#REF!</v>
      </c>
      <c r="C3683" s="269" t="e">
        <f>IF('Unit Types - Emission Rates'!#REF!=0,"",'Unit Types - Emission Rates'!#REF!)</f>
        <v>#REF!</v>
      </c>
      <c r="D3683" s="269" t="e">
        <f>IF('Unit Types - Emission Rates'!#REF!=0,"",'Unit Types - Emission Rates'!#REF!)</f>
        <v>#REF!</v>
      </c>
      <c r="E3683" s="269" t="e">
        <f>IF('Unit Types - Emission Rates'!#REF!="","",'Unit Types - Emission Rates'!#REF!)</f>
        <v>#REF!</v>
      </c>
      <c r="F3683" s="269" t="e">
        <f>IF('Unit Types - Emission Rates'!#REF!="","",'Unit Types - Emission Rates'!#REF!)</f>
        <v>#REF!</v>
      </c>
      <c r="G3683" s="261"/>
      <c r="H3683" s="262"/>
      <c r="I3683" s="259"/>
    </row>
    <row r="3684" spans="1:9" x14ac:dyDescent="0.2">
      <c r="A3684" s="265" t="s">
        <v>433</v>
      </c>
      <c r="B3684" s="269" t="e">
        <f>IF('Unit Types - Emission Rates'!#REF!=0,"",'Unit Types - Emission Rates'!#REF!)</f>
        <v>#REF!</v>
      </c>
      <c r="C3684" s="269" t="e">
        <f>IF('Unit Types - Emission Rates'!#REF!=0,"",'Unit Types - Emission Rates'!#REF!)</f>
        <v>#REF!</v>
      </c>
      <c r="D3684" s="269" t="e">
        <f>IF('Unit Types - Emission Rates'!#REF!=0,"",'Unit Types - Emission Rates'!#REF!)</f>
        <v>#REF!</v>
      </c>
      <c r="E3684" s="269" t="e">
        <f>IF('Unit Types - Emission Rates'!#REF!="","",'Unit Types - Emission Rates'!#REF!)</f>
        <v>#REF!</v>
      </c>
      <c r="F3684" s="269" t="e">
        <f>IF('Unit Types - Emission Rates'!#REF!="","",'Unit Types - Emission Rates'!#REF!)</f>
        <v>#REF!</v>
      </c>
      <c r="G3684" s="261"/>
      <c r="H3684" s="262"/>
      <c r="I3684" s="259"/>
    </row>
    <row r="3685" spans="1:9" x14ac:dyDescent="0.2">
      <c r="A3685" s="265" t="s">
        <v>433</v>
      </c>
      <c r="B3685" s="269" t="e">
        <f>IF('Unit Types - Emission Rates'!#REF!=0,"",'Unit Types - Emission Rates'!#REF!)</f>
        <v>#REF!</v>
      </c>
      <c r="C3685" s="269" t="e">
        <f>IF('Unit Types - Emission Rates'!#REF!=0,"",'Unit Types - Emission Rates'!#REF!)</f>
        <v>#REF!</v>
      </c>
      <c r="D3685" s="269" t="e">
        <f>IF('Unit Types - Emission Rates'!#REF!=0,"",'Unit Types - Emission Rates'!#REF!)</f>
        <v>#REF!</v>
      </c>
      <c r="E3685" s="269" t="e">
        <f>IF('Unit Types - Emission Rates'!#REF!="","",'Unit Types - Emission Rates'!#REF!)</f>
        <v>#REF!</v>
      </c>
      <c r="F3685" s="269" t="e">
        <f>IF('Unit Types - Emission Rates'!#REF!="","",'Unit Types - Emission Rates'!#REF!)</f>
        <v>#REF!</v>
      </c>
      <c r="G3685" s="261"/>
      <c r="H3685" s="262"/>
      <c r="I3685" s="259"/>
    </row>
    <row r="3686" spans="1:9" x14ac:dyDescent="0.2">
      <c r="A3686" s="265" t="s">
        <v>433</v>
      </c>
      <c r="B3686" s="269" t="e">
        <f>IF('Unit Types - Emission Rates'!#REF!=0,"",'Unit Types - Emission Rates'!#REF!)</f>
        <v>#REF!</v>
      </c>
      <c r="C3686" s="269" t="e">
        <f>IF('Unit Types - Emission Rates'!#REF!=0,"",'Unit Types - Emission Rates'!#REF!)</f>
        <v>#REF!</v>
      </c>
      <c r="D3686" s="269" t="e">
        <f>IF('Unit Types - Emission Rates'!#REF!=0,"",'Unit Types - Emission Rates'!#REF!)</f>
        <v>#REF!</v>
      </c>
      <c r="E3686" s="269" t="e">
        <f>IF('Unit Types - Emission Rates'!#REF!="","",'Unit Types - Emission Rates'!#REF!)</f>
        <v>#REF!</v>
      </c>
      <c r="F3686" s="269" t="e">
        <f>IF('Unit Types - Emission Rates'!#REF!="","",'Unit Types - Emission Rates'!#REF!)</f>
        <v>#REF!</v>
      </c>
      <c r="G3686" s="261"/>
      <c r="H3686" s="262"/>
      <c r="I3686" s="259"/>
    </row>
    <row r="3687" spans="1:9" x14ac:dyDescent="0.2">
      <c r="A3687" s="265" t="s">
        <v>433</v>
      </c>
      <c r="B3687" s="269" t="e">
        <f>IF('Unit Types - Emission Rates'!#REF!=0,"",'Unit Types - Emission Rates'!#REF!)</f>
        <v>#REF!</v>
      </c>
      <c r="C3687" s="269" t="e">
        <f>IF('Unit Types - Emission Rates'!#REF!=0,"",'Unit Types - Emission Rates'!#REF!)</f>
        <v>#REF!</v>
      </c>
      <c r="D3687" s="269" t="e">
        <f>IF('Unit Types - Emission Rates'!#REF!=0,"",'Unit Types - Emission Rates'!#REF!)</f>
        <v>#REF!</v>
      </c>
      <c r="E3687" s="269" t="e">
        <f>IF('Unit Types - Emission Rates'!#REF!="","",'Unit Types - Emission Rates'!#REF!)</f>
        <v>#REF!</v>
      </c>
      <c r="F3687" s="269" t="e">
        <f>IF('Unit Types - Emission Rates'!#REF!="","",'Unit Types - Emission Rates'!#REF!)</f>
        <v>#REF!</v>
      </c>
      <c r="G3687" s="261"/>
      <c r="H3687" s="262"/>
      <c r="I3687" s="259"/>
    </row>
    <row r="3688" spans="1:9" x14ac:dyDescent="0.2">
      <c r="A3688" s="265" t="s">
        <v>433</v>
      </c>
      <c r="B3688" s="269" t="e">
        <f>IF('Unit Types - Emission Rates'!#REF!=0,"",'Unit Types - Emission Rates'!#REF!)</f>
        <v>#REF!</v>
      </c>
      <c r="C3688" s="269" t="e">
        <f>IF('Unit Types - Emission Rates'!#REF!=0,"",'Unit Types - Emission Rates'!#REF!)</f>
        <v>#REF!</v>
      </c>
      <c r="D3688" s="269" t="e">
        <f>IF('Unit Types - Emission Rates'!#REF!=0,"",'Unit Types - Emission Rates'!#REF!)</f>
        <v>#REF!</v>
      </c>
      <c r="E3688" s="269" t="e">
        <f>IF('Unit Types - Emission Rates'!#REF!="","",'Unit Types - Emission Rates'!#REF!)</f>
        <v>#REF!</v>
      </c>
      <c r="F3688" s="269" t="e">
        <f>IF('Unit Types - Emission Rates'!#REF!="","",'Unit Types - Emission Rates'!#REF!)</f>
        <v>#REF!</v>
      </c>
      <c r="G3688" s="261"/>
      <c r="H3688" s="262"/>
      <c r="I3688" s="259"/>
    </row>
    <row r="3689" spans="1:9" x14ac:dyDescent="0.2">
      <c r="A3689" s="265" t="s">
        <v>433</v>
      </c>
      <c r="B3689" s="269" t="e">
        <f>IF('Unit Types - Emission Rates'!#REF!=0,"",'Unit Types - Emission Rates'!#REF!)</f>
        <v>#REF!</v>
      </c>
      <c r="C3689" s="269" t="e">
        <f>IF('Unit Types - Emission Rates'!#REF!=0,"",'Unit Types - Emission Rates'!#REF!)</f>
        <v>#REF!</v>
      </c>
      <c r="D3689" s="269" t="e">
        <f>IF('Unit Types - Emission Rates'!#REF!=0,"",'Unit Types - Emission Rates'!#REF!)</f>
        <v>#REF!</v>
      </c>
      <c r="E3689" s="269" t="e">
        <f>IF('Unit Types - Emission Rates'!#REF!="","",'Unit Types - Emission Rates'!#REF!)</f>
        <v>#REF!</v>
      </c>
      <c r="F3689" s="269" t="e">
        <f>IF('Unit Types - Emission Rates'!#REF!="","",'Unit Types - Emission Rates'!#REF!)</f>
        <v>#REF!</v>
      </c>
      <c r="G3689" s="261"/>
      <c r="H3689" s="262"/>
      <c r="I3689" s="259"/>
    </row>
    <row r="3690" spans="1:9" x14ac:dyDescent="0.2">
      <c r="A3690" s="265" t="s">
        <v>433</v>
      </c>
      <c r="B3690" s="269" t="e">
        <f>IF('Unit Types - Emission Rates'!#REF!=0,"",'Unit Types - Emission Rates'!#REF!)</f>
        <v>#REF!</v>
      </c>
      <c r="C3690" s="269" t="e">
        <f>IF('Unit Types - Emission Rates'!#REF!=0,"",'Unit Types - Emission Rates'!#REF!)</f>
        <v>#REF!</v>
      </c>
      <c r="D3690" s="269" t="e">
        <f>IF('Unit Types - Emission Rates'!#REF!=0,"",'Unit Types - Emission Rates'!#REF!)</f>
        <v>#REF!</v>
      </c>
      <c r="E3690" s="269" t="e">
        <f>IF('Unit Types - Emission Rates'!#REF!="","",'Unit Types - Emission Rates'!#REF!)</f>
        <v>#REF!</v>
      </c>
      <c r="F3690" s="269" t="e">
        <f>IF('Unit Types - Emission Rates'!#REF!="","",'Unit Types - Emission Rates'!#REF!)</f>
        <v>#REF!</v>
      </c>
      <c r="G3690" s="261"/>
      <c r="H3690" s="262"/>
      <c r="I3690" s="259"/>
    </row>
    <row r="3691" spans="1:9" x14ac:dyDescent="0.2">
      <c r="A3691" s="265" t="s">
        <v>433</v>
      </c>
      <c r="B3691" s="269" t="e">
        <f>IF('Unit Types - Emission Rates'!#REF!=0,"",'Unit Types - Emission Rates'!#REF!)</f>
        <v>#REF!</v>
      </c>
      <c r="C3691" s="269" t="e">
        <f>IF('Unit Types - Emission Rates'!#REF!=0,"",'Unit Types - Emission Rates'!#REF!)</f>
        <v>#REF!</v>
      </c>
      <c r="D3691" s="269" t="e">
        <f>IF('Unit Types - Emission Rates'!#REF!=0,"",'Unit Types - Emission Rates'!#REF!)</f>
        <v>#REF!</v>
      </c>
      <c r="E3691" s="269" t="e">
        <f>IF('Unit Types - Emission Rates'!#REF!="","",'Unit Types - Emission Rates'!#REF!)</f>
        <v>#REF!</v>
      </c>
      <c r="F3691" s="269" t="e">
        <f>IF('Unit Types - Emission Rates'!#REF!="","",'Unit Types - Emission Rates'!#REF!)</f>
        <v>#REF!</v>
      </c>
      <c r="G3691" s="261"/>
      <c r="H3691" s="262"/>
      <c r="I3691" s="259"/>
    </row>
    <row r="3692" spans="1:9" x14ac:dyDescent="0.2">
      <c r="A3692" s="265" t="s">
        <v>433</v>
      </c>
      <c r="B3692" s="269" t="e">
        <f>IF('Unit Types - Emission Rates'!#REF!=0,"",'Unit Types - Emission Rates'!#REF!)</f>
        <v>#REF!</v>
      </c>
      <c r="C3692" s="269" t="e">
        <f>IF('Unit Types - Emission Rates'!#REF!=0,"",'Unit Types - Emission Rates'!#REF!)</f>
        <v>#REF!</v>
      </c>
      <c r="D3692" s="269" t="e">
        <f>IF('Unit Types - Emission Rates'!#REF!=0,"",'Unit Types - Emission Rates'!#REF!)</f>
        <v>#REF!</v>
      </c>
      <c r="E3692" s="269" t="e">
        <f>IF('Unit Types - Emission Rates'!#REF!="","",'Unit Types - Emission Rates'!#REF!)</f>
        <v>#REF!</v>
      </c>
      <c r="F3692" s="269" t="e">
        <f>IF('Unit Types - Emission Rates'!#REF!="","",'Unit Types - Emission Rates'!#REF!)</f>
        <v>#REF!</v>
      </c>
      <c r="G3692" s="261"/>
      <c r="H3692" s="262"/>
      <c r="I3692" s="259"/>
    </row>
    <row r="3693" spans="1:9" x14ac:dyDescent="0.2">
      <c r="A3693" s="265" t="s">
        <v>433</v>
      </c>
      <c r="B3693" s="269" t="e">
        <f>IF('Unit Types - Emission Rates'!#REF!=0,"",'Unit Types - Emission Rates'!#REF!)</f>
        <v>#REF!</v>
      </c>
      <c r="C3693" s="269" t="e">
        <f>IF('Unit Types - Emission Rates'!#REF!=0,"",'Unit Types - Emission Rates'!#REF!)</f>
        <v>#REF!</v>
      </c>
      <c r="D3693" s="269" t="e">
        <f>IF('Unit Types - Emission Rates'!#REF!=0,"",'Unit Types - Emission Rates'!#REF!)</f>
        <v>#REF!</v>
      </c>
      <c r="E3693" s="269" t="e">
        <f>IF('Unit Types - Emission Rates'!#REF!="","",'Unit Types - Emission Rates'!#REF!)</f>
        <v>#REF!</v>
      </c>
      <c r="F3693" s="269" t="e">
        <f>IF('Unit Types - Emission Rates'!#REF!="","",'Unit Types - Emission Rates'!#REF!)</f>
        <v>#REF!</v>
      </c>
      <c r="G3693" s="261"/>
      <c r="H3693" s="262"/>
      <c r="I3693" s="259"/>
    </row>
    <row r="3694" spans="1:9" x14ac:dyDescent="0.2">
      <c r="A3694" s="265" t="s">
        <v>433</v>
      </c>
      <c r="B3694" s="269" t="e">
        <f>IF('Unit Types - Emission Rates'!#REF!=0,"",'Unit Types - Emission Rates'!#REF!)</f>
        <v>#REF!</v>
      </c>
      <c r="C3694" s="269" t="e">
        <f>IF('Unit Types - Emission Rates'!#REF!=0,"",'Unit Types - Emission Rates'!#REF!)</f>
        <v>#REF!</v>
      </c>
      <c r="D3694" s="269" t="e">
        <f>IF('Unit Types - Emission Rates'!#REF!=0,"",'Unit Types - Emission Rates'!#REF!)</f>
        <v>#REF!</v>
      </c>
      <c r="E3694" s="269" t="e">
        <f>IF('Unit Types - Emission Rates'!#REF!="","",'Unit Types - Emission Rates'!#REF!)</f>
        <v>#REF!</v>
      </c>
      <c r="F3694" s="269" t="e">
        <f>IF('Unit Types - Emission Rates'!#REF!="","",'Unit Types - Emission Rates'!#REF!)</f>
        <v>#REF!</v>
      </c>
      <c r="G3694" s="261"/>
      <c r="H3694" s="262"/>
      <c r="I3694" s="259"/>
    </row>
    <row r="3695" spans="1:9" x14ac:dyDescent="0.2">
      <c r="A3695" s="265" t="s">
        <v>433</v>
      </c>
      <c r="B3695" s="269" t="e">
        <f>IF('Unit Types - Emission Rates'!#REF!=0,"",'Unit Types - Emission Rates'!#REF!)</f>
        <v>#REF!</v>
      </c>
      <c r="C3695" s="269" t="e">
        <f>IF('Unit Types - Emission Rates'!#REF!=0,"",'Unit Types - Emission Rates'!#REF!)</f>
        <v>#REF!</v>
      </c>
      <c r="D3695" s="269" t="e">
        <f>IF('Unit Types - Emission Rates'!#REF!=0,"",'Unit Types - Emission Rates'!#REF!)</f>
        <v>#REF!</v>
      </c>
      <c r="E3695" s="269" t="e">
        <f>IF('Unit Types - Emission Rates'!#REF!="","",'Unit Types - Emission Rates'!#REF!)</f>
        <v>#REF!</v>
      </c>
      <c r="F3695" s="269" t="e">
        <f>IF('Unit Types - Emission Rates'!#REF!="","",'Unit Types - Emission Rates'!#REF!)</f>
        <v>#REF!</v>
      </c>
      <c r="G3695" s="261"/>
      <c r="H3695" s="262"/>
      <c r="I3695" s="259"/>
    </row>
    <row r="3696" spans="1:9" x14ac:dyDescent="0.2">
      <c r="A3696" s="265" t="s">
        <v>433</v>
      </c>
      <c r="B3696" s="269" t="e">
        <f>IF('Unit Types - Emission Rates'!#REF!=0,"",'Unit Types - Emission Rates'!#REF!)</f>
        <v>#REF!</v>
      </c>
      <c r="C3696" s="269" t="e">
        <f>IF('Unit Types - Emission Rates'!#REF!=0,"",'Unit Types - Emission Rates'!#REF!)</f>
        <v>#REF!</v>
      </c>
      <c r="D3696" s="269" t="e">
        <f>IF('Unit Types - Emission Rates'!#REF!=0,"",'Unit Types - Emission Rates'!#REF!)</f>
        <v>#REF!</v>
      </c>
      <c r="E3696" s="269" t="e">
        <f>IF('Unit Types - Emission Rates'!#REF!="","",'Unit Types - Emission Rates'!#REF!)</f>
        <v>#REF!</v>
      </c>
      <c r="F3696" s="269" t="e">
        <f>IF('Unit Types - Emission Rates'!#REF!="","",'Unit Types - Emission Rates'!#REF!)</f>
        <v>#REF!</v>
      </c>
      <c r="G3696" s="261"/>
      <c r="H3696" s="262"/>
      <c r="I3696" s="259"/>
    </row>
    <row r="3697" spans="1:9" x14ac:dyDescent="0.2">
      <c r="A3697" s="265" t="s">
        <v>433</v>
      </c>
      <c r="B3697" s="269" t="e">
        <f>IF('Unit Types - Emission Rates'!#REF!=0,"",'Unit Types - Emission Rates'!#REF!)</f>
        <v>#REF!</v>
      </c>
      <c r="C3697" s="269" t="e">
        <f>IF('Unit Types - Emission Rates'!#REF!=0,"",'Unit Types - Emission Rates'!#REF!)</f>
        <v>#REF!</v>
      </c>
      <c r="D3697" s="269" t="e">
        <f>IF('Unit Types - Emission Rates'!#REF!=0,"",'Unit Types - Emission Rates'!#REF!)</f>
        <v>#REF!</v>
      </c>
      <c r="E3697" s="269" t="e">
        <f>IF('Unit Types - Emission Rates'!#REF!="","",'Unit Types - Emission Rates'!#REF!)</f>
        <v>#REF!</v>
      </c>
      <c r="F3697" s="269" t="e">
        <f>IF('Unit Types - Emission Rates'!#REF!="","",'Unit Types - Emission Rates'!#REF!)</f>
        <v>#REF!</v>
      </c>
      <c r="G3697" s="261"/>
      <c r="H3697" s="262"/>
      <c r="I3697" s="259"/>
    </row>
    <row r="3698" spans="1:9" x14ac:dyDescent="0.2">
      <c r="A3698" s="265" t="s">
        <v>433</v>
      </c>
      <c r="B3698" s="269" t="e">
        <f>IF('Unit Types - Emission Rates'!#REF!=0,"",'Unit Types - Emission Rates'!#REF!)</f>
        <v>#REF!</v>
      </c>
      <c r="C3698" s="269" t="e">
        <f>IF('Unit Types - Emission Rates'!#REF!=0,"",'Unit Types - Emission Rates'!#REF!)</f>
        <v>#REF!</v>
      </c>
      <c r="D3698" s="269" t="e">
        <f>IF('Unit Types - Emission Rates'!#REF!=0,"",'Unit Types - Emission Rates'!#REF!)</f>
        <v>#REF!</v>
      </c>
      <c r="E3698" s="269" t="e">
        <f>IF('Unit Types - Emission Rates'!#REF!="","",'Unit Types - Emission Rates'!#REF!)</f>
        <v>#REF!</v>
      </c>
      <c r="F3698" s="269" t="e">
        <f>IF('Unit Types - Emission Rates'!#REF!="","",'Unit Types - Emission Rates'!#REF!)</f>
        <v>#REF!</v>
      </c>
      <c r="G3698" s="261"/>
      <c r="H3698" s="262"/>
      <c r="I3698" s="259"/>
    </row>
    <row r="3699" spans="1:9" x14ac:dyDescent="0.2">
      <c r="A3699" s="265" t="s">
        <v>433</v>
      </c>
      <c r="B3699" s="269" t="e">
        <f>IF('Unit Types - Emission Rates'!#REF!=0,"",'Unit Types - Emission Rates'!#REF!)</f>
        <v>#REF!</v>
      </c>
      <c r="C3699" s="269" t="e">
        <f>IF('Unit Types - Emission Rates'!#REF!=0,"",'Unit Types - Emission Rates'!#REF!)</f>
        <v>#REF!</v>
      </c>
      <c r="D3699" s="269" t="e">
        <f>IF('Unit Types - Emission Rates'!#REF!=0,"",'Unit Types - Emission Rates'!#REF!)</f>
        <v>#REF!</v>
      </c>
      <c r="E3699" s="269" t="e">
        <f>IF('Unit Types - Emission Rates'!#REF!="","",'Unit Types - Emission Rates'!#REF!)</f>
        <v>#REF!</v>
      </c>
      <c r="F3699" s="269" t="e">
        <f>IF('Unit Types - Emission Rates'!#REF!="","",'Unit Types - Emission Rates'!#REF!)</f>
        <v>#REF!</v>
      </c>
      <c r="G3699" s="261"/>
      <c r="H3699" s="262"/>
      <c r="I3699" s="259"/>
    </row>
    <row r="3700" spans="1:9" x14ac:dyDescent="0.2">
      <c r="A3700" s="265" t="s">
        <v>433</v>
      </c>
      <c r="B3700" s="269" t="e">
        <f>IF('Unit Types - Emission Rates'!#REF!=0,"",'Unit Types - Emission Rates'!#REF!)</f>
        <v>#REF!</v>
      </c>
      <c r="C3700" s="269" t="e">
        <f>IF('Unit Types - Emission Rates'!#REF!=0,"",'Unit Types - Emission Rates'!#REF!)</f>
        <v>#REF!</v>
      </c>
      <c r="D3700" s="269" t="e">
        <f>IF('Unit Types - Emission Rates'!#REF!=0,"",'Unit Types - Emission Rates'!#REF!)</f>
        <v>#REF!</v>
      </c>
      <c r="E3700" s="269" t="e">
        <f>IF('Unit Types - Emission Rates'!#REF!="","",'Unit Types - Emission Rates'!#REF!)</f>
        <v>#REF!</v>
      </c>
      <c r="F3700" s="269" t="e">
        <f>IF('Unit Types - Emission Rates'!#REF!="","",'Unit Types - Emission Rates'!#REF!)</f>
        <v>#REF!</v>
      </c>
      <c r="G3700" s="261"/>
      <c r="H3700" s="262"/>
      <c r="I3700" s="259"/>
    </row>
    <row r="3701" spans="1:9" x14ac:dyDescent="0.2">
      <c r="A3701" s="265" t="s">
        <v>433</v>
      </c>
      <c r="B3701" s="269" t="e">
        <f>IF('Unit Types - Emission Rates'!#REF!=0,"",'Unit Types - Emission Rates'!#REF!)</f>
        <v>#REF!</v>
      </c>
      <c r="C3701" s="269" t="e">
        <f>IF('Unit Types - Emission Rates'!#REF!=0,"",'Unit Types - Emission Rates'!#REF!)</f>
        <v>#REF!</v>
      </c>
      <c r="D3701" s="269" t="e">
        <f>IF('Unit Types - Emission Rates'!#REF!=0,"",'Unit Types - Emission Rates'!#REF!)</f>
        <v>#REF!</v>
      </c>
      <c r="E3701" s="269" t="e">
        <f>IF('Unit Types - Emission Rates'!#REF!="","",'Unit Types - Emission Rates'!#REF!)</f>
        <v>#REF!</v>
      </c>
      <c r="F3701" s="269" t="e">
        <f>IF('Unit Types - Emission Rates'!#REF!="","",'Unit Types - Emission Rates'!#REF!)</f>
        <v>#REF!</v>
      </c>
      <c r="G3701" s="261"/>
      <c r="H3701" s="262"/>
      <c r="I3701" s="259"/>
    </row>
    <row r="3702" spans="1:9" x14ac:dyDescent="0.2">
      <c r="A3702" s="265" t="s">
        <v>433</v>
      </c>
      <c r="B3702" s="269" t="e">
        <f>IF('Unit Types - Emission Rates'!#REF!=0,"",'Unit Types - Emission Rates'!#REF!)</f>
        <v>#REF!</v>
      </c>
      <c r="C3702" s="269" t="e">
        <f>IF('Unit Types - Emission Rates'!#REF!=0,"",'Unit Types - Emission Rates'!#REF!)</f>
        <v>#REF!</v>
      </c>
      <c r="D3702" s="269" t="e">
        <f>IF('Unit Types - Emission Rates'!#REF!=0,"",'Unit Types - Emission Rates'!#REF!)</f>
        <v>#REF!</v>
      </c>
      <c r="E3702" s="269" t="e">
        <f>IF('Unit Types - Emission Rates'!#REF!="","",'Unit Types - Emission Rates'!#REF!)</f>
        <v>#REF!</v>
      </c>
      <c r="F3702" s="269" t="e">
        <f>IF('Unit Types - Emission Rates'!#REF!="","",'Unit Types - Emission Rates'!#REF!)</f>
        <v>#REF!</v>
      </c>
      <c r="G3702" s="261"/>
      <c r="H3702" s="262"/>
      <c r="I3702" s="259"/>
    </row>
    <row r="3703" spans="1:9" x14ac:dyDescent="0.2">
      <c r="A3703" s="265" t="s">
        <v>433</v>
      </c>
      <c r="B3703" s="269" t="e">
        <f>IF('Unit Types - Emission Rates'!#REF!=0,"",'Unit Types - Emission Rates'!#REF!)</f>
        <v>#REF!</v>
      </c>
      <c r="C3703" s="269" t="e">
        <f>IF('Unit Types - Emission Rates'!#REF!=0,"",'Unit Types - Emission Rates'!#REF!)</f>
        <v>#REF!</v>
      </c>
      <c r="D3703" s="269" t="e">
        <f>IF('Unit Types - Emission Rates'!#REF!=0,"",'Unit Types - Emission Rates'!#REF!)</f>
        <v>#REF!</v>
      </c>
      <c r="E3703" s="269" t="e">
        <f>IF('Unit Types - Emission Rates'!#REF!="","",'Unit Types - Emission Rates'!#REF!)</f>
        <v>#REF!</v>
      </c>
      <c r="F3703" s="269" t="e">
        <f>IF('Unit Types - Emission Rates'!#REF!="","",'Unit Types - Emission Rates'!#REF!)</f>
        <v>#REF!</v>
      </c>
      <c r="G3703" s="261"/>
      <c r="H3703" s="262"/>
      <c r="I3703" s="259"/>
    </row>
    <row r="3704" spans="1:9" x14ac:dyDescent="0.2">
      <c r="A3704" s="265" t="s">
        <v>433</v>
      </c>
      <c r="B3704" s="269" t="e">
        <f>IF('Unit Types - Emission Rates'!#REF!=0,"",'Unit Types - Emission Rates'!#REF!)</f>
        <v>#REF!</v>
      </c>
      <c r="C3704" s="269" t="e">
        <f>IF('Unit Types - Emission Rates'!#REF!=0,"",'Unit Types - Emission Rates'!#REF!)</f>
        <v>#REF!</v>
      </c>
      <c r="D3704" s="269" t="e">
        <f>IF('Unit Types - Emission Rates'!#REF!=0,"",'Unit Types - Emission Rates'!#REF!)</f>
        <v>#REF!</v>
      </c>
      <c r="E3704" s="269" t="e">
        <f>IF('Unit Types - Emission Rates'!#REF!="","",'Unit Types - Emission Rates'!#REF!)</f>
        <v>#REF!</v>
      </c>
      <c r="F3704" s="269" t="e">
        <f>IF('Unit Types - Emission Rates'!#REF!="","",'Unit Types - Emission Rates'!#REF!)</f>
        <v>#REF!</v>
      </c>
      <c r="G3704" s="261"/>
      <c r="H3704" s="262"/>
      <c r="I3704" s="259"/>
    </row>
    <row r="3705" spans="1:9" x14ac:dyDescent="0.2">
      <c r="A3705" s="265" t="s">
        <v>433</v>
      </c>
      <c r="B3705" s="269" t="e">
        <f>IF('Unit Types - Emission Rates'!#REF!=0,"",'Unit Types - Emission Rates'!#REF!)</f>
        <v>#REF!</v>
      </c>
      <c r="C3705" s="269" t="e">
        <f>IF('Unit Types - Emission Rates'!#REF!=0,"",'Unit Types - Emission Rates'!#REF!)</f>
        <v>#REF!</v>
      </c>
      <c r="D3705" s="269" t="e">
        <f>IF('Unit Types - Emission Rates'!#REF!=0,"",'Unit Types - Emission Rates'!#REF!)</f>
        <v>#REF!</v>
      </c>
      <c r="E3705" s="269" t="e">
        <f>IF('Unit Types - Emission Rates'!#REF!="","",'Unit Types - Emission Rates'!#REF!)</f>
        <v>#REF!</v>
      </c>
      <c r="F3705" s="269" t="e">
        <f>IF('Unit Types - Emission Rates'!#REF!="","",'Unit Types - Emission Rates'!#REF!)</f>
        <v>#REF!</v>
      </c>
      <c r="G3705" s="261"/>
      <c r="H3705" s="262"/>
      <c r="I3705" s="259"/>
    </row>
    <row r="3706" spans="1:9" x14ac:dyDescent="0.2">
      <c r="A3706" s="265" t="s">
        <v>433</v>
      </c>
      <c r="B3706" s="269" t="e">
        <f>IF('Unit Types - Emission Rates'!#REF!=0,"",'Unit Types - Emission Rates'!#REF!)</f>
        <v>#REF!</v>
      </c>
      <c r="C3706" s="269" t="e">
        <f>IF('Unit Types - Emission Rates'!#REF!=0,"",'Unit Types - Emission Rates'!#REF!)</f>
        <v>#REF!</v>
      </c>
      <c r="D3706" s="269" t="e">
        <f>IF('Unit Types - Emission Rates'!#REF!=0,"",'Unit Types - Emission Rates'!#REF!)</f>
        <v>#REF!</v>
      </c>
      <c r="E3706" s="269" t="e">
        <f>IF('Unit Types - Emission Rates'!#REF!="","",'Unit Types - Emission Rates'!#REF!)</f>
        <v>#REF!</v>
      </c>
      <c r="F3706" s="269" t="e">
        <f>IF('Unit Types - Emission Rates'!#REF!="","",'Unit Types - Emission Rates'!#REF!)</f>
        <v>#REF!</v>
      </c>
      <c r="G3706" s="261"/>
      <c r="H3706" s="262"/>
      <c r="I3706" s="259"/>
    </row>
    <row r="3707" spans="1:9" x14ac:dyDescent="0.2">
      <c r="A3707" s="265" t="s">
        <v>433</v>
      </c>
      <c r="B3707" s="269" t="e">
        <f>IF('Unit Types - Emission Rates'!#REF!=0,"",'Unit Types - Emission Rates'!#REF!)</f>
        <v>#REF!</v>
      </c>
      <c r="C3707" s="269" t="e">
        <f>IF('Unit Types - Emission Rates'!#REF!=0,"",'Unit Types - Emission Rates'!#REF!)</f>
        <v>#REF!</v>
      </c>
      <c r="D3707" s="269" t="e">
        <f>IF('Unit Types - Emission Rates'!#REF!=0,"",'Unit Types - Emission Rates'!#REF!)</f>
        <v>#REF!</v>
      </c>
      <c r="E3707" s="269" t="e">
        <f>IF('Unit Types - Emission Rates'!#REF!="","",'Unit Types - Emission Rates'!#REF!)</f>
        <v>#REF!</v>
      </c>
      <c r="F3707" s="269" t="e">
        <f>IF('Unit Types - Emission Rates'!#REF!="","",'Unit Types - Emission Rates'!#REF!)</f>
        <v>#REF!</v>
      </c>
      <c r="G3707" s="261"/>
      <c r="H3707" s="262"/>
      <c r="I3707" s="259"/>
    </row>
    <row r="3708" spans="1:9" x14ac:dyDescent="0.2">
      <c r="A3708" s="265" t="s">
        <v>433</v>
      </c>
      <c r="B3708" s="269" t="e">
        <f>IF('Unit Types - Emission Rates'!#REF!=0,"",'Unit Types - Emission Rates'!#REF!)</f>
        <v>#REF!</v>
      </c>
      <c r="C3708" s="269" t="e">
        <f>IF('Unit Types - Emission Rates'!#REF!=0,"",'Unit Types - Emission Rates'!#REF!)</f>
        <v>#REF!</v>
      </c>
      <c r="D3708" s="269" t="e">
        <f>IF('Unit Types - Emission Rates'!#REF!=0,"",'Unit Types - Emission Rates'!#REF!)</f>
        <v>#REF!</v>
      </c>
      <c r="E3708" s="269" t="e">
        <f>IF('Unit Types - Emission Rates'!#REF!="","",'Unit Types - Emission Rates'!#REF!)</f>
        <v>#REF!</v>
      </c>
      <c r="F3708" s="269" t="e">
        <f>IF('Unit Types - Emission Rates'!#REF!="","",'Unit Types - Emission Rates'!#REF!)</f>
        <v>#REF!</v>
      </c>
      <c r="G3708" s="261"/>
      <c r="H3708" s="262"/>
      <c r="I3708" s="259"/>
    </row>
    <row r="3709" spans="1:9" x14ac:dyDescent="0.2">
      <c r="A3709" s="265" t="s">
        <v>433</v>
      </c>
      <c r="B3709" s="269" t="e">
        <f>IF('Unit Types - Emission Rates'!#REF!=0,"",'Unit Types - Emission Rates'!#REF!)</f>
        <v>#REF!</v>
      </c>
      <c r="C3709" s="269" t="e">
        <f>IF('Unit Types - Emission Rates'!#REF!=0,"",'Unit Types - Emission Rates'!#REF!)</f>
        <v>#REF!</v>
      </c>
      <c r="D3709" s="269" t="e">
        <f>IF('Unit Types - Emission Rates'!#REF!=0,"",'Unit Types - Emission Rates'!#REF!)</f>
        <v>#REF!</v>
      </c>
      <c r="E3709" s="269" t="e">
        <f>IF('Unit Types - Emission Rates'!#REF!="","",'Unit Types - Emission Rates'!#REF!)</f>
        <v>#REF!</v>
      </c>
      <c r="F3709" s="269" t="e">
        <f>IF('Unit Types - Emission Rates'!#REF!="","",'Unit Types - Emission Rates'!#REF!)</f>
        <v>#REF!</v>
      </c>
      <c r="G3709" s="261"/>
      <c r="H3709" s="262"/>
      <c r="I3709" s="259"/>
    </row>
    <row r="3710" spans="1:9" x14ac:dyDescent="0.2">
      <c r="A3710" s="265" t="s">
        <v>433</v>
      </c>
      <c r="B3710" s="269" t="e">
        <f>IF('Unit Types - Emission Rates'!#REF!=0,"",'Unit Types - Emission Rates'!#REF!)</f>
        <v>#REF!</v>
      </c>
      <c r="C3710" s="269" t="e">
        <f>IF('Unit Types - Emission Rates'!#REF!=0,"",'Unit Types - Emission Rates'!#REF!)</f>
        <v>#REF!</v>
      </c>
      <c r="D3710" s="269" t="e">
        <f>IF('Unit Types - Emission Rates'!#REF!=0,"",'Unit Types - Emission Rates'!#REF!)</f>
        <v>#REF!</v>
      </c>
      <c r="E3710" s="269" t="e">
        <f>IF('Unit Types - Emission Rates'!#REF!="","",'Unit Types - Emission Rates'!#REF!)</f>
        <v>#REF!</v>
      </c>
      <c r="F3710" s="269" t="e">
        <f>IF('Unit Types - Emission Rates'!#REF!="","",'Unit Types - Emission Rates'!#REF!)</f>
        <v>#REF!</v>
      </c>
      <c r="G3710" s="261"/>
      <c r="H3710" s="262"/>
      <c r="I3710" s="259"/>
    </row>
    <row r="3711" spans="1:9" x14ac:dyDescent="0.2">
      <c r="A3711" s="265" t="s">
        <v>433</v>
      </c>
      <c r="B3711" s="269" t="e">
        <f>IF('Unit Types - Emission Rates'!#REF!=0,"",'Unit Types - Emission Rates'!#REF!)</f>
        <v>#REF!</v>
      </c>
      <c r="C3711" s="269" t="e">
        <f>IF('Unit Types - Emission Rates'!#REF!=0,"",'Unit Types - Emission Rates'!#REF!)</f>
        <v>#REF!</v>
      </c>
      <c r="D3711" s="269" t="e">
        <f>IF('Unit Types - Emission Rates'!#REF!=0,"",'Unit Types - Emission Rates'!#REF!)</f>
        <v>#REF!</v>
      </c>
      <c r="E3711" s="269" t="e">
        <f>IF('Unit Types - Emission Rates'!#REF!="","",'Unit Types - Emission Rates'!#REF!)</f>
        <v>#REF!</v>
      </c>
      <c r="F3711" s="269" t="e">
        <f>IF('Unit Types - Emission Rates'!#REF!="","",'Unit Types - Emission Rates'!#REF!)</f>
        <v>#REF!</v>
      </c>
      <c r="G3711" s="261"/>
      <c r="H3711" s="262"/>
      <c r="I3711" s="259"/>
    </row>
    <row r="3712" spans="1:9" x14ac:dyDescent="0.2">
      <c r="A3712" s="265" t="s">
        <v>433</v>
      </c>
      <c r="B3712" s="269" t="e">
        <f>IF('Unit Types - Emission Rates'!#REF!=0,"",'Unit Types - Emission Rates'!#REF!)</f>
        <v>#REF!</v>
      </c>
      <c r="C3712" s="269" t="e">
        <f>IF('Unit Types - Emission Rates'!#REF!=0,"",'Unit Types - Emission Rates'!#REF!)</f>
        <v>#REF!</v>
      </c>
      <c r="D3712" s="269" t="e">
        <f>IF('Unit Types - Emission Rates'!#REF!=0,"",'Unit Types - Emission Rates'!#REF!)</f>
        <v>#REF!</v>
      </c>
      <c r="E3712" s="269" t="e">
        <f>IF('Unit Types - Emission Rates'!#REF!="","",'Unit Types - Emission Rates'!#REF!)</f>
        <v>#REF!</v>
      </c>
      <c r="F3712" s="269" t="e">
        <f>IF('Unit Types - Emission Rates'!#REF!="","",'Unit Types - Emission Rates'!#REF!)</f>
        <v>#REF!</v>
      </c>
      <c r="G3712" s="261"/>
      <c r="H3712" s="262"/>
      <c r="I3712" s="259"/>
    </row>
    <row r="3713" spans="1:9" x14ac:dyDescent="0.2">
      <c r="A3713" s="265" t="s">
        <v>433</v>
      </c>
      <c r="B3713" s="269" t="e">
        <f>IF('Unit Types - Emission Rates'!#REF!=0,"",'Unit Types - Emission Rates'!#REF!)</f>
        <v>#REF!</v>
      </c>
      <c r="C3713" s="269" t="e">
        <f>IF('Unit Types - Emission Rates'!#REF!=0,"",'Unit Types - Emission Rates'!#REF!)</f>
        <v>#REF!</v>
      </c>
      <c r="D3713" s="269" t="e">
        <f>IF('Unit Types - Emission Rates'!#REF!=0,"",'Unit Types - Emission Rates'!#REF!)</f>
        <v>#REF!</v>
      </c>
      <c r="E3713" s="269" t="e">
        <f>IF('Unit Types - Emission Rates'!#REF!="","",'Unit Types - Emission Rates'!#REF!)</f>
        <v>#REF!</v>
      </c>
      <c r="F3713" s="269" t="e">
        <f>IF('Unit Types - Emission Rates'!#REF!="","",'Unit Types - Emission Rates'!#REF!)</f>
        <v>#REF!</v>
      </c>
      <c r="G3713" s="261"/>
      <c r="H3713" s="262"/>
      <c r="I3713" s="259"/>
    </row>
    <row r="3714" spans="1:9" x14ac:dyDescent="0.2">
      <c r="A3714" s="265" t="s">
        <v>433</v>
      </c>
      <c r="B3714" s="269" t="e">
        <f>IF('Unit Types - Emission Rates'!#REF!=0,"",'Unit Types - Emission Rates'!#REF!)</f>
        <v>#REF!</v>
      </c>
      <c r="C3714" s="269" t="e">
        <f>IF('Unit Types - Emission Rates'!#REF!=0,"",'Unit Types - Emission Rates'!#REF!)</f>
        <v>#REF!</v>
      </c>
      <c r="D3714" s="269" t="e">
        <f>IF('Unit Types - Emission Rates'!#REF!=0,"",'Unit Types - Emission Rates'!#REF!)</f>
        <v>#REF!</v>
      </c>
      <c r="E3714" s="269" t="e">
        <f>IF('Unit Types - Emission Rates'!#REF!="","",'Unit Types - Emission Rates'!#REF!)</f>
        <v>#REF!</v>
      </c>
      <c r="F3714" s="269" t="e">
        <f>IF('Unit Types - Emission Rates'!#REF!="","",'Unit Types - Emission Rates'!#REF!)</f>
        <v>#REF!</v>
      </c>
      <c r="G3714" s="261"/>
      <c r="H3714" s="262"/>
      <c r="I3714" s="259"/>
    </row>
    <row r="3715" spans="1:9" x14ac:dyDescent="0.2">
      <c r="A3715" s="265" t="s">
        <v>433</v>
      </c>
      <c r="B3715" s="269" t="e">
        <f>IF('Unit Types - Emission Rates'!#REF!=0,"",'Unit Types - Emission Rates'!#REF!)</f>
        <v>#REF!</v>
      </c>
      <c r="C3715" s="269" t="e">
        <f>IF('Unit Types - Emission Rates'!#REF!=0,"",'Unit Types - Emission Rates'!#REF!)</f>
        <v>#REF!</v>
      </c>
      <c r="D3715" s="269" t="e">
        <f>IF('Unit Types - Emission Rates'!#REF!=0,"",'Unit Types - Emission Rates'!#REF!)</f>
        <v>#REF!</v>
      </c>
      <c r="E3715" s="269" t="e">
        <f>IF('Unit Types - Emission Rates'!#REF!="","",'Unit Types - Emission Rates'!#REF!)</f>
        <v>#REF!</v>
      </c>
      <c r="F3715" s="269" t="e">
        <f>IF('Unit Types - Emission Rates'!#REF!="","",'Unit Types - Emission Rates'!#REF!)</f>
        <v>#REF!</v>
      </c>
      <c r="G3715" s="261"/>
      <c r="H3715" s="262"/>
      <c r="I3715" s="259"/>
    </row>
    <row r="3716" spans="1:9" x14ac:dyDescent="0.2">
      <c r="A3716" s="265" t="s">
        <v>433</v>
      </c>
      <c r="B3716" s="269" t="e">
        <f>IF('Unit Types - Emission Rates'!#REF!=0,"",'Unit Types - Emission Rates'!#REF!)</f>
        <v>#REF!</v>
      </c>
      <c r="C3716" s="269" t="e">
        <f>IF('Unit Types - Emission Rates'!#REF!=0,"",'Unit Types - Emission Rates'!#REF!)</f>
        <v>#REF!</v>
      </c>
      <c r="D3716" s="269" t="e">
        <f>IF('Unit Types - Emission Rates'!#REF!=0,"",'Unit Types - Emission Rates'!#REF!)</f>
        <v>#REF!</v>
      </c>
      <c r="E3716" s="269" t="e">
        <f>IF('Unit Types - Emission Rates'!#REF!="","",'Unit Types - Emission Rates'!#REF!)</f>
        <v>#REF!</v>
      </c>
      <c r="F3716" s="269" t="e">
        <f>IF('Unit Types - Emission Rates'!#REF!="","",'Unit Types - Emission Rates'!#REF!)</f>
        <v>#REF!</v>
      </c>
      <c r="G3716" s="261"/>
      <c r="H3716" s="262"/>
      <c r="I3716" s="259"/>
    </row>
    <row r="3717" spans="1:9" x14ac:dyDescent="0.2">
      <c r="A3717" s="265" t="s">
        <v>433</v>
      </c>
      <c r="B3717" s="269" t="e">
        <f>IF('Unit Types - Emission Rates'!#REF!=0,"",'Unit Types - Emission Rates'!#REF!)</f>
        <v>#REF!</v>
      </c>
      <c r="C3717" s="269" t="e">
        <f>IF('Unit Types - Emission Rates'!#REF!=0,"",'Unit Types - Emission Rates'!#REF!)</f>
        <v>#REF!</v>
      </c>
      <c r="D3717" s="269" t="e">
        <f>IF('Unit Types - Emission Rates'!#REF!=0,"",'Unit Types - Emission Rates'!#REF!)</f>
        <v>#REF!</v>
      </c>
      <c r="E3717" s="269" t="e">
        <f>IF('Unit Types - Emission Rates'!#REF!="","",'Unit Types - Emission Rates'!#REF!)</f>
        <v>#REF!</v>
      </c>
      <c r="F3717" s="269" t="e">
        <f>IF('Unit Types - Emission Rates'!#REF!="","",'Unit Types - Emission Rates'!#REF!)</f>
        <v>#REF!</v>
      </c>
      <c r="G3717" s="261"/>
      <c r="H3717" s="262"/>
      <c r="I3717" s="259"/>
    </row>
    <row r="3718" spans="1:9" x14ac:dyDescent="0.2">
      <c r="A3718" s="265" t="s">
        <v>433</v>
      </c>
      <c r="B3718" s="269" t="e">
        <f>IF('Unit Types - Emission Rates'!#REF!=0,"",'Unit Types - Emission Rates'!#REF!)</f>
        <v>#REF!</v>
      </c>
      <c r="C3718" s="269" t="e">
        <f>IF('Unit Types - Emission Rates'!#REF!=0,"",'Unit Types - Emission Rates'!#REF!)</f>
        <v>#REF!</v>
      </c>
      <c r="D3718" s="269" t="e">
        <f>IF('Unit Types - Emission Rates'!#REF!=0,"",'Unit Types - Emission Rates'!#REF!)</f>
        <v>#REF!</v>
      </c>
      <c r="E3718" s="269" t="e">
        <f>IF('Unit Types - Emission Rates'!#REF!="","",'Unit Types - Emission Rates'!#REF!)</f>
        <v>#REF!</v>
      </c>
      <c r="F3718" s="269" t="e">
        <f>IF('Unit Types - Emission Rates'!#REF!="","",'Unit Types - Emission Rates'!#REF!)</f>
        <v>#REF!</v>
      </c>
      <c r="G3718" s="261"/>
      <c r="H3718" s="262"/>
      <c r="I3718" s="259"/>
    </row>
    <row r="3719" spans="1:9" x14ac:dyDescent="0.2">
      <c r="A3719" s="265" t="s">
        <v>433</v>
      </c>
      <c r="B3719" s="269" t="e">
        <f>IF('Unit Types - Emission Rates'!#REF!=0,"",'Unit Types - Emission Rates'!#REF!)</f>
        <v>#REF!</v>
      </c>
      <c r="C3719" s="269" t="e">
        <f>IF('Unit Types - Emission Rates'!#REF!=0,"",'Unit Types - Emission Rates'!#REF!)</f>
        <v>#REF!</v>
      </c>
      <c r="D3719" s="269" t="e">
        <f>IF('Unit Types - Emission Rates'!#REF!=0,"",'Unit Types - Emission Rates'!#REF!)</f>
        <v>#REF!</v>
      </c>
      <c r="E3719" s="269" t="e">
        <f>IF('Unit Types - Emission Rates'!#REF!="","",'Unit Types - Emission Rates'!#REF!)</f>
        <v>#REF!</v>
      </c>
      <c r="F3719" s="269" t="e">
        <f>IF('Unit Types - Emission Rates'!#REF!="","",'Unit Types - Emission Rates'!#REF!)</f>
        <v>#REF!</v>
      </c>
      <c r="G3719" s="261"/>
      <c r="H3719" s="262"/>
      <c r="I3719" s="259"/>
    </row>
    <row r="3720" spans="1:9" x14ac:dyDescent="0.2">
      <c r="A3720" s="265" t="s">
        <v>433</v>
      </c>
      <c r="B3720" s="269" t="e">
        <f>IF('Unit Types - Emission Rates'!#REF!=0,"",'Unit Types - Emission Rates'!#REF!)</f>
        <v>#REF!</v>
      </c>
      <c r="C3720" s="269" t="e">
        <f>IF('Unit Types - Emission Rates'!#REF!=0,"",'Unit Types - Emission Rates'!#REF!)</f>
        <v>#REF!</v>
      </c>
      <c r="D3720" s="269" t="e">
        <f>IF('Unit Types - Emission Rates'!#REF!=0,"",'Unit Types - Emission Rates'!#REF!)</f>
        <v>#REF!</v>
      </c>
      <c r="E3720" s="269" t="e">
        <f>IF('Unit Types - Emission Rates'!#REF!="","",'Unit Types - Emission Rates'!#REF!)</f>
        <v>#REF!</v>
      </c>
      <c r="F3720" s="269" t="e">
        <f>IF('Unit Types - Emission Rates'!#REF!="","",'Unit Types - Emission Rates'!#REF!)</f>
        <v>#REF!</v>
      </c>
      <c r="G3720" s="261"/>
      <c r="H3720" s="262"/>
      <c r="I3720" s="259"/>
    </row>
    <row r="3721" spans="1:9" x14ac:dyDescent="0.2">
      <c r="A3721" s="265" t="s">
        <v>433</v>
      </c>
      <c r="B3721" s="269" t="e">
        <f>IF('Unit Types - Emission Rates'!#REF!=0,"",'Unit Types - Emission Rates'!#REF!)</f>
        <v>#REF!</v>
      </c>
      <c r="C3721" s="269" t="e">
        <f>IF('Unit Types - Emission Rates'!#REF!=0,"",'Unit Types - Emission Rates'!#REF!)</f>
        <v>#REF!</v>
      </c>
      <c r="D3721" s="269" t="e">
        <f>IF('Unit Types - Emission Rates'!#REF!=0,"",'Unit Types - Emission Rates'!#REF!)</f>
        <v>#REF!</v>
      </c>
      <c r="E3721" s="269" t="e">
        <f>IF('Unit Types - Emission Rates'!#REF!="","",'Unit Types - Emission Rates'!#REF!)</f>
        <v>#REF!</v>
      </c>
      <c r="F3721" s="269" t="e">
        <f>IF('Unit Types - Emission Rates'!#REF!="","",'Unit Types - Emission Rates'!#REF!)</f>
        <v>#REF!</v>
      </c>
      <c r="G3721" s="261"/>
      <c r="H3721" s="262"/>
      <c r="I3721" s="259"/>
    </row>
    <row r="3722" spans="1:9" x14ac:dyDescent="0.2">
      <c r="A3722" s="265" t="s">
        <v>433</v>
      </c>
      <c r="B3722" s="269" t="e">
        <f>IF('Unit Types - Emission Rates'!#REF!=0,"",'Unit Types - Emission Rates'!#REF!)</f>
        <v>#REF!</v>
      </c>
      <c r="C3722" s="269" t="e">
        <f>IF('Unit Types - Emission Rates'!#REF!=0,"",'Unit Types - Emission Rates'!#REF!)</f>
        <v>#REF!</v>
      </c>
      <c r="D3722" s="269" t="e">
        <f>IF('Unit Types - Emission Rates'!#REF!=0,"",'Unit Types - Emission Rates'!#REF!)</f>
        <v>#REF!</v>
      </c>
      <c r="E3722" s="269" t="e">
        <f>IF('Unit Types - Emission Rates'!#REF!="","",'Unit Types - Emission Rates'!#REF!)</f>
        <v>#REF!</v>
      </c>
      <c r="F3722" s="269" t="e">
        <f>IF('Unit Types - Emission Rates'!#REF!="","",'Unit Types - Emission Rates'!#REF!)</f>
        <v>#REF!</v>
      </c>
      <c r="G3722" s="261"/>
      <c r="H3722" s="262"/>
      <c r="I3722" s="259"/>
    </row>
    <row r="3723" spans="1:9" x14ac:dyDescent="0.2">
      <c r="A3723" s="265" t="s">
        <v>433</v>
      </c>
      <c r="B3723" s="269" t="e">
        <f>IF('Unit Types - Emission Rates'!#REF!=0,"",'Unit Types - Emission Rates'!#REF!)</f>
        <v>#REF!</v>
      </c>
      <c r="C3723" s="269" t="e">
        <f>IF('Unit Types - Emission Rates'!#REF!=0,"",'Unit Types - Emission Rates'!#REF!)</f>
        <v>#REF!</v>
      </c>
      <c r="D3723" s="269" t="e">
        <f>IF('Unit Types - Emission Rates'!#REF!=0,"",'Unit Types - Emission Rates'!#REF!)</f>
        <v>#REF!</v>
      </c>
      <c r="E3723" s="269" t="e">
        <f>IF('Unit Types - Emission Rates'!#REF!="","",'Unit Types - Emission Rates'!#REF!)</f>
        <v>#REF!</v>
      </c>
      <c r="F3723" s="269" t="e">
        <f>IF('Unit Types - Emission Rates'!#REF!="","",'Unit Types - Emission Rates'!#REF!)</f>
        <v>#REF!</v>
      </c>
      <c r="G3723" s="261"/>
      <c r="H3723" s="262"/>
      <c r="I3723" s="259"/>
    </row>
    <row r="3724" spans="1:9" x14ac:dyDescent="0.2">
      <c r="A3724" s="265" t="s">
        <v>433</v>
      </c>
      <c r="B3724" s="269" t="e">
        <f>IF('Unit Types - Emission Rates'!#REF!=0,"",'Unit Types - Emission Rates'!#REF!)</f>
        <v>#REF!</v>
      </c>
      <c r="C3724" s="269" t="e">
        <f>IF('Unit Types - Emission Rates'!#REF!=0,"",'Unit Types - Emission Rates'!#REF!)</f>
        <v>#REF!</v>
      </c>
      <c r="D3724" s="269" t="e">
        <f>IF('Unit Types - Emission Rates'!#REF!=0,"",'Unit Types - Emission Rates'!#REF!)</f>
        <v>#REF!</v>
      </c>
      <c r="E3724" s="269" t="e">
        <f>IF('Unit Types - Emission Rates'!#REF!="","",'Unit Types - Emission Rates'!#REF!)</f>
        <v>#REF!</v>
      </c>
      <c r="F3724" s="269" t="e">
        <f>IF('Unit Types - Emission Rates'!#REF!="","",'Unit Types - Emission Rates'!#REF!)</f>
        <v>#REF!</v>
      </c>
      <c r="G3724" s="261"/>
      <c r="H3724" s="262"/>
      <c r="I3724" s="259"/>
    </row>
    <row r="3725" spans="1:9" x14ac:dyDescent="0.2">
      <c r="A3725" s="265" t="s">
        <v>433</v>
      </c>
      <c r="B3725" s="269" t="e">
        <f>IF('Unit Types - Emission Rates'!#REF!=0,"",'Unit Types - Emission Rates'!#REF!)</f>
        <v>#REF!</v>
      </c>
      <c r="C3725" s="269" t="e">
        <f>IF('Unit Types - Emission Rates'!#REF!=0,"",'Unit Types - Emission Rates'!#REF!)</f>
        <v>#REF!</v>
      </c>
      <c r="D3725" s="269" t="e">
        <f>IF('Unit Types - Emission Rates'!#REF!=0,"",'Unit Types - Emission Rates'!#REF!)</f>
        <v>#REF!</v>
      </c>
      <c r="E3725" s="269" t="e">
        <f>IF('Unit Types - Emission Rates'!#REF!="","",'Unit Types - Emission Rates'!#REF!)</f>
        <v>#REF!</v>
      </c>
      <c r="F3725" s="269" t="e">
        <f>IF('Unit Types - Emission Rates'!#REF!="","",'Unit Types - Emission Rates'!#REF!)</f>
        <v>#REF!</v>
      </c>
      <c r="G3725" s="261"/>
      <c r="H3725" s="262"/>
      <c r="I3725" s="259"/>
    </row>
    <row r="3726" spans="1:9" x14ac:dyDescent="0.2">
      <c r="A3726" s="265" t="s">
        <v>433</v>
      </c>
      <c r="B3726" s="269" t="e">
        <f>IF('Unit Types - Emission Rates'!#REF!=0,"",'Unit Types - Emission Rates'!#REF!)</f>
        <v>#REF!</v>
      </c>
      <c r="C3726" s="269" t="e">
        <f>IF('Unit Types - Emission Rates'!#REF!=0,"",'Unit Types - Emission Rates'!#REF!)</f>
        <v>#REF!</v>
      </c>
      <c r="D3726" s="269" t="e">
        <f>IF('Unit Types - Emission Rates'!#REF!=0,"",'Unit Types - Emission Rates'!#REF!)</f>
        <v>#REF!</v>
      </c>
      <c r="E3726" s="269" t="e">
        <f>IF('Unit Types - Emission Rates'!#REF!="","",'Unit Types - Emission Rates'!#REF!)</f>
        <v>#REF!</v>
      </c>
      <c r="F3726" s="269" t="e">
        <f>IF('Unit Types - Emission Rates'!#REF!="","",'Unit Types - Emission Rates'!#REF!)</f>
        <v>#REF!</v>
      </c>
      <c r="G3726" s="261"/>
      <c r="H3726" s="262"/>
      <c r="I3726" s="259"/>
    </row>
    <row r="3727" spans="1:9" x14ac:dyDescent="0.2">
      <c r="A3727" s="265" t="s">
        <v>433</v>
      </c>
      <c r="B3727" s="269" t="e">
        <f>IF('Unit Types - Emission Rates'!#REF!=0,"",'Unit Types - Emission Rates'!#REF!)</f>
        <v>#REF!</v>
      </c>
      <c r="C3727" s="269" t="e">
        <f>IF('Unit Types - Emission Rates'!#REF!=0,"",'Unit Types - Emission Rates'!#REF!)</f>
        <v>#REF!</v>
      </c>
      <c r="D3727" s="269" t="e">
        <f>IF('Unit Types - Emission Rates'!#REF!=0,"",'Unit Types - Emission Rates'!#REF!)</f>
        <v>#REF!</v>
      </c>
      <c r="E3727" s="269" t="e">
        <f>IF('Unit Types - Emission Rates'!#REF!="","",'Unit Types - Emission Rates'!#REF!)</f>
        <v>#REF!</v>
      </c>
      <c r="F3727" s="269" t="e">
        <f>IF('Unit Types - Emission Rates'!#REF!="","",'Unit Types - Emission Rates'!#REF!)</f>
        <v>#REF!</v>
      </c>
      <c r="G3727" s="261"/>
      <c r="H3727" s="262"/>
      <c r="I3727" s="259"/>
    </row>
    <row r="3728" spans="1:9" x14ac:dyDescent="0.2">
      <c r="A3728" s="265" t="s">
        <v>433</v>
      </c>
      <c r="B3728" s="269" t="e">
        <f>IF('Unit Types - Emission Rates'!#REF!=0,"",'Unit Types - Emission Rates'!#REF!)</f>
        <v>#REF!</v>
      </c>
      <c r="C3728" s="269" t="e">
        <f>IF('Unit Types - Emission Rates'!#REF!=0,"",'Unit Types - Emission Rates'!#REF!)</f>
        <v>#REF!</v>
      </c>
      <c r="D3728" s="269" t="e">
        <f>IF('Unit Types - Emission Rates'!#REF!=0,"",'Unit Types - Emission Rates'!#REF!)</f>
        <v>#REF!</v>
      </c>
      <c r="E3728" s="269" t="e">
        <f>IF('Unit Types - Emission Rates'!#REF!="","",'Unit Types - Emission Rates'!#REF!)</f>
        <v>#REF!</v>
      </c>
      <c r="F3728" s="269" t="e">
        <f>IF('Unit Types - Emission Rates'!#REF!="","",'Unit Types - Emission Rates'!#REF!)</f>
        <v>#REF!</v>
      </c>
      <c r="G3728" s="261"/>
      <c r="H3728" s="262"/>
      <c r="I3728" s="259"/>
    </row>
    <row r="3729" spans="1:9" x14ac:dyDescent="0.2">
      <c r="A3729" s="265" t="s">
        <v>433</v>
      </c>
      <c r="B3729" s="269" t="e">
        <f>IF('Unit Types - Emission Rates'!#REF!=0,"",'Unit Types - Emission Rates'!#REF!)</f>
        <v>#REF!</v>
      </c>
      <c r="C3729" s="269" t="e">
        <f>IF('Unit Types - Emission Rates'!#REF!=0,"",'Unit Types - Emission Rates'!#REF!)</f>
        <v>#REF!</v>
      </c>
      <c r="D3729" s="269" t="e">
        <f>IF('Unit Types - Emission Rates'!#REF!=0,"",'Unit Types - Emission Rates'!#REF!)</f>
        <v>#REF!</v>
      </c>
      <c r="E3729" s="269" t="e">
        <f>IF('Unit Types - Emission Rates'!#REF!="","",'Unit Types - Emission Rates'!#REF!)</f>
        <v>#REF!</v>
      </c>
      <c r="F3729" s="269" t="e">
        <f>IF('Unit Types - Emission Rates'!#REF!="","",'Unit Types - Emission Rates'!#REF!)</f>
        <v>#REF!</v>
      </c>
      <c r="G3729" s="261"/>
      <c r="H3729" s="262"/>
      <c r="I3729" s="259"/>
    </row>
    <row r="3730" spans="1:9" x14ac:dyDescent="0.2">
      <c r="A3730" s="265" t="s">
        <v>433</v>
      </c>
      <c r="B3730" s="269" t="e">
        <f>IF('Unit Types - Emission Rates'!#REF!=0,"",'Unit Types - Emission Rates'!#REF!)</f>
        <v>#REF!</v>
      </c>
      <c r="C3730" s="269" t="e">
        <f>IF('Unit Types - Emission Rates'!#REF!=0,"",'Unit Types - Emission Rates'!#REF!)</f>
        <v>#REF!</v>
      </c>
      <c r="D3730" s="269" t="e">
        <f>IF('Unit Types - Emission Rates'!#REF!=0,"",'Unit Types - Emission Rates'!#REF!)</f>
        <v>#REF!</v>
      </c>
      <c r="E3730" s="269" t="e">
        <f>IF('Unit Types - Emission Rates'!#REF!="","",'Unit Types - Emission Rates'!#REF!)</f>
        <v>#REF!</v>
      </c>
      <c r="F3730" s="269" t="e">
        <f>IF('Unit Types - Emission Rates'!#REF!="","",'Unit Types - Emission Rates'!#REF!)</f>
        <v>#REF!</v>
      </c>
      <c r="G3730" s="261"/>
      <c r="H3730" s="262"/>
      <c r="I3730" s="259"/>
    </row>
    <row r="3731" spans="1:9" x14ac:dyDescent="0.2">
      <c r="A3731" s="265" t="s">
        <v>433</v>
      </c>
      <c r="B3731" s="269" t="e">
        <f>IF('Unit Types - Emission Rates'!#REF!=0,"",'Unit Types - Emission Rates'!#REF!)</f>
        <v>#REF!</v>
      </c>
      <c r="C3731" s="269" t="e">
        <f>IF('Unit Types - Emission Rates'!#REF!=0,"",'Unit Types - Emission Rates'!#REF!)</f>
        <v>#REF!</v>
      </c>
      <c r="D3731" s="269" t="e">
        <f>IF('Unit Types - Emission Rates'!#REF!=0,"",'Unit Types - Emission Rates'!#REF!)</f>
        <v>#REF!</v>
      </c>
      <c r="E3731" s="269" t="e">
        <f>IF('Unit Types - Emission Rates'!#REF!="","",'Unit Types - Emission Rates'!#REF!)</f>
        <v>#REF!</v>
      </c>
      <c r="F3731" s="269" t="e">
        <f>IF('Unit Types - Emission Rates'!#REF!="","",'Unit Types - Emission Rates'!#REF!)</f>
        <v>#REF!</v>
      </c>
      <c r="G3731" s="261"/>
      <c r="H3731" s="262"/>
      <c r="I3731" s="259"/>
    </row>
    <row r="3732" spans="1:9" x14ac:dyDescent="0.2">
      <c r="A3732" s="265" t="s">
        <v>433</v>
      </c>
      <c r="B3732" s="269" t="e">
        <f>IF('Unit Types - Emission Rates'!#REF!=0,"",'Unit Types - Emission Rates'!#REF!)</f>
        <v>#REF!</v>
      </c>
      <c r="C3732" s="269" t="e">
        <f>IF('Unit Types - Emission Rates'!#REF!=0,"",'Unit Types - Emission Rates'!#REF!)</f>
        <v>#REF!</v>
      </c>
      <c r="D3732" s="269" t="e">
        <f>IF('Unit Types - Emission Rates'!#REF!=0,"",'Unit Types - Emission Rates'!#REF!)</f>
        <v>#REF!</v>
      </c>
      <c r="E3732" s="269" t="e">
        <f>IF('Unit Types - Emission Rates'!#REF!="","",'Unit Types - Emission Rates'!#REF!)</f>
        <v>#REF!</v>
      </c>
      <c r="F3732" s="269" t="e">
        <f>IF('Unit Types - Emission Rates'!#REF!="","",'Unit Types - Emission Rates'!#REF!)</f>
        <v>#REF!</v>
      </c>
      <c r="G3732" s="261"/>
      <c r="H3732" s="262"/>
      <c r="I3732" s="259"/>
    </row>
    <row r="3733" spans="1:9" x14ac:dyDescent="0.2">
      <c r="A3733" s="265" t="s">
        <v>433</v>
      </c>
      <c r="B3733" s="269" t="e">
        <f>IF('Unit Types - Emission Rates'!#REF!=0,"",'Unit Types - Emission Rates'!#REF!)</f>
        <v>#REF!</v>
      </c>
      <c r="C3733" s="269" t="e">
        <f>IF('Unit Types - Emission Rates'!#REF!=0,"",'Unit Types - Emission Rates'!#REF!)</f>
        <v>#REF!</v>
      </c>
      <c r="D3733" s="269" t="e">
        <f>IF('Unit Types - Emission Rates'!#REF!=0,"",'Unit Types - Emission Rates'!#REF!)</f>
        <v>#REF!</v>
      </c>
      <c r="E3733" s="269" t="e">
        <f>IF('Unit Types - Emission Rates'!#REF!="","",'Unit Types - Emission Rates'!#REF!)</f>
        <v>#REF!</v>
      </c>
      <c r="F3733" s="269" t="e">
        <f>IF('Unit Types - Emission Rates'!#REF!="","",'Unit Types - Emission Rates'!#REF!)</f>
        <v>#REF!</v>
      </c>
      <c r="G3733" s="261"/>
      <c r="H3733" s="262"/>
      <c r="I3733" s="259"/>
    </row>
    <row r="3734" spans="1:9" x14ac:dyDescent="0.2">
      <c r="A3734" s="265" t="s">
        <v>433</v>
      </c>
      <c r="B3734" s="269" t="e">
        <f>IF('Unit Types - Emission Rates'!#REF!=0,"",'Unit Types - Emission Rates'!#REF!)</f>
        <v>#REF!</v>
      </c>
      <c r="C3734" s="269" t="e">
        <f>IF('Unit Types - Emission Rates'!#REF!=0,"",'Unit Types - Emission Rates'!#REF!)</f>
        <v>#REF!</v>
      </c>
      <c r="D3734" s="269" t="e">
        <f>IF('Unit Types - Emission Rates'!#REF!=0,"",'Unit Types - Emission Rates'!#REF!)</f>
        <v>#REF!</v>
      </c>
      <c r="E3734" s="269" t="e">
        <f>IF('Unit Types - Emission Rates'!#REF!="","",'Unit Types - Emission Rates'!#REF!)</f>
        <v>#REF!</v>
      </c>
      <c r="F3734" s="269" t="e">
        <f>IF('Unit Types - Emission Rates'!#REF!="","",'Unit Types - Emission Rates'!#REF!)</f>
        <v>#REF!</v>
      </c>
      <c r="G3734" s="261"/>
      <c r="H3734" s="262"/>
      <c r="I3734" s="259"/>
    </row>
    <row r="3735" spans="1:9" x14ac:dyDescent="0.2">
      <c r="A3735" s="265" t="s">
        <v>433</v>
      </c>
      <c r="B3735" s="269" t="e">
        <f>IF('Unit Types - Emission Rates'!#REF!=0,"",'Unit Types - Emission Rates'!#REF!)</f>
        <v>#REF!</v>
      </c>
      <c r="C3735" s="269" t="e">
        <f>IF('Unit Types - Emission Rates'!#REF!=0,"",'Unit Types - Emission Rates'!#REF!)</f>
        <v>#REF!</v>
      </c>
      <c r="D3735" s="269" t="e">
        <f>IF('Unit Types - Emission Rates'!#REF!=0,"",'Unit Types - Emission Rates'!#REF!)</f>
        <v>#REF!</v>
      </c>
      <c r="E3735" s="269" t="e">
        <f>IF('Unit Types - Emission Rates'!#REF!="","",'Unit Types - Emission Rates'!#REF!)</f>
        <v>#REF!</v>
      </c>
      <c r="F3735" s="269" t="e">
        <f>IF('Unit Types - Emission Rates'!#REF!="","",'Unit Types - Emission Rates'!#REF!)</f>
        <v>#REF!</v>
      </c>
      <c r="G3735" s="261"/>
      <c r="H3735" s="262"/>
      <c r="I3735" s="259"/>
    </row>
    <row r="3736" spans="1:9" x14ac:dyDescent="0.2">
      <c r="A3736" s="265" t="s">
        <v>433</v>
      </c>
      <c r="B3736" s="269" t="e">
        <f>IF('Unit Types - Emission Rates'!#REF!=0,"",'Unit Types - Emission Rates'!#REF!)</f>
        <v>#REF!</v>
      </c>
      <c r="C3736" s="269" t="e">
        <f>IF('Unit Types - Emission Rates'!#REF!=0,"",'Unit Types - Emission Rates'!#REF!)</f>
        <v>#REF!</v>
      </c>
      <c r="D3736" s="269" t="e">
        <f>IF('Unit Types - Emission Rates'!#REF!=0,"",'Unit Types - Emission Rates'!#REF!)</f>
        <v>#REF!</v>
      </c>
      <c r="E3736" s="269" t="e">
        <f>IF('Unit Types - Emission Rates'!#REF!="","",'Unit Types - Emission Rates'!#REF!)</f>
        <v>#REF!</v>
      </c>
      <c r="F3736" s="269" t="e">
        <f>IF('Unit Types - Emission Rates'!#REF!="","",'Unit Types - Emission Rates'!#REF!)</f>
        <v>#REF!</v>
      </c>
      <c r="G3736" s="261"/>
      <c r="H3736" s="262"/>
      <c r="I3736" s="259"/>
    </row>
    <row r="3737" spans="1:9" x14ac:dyDescent="0.2">
      <c r="A3737" s="265" t="s">
        <v>433</v>
      </c>
      <c r="B3737" s="269" t="e">
        <f>IF('Unit Types - Emission Rates'!#REF!=0,"",'Unit Types - Emission Rates'!#REF!)</f>
        <v>#REF!</v>
      </c>
      <c r="C3737" s="269" t="e">
        <f>IF('Unit Types - Emission Rates'!#REF!=0,"",'Unit Types - Emission Rates'!#REF!)</f>
        <v>#REF!</v>
      </c>
      <c r="D3737" s="269" t="e">
        <f>IF('Unit Types - Emission Rates'!#REF!=0,"",'Unit Types - Emission Rates'!#REF!)</f>
        <v>#REF!</v>
      </c>
      <c r="E3737" s="269" t="e">
        <f>IF('Unit Types - Emission Rates'!#REF!="","",'Unit Types - Emission Rates'!#REF!)</f>
        <v>#REF!</v>
      </c>
      <c r="F3737" s="269" t="e">
        <f>IF('Unit Types - Emission Rates'!#REF!="","",'Unit Types - Emission Rates'!#REF!)</f>
        <v>#REF!</v>
      </c>
      <c r="G3737" s="261"/>
      <c r="H3737" s="262"/>
      <c r="I3737" s="259"/>
    </row>
    <row r="3738" spans="1:9" x14ac:dyDescent="0.2">
      <c r="A3738" s="265" t="s">
        <v>433</v>
      </c>
      <c r="B3738" s="269" t="e">
        <f>IF('Unit Types - Emission Rates'!#REF!=0,"",'Unit Types - Emission Rates'!#REF!)</f>
        <v>#REF!</v>
      </c>
      <c r="C3738" s="269" t="e">
        <f>IF('Unit Types - Emission Rates'!#REF!=0,"",'Unit Types - Emission Rates'!#REF!)</f>
        <v>#REF!</v>
      </c>
      <c r="D3738" s="269" t="e">
        <f>IF('Unit Types - Emission Rates'!#REF!=0,"",'Unit Types - Emission Rates'!#REF!)</f>
        <v>#REF!</v>
      </c>
      <c r="E3738" s="269" t="e">
        <f>IF('Unit Types - Emission Rates'!#REF!="","",'Unit Types - Emission Rates'!#REF!)</f>
        <v>#REF!</v>
      </c>
      <c r="F3738" s="269" t="e">
        <f>IF('Unit Types - Emission Rates'!#REF!="","",'Unit Types - Emission Rates'!#REF!)</f>
        <v>#REF!</v>
      </c>
      <c r="G3738" s="261"/>
      <c r="H3738" s="262"/>
      <c r="I3738" s="259"/>
    </row>
    <row r="3739" spans="1:9" x14ac:dyDescent="0.2">
      <c r="A3739" s="265" t="s">
        <v>433</v>
      </c>
      <c r="B3739" s="269" t="e">
        <f>IF('Unit Types - Emission Rates'!#REF!=0,"",'Unit Types - Emission Rates'!#REF!)</f>
        <v>#REF!</v>
      </c>
      <c r="C3739" s="269" t="e">
        <f>IF('Unit Types - Emission Rates'!#REF!=0,"",'Unit Types - Emission Rates'!#REF!)</f>
        <v>#REF!</v>
      </c>
      <c r="D3739" s="269" t="e">
        <f>IF('Unit Types - Emission Rates'!#REF!=0,"",'Unit Types - Emission Rates'!#REF!)</f>
        <v>#REF!</v>
      </c>
      <c r="E3739" s="269" t="e">
        <f>IF('Unit Types - Emission Rates'!#REF!="","",'Unit Types - Emission Rates'!#REF!)</f>
        <v>#REF!</v>
      </c>
      <c r="F3739" s="269" t="e">
        <f>IF('Unit Types - Emission Rates'!#REF!="","",'Unit Types - Emission Rates'!#REF!)</f>
        <v>#REF!</v>
      </c>
      <c r="G3739" s="261"/>
      <c r="H3739" s="262"/>
      <c r="I3739" s="259"/>
    </row>
    <row r="3740" spans="1:9" x14ac:dyDescent="0.2">
      <c r="A3740" s="265" t="s">
        <v>433</v>
      </c>
      <c r="B3740" s="269" t="e">
        <f>IF('Unit Types - Emission Rates'!#REF!=0,"",'Unit Types - Emission Rates'!#REF!)</f>
        <v>#REF!</v>
      </c>
      <c r="C3740" s="269" t="e">
        <f>IF('Unit Types - Emission Rates'!#REF!=0,"",'Unit Types - Emission Rates'!#REF!)</f>
        <v>#REF!</v>
      </c>
      <c r="D3740" s="269" t="e">
        <f>IF('Unit Types - Emission Rates'!#REF!=0,"",'Unit Types - Emission Rates'!#REF!)</f>
        <v>#REF!</v>
      </c>
      <c r="E3740" s="269" t="e">
        <f>IF('Unit Types - Emission Rates'!#REF!="","",'Unit Types - Emission Rates'!#REF!)</f>
        <v>#REF!</v>
      </c>
      <c r="F3740" s="269" t="e">
        <f>IF('Unit Types - Emission Rates'!#REF!="","",'Unit Types - Emission Rates'!#REF!)</f>
        <v>#REF!</v>
      </c>
      <c r="G3740" s="261"/>
      <c r="H3740" s="262"/>
      <c r="I3740" s="259"/>
    </row>
    <row r="3741" spans="1:9" x14ac:dyDescent="0.2">
      <c r="A3741" s="265" t="s">
        <v>433</v>
      </c>
      <c r="B3741" s="269" t="e">
        <f>IF('Unit Types - Emission Rates'!#REF!=0,"",'Unit Types - Emission Rates'!#REF!)</f>
        <v>#REF!</v>
      </c>
      <c r="C3741" s="269" t="e">
        <f>IF('Unit Types - Emission Rates'!#REF!=0,"",'Unit Types - Emission Rates'!#REF!)</f>
        <v>#REF!</v>
      </c>
      <c r="D3741" s="269" t="e">
        <f>IF('Unit Types - Emission Rates'!#REF!=0,"",'Unit Types - Emission Rates'!#REF!)</f>
        <v>#REF!</v>
      </c>
      <c r="E3741" s="269" t="e">
        <f>IF('Unit Types - Emission Rates'!#REF!="","",'Unit Types - Emission Rates'!#REF!)</f>
        <v>#REF!</v>
      </c>
      <c r="F3741" s="269" t="e">
        <f>IF('Unit Types - Emission Rates'!#REF!="","",'Unit Types - Emission Rates'!#REF!)</f>
        <v>#REF!</v>
      </c>
      <c r="G3741" s="261"/>
      <c r="H3741" s="262"/>
      <c r="I3741" s="259"/>
    </row>
    <row r="3742" spans="1:9" x14ac:dyDescent="0.2">
      <c r="A3742" s="265" t="s">
        <v>433</v>
      </c>
      <c r="B3742" s="269" t="e">
        <f>IF('Unit Types - Emission Rates'!#REF!=0,"",'Unit Types - Emission Rates'!#REF!)</f>
        <v>#REF!</v>
      </c>
      <c r="C3742" s="269" t="e">
        <f>IF('Unit Types - Emission Rates'!#REF!=0,"",'Unit Types - Emission Rates'!#REF!)</f>
        <v>#REF!</v>
      </c>
      <c r="D3742" s="269" t="e">
        <f>IF('Unit Types - Emission Rates'!#REF!=0,"",'Unit Types - Emission Rates'!#REF!)</f>
        <v>#REF!</v>
      </c>
      <c r="E3742" s="269" t="e">
        <f>IF('Unit Types - Emission Rates'!#REF!="","",'Unit Types - Emission Rates'!#REF!)</f>
        <v>#REF!</v>
      </c>
      <c r="F3742" s="269" t="e">
        <f>IF('Unit Types - Emission Rates'!#REF!="","",'Unit Types - Emission Rates'!#REF!)</f>
        <v>#REF!</v>
      </c>
      <c r="G3742" s="261"/>
      <c r="H3742" s="262"/>
      <c r="I3742" s="259"/>
    </row>
    <row r="3743" spans="1:9" x14ac:dyDescent="0.2">
      <c r="A3743" s="265" t="s">
        <v>433</v>
      </c>
      <c r="B3743" s="269" t="e">
        <f>IF('Unit Types - Emission Rates'!#REF!=0,"",'Unit Types - Emission Rates'!#REF!)</f>
        <v>#REF!</v>
      </c>
      <c r="C3743" s="269" t="e">
        <f>IF('Unit Types - Emission Rates'!#REF!=0,"",'Unit Types - Emission Rates'!#REF!)</f>
        <v>#REF!</v>
      </c>
      <c r="D3743" s="269" t="e">
        <f>IF('Unit Types - Emission Rates'!#REF!=0,"",'Unit Types - Emission Rates'!#REF!)</f>
        <v>#REF!</v>
      </c>
      <c r="E3743" s="269" t="e">
        <f>IF('Unit Types - Emission Rates'!#REF!="","",'Unit Types - Emission Rates'!#REF!)</f>
        <v>#REF!</v>
      </c>
      <c r="F3743" s="269" t="e">
        <f>IF('Unit Types - Emission Rates'!#REF!="","",'Unit Types - Emission Rates'!#REF!)</f>
        <v>#REF!</v>
      </c>
      <c r="G3743" s="261"/>
      <c r="H3743" s="262"/>
      <c r="I3743" s="259"/>
    </row>
    <row r="3744" spans="1:9" x14ac:dyDescent="0.2">
      <c r="A3744" s="265" t="s">
        <v>433</v>
      </c>
      <c r="B3744" s="269" t="e">
        <f>IF('Unit Types - Emission Rates'!#REF!=0,"",'Unit Types - Emission Rates'!#REF!)</f>
        <v>#REF!</v>
      </c>
      <c r="C3744" s="269" t="e">
        <f>IF('Unit Types - Emission Rates'!#REF!=0,"",'Unit Types - Emission Rates'!#REF!)</f>
        <v>#REF!</v>
      </c>
      <c r="D3744" s="269" t="e">
        <f>IF('Unit Types - Emission Rates'!#REF!=0,"",'Unit Types - Emission Rates'!#REF!)</f>
        <v>#REF!</v>
      </c>
      <c r="E3744" s="269" t="e">
        <f>IF('Unit Types - Emission Rates'!#REF!="","",'Unit Types - Emission Rates'!#REF!)</f>
        <v>#REF!</v>
      </c>
      <c r="F3744" s="269" t="e">
        <f>IF('Unit Types - Emission Rates'!#REF!="","",'Unit Types - Emission Rates'!#REF!)</f>
        <v>#REF!</v>
      </c>
      <c r="G3744" s="261"/>
      <c r="H3744" s="262"/>
      <c r="I3744" s="259"/>
    </row>
    <row r="3745" spans="1:9" x14ac:dyDescent="0.2">
      <c r="A3745" s="265" t="s">
        <v>433</v>
      </c>
      <c r="B3745" s="269" t="e">
        <f>IF('Unit Types - Emission Rates'!#REF!=0,"",'Unit Types - Emission Rates'!#REF!)</f>
        <v>#REF!</v>
      </c>
      <c r="C3745" s="269" t="e">
        <f>IF('Unit Types - Emission Rates'!#REF!=0,"",'Unit Types - Emission Rates'!#REF!)</f>
        <v>#REF!</v>
      </c>
      <c r="D3745" s="269" t="e">
        <f>IF('Unit Types - Emission Rates'!#REF!=0,"",'Unit Types - Emission Rates'!#REF!)</f>
        <v>#REF!</v>
      </c>
      <c r="E3745" s="269" t="e">
        <f>IF('Unit Types - Emission Rates'!#REF!="","",'Unit Types - Emission Rates'!#REF!)</f>
        <v>#REF!</v>
      </c>
      <c r="F3745" s="269" t="e">
        <f>IF('Unit Types - Emission Rates'!#REF!="","",'Unit Types - Emission Rates'!#REF!)</f>
        <v>#REF!</v>
      </c>
      <c r="G3745" s="261"/>
      <c r="H3745" s="262"/>
      <c r="I3745" s="259"/>
    </row>
    <row r="3746" spans="1:9" x14ac:dyDescent="0.2">
      <c r="A3746" s="265" t="s">
        <v>433</v>
      </c>
      <c r="B3746" s="269" t="e">
        <f>IF('Unit Types - Emission Rates'!#REF!=0,"",'Unit Types - Emission Rates'!#REF!)</f>
        <v>#REF!</v>
      </c>
      <c r="C3746" s="269" t="e">
        <f>IF('Unit Types - Emission Rates'!#REF!=0,"",'Unit Types - Emission Rates'!#REF!)</f>
        <v>#REF!</v>
      </c>
      <c r="D3746" s="269" t="e">
        <f>IF('Unit Types - Emission Rates'!#REF!=0,"",'Unit Types - Emission Rates'!#REF!)</f>
        <v>#REF!</v>
      </c>
      <c r="E3746" s="269" t="e">
        <f>IF('Unit Types - Emission Rates'!#REF!="","",'Unit Types - Emission Rates'!#REF!)</f>
        <v>#REF!</v>
      </c>
      <c r="F3746" s="269" t="e">
        <f>IF('Unit Types - Emission Rates'!#REF!="","",'Unit Types - Emission Rates'!#REF!)</f>
        <v>#REF!</v>
      </c>
      <c r="G3746" s="261"/>
      <c r="H3746" s="262"/>
      <c r="I3746" s="259"/>
    </row>
    <row r="3747" spans="1:9" x14ac:dyDescent="0.2">
      <c r="A3747" s="265" t="s">
        <v>433</v>
      </c>
      <c r="B3747" s="269" t="e">
        <f>IF('Unit Types - Emission Rates'!#REF!=0,"",'Unit Types - Emission Rates'!#REF!)</f>
        <v>#REF!</v>
      </c>
      <c r="C3747" s="269" t="e">
        <f>IF('Unit Types - Emission Rates'!#REF!=0,"",'Unit Types - Emission Rates'!#REF!)</f>
        <v>#REF!</v>
      </c>
      <c r="D3747" s="269" t="e">
        <f>IF('Unit Types - Emission Rates'!#REF!=0,"",'Unit Types - Emission Rates'!#REF!)</f>
        <v>#REF!</v>
      </c>
      <c r="E3747" s="269" t="e">
        <f>IF('Unit Types - Emission Rates'!#REF!="","",'Unit Types - Emission Rates'!#REF!)</f>
        <v>#REF!</v>
      </c>
      <c r="F3747" s="269" t="e">
        <f>IF('Unit Types - Emission Rates'!#REF!="","",'Unit Types - Emission Rates'!#REF!)</f>
        <v>#REF!</v>
      </c>
      <c r="G3747" s="261"/>
      <c r="H3747" s="262"/>
      <c r="I3747" s="259"/>
    </row>
    <row r="3748" spans="1:9" x14ac:dyDescent="0.2">
      <c r="A3748" s="265" t="s">
        <v>433</v>
      </c>
      <c r="B3748" s="269" t="e">
        <f>IF('Unit Types - Emission Rates'!#REF!=0,"",'Unit Types - Emission Rates'!#REF!)</f>
        <v>#REF!</v>
      </c>
      <c r="C3748" s="269" t="e">
        <f>IF('Unit Types - Emission Rates'!#REF!=0,"",'Unit Types - Emission Rates'!#REF!)</f>
        <v>#REF!</v>
      </c>
      <c r="D3748" s="269" t="e">
        <f>IF('Unit Types - Emission Rates'!#REF!=0,"",'Unit Types - Emission Rates'!#REF!)</f>
        <v>#REF!</v>
      </c>
      <c r="E3748" s="269" t="e">
        <f>IF('Unit Types - Emission Rates'!#REF!="","",'Unit Types - Emission Rates'!#REF!)</f>
        <v>#REF!</v>
      </c>
      <c r="F3748" s="269" t="e">
        <f>IF('Unit Types - Emission Rates'!#REF!="","",'Unit Types - Emission Rates'!#REF!)</f>
        <v>#REF!</v>
      </c>
      <c r="G3748" s="261"/>
      <c r="H3748" s="262"/>
      <c r="I3748" s="259"/>
    </row>
    <row r="3749" spans="1:9" x14ac:dyDescent="0.2">
      <c r="A3749" s="265" t="s">
        <v>433</v>
      </c>
      <c r="B3749" s="269" t="e">
        <f>IF('Unit Types - Emission Rates'!#REF!=0,"",'Unit Types - Emission Rates'!#REF!)</f>
        <v>#REF!</v>
      </c>
      <c r="C3749" s="269" t="e">
        <f>IF('Unit Types - Emission Rates'!#REF!=0,"",'Unit Types - Emission Rates'!#REF!)</f>
        <v>#REF!</v>
      </c>
      <c r="D3749" s="269" t="e">
        <f>IF('Unit Types - Emission Rates'!#REF!=0,"",'Unit Types - Emission Rates'!#REF!)</f>
        <v>#REF!</v>
      </c>
      <c r="E3749" s="269" t="e">
        <f>IF('Unit Types - Emission Rates'!#REF!="","",'Unit Types - Emission Rates'!#REF!)</f>
        <v>#REF!</v>
      </c>
      <c r="F3749" s="269" t="e">
        <f>IF('Unit Types - Emission Rates'!#REF!="","",'Unit Types - Emission Rates'!#REF!)</f>
        <v>#REF!</v>
      </c>
      <c r="G3749" s="261"/>
      <c r="H3749" s="262"/>
      <c r="I3749" s="259"/>
    </row>
    <row r="3750" spans="1:9" x14ac:dyDescent="0.2">
      <c r="A3750" s="265" t="s">
        <v>433</v>
      </c>
      <c r="B3750" s="269" t="e">
        <f>IF('Unit Types - Emission Rates'!#REF!=0,"",'Unit Types - Emission Rates'!#REF!)</f>
        <v>#REF!</v>
      </c>
      <c r="C3750" s="269" t="e">
        <f>IF('Unit Types - Emission Rates'!#REF!=0,"",'Unit Types - Emission Rates'!#REF!)</f>
        <v>#REF!</v>
      </c>
      <c r="D3750" s="269" t="e">
        <f>IF('Unit Types - Emission Rates'!#REF!=0,"",'Unit Types - Emission Rates'!#REF!)</f>
        <v>#REF!</v>
      </c>
      <c r="E3750" s="269" t="e">
        <f>IF('Unit Types - Emission Rates'!#REF!="","",'Unit Types - Emission Rates'!#REF!)</f>
        <v>#REF!</v>
      </c>
      <c r="F3750" s="269" t="e">
        <f>IF('Unit Types - Emission Rates'!#REF!="","",'Unit Types - Emission Rates'!#REF!)</f>
        <v>#REF!</v>
      </c>
      <c r="G3750" s="261"/>
      <c r="H3750" s="262"/>
      <c r="I3750" s="259"/>
    </row>
    <row r="3751" spans="1:9" x14ac:dyDescent="0.2">
      <c r="A3751" s="265" t="s">
        <v>433</v>
      </c>
      <c r="B3751" s="269" t="e">
        <f>IF('Unit Types - Emission Rates'!#REF!=0,"",'Unit Types - Emission Rates'!#REF!)</f>
        <v>#REF!</v>
      </c>
      <c r="C3751" s="269" t="e">
        <f>IF('Unit Types - Emission Rates'!#REF!=0,"",'Unit Types - Emission Rates'!#REF!)</f>
        <v>#REF!</v>
      </c>
      <c r="D3751" s="269" t="e">
        <f>IF('Unit Types - Emission Rates'!#REF!=0,"",'Unit Types - Emission Rates'!#REF!)</f>
        <v>#REF!</v>
      </c>
      <c r="E3751" s="269" t="e">
        <f>IF('Unit Types - Emission Rates'!#REF!="","",'Unit Types - Emission Rates'!#REF!)</f>
        <v>#REF!</v>
      </c>
      <c r="F3751" s="269" t="e">
        <f>IF('Unit Types - Emission Rates'!#REF!="","",'Unit Types - Emission Rates'!#REF!)</f>
        <v>#REF!</v>
      </c>
      <c r="G3751" s="261"/>
      <c r="H3751" s="262"/>
      <c r="I3751" s="259"/>
    </row>
    <row r="3752" spans="1:9" x14ac:dyDescent="0.2">
      <c r="A3752" s="265" t="s">
        <v>433</v>
      </c>
      <c r="B3752" s="269" t="e">
        <f>IF('Unit Types - Emission Rates'!#REF!=0,"",'Unit Types - Emission Rates'!#REF!)</f>
        <v>#REF!</v>
      </c>
      <c r="C3752" s="269" t="e">
        <f>IF('Unit Types - Emission Rates'!#REF!=0,"",'Unit Types - Emission Rates'!#REF!)</f>
        <v>#REF!</v>
      </c>
      <c r="D3752" s="269" t="e">
        <f>IF('Unit Types - Emission Rates'!#REF!=0,"",'Unit Types - Emission Rates'!#REF!)</f>
        <v>#REF!</v>
      </c>
      <c r="E3752" s="269" t="e">
        <f>IF('Unit Types - Emission Rates'!#REF!="","",'Unit Types - Emission Rates'!#REF!)</f>
        <v>#REF!</v>
      </c>
      <c r="F3752" s="269" t="e">
        <f>IF('Unit Types - Emission Rates'!#REF!="","",'Unit Types - Emission Rates'!#REF!)</f>
        <v>#REF!</v>
      </c>
      <c r="G3752" s="261"/>
      <c r="H3752" s="262"/>
      <c r="I3752" s="259"/>
    </row>
    <row r="3753" spans="1:9" x14ac:dyDescent="0.2">
      <c r="A3753" s="265" t="s">
        <v>433</v>
      </c>
      <c r="B3753" s="269" t="e">
        <f>IF('Unit Types - Emission Rates'!#REF!=0,"",'Unit Types - Emission Rates'!#REF!)</f>
        <v>#REF!</v>
      </c>
      <c r="C3753" s="269" t="e">
        <f>IF('Unit Types - Emission Rates'!#REF!=0,"",'Unit Types - Emission Rates'!#REF!)</f>
        <v>#REF!</v>
      </c>
      <c r="D3753" s="269" t="e">
        <f>IF('Unit Types - Emission Rates'!#REF!=0,"",'Unit Types - Emission Rates'!#REF!)</f>
        <v>#REF!</v>
      </c>
      <c r="E3753" s="269" t="e">
        <f>IF('Unit Types - Emission Rates'!#REF!="","",'Unit Types - Emission Rates'!#REF!)</f>
        <v>#REF!</v>
      </c>
      <c r="F3753" s="269" t="e">
        <f>IF('Unit Types - Emission Rates'!#REF!="","",'Unit Types - Emission Rates'!#REF!)</f>
        <v>#REF!</v>
      </c>
      <c r="G3753" s="261"/>
      <c r="H3753" s="262"/>
      <c r="I3753" s="259"/>
    </row>
    <row r="3754" spans="1:9" x14ac:dyDescent="0.2">
      <c r="A3754" s="265" t="s">
        <v>433</v>
      </c>
      <c r="B3754" s="269" t="e">
        <f>IF('Unit Types - Emission Rates'!#REF!=0,"",'Unit Types - Emission Rates'!#REF!)</f>
        <v>#REF!</v>
      </c>
      <c r="C3754" s="269" t="e">
        <f>IF('Unit Types - Emission Rates'!#REF!=0,"",'Unit Types - Emission Rates'!#REF!)</f>
        <v>#REF!</v>
      </c>
      <c r="D3754" s="269" t="e">
        <f>IF('Unit Types - Emission Rates'!#REF!=0,"",'Unit Types - Emission Rates'!#REF!)</f>
        <v>#REF!</v>
      </c>
      <c r="E3754" s="269" t="e">
        <f>IF('Unit Types - Emission Rates'!#REF!="","",'Unit Types - Emission Rates'!#REF!)</f>
        <v>#REF!</v>
      </c>
      <c r="F3754" s="269" t="e">
        <f>IF('Unit Types - Emission Rates'!#REF!="","",'Unit Types - Emission Rates'!#REF!)</f>
        <v>#REF!</v>
      </c>
      <c r="G3754" s="261"/>
      <c r="H3754" s="262"/>
      <c r="I3754" s="259"/>
    </row>
    <row r="3755" spans="1:9" x14ac:dyDescent="0.2">
      <c r="A3755" s="265" t="s">
        <v>433</v>
      </c>
      <c r="B3755" s="269" t="e">
        <f>IF('Unit Types - Emission Rates'!#REF!=0,"",'Unit Types - Emission Rates'!#REF!)</f>
        <v>#REF!</v>
      </c>
      <c r="C3755" s="269" t="e">
        <f>IF('Unit Types - Emission Rates'!#REF!=0,"",'Unit Types - Emission Rates'!#REF!)</f>
        <v>#REF!</v>
      </c>
      <c r="D3755" s="269" t="e">
        <f>IF('Unit Types - Emission Rates'!#REF!=0,"",'Unit Types - Emission Rates'!#REF!)</f>
        <v>#REF!</v>
      </c>
      <c r="E3755" s="269" t="e">
        <f>IF('Unit Types - Emission Rates'!#REF!="","",'Unit Types - Emission Rates'!#REF!)</f>
        <v>#REF!</v>
      </c>
      <c r="F3755" s="269" t="e">
        <f>IF('Unit Types - Emission Rates'!#REF!="","",'Unit Types - Emission Rates'!#REF!)</f>
        <v>#REF!</v>
      </c>
      <c r="G3755" s="261"/>
      <c r="H3755" s="262"/>
      <c r="I3755" s="259"/>
    </row>
    <row r="3756" spans="1:9" x14ac:dyDescent="0.2">
      <c r="A3756" s="265" t="s">
        <v>433</v>
      </c>
      <c r="B3756" s="269" t="e">
        <f>IF('Unit Types - Emission Rates'!#REF!=0,"",'Unit Types - Emission Rates'!#REF!)</f>
        <v>#REF!</v>
      </c>
      <c r="C3756" s="269" t="e">
        <f>IF('Unit Types - Emission Rates'!#REF!=0,"",'Unit Types - Emission Rates'!#REF!)</f>
        <v>#REF!</v>
      </c>
      <c r="D3756" s="269" t="e">
        <f>IF('Unit Types - Emission Rates'!#REF!=0,"",'Unit Types - Emission Rates'!#REF!)</f>
        <v>#REF!</v>
      </c>
      <c r="E3756" s="269" t="e">
        <f>IF('Unit Types - Emission Rates'!#REF!="","",'Unit Types - Emission Rates'!#REF!)</f>
        <v>#REF!</v>
      </c>
      <c r="F3756" s="269" t="e">
        <f>IF('Unit Types - Emission Rates'!#REF!="","",'Unit Types - Emission Rates'!#REF!)</f>
        <v>#REF!</v>
      </c>
      <c r="G3756" s="261"/>
      <c r="H3756" s="262"/>
      <c r="I3756" s="259"/>
    </row>
    <row r="3757" spans="1:9" x14ac:dyDescent="0.2">
      <c r="A3757" s="265" t="s">
        <v>433</v>
      </c>
      <c r="B3757" s="269" t="e">
        <f>IF('Unit Types - Emission Rates'!#REF!=0,"",'Unit Types - Emission Rates'!#REF!)</f>
        <v>#REF!</v>
      </c>
      <c r="C3757" s="269" t="e">
        <f>IF('Unit Types - Emission Rates'!#REF!=0,"",'Unit Types - Emission Rates'!#REF!)</f>
        <v>#REF!</v>
      </c>
      <c r="D3757" s="269" t="e">
        <f>IF('Unit Types - Emission Rates'!#REF!=0,"",'Unit Types - Emission Rates'!#REF!)</f>
        <v>#REF!</v>
      </c>
      <c r="E3757" s="269" t="e">
        <f>IF('Unit Types - Emission Rates'!#REF!="","",'Unit Types - Emission Rates'!#REF!)</f>
        <v>#REF!</v>
      </c>
      <c r="F3757" s="269" t="e">
        <f>IF('Unit Types - Emission Rates'!#REF!="","",'Unit Types - Emission Rates'!#REF!)</f>
        <v>#REF!</v>
      </c>
      <c r="G3757" s="261"/>
      <c r="H3757" s="262"/>
      <c r="I3757" s="259"/>
    </row>
    <row r="3758" spans="1:9" x14ac:dyDescent="0.2">
      <c r="A3758" s="265" t="s">
        <v>433</v>
      </c>
      <c r="B3758" s="269" t="e">
        <f>IF('Unit Types - Emission Rates'!#REF!=0,"",'Unit Types - Emission Rates'!#REF!)</f>
        <v>#REF!</v>
      </c>
      <c r="C3758" s="269" t="e">
        <f>IF('Unit Types - Emission Rates'!#REF!=0,"",'Unit Types - Emission Rates'!#REF!)</f>
        <v>#REF!</v>
      </c>
      <c r="D3758" s="269" t="e">
        <f>IF('Unit Types - Emission Rates'!#REF!=0,"",'Unit Types - Emission Rates'!#REF!)</f>
        <v>#REF!</v>
      </c>
      <c r="E3758" s="269" t="e">
        <f>IF('Unit Types - Emission Rates'!#REF!="","",'Unit Types - Emission Rates'!#REF!)</f>
        <v>#REF!</v>
      </c>
      <c r="F3758" s="269" t="e">
        <f>IF('Unit Types - Emission Rates'!#REF!="","",'Unit Types - Emission Rates'!#REF!)</f>
        <v>#REF!</v>
      </c>
      <c r="G3758" s="261"/>
      <c r="H3758" s="262"/>
      <c r="I3758" s="259"/>
    </row>
    <row r="3759" spans="1:9" x14ac:dyDescent="0.2">
      <c r="A3759" s="265" t="s">
        <v>433</v>
      </c>
      <c r="B3759" s="269" t="e">
        <f>IF('Unit Types - Emission Rates'!#REF!=0,"",'Unit Types - Emission Rates'!#REF!)</f>
        <v>#REF!</v>
      </c>
      <c r="C3759" s="269" t="e">
        <f>IF('Unit Types - Emission Rates'!#REF!=0,"",'Unit Types - Emission Rates'!#REF!)</f>
        <v>#REF!</v>
      </c>
      <c r="D3759" s="269" t="e">
        <f>IF('Unit Types - Emission Rates'!#REF!=0,"",'Unit Types - Emission Rates'!#REF!)</f>
        <v>#REF!</v>
      </c>
      <c r="E3759" s="269" t="e">
        <f>IF('Unit Types - Emission Rates'!#REF!="","",'Unit Types - Emission Rates'!#REF!)</f>
        <v>#REF!</v>
      </c>
      <c r="F3759" s="269" t="e">
        <f>IF('Unit Types - Emission Rates'!#REF!="","",'Unit Types - Emission Rates'!#REF!)</f>
        <v>#REF!</v>
      </c>
      <c r="G3759" s="261"/>
      <c r="H3759" s="262"/>
      <c r="I3759" s="259"/>
    </row>
    <row r="3760" spans="1:9" x14ac:dyDescent="0.2">
      <c r="A3760" s="265" t="s">
        <v>433</v>
      </c>
      <c r="B3760" s="269" t="e">
        <f>IF('Unit Types - Emission Rates'!#REF!=0,"",'Unit Types - Emission Rates'!#REF!)</f>
        <v>#REF!</v>
      </c>
      <c r="C3760" s="269" t="e">
        <f>IF('Unit Types - Emission Rates'!#REF!=0,"",'Unit Types - Emission Rates'!#REF!)</f>
        <v>#REF!</v>
      </c>
      <c r="D3760" s="269" t="e">
        <f>IF('Unit Types - Emission Rates'!#REF!=0,"",'Unit Types - Emission Rates'!#REF!)</f>
        <v>#REF!</v>
      </c>
      <c r="E3760" s="269" t="e">
        <f>IF('Unit Types - Emission Rates'!#REF!="","",'Unit Types - Emission Rates'!#REF!)</f>
        <v>#REF!</v>
      </c>
      <c r="F3760" s="269" t="e">
        <f>IF('Unit Types - Emission Rates'!#REF!="","",'Unit Types - Emission Rates'!#REF!)</f>
        <v>#REF!</v>
      </c>
      <c r="G3760" s="261"/>
      <c r="H3760" s="262"/>
      <c r="I3760" s="259"/>
    </row>
    <row r="3761" spans="1:9" x14ac:dyDescent="0.2">
      <c r="A3761" s="265" t="s">
        <v>433</v>
      </c>
      <c r="B3761" s="269" t="e">
        <f>IF('Unit Types - Emission Rates'!#REF!=0,"",'Unit Types - Emission Rates'!#REF!)</f>
        <v>#REF!</v>
      </c>
      <c r="C3761" s="269" t="e">
        <f>IF('Unit Types - Emission Rates'!#REF!=0,"",'Unit Types - Emission Rates'!#REF!)</f>
        <v>#REF!</v>
      </c>
      <c r="D3761" s="269" t="e">
        <f>IF('Unit Types - Emission Rates'!#REF!=0,"",'Unit Types - Emission Rates'!#REF!)</f>
        <v>#REF!</v>
      </c>
      <c r="E3761" s="269" t="e">
        <f>IF('Unit Types - Emission Rates'!#REF!="","",'Unit Types - Emission Rates'!#REF!)</f>
        <v>#REF!</v>
      </c>
      <c r="F3761" s="269" t="e">
        <f>IF('Unit Types - Emission Rates'!#REF!="","",'Unit Types - Emission Rates'!#REF!)</f>
        <v>#REF!</v>
      </c>
      <c r="G3761" s="261"/>
      <c r="H3761" s="262"/>
      <c r="I3761" s="259"/>
    </row>
    <row r="3762" spans="1:9" x14ac:dyDescent="0.2">
      <c r="A3762" s="265" t="s">
        <v>433</v>
      </c>
      <c r="B3762" s="269" t="e">
        <f>IF('Unit Types - Emission Rates'!#REF!=0,"",'Unit Types - Emission Rates'!#REF!)</f>
        <v>#REF!</v>
      </c>
      <c r="C3762" s="269" t="e">
        <f>IF('Unit Types - Emission Rates'!#REF!=0,"",'Unit Types - Emission Rates'!#REF!)</f>
        <v>#REF!</v>
      </c>
      <c r="D3762" s="269" t="e">
        <f>IF('Unit Types - Emission Rates'!#REF!=0,"",'Unit Types - Emission Rates'!#REF!)</f>
        <v>#REF!</v>
      </c>
      <c r="E3762" s="269" t="e">
        <f>IF('Unit Types - Emission Rates'!#REF!="","",'Unit Types - Emission Rates'!#REF!)</f>
        <v>#REF!</v>
      </c>
      <c r="F3762" s="269" t="e">
        <f>IF('Unit Types - Emission Rates'!#REF!="","",'Unit Types - Emission Rates'!#REF!)</f>
        <v>#REF!</v>
      </c>
      <c r="G3762" s="261"/>
      <c r="H3762" s="262"/>
      <c r="I3762" s="259"/>
    </row>
    <row r="3763" spans="1:9" x14ac:dyDescent="0.2">
      <c r="A3763" s="265" t="s">
        <v>433</v>
      </c>
      <c r="B3763" s="269" t="e">
        <f>IF('Unit Types - Emission Rates'!#REF!=0,"",'Unit Types - Emission Rates'!#REF!)</f>
        <v>#REF!</v>
      </c>
      <c r="C3763" s="269" t="e">
        <f>IF('Unit Types - Emission Rates'!#REF!=0,"",'Unit Types - Emission Rates'!#REF!)</f>
        <v>#REF!</v>
      </c>
      <c r="D3763" s="269" t="e">
        <f>IF('Unit Types - Emission Rates'!#REF!=0,"",'Unit Types - Emission Rates'!#REF!)</f>
        <v>#REF!</v>
      </c>
      <c r="E3763" s="269" t="e">
        <f>IF('Unit Types - Emission Rates'!#REF!="","",'Unit Types - Emission Rates'!#REF!)</f>
        <v>#REF!</v>
      </c>
      <c r="F3763" s="269" t="e">
        <f>IF('Unit Types - Emission Rates'!#REF!="","",'Unit Types - Emission Rates'!#REF!)</f>
        <v>#REF!</v>
      </c>
      <c r="G3763" s="261"/>
      <c r="H3763" s="262"/>
      <c r="I3763" s="259"/>
    </row>
    <row r="3764" spans="1:9" x14ac:dyDescent="0.2">
      <c r="A3764" s="265" t="s">
        <v>433</v>
      </c>
      <c r="B3764" s="269" t="e">
        <f>IF('Unit Types - Emission Rates'!#REF!=0,"",'Unit Types - Emission Rates'!#REF!)</f>
        <v>#REF!</v>
      </c>
      <c r="C3764" s="269" t="e">
        <f>IF('Unit Types - Emission Rates'!#REF!=0,"",'Unit Types - Emission Rates'!#REF!)</f>
        <v>#REF!</v>
      </c>
      <c r="D3764" s="269" t="e">
        <f>IF('Unit Types - Emission Rates'!#REF!=0,"",'Unit Types - Emission Rates'!#REF!)</f>
        <v>#REF!</v>
      </c>
      <c r="E3764" s="269" t="e">
        <f>IF('Unit Types - Emission Rates'!#REF!="","",'Unit Types - Emission Rates'!#REF!)</f>
        <v>#REF!</v>
      </c>
      <c r="F3764" s="269" t="e">
        <f>IF('Unit Types - Emission Rates'!#REF!="","",'Unit Types - Emission Rates'!#REF!)</f>
        <v>#REF!</v>
      </c>
      <c r="G3764" s="261"/>
      <c r="H3764" s="262"/>
      <c r="I3764" s="259"/>
    </row>
    <row r="3765" spans="1:9" x14ac:dyDescent="0.2">
      <c r="A3765" s="265" t="s">
        <v>433</v>
      </c>
      <c r="B3765" s="269" t="e">
        <f>IF('Unit Types - Emission Rates'!#REF!=0,"",'Unit Types - Emission Rates'!#REF!)</f>
        <v>#REF!</v>
      </c>
      <c r="C3765" s="269" t="e">
        <f>IF('Unit Types - Emission Rates'!#REF!=0,"",'Unit Types - Emission Rates'!#REF!)</f>
        <v>#REF!</v>
      </c>
      <c r="D3765" s="269" t="e">
        <f>IF('Unit Types - Emission Rates'!#REF!=0,"",'Unit Types - Emission Rates'!#REF!)</f>
        <v>#REF!</v>
      </c>
      <c r="E3765" s="269" t="e">
        <f>IF('Unit Types - Emission Rates'!#REF!="","",'Unit Types - Emission Rates'!#REF!)</f>
        <v>#REF!</v>
      </c>
      <c r="F3765" s="269" t="e">
        <f>IF('Unit Types - Emission Rates'!#REF!="","",'Unit Types - Emission Rates'!#REF!)</f>
        <v>#REF!</v>
      </c>
      <c r="G3765" s="261"/>
      <c r="H3765" s="262"/>
      <c r="I3765" s="259"/>
    </row>
    <row r="3766" spans="1:9" x14ac:dyDescent="0.2">
      <c r="A3766" s="265" t="s">
        <v>433</v>
      </c>
      <c r="B3766" s="269" t="e">
        <f>IF('Unit Types - Emission Rates'!#REF!=0,"",'Unit Types - Emission Rates'!#REF!)</f>
        <v>#REF!</v>
      </c>
      <c r="C3766" s="269" t="e">
        <f>IF('Unit Types - Emission Rates'!#REF!=0,"",'Unit Types - Emission Rates'!#REF!)</f>
        <v>#REF!</v>
      </c>
      <c r="D3766" s="269" t="e">
        <f>IF('Unit Types - Emission Rates'!#REF!=0,"",'Unit Types - Emission Rates'!#REF!)</f>
        <v>#REF!</v>
      </c>
      <c r="E3766" s="269" t="e">
        <f>IF('Unit Types - Emission Rates'!#REF!="","",'Unit Types - Emission Rates'!#REF!)</f>
        <v>#REF!</v>
      </c>
      <c r="F3766" s="269" t="e">
        <f>IF('Unit Types - Emission Rates'!#REF!="","",'Unit Types - Emission Rates'!#REF!)</f>
        <v>#REF!</v>
      </c>
      <c r="G3766" s="261"/>
      <c r="H3766" s="262"/>
      <c r="I3766" s="259"/>
    </row>
    <row r="3767" spans="1:9" x14ac:dyDescent="0.2">
      <c r="A3767" s="265" t="s">
        <v>433</v>
      </c>
      <c r="B3767" s="269" t="e">
        <f>IF('Unit Types - Emission Rates'!#REF!=0,"",'Unit Types - Emission Rates'!#REF!)</f>
        <v>#REF!</v>
      </c>
      <c r="C3767" s="269" t="e">
        <f>IF('Unit Types - Emission Rates'!#REF!=0,"",'Unit Types - Emission Rates'!#REF!)</f>
        <v>#REF!</v>
      </c>
      <c r="D3767" s="269" t="e">
        <f>IF('Unit Types - Emission Rates'!#REF!=0,"",'Unit Types - Emission Rates'!#REF!)</f>
        <v>#REF!</v>
      </c>
      <c r="E3767" s="269" t="e">
        <f>IF('Unit Types - Emission Rates'!#REF!="","",'Unit Types - Emission Rates'!#REF!)</f>
        <v>#REF!</v>
      </c>
      <c r="F3767" s="269" t="e">
        <f>IF('Unit Types - Emission Rates'!#REF!="","",'Unit Types - Emission Rates'!#REF!)</f>
        <v>#REF!</v>
      </c>
      <c r="G3767" s="261"/>
      <c r="H3767" s="262"/>
      <c r="I3767" s="259"/>
    </row>
    <row r="3768" spans="1:9" x14ac:dyDescent="0.2">
      <c r="A3768" s="265" t="s">
        <v>433</v>
      </c>
      <c r="B3768" s="269" t="e">
        <f>IF('Unit Types - Emission Rates'!#REF!=0,"",'Unit Types - Emission Rates'!#REF!)</f>
        <v>#REF!</v>
      </c>
      <c r="C3768" s="269" t="e">
        <f>IF('Unit Types - Emission Rates'!#REF!=0,"",'Unit Types - Emission Rates'!#REF!)</f>
        <v>#REF!</v>
      </c>
      <c r="D3768" s="269" t="e">
        <f>IF('Unit Types - Emission Rates'!#REF!=0,"",'Unit Types - Emission Rates'!#REF!)</f>
        <v>#REF!</v>
      </c>
      <c r="E3768" s="269" t="e">
        <f>IF('Unit Types - Emission Rates'!#REF!="","",'Unit Types - Emission Rates'!#REF!)</f>
        <v>#REF!</v>
      </c>
      <c r="F3768" s="269" t="e">
        <f>IF('Unit Types - Emission Rates'!#REF!="","",'Unit Types - Emission Rates'!#REF!)</f>
        <v>#REF!</v>
      </c>
      <c r="G3768" s="261"/>
      <c r="H3768" s="262"/>
      <c r="I3768" s="259"/>
    </row>
    <row r="3769" spans="1:9" x14ac:dyDescent="0.2">
      <c r="A3769" s="265" t="s">
        <v>433</v>
      </c>
      <c r="B3769" s="269" t="e">
        <f>IF('Unit Types - Emission Rates'!#REF!=0,"",'Unit Types - Emission Rates'!#REF!)</f>
        <v>#REF!</v>
      </c>
      <c r="C3769" s="269" t="e">
        <f>IF('Unit Types - Emission Rates'!#REF!=0,"",'Unit Types - Emission Rates'!#REF!)</f>
        <v>#REF!</v>
      </c>
      <c r="D3769" s="269" t="e">
        <f>IF('Unit Types - Emission Rates'!#REF!=0,"",'Unit Types - Emission Rates'!#REF!)</f>
        <v>#REF!</v>
      </c>
      <c r="E3769" s="269" t="e">
        <f>IF('Unit Types - Emission Rates'!#REF!="","",'Unit Types - Emission Rates'!#REF!)</f>
        <v>#REF!</v>
      </c>
      <c r="F3769" s="269" t="e">
        <f>IF('Unit Types - Emission Rates'!#REF!="","",'Unit Types - Emission Rates'!#REF!)</f>
        <v>#REF!</v>
      </c>
      <c r="G3769" s="261"/>
      <c r="H3769" s="262"/>
      <c r="I3769" s="259"/>
    </row>
    <row r="3770" spans="1:9" x14ac:dyDescent="0.2">
      <c r="A3770" s="265" t="s">
        <v>433</v>
      </c>
      <c r="B3770" s="269" t="e">
        <f>IF('Unit Types - Emission Rates'!#REF!=0,"",'Unit Types - Emission Rates'!#REF!)</f>
        <v>#REF!</v>
      </c>
      <c r="C3770" s="269" t="e">
        <f>IF('Unit Types - Emission Rates'!#REF!=0,"",'Unit Types - Emission Rates'!#REF!)</f>
        <v>#REF!</v>
      </c>
      <c r="D3770" s="269" t="e">
        <f>IF('Unit Types - Emission Rates'!#REF!=0,"",'Unit Types - Emission Rates'!#REF!)</f>
        <v>#REF!</v>
      </c>
      <c r="E3770" s="269" t="e">
        <f>IF('Unit Types - Emission Rates'!#REF!="","",'Unit Types - Emission Rates'!#REF!)</f>
        <v>#REF!</v>
      </c>
      <c r="F3770" s="269" t="e">
        <f>IF('Unit Types - Emission Rates'!#REF!="","",'Unit Types - Emission Rates'!#REF!)</f>
        <v>#REF!</v>
      </c>
      <c r="G3770" s="261"/>
      <c r="H3770" s="262"/>
      <c r="I3770" s="259"/>
    </row>
    <row r="3771" spans="1:9" x14ac:dyDescent="0.2">
      <c r="A3771" s="265" t="s">
        <v>433</v>
      </c>
      <c r="B3771" s="269" t="e">
        <f>IF('Unit Types - Emission Rates'!#REF!=0,"",'Unit Types - Emission Rates'!#REF!)</f>
        <v>#REF!</v>
      </c>
      <c r="C3771" s="269" t="e">
        <f>IF('Unit Types - Emission Rates'!#REF!=0,"",'Unit Types - Emission Rates'!#REF!)</f>
        <v>#REF!</v>
      </c>
      <c r="D3771" s="269" t="e">
        <f>IF('Unit Types - Emission Rates'!#REF!=0,"",'Unit Types - Emission Rates'!#REF!)</f>
        <v>#REF!</v>
      </c>
      <c r="E3771" s="269" t="e">
        <f>IF('Unit Types - Emission Rates'!#REF!="","",'Unit Types - Emission Rates'!#REF!)</f>
        <v>#REF!</v>
      </c>
      <c r="F3771" s="269" t="e">
        <f>IF('Unit Types - Emission Rates'!#REF!="","",'Unit Types - Emission Rates'!#REF!)</f>
        <v>#REF!</v>
      </c>
      <c r="G3771" s="261"/>
      <c r="H3771" s="262"/>
      <c r="I3771" s="259"/>
    </row>
    <row r="3772" spans="1:9" x14ac:dyDescent="0.2">
      <c r="A3772" s="265" t="s">
        <v>433</v>
      </c>
      <c r="B3772" s="269" t="e">
        <f>IF('Unit Types - Emission Rates'!#REF!=0,"",'Unit Types - Emission Rates'!#REF!)</f>
        <v>#REF!</v>
      </c>
      <c r="C3772" s="269" t="e">
        <f>IF('Unit Types - Emission Rates'!#REF!=0,"",'Unit Types - Emission Rates'!#REF!)</f>
        <v>#REF!</v>
      </c>
      <c r="D3772" s="269" t="e">
        <f>IF('Unit Types - Emission Rates'!#REF!=0,"",'Unit Types - Emission Rates'!#REF!)</f>
        <v>#REF!</v>
      </c>
      <c r="E3772" s="269" t="e">
        <f>IF('Unit Types - Emission Rates'!#REF!="","",'Unit Types - Emission Rates'!#REF!)</f>
        <v>#REF!</v>
      </c>
      <c r="F3772" s="269" t="e">
        <f>IF('Unit Types - Emission Rates'!#REF!="","",'Unit Types - Emission Rates'!#REF!)</f>
        <v>#REF!</v>
      </c>
      <c r="G3772" s="261"/>
      <c r="H3772" s="262"/>
      <c r="I3772" s="259"/>
    </row>
    <row r="3773" spans="1:9" x14ac:dyDescent="0.2">
      <c r="A3773" s="265" t="s">
        <v>433</v>
      </c>
      <c r="B3773" s="269" t="e">
        <f>IF('Unit Types - Emission Rates'!#REF!=0,"",'Unit Types - Emission Rates'!#REF!)</f>
        <v>#REF!</v>
      </c>
      <c r="C3773" s="269" t="e">
        <f>IF('Unit Types - Emission Rates'!#REF!=0,"",'Unit Types - Emission Rates'!#REF!)</f>
        <v>#REF!</v>
      </c>
      <c r="D3773" s="269" t="e">
        <f>IF('Unit Types - Emission Rates'!#REF!=0,"",'Unit Types - Emission Rates'!#REF!)</f>
        <v>#REF!</v>
      </c>
      <c r="E3773" s="269" t="e">
        <f>IF('Unit Types - Emission Rates'!#REF!="","",'Unit Types - Emission Rates'!#REF!)</f>
        <v>#REF!</v>
      </c>
      <c r="F3773" s="269" t="e">
        <f>IF('Unit Types - Emission Rates'!#REF!="","",'Unit Types - Emission Rates'!#REF!)</f>
        <v>#REF!</v>
      </c>
      <c r="G3773" s="261"/>
      <c r="H3773" s="262"/>
      <c r="I3773" s="259"/>
    </row>
    <row r="3774" spans="1:9" x14ac:dyDescent="0.2">
      <c r="A3774" s="265" t="s">
        <v>433</v>
      </c>
      <c r="B3774" s="269" t="e">
        <f>IF('Unit Types - Emission Rates'!#REF!=0,"",'Unit Types - Emission Rates'!#REF!)</f>
        <v>#REF!</v>
      </c>
      <c r="C3774" s="269" t="e">
        <f>IF('Unit Types - Emission Rates'!#REF!=0,"",'Unit Types - Emission Rates'!#REF!)</f>
        <v>#REF!</v>
      </c>
      <c r="D3774" s="269" t="e">
        <f>IF('Unit Types - Emission Rates'!#REF!=0,"",'Unit Types - Emission Rates'!#REF!)</f>
        <v>#REF!</v>
      </c>
      <c r="E3774" s="269" t="e">
        <f>IF('Unit Types - Emission Rates'!#REF!="","",'Unit Types - Emission Rates'!#REF!)</f>
        <v>#REF!</v>
      </c>
      <c r="F3774" s="269" t="e">
        <f>IF('Unit Types - Emission Rates'!#REF!="","",'Unit Types - Emission Rates'!#REF!)</f>
        <v>#REF!</v>
      </c>
      <c r="G3774" s="261"/>
      <c r="H3774" s="262"/>
      <c r="I3774" s="259"/>
    </row>
    <row r="3775" spans="1:9" x14ac:dyDescent="0.2">
      <c r="A3775" s="265" t="s">
        <v>433</v>
      </c>
      <c r="B3775" s="269" t="e">
        <f>IF('Unit Types - Emission Rates'!#REF!=0,"",'Unit Types - Emission Rates'!#REF!)</f>
        <v>#REF!</v>
      </c>
      <c r="C3775" s="269" t="e">
        <f>IF('Unit Types - Emission Rates'!#REF!=0,"",'Unit Types - Emission Rates'!#REF!)</f>
        <v>#REF!</v>
      </c>
      <c r="D3775" s="269" t="e">
        <f>IF('Unit Types - Emission Rates'!#REF!=0,"",'Unit Types - Emission Rates'!#REF!)</f>
        <v>#REF!</v>
      </c>
      <c r="E3775" s="269" t="e">
        <f>IF('Unit Types - Emission Rates'!#REF!="","",'Unit Types - Emission Rates'!#REF!)</f>
        <v>#REF!</v>
      </c>
      <c r="F3775" s="269" t="e">
        <f>IF('Unit Types - Emission Rates'!#REF!="","",'Unit Types - Emission Rates'!#REF!)</f>
        <v>#REF!</v>
      </c>
      <c r="G3775" s="261"/>
      <c r="H3775" s="262"/>
      <c r="I3775" s="259"/>
    </row>
    <row r="3776" spans="1:9" x14ac:dyDescent="0.2">
      <c r="A3776" s="265" t="s">
        <v>433</v>
      </c>
      <c r="B3776" s="269" t="e">
        <f>IF('Unit Types - Emission Rates'!#REF!=0,"",'Unit Types - Emission Rates'!#REF!)</f>
        <v>#REF!</v>
      </c>
      <c r="C3776" s="269" t="e">
        <f>IF('Unit Types - Emission Rates'!#REF!=0,"",'Unit Types - Emission Rates'!#REF!)</f>
        <v>#REF!</v>
      </c>
      <c r="D3776" s="269" t="e">
        <f>IF('Unit Types - Emission Rates'!#REF!=0,"",'Unit Types - Emission Rates'!#REF!)</f>
        <v>#REF!</v>
      </c>
      <c r="E3776" s="269" t="e">
        <f>IF('Unit Types - Emission Rates'!#REF!="","",'Unit Types - Emission Rates'!#REF!)</f>
        <v>#REF!</v>
      </c>
      <c r="F3776" s="269" t="e">
        <f>IF('Unit Types - Emission Rates'!#REF!="","",'Unit Types - Emission Rates'!#REF!)</f>
        <v>#REF!</v>
      </c>
      <c r="G3776" s="261"/>
      <c r="H3776" s="262"/>
      <c r="I3776" s="259"/>
    </row>
    <row r="3777" spans="1:9" x14ac:dyDescent="0.2">
      <c r="A3777" s="265" t="s">
        <v>433</v>
      </c>
      <c r="B3777" s="269" t="e">
        <f>IF('Unit Types - Emission Rates'!#REF!=0,"",'Unit Types - Emission Rates'!#REF!)</f>
        <v>#REF!</v>
      </c>
      <c r="C3777" s="269" t="e">
        <f>IF('Unit Types - Emission Rates'!#REF!=0,"",'Unit Types - Emission Rates'!#REF!)</f>
        <v>#REF!</v>
      </c>
      <c r="D3777" s="269" t="e">
        <f>IF('Unit Types - Emission Rates'!#REF!=0,"",'Unit Types - Emission Rates'!#REF!)</f>
        <v>#REF!</v>
      </c>
      <c r="E3777" s="269" t="e">
        <f>IF('Unit Types - Emission Rates'!#REF!="","",'Unit Types - Emission Rates'!#REF!)</f>
        <v>#REF!</v>
      </c>
      <c r="F3777" s="269" t="e">
        <f>IF('Unit Types - Emission Rates'!#REF!="","",'Unit Types - Emission Rates'!#REF!)</f>
        <v>#REF!</v>
      </c>
      <c r="G3777" s="261"/>
      <c r="H3777" s="262"/>
      <c r="I3777" s="259"/>
    </row>
    <row r="3778" spans="1:9" x14ac:dyDescent="0.2">
      <c r="A3778" s="265" t="s">
        <v>433</v>
      </c>
      <c r="B3778" s="269" t="e">
        <f>IF('Unit Types - Emission Rates'!#REF!=0,"",'Unit Types - Emission Rates'!#REF!)</f>
        <v>#REF!</v>
      </c>
      <c r="C3778" s="269" t="e">
        <f>IF('Unit Types - Emission Rates'!#REF!=0,"",'Unit Types - Emission Rates'!#REF!)</f>
        <v>#REF!</v>
      </c>
      <c r="D3778" s="269" t="e">
        <f>IF('Unit Types - Emission Rates'!#REF!=0,"",'Unit Types - Emission Rates'!#REF!)</f>
        <v>#REF!</v>
      </c>
      <c r="E3778" s="269" t="e">
        <f>IF('Unit Types - Emission Rates'!#REF!="","",'Unit Types - Emission Rates'!#REF!)</f>
        <v>#REF!</v>
      </c>
      <c r="F3778" s="269" t="e">
        <f>IF('Unit Types - Emission Rates'!#REF!="","",'Unit Types - Emission Rates'!#REF!)</f>
        <v>#REF!</v>
      </c>
      <c r="G3778" s="261"/>
      <c r="H3778" s="262"/>
      <c r="I3778" s="259"/>
    </row>
    <row r="3779" spans="1:9" x14ac:dyDescent="0.2">
      <c r="A3779" s="265" t="s">
        <v>433</v>
      </c>
      <c r="B3779" s="269" t="e">
        <f>IF('Unit Types - Emission Rates'!#REF!=0,"",'Unit Types - Emission Rates'!#REF!)</f>
        <v>#REF!</v>
      </c>
      <c r="C3779" s="269" t="e">
        <f>IF('Unit Types - Emission Rates'!#REF!=0,"",'Unit Types - Emission Rates'!#REF!)</f>
        <v>#REF!</v>
      </c>
      <c r="D3779" s="269" t="e">
        <f>IF('Unit Types - Emission Rates'!#REF!=0,"",'Unit Types - Emission Rates'!#REF!)</f>
        <v>#REF!</v>
      </c>
      <c r="E3779" s="269" t="e">
        <f>IF('Unit Types - Emission Rates'!#REF!="","",'Unit Types - Emission Rates'!#REF!)</f>
        <v>#REF!</v>
      </c>
      <c r="F3779" s="269" t="e">
        <f>IF('Unit Types - Emission Rates'!#REF!="","",'Unit Types - Emission Rates'!#REF!)</f>
        <v>#REF!</v>
      </c>
      <c r="G3779" s="261"/>
      <c r="H3779" s="262"/>
      <c r="I3779" s="259"/>
    </row>
    <row r="3780" spans="1:9" x14ac:dyDescent="0.2">
      <c r="A3780" s="265" t="s">
        <v>433</v>
      </c>
      <c r="B3780" s="269" t="e">
        <f>IF('Unit Types - Emission Rates'!#REF!=0,"",'Unit Types - Emission Rates'!#REF!)</f>
        <v>#REF!</v>
      </c>
      <c r="C3780" s="269" t="e">
        <f>IF('Unit Types - Emission Rates'!#REF!=0,"",'Unit Types - Emission Rates'!#REF!)</f>
        <v>#REF!</v>
      </c>
      <c r="D3780" s="269" t="e">
        <f>IF('Unit Types - Emission Rates'!#REF!=0,"",'Unit Types - Emission Rates'!#REF!)</f>
        <v>#REF!</v>
      </c>
      <c r="E3780" s="269" t="e">
        <f>IF('Unit Types - Emission Rates'!#REF!="","",'Unit Types - Emission Rates'!#REF!)</f>
        <v>#REF!</v>
      </c>
      <c r="F3780" s="269" t="e">
        <f>IF('Unit Types - Emission Rates'!#REF!="","",'Unit Types - Emission Rates'!#REF!)</f>
        <v>#REF!</v>
      </c>
      <c r="G3780" s="261"/>
      <c r="H3780" s="262"/>
      <c r="I3780" s="259"/>
    </row>
    <row r="3781" spans="1:9" x14ac:dyDescent="0.2">
      <c r="A3781" s="265" t="s">
        <v>433</v>
      </c>
      <c r="B3781" s="269" t="e">
        <f>IF('Unit Types - Emission Rates'!#REF!=0,"",'Unit Types - Emission Rates'!#REF!)</f>
        <v>#REF!</v>
      </c>
      <c r="C3781" s="269" t="e">
        <f>IF('Unit Types - Emission Rates'!#REF!=0,"",'Unit Types - Emission Rates'!#REF!)</f>
        <v>#REF!</v>
      </c>
      <c r="D3781" s="269" t="e">
        <f>IF('Unit Types - Emission Rates'!#REF!=0,"",'Unit Types - Emission Rates'!#REF!)</f>
        <v>#REF!</v>
      </c>
      <c r="E3781" s="269" t="e">
        <f>IF('Unit Types - Emission Rates'!#REF!="","",'Unit Types - Emission Rates'!#REF!)</f>
        <v>#REF!</v>
      </c>
      <c r="F3781" s="269" t="e">
        <f>IF('Unit Types - Emission Rates'!#REF!="","",'Unit Types - Emission Rates'!#REF!)</f>
        <v>#REF!</v>
      </c>
      <c r="G3781" s="261"/>
      <c r="H3781" s="262"/>
      <c r="I3781" s="259"/>
    </row>
    <row r="3782" spans="1:9" x14ac:dyDescent="0.2">
      <c r="A3782" s="265" t="s">
        <v>433</v>
      </c>
      <c r="B3782" s="269" t="e">
        <f>IF('Unit Types - Emission Rates'!#REF!=0,"",'Unit Types - Emission Rates'!#REF!)</f>
        <v>#REF!</v>
      </c>
      <c r="C3782" s="269" t="e">
        <f>IF('Unit Types - Emission Rates'!#REF!=0,"",'Unit Types - Emission Rates'!#REF!)</f>
        <v>#REF!</v>
      </c>
      <c r="D3782" s="269" t="e">
        <f>IF('Unit Types - Emission Rates'!#REF!=0,"",'Unit Types - Emission Rates'!#REF!)</f>
        <v>#REF!</v>
      </c>
      <c r="E3782" s="269" t="e">
        <f>IF('Unit Types - Emission Rates'!#REF!="","",'Unit Types - Emission Rates'!#REF!)</f>
        <v>#REF!</v>
      </c>
      <c r="F3782" s="269" t="e">
        <f>IF('Unit Types - Emission Rates'!#REF!="","",'Unit Types - Emission Rates'!#REF!)</f>
        <v>#REF!</v>
      </c>
      <c r="G3782" s="261"/>
      <c r="H3782" s="262"/>
      <c r="I3782" s="259"/>
    </row>
    <row r="3783" spans="1:9" x14ac:dyDescent="0.2">
      <c r="A3783" s="265" t="s">
        <v>433</v>
      </c>
      <c r="B3783" s="269" t="e">
        <f>IF('Unit Types - Emission Rates'!#REF!=0,"",'Unit Types - Emission Rates'!#REF!)</f>
        <v>#REF!</v>
      </c>
      <c r="C3783" s="269" t="e">
        <f>IF('Unit Types - Emission Rates'!#REF!=0,"",'Unit Types - Emission Rates'!#REF!)</f>
        <v>#REF!</v>
      </c>
      <c r="D3783" s="269" t="e">
        <f>IF('Unit Types - Emission Rates'!#REF!=0,"",'Unit Types - Emission Rates'!#REF!)</f>
        <v>#REF!</v>
      </c>
      <c r="E3783" s="269" t="e">
        <f>IF('Unit Types - Emission Rates'!#REF!="","",'Unit Types - Emission Rates'!#REF!)</f>
        <v>#REF!</v>
      </c>
      <c r="F3783" s="269" t="e">
        <f>IF('Unit Types - Emission Rates'!#REF!="","",'Unit Types - Emission Rates'!#REF!)</f>
        <v>#REF!</v>
      </c>
      <c r="G3783" s="261"/>
      <c r="H3783" s="262"/>
      <c r="I3783" s="259"/>
    </row>
    <row r="3784" spans="1:9" x14ac:dyDescent="0.2">
      <c r="A3784" s="265" t="s">
        <v>433</v>
      </c>
      <c r="B3784" s="269" t="e">
        <f>IF('Unit Types - Emission Rates'!#REF!=0,"",'Unit Types - Emission Rates'!#REF!)</f>
        <v>#REF!</v>
      </c>
      <c r="C3784" s="269" t="e">
        <f>IF('Unit Types - Emission Rates'!#REF!=0,"",'Unit Types - Emission Rates'!#REF!)</f>
        <v>#REF!</v>
      </c>
      <c r="D3784" s="269" t="e">
        <f>IF('Unit Types - Emission Rates'!#REF!=0,"",'Unit Types - Emission Rates'!#REF!)</f>
        <v>#REF!</v>
      </c>
      <c r="E3784" s="269" t="e">
        <f>IF('Unit Types - Emission Rates'!#REF!="","",'Unit Types - Emission Rates'!#REF!)</f>
        <v>#REF!</v>
      </c>
      <c r="F3784" s="269" t="e">
        <f>IF('Unit Types - Emission Rates'!#REF!="","",'Unit Types - Emission Rates'!#REF!)</f>
        <v>#REF!</v>
      </c>
      <c r="G3784" s="261"/>
      <c r="H3784" s="262"/>
      <c r="I3784" s="259"/>
    </row>
    <row r="3785" spans="1:9" x14ac:dyDescent="0.2">
      <c r="A3785" s="265" t="s">
        <v>433</v>
      </c>
      <c r="B3785" s="269" t="e">
        <f>IF('Unit Types - Emission Rates'!#REF!=0,"",'Unit Types - Emission Rates'!#REF!)</f>
        <v>#REF!</v>
      </c>
      <c r="C3785" s="269" t="e">
        <f>IF('Unit Types - Emission Rates'!#REF!=0,"",'Unit Types - Emission Rates'!#REF!)</f>
        <v>#REF!</v>
      </c>
      <c r="D3785" s="269" t="e">
        <f>IF('Unit Types - Emission Rates'!#REF!=0,"",'Unit Types - Emission Rates'!#REF!)</f>
        <v>#REF!</v>
      </c>
      <c r="E3785" s="269" t="e">
        <f>IF('Unit Types - Emission Rates'!#REF!="","",'Unit Types - Emission Rates'!#REF!)</f>
        <v>#REF!</v>
      </c>
      <c r="F3785" s="269" t="e">
        <f>IF('Unit Types - Emission Rates'!#REF!="","",'Unit Types - Emission Rates'!#REF!)</f>
        <v>#REF!</v>
      </c>
      <c r="G3785" s="261"/>
      <c r="H3785" s="262"/>
      <c r="I3785" s="259"/>
    </row>
    <row r="3786" spans="1:9" x14ac:dyDescent="0.2">
      <c r="A3786" s="265" t="s">
        <v>433</v>
      </c>
      <c r="B3786" s="269" t="e">
        <f>IF('Unit Types - Emission Rates'!#REF!=0,"",'Unit Types - Emission Rates'!#REF!)</f>
        <v>#REF!</v>
      </c>
      <c r="C3786" s="269" t="e">
        <f>IF('Unit Types - Emission Rates'!#REF!=0,"",'Unit Types - Emission Rates'!#REF!)</f>
        <v>#REF!</v>
      </c>
      <c r="D3786" s="269" t="e">
        <f>IF('Unit Types - Emission Rates'!#REF!=0,"",'Unit Types - Emission Rates'!#REF!)</f>
        <v>#REF!</v>
      </c>
      <c r="E3786" s="269" t="e">
        <f>IF('Unit Types - Emission Rates'!#REF!="","",'Unit Types - Emission Rates'!#REF!)</f>
        <v>#REF!</v>
      </c>
      <c r="F3786" s="269" t="e">
        <f>IF('Unit Types - Emission Rates'!#REF!="","",'Unit Types - Emission Rates'!#REF!)</f>
        <v>#REF!</v>
      </c>
      <c r="G3786" s="261"/>
      <c r="H3786" s="262"/>
      <c r="I3786" s="259"/>
    </row>
    <row r="3787" spans="1:9" x14ac:dyDescent="0.2">
      <c r="A3787" s="265" t="s">
        <v>433</v>
      </c>
      <c r="B3787" s="269" t="e">
        <f>IF('Unit Types - Emission Rates'!#REF!=0,"",'Unit Types - Emission Rates'!#REF!)</f>
        <v>#REF!</v>
      </c>
      <c r="C3787" s="269" t="e">
        <f>IF('Unit Types - Emission Rates'!#REF!=0,"",'Unit Types - Emission Rates'!#REF!)</f>
        <v>#REF!</v>
      </c>
      <c r="D3787" s="269" t="e">
        <f>IF('Unit Types - Emission Rates'!#REF!=0,"",'Unit Types - Emission Rates'!#REF!)</f>
        <v>#REF!</v>
      </c>
      <c r="E3787" s="269" t="e">
        <f>IF('Unit Types - Emission Rates'!#REF!="","",'Unit Types - Emission Rates'!#REF!)</f>
        <v>#REF!</v>
      </c>
      <c r="F3787" s="269" t="e">
        <f>IF('Unit Types - Emission Rates'!#REF!="","",'Unit Types - Emission Rates'!#REF!)</f>
        <v>#REF!</v>
      </c>
      <c r="G3787" s="261"/>
      <c r="H3787" s="262"/>
      <c r="I3787" s="259"/>
    </row>
    <row r="3788" spans="1:9" x14ac:dyDescent="0.2">
      <c r="A3788" s="265" t="s">
        <v>433</v>
      </c>
      <c r="B3788" s="269" t="e">
        <f>IF('Unit Types - Emission Rates'!#REF!=0,"",'Unit Types - Emission Rates'!#REF!)</f>
        <v>#REF!</v>
      </c>
      <c r="C3788" s="269" t="e">
        <f>IF('Unit Types - Emission Rates'!#REF!=0,"",'Unit Types - Emission Rates'!#REF!)</f>
        <v>#REF!</v>
      </c>
      <c r="D3788" s="269" t="e">
        <f>IF('Unit Types - Emission Rates'!#REF!=0,"",'Unit Types - Emission Rates'!#REF!)</f>
        <v>#REF!</v>
      </c>
      <c r="E3788" s="269" t="e">
        <f>IF('Unit Types - Emission Rates'!#REF!="","",'Unit Types - Emission Rates'!#REF!)</f>
        <v>#REF!</v>
      </c>
      <c r="F3788" s="269" t="e">
        <f>IF('Unit Types - Emission Rates'!#REF!="","",'Unit Types - Emission Rates'!#REF!)</f>
        <v>#REF!</v>
      </c>
      <c r="G3788" s="261"/>
      <c r="H3788" s="262"/>
      <c r="I3788" s="259"/>
    </row>
    <row r="3789" spans="1:9" x14ac:dyDescent="0.2">
      <c r="A3789" s="265" t="s">
        <v>433</v>
      </c>
      <c r="B3789" s="269" t="e">
        <f>IF('Unit Types - Emission Rates'!#REF!=0,"",'Unit Types - Emission Rates'!#REF!)</f>
        <v>#REF!</v>
      </c>
      <c r="C3789" s="269" t="e">
        <f>IF('Unit Types - Emission Rates'!#REF!=0,"",'Unit Types - Emission Rates'!#REF!)</f>
        <v>#REF!</v>
      </c>
      <c r="D3789" s="269" t="e">
        <f>IF('Unit Types - Emission Rates'!#REF!=0,"",'Unit Types - Emission Rates'!#REF!)</f>
        <v>#REF!</v>
      </c>
      <c r="E3789" s="269" t="e">
        <f>IF('Unit Types - Emission Rates'!#REF!="","",'Unit Types - Emission Rates'!#REF!)</f>
        <v>#REF!</v>
      </c>
      <c r="F3789" s="269" t="e">
        <f>IF('Unit Types - Emission Rates'!#REF!="","",'Unit Types - Emission Rates'!#REF!)</f>
        <v>#REF!</v>
      </c>
      <c r="G3789" s="261"/>
      <c r="H3789" s="262"/>
      <c r="I3789" s="259"/>
    </row>
    <row r="3790" spans="1:9" x14ac:dyDescent="0.2">
      <c r="A3790" s="265" t="s">
        <v>433</v>
      </c>
      <c r="B3790" s="269" t="e">
        <f>IF('Unit Types - Emission Rates'!#REF!=0,"",'Unit Types - Emission Rates'!#REF!)</f>
        <v>#REF!</v>
      </c>
      <c r="C3790" s="269" t="e">
        <f>IF('Unit Types - Emission Rates'!#REF!=0,"",'Unit Types - Emission Rates'!#REF!)</f>
        <v>#REF!</v>
      </c>
      <c r="D3790" s="269" t="e">
        <f>IF('Unit Types - Emission Rates'!#REF!=0,"",'Unit Types - Emission Rates'!#REF!)</f>
        <v>#REF!</v>
      </c>
      <c r="E3790" s="269" t="e">
        <f>IF('Unit Types - Emission Rates'!#REF!="","",'Unit Types - Emission Rates'!#REF!)</f>
        <v>#REF!</v>
      </c>
      <c r="F3790" s="269" t="e">
        <f>IF('Unit Types - Emission Rates'!#REF!="","",'Unit Types - Emission Rates'!#REF!)</f>
        <v>#REF!</v>
      </c>
      <c r="G3790" s="261"/>
      <c r="H3790" s="262"/>
      <c r="I3790" s="259"/>
    </row>
    <row r="3791" spans="1:9" x14ac:dyDescent="0.2">
      <c r="A3791" s="265" t="s">
        <v>433</v>
      </c>
      <c r="B3791" s="269" t="e">
        <f>IF('Unit Types - Emission Rates'!#REF!=0,"",'Unit Types - Emission Rates'!#REF!)</f>
        <v>#REF!</v>
      </c>
      <c r="C3791" s="269" t="e">
        <f>IF('Unit Types - Emission Rates'!#REF!=0,"",'Unit Types - Emission Rates'!#REF!)</f>
        <v>#REF!</v>
      </c>
      <c r="D3791" s="269" t="e">
        <f>IF('Unit Types - Emission Rates'!#REF!=0,"",'Unit Types - Emission Rates'!#REF!)</f>
        <v>#REF!</v>
      </c>
      <c r="E3791" s="269" t="e">
        <f>IF('Unit Types - Emission Rates'!#REF!="","",'Unit Types - Emission Rates'!#REF!)</f>
        <v>#REF!</v>
      </c>
      <c r="F3791" s="269" t="e">
        <f>IF('Unit Types - Emission Rates'!#REF!="","",'Unit Types - Emission Rates'!#REF!)</f>
        <v>#REF!</v>
      </c>
      <c r="G3791" s="261"/>
      <c r="H3791" s="262"/>
      <c r="I3791" s="259"/>
    </row>
    <row r="3792" spans="1:9" x14ac:dyDescent="0.2">
      <c r="A3792" s="265" t="s">
        <v>433</v>
      </c>
      <c r="B3792" s="269" t="e">
        <f>IF('Unit Types - Emission Rates'!#REF!=0,"",'Unit Types - Emission Rates'!#REF!)</f>
        <v>#REF!</v>
      </c>
      <c r="C3792" s="269" t="e">
        <f>IF('Unit Types - Emission Rates'!#REF!=0,"",'Unit Types - Emission Rates'!#REF!)</f>
        <v>#REF!</v>
      </c>
      <c r="D3792" s="269" t="e">
        <f>IF('Unit Types - Emission Rates'!#REF!=0,"",'Unit Types - Emission Rates'!#REF!)</f>
        <v>#REF!</v>
      </c>
      <c r="E3792" s="269" t="e">
        <f>IF('Unit Types - Emission Rates'!#REF!="","",'Unit Types - Emission Rates'!#REF!)</f>
        <v>#REF!</v>
      </c>
      <c r="F3792" s="269" t="e">
        <f>IF('Unit Types - Emission Rates'!#REF!="","",'Unit Types - Emission Rates'!#REF!)</f>
        <v>#REF!</v>
      </c>
      <c r="G3792" s="261"/>
      <c r="H3792" s="262"/>
      <c r="I3792" s="259"/>
    </row>
    <row r="3793" spans="1:9" x14ac:dyDescent="0.2">
      <c r="A3793" s="265" t="s">
        <v>433</v>
      </c>
      <c r="B3793" s="269" t="e">
        <f>IF('Unit Types - Emission Rates'!#REF!=0,"",'Unit Types - Emission Rates'!#REF!)</f>
        <v>#REF!</v>
      </c>
      <c r="C3793" s="269" t="e">
        <f>IF('Unit Types - Emission Rates'!#REF!=0,"",'Unit Types - Emission Rates'!#REF!)</f>
        <v>#REF!</v>
      </c>
      <c r="D3793" s="269" t="e">
        <f>IF('Unit Types - Emission Rates'!#REF!=0,"",'Unit Types - Emission Rates'!#REF!)</f>
        <v>#REF!</v>
      </c>
      <c r="E3793" s="269" t="e">
        <f>IF('Unit Types - Emission Rates'!#REF!="","",'Unit Types - Emission Rates'!#REF!)</f>
        <v>#REF!</v>
      </c>
      <c r="F3793" s="269" t="e">
        <f>IF('Unit Types - Emission Rates'!#REF!="","",'Unit Types - Emission Rates'!#REF!)</f>
        <v>#REF!</v>
      </c>
      <c r="G3793" s="261"/>
      <c r="H3793" s="262"/>
      <c r="I3793" s="259"/>
    </row>
    <row r="3794" spans="1:9" x14ac:dyDescent="0.2">
      <c r="A3794" s="265" t="s">
        <v>433</v>
      </c>
      <c r="B3794" s="269" t="e">
        <f>IF('Unit Types - Emission Rates'!#REF!=0,"",'Unit Types - Emission Rates'!#REF!)</f>
        <v>#REF!</v>
      </c>
      <c r="C3794" s="269" t="e">
        <f>IF('Unit Types - Emission Rates'!#REF!=0,"",'Unit Types - Emission Rates'!#REF!)</f>
        <v>#REF!</v>
      </c>
      <c r="D3794" s="269" t="e">
        <f>IF('Unit Types - Emission Rates'!#REF!=0,"",'Unit Types - Emission Rates'!#REF!)</f>
        <v>#REF!</v>
      </c>
      <c r="E3794" s="269" t="e">
        <f>IF('Unit Types - Emission Rates'!#REF!="","",'Unit Types - Emission Rates'!#REF!)</f>
        <v>#REF!</v>
      </c>
      <c r="F3794" s="269" t="e">
        <f>IF('Unit Types - Emission Rates'!#REF!="","",'Unit Types - Emission Rates'!#REF!)</f>
        <v>#REF!</v>
      </c>
      <c r="G3794" s="261"/>
      <c r="H3794" s="262"/>
      <c r="I3794" s="259"/>
    </row>
    <row r="3795" spans="1:9" x14ac:dyDescent="0.2">
      <c r="A3795" s="265" t="s">
        <v>433</v>
      </c>
      <c r="B3795" s="269" t="e">
        <f>IF('Unit Types - Emission Rates'!#REF!=0,"",'Unit Types - Emission Rates'!#REF!)</f>
        <v>#REF!</v>
      </c>
      <c r="C3795" s="269" t="e">
        <f>IF('Unit Types - Emission Rates'!#REF!=0,"",'Unit Types - Emission Rates'!#REF!)</f>
        <v>#REF!</v>
      </c>
      <c r="D3795" s="269" t="e">
        <f>IF('Unit Types - Emission Rates'!#REF!=0,"",'Unit Types - Emission Rates'!#REF!)</f>
        <v>#REF!</v>
      </c>
      <c r="E3795" s="269" t="e">
        <f>IF('Unit Types - Emission Rates'!#REF!="","",'Unit Types - Emission Rates'!#REF!)</f>
        <v>#REF!</v>
      </c>
      <c r="F3795" s="269" t="e">
        <f>IF('Unit Types - Emission Rates'!#REF!="","",'Unit Types - Emission Rates'!#REF!)</f>
        <v>#REF!</v>
      </c>
      <c r="G3795" s="261"/>
      <c r="H3795" s="262"/>
      <c r="I3795" s="259"/>
    </row>
    <row r="3796" spans="1:9" x14ac:dyDescent="0.2">
      <c r="A3796" s="265" t="s">
        <v>433</v>
      </c>
      <c r="B3796" s="269" t="e">
        <f>IF('Unit Types - Emission Rates'!#REF!=0,"",'Unit Types - Emission Rates'!#REF!)</f>
        <v>#REF!</v>
      </c>
      <c r="C3796" s="269" t="e">
        <f>IF('Unit Types - Emission Rates'!#REF!=0,"",'Unit Types - Emission Rates'!#REF!)</f>
        <v>#REF!</v>
      </c>
      <c r="D3796" s="269" t="e">
        <f>IF('Unit Types - Emission Rates'!#REF!=0,"",'Unit Types - Emission Rates'!#REF!)</f>
        <v>#REF!</v>
      </c>
      <c r="E3796" s="269" t="e">
        <f>IF('Unit Types - Emission Rates'!#REF!="","",'Unit Types - Emission Rates'!#REF!)</f>
        <v>#REF!</v>
      </c>
      <c r="F3796" s="269" t="e">
        <f>IF('Unit Types - Emission Rates'!#REF!="","",'Unit Types - Emission Rates'!#REF!)</f>
        <v>#REF!</v>
      </c>
      <c r="G3796" s="261"/>
      <c r="H3796" s="262"/>
      <c r="I3796" s="259"/>
    </row>
    <row r="3797" spans="1:9" x14ac:dyDescent="0.2">
      <c r="A3797" s="265" t="s">
        <v>433</v>
      </c>
      <c r="B3797" s="269" t="e">
        <f>IF('Unit Types - Emission Rates'!#REF!=0,"",'Unit Types - Emission Rates'!#REF!)</f>
        <v>#REF!</v>
      </c>
      <c r="C3797" s="269" t="e">
        <f>IF('Unit Types - Emission Rates'!#REF!=0,"",'Unit Types - Emission Rates'!#REF!)</f>
        <v>#REF!</v>
      </c>
      <c r="D3797" s="269" t="e">
        <f>IF('Unit Types - Emission Rates'!#REF!=0,"",'Unit Types - Emission Rates'!#REF!)</f>
        <v>#REF!</v>
      </c>
      <c r="E3797" s="269" t="e">
        <f>IF('Unit Types - Emission Rates'!#REF!="","",'Unit Types - Emission Rates'!#REF!)</f>
        <v>#REF!</v>
      </c>
      <c r="F3797" s="269" t="e">
        <f>IF('Unit Types - Emission Rates'!#REF!="","",'Unit Types - Emission Rates'!#REF!)</f>
        <v>#REF!</v>
      </c>
      <c r="G3797" s="261"/>
      <c r="H3797" s="262"/>
      <c r="I3797" s="259"/>
    </row>
    <row r="3798" spans="1:9" x14ac:dyDescent="0.2">
      <c r="A3798" s="265" t="s">
        <v>433</v>
      </c>
      <c r="B3798" s="269" t="e">
        <f>IF('Unit Types - Emission Rates'!#REF!=0,"",'Unit Types - Emission Rates'!#REF!)</f>
        <v>#REF!</v>
      </c>
      <c r="C3798" s="269" t="e">
        <f>IF('Unit Types - Emission Rates'!#REF!=0,"",'Unit Types - Emission Rates'!#REF!)</f>
        <v>#REF!</v>
      </c>
      <c r="D3798" s="269" t="e">
        <f>IF('Unit Types - Emission Rates'!#REF!=0,"",'Unit Types - Emission Rates'!#REF!)</f>
        <v>#REF!</v>
      </c>
      <c r="E3798" s="269" t="e">
        <f>IF('Unit Types - Emission Rates'!#REF!="","",'Unit Types - Emission Rates'!#REF!)</f>
        <v>#REF!</v>
      </c>
      <c r="F3798" s="269" t="e">
        <f>IF('Unit Types - Emission Rates'!#REF!="","",'Unit Types - Emission Rates'!#REF!)</f>
        <v>#REF!</v>
      </c>
      <c r="G3798" s="261"/>
      <c r="H3798" s="262"/>
      <c r="I3798" s="259"/>
    </row>
    <row r="3799" spans="1:9" x14ac:dyDescent="0.2">
      <c r="A3799" s="265" t="s">
        <v>433</v>
      </c>
      <c r="B3799" s="269" t="e">
        <f>IF('Unit Types - Emission Rates'!#REF!=0,"",'Unit Types - Emission Rates'!#REF!)</f>
        <v>#REF!</v>
      </c>
      <c r="C3799" s="269" t="e">
        <f>IF('Unit Types - Emission Rates'!#REF!=0,"",'Unit Types - Emission Rates'!#REF!)</f>
        <v>#REF!</v>
      </c>
      <c r="D3799" s="269" t="e">
        <f>IF('Unit Types - Emission Rates'!#REF!=0,"",'Unit Types - Emission Rates'!#REF!)</f>
        <v>#REF!</v>
      </c>
      <c r="E3799" s="269" t="e">
        <f>IF('Unit Types - Emission Rates'!#REF!="","",'Unit Types - Emission Rates'!#REF!)</f>
        <v>#REF!</v>
      </c>
      <c r="F3799" s="269" t="e">
        <f>IF('Unit Types - Emission Rates'!#REF!="","",'Unit Types - Emission Rates'!#REF!)</f>
        <v>#REF!</v>
      </c>
      <c r="G3799" s="261"/>
      <c r="H3799" s="262"/>
      <c r="I3799" s="259"/>
    </row>
    <row r="3800" spans="1:9" x14ac:dyDescent="0.2">
      <c r="A3800" s="265" t="s">
        <v>433</v>
      </c>
      <c r="B3800" s="269" t="e">
        <f>IF('Unit Types - Emission Rates'!#REF!=0,"",'Unit Types - Emission Rates'!#REF!)</f>
        <v>#REF!</v>
      </c>
      <c r="C3800" s="269" t="e">
        <f>IF('Unit Types - Emission Rates'!#REF!=0,"",'Unit Types - Emission Rates'!#REF!)</f>
        <v>#REF!</v>
      </c>
      <c r="D3800" s="269" t="e">
        <f>IF('Unit Types - Emission Rates'!#REF!=0,"",'Unit Types - Emission Rates'!#REF!)</f>
        <v>#REF!</v>
      </c>
      <c r="E3800" s="269" t="e">
        <f>IF('Unit Types - Emission Rates'!#REF!="","",'Unit Types - Emission Rates'!#REF!)</f>
        <v>#REF!</v>
      </c>
      <c r="F3800" s="269" t="e">
        <f>IF('Unit Types - Emission Rates'!#REF!="","",'Unit Types - Emission Rates'!#REF!)</f>
        <v>#REF!</v>
      </c>
      <c r="G3800" s="261"/>
      <c r="H3800" s="262"/>
      <c r="I3800" s="259"/>
    </row>
    <row r="3801" spans="1:9" x14ac:dyDescent="0.2">
      <c r="A3801" s="265" t="s">
        <v>433</v>
      </c>
      <c r="B3801" s="269" t="e">
        <f>IF('Unit Types - Emission Rates'!#REF!=0,"",'Unit Types - Emission Rates'!#REF!)</f>
        <v>#REF!</v>
      </c>
      <c r="C3801" s="269" t="e">
        <f>IF('Unit Types - Emission Rates'!#REF!=0,"",'Unit Types - Emission Rates'!#REF!)</f>
        <v>#REF!</v>
      </c>
      <c r="D3801" s="269" t="e">
        <f>IF('Unit Types - Emission Rates'!#REF!=0,"",'Unit Types - Emission Rates'!#REF!)</f>
        <v>#REF!</v>
      </c>
      <c r="E3801" s="269" t="e">
        <f>IF('Unit Types - Emission Rates'!#REF!="","",'Unit Types - Emission Rates'!#REF!)</f>
        <v>#REF!</v>
      </c>
      <c r="F3801" s="269" t="e">
        <f>IF('Unit Types - Emission Rates'!#REF!="","",'Unit Types - Emission Rates'!#REF!)</f>
        <v>#REF!</v>
      </c>
      <c r="G3801" s="261"/>
      <c r="H3801" s="262"/>
      <c r="I3801" s="259"/>
    </row>
    <row r="3802" spans="1:9" x14ac:dyDescent="0.2">
      <c r="A3802" s="265" t="s">
        <v>433</v>
      </c>
      <c r="B3802" s="269" t="e">
        <f>IF('Unit Types - Emission Rates'!#REF!=0,"",'Unit Types - Emission Rates'!#REF!)</f>
        <v>#REF!</v>
      </c>
      <c r="C3802" s="269" t="e">
        <f>IF('Unit Types - Emission Rates'!#REF!=0,"",'Unit Types - Emission Rates'!#REF!)</f>
        <v>#REF!</v>
      </c>
      <c r="D3802" s="269" t="e">
        <f>IF('Unit Types - Emission Rates'!#REF!=0,"",'Unit Types - Emission Rates'!#REF!)</f>
        <v>#REF!</v>
      </c>
      <c r="E3802" s="269" t="e">
        <f>IF('Unit Types - Emission Rates'!#REF!="","",'Unit Types - Emission Rates'!#REF!)</f>
        <v>#REF!</v>
      </c>
      <c r="F3802" s="269" t="e">
        <f>IF('Unit Types - Emission Rates'!#REF!="","",'Unit Types - Emission Rates'!#REF!)</f>
        <v>#REF!</v>
      </c>
      <c r="G3802" s="261"/>
      <c r="H3802" s="262"/>
      <c r="I3802" s="259"/>
    </row>
    <row r="3803" spans="1:9" x14ac:dyDescent="0.2">
      <c r="A3803" s="265" t="s">
        <v>433</v>
      </c>
      <c r="B3803" s="269" t="e">
        <f>IF('Unit Types - Emission Rates'!#REF!=0,"",'Unit Types - Emission Rates'!#REF!)</f>
        <v>#REF!</v>
      </c>
      <c r="C3803" s="269" t="e">
        <f>IF('Unit Types - Emission Rates'!#REF!=0,"",'Unit Types - Emission Rates'!#REF!)</f>
        <v>#REF!</v>
      </c>
      <c r="D3803" s="269" t="e">
        <f>IF('Unit Types - Emission Rates'!#REF!=0,"",'Unit Types - Emission Rates'!#REF!)</f>
        <v>#REF!</v>
      </c>
      <c r="E3803" s="269" t="e">
        <f>IF('Unit Types - Emission Rates'!#REF!="","",'Unit Types - Emission Rates'!#REF!)</f>
        <v>#REF!</v>
      </c>
      <c r="F3803" s="269" t="e">
        <f>IF('Unit Types - Emission Rates'!#REF!="","",'Unit Types - Emission Rates'!#REF!)</f>
        <v>#REF!</v>
      </c>
      <c r="G3803" s="261"/>
      <c r="H3803" s="262"/>
      <c r="I3803" s="259"/>
    </row>
    <row r="3804" spans="1:9" x14ac:dyDescent="0.2">
      <c r="A3804" s="265" t="s">
        <v>433</v>
      </c>
      <c r="B3804" s="269" t="e">
        <f>IF('Unit Types - Emission Rates'!#REF!=0,"",'Unit Types - Emission Rates'!#REF!)</f>
        <v>#REF!</v>
      </c>
      <c r="C3804" s="269" t="e">
        <f>IF('Unit Types - Emission Rates'!#REF!=0,"",'Unit Types - Emission Rates'!#REF!)</f>
        <v>#REF!</v>
      </c>
      <c r="D3804" s="269" t="e">
        <f>IF('Unit Types - Emission Rates'!#REF!=0,"",'Unit Types - Emission Rates'!#REF!)</f>
        <v>#REF!</v>
      </c>
      <c r="E3804" s="269" t="e">
        <f>IF('Unit Types - Emission Rates'!#REF!="","",'Unit Types - Emission Rates'!#REF!)</f>
        <v>#REF!</v>
      </c>
      <c r="F3804" s="269" t="e">
        <f>IF('Unit Types - Emission Rates'!#REF!="","",'Unit Types - Emission Rates'!#REF!)</f>
        <v>#REF!</v>
      </c>
      <c r="G3804" s="261"/>
      <c r="H3804" s="262"/>
      <c r="I3804" s="259"/>
    </row>
    <row r="3805" spans="1:9" x14ac:dyDescent="0.2">
      <c r="A3805" s="265" t="s">
        <v>433</v>
      </c>
      <c r="B3805" s="269" t="e">
        <f>IF('Unit Types - Emission Rates'!#REF!=0,"",'Unit Types - Emission Rates'!#REF!)</f>
        <v>#REF!</v>
      </c>
      <c r="C3805" s="269" t="e">
        <f>IF('Unit Types - Emission Rates'!#REF!=0,"",'Unit Types - Emission Rates'!#REF!)</f>
        <v>#REF!</v>
      </c>
      <c r="D3805" s="269" t="e">
        <f>IF('Unit Types - Emission Rates'!#REF!=0,"",'Unit Types - Emission Rates'!#REF!)</f>
        <v>#REF!</v>
      </c>
      <c r="E3805" s="269" t="e">
        <f>IF('Unit Types - Emission Rates'!#REF!="","",'Unit Types - Emission Rates'!#REF!)</f>
        <v>#REF!</v>
      </c>
      <c r="F3805" s="269" t="e">
        <f>IF('Unit Types - Emission Rates'!#REF!="","",'Unit Types - Emission Rates'!#REF!)</f>
        <v>#REF!</v>
      </c>
      <c r="G3805" s="261"/>
      <c r="H3805" s="262"/>
      <c r="I3805" s="259"/>
    </row>
    <row r="3806" spans="1:9" x14ac:dyDescent="0.2">
      <c r="A3806" s="265" t="s">
        <v>433</v>
      </c>
      <c r="B3806" s="269" t="e">
        <f>IF('Unit Types - Emission Rates'!#REF!=0,"",'Unit Types - Emission Rates'!#REF!)</f>
        <v>#REF!</v>
      </c>
      <c r="C3806" s="269" t="e">
        <f>IF('Unit Types - Emission Rates'!#REF!=0,"",'Unit Types - Emission Rates'!#REF!)</f>
        <v>#REF!</v>
      </c>
      <c r="D3806" s="269" t="e">
        <f>IF('Unit Types - Emission Rates'!#REF!=0,"",'Unit Types - Emission Rates'!#REF!)</f>
        <v>#REF!</v>
      </c>
      <c r="E3806" s="269" t="e">
        <f>IF('Unit Types - Emission Rates'!#REF!="","",'Unit Types - Emission Rates'!#REF!)</f>
        <v>#REF!</v>
      </c>
      <c r="F3806" s="269" t="e">
        <f>IF('Unit Types - Emission Rates'!#REF!="","",'Unit Types - Emission Rates'!#REF!)</f>
        <v>#REF!</v>
      </c>
      <c r="G3806" s="261"/>
      <c r="H3806" s="262"/>
      <c r="I3806" s="259"/>
    </row>
    <row r="3807" spans="1:9" x14ac:dyDescent="0.2">
      <c r="A3807" s="265" t="s">
        <v>433</v>
      </c>
      <c r="B3807" s="269" t="e">
        <f>IF('Unit Types - Emission Rates'!#REF!=0,"",'Unit Types - Emission Rates'!#REF!)</f>
        <v>#REF!</v>
      </c>
      <c r="C3807" s="269" t="e">
        <f>IF('Unit Types - Emission Rates'!#REF!=0,"",'Unit Types - Emission Rates'!#REF!)</f>
        <v>#REF!</v>
      </c>
      <c r="D3807" s="269" t="e">
        <f>IF('Unit Types - Emission Rates'!#REF!=0,"",'Unit Types - Emission Rates'!#REF!)</f>
        <v>#REF!</v>
      </c>
      <c r="E3807" s="269" t="e">
        <f>IF('Unit Types - Emission Rates'!#REF!="","",'Unit Types - Emission Rates'!#REF!)</f>
        <v>#REF!</v>
      </c>
      <c r="F3807" s="269" t="e">
        <f>IF('Unit Types - Emission Rates'!#REF!="","",'Unit Types - Emission Rates'!#REF!)</f>
        <v>#REF!</v>
      </c>
      <c r="G3807" s="261"/>
      <c r="H3807" s="262"/>
      <c r="I3807" s="259"/>
    </row>
    <row r="3808" spans="1:9" x14ac:dyDescent="0.2">
      <c r="A3808" s="265" t="s">
        <v>433</v>
      </c>
      <c r="B3808" s="269" t="e">
        <f>IF('Unit Types - Emission Rates'!#REF!=0,"",'Unit Types - Emission Rates'!#REF!)</f>
        <v>#REF!</v>
      </c>
      <c r="C3808" s="269" t="e">
        <f>IF('Unit Types - Emission Rates'!#REF!=0,"",'Unit Types - Emission Rates'!#REF!)</f>
        <v>#REF!</v>
      </c>
      <c r="D3808" s="269" t="e">
        <f>IF('Unit Types - Emission Rates'!#REF!=0,"",'Unit Types - Emission Rates'!#REF!)</f>
        <v>#REF!</v>
      </c>
      <c r="E3808" s="269" t="e">
        <f>IF('Unit Types - Emission Rates'!#REF!="","",'Unit Types - Emission Rates'!#REF!)</f>
        <v>#REF!</v>
      </c>
      <c r="F3808" s="269" t="e">
        <f>IF('Unit Types - Emission Rates'!#REF!="","",'Unit Types - Emission Rates'!#REF!)</f>
        <v>#REF!</v>
      </c>
      <c r="G3808" s="261"/>
      <c r="H3808" s="262"/>
      <c r="I3808" s="259"/>
    </row>
    <row r="3809" spans="1:9" x14ac:dyDescent="0.2">
      <c r="A3809" s="265" t="s">
        <v>433</v>
      </c>
      <c r="B3809" s="269" t="e">
        <f>IF('Unit Types - Emission Rates'!#REF!=0,"",'Unit Types - Emission Rates'!#REF!)</f>
        <v>#REF!</v>
      </c>
      <c r="C3809" s="269" t="e">
        <f>IF('Unit Types - Emission Rates'!#REF!=0,"",'Unit Types - Emission Rates'!#REF!)</f>
        <v>#REF!</v>
      </c>
      <c r="D3809" s="269" t="e">
        <f>IF('Unit Types - Emission Rates'!#REF!=0,"",'Unit Types - Emission Rates'!#REF!)</f>
        <v>#REF!</v>
      </c>
      <c r="E3809" s="269" t="e">
        <f>IF('Unit Types - Emission Rates'!#REF!="","",'Unit Types - Emission Rates'!#REF!)</f>
        <v>#REF!</v>
      </c>
      <c r="F3809" s="269" t="e">
        <f>IF('Unit Types - Emission Rates'!#REF!="","",'Unit Types - Emission Rates'!#REF!)</f>
        <v>#REF!</v>
      </c>
      <c r="G3809" s="261"/>
      <c r="H3809" s="262"/>
      <c r="I3809" s="259"/>
    </row>
    <row r="3810" spans="1:9" x14ac:dyDescent="0.2">
      <c r="A3810" s="265" t="s">
        <v>433</v>
      </c>
      <c r="B3810" s="269" t="e">
        <f>IF('Unit Types - Emission Rates'!#REF!=0,"",'Unit Types - Emission Rates'!#REF!)</f>
        <v>#REF!</v>
      </c>
      <c r="C3810" s="269" t="e">
        <f>IF('Unit Types - Emission Rates'!#REF!=0,"",'Unit Types - Emission Rates'!#REF!)</f>
        <v>#REF!</v>
      </c>
      <c r="D3810" s="269" t="e">
        <f>IF('Unit Types - Emission Rates'!#REF!=0,"",'Unit Types - Emission Rates'!#REF!)</f>
        <v>#REF!</v>
      </c>
      <c r="E3810" s="269" t="e">
        <f>IF('Unit Types - Emission Rates'!#REF!="","",'Unit Types - Emission Rates'!#REF!)</f>
        <v>#REF!</v>
      </c>
      <c r="F3810" s="269" t="e">
        <f>IF('Unit Types - Emission Rates'!#REF!="","",'Unit Types - Emission Rates'!#REF!)</f>
        <v>#REF!</v>
      </c>
      <c r="G3810" s="261"/>
      <c r="H3810" s="262"/>
      <c r="I3810" s="259"/>
    </row>
    <row r="3811" spans="1:9" x14ac:dyDescent="0.2">
      <c r="A3811" s="265" t="s">
        <v>433</v>
      </c>
      <c r="B3811" s="269" t="e">
        <f>IF('Unit Types - Emission Rates'!#REF!=0,"",'Unit Types - Emission Rates'!#REF!)</f>
        <v>#REF!</v>
      </c>
      <c r="C3811" s="269" t="e">
        <f>IF('Unit Types - Emission Rates'!#REF!=0,"",'Unit Types - Emission Rates'!#REF!)</f>
        <v>#REF!</v>
      </c>
      <c r="D3811" s="269" t="e">
        <f>IF('Unit Types - Emission Rates'!#REF!=0,"",'Unit Types - Emission Rates'!#REF!)</f>
        <v>#REF!</v>
      </c>
      <c r="E3811" s="269" t="e">
        <f>IF('Unit Types - Emission Rates'!#REF!="","",'Unit Types - Emission Rates'!#REF!)</f>
        <v>#REF!</v>
      </c>
      <c r="F3811" s="269" t="e">
        <f>IF('Unit Types - Emission Rates'!#REF!="","",'Unit Types - Emission Rates'!#REF!)</f>
        <v>#REF!</v>
      </c>
      <c r="G3811" s="261"/>
      <c r="H3811" s="262"/>
      <c r="I3811" s="259"/>
    </row>
    <row r="3812" spans="1:9" x14ac:dyDescent="0.2">
      <c r="A3812" s="265" t="s">
        <v>433</v>
      </c>
      <c r="B3812" s="269" t="e">
        <f>IF('Unit Types - Emission Rates'!#REF!=0,"",'Unit Types - Emission Rates'!#REF!)</f>
        <v>#REF!</v>
      </c>
      <c r="C3812" s="269" t="e">
        <f>IF('Unit Types - Emission Rates'!#REF!=0,"",'Unit Types - Emission Rates'!#REF!)</f>
        <v>#REF!</v>
      </c>
      <c r="D3812" s="269" t="e">
        <f>IF('Unit Types - Emission Rates'!#REF!=0,"",'Unit Types - Emission Rates'!#REF!)</f>
        <v>#REF!</v>
      </c>
      <c r="E3812" s="269" t="e">
        <f>IF('Unit Types - Emission Rates'!#REF!="","",'Unit Types - Emission Rates'!#REF!)</f>
        <v>#REF!</v>
      </c>
      <c r="F3812" s="269" t="e">
        <f>IF('Unit Types - Emission Rates'!#REF!="","",'Unit Types - Emission Rates'!#REF!)</f>
        <v>#REF!</v>
      </c>
      <c r="G3812" s="261"/>
      <c r="H3812" s="262"/>
      <c r="I3812" s="259"/>
    </row>
    <row r="3813" spans="1:9" x14ac:dyDescent="0.2">
      <c r="A3813" s="265" t="s">
        <v>433</v>
      </c>
      <c r="B3813" s="269" t="e">
        <f>IF('Unit Types - Emission Rates'!#REF!=0,"",'Unit Types - Emission Rates'!#REF!)</f>
        <v>#REF!</v>
      </c>
      <c r="C3813" s="269" t="e">
        <f>IF('Unit Types - Emission Rates'!#REF!=0,"",'Unit Types - Emission Rates'!#REF!)</f>
        <v>#REF!</v>
      </c>
      <c r="D3813" s="269" t="e">
        <f>IF('Unit Types - Emission Rates'!#REF!=0,"",'Unit Types - Emission Rates'!#REF!)</f>
        <v>#REF!</v>
      </c>
      <c r="E3813" s="269" t="e">
        <f>IF('Unit Types - Emission Rates'!#REF!="","",'Unit Types - Emission Rates'!#REF!)</f>
        <v>#REF!</v>
      </c>
      <c r="F3813" s="269" t="e">
        <f>IF('Unit Types - Emission Rates'!#REF!="","",'Unit Types - Emission Rates'!#REF!)</f>
        <v>#REF!</v>
      </c>
      <c r="G3813" s="261"/>
      <c r="H3813" s="262"/>
      <c r="I3813" s="259"/>
    </row>
    <row r="3814" spans="1:9" x14ac:dyDescent="0.2">
      <c r="A3814" s="265" t="s">
        <v>433</v>
      </c>
      <c r="B3814" s="269" t="e">
        <f>IF('Unit Types - Emission Rates'!#REF!=0,"",'Unit Types - Emission Rates'!#REF!)</f>
        <v>#REF!</v>
      </c>
      <c r="C3814" s="269" t="e">
        <f>IF('Unit Types - Emission Rates'!#REF!=0,"",'Unit Types - Emission Rates'!#REF!)</f>
        <v>#REF!</v>
      </c>
      <c r="D3814" s="269" t="e">
        <f>IF('Unit Types - Emission Rates'!#REF!=0,"",'Unit Types - Emission Rates'!#REF!)</f>
        <v>#REF!</v>
      </c>
      <c r="E3814" s="269" t="e">
        <f>IF('Unit Types - Emission Rates'!#REF!="","",'Unit Types - Emission Rates'!#REF!)</f>
        <v>#REF!</v>
      </c>
      <c r="F3814" s="269" t="e">
        <f>IF('Unit Types - Emission Rates'!#REF!="","",'Unit Types - Emission Rates'!#REF!)</f>
        <v>#REF!</v>
      </c>
      <c r="G3814" s="261"/>
      <c r="H3814" s="262"/>
      <c r="I3814" s="259"/>
    </row>
    <row r="3815" spans="1:9" x14ac:dyDescent="0.2">
      <c r="A3815" s="265" t="s">
        <v>433</v>
      </c>
      <c r="B3815" s="269" t="e">
        <f>IF('Unit Types - Emission Rates'!#REF!=0,"",'Unit Types - Emission Rates'!#REF!)</f>
        <v>#REF!</v>
      </c>
      <c r="C3815" s="269" t="e">
        <f>IF('Unit Types - Emission Rates'!#REF!=0,"",'Unit Types - Emission Rates'!#REF!)</f>
        <v>#REF!</v>
      </c>
      <c r="D3815" s="269" t="e">
        <f>IF('Unit Types - Emission Rates'!#REF!=0,"",'Unit Types - Emission Rates'!#REF!)</f>
        <v>#REF!</v>
      </c>
      <c r="E3815" s="269" t="e">
        <f>IF('Unit Types - Emission Rates'!#REF!="","",'Unit Types - Emission Rates'!#REF!)</f>
        <v>#REF!</v>
      </c>
      <c r="F3815" s="269" t="e">
        <f>IF('Unit Types - Emission Rates'!#REF!="","",'Unit Types - Emission Rates'!#REF!)</f>
        <v>#REF!</v>
      </c>
      <c r="G3815" s="261"/>
      <c r="H3815" s="262"/>
      <c r="I3815" s="259"/>
    </row>
    <row r="3816" spans="1:9" x14ac:dyDescent="0.2">
      <c r="A3816" s="265" t="s">
        <v>433</v>
      </c>
      <c r="B3816" s="269" t="e">
        <f>IF('Unit Types - Emission Rates'!#REF!=0,"",'Unit Types - Emission Rates'!#REF!)</f>
        <v>#REF!</v>
      </c>
      <c r="C3816" s="269" t="e">
        <f>IF('Unit Types - Emission Rates'!#REF!=0,"",'Unit Types - Emission Rates'!#REF!)</f>
        <v>#REF!</v>
      </c>
      <c r="D3816" s="269" t="e">
        <f>IF('Unit Types - Emission Rates'!#REF!=0,"",'Unit Types - Emission Rates'!#REF!)</f>
        <v>#REF!</v>
      </c>
      <c r="E3816" s="269" t="e">
        <f>IF('Unit Types - Emission Rates'!#REF!="","",'Unit Types - Emission Rates'!#REF!)</f>
        <v>#REF!</v>
      </c>
      <c r="F3816" s="269" t="e">
        <f>IF('Unit Types - Emission Rates'!#REF!="","",'Unit Types - Emission Rates'!#REF!)</f>
        <v>#REF!</v>
      </c>
      <c r="G3816" s="261"/>
      <c r="H3816" s="262"/>
      <c r="I3816" s="259"/>
    </row>
    <row r="3817" spans="1:9" x14ac:dyDescent="0.2">
      <c r="A3817" s="265" t="s">
        <v>433</v>
      </c>
      <c r="B3817" s="269" t="e">
        <f>IF('Unit Types - Emission Rates'!#REF!=0,"",'Unit Types - Emission Rates'!#REF!)</f>
        <v>#REF!</v>
      </c>
      <c r="C3817" s="269" t="e">
        <f>IF('Unit Types - Emission Rates'!#REF!=0,"",'Unit Types - Emission Rates'!#REF!)</f>
        <v>#REF!</v>
      </c>
      <c r="D3817" s="269" t="e">
        <f>IF('Unit Types - Emission Rates'!#REF!=0,"",'Unit Types - Emission Rates'!#REF!)</f>
        <v>#REF!</v>
      </c>
      <c r="E3817" s="269" t="e">
        <f>IF('Unit Types - Emission Rates'!#REF!="","",'Unit Types - Emission Rates'!#REF!)</f>
        <v>#REF!</v>
      </c>
      <c r="F3817" s="269" t="e">
        <f>IF('Unit Types - Emission Rates'!#REF!="","",'Unit Types - Emission Rates'!#REF!)</f>
        <v>#REF!</v>
      </c>
      <c r="G3817" s="261"/>
      <c r="H3817" s="262"/>
      <c r="I3817" s="259"/>
    </row>
    <row r="3818" spans="1:9" x14ac:dyDescent="0.2">
      <c r="A3818" s="265" t="s">
        <v>433</v>
      </c>
      <c r="B3818" s="269" t="e">
        <f>IF('Unit Types - Emission Rates'!#REF!=0,"",'Unit Types - Emission Rates'!#REF!)</f>
        <v>#REF!</v>
      </c>
      <c r="C3818" s="269" t="e">
        <f>IF('Unit Types - Emission Rates'!#REF!=0,"",'Unit Types - Emission Rates'!#REF!)</f>
        <v>#REF!</v>
      </c>
      <c r="D3818" s="269" t="e">
        <f>IF('Unit Types - Emission Rates'!#REF!=0,"",'Unit Types - Emission Rates'!#REF!)</f>
        <v>#REF!</v>
      </c>
      <c r="E3818" s="269" t="e">
        <f>IF('Unit Types - Emission Rates'!#REF!="","",'Unit Types - Emission Rates'!#REF!)</f>
        <v>#REF!</v>
      </c>
      <c r="F3818" s="269" t="e">
        <f>IF('Unit Types - Emission Rates'!#REF!="","",'Unit Types - Emission Rates'!#REF!)</f>
        <v>#REF!</v>
      </c>
      <c r="G3818" s="261"/>
      <c r="H3818" s="262"/>
      <c r="I3818" s="259"/>
    </row>
    <row r="3819" spans="1:9" x14ac:dyDescent="0.2">
      <c r="A3819" s="265" t="s">
        <v>433</v>
      </c>
      <c r="B3819" s="269" t="e">
        <f>IF('Unit Types - Emission Rates'!#REF!=0,"",'Unit Types - Emission Rates'!#REF!)</f>
        <v>#REF!</v>
      </c>
      <c r="C3819" s="269" t="e">
        <f>IF('Unit Types - Emission Rates'!#REF!=0,"",'Unit Types - Emission Rates'!#REF!)</f>
        <v>#REF!</v>
      </c>
      <c r="D3819" s="269" t="e">
        <f>IF('Unit Types - Emission Rates'!#REF!=0,"",'Unit Types - Emission Rates'!#REF!)</f>
        <v>#REF!</v>
      </c>
      <c r="E3819" s="269" t="e">
        <f>IF('Unit Types - Emission Rates'!#REF!="","",'Unit Types - Emission Rates'!#REF!)</f>
        <v>#REF!</v>
      </c>
      <c r="F3819" s="269" t="e">
        <f>IF('Unit Types - Emission Rates'!#REF!="","",'Unit Types - Emission Rates'!#REF!)</f>
        <v>#REF!</v>
      </c>
      <c r="G3819" s="261"/>
      <c r="H3819" s="262"/>
      <c r="I3819" s="259"/>
    </row>
    <row r="3820" spans="1:9" x14ac:dyDescent="0.2">
      <c r="A3820" s="265" t="s">
        <v>433</v>
      </c>
      <c r="B3820" s="269" t="e">
        <f>IF('Unit Types - Emission Rates'!#REF!=0,"",'Unit Types - Emission Rates'!#REF!)</f>
        <v>#REF!</v>
      </c>
      <c r="C3820" s="269" t="e">
        <f>IF('Unit Types - Emission Rates'!#REF!=0,"",'Unit Types - Emission Rates'!#REF!)</f>
        <v>#REF!</v>
      </c>
      <c r="D3820" s="269" t="e">
        <f>IF('Unit Types - Emission Rates'!#REF!=0,"",'Unit Types - Emission Rates'!#REF!)</f>
        <v>#REF!</v>
      </c>
      <c r="E3820" s="269" t="e">
        <f>IF('Unit Types - Emission Rates'!#REF!="","",'Unit Types - Emission Rates'!#REF!)</f>
        <v>#REF!</v>
      </c>
      <c r="F3820" s="269" t="e">
        <f>IF('Unit Types - Emission Rates'!#REF!="","",'Unit Types - Emission Rates'!#REF!)</f>
        <v>#REF!</v>
      </c>
      <c r="G3820" s="261"/>
      <c r="H3820" s="262"/>
      <c r="I3820" s="259"/>
    </row>
    <row r="3821" spans="1:9" x14ac:dyDescent="0.2">
      <c r="A3821" s="265" t="s">
        <v>433</v>
      </c>
      <c r="B3821" s="269" t="e">
        <f>IF('Unit Types - Emission Rates'!#REF!=0,"",'Unit Types - Emission Rates'!#REF!)</f>
        <v>#REF!</v>
      </c>
      <c r="C3821" s="269" t="e">
        <f>IF('Unit Types - Emission Rates'!#REF!=0,"",'Unit Types - Emission Rates'!#REF!)</f>
        <v>#REF!</v>
      </c>
      <c r="D3821" s="269" t="e">
        <f>IF('Unit Types - Emission Rates'!#REF!=0,"",'Unit Types - Emission Rates'!#REF!)</f>
        <v>#REF!</v>
      </c>
      <c r="E3821" s="269" t="e">
        <f>IF('Unit Types - Emission Rates'!#REF!="","",'Unit Types - Emission Rates'!#REF!)</f>
        <v>#REF!</v>
      </c>
      <c r="F3821" s="269" t="e">
        <f>IF('Unit Types - Emission Rates'!#REF!="","",'Unit Types - Emission Rates'!#REF!)</f>
        <v>#REF!</v>
      </c>
      <c r="G3821" s="261"/>
      <c r="H3821" s="262"/>
      <c r="I3821" s="259"/>
    </row>
    <row r="3822" spans="1:9" x14ac:dyDescent="0.2">
      <c r="A3822" s="265" t="s">
        <v>433</v>
      </c>
      <c r="B3822" s="269" t="e">
        <f>IF('Unit Types - Emission Rates'!#REF!=0,"",'Unit Types - Emission Rates'!#REF!)</f>
        <v>#REF!</v>
      </c>
      <c r="C3822" s="269" t="e">
        <f>IF('Unit Types - Emission Rates'!#REF!=0,"",'Unit Types - Emission Rates'!#REF!)</f>
        <v>#REF!</v>
      </c>
      <c r="D3822" s="269" t="e">
        <f>IF('Unit Types - Emission Rates'!#REF!=0,"",'Unit Types - Emission Rates'!#REF!)</f>
        <v>#REF!</v>
      </c>
      <c r="E3822" s="269" t="e">
        <f>IF('Unit Types - Emission Rates'!#REF!="","",'Unit Types - Emission Rates'!#REF!)</f>
        <v>#REF!</v>
      </c>
      <c r="F3822" s="269" t="e">
        <f>IF('Unit Types - Emission Rates'!#REF!="","",'Unit Types - Emission Rates'!#REF!)</f>
        <v>#REF!</v>
      </c>
      <c r="G3822" s="261"/>
      <c r="H3822" s="262"/>
      <c r="I3822" s="259"/>
    </row>
    <row r="3823" spans="1:9" x14ac:dyDescent="0.2">
      <c r="A3823" s="265" t="s">
        <v>433</v>
      </c>
      <c r="B3823" s="269" t="e">
        <f>IF('Unit Types - Emission Rates'!#REF!=0,"",'Unit Types - Emission Rates'!#REF!)</f>
        <v>#REF!</v>
      </c>
      <c r="C3823" s="269" t="e">
        <f>IF('Unit Types - Emission Rates'!#REF!=0,"",'Unit Types - Emission Rates'!#REF!)</f>
        <v>#REF!</v>
      </c>
      <c r="D3823" s="269" t="e">
        <f>IF('Unit Types - Emission Rates'!#REF!=0,"",'Unit Types - Emission Rates'!#REF!)</f>
        <v>#REF!</v>
      </c>
      <c r="E3823" s="269" t="e">
        <f>IF('Unit Types - Emission Rates'!#REF!="","",'Unit Types - Emission Rates'!#REF!)</f>
        <v>#REF!</v>
      </c>
      <c r="F3823" s="269" t="e">
        <f>IF('Unit Types - Emission Rates'!#REF!="","",'Unit Types - Emission Rates'!#REF!)</f>
        <v>#REF!</v>
      </c>
      <c r="G3823" s="261"/>
      <c r="H3823" s="262"/>
      <c r="I3823" s="259"/>
    </row>
    <row r="3824" spans="1:9" x14ac:dyDescent="0.2">
      <c r="A3824" s="265" t="s">
        <v>433</v>
      </c>
      <c r="B3824" s="269" t="e">
        <f>IF('Unit Types - Emission Rates'!#REF!=0,"",'Unit Types - Emission Rates'!#REF!)</f>
        <v>#REF!</v>
      </c>
      <c r="C3824" s="269" t="e">
        <f>IF('Unit Types - Emission Rates'!#REF!=0,"",'Unit Types - Emission Rates'!#REF!)</f>
        <v>#REF!</v>
      </c>
      <c r="D3824" s="269" t="e">
        <f>IF('Unit Types - Emission Rates'!#REF!=0,"",'Unit Types - Emission Rates'!#REF!)</f>
        <v>#REF!</v>
      </c>
      <c r="E3824" s="269" t="e">
        <f>IF('Unit Types - Emission Rates'!#REF!="","",'Unit Types - Emission Rates'!#REF!)</f>
        <v>#REF!</v>
      </c>
      <c r="F3824" s="269" t="e">
        <f>IF('Unit Types - Emission Rates'!#REF!="","",'Unit Types - Emission Rates'!#REF!)</f>
        <v>#REF!</v>
      </c>
      <c r="G3824" s="261"/>
      <c r="H3824" s="262"/>
      <c r="I3824" s="259"/>
    </row>
    <row r="3825" spans="1:9" x14ac:dyDescent="0.2">
      <c r="A3825" s="265" t="s">
        <v>433</v>
      </c>
      <c r="B3825" s="269" t="e">
        <f>IF('Unit Types - Emission Rates'!#REF!=0,"",'Unit Types - Emission Rates'!#REF!)</f>
        <v>#REF!</v>
      </c>
      <c r="C3825" s="269" t="e">
        <f>IF('Unit Types - Emission Rates'!#REF!=0,"",'Unit Types - Emission Rates'!#REF!)</f>
        <v>#REF!</v>
      </c>
      <c r="D3825" s="269" t="e">
        <f>IF('Unit Types - Emission Rates'!#REF!=0,"",'Unit Types - Emission Rates'!#REF!)</f>
        <v>#REF!</v>
      </c>
      <c r="E3825" s="269" t="e">
        <f>IF('Unit Types - Emission Rates'!#REF!="","",'Unit Types - Emission Rates'!#REF!)</f>
        <v>#REF!</v>
      </c>
      <c r="F3825" s="269" t="e">
        <f>IF('Unit Types - Emission Rates'!#REF!="","",'Unit Types - Emission Rates'!#REF!)</f>
        <v>#REF!</v>
      </c>
      <c r="G3825" s="261"/>
      <c r="H3825" s="262"/>
      <c r="I3825" s="259"/>
    </row>
    <row r="3826" spans="1:9" x14ac:dyDescent="0.2">
      <c r="A3826" s="265" t="s">
        <v>433</v>
      </c>
      <c r="B3826" s="269" t="e">
        <f>IF('Unit Types - Emission Rates'!#REF!=0,"",'Unit Types - Emission Rates'!#REF!)</f>
        <v>#REF!</v>
      </c>
      <c r="C3826" s="269" t="e">
        <f>IF('Unit Types - Emission Rates'!#REF!=0,"",'Unit Types - Emission Rates'!#REF!)</f>
        <v>#REF!</v>
      </c>
      <c r="D3826" s="269" t="e">
        <f>IF('Unit Types - Emission Rates'!#REF!=0,"",'Unit Types - Emission Rates'!#REF!)</f>
        <v>#REF!</v>
      </c>
      <c r="E3826" s="269" t="e">
        <f>IF('Unit Types - Emission Rates'!#REF!="","",'Unit Types - Emission Rates'!#REF!)</f>
        <v>#REF!</v>
      </c>
      <c r="F3826" s="269" t="e">
        <f>IF('Unit Types - Emission Rates'!#REF!="","",'Unit Types - Emission Rates'!#REF!)</f>
        <v>#REF!</v>
      </c>
      <c r="G3826" s="261"/>
      <c r="H3826" s="262"/>
      <c r="I3826" s="259"/>
    </row>
    <row r="3827" spans="1:9" x14ac:dyDescent="0.2">
      <c r="A3827" s="265" t="s">
        <v>433</v>
      </c>
      <c r="B3827" s="269" t="e">
        <f>IF('Unit Types - Emission Rates'!#REF!=0,"",'Unit Types - Emission Rates'!#REF!)</f>
        <v>#REF!</v>
      </c>
      <c r="C3827" s="269" t="e">
        <f>IF('Unit Types - Emission Rates'!#REF!=0,"",'Unit Types - Emission Rates'!#REF!)</f>
        <v>#REF!</v>
      </c>
      <c r="D3827" s="269" t="e">
        <f>IF('Unit Types - Emission Rates'!#REF!=0,"",'Unit Types - Emission Rates'!#REF!)</f>
        <v>#REF!</v>
      </c>
      <c r="E3827" s="269" t="e">
        <f>IF('Unit Types - Emission Rates'!#REF!="","",'Unit Types - Emission Rates'!#REF!)</f>
        <v>#REF!</v>
      </c>
      <c r="F3827" s="269" t="e">
        <f>IF('Unit Types - Emission Rates'!#REF!="","",'Unit Types - Emission Rates'!#REF!)</f>
        <v>#REF!</v>
      </c>
      <c r="G3827" s="261"/>
      <c r="H3827" s="262"/>
      <c r="I3827" s="259"/>
    </row>
    <row r="3828" spans="1:9" x14ac:dyDescent="0.2">
      <c r="A3828" s="265" t="s">
        <v>433</v>
      </c>
      <c r="B3828" s="269" t="e">
        <f>IF('Unit Types - Emission Rates'!#REF!=0,"",'Unit Types - Emission Rates'!#REF!)</f>
        <v>#REF!</v>
      </c>
      <c r="C3828" s="269" t="e">
        <f>IF('Unit Types - Emission Rates'!#REF!=0,"",'Unit Types - Emission Rates'!#REF!)</f>
        <v>#REF!</v>
      </c>
      <c r="D3828" s="269" t="e">
        <f>IF('Unit Types - Emission Rates'!#REF!=0,"",'Unit Types - Emission Rates'!#REF!)</f>
        <v>#REF!</v>
      </c>
      <c r="E3828" s="269" t="e">
        <f>IF('Unit Types - Emission Rates'!#REF!="","",'Unit Types - Emission Rates'!#REF!)</f>
        <v>#REF!</v>
      </c>
      <c r="F3828" s="269" t="e">
        <f>IF('Unit Types - Emission Rates'!#REF!="","",'Unit Types - Emission Rates'!#REF!)</f>
        <v>#REF!</v>
      </c>
      <c r="G3828" s="261"/>
      <c r="H3828" s="262"/>
      <c r="I3828" s="259"/>
    </row>
    <row r="3829" spans="1:9" x14ac:dyDescent="0.2">
      <c r="A3829" s="265" t="s">
        <v>433</v>
      </c>
      <c r="B3829" s="269" t="e">
        <f>IF('Unit Types - Emission Rates'!#REF!=0,"",'Unit Types - Emission Rates'!#REF!)</f>
        <v>#REF!</v>
      </c>
      <c r="C3829" s="269" t="e">
        <f>IF('Unit Types - Emission Rates'!#REF!=0,"",'Unit Types - Emission Rates'!#REF!)</f>
        <v>#REF!</v>
      </c>
      <c r="D3829" s="269" t="e">
        <f>IF('Unit Types - Emission Rates'!#REF!=0,"",'Unit Types - Emission Rates'!#REF!)</f>
        <v>#REF!</v>
      </c>
      <c r="E3829" s="269" t="e">
        <f>IF('Unit Types - Emission Rates'!#REF!="","",'Unit Types - Emission Rates'!#REF!)</f>
        <v>#REF!</v>
      </c>
      <c r="F3829" s="269" t="e">
        <f>IF('Unit Types - Emission Rates'!#REF!="","",'Unit Types - Emission Rates'!#REF!)</f>
        <v>#REF!</v>
      </c>
      <c r="G3829" s="261"/>
      <c r="H3829" s="262"/>
      <c r="I3829" s="259"/>
    </row>
    <row r="3830" spans="1:9" x14ac:dyDescent="0.2">
      <c r="A3830" s="265" t="s">
        <v>433</v>
      </c>
      <c r="B3830" s="269" t="e">
        <f>IF('Unit Types - Emission Rates'!#REF!=0,"",'Unit Types - Emission Rates'!#REF!)</f>
        <v>#REF!</v>
      </c>
      <c r="C3830" s="269" t="e">
        <f>IF('Unit Types - Emission Rates'!#REF!=0,"",'Unit Types - Emission Rates'!#REF!)</f>
        <v>#REF!</v>
      </c>
      <c r="D3830" s="269" t="e">
        <f>IF('Unit Types - Emission Rates'!#REF!=0,"",'Unit Types - Emission Rates'!#REF!)</f>
        <v>#REF!</v>
      </c>
      <c r="E3830" s="269" t="e">
        <f>IF('Unit Types - Emission Rates'!#REF!="","",'Unit Types - Emission Rates'!#REF!)</f>
        <v>#REF!</v>
      </c>
      <c r="F3830" s="269" t="e">
        <f>IF('Unit Types - Emission Rates'!#REF!="","",'Unit Types - Emission Rates'!#REF!)</f>
        <v>#REF!</v>
      </c>
      <c r="G3830" s="261"/>
      <c r="H3830" s="262"/>
      <c r="I3830" s="259"/>
    </row>
    <row r="3831" spans="1:9" x14ac:dyDescent="0.2">
      <c r="A3831" s="265" t="s">
        <v>433</v>
      </c>
      <c r="B3831" s="269" t="e">
        <f>IF('Unit Types - Emission Rates'!#REF!=0,"",'Unit Types - Emission Rates'!#REF!)</f>
        <v>#REF!</v>
      </c>
      <c r="C3831" s="269" t="e">
        <f>IF('Unit Types - Emission Rates'!#REF!=0,"",'Unit Types - Emission Rates'!#REF!)</f>
        <v>#REF!</v>
      </c>
      <c r="D3831" s="269" t="e">
        <f>IF('Unit Types - Emission Rates'!#REF!=0,"",'Unit Types - Emission Rates'!#REF!)</f>
        <v>#REF!</v>
      </c>
      <c r="E3831" s="269" t="e">
        <f>IF('Unit Types - Emission Rates'!#REF!="","",'Unit Types - Emission Rates'!#REF!)</f>
        <v>#REF!</v>
      </c>
      <c r="F3831" s="269" t="e">
        <f>IF('Unit Types - Emission Rates'!#REF!="","",'Unit Types - Emission Rates'!#REF!)</f>
        <v>#REF!</v>
      </c>
      <c r="G3831" s="261"/>
      <c r="H3831" s="262"/>
      <c r="I3831" s="259"/>
    </row>
    <row r="3832" spans="1:9" x14ac:dyDescent="0.2">
      <c r="A3832" s="265" t="s">
        <v>433</v>
      </c>
      <c r="B3832" s="269" t="e">
        <f>IF('Unit Types - Emission Rates'!#REF!=0,"",'Unit Types - Emission Rates'!#REF!)</f>
        <v>#REF!</v>
      </c>
      <c r="C3832" s="269" t="e">
        <f>IF('Unit Types - Emission Rates'!#REF!=0,"",'Unit Types - Emission Rates'!#REF!)</f>
        <v>#REF!</v>
      </c>
      <c r="D3832" s="269" t="e">
        <f>IF('Unit Types - Emission Rates'!#REF!=0,"",'Unit Types - Emission Rates'!#REF!)</f>
        <v>#REF!</v>
      </c>
      <c r="E3832" s="269" t="e">
        <f>IF('Unit Types - Emission Rates'!#REF!="","",'Unit Types - Emission Rates'!#REF!)</f>
        <v>#REF!</v>
      </c>
      <c r="F3832" s="269" t="e">
        <f>IF('Unit Types - Emission Rates'!#REF!="","",'Unit Types - Emission Rates'!#REF!)</f>
        <v>#REF!</v>
      </c>
      <c r="G3832" s="261"/>
      <c r="H3832" s="262"/>
      <c r="I3832" s="259"/>
    </row>
    <row r="3833" spans="1:9" x14ac:dyDescent="0.2">
      <c r="A3833" s="265" t="s">
        <v>433</v>
      </c>
      <c r="B3833" s="269" t="e">
        <f>IF('Unit Types - Emission Rates'!#REF!=0,"",'Unit Types - Emission Rates'!#REF!)</f>
        <v>#REF!</v>
      </c>
      <c r="C3833" s="269" t="e">
        <f>IF('Unit Types - Emission Rates'!#REF!=0,"",'Unit Types - Emission Rates'!#REF!)</f>
        <v>#REF!</v>
      </c>
      <c r="D3833" s="269" t="e">
        <f>IF('Unit Types - Emission Rates'!#REF!=0,"",'Unit Types - Emission Rates'!#REF!)</f>
        <v>#REF!</v>
      </c>
      <c r="E3833" s="269" t="e">
        <f>IF('Unit Types - Emission Rates'!#REF!="","",'Unit Types - Emission Rates'!#REF!)</f>
        <v>#REF!</v>
      </c>
      <c r="F3833" s="269" t="e">
        <f>IF('Unit Types - Emission Rates'!#REF!="","",'Unit Types - Emission Rates'!#REF!)</f>
        <v>#REF!</v>
      </c>
      <c r="G3833" s="261"/>
      <c r="H3833" s="262"/>
      <c r="I3833" s="259"/>
    </row>
    <row r="3834" spans="1:9" x14ac:dyDescent="0.2">
      <c r="A3834" s="265" t="s">
        <v>433</v>
      </c>
      <c r="B3834" s="269" t="e">
        <f>IF('Unit Types - Emission Rates'!#REF!=0,"",'Unit Types - Emission Rates'!#REF!)</f>
        <v>#REF!</v>
      </c>
      <c r="C3834" s="269" t="e">
        <f>IF('Unit Types - Emission Rates'!#REF!=0,"",'Unit Types - Emission Rates'!#REF!)</f>
        <v>#REF!</v>
      </c>
      <c r="D3834" s="269" t="e">
        <f>IF('Unit Types - Emission Rates'!#REF!=0,"",'Unit Types - Emission Rates'!#REF!)</f>
        <v>#REF!</v>
      </c>
      <c r="E3834" s="269" t="e">
        <f>IF('Unit Types - Emission Rates'!#REF!="","",'Unit Types - Emission Rates'!#REF!)</f>
        <v>#REF!</v>
      </c>
      <c r="F3834" s="269" t="e">
        <f>IF('Unit Types - Emission Rates'!#REF!="","",'Unit Types - Emission Rates'!#REF!)</f>
        <v>#REF!</v>
      </c>
      <c r="G3834" s="261"/>
      <c r="H3834" s="262"/>
      <c r="I3834" s="259"/>
    </row>
    <row r="3835" spans="1:9" x14ac:dyDescent="0.2">
      <c r="A3835" s="265" t="s">
        <v>433</v>
      </c>
      <c r="B3835" s="269" t="e">
        <f>IF('Unit Types - Emission Rates'!#REF!=0,"",'Unit Types - Emission Rates'!#REF!)</f>
        <v>#REF!</v>
      </c>
      <c r="C3835" s="269" t="e">
        <f>IF('Unit Types - Emission Rates'!#REF!=0,"",'Unit Types - Emission Rates'!#REF!)</f>
        <v>#REF!</v>
      </c>
      <c r="D3835" s="269" t="e">
        <f>IF('Unit Types - Emission Rates'!#REF!=0,"",'Unit Types - Emission Rates'!#REF!)</f>
        <v>#REF!</v>
      </c>
      <c r="E3835" s="269" t="e">
        <f>IF('Unit Types - Emission Rates'!#REF!="","",'Unit Types - Emission Rates'!#REF!)</f>
        <v>#REF!</v>
      </c>
      <c r="F3835" s="269" t="e">
        <f>IF('Unit Types - Emission Rates'!#REF!="","",'Unit Types - Emission Rates'!#REF!)</f>
        <v>#REF!</v>
      </c>
      <c r="G3835" s="261"/>
      <c r="H3835" s="262"/>
      <c r="I3835" s="259"/>
    </row>
    <row r="3836" spans="1:9" x14ac:dyDescent="0.2">
      <c r="A3836" s="265" t="s">
        <v>433</v>
      </c>
      <c r="B3836" s="269" t="e">
        <f>IF('Unit Types - Emission Rates'!#REF!=0,"",'Unit Types - Emission Rates'!#REF!)</f>
        <v>#REF!</v>
      </c>
      <c r="C3836" s="269" t="e">
        <f>IF('Unit Types - Emission Rates'!#REF!=0,"",'Unit Types - Emission Rates'!#REF!)</f>
        <v>#REF!</v>
      </c>
      <c r="D3836" s="269" t="e">
        <f>IF('Unit Types - Emission Rates'!#REF!=0,"",'Unit Types - Emission Rates'!#REF!)</f>
        <v>#REF!</v>
      </c>
      <c r="E3836" s="269" t="e">
        <f>IF('Unit Types - Emission Rates'!#REF!="","",'Unit Types - Emission Rates'!#REF!)</f>
        <v>#REF!</v>
      </c>
      <c r="F3836" s="269" t="e">
        <f>IF('Unit Types - Emission Rates'!#REF!="","",'Unit Types - Emission Rates'!#REF!)</f>
        <v>#REF!</v>
      </c>
      <c r="G3836" s="261"/>
      <c r="H3836" s="262"/>
      <c r="I3836" s="259"/>
    </row>
    <row r="3837" spans="1:9" x14ac:dyDescent="0.2">
      <c r="A3837" s="265" t="s">
        <v>433</v>
      </c>
      <c r="B3837" s="269" t="e">
        <f>IF('Unit Types - Emission Rates'!#REF!=0,"",'Unit Types - Emission Rates'!#REF!)</f>
        <v>#REF!</v>
      </c>
      <c r="C3837" s="269" t="e">
        <f>IF('Unit Types - Emission Rates'!#REF!=0,"",'Unit Types - Emission Rates'!#REF!)</f>
        <v>#REF!</v>
      </c>
      <c r="D3837" s="269" t="e">
        <f>IF('Unit Types - Emission Rates'!#REF!=0,"",'Unit Types - Emission Rates'!#REF!)</f>
        <v>#REF!</v>
      </c>
      <c r="E3837" s="269" t="e">
        <f>IF('Unit Types - Emission Rates'!#REF!="","",'Unit Types - Emission Rates'!#REF!)</f>
        <v>#REF!</v>
      </c>
      <c r="F3837" s="269" t="e">
        <f>IF('Unit Types - Emission Rates'!#REF!="","",'Unit Types - Emission Rates'!#REF!)</f>
        <v>#REF!</v>
      </c>
      <c r="G3837" s="261"/>
      <c r="H3837" s="262"/>
      <c r="I3837" s="259"/>
    </row>
    <row r="3838" spans="1:9" x14ac:dyDescent="0.2">
      <c r="A3838" s="265" t="s">
        <v>433</v>
      </c>
      <c r="B3838" s="269" t="e">
        <f>IF('Unit Types - Emission Rates'!#REF!=0,"",'Unit Types - Emission Rates'!#REF!)</f>
        <v>#REF!</v>
      </c>
      <c r="C3838" s="269" t="e">
        <f>IF('Unit Types - Emission Rates'!#REF!=0,"",'Unit Types - Emission Rates'!#REF!)</f>
        <v>#REF!</v>
      </c>
      <c r="D3838" s="269" t="e">
        <f>IF('Unit Types - Emission Rates'!#REF!=0,"",'Unit Types - Emission Rates'!#REF!)</f>
        <v>#REF!</v>
      </c>
      <c r="E3838" s="269" t="e">
        <f>IF('Unit Types - Emission Rates'!#REF!="","",'Unit Types - Emission Rates'!#REF!)</f>
        <v>#REF!</v>
      </c>
      <c r="F3838" s="269" t="e">
        <f>IF('Unit Types - Emission Rates'!#REF!="","",'Unit Types - Emission Rates'!#REF!)</f>
        <v>#REF!</v>
      </c>
      <c r="G3838" s="261"/>
      <c r="H3838" s="262"/>
      <c r="I3838" s="259"/>
    </row>
    <row r="3839" spans="1:9" x14ac:dyDescent="0.2">
      <c r="A3839" s="265" t="s">
        <v>433</v>
      </c>
      <c r="B3839" s="269" t="e">
        <f>IF('Unit Types - Emission Rates'!#REF!=0,"",'Unit Types - Emission Rates'!#REF!)</f>
        <v>#REF!</v>
      </c>
      <c r="C3839" s="269" t="e">
        <f>IF('Unit Types - Emission Rates'!#REF!=0,"",'Unit Types - Emission Rates'!#REF!)</f>
        <v>#REF!</v>
      </c>
      <c r="D3839" s="269" t="e">
        <f>IF('Unit Types - Emission Rates'!#REF!=0,"",'Unit Types - Emission Rates'!#REF!)</f>
        <v>#REF!</v>
      </c>
      <c r="E3839" s="269" t="e">
        <f>IF('Unit Types - Emission Rates'!#REF!="","",'Unit Types - Emission Rates'!#REF!)</f>
        <v>#REF!</v>
      </c>
      <c r="F3839" s="269" t="e">
        <f>IF('Unit Types - Emission Rates'!#REF!="","",'Unit Types - Emission Rates'!#REF!)</f>
        <v>#REF!</v>
      </c>
      <c r="G3839" s="261"/>
      <c r="H3839" s="262"/>
      <c r="I3839" s="259"/>
    </row>
    <row r="3840" spans="1:9" x14ac:dyDescent="0.2">
      <c r="A3840" s="265" t="s">
        <v>433</v>
      </c>
      <c r="B3840" s="269" t="e">
        <f>IF('Unit Types - Emission Rates'!#REF!=0,"",'Unit Types - Emission Rates'!#REF!)</f>
        <v>#REF!</v>
      </c>
      <c r="C3840" s="269" t="e">
        <f>IF('Unit Types - Emission Rates'!#REF!=0,"",'Unit Types - Emission Rates'!#REF!)</f>
        <v>#REF!</v>
      </c>
      <c r="D3840" s="269" t="e">
        <f>IF('Unit Types - Emission Rates'!#REF!=0,"",'Unit Types - Emission Rates'!#REF!)</f>
        <v>#REF!</v>
      </c>
      <c r="E3840" s="269" t="e">
        <f>IF('Unit Types - Emission Rates'!#REF!="","",'Unit Types - Emission Rates'!#REF!)</f>
        <v>#REF!</v>
      </c>
      <c r="F3840" s="269" t="e">
        <f>IF('Unit Types - Emission Rates'!#REF!="","",'Unit Types - Emission Rates'!#REF!)</f>
        <v>#REF!</v>
      </c>
      <c r="G3840" s="261"/>
      <c r="H3840" s="262"/>
      <c r="I3840" s="259"/>
    </row>
    <row r="3841" spans="1:9" x14ac:dyDescent="0.2">
      <c r="A3841" s="265" t="s">
        <v>433</v>
      </c>
      <c r="B3841" s="269" t="e">
        <f>IF('Unit Types - Emission Rates'!#REF!=0,"",'Unit Types - Emission Rates'!#REF!)</f>
        <v>#REF!</v>
      </c>
      <c r="C3841" s="269" t="e">
        <f>IF('Unit Types - Emission Rates'!#REF!=0,"",'Unit Types - Emission Rates'!#REF!)</f>
        <v>#REF!</v>
      </c>
      <c r="D3841" s="269" t="e">
        <f>IF('Unit Types - Emission Rates'!#REF!=0,"",'Unit Types - Emission Rates'!#REF!)</f>
        <v>#REF!</v>
      </c>
      <c r="E3841" s="269" t="e">
        <f>IF('Unit Types - Emission Rates'!#REF!="","",'Unit Types - Emission Rates'!#REF!)</f>
        <v>#REF!</v>
      </c>
      <c r="F3841" s="269" t="e">
        <f>IF('Unit Types - Emission Rates'!#REF!="","",'Unit Types - Emission Rates'!#REF!)</f>
        <v>#REF!</v>
      </c>
      <c r="G3841" s="261"/>
      <c r="H3841" s="262"/>
      <c r="I3841" s="259"/>
    </row>
    <row r="3842" spans="1:9" x14ac:dyDescent="0.2">
      <c r="A3842" s="265" t="s">
        <v>433</v>
      </c>
      <c r="B3842" s="269" t="e">
        <f>IF('Unit Types - Emission Rates'!#REF!=0,"",'Unit Types - Emission Rates'!#REF!)</f>
        <v>#REF!</v>
      </c>
      <c r="C3842" s="269" t="e">
        <f>IF('Unit Types - Emission Rates'!#REF!=0,"",'Unit Types - Emission Rates'!#REF!)</f>
        <v>#REF!</v>
      </c>
      <c r="D3842" s="269" t="e">
        <f>IF('Unit Types - Emission Rates'!#REF!=0,"",'Unit Types - Emission Rates'!#REF!)</f>
        <v>#REF!</v>
      </c>
      <c r="E3842" s="269" t="e">
        <f>IF('Unit Types - Emission Rates'!#REF!="","",'Unit Types - Emission Rates'!#REF!)</f>
        <v>#REF!</v>
      </c>
      <c r="F3842" s="269" t="e">
        <f>IF('Unit Types - Emission Rates'!#REF!="","",'Unit Types - Emission Rates'!#REF!)</f>
        <v>#REF!</v>
      </c>
      <c r="G3842" s="261"/>
      <c r="H3842" s="262"/>
      <c r="I3842" s="259"/>
    </row>
    <row r="3843" spans="1:9" x14ac:dyDescent="0.2">
      <c r="A3843" s="265" t="s">
        <v>433</v>
      </c>
      <c r="B3843" s="269" t="e">
        <f>IF('Unit Types - Emission Rates'!#REF!=0,"",'Unit Types - Emission Rates'!#REF!)</f>
        <v>#REF!</v>
      </c>
      <c r="C3843" s="269" t="e">
        <f>IF('Unit Types - Emission Rates'!#REF!=0,"",'Unit Types - Emission Rates'!#REF!)</f>
        <v>#REF!</v>
      </c>
      <c r="D3843" s="269" t="e">
        <f>IF('Unit Types - Emission Rates'!#REF!=0,"",'Unit Types - Emission Rates'!#REF!)</f>
        <v>#REF!</v>
      </c>
      <c r="E3843" s="269" t="e">
        <f>IF('Unit Types - Emission Rates'!#REF!="","",'Unit Types - Emission Rates'!#REF!)</f>
        <v>#REF!</v>
      </c>
      <c r="F3843" s="269" t="e">
        <f>IF('Unit Types - Emission Rates'!#REF!="","",'Unit Types - Emission Rates'!#REF!)</f>
        <v>#REF!</v>
      </c>
      <c r="G3843" s="261"/>
      <c r="H3843" s="262"/>
      <c r="I3843" s="259"/>
    </row>
    <row r="3844" spans="1:9" x14ac:dyDescent="0.2">
      <c r="A3844" s="265" t="s">
        <v>433</v>
      </c>
      <c r="B3844" s="269" t="e">
        <f>IF('Unit Types - Emission Rates'!#REF!=0,"",'Unit Types - Emission Rates'!#REF!)</f>
        <v>#REF!</v>
      </c>
      <c r="C3844" s="269" t="e">
        <f>IF('Unit Types - Emission Rates'!#REF!=0,"",'Unit Types - Emission Rates'!#REF!)</f>
        <v>#REF!</v>
      </c>
      <c r="D3844" s="269" t="e">
        <f>IF('Unit Types - Emission Rates'!#REF!=0,"",'Unit Types - Emission Rates'!#REF!)</f>
        <v>#REF!</v>
      </c>
      <c r="E3844" s="269" t="e">
        <f>IF('Unit Types - Emission Rates'!#REF!="","",'Unit Types - Emission Rates'!#REF!)</f>
        <v>#REF!</v>
      </c>
      <c r="F3844" s="269" t="e">
        <f>IF('Unit Types - Emission Rates'!#REF!="","",'Unit Types - Emission Rates'!#REF!)</f>
        <v>#REF!</v>
      </c>
      <c r="G3844" s="261"/>
      <c r="H3844" s="262"/>
      <c r="I3844" s="259"/>
    </row>
    <row r="3845" spans="1:9" x14ac:dyDescent="0.2">
      <c r="A3845" s="265" t="s">
        <v>433</v>
      </c>
      <c r="B3845" s="269" t="e">
        <f>IF('Unit Types - Emission Rates'!#REF!=0,"",'Unit Types - Emission Rates'!#REF!)</f>
        <v>#REF!</v>
      </c>
      <c r="C3845" s="269" t="e">
        <f>IF('Unit Types - Emission Rates'!#REF!=0,"",'Unit Types - Emission Rates'!#REF!)</f>
        <v>#REF!</v>
      </c>
      <c r="D3845" s="269" t="e">
        <f>IF('Unit Types - Emission Rates'!#REF!=0,"",'Unit Types - Emission Rates'!#REF!)</f>
        <v>#REF!</v>
      </c>
      <c r="E3845" s="269" t="e">
        <f>IF('Unit Types - Emission Rates'!#REF!="","",'Unit Types - Emission Rates'!#REF!)</f>
        <v>#REF!</v>
      </c>
      <c r="F3845" s="269" t="e">
        <f>IF('Unit Types - Emission Rates'!#REF!="","",'Unit Types - Emission Rates'!#REF!)</f>
        <v>#REF!</v>
      </c>
      <c r="G3845" s="261"/>
      <c r="H3845" s="262"/>
      <c r="I3845" s="259"/>
    </row>
    <row r="3846" spans="1:9" x14ac:dyDescent="0.2">
      <c r="A3846" s="265" t="s">
        <v>433</v>
      </c>
      <c r="B3846" s="269" t="e">
        <f>IF('Unit Types - Emission Rates'!#REF!=0,"",'Unit Types - Emission Rates'!#REF!)</f>
        <v>#REF!</v>
      </c>
      <c r="C3846" s="269" t="e">
        <f>IF('Unit Types - Emission Rates'!#REF!=0,"",'Unit Types - Emission Rates'!#REF!)</f>
        <v>#REF!</v>
      </c>
      <c r="D3846" s="269" t="e">
        <f>IF('Unit Types - Emission Rates'!#REF!=0,"",'Unit Types - Emission Rates'!#REF!)</f>
        <v>#REF!</v>
      </c>
      <c r="E3846" s="269" t="e">
        <f>IF('Unit Types - Emission Rates'!#REF!="","",'Unit Types - Emission Rates'!#REF!)</f>
        <v>#REF!</v>
      </c>
      <c r="F3846" s="269" t="e">
        <f>IF('Unit Types - Emission Rates'!#REF!="","",'Unit Types - Emission Rates'!#REF!)</f>
        <v>#REF!</v>
      </c>
      <c r="G3846" s="261"/>
      <c r="H3846" s="262"/>
      <c r="I3846" s="259"/>
    </row>
    <row r="3847" spans="1:9" x14ac:dyDescent="0.2">
      <c r="A3847" s="265" t="s">
        <v>433</v>
      </c>
      <c r="B3847" s="269" t="e">
        <f>IF('Unit Types - Emission Rates'!#REF!=0,"",'Unit Types - Emission Rates'!#REF!)</f>
        <v>#REF!</v>
      </c>
      <c r="C3847" s="269" t="e">
        <f>IF('Unit Types - Emission Rates'!#REF!=0,"",'Unit Types - Emission Rates'!#REF!)</f>
        <v>#REF!</v>
      </c>
      <c r="D3847" s="269" t="e">
        <f>IF('Unit Types - Emission Rates'!#REF!=0,"",'Unit Types - Emission Rates'!#REF!)</f>
        <v>#REF!</v>
      </c>
      <c r="E3847" s="269" t="e">
        <f>IF('Unit Types - Emission Rates'!#REF!="","",'Unit Types - Emission Rates'!#REF!)</f>
        <v>#REF!</v>
      </c>
      <c r="F3847" s="269" t="e">
        <f>IF('Unit Types - Emission Rates'!#REF!="","",'Unit Types - Emission Rates'!#REF!)</f>
        <v>#REF!</v>
      </c>
      <c r="G3847" s="261"/>
      <c r="H3847" s="262"/>
      <c r="I3847" s="259"/>
    </row>
    <row r="3848" spans="1:9" x14ac:dyDescent="0.2">
      <c r="A3848" s="265" t="s">
        <v>433</v>
      </c>
      <c r="B3848" s="269" t="e">
        <f>IF('Unit Types - Emission Rates'!#REF!=0,"",'Unit Types - Emission Rates'!#REF!)</f>
        <v>#REF!</v>
      </c>
      <c r="C3848" s="269" t="e">
        <f>IF('Unit Types - Emission Rates'!#REF!=0,"",'Unit Types - Emission Rates'!#REF!)</f>
        <v>#REF!</v>
      </c>
      <c r="D3848" s="269" t="e">
        <f>IF('Unit Types - Emission Rates'!#REF!=0,"",'Unit Types - Emission Rates'!#REF!)</f>
        <v>#REF!</v>
      </c>
      <c r="E3848" s="269" t="e">
        <f>IF('Unit Types - Emission Rates'!#REF!="","",'Unit Types - Emission Rates'!#REF!)</f>
        <v>#REF!</v>
      </c>
      <c r="F3848" s="269" t="e">
        <f>IF('Unit Types - Emission Rates'!#REF!="","",'Unit Types - Emission Rates'!#REF!)</f>
        <v>#REF!</v>
      </c>
      <c r="G3848" s="261"/>
      <c r="H3848" s="262"/>
      <c r="I3848" s="259"/>
    </row>
    <row r="3849" spans="1:9" x14ac:dyDescent="0.2">
      <c r="A3849" s="265" t="s">
        <v>433</v>
      </c>
      <c r="B3849" s="269" t="e">
        <f>IF('Unit Types - Emission Rates'!#REF!=0,"",'Unit Types - Emission Rates'!#REF!)</f>
        <v>#REF!</v>
      </c>
      <c r="C3849" s="269" t="e">
        <f>IF('Unit Types - Emission Rates'!#REF!=0,"",'Unit Types - Emission Rates'!#REF!)</f>
        <v>#REF!</v>
      </c>
      <c r="D3849" s="269" t="e">
        <f>IF('Unit Types - Emission Rates'!#REF!=0,"",'Unit Types - Emission Rates'!#REF!)</f>
        <v>#REF!</v>
      </c>
      <c r="E3849" s="269" t="e">
        <f>IF('Unit Types - Emission Rates'!#REF!="","",'Unit Types - Emission Rates'!#REF!)</f>
        <v>#REF!</v>
      </c>
      <c r="F3849" s="269" t="e">
        <f>IF('Unit Types - Emission Rates'!#REF!="","",'Unit Types - Emission Rates'!#REF!)</f>
        <v>#REF!</v>
      </c>
      <c r="G3849" s="261"/>
      <c r="H3849" s="262"/>
      <c r="I3849" s="259"/>
    </row>
    <row r="3850" spans="1:9" x14ac:dyDescent="0.2">
      <c r="A3850" s="265" t="s">
        <v>433</v>
      </c>
      <c r="B3850" s="269" t="e">
        <f>IF('Unit Types - Emission Rates'!#REF!=0,"",'Unit Types - Emission Rates'!#REF!)</f>
        <v>#REF!</v>
      </c>
      <c r="C3850" s="269" t="e">
        <f>IF('Unit Types - Emission Rates'!#REF!=0,"",'Unit Types - Emission Rates'!#REF!)</f>
        <v>#REF!</v>
      </c>
      <c r="D3850" s="269" t="e">
        <f>IF('Unit Types - Emission Rates'!#REF!=0,"",'Unit Types - Emission Rates'!#REF!)</f>
        <v>#REF!</v>
      </c>
      <c r="E3850" s="269" t="e">
        <f>IF('Unit Types - Emission Rates'!#REF!="","",'Unit Types - Emission Rates'!#REF!)</f>
        <v>#REF!</v>
      </c>
      <c r="F3850" s="269" t="e">
        <f>IF('Unit Types - Emission Rates'!#REF!="","",'Unit Types - Emission Rates'!#REF!)</f>
        <v>#REF!</v>
      </c>
      <c r="G3850" s="261"/>
      <c r="H3850" s="262"/>
      <c r="I3850" s="259"/>
    </row>
    <row r="3851" spans="1:9" x14ac:dyDescent="0.2">
      <c r="A3851" s="265" t="s">
        <v>433</v>
      </c>
      <c r="B3851" s="269" t="e">
        <f>IF('Unit Types - Emission Rates'!#REF!=0,"",'Unit Types - Emission Rates'!#REF!)</f>
        <v>#REF!</v>
      </c>
      <c r="C3851" s="269" t="e">
        <f>IF('Unit Types - Emission Rates'!#REF!=0,"",'Unit Types - Emission Rates'!#REF!)</f>
        <v>#REF!</v>
      </c>
      <c r="D3851" s="269" t="e">
        <f>IF('Unit Types - Emission Rates'!#REF!=0,"",'Unit Types - Emission Rates'!#REF!)</f>
        <v>#REF!</v>
      </c>
      <c r="E3851" s="269" t="e">
        <f>IF('Unit Types - Emission Rates'!#REF!="","",'Unit Types - Emission Rates'!#REF!)</f>
        <v>#REF!</v>
      </c>
      <c r="F3851" s="269" t="e">
        <f>IF('Unit Types - Emission Rates'!#REF!="","",'Unit Types - Emission Rates'!#REF!)</f>
        <v>#REF!</v>
      </c>
      <c r="G3851" s="261"/>
      <c r="H3851" s="262"/>
      <c r="I3851" s="259"/>
    </row>
    <row r="3852" spans="1:9" x14ac:dyDescent="0.2">
      <c r="A3852" s="265" t="s">
        <v>433</v>
      </c>
      <c r="B3852" s="269" t="e">
        <f>IF('Unit Types - Emission Rates'!#REF!=0,"",'Unit Types - Emission Rates'!#REF!)</f>
        <v>#REF!</v>
      </c>
      <c r="C3852" s="269" t="e">
        <f>IF('Unit Types - Emission Rates'!#REF!=0,"",'Unit Types - Emission Rates'!#REF!)</f>
        <v>#REF!</v>
      </c>
      <c r="D3852" s="269" t="e">
        <f>IF('Unit Types - Emission Rates'!#REF!=0,"",'Unit Types - Emission Rates'!#REF!)</f>
        <v>#REF!</v>
      </c>
      <c r="E3852" s="269" t="e">
        <f>IF('Unit Types - Emission Rates'!#REF!="","",'Unit Types - Emission Rates'!#REF!)</f>
        <v>#REF!</v>
      </c>
      <c r="F3852" s="269" t="e">
        <f>IF('Unit Types - Emission Rates'!#REF!="","",'Unit Types - Emission Rates'!#REF!)</f>
        <v>#REF!</v>
      </c>
      <c r="G3852" s="261"/>
      <c r="H3852" s="262"/>
      <c r="I3852" s="259"/>
    </row>
    <row r="3853" spans="1:9" x14ac:dyDescent="0.2">
      <c r="A3853" s="265" t="s">
        <v>433</v>
      </c>
      <c r="B3853" s="269" t="e">
        <f>IF('Unit Types - Emission Rates'!#REF!=0,"",'Unit Types - Emission Rates'!#REF!)</f>
        <v>#REF!</v>
      </c>
      <c r="C3853" s="269" t="e">
        <f>IF('Unit Types - Emission Rates'!#REF!=0,"",'Unit Types - Emission Rates'!#REF!)</f>
        <v>#REF!</v>
      </c>
      <c r="D3853" s="269" t="e">
        <f>IF('Unit Types - Emission Rates'!#REF!=0,"",'Unit Types - Emission Rates'!#REF!)</f>
        <v>#REF!</v>
      </c>
      <c r="E3853" s="269" t="e">
        <f>IF('Unit Types - Emission Rates'!#REF!="","",'Unit Types - Emission Rates'!#REF!)</f>
        <v>#REF!</v>
      </c>
      <c r="F3853" s="269" t="e">
        <f>IF('Unit Types - Emission Rates'!#REF!="","",'Unit Types - Emission Rates'!#REF!)</f>
        <v>#REF!</v>
      </c>
      <c r="G3853" s="261"/>
      <c r="H3853" s="262"/>
      <c r="I3853" s="259"/>
    </row>
    <row r="3854" spans="1:9" x14ac:dyDescent="0.2">
      <c r="A3854" s="265" t="s">
        <v>433</v>
      </c>
      <c r="B3854" s="269" t="e">
        <f>IF('Unit Types - Emission Rates'!#REF!=0,"",'Unit Types - Emission Rates'!#REF!)</f>
        <v>#REF!</v>
      </c>
      <c r="C3854" s="269" t="e">
        <f>IF('Unit Types - Emission Rates'!#REF!=0,"",'Unit Types - Emission Rates'!#REF!)</f>
        <v>#REF!</v>
      </c>
      <c r="D3854" s="269" t="e">
        <f>IF('Unit Types - Emission Rates'!#REF!=0,"",'Unit Types - Emission Rates'!#REF!)</f>
        <v>#REF!</v>
      </c>
      <c r="E3854" s="269" t="e">
        <f>IF('Unit Types - Emission Rates'!#REF!="","",'Unit Types - Emission Rates'!#REF!)</f>
        <v>#REF!</v>
      </c>
      <c r="F3854" s="269" t="e">
        <f>IF('Unit Types - Emission Rates'!#REF!="","",'Unit Types - Emission Rates'!#REF!)</f>
        <v>#REF!</v>
      </c>
      <c r="G3854" s="261"/>
      <c r="H3854" s="262"/>
      <c r="I3854" s="259"/>
    </row>
    <row r="3855" spans="1:9" x14ac:dyDescent="0.2">
      <c r="A3855" s="265" t="s">
        <v>433</v>
      </c>
      <c r="B3855" s="269" t="e">
        <f>IF('Unit Types - Emission Rates'!#REF!=0,"",'Unit Types - Emission Rates'!#REF!)</f>
        <v>#REF!</v>
      </c>
      <c r="C3855" s="269" t="e">
        <f>IF('Unit Types - Emission Rates'!#REF!=0,"",'Unit Types - Emission Rates'!#REF!)</f>
        <v>#REF!</v>
      </c>
      <c r="D3855" s="269" t="e">
        <f>IF('Unit Types - Emission Rates'!#REF!=0,"",'Unit Types - Emission Rates'!#REF!)</f>
        <v>#REF!</v>
      </c>
      <c r="E3855" s="269" t="e">
        <f>IF('Unit Types - Emission Rates'!#REF!="","",'Unit Types - Emission Rates'!#REF!)</f>
        <v>#REF!</v>
      </c>
      <c r="F3855" s="269" t="e">
        <f>IF('Unit Types - Emission Rates'!#REF!="","",'Unit Types - Emission Rates'!#REF!)</f>
        <v>#REF!</v>
      </c>
      <c r="G3855" s="261"/>
      <c r="H3855" s="262"/>
      <c r="I3855" s="259"/>
    </row>
    <row r="3856" spans="1:9" x14ac:dyDescent="0.2">
      <c r="A3856" s="265" t="s">
        <v>433</v>
      </c>
      <c r="B3856" s="269" t="e">
        <f>IF('Unit Types - Emission Rates'!#REF!=0,"",'Unit Types - Emission Rates'!#REF!)</f>
        <v>#REF!</v>
      </c>
      <c r="C3856" s="269" t="e">
        <f>IF('Unit Types - Emission Rates'!#REF!=0,"",'Unit Types - Emission Rates'!#REF!)</f>
        <v>#REF!</v>
      </c>
      <c r="D3856" s="269" t="e">
        <f>IF('Unit Types - Emission Rates'!#REF!=0,"",'Unit Types - Emission Rates'!#REF!)</f>
        <v>#REF!</v>
      </c>
      <c r="E3856" s="269" t="e">
        <f>IF('Unit Types - Emission Rates'!#REF!="","",'Unit Types - Emission Rates'!#REF!)</f>
        <v>#REF!</v>
      </c>
      <c r="F3856" s="269" t="e">
        <f>IF('Unit Types - Emission Rates'!#REF!="","",'Unit Types - Emission Rates'!#REF!)</f>
        <v>#REF!</v>
      </c>
      <c r="G3856" s="261"/>
      <c r="H3856" s="262"/>
      <c r="I3856" s="259"/>
    </row>
    <row r="3857" spans="1:9" x14ac:dyDescent="0.2">
      <c r="A3857" s="265" t="s">
        <v>433</v>
      </c>
      <c r="B3857" s="269" t="e">
        <f>IF('Unit Types - Emission Rates'!#REF!=0,"",'Unit Types - Emission Rates'!#REF!)</f>
        <v>#REF!</v>
      </c>
      <c r="C3857" s="269" t="e">
        <f>IF('Unit Types - Emission Rates'!#REF!=0,"",'Unit Types - Emission Rates'!#REF!)</f>
        <v>#REF!</v>
      </c>
      <c r="D3857" s="269" t="e">
        <f>IF('Unit Types - Emission Rates'!#REF!=0,"",'Unit Types - Emission Rates'!#REF!)</f>
        <v>#REF!</v>
      </c>
      <c r="E3857" s="269" t="e">
        <f>IF('Unit Types - Emission Rates'!#REF!="","",'Unit Types - Emission Rates'!#REF!)</f>
        <v>#REF!</v>
      </c>
      <c r="F3857" s="269" t="e">
        <f>IF('Unit Types - Emission Rates'!#REF!="","",'Unit Types - Emission Rates'!#REF!)</f>
        <v>#REF!</v>
      </c>
      <c r="G3857" s="261"/>
      <c r="H3857" s="262"/>
      <c r="I3857" s="259"/>
    </row>
    <row r="3858" spans="1:9" x14ac:dyDescent="0.2">
      <c r="A3858" s="265" t="s">
        <v>433</v>
      </c>
      <c r="B3858" s="269" t="e">
        <f>IF('Unit Types - Emission Rates'!#REF!=0,"",'Unit Types - Emission Rates'!#REF!)</f>
        <v>#REF!</v>
      </c>
      <c r="C3858" s="269" t="e">
        <f>IF('Unit Types - Emission Rates'!#REF!=0,"",'Unit Types - Emission Rates'!#REF!)</f>
        <v>#REF!</v>
      </c>
      <c r="D3858" s="269" t="e">
        <f>IF('Unit Types - Emission Rates'!#REF!=0,"",'Unit Types - Emission Rates'!#REF!)</f>
        <v>#REF!</v>
      </c>
      <c r="E3858" s="269" t="e">
        <f>IF('Unit Types - Emission Rates'!#REF!="","",'Unit Types - Emission Rates'!#REF!)</f>
        <v>#REF!</v>
      </c>
      <c r="F3858" s="269" t="e">
        <f>IF('Unit Types - Emission Rates'!#REF!="","",'Unit Types - Emission Rates'!#REF!)</f>
        <v>#REF!</v>
      </c>
      <c r="G3858" s="261"/>
      <c r="H3858" s="262"/>
      <c r="I3858" s="259"/>
    </row>
    <row r="3859" spans="1:9" x14ac:dyDescent="0.2">
      <c r="A3859" s="265" t="s">
        <v>433</v>
      </c>
      <c r="B3859" s="269" t="e">
        <f>IF('Unit Types - Emission Rates'!#REF!=0,"",'Unit Types - Emission Rates'!#REF!)</f>
        <v>#REF!</v>
      </c>
      <c r="C3859" s="269" t="e">
        <f>IF('Unit Types - Emission Rates'!#REF!=0,"",'Unit Types - Emission Rates'!#REF!)</f>
        <v>#REF!</v>
      </c>
      <c r="D3859" s="269" t="e">
        <f>IF('Unit Types - Emission Rates'!#REF!=0,"",'Unit Types - Emission Rates'!#REF!)</f>
        <v>#REF!</v>
      </c>
      <c r="E3859" s="269" t="e">
        <f>IF('Unit Types - Emission Rates'!#REF!="","",'Unit Types - Emission Rates'!#REF!)</f>
        <v>#REF!</v>
      </c>
      <c r="F3859" s="269" t="e">
        <f>IF('Unit Types - Emission Rates'!#REF!="","",'Unit Types - Emission Rates'!#REF!)</f>
        <v>#REF!</v>
      </c>
      <c r="G3859" s="261"/>
      <c r="H3859" s="262"/>
      <c r="I3859" s="259"/>
    </row>
    <row r="3860" spans="1:9" x14ac:dyDescent="0.2">
      <c r="A3860" s="265" t="s">
        <v>433</v>
      </c>
      <c r="B3860" s="269" t="e">
        <f>IF('Unit Types - Emission Rates'!#REF!=0,"",'Unit Types - Emission Rates'!#REF!)</f>
        <v>#REF!</v>
      </c>
      <c r="C3860" s="269" t="e">
        <f>IF('Unit Types - Emission Rates'!#REF!=0,"",'Unit Types - Emission Rates'!#REF!)</f>
        <v>#REF!</v>
      </c>
      <c r="D3860" s="269" t="e">
        <f>IF('Unit Types - Emission Rates'!#REF!=0,"",'Unit Types - Emission Rates'!#REF!)</f>
        <v>#REF!</v>
      </c>
      <c r="E3860" s="269" t="e">
        <f>IF('Unit Types - Emission Rates'!#REF!="","",'Unit Types - Emission Rates'!#REF!)</f>
        <v>#REF!</v>
      </c>
      <c r="F3860" s="269" t="e">
        <f>IF('Unit Types - Emission Rates'!#REF!="","",'Unit Types - Emission Rates'!#REF!)</f>
        <v>#REF!</v>
      </c>
      <c r="G3860" s="261"/>
      <c r="H3860" s="262"/>
      <c r="I3860" s="259"/>
    </row>
    <row r="3861" spans="1:9" x14ac:dyDescent="0.2">
      <c r="A3861" s="265" t="s">
        <v>433</v>
      </c>
      <c r="B3861" s="269" t="e">
        <f>IF('Unit Types - Emission Rates'!#REF!=0,"",'Unit Types - Emission Rates'!#REF!)</f>
        <v>#REF!</v>
      </c>
      <c r="C3861" s="269" t="e">
        <f>IF('Unit Types - Emission Rates'!#REF!=0,"",'Unit Types - Emission Rates'!#REF!)</f>
        <v>#REF!</v>
      </c>
      <c r="D3861" s="269" t="e">
        <f>IF('Unit Types - Emission Rates'!#REF!=0,"",'Unit Types - Emission Rates'!#REF!)</f>
        <v>#REF!</v>
      </c>
      <c r="E3861" s="269" t="e">
        <f>IF('Unit Types - Emission Rates'!#REF!="","",'Unit Types - Emission Rates'!#REF!)</f>
        <v>#REF!</v>
      </c>
      <c r="F3861" s="269" t="e">
        <f>IF('Unit Types - Emission Rates'!#REF!="","",'Unit Types - Emission Rates'!#REF!)</f>
        <v>#REF!</v>
      </c>
      <c r="G3861" s="261"/>
      <c r="H3861" s="262"/>
      <c r="I3861" s="259"/>
    </row>
    <row r="3862" spans="1:9" x14ac:dyDescent="0.2">
      <c r="A3862" s="265" t="s">
        <v>433</v>
      </c>
      <c r="B3862" s="269" t="e">
        <f>IF('Unit Types - Emission Rates'!#REF!=0,"",'Unit Types - Emission Rates'!#REF!)</f>
        <v>#REF!</v>
      </c>
      <c r="C3862" s="269" t="e">
        <f>IF('Unit Types - Emission Rates'!#REF!=0,"",'Unit Types - Emission Rates'!#REF!)</f>
        <v>#REF!</v>
      </c>
      <c r="D3862" s="269" t="e">
        <f>IF('Unit Types - Emission Rates'!#REF!=0,"",'Unit Types - Emission Rates'!#REF!)</f>
        <v>#REF!</v>
      </c>
      <c r="E3862" s="269" t="e">
        <f>IF('Unit Types - Emission Rates'!#REF!="","",'Unit Types - Emission Rates'!#REF!)</f>
        <v>#REF!</v>
      </c>
      <c r="F3862" s="269" t="e">
        <f>IF('Unit Types - Emission Rates'!#REF!="","",'Unit Types - Emission Rates'!#REF!)</f>
        <v>#REF!</v>
      </c>
      <c r="G3862" s="261"/>
      <c r="H3862" s="262"/>
      <c r="I3862" s="259"/>
    </row>
    <row r="3863" spans="1:9" x14ac:dyDescent="0.2">
      <c r="A3863" s="265" t="s">
        <v>433</v>
      </c>
      <c r="B3863" s="269" t="e">
        <f>IF('Unit Types - Emission Rates'!#REF!=0,"",'Unit Types - Emission Rates'!#REF!)</f>
        <v>#REF!</v>
      </c>
      <c r="C3863" s="269" t="e">
        <f>IF('Unit Types - Emission Rates'!#REF!=0,"",'Unit Types - Emission Rates'!#REF!)</f>
        <v>#REF!</v>
      </c>
      <c r="D3863" s="269" t="e">
        <f>IF('Unit Types - Emission Rates'!#REF!=0,"",'Unit Types - Emission Rates'!#REF!)</f>
        <v>#REF!</v>
      </c>
      <c r="E3863" s="269" t="e">
        <f>IF('Unit Types - Emission Rates'!#REF!="","",'Unit Types - Emission Rates'!#REF!)</f>
        <v>#REF!</v>
      </c>
      <c r="F3863" s="269" t="e">
        <f>IF('Unit Types - Emission Rates'!#REF!="","",'Unit Types - Emission Rates'!#REF!)</f>
        <v>#REF!</v>
      </c>
      <c r="G3863" s="261"/>
      <c r="H3863" s="262"/>
      <c r="I3863" s="259"/>
    </row>
    <row r="3864" spans="1:9" x14ac:dyDescent="0.2">
      <c r="A3864" s="265" t="s">
        <v>433</v>
      </c>
      <c r="B3864" s="269" t="e">
        <f>IF('Unit Types - Emission Rates'!#REF!=0,"",'Unit Types - Emission Rates'!#REF!)</f>
        <v>#REF!</v>
      </c>
      <c r="C3864" s="269" t="e">
        <f>IF('Unit Types - Emission Rates'!#REF!=0,"",'Unit Types - Emission Rates'!#REF!)</f>
        <v>#REF!</v>
      </c>
      <c r="D3864" s="269" t="e">
        <f>IF('Unit Types - Emission Rates'!#REF!=0,"",'Unit Types - Emission Rates'!#REF!)</f>
        <v>#REF!</v>
      </c>
      <c r="E3864" s="269" t="e">
        <f>IF('Unit Types - Emission Rates'!#REF!="","",'Unit Types - Emission Rates'!#REF!)</f>
        <v>#REF!</v>
      </c>
      <c r="F3864" s="269" t="e">
        <f>IF('Unit Types - Emission Rates'!#REF!="","",'Unit Types - Emission Rates'!#REF!)</f>
        <v>#REF!</v>
      </c>
      <c r="G3864" s="261"/>
      <c r="H3864" s="262"/>
      <c r="I3864" s="259"/>
    </row>
    <row r="3865" spans="1:9" x14ac:dyDescent="0.2">
      <c r="A3865" s="265" t="s">
        <v>433</v>
      </c>
      <c r="B3865" s="269" t="e">
        <f>IF('Unit Types - Emission Rates'!#REF!=0,"",'Unit Types - Emission Rates'!#REF!)</f>
        <v>#REF!</v>
      </c>
      <c r="C3865" s="269" t="e">
        <f>IF('Unit Types - Emission Rates'!#REF!=0,"",'Unit Types - Emission Rates'!#REF!)</f>
        <v>#REF!</v>
      </c>
      <c r="D3865" s="269" t="e">
        <f>IF('Unit Types - Emission Rates'!#REF!=0,"",'Unit Types - Emission Rates'!#REF!)</f>
        <v>#REF!</v>
      </c>
      <c r="E3865" s="269" t="e">
        <f>IF('Unit Types - Emission Rates'!#REF!="","",'Unit Types - Emission Rates'!#REF!)</f>
        <v>#REF!</v>
      </c>
      <c r="F3865" s="269" t="e">
        <f>IF('Unit Types - Emission Rates'!#REF!="","",'Unit Types - Emission Rates'!#REF!)</f>
        <v>#REF!</v>
      </c>
      <c r="G3865" s="261"/>
      <c r="H3865" s="262"/>
      <c r="I3865" s="259"/>
    </row>
    <row r="3866" spans="1:9" x14ac:dyDescent="0.2">
      <c r="A3866" s="265" t="s">
        <v>433</v>
      </c>
      <c r="B3866" s="269" t="e">
        <f>IF('Unit Types - Emission Rates'!#REF!=0,"",'Unit Types - Emission Rates'!#REF!)</f>
        <v>#REF!</v>
      </c>
      <c r="C3866" s="269" t="e">
        <f>IF('Unit Types - Emission Rates'!#REF!=0,"",'Unit Types - Emission Rates'!#REF!)</f>
        <v>#REF!</v>
      </c>
      <c r="D3866" s="269" t="e">
        <f>IF('Unit Types - Emission Rates'!#REF!=0,"",'Unit Types - Emission Rates'!#REF!)</f>
        <v>#REF!</v>
      </c>
      <c r="E3866" s="269" t="e">
        <f>IF('Unit Types - Emission Rates'!#REF!="","",'Unit Types - Emission Rates'!#REF!)</f>
        <v>#REF!</v>
      </c>
      <c r="F3866" s="269" t="e">
        <f>IF('Unit Types - Emission Rates'!#REF!="","",'Unit Types - Emission Rates'!#REF!)</f>
        <v>#REF!</v>
      </c>
      <c r="G3866" s="261"/>
      <c r="H3866" s="262"/>
      <c r="I3866" s="259"/>
    </row>
    <row r="3867" spans="1:9" x14ac:dyDescent="0.2">
      <c r="A3867" s="265" t="s">
        <v>433</v>
      </c>
      <c r="B3867" s="269" t="e">
        <f>IF('Unit Types - Emission Rates'!#REF!=0,"",'Unit Types - Emission Rates'!#REF!)</f>
        <v>#REF!</v>
      </c>
      <c r="C3867" s="269" t="e">
        <f>IF('Unit Types - Emission Rates'!#REF!=0,"",'Unit Types - Emission Rates'!#REF!)</f>
        <v>#REF!</v>
      </c>
      <c r="D3867" s="269" t="e">
        <f>IF('Unit Types - Emission Rates'!#REF!=0,"",'Unit Types - Emission Rates'!#REF!)</f>
        <v>#REF!</v>
      </c>
      <c r="E3867" s="269" t="e">
        <f>IF('Unit Types - Emission Rates'!#REF!="","",'Unit Types - Emission Rates'!#REF!)</f>
        <v>#REF!</v>
      </c>
      <c r="F3867" s="269" t="e">
        <f>IF('Unit Types - Emission Rates'!#REF!="","",'Unit Types - Emission Rates'!#REF!)</f>
        <v>#REF!</v>
      </c>
      <c r="G3867" s="261"/>
      <c r="H3867" s="262"/>
      <c r="I3867" s="259"/>
    </row>
    <row r="3868" spans="1:9" x14ac:dyDescent="0.2">
      <c r="A3868" s="265" t="s">
        <v>433</v>
      </c>
      <c r="B3868" s="269" t="e">
        <f>IF('Unit Types - Emission Rates'!#REF!=0,"",'Unit Types - Emission Rates'!#REF!)</f>
        <v>#REF!</v>
      </c>
      <c r="C3868" s="269" t="e">
        <f>IF('Unit Types - Emission Rates'!#REF!=0,"",'Unit Types - Emission Rates'!#REF!)</f>
        <v>#REF!</v>
      </c>
      <c r="D3868" s="269" t="e">
        <f>IF('Unit Types - Emission Rates'!#REF!=0,"",'Unit Types - Emission Rates'!#REF!)</f>
        <v>#REF!</v>
      </c>
      <c r="E3868" s="269" t="e">
        <f>IF('Unit Types - Emission Rates'!#REF!="","",'Unit Types - Emission Rates'!#REF!)</f>
        <v>#REF!</v>
      </c>
      <c r="F3868" s="269" t="e">
        <f>IF('Unit Types - Emission Rates'!#REF!="","",'Unit Types - Emission Rates'!#REF!)</f>
        <v>#REF!</v>
      </c>
      <c r="G3868" s="261"/>
      <c r="H3868" s="262"/>
      <c r="I3868" s="259"/>
    </row>
    <row r="3869" spans="1:9" x14ac:dyDescent="0.2">
      <c r="A3869" s="265" t="s">
        <v>433</v>
      </c>
      <c r="B3869" s="269" t="e">
        <f>IF('Unit Types - Emission Rates'!#REF!=0,"",'Unit Types - Emission Rates'!#REF!)</f>
        <v>#REF!</v>
      </c>
      <c r="C3869" s="269" t="e">
        <f>IF('Unit Types - Emission Rates'!#REF!=0,"",'Unit Types - Emission Rates'!#REF!)</f>
        <v>#REF!</v>
      </c>
      <c r="D3869" s="269" t="e">
        <f>IF('Unit Types - Emission Rates'!#REF!=0,"",'Unit Types - Emission Rates'!#REF!)</f>
        <v>#REF!</v>
      </c>
      <c r="E3869" s="269" t="e">
        <f>IF('Unit Types - Emission Rates'!#REF!="","",'Unit Types - Emission Rates'!#REF!)</f>
        <v>#REF!</v>
      </c>
      <c r="F3869" s="269" t="e">
        <f>IF('Unit Types - Emission Rates'!#REF!="","",'Unit Types - Emission Rates'!#REF!)</f>
        <v>#REF!</v>
      </c>
      <c r="G3869" s="261"/>
      <c r="H3869" s="262"/>
      <c r="I3869" s="259"/>
    </row>
    <row r="3870" spans="1:9" x14ac:dyDescent="0.2">
      <c r="A3870" s="265" t="s">
        <v>433</v>
      </c>
      <c r="B3870" s="269" t="e">
        <f>IF('Unit Types - Emission Rates'!#REF!=0,"",'Unit Types - Emission Rates'!#REF!)</f>
        <v>#REF!</v>
      </c>
      <c r="C3870" s="269" t="e">
        <f>IF('Unit Types - Emission Rates'!#REF!=0,"",'Unit Types - Emission Rates'!#REF!)</f>
        <v>#REF!</v>
      </c>
      <c r="D3870" s="269" t="e">
        <f>IF('Unit Types - Emission Rates'!#REF!=0,"",'Unit Types - Emission Rates'!#REF!)</f>
        <v>#REF!</v>
      </c>
      <c r="E3870" s="269" t="e">
        <f>IF('Unit Types - Emission Rates'!#REF!="","",'Unit Types - Emission Rates'!#REF!)</f>
        <v>#REF!</v>
      </c>
      <c r="F3870" s="269" t="e">
        <f>IF('Unit Types - Emission Rates'!#REF!="","",'Unit Types - Emission Rates'!#REF!)</f>
        <v>#REF!</v>
      </c>
      <c r="G3870" s="261"/>
      <c r="H3870" s="262"/>
      <c r="I3870" s="259"/>
    </row>
    <row r="3871" spans="1:9" x14ac:dyDescent="0.2">
      <c r="A3871" s="265" t="s">
        <v>433</v>
      </c>
      <c r="B3871" s="269" t="e">
        <f>IF('Unit Types - Emission Rates'!#REF!=0,"",'Unit Types - Emission Rates'!#REF!)</f>
        <v>#REF!</v>
      </c>
      <c r="C3871" s="269" t="e">
        <f>IF('Unit Types - Emission Rates'!#REF!=0,"",'Unit Types - Emission Rates'!#REF!)</f>
        <v>#REF!</v>
      </c>
      <c r="D3871" s="269" t="e">
        <f>IF('Unit Types - Emission Rates'!#REF!=0,"",'Unit Types - Emission Rates'!#REF!)</f>
        <v>#REF!</v>
      </c>
      <c r="E3871" s="269" t="e">
        <f>IF('Unit Types - Emission Rates'!#REF!="","",'Unit Types - Emission Rates'!#REF!)</f>
        <v>#REF!</v>
      </c>
      <c r="F3871" s="269" t="e">
        <f>IF('Unit Types - Emission Rates'!#REF!="","",'Unit Types - Emission Rates'!#REF!)</f>
        <v>#REF!</v>
      </c>
      <c r="G3871" s="261"/>
      <c r="H3871" s="262"/>
      <c r="I3871" s="259"/>
    </row>
    <row r="3872" spans="1:9" x14ac:dyDescent="0.2">
      <c r="A3872" s="265" t="s">
        <v>433</v>
      </c>
      <c r="B3872" s="269" t="e">
        <f>IF('Unit Types - Emission Rates'!#REF!=0,"",'Unit Types - Emission Rates'!#REF!)</f>
        <v>#REF!</v>
      </c>
      <c r="C3872" s="269" t="e">
        <f>IF('Unit Types - Emission Rates'!#REF!=0,"",'Unit Types - Emission Rates'!#REF!)</f>
        <v>#REF!</v>
      </c>
      <c r="D3872" s="269" t="e">
        <f>IF('Unit Types - Emission Rates'!#REF!=0,"",'Unit Types - Emission Rates'!#REF!)</f>
        <v>#REF!</v>
      </c>
      <c r="E3872" s="269" t="e">
        <f>IF('Unit Types - Emission Rates'!#REF!="","",'Unit Types - Emission Rates'!#REF!)</f>
        <v>#REF!</v>
      </c>
      <c r="F3872" s="269" t="e">
        <f>IF('Unit Types - Emission Rates'!#REF!="","",'Unit Types - Emission Rates'!#REF!)</f>
        <v>#REF!</v>
      </c>
      <c r="G3872" s="261"/>
      <c r="H3872" s="262"/>
      <c r="I3872" s="259"/>
    </row>
    <row r="3873" spans="1:9" x14ac:dyDescent="0.2">
      <c r="A3873" s="265" t="s">
        <v>433</v>
      </c>
      <c r="B3873" s="269" t="e">
        <f>IF('Unit Types - Emission Rates'!#REF!=0,"",'Unit Types - Emission Rates'!#REF!)</f>
        <v>#REF!</v>
      </c>
      <c r="C3873" s="269" t="e">
        <f>IF('Unit Types - Emission Rates'!#REF!=0,"",'Unit Types - Emission Rates'!#REF!)</f>
        <v>#REF!</v>
      </c>
      <c r="D3873" s="269" t="e">
        <f>IF('Unit Types - Emission Rates'!#REF!=0,"",'Unit Types - Emission Rates'!#REF!)</f>
        <v>#REF!</v>
      </c>
      <c r="E3873" s="269" t="e">
        <f>IF('Unit Types - Emission Rates'!#REF!="","",'Unit Types - Emission Rates'!#REF!)</f>
        <v>#REF!</v>
      </c>
      <c r="F3873" s="269" t="e">
        <f>IF('Unit Types - Emission Rates'!#REF!="","",'Unit Types - Emission Rates'!#REF!)</f>
        <v>#REF!</v>
      </c>
      <c r="G3873" s="261"/>
      <c r="H3873" s="262"/>
      <c r="I3873" s="259"/>
    </row>
    <row r="3874" spans="1:9" x14ac:dyDescent="0.2">
      <c r="A3874" s="265" t="s">
        <v>433</v>
      </c>
      <c r="B3874" s="269" t="e">
        <f>IF('Unit Types - Emission Rates'!#REF!=0,"",'Unit Types - Emission Rates'!#REF!)</f>
        <v>#REF!</v>
      </c>
      <c r="C3874" s="269" t="e">
        <f>IF('Unit Types - Emission Rates'!#REF!=0,"",'Unit Types - Emission Rates'!#REF!)</f>
        <v>#REF!</v>
      </c>
      <c r="D3874" s="269" t="e">
        <f>IF('Unit Types - Emission Rates'!#REF!=0,"",'Unit Types - Emission Rates'!#REF!)</f>
        <v>#REF!</v>
      </c>
      <c r="E3874" s="269" t="e">
        <f>IF('Unit Types - Emission Rates'!#REF!="","",'Unit Types - Emission Rates'!#REF!)</f>
        <v>#REF!</v>
      </c>
      <c r="F3874" s="269" t="e">
        <f>IF('Unit Types - Emission Rates'!#REF!="","",'Unit Types - Emission Rates'!#REF!)</f>
        <v>#REF!</v>
      </c>
      <c r="G3874" s="261"/>
      <c r="H3874" s="262"/>
      <c r="I3874" s="259"/>
    </row>
    <row r="3875" spans="1:9" x14ac:dyDescent="0.2">
      <c r="A3875" s="265" t="s">
        <v>433</v>
      </c>
      <c r="B3875" s="269" t="e">
        <f>IF('Unit Types - Emission Rates'!#REF!=0,"",'Unit Types - Emission Rates'!#REF!)</f>
        <v>#REF!</v>
      </c>
      <c r="C3875" s="269" t="e">
        <f>IF('Unit Types - Emission Rates'!#REF!=0,"",'Unit Types - Emission Rates'!#REF!)</f>
        <v>#REF!</v>
      </c>
      <c r="D3875" s="269" t="e">
        <f>IF('Unit Types - Emission Rates'!#REF!=0,"",'Unit Types - Emission Rates'!#REF!)</f>
        <v>#REF!</v>
      </c>
      <c r="E3875" s="269" t="e">
        <f>IF('Unit Types - Emission Rates'!#REF!="","",'Unit Types - Emission Rates'!#REF!)</f>
        <v>#REF!</v>
      </c>
      <c r="F3875" s="269" t="e">
        <f>IF('Unit Types - Emission Rates'!#REF!="","",'Unit Types - Emission Rates'!#REF!)</f>
        <v>#REF!</v>
      </c>
      <c r="G3875" s="261"/>
      <c r="H3875" s="262"/>
      <c r="I3875" s="259"/>
    </row>
    <row r="3876" spans="1:9" x14ac:dyDescent="0.2">
      <c r="A3876" s="265" t="s">
        <v>433</v>
      </c>
      <c r="B3876" s="269" t="e">
        <f>IF('Unit Types - Emission Rates'!#REF!=0,"",'Unit Types - Emission Rates'!#REF!)</f>
        <v>#REF!</v>
      </c>
      <c r="C3876" s="269" t="e">
        <f>IF('Unit Types - Emission Rates'!#REF!=0,"",'Unit Types - Emission Rates'!#REF!)</f>
        <v>#REF!</v>
      </c>
      <c r="D3876" s="269" t="e">
        <f>IF('Unit Types - Emission Rates'!#REF!=0,"",'Unit Types - Emission Rates'!#REF!)</f>
        <v>#REF!</v>
      </c>
      <c r="E3876" s="269" t="e">
        <f>IF('Unit Types - Emission Rates'!#REF!="","",'Unit Types - Emission Rates'!#REF!)</f>
        <v>#REF!</v>
      </c>
      <c r="F3876" s="269" t="e">
        <f>IF('Unit Types - Emission Rates'!#REF!="","",'Unit Types - Emission Rates'!#REF!)</f>
        <v>#REF!</v>
      </c>
      <c r="G3876" s="261"/>
      <c r="H3876" s="262"/>
      <c r="I3876" s="259"/>
    </row>
    <row r="3877" spans="1:9" x14ac:dyDescent="0.2">
      <c r="A3877" s="265" t="s">
        <v>433</v>
      </c>
      <c r="B3877" s="269" t="e">
        <f>IF('Unit Types - Emission Rates'!#REF!=0,"",'Unit Types - Emission Rates'!#REF!)</f>
        <v>#REF!</v>
      </c>
      <c r="C3877" s="269" t="e">
        <f>IF('Unit Types - Emission Rates'!#REF!=0,"",'Unit Types - Emission Rates'!#REF!)</f>
        <v>#REF!</v>
      </c>
      <c r="D3877" s="269" t="e">
        <f>IF('Unit Types - Emission Rates'!#REF!=0,"",'Unit Types - Emission Rates'!#REF!)</f>
        <v>#REF!</v>
      </c>
      <c r="E3877" s="269" t="e">
        <f>IF('Unit Types - Emission Rates'!#REF!="","",'Unit Types - Emission Rates'!#REF!)</f>
        <v>#REF!</v>
      </c>
      <c r="F3877" s="269" t="e">
        <f>IF('Unit Types - Emission Rates'!#REF!="","",'Unit Types - Emission Rates'!#REF!)</f>
        <v>#REF!</v>
      </c>
      <c r="G3877" s="261"/>
      <c r="H3877" s="262"/>
      <c r="I3877" s="259"/>
    </row>
    <row r="3878" spans="1:9" x14ac:dyDescent="0.2">
      <c r="A3878" s="265" t="s">
        <v>433</v>
      </c>
      <c r="B3878" s="269" t="e">
        <f>IF('Unit Types - Emission Rates'!#REF!=0,"",'Unit Types - Emission Rates'!#REF!)</f>
        <v>#REF!</v>
      </c>
      <c r="C3878" s="269" t="e">
        <f>IF('Unit Types - Emission Rates'!#REF!=0,"",'Unit Types - Emission Rates'!#REF!)</f>
        <v>#REF!</v>
      </c>
      <c r="D3878" s="269" t="e">
        <f>IF('Unit Types - Emission Rates'!#REF!=0,"",'Unit Types - Emission Rates'!#REF!)</f>
        <v>#REF!</v>
      </c>
      <c r="E3878" s="269" t="e">
        <f>IF('Unit Types - Emission Rates'!#REF!="","",'Unit Types - Emission Rates'!#REF!)</f>
        <v>#REF!</v>
      </c>
      <c r="F3878" s="269" t="e">
        <f>IF('Unit Types - Emission Rates'!#REF!="","",'Unit Types - Emission Rates'!#REF!)</f>
        <v>#REF!</v>
      </c>
      <c r="G3878" s="261"/>
      <c r="H3878" s="262"/>
      <c r="I3878" s="259"/>
    </row>
    <row r="3879" spans="1:9" x14ac:dyDescent="0.2">
      <c r="A3879" s="265" t="s">
        <v>433</v>
      </c>
      <c r="B3879" s="269" t="e">
        <f>IF('Unit Types - Emission Rates'!#REF!=0,"",'Unit Types - Emission Rates'!#REF!)</f>
        <v>#REF!</v>
      </c>
      <c r="C3879" s="269" t="e">
        <f>IF('Unit Types - Emission Rates'!#REF!=0,"",'Unit Types - Emission Rates'!#REF!)</f>
        <v>#REF!</v>
      </c>
      <c r="D3879" s="269" t="e">
        <f>IF('Unit Types - Emission Rates'!#REF!=0,"",'Unit Types - Emission Rates'!#REF!)</f>
        <v>#REF!</v>
      </c>
      <c r="E3879" s="269" t="e">
        <f>IF('Unit Types - Emission Rates'!#REF!="","",'Unit Types - Emission Rates'!#REF!)</f>
        <v>#REF!</v>
      </c>
      <c r="F3879" s="269" t="e">
        <f>IF('Unit Types - Emission Rates'!#REF!="","",'Unit Types - Emission Rates'!#REF!)</f>
        <v>#REF!</v>
      </c>
      <c r="G3879" s="261"/>
      <c r="H3879" s="262"/>
      <c r="I3879" s="259"/>
    </row>
    <row r="3880" spans="1:9" x14ac:dyDescent="0.2">
      <c r="A3880" s="265" t="s">
        <v>433</v>
      </c>
      <c r="B3880" s="269" t="e">
        <f>IF('Unit Types - Emission Rates'!#REF!=0,"",'Unit Types - Emission Rates'!#REF!)</f>
        <v>#REF!</v>
      </c>
      <c r="C3880" s="269" t="e">
        <f>IF('Unit Types - Emission Rates'!#REF!=0,"",'Unit Types - Emission Rates'!#REF!)</f>
        <v>#REF!</v>
      </c>
      <c r="D3880" s="269" t="e">
        <f>IF('Unit Types - Emission Rates'!#REF!=0,"",'Unit Types - Emission Rates'!#REF!)</f>
        <v>#REF!</v>
      </c>
      <c r="E3880" s="269" t="e">
        <f>IF('Unit Types - Emission Rates'!#REF!="","",'Unit Types - Emission Rates'!#REF!)</f>
        <v>#REF!</v>
      </c>
      <c r="F3880" s="269" t="e">
        <f>IF('Unit Types - Emission Rates'!#REF!="","",'Unit Types - Emission Rates'!#REF!)</f>
        <v>#REF!</v>
      </c>
      <c r="G3880" s="261"/>
      <c r="H3880" s="262"/>
      <c r="I3880" s="259"/>
    </row>
    <row r="3881" spans="1:9" x14ac:dyDescent="0.2">
      <c r="A3881" s="265" t="s">
        <v>433</v>
      </c>
      <c r="B3881" s="269" t="e">
        <f>IF('Unit Types - Emission Rates'!#REF!=0,"",'Unit Types - Emission Rates'!#REF!)</f>
        <v>#REF!</v>
      </c>
      <c r="C3881" s="269" t="e">
        <f>IF('Unit Types - Emission Rates'!#REF!=0,"",'Unit Types - Emission Rates'!#REF!)</f>
        <v>#REF!</v>
      </c>
      <c r="D3881" s="269" t="e">
        <f>IF('Unit Types - Emission Rates'!#REF!=0,"",'Unit Types - Emission Rates'!#REF!)</f>
        <v>#REF!</v>
      </c>
      <c r="E3881" s="269" t="e">
        <f>IF('Unit Types - Emission Rates'!#REF!="","",'Unit Types - Emission Rates'!#REF!)</f>
        <v>#REF!</v>
      </c>
      <c r="F3881" s="269" t="e">
        <f>IF('Unit Types - Emission Rates'!#REF!="","",'Unit Types - Emission Rates'!#REF!)</f>
        <v>#REF!</v>
      </c>
      <c r="G3881" s="261"/>
      <c r="H3881" s="262"/>
      <c r="I3881" s="259"/>
    </row>
    <row r="3882" spans="1:9" x14ac:dyDescent="0.2">
      <c r="A3882" s="265" t="s">
        <v>433</v>
      </c>
      <c r="B3882" s="269" t="e">
        <f>IF('Unit Types - Emission Rates'!#REF!=0,"",'Unit Types - Emission Rates'!#REF!)</f>
        <v>#REF!</v>
      </c>
      <c r="C3882" s="269" t="e">
        <f>IF('Unit Types - Emission Rates'!#REF!=0,"",'Unit Types - Emission Rates'!#REF!)</f>
        <v>#REF!</v>
      </c>
      <c r="D3882" s="269" t="e">
        <f>IF('Unit Types - Emission Rates'!#REF!=0,"",'Unit Types - Emission Rates'!#REF!)</f>
        <v>#REF!</v>
      </c>
      <c r="E3882" s="269" t="e">
        <f>IF('Unit Types - Emission Rates'!#REF!="","",'Unit Types - Emission Rates'!#REF!)</f>
        <v>#REF!</v>
      </c>
      <c r="F3882" s="269" t="e">
        <f>IF('Unit Types - Emission Rates'!#REF!="","",'Unit Types - Emission Rates'!#REF!)</f>
        <v>#REF!</v>
      </c>
      <c r="G3882" s="261"/>
      <c r="H3882" s="262"/>
      <c r="I3882" s="259"/>
    </row>
    <row r="3883" spans="1:9" x14ac:dyDescent="0.2">
      <c r="A3883" s="265" t="s">
        <v>433</v>
      </c>
      <c r="B3883" s="269" t="e">
        <f>IF('Unit Types - Emission Rates'!#REF!=0,"",'Unit Types - Emission Rates'!#REF!)</f>
        <v>#REF!</v>
      </c>
      <c r="C3883" s="269" t="e">
        <f>IF('Unit Types - Emission Rates'!#REF!=0,"",'Unit Types - Emission Rates'!#REF!)</f>
        <v>#REF!</v>
      </c>
      <c r="D3883" s="269" t="e">
        <f>IF('Unit Types - Emission Rates'!#REF!=0,"",'Unit Types - Emission Rates'!#REF!)</f>
        <v>#REF!</v>
      </c>
      <c r="E3883" s="269" t="e">
        <f>IF('Unit Types - Emission Rates'!#REF!="","",'Unit Types - Emission Rates'!#REF!)</f>
        <v>#REF!</v>
      </c>
      <c r="F3883" s="269" t="e">
        <f>IF('Unit Types - Emission Rates'!#REF!="","",'Unit Types - Emission Rates'!#REF!)</f>
        <v>#REF!</v>
      </c>
      <c r="G3883" s="261"/>
      <c r="H3883" s="262"/>
      <c r="I3883" s="259"/>
    </row>
    <row r="3884" spans="1:9" x14ac:dyDescent="0.2">
      <c r="A3884" s="265" t="s">
        <v>433</v>
      </c>
      <c r="B3884" s="269" t="e">
        <f>IF('Unit Types - Emission Rates'!#REF!=0,"",'Unit Types - Emission Rates'!#REF!)</f>
        <v>#REF!</v>
      </c>
      <c r="C3884" s="269" t="e">
        <f>IF('Unit Types - Emission Rates'!#REF!=0,"",'Unit Types - Emission Rates'!#REF!)</f>
        <v>#REF!</v>
      </c>
      <c r="D3884" s="269" t="e">
        <f>IF('Unit Types - Emission Rates'!#REF!=0,"",'Unit Types - Emission Rates'!#REF!)</f>
        <v>#REF!</v>
      </c>
      <c r="E3884" s="269" t="e">
        <f>IF('Unit Types - Emission Rates'!#REF!="","",'Unit Types - Emission Rates'!#REF!)</f>
        <v>#REF!</v>
      </c>
      <c r="F3884" s="269" t="e">
        <f>IF('Unit Types - Emission Rates'!#REF!="","",'Unit Types - Emission Rates'!#REF!)</f>
        <v>#REF!</v>
      </c>
      <c r="G3884" s="261"/>
      <c r="H3884" s="262"/>
      <c r="I3884" s="259"/>
    </row>
    <row r="3885" spans="1:9" x14ac:dyDescent="0.2">
      <c r="A3885" s="265" t="s">
        <v>433</v>
      </c>
      <c r="B3885" s="269" t="e">
        <f>IF('Unit Types - Emission Rates'!#REF!=0,"",'Unit Types - Emission Rates'!#REF!)</f>
        <v>#REF!</v>
      </c>
      <c r="C3885" s="269" t="e">
        <f>IF('Unit Types - Emission Rates'!#REF!=0,"",'Unit Types - Emission Rates'!#REF!)</f>
        <v>#REF!</v>
      </c>
      <c r="D3885" s="269" t="e">
        <f>IF('Unit Types - Emission Rates'!#REF!=0,"",'Unit Types - Emission Rates'!#REF!)</f>
        <v>#REF!</v>
      </c>
      <c r="E3885" s="269" t="e">
        <f>IF('Unit Types - Emission Rates'!#REF!="","",'Unit Types - Emission Rates'!#REF!)</f>
        <v>#REF!</v>
      </c>
      <c r="F3885" s="269" t="e">
        <f>IF('Unit Types - Emission Rates'!#REF!="","",'Unit Types - Emission Rates'!#REF!)</f>
        <v>#REF!</v>
      </c>
      <c r="G3885" s="261"/>
      <c r="H3885" s="262"/>
      <c r="I3885" s="259"/>
    </row>
    <row r="3886" spans="1:9" x14ac:dyDescent="0.2">
      <c r="A3886" s="265" t="s">
        <v>433</v>
      </c>
      <c r="B3886" s="269" t="e">
        <f>IF('Unit Types - Emission Rates'!#REF!=0,"",'Unit Types - Emission Rates'!#REF!)</f>
        <v>#REF!</v>
      </c>
      <c r="C3886" s="269" t="e">
        <f>IF('Unit Types - Emission Rates'!#REF!=0,"",'Unit Types - Emission Rates'!#REF!)</f>
        <v>#REF!</v>
      </c>
      <c r="D3886" s="269" t="e">
        <f>IF('Unit Types - Emission Rates'!#REF!=0,"",'Unit Types - Emission Rates'!#REF!)</f>
        <v>#REF!</v>
      </c>
      <c r="E3886" s="269" t="e">
        <f>IF('Unit Types - Emission Rates'!#REF!="","",'Unit Types - Emission Rates'!#REF!)</f>
        <v>#REF!</v>
      </c>
      <c r="F3886" s="269" t="e">
        <f>IF('Unit Types - Emission Rates'!#REF!="","",'Unit Types - Emission Rates'!#REF!)</f>
        <v>#REF!</v>
      </c>
      <c r="G3886" s="261"/>
      <c r="H3886" s="262"/>
      <c r="I3886" s="259"/>
    </row>
    <row r="3887" spans="1:9" x14ac:dyDescent="0.2">
      <c r="A3887" s="265" t="s">
        <v>433</v>
      </c>
      <c r="B3887" s="269" t="e">
        <f>IF('Unit Types - Emission Rates'!#REF!=0,"",'Unit Types - Emission Rates'!#REF!)</f>
        <v>#REF!</v>
      </c>
      <c r="C3887" s="269" t="e">
        <f>IF('Unit Types - Emission Rates'!#REF!=0,"",'Unit Types - Emission Rates'!#REF!)</f>
        <v>#REF!</v>
      </c>
      <c r="D3887" s="269" t="e">
        <f>IF('Unit Types - Emission Rates'!#REF!=0,"",'Unit Types - Emission Rates'!#REF!)</f>
        <v>#REF!</v>
      </c>
      <c r="E3887" s="269" t="e">
        <f>IF('Unit Types - Emission Rates'!#REF!="","",'Unit Types - Emission Rates'!#REF!)</f>
        <v>#REF!</v>
      </c>
      <c r="F3887" s="269" t="e">
        <f>IF('Unit Types - Emission Rates'!#REF!="","",'Unit Types - Emission Rates'!#REF!)</f>
        <v>#REF!</v>
      </c>
      <c r="G3887" s="261"/>
      <c r="H3887" s="262"/>
      <c r="I3887" s="259"/>
    </row>
    <row r="3888" spans="1:9" x14ac:dyDescent="0.2">
      <c r="A3888" s="265" t="s">
        <v>433</v>
      </c>
      <c r="B3888" s="269" t="e">
        <f>IF('Unit Types - Emission Rates'!#REF!=0,"",'Unit Types - Emission Rates'!#REF!)</f>
        <v>#REF!</v>
      </c>
      <c r="C3888" s="269" t="e">
        <f>IF('Unit Types - Emission Rates'!#REF!=0,"",'Unit Types - Emission Rates'!#REF!)</f>
        <v>#REF!</v>
      </c>
      <c r="D3888" s="269" t="e">
        <f>IF('Unit Types - Emission Rates'!#REF!=0,"",'Unit Types - Emission Rates'!#REF!)</f>
        <v>#REF!</v>
      </c>
      <c r="E3888" s="269" t="e">
        <f>IF('Unit Types - Emission Rates'!#REF!="","",'Unit Types - Emission Rates'!#REF!)</f>
        <v>#REF!</v>
      </c>
      <c r="F3888" s="269" t="e">
        <f>IF('Unit Types - Emission Rates'!#REF!="","",'Unit Types - Emission Rates'!#REF!)</f>
        <v>#REF!</v>
      </c>
      <c r="G3888" s="261"/>
      <c r="H3888" s="262"/>
      <c r="I3888" s="259"/>
    </row>
    <row r="3889" spans="1:9" x14ac:dyDescent="0.2">
      <c r="A3889" s="265" t="s">
        <v>433</v>
      </c>
      <c r="B3889" s="269" t="e">
        <f>IF('Unit Types - Emission Rates'!#REF!=0,"",'Unit Types - Emission Rates'!#REF!)</f>
        <v>#REF!</v>
      </c>
      <c r="C3889" s="269" t="e">
        <f>IF('Unit Types - Emission Rates'!#REF!=0,"",'Unit Types - Emission Rates'!#REF!)</f>
        <v>#REF!</v>
      </c>
      <c r="D3889" s="269" t="e">
        <f>IF('Unit Types - Emission Rates'!#REF!=0,"",'Unit Types - Emission Rates'!#REF!)</f>
        <v>#REF!</v>
      </c>
      <c r="E3889" s="269" t="e">
        <f>IF('Unit Types - Emission Rates'!#REF!="","",'Unit Types - Emission Rates'!#REF!)</f>
        <v>#REF!</v>
      </c>
      <c r="F3889" s="269" t="e">
        <f>IF('Unit Types - Emission Rates'!#REF!="","",'Unit Types - Emission Rates'!#REF!)</f>
        <v>#REF!</v>
      </c>
      <c r="G3889" s="261"/>
      <c r="H3889" s="262"/>
      <c r="I3889" s="259"/>
    </row>
    <row r="3890" spans="1:9" x14ac:dyDescent="0.2">
      <c r="A3890" s="265" t="s">
        <v>433</v>
      </c>
      <c r="B3890" s="269" t="e">
        <f>IF('Unit Types - Emission Rates'!#REF!=0,"",'Unit Types - Emission Rates'!#REF!)</f>
        <v>#REF!</v>
      </c>
      <c r="C3890" s="269" t="e">
        <f>IF('Unit Types - Emission Rates'!#REF!=0,"",'Unit Types - Emission Rates'!#REF!)</f>
        <v>#REF!</v>
      </c>
      <c r="D3890" s="269" t="e">
        <f>IF('Unit Types - Emission Rates'!#REF!=0,"",'Unit Types - Emission Rates'!#REF!)</f>
        <v>#REF!</v>
      </c>
      <c r="E3890" s="269" t="e">
        <f>IF('Unit Types - Emission Rates'!#REF!="","",'Unit Types - Emission Rates'!#REF!)</f>
        <v>#REF!</v>
      </c>
      <c r="F3890" s="269" t="e">
        <f>IF('Unit Types - Emission Rates'!#REF!="","",'Unit Types - Emission Rates'!#REF!)</f>
        <v>#REF!</v>
      </c>
      <c r="G3890" s="261"/>
      <c r="H3890" s="262"/>
      <c r="I3890" s="259"/>
    </row>
    <row r="3891" spans="1:9" x14ac:dyDescent="0.2">
      <c r="A3891" s="265" t="s">
        <v>433</v>
      </c>
      <c r="B3891" s="269" t="e">
        <f>IF('Unit Types - Emission Rates'!#REF!=0,"",'Unit Types - Emission Rates'!#REF!)</f>
        <v>#REF!</v>
      </c>
      <c r="C3891" s="269" t="e">
        <f>IF('Unit Types - Emission Rates'!#REF!=0,"",'Unit Types - Emission Rates'!#REF!)</f>
        <v>#REF!</v>
      </c>
      <c r="D3891" s="269" t="e">
        <f>IF('Unit Types - Emission Rates'!#REF!=0,"",'Unit Types - Emission Rates'!#REF!)</f>
        <v>#REF!</v>
      </c>
      <c r="E3891" s="269" t="e">
        <f>IF('Unit Types - Emission Rates'!#REF!="","",'Unit Types - Emission Rates'!#REF!)</f>
        <v>#REF!</v>
      </c>
      <c r="F3891" s="269" t="e">
        <f>IF('Unit Types - Emission Rates'!#REF!="","",'Unit Types - Emission Rates'!#REF!)</f>
        <v>#REF!</v>
      </c>
      <c r="G3891" s="261"/>
      <c r="H3891" s="262"/>
      <c r="I3891" s="259"/>
    </row>
    <row r="3892" spans="1:9" x14ac:dyDescent="0.2">
      <c r="A3892" s="265" t="s">
        <v>433</v>
      </c>
      <c r="B3892" s="269" t="e">
        <f>IF('Unit Types - Emission Rates'!#REF!=0,"",'Unit Types - Emission Rates'!#REF!)</f>
        <v>#REF!</v>
      </c>
      <c r="C3892" s="269" t="e">
        <f>IF('Unit Types - Emission Rates'!#REF!=0,"",'Unit Types - Emission Rates'!#REF!)</f>
        <v>#REF!</v>
      </c>
      <c r="D3892" s="269" t="e">
        <f>IF('Unit Types - Emission Rates'!#REF!=0,"",'Unit Types - Emission Rates'!#REF!)</f>
        <v>#REF!</v>
      </c>
      <c r="E3892" s="269" t="e">
        <f>IF('Unit Types - Emission Rates'!#REF!="","",'Unit Types - Emission Rates'!#REF!)</f>
        <v>#REF!</v>
      </c>
      <c r="F3892" s="269" t="e">
        <f>IF('Unit Types - Emission Rates'!#REF!="","",'Unit Types - Emission Rates'!#REF!)</f>
        <v>#REF!</v>
      </c>
      <c r="G3892" s="261"/>
      <c r="H3892" s="262"/>
      <c r="I3892" s="259"/>
    </row>
    <row r="3893" spans="1:9" x14ac:dyDescent="0.2">
      <c r="A3893" s="265" t="s">
        <v>433</v>
      </c>
      <c r="B3893" s="269" t="e">
        <f>IF('Unit Types - Emission Rates'!#REF!=0,"",'Unit Types - Emission Rates'!#REF!)</f>
        <v>#REF!</v>
      </c>
      <c r="C3893" s="269" t="e">
        <f>IF('Unit Types - Emission Rates'!#REF!=0,"",'Unit Types - Emission Rates'!#REF!)</f>
        <v>#REF!</v>
      </c>
      <c r="D3893" s="269" t="e">
        <f>IF('Unit Types - Emission Rates'!#REF!=0,"",'Unit Types - Emission Rates'!#REF!)</f>
        <v>#REF!</v>
      </c>
      <c r="E3893" s="269" t="e">
        <f>IF('Unit Types - Emission Rates'!#REF!="","",'Unit Types - Emission Rates'!#REF!)</f>
        <v>#REF!</v>
      </c>
      <c r="F3893" s="269" t="e">
        <f>IF('Unit Types - Emission Rates'!#REF!="","",'Unit Types - Emission Rates'!#REF!)</f>
        <v>#REF!</v>
      </c>
      <c r="G3893" s="261"/>
      <c r="H3893" s="262"/>
      <c r="I3893" s="259"/>
    </row>
    <row r="3894" spans="1:9" x14ac:dyDescent="0.2">
      <c r="A3894" s="265" t="s">
        <v>433</v>
      </c>
      <c r="B3894" s="269" t="e">
        <f>IF('Unit Types - Emission Rates'!#REF!=0,"",'Unit Types - Emission Rates'!#REF!)</f>
        <v>#REF!</v>
      </c>
      <c r="C3894" s="269" t="e">
        <f>IF('Unit Types - Emission Rates'!#REF!=0,"",'Unit Types - Emission Rates'!#REF!)</f>
        <v>#REF!</v>
      </c>
      <c r="D3894" s="269" t="e">
        <f>IF('Unit Types - Emission Rates'!#REF!=0,"",'Unit Types - Emission Rates'!#REF!)</f>
        <v>#REF!</v>
      </c>
      <c r="E3894" s="269" t="e">
        <f>IF('Unit Types - Emission Rates'!#REF!="","",'Unit Types - Emission Rates'!#REF!)</f>
        <v>#REF!</v>
      </c>
      <c r="F3894" s="269" t="e">
        <f>IF('Unit Types - Emission Rates'!#REF!="","",'Unit Types - Emission Rates'!#REF!)</f>
        <v>#REF!</v>
      </c>
      <c r="G3894" s="261"/>
      <c r="H3894" s="262"/>
      <c r="I3894" s="259"/>
    </row>
    <row r="3895" spans="1:9" x14ac:dyDescent="0.2">
      <c r="A3895" s="265" t="s">
        <v>433</v>
      </c>
      <c r="B3895" s="269" t="e">
        <f>IF('Unit Types - Emission Rates'!#REF!=0,"",'Unit Types - Emission Rates'!#REF!)</f>
        <v>#REF!</v>
      </c>
      <c r="C3895" s="269" t="e">
        <f>IF('Unit Types - Emission Rates'!#REF!=0,"",'Unit Types - Emission Rates'!#REF!)</f>
        <v>#REF!</v>
      </c>
      <c r="D3895" s="269" t="e">
        <f>IF('Unit Types - Emission Rates'!#REF!=0,"",'Unit Types - Emission Rates'!#REF!)</f>
        <v>#REF!</v>
      </c>
      <c r="E3895" s="269" t="e">
        <f>IF('Unit Types - Emission Rates'!#REF!="","",'Unit Types - Emission Rates'!#REF!)</f>
        <v>#REF!</v>
      </c>
      <c r="F3895" s="269" t="e">
        <f>IF('Unit Types - Emission Rates'!#REF!="","",'Unit Types - Emission Rates'!#REF!)</f>
        <v>#REF!</v>
      </c>
      <c r="G3895" s="261"/>
      <c r="H3895" s="262"/>
      <c r="I3895" s="259"/>
    </row>
    <row r="3896" spans="1:9" x14ac:dyDescent="0.2">
      <c r="A3896" s="265" t="s">
        <v>433</v>
      </c>
      <c r="B3896" s="269" t="e">
        <f>IF('Unit Types - Emission Rates'!#REF!=0,"",'Unit Types - Emission Rates'!#REF!)</f>
        <v>#REF!</v>
      </c>
      <c r="C3896" s="269" t="e">
        <f>IF('Unit Types - Emission Rates'!#REF!=0,"",'Unit Types - Emission Rates'!#REF!)</f>
        <v>#REF!</v>
      </c>
      <c r="D3896" s="269" t="e">
        <f>IF('Unit Types - Emission Rates'!#REF!=0,"",'Unit Types - Emission Rates'!#REF!)</f>
        <v>#REF!</v>
      </c>
      <c r="E3896" s="269" t="e">
        <f>IF('Unit Types - Emission Rates'!#REF!="","",'Unit Types - Emission Rates'!#REF!)</f>
        <v>#REF!</v>
      </c>
      <c r="F3896" s="269" t="e">
        <f>IF('Unit Types - Emission Rates'!#REF!="","",'Unit Types - Emission Rates'!#REF!)</f>
        <v>#REF!</v>
      </c>
      <c r="G3896" s="261"/>
      <c r="H3896" s="262"/>
      <c r="I3896" s="259"/>
    </row>
    <row r="3897" spans="1:9" x14ac:dyDescent="0.2">
      <c r="A3897" s="265" t="s">
        <v>433</v>
      </c>
      <c r="B3897" s="269" t="e">
        <f>IF('Unit Types - Emission Rates'!#REF!=0,"",'Unit Types - Emission Rates'!#REF!)</f>
        <v>#REF!</v>
      </c>
      <c r="C3897" s="269" t="e">
        <f>IF('Unit Types - Emission Rates'!#REF!=0,"",'Unit Types - Emission Rates'!#REF!)</f>
        <v>#REF!</v>
      </c>
      <c r="D3897" s="269" t="e">
        <f>IF('Unit Types - Emission Rates'!#REF!=0,"",'Unit Types - Emission Rates'!#REF!)</f>
        <v>#REF!</v>
      </c>
      <c r="E3897" s="269" t="e">
        <f>IF('Unit Types - Emission Rates'!#REF!="","",'Unit Types - Emission Rates'!#REF!)</f>
        <v>#REF!</v>
      </c>
      <c r="F3897" s="269" t="e">
        <f>IF('Unit Types - Emission Rates'!#REF!="","",'Unit Types - Emission Rates'!#REF!)</f>
        <v>#REF!</v>
      </c>
      <c r="G3897" s="261"/>
      <c r="H3897" s="262"/>
      <c r="I3897" s="259"/>
    </row>
    <row r="3898" spans="1:9" x14ac:dyDescent="0.2">
      <c r="A3898" s="265" t="s">
        <v>433</v>
      </c>
      <c r="B3898" s="269" t="e">
        <f>IF('Unit Types - Emission Rates'!#REF!=0,"",'Unit Types - Emission Rates'!#REF!)</f>
        <v>#REF!</v>
      </c>
      <c r="C3898" s="269" t="e">
        <f>IF('Unit Types - Emission Rates'!#REF!=0,"",'Unit Types - Emission Rates'!#REF!)</f>
        <v>#REF!</v>
      </c>
      <c r="D3898" s="269" t="e">
        <f>IF('Unit Types - Emission Rates'!#REF!=0,"",'Unit Types - Emission Rates'!#REF!)</f>
        <v>#REF!</v>
      </c>
      <c r="E3898" s="269" t="e">
        <f>IF('Unit Types - Emission Rates'!#REF!="","",'Unit Types - Emission Rates'!#REF!)</f>
        <v>#REF!</v>
      </c>
      <c r="F3898" s="269" t="e">
        <f>IF('Unit Types - Emission Rates'!#REF!="","",'Unit Types - Emission Rates'!#REF!)</f>
        <v>#REF!</v>
      </c>
      <c r="G3898" s="261"/>
      <c r="H3898" s="262"/>
      <c r="I3898" s="259"/>
    </row>
    <row r="3899" spans="1:9" x14ac:dyDescent="0.2">
      <c r="A3899" s="265" t="s">
        <v>433</v>
      </c>
      <c r="B3899" s="269" t="e">
        <f>IF('Unit Types - Emission Rates'!#REF!=0,"",'Unit Types - Emission Rates'!#REF!)</f>
        <v>#REF!</v>
      </c>
      <c r="C3899" s="269" t="e">
        <f>IF('Unit Types - Emission Rates'!#REF!=0,"",'Unit Types - Emission Rates'!#REF!)</f>
        <v>#REF!</v>
      </c>
      <c r="D3899" s="269" t="e">
        <f>IF('Unit Types - Emission Rates'!#REF!=0,"",'Unit Types - Emission Rates'!#REF!)</f>
        <v>#REF!</v>
      </c>
      <c r="E3899" s="269" t="e">
        <f>IF('Unit Types - Emission Rates'!#REF!="","",'Unit Types - Emission Rates'!#REF!)</f>
        <v>#REF!</v>
      </c>
      <c r="F3899" s="269" t="e">
        <f>IF('Unit Types - Emission Rates'!#REF!="","",'Unit Types - Emission Rates'!#REF!)</f>
        <v>#REF!</v>
      </c>
      <c r="G3899" s="261"/>
      <c r="H3899" s="262"/>
      <c r="I3899" s="259"/>
    </row>
    <row r="3900" spans="1:9" x14ac:dyDescent="0.2">
      <c r="A3900" s="265" t="s">
        <v>433</v>
      </c>
      <c r="B3900" s="269" t="e">
        <f>IF('Unit Types - Emission Rates'!#REF!=0,"",'Unit Types - Emission Rates'!#REF!)</f>
        <v>#REF!</v>
      </c>
      <c r="C3900" s="269" t="e">
        <f>IF('Unit Types - Emission Rates'!#REF!=0,"",'Unit Types - Emission Rates'!#REF!)</f>
        <v>#REF!</v>
      </c>
      <c r="D3900" s="269" t="e">
        <f>IF('Unit Types - Emission Rates'!#REF!=0,"",'Unit Types - Emission Rates'!#REF!)</f>
        <v>#REF!</v>
      </c>
      <c r="E3900" s="269" t="e">
        <f>IF('Unit Types - Emission Rates'!#REF!="","",'Unit Types - Emission Rates'!#REF!)</f>
        <v>#REF!</v>
      </c>
      <c r="F3900" s="269" t="e">
        <f>IF('Unit Types - Emission Rates'!#REF!="","",'Unit Types - Emission Rates'!#REF!)</f>
        <v>#REF!</v>
      </c>
      <c r="G3900" s="261"/>
      <c r="H3900" s="262"/>
      <c r="I3900" s="259"/>
    </row>
    <row r="3901" spans="1:9" x14ac:dyDescent="0.2">
      <c r="A3901" s="265" t="s">
        <v>433</v>
      </c>
      <c r="B3901" s="269" t="e">
        <f>IF('Unit Types - Emission Rates'!#REF!=0,"",'Unit Types - Emission Rates'!#REF!)</f>
        <v>#REF!</v>
      </c>
      <c r="C3901" s="269" t="e">
        <f>IF('Unit Types - Emission Rates'!#REF!=0,"",'Unit Types - Emission Rates'!#REF!)</f>
        <v>#REF!</v>
      </c>
      <c r="D3901" s="269" t="e">
        <f>IF('Unit Types - Emission Rates'!#REF!=0,"",'Unit Types - Emission Rates'!#REF!)</f>
        <v>#REF!</v>
      </c>
      <c r="E3901" s="269" t="e">
        <f>IF('Unit Types - Emission Rates'!#REF!="","",'Unit Types - Emission Rates'!#REF!)</f>
        <v>#REF!</v>
      </c>
      <c r="F3901" s="269" t="e">
        <f>IF('Unit Types - Emission Rates'!#REF!="","",'Unit Types - Emission Rates'!#REF!)</f>
        <v>#REF!</v>
      </c>
      <c r="G3901" s="261"/>
      <c r="H3901" s="262"/>
      <c r="I3901" s="259"/>
    </row>
    <row r="3902" spans="1:9" x14ac:dyDescent="0.2">
      <c r="A3902" s="265" t="s">
        <v>433</v>
      </c>
      <c r="B3902" s="269" t="e">
        <f>IF('Unit Types - Emission Rates'!#REF!=0,"",'Unit Types - Emission Rates'!#REF!)</f>
        <v>#REF!</v>
      </c>
      <c r="C3902" s="269" t="e">
        <f>IF('Unit Types - Emission Rates'!#REF!=0,"",'Unit Types - Emission Rates'!#REF!)</f>
        <v>#REF!</v>
      </c>
      <c r="D3902" s="269" t="e">
        <f>IF('Unit Types - Emission Rates'!#REF!=0,"",'Unit Types - Emission Rates'!#REF!)</f>
        <v>#REF!</v>
      </c>
      <c r="E3902" s="269" t="e">
        <f>IF('Unit Types - Emission Rates'!#REF!="","",'Unit Types - Emission Rates'!#REF!)</f>
        <v>#REF!</v>
      </c>
      <c r="F3902" s="269" t="e">
        <f>IF('Unit Types - Emission Rates'!#REF!="","",'Unit Types - Emission Rates'!#REF!)</f>
        <v>#REF!</v>
      </c>
      <c r="G3902" s="261"/>
      <c r="H3902" s="262"/>
      <c r="I3902" s="259"/>
    </row>
    <row r="3903" spans="1:9" x14ac:dyDescent="0.2">
      <c r="A3903" s="265" t="s">
        <v>433</v>
      </c>
      <c r="B3903" s="269" t="e">
        <f>IF('Unit Types - Emission Rates'!#REF!=0,"",'Unit Types - Emission Rates'!#REF!)</f>
        <v>#REF!</v>
      </c>
      <c r="C3903" s="269" t="e">
        <f>IF('Unit Types - Emission Rates'!#REF!=0,"",'Unit Types - Emission Rates'!#REF!)</f>
        <v>#REF!</v>
      </c>
      <c r="D3903" s="269" t="e">
        <f>IF('Unit Types - Emission Rates'!#REF!=0,"",'Unit Types - Emission Rates'!#REF!)</f>
        <v>#REF!</v>
      </c>
      <c r="E3903" s="269" t="e">
        <f>IF('Unit Types - Emission Rates'!#REF!="","",'Unit Types - Emission Rates'!#REF!)</f>
        <v>#REF!</v>
      </c>
      <c r="F3903" s="269" t="e">
        <f>IF('Unit Types - Emission Rates'!#REF!="","",'Unit Types - Emission Rates'!#REF!)</f>
        <v>#REF!</v>
      </c>
      <c r="G3903" s="261"/>
      <c r="H3903" s="262"/>
      <c r="I3903" s="259"/>
    </row>
    <row r="3904" spans="1:9" x14ac:dyDescent="0.2">
      <c r="A3904" s="265" t="s">
        <v>433</v>
      </c>
      <c r="B3904" s="269" t="e">
        <f>IF('Unit Types - Emission Rates'!#REF!=0,"",'Unit Types - Emission Rates'!#REF!)</f>
        <v>#REF!</v>
      </c>
      <c r="C3904" s="269" t="e">
        <f>IF('Unit Types - Emission Rates'!#REF!=0,"",'Unit Types - Emission Rates'!#REF!)</f>
        <v>#REF!</v>
      </c>
      <c r="D3904" s="269" t="e">
        <f>IF('Unit Types - Emission Rates'!#REF!=0,"",'Unit Types - Emission Rates'!#REF!)</f>
        <v>#REF!</v>
      </c>
      <c r="E3904" s="269" t="e">
        <f>IF('Unit Types - Emission Rates'!#REF!="","",'Unit Types - Emission Rates'!#REF!)</f>
        <v>#REF!</v>
      </c>
      <c r="F3904" s="269" t="e">
        <f>IF('Unit Types - Emission Rates'!#REF!="","",'Unit Types - Emission Rates'!#REF!)</f>
        <v>#REF!</v>
      </c>
      <c r="G3904" s="261"/>
      <c r="H3904" s="262"/>
      <c r="I3904" s="259"/>
    </row>
    <row r="3905" spans="1:9" x14ac:dyDescent="0.2">
      <c r="A3905" s="265" t="s">
        <v>433</v>
      </c>
      <c r="B3905" s="269" t="e">
        <f>IF('Unit Types - Emission Rates'!#REF!=0,"",'Unit Types - Emission Rates'!#REF!)</f>
        <v>#REF!</v>
      </c>
      <c r="C3905" s="269" t="e">
        <f>IF('Unit Types - Emission Rates'!#REF!=0,"",'Unit Types - Emission Rates'!#REF!)</f>
        <v>#REF!</v>
      </c>
      <c r="D3905" s="269" t="e">
        <f>IF('Unit Types - Emission Rates'!#REF!=0,"",'Unit Types - Emission Rates'!#REF!)</f>
        <v>#REF!</v>
      </c>
      <c r="E3905" s="269" t="e">
        <f>IF('Unit Types - Emission Rates'!#REF!="","",'Unit Types - Emission Rates'!#REF!)</f>
        <v>#REF!</v>
      </c>
      <c r="F3905" s="269" t="e">
        <f>IF('Unit Types - Emission Rates'!#REF!="","",'Unit Types - Emission Rates'!#REF!)</f>
        <v>#REF!</v>
      </c>
      <c r="G3905" s="261"/>
      <c r="H3905" s="262"/>
      <c r="I3905" s="259"/>
    </row>
    <row r="3906" spans="1:9" x14ac:dyDescent="0.2">
      <c r="A3906" s="265" t="s">
        <v>433</v>
      </c>
      <c r="B3906" s="269" t="e">
        <f>IF('Unit Types - Emission Rates'!#REF!=0,"",'Unit Types - Emission Rates'!#REF!)</f>
        <v>#REF!</v>
      </c>
      <c r="C3906" s="269" t="e">
        <f>IF('Unit Types - Emission Rates'!#REF!=0,"",'Unit Types - Emission Rates'!#REF!)</f>
        <v>#REF!</v>
      </c>
      <c r="D3906" s="269" t="e">
        <f>IF('Unit Types - Emission Rates'!#REF!=0,"",'Unit Types - Emission Rates'!#REF!)</f>
        <v>#REF!</v>
      </c>
      <c r="E3906" s="269" t="e">
        <f>IF('Unit Types - Emission Rates'!#REF!="","",'Unit Types - Emission Rates'!#REF!)</f>
        <v>#REF!</v>
      </c>
      <c r="F3906" s="269" t="e">
        <f>IF('Unit Types - Emission Rates'!#REF!="","",'Unit Types - Emission Rates'!#REF!)</f>
        <v>#REF!</v>
      </c>
      <c r="G3906" s="261"/>
      <c r="H3906" s="262"/>
      <c r="I3906" s="259"/>
    </row>
    <row r="3907" spans="1:9" x14ac:dyDescent="0.2">
      <c r="A3907" s="265" t="s">
        <v>433</v>
      </c>
      <c r="B3907" s="269" t="e">
        <f>IF('Unit Types - Emission Rates'!#REF!=0,"",'Unit Types - Emission Rates'!#REF!)</f>
        <v>#REF!</v>
      </c>
      <c r="C3907" s="269" t="e">
        <f>IF('Unit Types - Emission Rates'!#REF!=0,"",'Unit Types - Emission Rates'!#REF!)</f>
        <v>#REF!</v>
      </c>
      <c r="D3907" s="269" t="e">
        <f>IF('Unit Types - Emission Rates'!#REF!=0,"",'Unit Types - Emission Rates'!#REF!)</f>
        <v>#REF!</v>
      </c>
      <c r="E3907" s="269" t="e">
        <f>IF('Unit Types - Emission Rates'!#REF!="","",'Unit Types - Emission Rates'!#REF!)</f>
        <v>#REF!</v>
      </c>
      <c r="F3907" s="269" t="e">
        <f>IF('Unit Types - Emission Rates'!#REF!="","",'Unit Types - Emission Rates'!#REF!)</f>
        <v>#REF!</v>
      </c>
      <c r="G3907" s="261"/>
      <c r="H3907" s="262"/>
      <c r="I3907" s="259"/>
    </row>
    <row r="3908" spans="1:9" x14ac:dyDescent="0.2">
      <c r="A3908" s="265" t="s">
        <v>433</v>
      </c>
      <c r="B3908" s="269" t="e">
        <f>IF('Unit Types - Emission Rates'!#REF!=0,"",'Unit Types - Emission Rates'!#REF!)</f>
        <v>#REF!</v>
      </c>
      <c r="C3908" s="269" t="e">
        <f>IF('Unit Types - Emission Rates'!#REF!=0,"",'Unit Types - Emission Rates'!#REF!)</f>
        <v>#REF!</v>
      </c>
      <c r="D3908" s="269" t="e">
        <f>IF('Unit Types - Emission Rates'!#REF!=0,"",'Unit Types - Emission Rates'!#REF!)</f>
        <v>#REF!</v>
      </c>
      <c r="E3908" s="269" t="e">
        <f>IF('Unit Types - Emission Rates'!#REF!="","",'Unit Types - Emission Rates'!#REF!)</f>
        <v>#REF!</v>
      </c>
      <c r="F3908" s="269" t="e">
        <f>IF('Unit Types - Emission Rates'!#REF!="","",'Unit Types - Emission Rates'!#REF!)</f>
        <v>#REF!</v>
      </c>
      <c r="G3908" s="261"/>
      <c r="H3908" s="262"/>
      <c r="I3908" s="259"/>
    </row>
    <row r="3909" spans="1:9" x14ac:dyDescent="0.2">
      <c r="A3909" s="265" t="s">
        <v>433</v>
      </c>
      <c r="B3909" s="269" t="e">
        <f>IF('Unit Types - Emission Rates'!#REF!=0,"",'Unit Types - Emission Rates'!#REF!)</f>
        <v>#REF!</v>
      </c>
      <c r="C3909" s="269" t="e">
        <f>IF('Unit Types - Emission Rates'!#REF!=0,"",'Unit Types - Emission Rates'!#REF!)</f>
        <v>#REF!</v>
      </c>
      <c r="D3909" s="269" t="e">
        <f>IF('Unit Types - Emission Rates'!#REF!=0,"",'Unit Types - Emission Rates'!#REF!)</f>
        <v>#REF!</v>
      </c>
      <c r="E3909" s="269" t="e">
        <f>IF('Unit Types - Emission Rates'!#REF!="","",'Unit Types - Emission Rates'!#REF!)</f>
        <v>#REF!</v>
      </c>
      <c r="F3909" s="269" t="e">
        <f>IF('Unit Types - Emission Rates'!#REF!="","",'Unit Types - Emission Rates'!#REF!)</f>
        <v>#REF!</v>
      </c>
      <c r="G3909" s="261"/>
      <c r="H3909" s="262"/>
      <c r="I3909" s="259"/>
    </row>
    <row r="3910" spans="1:9" x14ac:dyDescent="0.2">
      <c r="A3910" s="265" t="s">
        <v>433</v>
      </c>
      <c r="B3910" s="269" t="e">
        <f>IF('Unit Types - Emission Rates'!#REF!=0,"",'Unit Types - Emission Rates'!#REF!)</f>
        <v>#REF!</v>
      </c>
      <c r="C3910" s="269" t="e">
        <f>IF('Unit Types - Emission Rates'!#REF!=0,"",'Unit Types - Emission Rates'!#REF!)</f>
        <v>#REF!</v>
      </c>
      <c r="D3910" s="269" t="e">
        <f>IF('Unit Types - Emission Rates'!#REF!=0,"",'Unit Types - Emission Rates'!#REF!)</f>
        <v>#REF!</v>
      </c>
      <c r="E3910" s="269" t="e">
        <f>IF('Unit Types - Emission Rates'!#REF!="","",'Unit Types - Emission Rates'!#REF!)</f>
        <v>#REF!</v>
      </c>
      <c r="F3910" s="269" t="e">
        <f>IF('Unit Types - Emission Rates'!#REF!="","",'Unit Types - Emission Rates'!#REF!)</f>
        <v>#REF!</v>
      </c>
      <c r="G3910" s="261"/>
      <c r="H3910" s="262"/>
      <c r="I3910" s="259"/>
    </row>
    <row r="3911" spans="1:9" x14ac:dyDescent="0.2">
      <c r="A3911" s="265" t="s">
        <v>433</v>
      </c>
      <c r="B3911" s="269" t="e">
        <f>IF('Unit Types - Emission Rates'!#REF!=0,"",'Unit Types - Emission Rates'!#REF!)</f>
        <v>#REF!</v>
      </c>
      <c r="C3911" s="269" t="e">
        <f>IF('Unit Types - Emission Rates'!#REF!=0,"",'Unit Types - Emission Rates'!#REF!)</f>
        <v>#REF!</v>
      </c>
      <c r="D3911" s="269" t="e">
        <f>IF('Unit Types - Emission Rates'!#REF!=0,"",'Unit Types - Emission Rates'!#REF!)</f>
        <v>#REF!</v>
      </c>
      <c r="E3911" s="269" t="e">
        <f>IF('Unit Types - Emission Rates'!#REF!="","",'Unit Types - Emission Rates'!#REF!)</f>
        <v>#REF!</v>
      </c>
      <c r="F3911" s="269" t="e">
        <f>IF('Unit Types - Emission Rates'!#REF!="","",'Unit Types - Emission Rates'!#REF!)</f>
        <v>#REF!</v>
      </c>
      <c r="G3911" s="261"/>
      <c r="H3911" s="262"/>
      <c r="I3911" s="259"/>
    </row>
    <row r="3912" spans="1:9" x14ac:dyDescent="0.2">
      <c r="A3912" s="265" t="s">
        <v>433</v>
      </c>
      <c r="B3912" s="269" t="e">
        <f>IF('Unit Types - Emission Rates'!#REF!=0,"",'Unit Types - Emission Rates'!#REF!)</f>
        <v>#REF!</v>
      </c>
      <c r="C3912" s="269" t="e">
        <f>IF('Unit Types - Emission Rates'!#REF!=0,"",'Unit Types - Emission Rates'!#REF!)</f>
        <v>#REF!</v>
      </c>
      <c r="D3912" s="269" t="e">
        <f>IF('Unit Types - Emission Rates'!#REF!=0,"",'Unit Types - Emission Rates'!#REF!)</f>
        <v>#REF!</v>
      </c>
      <c r="E3912" s="269" t="e">
        <f>IF('Unit Types - Emission Rates'!#REF!="","",'Unit Types - Emission Rates'!#REF!)</f>
        <v>#REF!</v>
      </c>
      <c r="F3912" s="269" t="e">
        <f>IF('Unit Types - Emission Rates'!#REF!="","",'Unit Types - Emission Rates'!#REF!)</f>
        <v>#REF!</v>
      </c>
      <c r="G3912" s="261"/>
      <c r="H3912" s="262"/>
      <c r="I3912" s="259"/>
    </row>
    <row r="3913" spans="1:9" x14ac:dyDescent="0.2">
      <c r="A3913" s="265" t="s">
        <v>433</v>
      </c>
      <c r="B3913" s="269" t="e">
        <f>IF('Unit Types - Emission Rates'!#REF!=0,"",'Unit Types - Emission Rates'!#REF!)</f>
        <v>#REF!</v>
      </c>
      <c r="C3913" s="269" t="e">
        <f>IF('Unit Types - Emission Rates'!#REF!=0,"",'Unit Types - Emission Rates'!#REF!)</f>
        <v>#REF!</v>
      </c>
      <c r="D3913" s="269" t="e">
        <f>IF('Unit Types - Emission Rates'!#REF!=0,"",'Unit Types - Emission Rates'!#REF!)</f>
        <v>#REF!</v>
      </c>
      <c r="E3913" s="269" t="e">
        <f>IF('Unit Types - Emission Rates'!#REF!="","",'Unit Types - Emission Rates'!#REF!)</f>
        <v>#REF!</v>
      </c>
      <c r="F3913" s="269" t="e">
        <f>IF('Unit Types - Emission Rates'!#REF!="","",'Unit Types - Emission Rates'!#REF!)</f>
        <v>#REF!</v>
      </c>
      <c r="G3913" s="261"/>
      <c r="H3913" s="262"/>
      <c r="I3913" s="259"/>
    </row>
    <row r="3914" spans="1:9" x14ac:dyDescent="0.2">
      <c r="A3914" s="265" t="s">
        <v>433</v>
      </c>
      <c r="B3914" s="269" t="e">
        <f>IF('Unit Types - Emission Rates'!#REF!=0,"",'Unit Types - Emission Rates'!#REF!)</f>
        <v>#REF!</v>
      </c>
      <c r="C3914" s="269" t="e">
        <f>IF('Unit Types - Emission Rates'!#REF!=0,"",'Unit Types - Emission Rates'!#REF!)</f>
        <v>#REF!</v>
      </c>
      <c r="D3914" s="269" t="e">
        <f>IF('Unit Types - Emission Rates'!#REF!=0,"",'Unit Types - Emission Rates'!#REF!)</f>
        <v>#REF!</v>
      </c>
      <c r="E3914" s="269" t="e">
        <f>IF('Unit Types - Emission Rates'!#REF!="","",'Unit Types - Emission Rates'!#REF!)</f>
        <v>#REF!</v>
      </c>
      <c r="F3914" s="269" t="e">
        <f>IF('Unit Types - Emission Rates'!#REF!="","",'Unit Types - Emission Rates'!#REF!)</f>
        <v>#REF!</v>
      </c>
      <c r="G3914" s="261"/>
      <c r="H3914" s="262"/>
      <c r="I3914" s="259"/>
    </row>
    <row r="3915" spans="1:9" x14ac:dyDescent="0.2">
      <c r="A3915" s="265" t="s">
        <v>433</v>
      </c>
      <c r="B3915" s="269" t="e">
        <f>IF('Unit Types - Emission Rates'!#REF!=0,"",'Unit Types - Emission Rates'!#REF!)</f>
        <v>#REF!</v>
      </c>
      <c r="C3915" s="269" t="e">
        <f>IF('Unit Types - Emission Rates'!#REF!=0,"",'Unit Types - Emission Rates'!#REF!)</f>
        <v>#REF!</v>
      </c>
      <c r="D3915" s="269" t="e">
        <f>IF('Unit Types - Emission Rates'!#REF!=0,"",'Unit Types - Emission Rates'!#REF!)</f>
        <v>#REF!</v>
      </c>
      <c r="E3915" s="269" t="e">
        <f>IF('Unit Types - Emission Rates'!#REF!="","",'Unit Types - Emission Rates'!#REF!)</f>
        <v>#REF!</v>
      </c>
      <c r="F3915" s="269" t="e">
        <f>IF('Unit Types - Emission Rates'!#REF!="","",'Unit Types - Emission Rates'!#REF!)</f>
        <v>#REF!</v>
      </c>
      <c r="G3915" s="261"/>
      <c r="H3915" s="262"/>
      <c r="I3915" s="259"/>
    </row>
    <row r="3916" spans="1:9" x14ac:dyDescent="0.2">
      <c r="A3916" s="265" t="s">
        <v>433</v>
      </c>
      <c r="B3916" s="269" t="e">
        <f>IF('Unit Types - Emission Rates'!#REF!=0,"",'Unit Types - Emission Rates'!#REF!)</f>
        <v>#REF!</v>
      </c>
      <c r="C3916" s="269" t="e">
        <f>IF('Unit Types - Emission Rates'!#REF!=0,"",'Unit Types - Emission Rates'!#REF!)</f>
        <v>#REF!</v>
      </c>
      <c r="D3916" s="269" t="e">
        <f>IF('Unit Types - Emission Rates'!#REF!=0,"",'Unit Types - Emission Rates'!#REF!)</f>
        <v>#REF!</v>
      </c>
      <c r="E3916" s="269" t="e">
        <f>IF('Unit Types - Emission Rates'!#REF!="","",'Unit Types - Emission Rates'!#REF!)</f>
        <v>#REF!</v>
      </c>
      <c r="F3916" s="269" t="e">
        <f>IF('Unit Types - Emission Rates'!#REF!="","",'Unit Types - Emission Rates'!#REF!)</f>
        <v>#REF!</v>
      </c>
      <c r="G3916" s="261"/>
      <c r="H3916" s="262"/>
      <c r="I3916" s="259"/>
    </row>
    <row r="3917" spans="1:9" x14ac:dyDescent="0.2">
      <c r="A3917" s="265" t="s">
        <v>433</v>
      </c>
      <c r="B3917" s="269" t="e">
        <f>IF('Unit Types - Emission Rates'!#REF!=0,"",'Unit Types - Emission Rates'!#REF!)</f>
        <v>#REF!</v>
      </c>
      <c r="C3917" s="269" t="e">
        <f>IF('Unit Types - Emission Rates'!#REF!=0,"",'Unit Types - Emission Rates'!#REF!)</f>
        <v>#REF!</v>
      </c>
      <c r="D3917" s="269" t="e">
        <f>IF('Unit Types - Emission Rates'!#REF!=0,"",'Unit Types - Emission Rates'!#REF!)</f>
        <v>#REF!</v>
      </c>
      <c r="E3917" s="269" t="e">
        <f>IF('Unit Types - Emission Rates'!#REF!="","",'Unit Types - Emission Rates'!#REF!)</f>
        <v>#REF!</v>
      </c>
      <c r="F3917" s="269" t="e">
        <f>IF('Unit Types - Emission Rates'!#REF!="","",'Unit Types - Emission Rates'!#REF!)</f>
        <v>#REF!</v>
      </c>
      <c r="G3917" s="261"/>
      <c r="H3917" s="262"/>
      <c r="I3917" s="259"/>
    </row>
    <row r="3918" spans="1:9" x14ac:dyDescent="0.2">
      <c r="A3918" s="265" t="s">
        <v>433</v>
      </c>
      <c r="B3918" s="269" t="e">
        <f>IF('Unit Types - Emission Rates'!#REF!=0,"",'Unit Types - Emission Rates'!#REF!)</f>
        <v>#REF!</v>
      </c>
      <c r="C3918" s="269" t="e">
        <f>IF('Unit Types - Emission Rates'!#REF!=0,"",'Unit Types - Emission Rates'!#REF!)</f>
        <v>#REF!</v>
      </c>
      <c r="D3918" s="269" t="e">
        <f>IF('Unit Types - Emission Rates'!#REF!=0,"",'Unit Types - Emission Rates'!#REF!)</f>
        <v>#REF!</v>
      </c>
      <c r="E3918" s="269" t="e">
        <f>IF('Unit Types - Emission Rates'!#REF!="","",'Unit Types - Emission Rates'!#REF!)</f>
        <v>#REF!</v>
      </c>
      <c r="F3918" s="269" t="e">
        <f>IF('Unit Types - Emission Rates'!#REF!="","",'Unit Types - Emission Rates'!#REF!)</f>
        <v>#REF!</v>
      </c>
      <c r="G3918" s="261"/>
      <c r="H3918" s="262"/>
      <c r="I3918" s="259"/>
    </row>
    <row r="3919" spans="1:9" x14ac:dyDescent="0.2">
      <c r="A3919" s="265" t="s">
        <v>433</v>
      </c>
      <c r="B3919" s="269" t="e">
        <f>IF('Unit Types - Emission Rates'!#REF!=0,"",'Unit Types - Emission Rates'!#REF!)</f>
        <v>#REF!</v>
      </c>
      <c r="C3919" s="269" t="e">
        <f>IF('Unit Types - Emission Rates'!#REF!=0,"",'Unit Types - Emission Rates'!#REF!)</f>
        <v>#REF!</v>
      </c>
      <c r="D3919" s="269" t="e">
        <f>IF('Unit Types - Emission Rates'!#REF!=0,"",'Unit Types - Emission Rates'!#REF!)</f>
        <v>#REF!</v>
      </c>
      <c r="E3919" s="269" t="e">
        <f>IF('Unit Types - Emission Rates'!#REF!="","",'Unit Types - Emission Rates'!#REF!)</f>
        <v>#REF!</v>
      </c>
      <c r="F3919" s="269" t="e">
        <f>IF('Unit Types - Emission Rates'!#REF!="","",'Unit Types - Emission Rates'!#REF!)</f>
        <v>#REF!</v>
      </c>
      <c r="G3919" s="261"/>
      <c r="H3919" s="262"/>
      <c r="I3919" s="259"/>
    </row>
    <row r="3920" spans="1:9" x14ac:dyDescent="0.2">
      <c r="A3920" s="265" t="s">
        <v>433</v>
      </c>
      <c r="B3920" s="269" t="e">
        <f>IF('Unit Types - Emission Rates'!#REF!=0,"",'Unit Types - Emission Rates'!#REF!)</f>
        <v>#REF!</v>
      </c>
      <c r="C3920" s="269" t="e">
        <f>IF('Unit Types - Emission Rates'!#REF!=0,"",'Unit Types - Emission Rates'!#REF!)</f>
        <v>#REF!</v>
      </c>
      <c r="D3920" s="269" t="e">
        <f>IF('Unit Types - Emission Rates'!#REF!=0,"",'Unit Types - Emission Rates'!#REF!)</f>
        <v>#REF!</v>
      </c>
      <c r="E3920" s="269" t="e">
        <f>IF('Unit Types - Emission Rates'!#REF!="","",'Unit Types - Emission Rates'!#REF!)</f>
        <v>#REF!</v>
      </c>
      <c r="F3920" s="269" t="e">
        <f>IF('Unit Types - Emission Rates'!#REF!="","",'Unit Types - Emission Rates'!#REF!)</f>
        <v>#REF!</v>
      </c>
      <c r="G3920" s="261"/>
      <c r="H3920" s="262"/>
      <c r="I3920" s="259"/>
    </row>
    <row r="3921" spans="1:9" x14ac:dyDescent="0.2">
      <c r="A3921" s="265" t="s">
        <v>433</v>
      </c>
      <c r="B3921" s="269" t="e">
        <f>IF('Unit Types - Emission Rates'!#REF!=0,"",'Unit Types - Emission Rates'!#REF!)</f>
        <v>#REF!</v>
      </c>
      <c r="C3921" s="269" t="e">
        <f>IF('Unit Types - Emission Rates'!#REF!=0,"",'Unit Types - Emission Rates'!#REF!)</f>
        <v>#REF!</v>
      </c>
      <c r="D3921" s="269" t="e">
        <f>IF('Unit Types - Emission Rates'!#REF!=0,"",'Unit Types - Emission Rates'!#REF!)</f>
        <v>#REF!</v>
      </c>
      <c r="E3921" s="269" t="e">
        <f>IF('Unit Types - Emission Rates'!#REF!="","",'Unit Types - Emission Rates'!#REF!)</f>
        <v>#REF!</v>
      </c>
      <c r="F3921" s="269" t="e">
        <f>IF('Unit Types - Emission Rates'!#REF!="","",'Unit Types - Emission Rates'!#REF!)</f>
        <v>#REF!</v>
      </c>
      <c r="G3921" s="261"/>
      <c r="H3921" s="262"/>
      <c r="I3921" s="259"/>
    </row>
    <row r="3922" spans="1:9" x14ac:dyDescent="0.2">
      <c r="A3922" s="265" t="s">
        <v>433</v>
      </c>
      <c r="B3922" s="269" t="e">
        <f>IF('Unit Types - Emission Rates'!#REF!=0,"",'Unit Types - Emission Rates'!#REF!)</f>
        <v>#REF!</v>
      </c>
      <c r="C3922" s="269" t="e">
        <f>IF('Unit Types - Emission Rates'!#REF!=0,"",'Unit Types - Emission Rates'!#REF!)</f>
        <v>#REF!</v>
      </c>
      <c r="D3922" s="269" t="e">
        <f>IF('Unit Types - Emission Rates'!#REF!=0,"",'Unit Types - Emission Rates'!#REF!)</f>
        <v>#REF!</v>
      </c>
      <c r="E3922" s="269" t="e">
        <f>IF('Unit Types - Emission Rates'!#REF!="","",'Unit Types - Emission Rates'!#REF!)</f>
        <v>#REF!</v>
      </c>
      <c r="F3922" s="269" t="e">
        <f>IF('Unit Types - Emission Rates'!#REF!="","",'Unit Types - Emission Rates'!#REF!)</f>
        <v>#REF!</v>
      </c>
      <c r="G3922" s="261"/>
      <c r="H3922" s="262"/>
      <c r="I3922" s="259"/>
    </row>
    <row r="3923" spans="1:9" x14ac:dyDescent="0.2">
      <c r="A3923" s="265" t="s">
        <v>433</v>
      </c>
      <c r="B3923" s="269" t="e">
        <f>IF('Unit Types - Emission Rates'!#REF!=0,"",'Unit Types - Emission Rates'!#REF!)</f>
        <v>#REF!</v>
      </c>
      <c r="C3923" s="269" t="e">
        <f>IF('Unit Types - Emission Rates'!#REF!=0,"",'Unit Types - Emission Rates'!#REF!)</f>
        <v>#REF!</v>
      </c>
      <c r="D3923" s="269" t="e">
        <f>IF('Unit Types - Emission Rates'!#REF!=0,"",'Unit Types - Emission Rates'!#REF!)</f>
        <v>#REF!</v>
      </c>
      <c r="E3923" s="269" t="e">
        <f>IF('Unit Types - Emission Rates'!#REF!="","",'Unit Types - Emission Rates'!#REF!)</f>
        <v>#REF!</v>
      </c>
      <c r="F3923" s="269" t="e">
        <f>IF('Unit Types - Emission Rates'!#REF!="","",'Unit Types - Emission Rates'!#REF!)</f>
        <v>#REF!</v>
      </c>
      <c r="G3923" s="261"/>
      <c r="H3923" s="262"/>
      <c r="I3923" s="259"/>
    </row>
    <row r="3924" spans="1:9" x14ac:dyDescent="0.2">
      <c r="A3924" s="265" t="s">
        <v>433</v>
      </c>
      <c r="B3924" s="269" t="e">
        <f>IF('Unit Types - Emission Rates'!#REF!=0,"",'Unit Types - Emission Rates'!#REF!)</f>
        <v>#REF!</v>
      </c>
      <c r="C3924" s="269" t="e">
        <f>IF('Unit Types - Emission Rates'!#REF!=0,"",'Unit Types - Emission Rates'!#REF!)</f>
        <v>#REF!</v>
      </c>
      <c r="D3924" s="269" t="e">
        <f>IF('Unit Types - Emission Rates'!#REF!=0,"",'Unit Types - Emission Rates'!#REF!)</f>
        <v>#REF!</v>
      </c>
      <c r="E3924" s="269" t="e">
        <f>IF('Unit Types - Emission Rates'!#REF!="","",'Unit Types - Emission Rates'!#REF!)</f>
        <v>#REF!</v>
      </c>
      <c r="F3924" s="269" t="e">
        <f>IF('Unit Types - Emission Rates'!#REF!="","",'Unit Types - Emission Rates'!#REF!)</f>
        <v>#REF!</v>
      </c>
      <c r="G3924" s="261"/>
      <c r="H3924" s="262"/>
      <c r="I3924" s="259"/>
    </row>
    <row r="3925" spans="1:9" x14ac:dyDescent="0.2">
      <c r="A3925" s="265" t="s">
        <v>433</v>
      </c>
      <c r="B3925" s="269" t="e">
        <f>IF('Unit Types - Emission Rates'!#REF!=0,"",'Unit Types - Emission Rates'!#REF!)</f>
        <v>#REF!</v>
      </c>
      <c r="C3925" s="269" t="e">
        <f>IF('Unit Types - Emission Rates'!#REF!=0,"",'Unit Types - Emission Rates'!#REF!)</f>
        <v>#REF!</v>
      </c>
      <c r="D3925" s="269" t="e">
        <f>IF('Unit Types - Emission Rates'!#REF!=0,"",'Unit Types - Emission Rates'!#REF!)</f>
        <v>#REF!</v>
      </c>
      <c r="E3925" s="269" t="e">
        <f>IF('Unit Types - Emission Rates'!#REF!="","",'Unit Types - Emission Rates'!#REF!)</f>
        <v>#REF!</v>
      </c>
      <c r="F3925" s="269" t="e">
        <f>IF('Unit Types - Emission Rates'!#REF!="","",'Unit Types - Emission Rates'!#REF!)</f>
        <v>#REF!</v>
      </c>
      <c r="G3925" s="261"/>
      <c r="H3925" s="262"/>
      <c r="I3925" s="259"/>
    </row>
    <row r="3926" spans="1:9" x14ac:dyDescent="0.2">
      <c r="A3926" s="265" t="s">
        <v>433</v>
      </c>
      <c r="B3926" s="269" t="e">
        <f>IF('Unit Types - Emission Rates'!#REF!=0,"",'Unit Types - Emission Rates'!#REF!)</f>
        <v>#REF!</v>
      </c>
      <c r="C3926" s="269" t="e">
        <f>IF('Unit Types - Emission Rates'!#REF!=0,"",'Unit Types - Emission Rates'!#REF!)</f>
        <v>#REF!</v>
      </c>
      <c r="D3926" s="269" t="e">
        <f>IF('Unit Types - Emission Rates'!#REF!=0,"",'Unit Types - Emission Rates'!#REF!)</f>
        <v>#REF!</v>
      </c>
      <c r="E3926" s="269" t="e">
        <f>IF('Unit Types - Emission Rates'!#REF!="","",'Unit Types - Emission Rates'!#REF!)</f>
        <v>#REF!</v>
      </c>
      <c r="F3926" s="269" t="e">
        <f>IF('Unit Types - Emission Rates'!#REF!="","",'Unit Types - Emission Rates'!#REF!)</f>
        <v>#REF!</v>
      </c>
      <c r="G3926" s="261"/>
      <c r="H3926" s="262"/>
      <c r="I3926" s="259"/>
    </row>
    <row r="3927" spans="1:9" x14ac:dyDescent="0.2">
      <c r="A3927" s="265" t="s">
        <v>433</v>
      </c>
      <c r="B3927" s="269" t="e">
        <f>IF('Unit Types - Emission Rates'!#REF!=0,"",'Unit Types - Emission Rates'!#REF!)</f>
        <v>#REF!</v>
      </c>
      <c r="C3927" s="269" t="e">
        <f>IF('Unit Types - Emission Rates'!#REF!=0,"",'Unit Types - Emission Rates'!#REF!)</f>
        <v>#REF!</v>
      </c>
      <c r="D3927" s="269" t="e">
        <f>IF('Unit Types - Emission Rates'!#REF!=0,"",'Unit Types - Emission Rates'!#REF!)</f>
        <v>#REF!</v>
      </c>
      <c r="E3927" s="269" t="e">
        <f>IF('Unit Types - Emission Rates'!#REF!="","",'Unit Types - Emission Rates'!#REF!)</f>
        <v>#REF!</v>
      </c>
      <c r="F3927" s="269" t="e">
        <f>IF('Unit Types - Emission Rates'!#REF!="","",'Unit Types - Emission Rates'!#REF!)</f>
        <v>#REF!</v>
      </c>
      <c r="G3927" s="261"/>
      <c r="H3927" s="262"/>
      <c r="I3927" s="259"/>
    </row>
    <row r="3928" spans="1:9" x14ac:dyDescent="0.2">
      <c r="A3928" s="265" t="s">
        <v>433</v>
      </c>
      <c r="B3928" s="269" t="e">
        <f>IF('Unit Types - Emission Rates'!#REF!=0,"",'Unit Types - Emission Rates'!#REF!)</f>
        <v>#REF!</v>
      </c>
      <c r="C3928" s="269" t="e">
        <f>IF('Unit Types - Emission Rates'!#REF!=0,"",'Unit Types - Emission Rates'!#REF!)</f>
        <v>#REF!</v>
      </c>
      <c r="D3928" s="269" t="e">
        <f>IF('Unit Types - Emission Rates'!#REF!=0,"",'Unit Types - Emission Rates'!#REF!)</f>
        <v>#REF!</v>
      </c>
      <c r="E3928" s="269" t="e">
        <f>IF('Unit Types - Emission Rates'!#REF!="","",'Unit Types - Emission Rates'!#REF!)</f>
        <v>#REF!</v>
      </c>
      <c r="F3928" s="269" t="e">
        <f>IF('Unit Types - Emission Rates'!#REF!="","",'Unit Types - Emission Rates'!#REF!)</f>
        <v>#REF!</v>
      </c>
      <c r="G3928" s="261"/>
      <c r="H3928" s="262"/>
      <c r="I3928" s="259"/>
    </row>
    <row r="3929" spans="1:9" x14ac:dyDescent="0.2">
      <c r="A3929" s="265" t="s">
        <v>433</v>
      </c>
      <c r="B3929" s="269" t="e">
        <f>IF('Unit Types - Emission Rates'!#REF!=0,"",'Unit Types - Emission Rates'!#REF!)</f>
        <v>#REF!</v>
      </c>
      <c r="C3929" s="269" t="e">
        <f>IF('Unit Types - Emission Rates'!#REF!=0,"",'Unit Types - Emission Rates'!#REF!)</f>
        <v>#REF!</v>
      </c>
      <c r="D3929" s="269" t="e">
        <f>IF('Unit Types - Emission Rates'!#REF!=0,"",'Unit Types - Emission Rates'!#REF!)</f>
        <v>#REF!</v>
      </c>
      <c r="E3929" s="269" t="e">
        <f>IF('Unit Types - Emission Rates'!#REF!="","",'Unit Types - Emission Rates'!#REF!)</f>
        <v>#REF!</v>
      </c>
      <c r="F3929" s="269" t="e">
        <f>IF('Unit Types - Emission Rates'!#REF!="","",'Unit Types - Emission Rates'!#REF!)</f>
        <v>#REF!</v>
      </c>
      <c r="G3929" s="261"/>
      <c r="H3929" s="262"/>
      <c r="I3929" s="259"/>
    </row>
    <row r="3930" spans="1:9" x14ac:dyDescent="0.2">
      <c r="A3930" s="265" t="s">
        <v>433</v>
      </c>
      <c r="B3930" s="269" t="e">
        <f>IF('Unit Types - Emission Rates'!#REF!=0,"",'Unit Types - Emission Rates'!#REF!)</f>
        <v>#REF!</v>
      </c>
      <c r="C3930" s="269" t="e">
        <f>IF('Unit Types - Emission Rates'!#REF!=0,"",'Unit Types - Emission Rates'!#REF!)</f>
        <v>#REF!</v>
      </c>
      <c r="D3930" s="269" t="e">
        <f>IF('Unit Types - Emission Rates'!#REF!=0,"",'Unit Types - Emission Rates'!#REF!)</f>
        <v>#REF!</v>
      </c>
      <c r="E3930" s="269" t="e">
        <f>IF('Unit Types - Emission Rates'!#REF!="","",'Unit Types - Emission Rates'!#REF!)</f>
        <v>#REF!</v>
      </c>
      <c r="F3930" s="269" t="e">
        <f>IF('Unit Types - Emission Rates'!#REF!="","",'Unit Types - Emission Rates'!#REF!)</f>
        <v>#REF!</v>
      </c>
      <c r="G3930" s="261"/>
      <c r="H3930" s="262"/>
      <c r="I3930" s="259"/>
    </row>
    <row r="3931" spans="1:9" x14ac:dyDescent="0.2">
      <c r="A3931" s="265" t="s">
        <v>433</v>
      </c>
      <c r="B3931" s="269" t="e">
        <f>IF('Unit Types - Emission Rates'!#REF!=0,"",'Unit Types - Emission Rates'!#REF!)</f>
        <v>#REF!</v>
      </c>
      <c r="C3931" s="269" t="e">
        <f>IF('Unit Types - Emission Rates'!#REF!=0,"",'Unit Types - Emission Rates'!#REF!)</f>
        <v>#REF!</v>
      </c>
      <c r="D3931" s="269" t="e">
        <f>IF('Unit Types - Emission Rates'!#REF!=0,"",'Unit Types - Emission Rates'!#REF!)</f>
        <v>#REF!</v>
      </c>
      <c r="E3931" s="269" t="e">
        <f>IF('Unit Types - Emission Rates'!#REF!="","",'Unit Types - Emission Rates'!#REF!)</f>
        <v>#REF!</v>
      </c>
      <c r="F3931" s="269" t="e">
        <f>IF('Unit Types - Emission Rates'!#REF!="","",'Unit Types - Emission Rates'!#REF!)</f>
        <v>#REF!</v>
      </c>
      <c r="G3931" s="261"/>
      <c r="H3931" s="262"/>
      <c r="I3931" s="259"/>
    </row>
    <row r="3932" spans="1:9" x14ac:dyDescent="0.2">
      <c r="A3932" s="265" t="s">
        <v>433</v>
      </c>
      <c r="B3932" s="269" t="e">
        <f>IF('Unit Types - Emission Rates'!#REF!=0,"",'Unit Types - Emission Rates'!#REF!)</f>
        <v>#REF!</v>
      </c>
      <c r="C3932" s="269" t="e">
        <f>IF('Unit Types - Emission Rates'!#REF!=0,"",'Unit Types - Emission Rates'!#REF!)</f>
        <v>#REF!</v>
      </c>
      <c r="D3932" s="269" t="e">
        <f>IF('Unit Types - Emission Rates'!#REF!=0,"",'Unit Types - Emission Rates'!#REF!)</f>
        <v>#REF!</v>
      </c>
      <c r="E3932" s="269" t="e">
        <f>IF('Unit Types - Emission Rates'!#REF!="","",'Unit Types - Emission Rates'!#REF!)</f>
        <v>#REF!</v>
      </c>
      <c r="F3932" s="269" t="e">
        <f>IF('Unit Types - Emission Rates'!#REF!="","",'Unit Types - Emission Rates'!#REF!)</f>
        <v>#REF!</v>
      </c>
      <c r="G3932" s="261"/>
      <c r="H3932" s="262"/>
      <c r="I3932" s="259"/>
    </row>
    <row r="3933" spans="1:9" x14ac:dyDescent="0.2">
      <c r="A3933" s="265" t="s">
        <v>433</v>
      </c>
      <c r="B3933" s="269" t="e">
        <f>IF('Unit Types - Emission Rates'!#REF!=0,"",'Unit Types - Emission Rates'!#REF!)</f>
        <v>#REF!</v>
      </c>
      <c r="C3933" s="269" t="e">
        <f>IF('Unit Types - Emission Rates'!#REF!=0,"",'Unit Types - Emission Rates'!#REF!)</f>
        <v>#REF!</v>
      </c>
      <c r="D3933" s="269" t="e">
        <f>IF('Unit Types - Emission Rates'!#REF!=0,"",'Unit Types - Emission Rates'!#REF!)</f>
        <v>#REF!</v>
      </c>
      <c r="E3933" s="269" t="e">
        <f>IF('Unit Types - Emission Rates'!#REF!="","",'Unit Types - Emission Rates'!#REF!)</f>
        <v>#REF!</v>
      </c>
      <c r="F3933" s="269" t="e">
        <f>IF('Unit Types - Emission Rates'!#REF!="","",'Unit Types - Emission Rates'!#REF!)</f>
        <v>#REF!</v>
      </c>
      <c r="G3933" s="261"/>
      <c r="H3933" s="262"/>
      <c r="I3933" s="259"/>
    </row>
    <row r="3934" spans="1:9" x14ac:dyDescent="0.2">
      <c r="A3934" s="265" t="s">
        <v>433</v>
      </c>
      <c r="B3934" s="269" t="e">
        <f>IF('Unit Types - Emission Rates'!#REF!=0,"",'Unit Types - Emission Rates'!#REF!)</f>
        <v>#REF!</v>
      </c>
      <c r="C3934" s="269" t="e">
        <f>IF('Unit Types - Emission Rates'!#REF!=0,"",'Unit Types - Emission Rates'!#REF!)</f>
        <v>#REF!</v>
      </c>
      <c r="D3934" s="269" t="e">
        <f>IF('Unit Types - Emission Rates'!#REF!=0,"",'Unit Types - Emission Rates'!#REF!)</f>
        <v>#REF!</v>
      </c>
      <c r="E3934" s="269" t="e">
        <f>IF('Unit Types - Emission Rates'!#REF!="","",'Unit Types - Emission Rates'!#REF!)</f>
        <v>#REF!</v>
      </c>
      <c r="F3934" s="269" t="e">
        <f>IF('Unit Types - Emission Rates'!#REF!="","",'Unit Types - Emission Rates'!#REF!)</f>
        <v>#REF!</v>
      </c>
      <c r="G3934" s="261"/>
      <c r="H3934" s="262"/>
      <c r="I3934" s="259"/>
    </row>
    <row r="3935" spans="1:9" x14ac:dyDescent="0.2">
      <c r="A3935" s="265" t="s">
        <v>433</v>
      </c>
      <c r="B3935" s="269" t="e">
        <f>IF('Unit Types - Emission Rates'!#REF!=0,"",'Unit Types - Emission Rates'!#REF!)</f>
        <v>#REF!</v>
      </c>
      <c r="C3935" s="269" t="e">
        <f>IF('Unit Types - Emission Rates'!#REF!=0,"",'Unit Types - Emission Rates'!#REF!)</f>
        <v>#REF!</v>
      </c>
      <c r="D3935" s="269" t="e">
        <f>IF('Unit Types - Emission Rates'!#REF!=0,"",'Unit Types - Emission Rates'!#REF!)</f>
        <v>#REF!</v>
      </c>
      <c r="E3935" s="269" t="e">
        <f>IF('Unit Types - Emission Rates'!#REF!="","",'Unit Types - Emission Rates'!#REF!)</f>
        <v>#REF!</v>
      </c>
      <c r="F3935" s="269" t="e">
        <f>IF('Unit Types - Emission Rates'!#REF!="","",'Unit Types - Emission Rates'!#REF!)</f>
        <v>#REF!</v>
      </c>
      <c r="G3935" s="261"/>
      <c r="H3935" s="262"/>
      <c r="I3935" s="259"/>
    </row>
    <row r="3936" spans="1:9" x14ac:dyDescent="0.2">
      <c r="A3936" s="265" t="s">
        <v>433</v>
      </c>
      <c r="B3936" s="269" t="e">
        <f>IF('Unit Types - Emission Rates'!#REF!=0,"",'Unit Types - Emission Rates'!#REF!)</f>
        <v>#REF!</v>
      </c>
      <c r="C3936" s="269" t="e">
        <f>IF('Unit Types - Emission Rates'!#REF!=0,"",'Unit Types - Emission Rates'!#REF!)</f>
        <v>#REF!</v>
      </c>
      <c r="D3936" s="269" t="e">
        <f>IF('Unit Types - Emission Rates'!#REF!=0,"",'Unit Types - Emission Rates'!#REF!)</f>
        <v>#REF!</v>
      </c>
      <c r="E3936" s="269" t="e">
        <f>IF('Unit Types - Emission Rates'!#REF!="","",'Unit Types - Emission Rates'!#REF!)</f>
        <v>#REF!</v>
      </c>
      <c r="F3936" s="269" t="e">
        <f>IF('Unit Types - Emission Rates'!#REF!="","",'Unit Types - Emission Rates'!#REF!)</f>
        <v>#REF!</v>
      </c>
      <c r="G3936" s="261"/>
      <c r="H3936" s="262"/>
      <c r="I3936" s="259"/>
    </row>
    <row r="3937" spans="1:9" x14ac:dyDescent="0.2">
      <c r="A3937" s="265" t="s">
        <v>433</v>
      </c>
      <c r="B3937" s="269" t="e">
        <f>IF('Unit Types - Emission Rates'!#REF!=0,"",'Unit Types - Emission Rates'!#REF!)</f>
        <v>#REF!</v>
      </c>
      <c r="C3937" s="269" t="e">
        <f>IF('Unit Types - Emission Rates'!#REF!=0,"",'Unit Types - Emission Rates'!#REF!)</f>
        <v>#REF!</v>
      </c>
      <c r="D3937" s="269" t="e">
        <f>IF('Unit Types - Emission Rates'!#REF!=0,"",'Unit Types - Emission Rates'!#REF!)</f>
        <v>#REF!</v>
      </c>
      <c r="E3937" s="269" t="e">
        <f>IF('Unit Types - Emission Rates'!#REF!="","",'Unit Types - Emission Rates'!#REF!)</f>
        <v>#REF!</v>
      </c>
      <c r="F3937" s="269" t="e">
        <f>IF('Unit Types - Emission Rates'!#REF!="","",'Unit Types - Emission Rates'!#REF!)</f>
        <v>#REF!</v>
      </c>
      <c r="G3937" s="261"/>
      <c r="H3937" s="262"/>
      <c r="I3937" s="259"/>
    </row>
    <row r="3938" spans="1:9" x14ac:dyDescent="0.2">
      <c r="A3938" s="265" t="s">
        <v>433</v>
      </c>
      <c r="B3938" s="269" t="e">
        <f>IF('Unit Types - Emission Rates'!#REF!=0,"",'Unit Types - Emission Rates'!#REF!)</f>
        <v>#REF!</v>
      </c>
      <c r="C3938" s="269" t="e">
        <f>IF('Unit Types - Emission Rates'!#REF!=0,"",'Unit Types - Emission Rates'!#REF!)</f>
        <v>#REF!</v>
      </c>
      <c r="D3938" s="269" t="e">
        <f>IF('Unit Types - Emission Rates'!#REF!=0,"",'Unit Types - Emission Rates'!#REF!)</f>
        <v>#REF!</v>
      </c>
      <c r="E3938" s="269" t="e">
        <f>IF('Unit Types - Emission Rates'!#REF!="","",'Unit Types - Emission Rates'!#REF!)</f>
        <v>#REF!</v>
      </c>
      <c r="F3938" s="269" t="e">
        <f>IF('Unit Types - Emission Rates'!#REF!="","",'Unit Types - Emission Rates'!#REF!)</f>
        <v>#REF!</v>
      </c>
      <c r="G3938" s="261"/>
      <c r="H3938" s="262"/>
      <c r="I3938" s="259"/>
    </row>
    <row r="3939" spans="1:9" x14ac:dyDescent="0.2">
      <c r="A3939" s="265" t="s">
        <v>433</v>
      </c>
      <c r="B3939" s="269" t="e">
        <f>IF('Unit Types - Emission Rates'!#REF!=0,"",'Unit Types - Emission Rates'!#REF!)</f>
        <v>#REF!</v>
      </c>
      <c r="C3939" s="269" t="e">
        <f>IF('Unit Types - Emission Rates'!#REF!=0,"",'Unit Types - Emission Rates'!#REF!)</f>
        <v>#REF!</v>
      </c>
      <c r="D3939" s="269" t="e">
        <f>IF('Unit Types - Emission Rates'!#REF!=0,"",'Unit Types - Emission Rates'!#REF!)</f>
        <v>#REF!</v>
      </c>
      <c r="E3939" s="269" t="e">
        <f>IF('Unit Types - Emission Rates'!#REF!="","",'Unit Types - Emission Rates'!#REF!)</f>
        <v>#REF!</v>
      </c>
      <c r="F3939" s="269" t="e">
        <f>IF('Unit Types - Emission Rates'!#REF!="","",'Unit Types - Emission Rates'!#REF!)</f>
        <v>#REF!</v>
      </c>
      <c r="G3939" s="261"/>
      <c r="H3939" s="262"/>
      <c r="I3939" s="259"/>
    </row>
    <row r="3940" spans="1:9" x14ac:dyDescent="0.2">
      <c r="A3940" s="265" t="s">
        <v>433</v>
      </c>
      <c r="B3940" s="269" t="e">
        <f>IF('Unit Types - Emission Rates'!#REF!=0,"",'Unit Types - Emission Rates'!#REF!)</f>
        <v>#REF!</v>
      </c>
      <c r="C3940" s="269" t="e">
        <f>IF('Unit Types - Emission Rates'!#REF!=0,"",'Unit Types - Emission Rates'!#REF!)</f>
        <v>#REF!</v>
      </c>
      <c r="D3940" s="269" t="e">
        <f>IF('Unit Types - Emission Rates'!#REF!=0,"",'Unit Types - Emission Rates'!#REF!)</f>
        <v>#REF!</v>
      </c>
      <c r="E3940" s="269" t="e">
        <f>IF('Unit Types - Emission Rates'!#REF!="","",'Unit Types - Emission Rates'!#REF!)</f>
        <v>#REF!</v>
      </c>
      <c r="F3940" s="269" t="e">
        <f>IF('Unit Types - Emission Rates'!#REF!="","",'Unit Types - Emission Rates'!#REF!)</f>
        <v>#REF!</v>
      </c>
      <c r="G3940" s="261"/>
      <c r="H3940" s="262"/>
      <c r="I3940" s="259"/>
    </row>
    <row r="3941" spans="1:9" x14ac:dyDescent="0.2">
      <c r="A3941" s="265" t="s">
        <v>433</v>
      </c>
      <c r="B3941" s="269" t="e">
        <f>IF('Unit Types - Emission Rates'!#REF!=0,"",'Unit Types - Emission Rates'!#REF!)</f>
        <v>#REF!</v>
      </c>
      <c r="C3941" s="269" t="e">
        <f>IF('Unit Types - Emission Rates'!#REF!=0,"",'Unit Types - Emission Rates'!#REF!)</f>
        <v>#REF!</v>
      </c>
      <c r="D3941" s="269" t="e">
        <f>IF('Unit Types - Emission Rates'!#REF!=0,"",'Unit Types - Emission Rates'!#REF!)</f>
        <v>#REF!</v>
      </c>
      <c r="E3941" s="269" t="e">
        <f>IF('Unit Types - Emission Rates'!#REF!="","",'Unit Types - Emission Rates'!#REF!)</f>
        <v>#REF!</v>
      </c>
      <c r="F3941" s="269" t="e">
        <f>IF('Unit Types - Emission Rates'!#REF!="","",'Unit Types - Emission Rates'!#REF!)</f>
        <v>#REF!</v>
      </c>
      <c r="G3941" s="261"/>
      <c r="H3941" s="262"/>
      <c r="I3941" s="259"/>
    </row>
    <row r="3942" spans="1:9" x14ac:dyDescent="0.2">
      <c r="A3942" s="265" t="s">
        <v>433</v>
      </c>
      <c r="B3942" s="269" t="e">
        <f>IF('Unit Types - Emission Rates'!#REF!=0,"",'Unit Types - Emission Rates'!#REF!)</f>
        <v>#REF!</v>
      </c>
      <c r="C3942" s="269" t="e">
        <f>IF('Unit Types - Emission Rates'!#REF!=0,"",'Unit Types - Emission Rates'!#REF!)</f>
        <v>#REF!</v>
      </c>
      <c r="D3942" s="269" t="e">
        <f>IF('Unit Types - Emission Rates'!#REF!=0,"",'Unit Types - Emission Rates'!#REF!)</f>
        <v>#REF!</v>
      </c>
      <c r="E3942" s="269" t="e">
        <f>IF('Unit Types - Emission Rates'!#REF!="","",'Unit Types - Emission Rates'!#REF!)</f>
        <v>#REF!</v>
      </c>
      <c r="F3942" s="269" t="e">
        <f>IF('Unit Types - Emission Rates'!#REF!="","",'Unit Types - Emission Rates'!#REF!)</f>
        <v>#REF!</v>
      </c>
      <c r="G3942" s="261"/>
      <c r="H3942" s="262"/>
      <c r="I3942" s="259"/>
    </row>
    <row r="3943" spans="1:9" x14ac:dyDescent="0.2">
      <c r="A3943" s="265" t="s">
        <v>433</v>
      </c>
      <c r="B3943" s="269" t="e">
        <f>IF('Unit Types - Emission Rates'!#REF!=0,"",'Unit Types - Emission Rates'!#REF!)</f>
        <v>#REF!</v>
      </c>
      <c r="C3943" s="269" t="e">
        <f>IF('Unit Types - Emission Rates'!#REF!=0,"",'Unit Types - Emission Rates'!#REF!)</f>
        <v>#REF!</v>
      </c>
      <c r="D3943" s="269" t="e">
        <f>IF('Unit Types - Emission Rates'!#REF!=0,"",'Unit Types - Emission Rates'!#REF!)</f>
        <v>#REF!</v>
      </c>
      <c r="E3943" s="269" t="e">
        <f>IF('Unit Types - Emission Rates'!#REF!="","",'Unit Types - Emission Rates'!#REF!)</f>
        <v>#REF!</v>
      </c>
      <c r="F3943" s="269" t="e">
        <f>IF('Unit Types - Emission Rates'!#REF!="","",'Unit Types - Emission Rates'!#REF!)</f>
        <v>#REF!</v>
      </c>
      <c r="G3943" s="261"/>
      <c r="H3943" s="262"/>
      <c r="I3943" s="259"/>
    </row>
    <row r="3944" spans="1:9" x14ac:dyDescent="0.2">
      <c r="A3944" s="265" t="s">
        <v>433</v>
      </c>
      <c r="B3944" s="269" t="e">
        <f>IF('Unit Types - Emission Rates'!#REF!=0,"",'Unit Types - Emission Rates'!#REF!)</f>
        <v>#REF!</v>
      </c>
      <c r="C3944" s="269" t="e">
        <f>IF('Unit Types - Emission Rates'!#REF!=0,"",'Unit Types - Emission Rates'!#REF!)</f>
        <v>#REF!</v>
      </c>
      <c r="D3944" s="269" t="e">
        <f>IF('Unit Types - Emission Rates'!#REF!=0,"",'Unit Types - Emission Rates'!#REF!)</f>
        <v>#REF!</v>
      </c>
      <c r="E3944" s="269" t="e">
        <f>IF('Unit Types - Emission Rates'!#REF!="","",'Unit Types - Emission Rates'!#REF!)</f>
        <v>#REF!</v>
      </c>
      <c r="F3944" s="269" t="e">
        <f>IF('Unit Types - Emission Rates'!#REF!="","",'Unit Types - Emission Rates'!#REF!)</f>
        <v>#REF!</v>
      </c>
      <c r="G3944" s="261"/>
      <c r="H3944" s="262"/>
      <c r="I3944" s="259"/>
    </row>
    <row r="3945" spans="1:9" x14ac:dyDescent="0.2">
      <c r="A3945" s="265" t="s">
        <v>433</v>
      </c>
      <c r="B3945" s="269" t="e">
        <f>IF('Unit Types - Emission Rates'!#REF!=0,"",'Unit Types - Emission Rates'!#REF!)</f>
        <v>#REF!</v>
      </c>
      <c r="C3945" s="269" t="e">
        <f>IF('Unit Types - Emission Rates'!#REF!=0,"",'Unit Types - Emission Rates'!#REF!)</f>
        <v>#REF!</v>
      </c>
      <c r="D3945" s="269" t="e">
        <f>IF('Unit Types - Emission Rates'!#REF!=0,"",'Unit Types - Emission Rates'!#REF!)</f>
        <v>#REF!</v>
      </c>
      <c r="E3945" s="269" t="e">
        <f>IF('Unit Types - Emission Rates'!#REF!="","",'Unit Types - Emission Rates'!#REF!)</f>
        <v>#REF!</v>
      </c>
      <c r="F3945" s="269" t="e">
        <f>IF('Unit Types - Emission Rates'!#REF!="","",'Unit Types - Emission Rates'!#REF!)</f>
        <v>#REF!</v>
      </c>
      <c r="G3945" s="261"/>
      <c r="H3945" s="262"/>
      <c r="I3945" s="259"/>
    </row>
    <row r="3946" spans="1:9" x14ac:dyDescent="0.2">
      <c r="A3946" s="265" t="s">
        <v>433</v>
      </c>
      <c r="B3946" s="269" t="e">
        <f>IF('Unit Types - Emission Rates'!#REF!=0,"",'Unit Types - Emission Rates'!#REF!)</f>
        <v>#REF!</v>
      </c>
      <c r="C3946" s="269" t="e">
        <f>IF('Unit Types - Emission Rates'!#REF!=0,"",'Unit Types - Emission Rates'!#REF!)</f>
        <v>#REF!</v>
      </c>
      <c r="D3946" s="269" t="e">
        <f>IF('Unit Types - Emission Rates'!#REF!=0,"",'Unit Types - Emission Rates'!#REF!)</f>
        <v>#REF!</v>
      </c>
      <c r="E3946" s="269" t="e">
        <f>IF('Unit Types - Emission Rates'!#REF!="","",'Unit Types - Emission Rates'!#REF!)</f>
        <v>#REF!</v>
      </c>
      <c r="F3946" s="269" t="e">
        <f>IF('Unit Types - Emission Rates'!#REF!="","",'Unit Types - Emission Rates'!#REF!)</f>
        <v>#REF!</v>
      </c>
      <c r="G3946" s="261"/>
      <c r="H3946" s="262"/>
      <c r="I3946" s="259"/>
    </row>
    <row r="3947" spans="1:9" x14ac:dyDescent="0.2">
      <c r="A3947" s="265" t="s">
        <v>433</v>
      </c>
      <c r="B3947" s="269" t="e">
        <f>IF('Unit Types - Emission Rates'!#REF!=0,"",'Unit Types - Emission Rates'!#REF!)</f>
        <v>#REF!</v>
      </c>
      <c r="C3947" s="269" t="e">
        <f>IF('Unit Types - Emission Rates'!#REF!=0,"",'Unit Types - Emission Rates'!#REF!)</f>
        <v>#REF!</v>
      </c>
      <c r="D3947" s="269" t="e">
        <f>IF('Unit Types - Emission Rates'!#REF!=0,"",'Unit Types - Emission Rates'!#REF!)</f>
        <v>#REF!</v>
      </c>
      <c r="E3947" s="269" t="e">
        <f>IF('Unit Types - Emission Rates'!#REF!="","",'Unit Types - Emission Rates'!#REF!)</f>
        <v>#REF!</v>
      </c>
      <c r="F3947" s="269" t="e">
        <f>IF('Unit Types - Emission Rates'!#REF!="","",'Unit Types - Emission Rates'!#REF!)</f>
        <v>#REF!</v>
      </c>
      <c r="G3947" s="261"/>
      <c r="H3947" s="262"/>
      <c r="I3947" s="259"/>
    </row>
    <row r="3948" spans="1:9" x14ac:dyDescent="0.2">
      <c r="A3948" s="265" t="s">
        <v>433</v>
      </c>
      <c r="B3948" s="269" t="e">
        <f>IF('Unit Types - Emission Rates'!#REF!=0,"",'Unit Types - Emission Rates'!#REF!)</f>
        <v>#REF!</v>
      </c>
      <c r="C3948" s="269" t="e">
        <f>IF('Unit Types - Emission Rates'!#REF!=0,"",'Unit Types - Emission Rates'!#REF!)</f>
        <v>#REF!</v>
      </c>
      <c r="D3948" s="269" t="e">
        <f>IF('Unit Types - Emission Rates'!#REF!=0,"",'Unit Types - Emission Rates'!#REF!)</f>
        <v>#REF!</v>
      </c>
      <c r="E3948" s="269" t="e">
        <f>IF('Unit Types - Emission Rates'!#REF!="","",'Unit Types - Emission Rates'!#REF!)</f>
        <v>#REF!</v>
      </c>
      <c r="F3948" s="269" t="e">
        <f>IF('Unit Types - Emission Rates'!#REF!="","",'Unit Types - Emission Rates'!#REF!)</f>
        <v>#REF!</v>
      </c>
      <c r="G3948" s="261"/>
      <c r="H3948" s="262"/>
      <c r="I3948" s="259"/>
    </row>
    <row r="3949" spans="1:9" x14ac:dyDescent="0.2">
      <c r="A3949" s="265" t="s">
        <v>433</v>
      </c>
      <c r="B3949" s="269" t="e">
        <f>IF('Unit Types - Emission Rates'!#REF!=0,"",'Unit Types - Emission Rates'!#REF!)</f>
        <v>#REF!</v>
      </c>
      <c r="C3949" s="269" t="e">
        <f>IF('Unit Types - Emission Rates'!#REF!=0,"",'Unit Types - Emission Rates'!#REF!)</f>
        <v>#REF!</v>
      </c>
      <c r="D3949" s="269" t="e">
        <f>IF('Unit Types - Emission Rates'!#REF!=0,"",'Unit Types - Emission Rates'!#REF!)</f>
        <v>#REF!</v>
      </c>
      <c r="E3949" s="269" t="e">
        <f>IF('Unit Types - Emission Rates'!#REF!="","",'Unit Types - Emission Rates'!#REF!)</f>
        <v>#REF!</v>
      </c>
      <c r="F3949" s="269" t="e">
        <f>IF('Unit Types - Emission Rates'!#REF!="","",'Unit Types - Emission Rates'!#REF!)</f>
        <v>#REF!</v>
      </c>
      <c r="G3949" s="261"/>
      <c r="H3949" s="262"/>
      <c r="I3949" s="259"/>
    </row>
    <row r="3950" spans="1:9" x14ac:dyDescent="0.2">
      <c r="A3950" s="265" t="s">
        <v>433</v>
      </c>
      <c r="B3950" s="269" t="e">
        <f>IF('Unit Types - Emission Rates'!#REF!=0,"",'Unit Types - Emission Rates'!#REF!)</f>
        <v>#REF!</v>
      </c>
      <c r="C3950" s="269" t="e">
        <f>IF('Unit Types - Emission Rates'!#REF!=0,"",'Unit Types - Emission Rates'!#REF!)</f>
        <v>#REF!</v>
      </c>
      <c r="D3950" s="269" t="e">
        <f>IF('Unit Types - Emission Rates'!#REF!=0,"",'Unit Types - Emission Rates'!#REF!)</f>
        <v>#REF!</v>
      </c>
      <c r="E3950" s="269" t="e">
        <f>IF('Unit Types - Emission Rates'!#REF!="","",'Unit Types - Emission Rates'!#REF!)</f>
        <v>#REF!</v>
      </c>
      <c r="F3950" s="269" t="e">
        <f>IF('Unit Types - Emission Rates'!#REF!="","",'Unit Types - Emission Rates'!#REF!)</f>
        <v>#REF!</v>
      </c>
      <c r="G3950" s="261"/>
      <c r="H3950" s="262"/>
      <c r="I3950" s="259"/>
    </row>
    <row r="3951" spans="1:9" x14ac:dyDescent="0.2">
      <c r="A3951" s="265" t="s">
        <v>433</v>
      </c>
      <c r="B3951" s="269" t="e">
        <f>IF('Unit Types - Emission Rates'!#REF!=0,"",'Unit Types - Emission Rates'!#REF!)</f>
        <v>#REF!</v>
      </c>
      <c r="C3951" s="269" t="e">
        <f>IF('Unit Types - Emission Rates'!#REF!=0,"",'Unit Types - Emission Rates'!#REF!)</f>
        <v>#REF!</v>
      </c>
      <c r="D3951" s="269" t="e">
        <f>IF('Unit Types - Emission Rates'!#REF!=0,"",'Unit Types - Emission Rates'!#REF!)</f>
        <v>#REF!</v>
      </c>
      <c r="E3951" s="269" t="e">
        <f>IF('Unit Types - Emission Rates'!#REF!="","",'Unit Types - Emission Rates'!#REF!)</f>
        <v>#REF!</v>
      </c>
      <c r="F3951" s="269" t="e">
        <f>IF('Unit Types - Emission Rates'!#REF!="","",'Unit Types - Emission Rates'!#REF!)</f>
        <v>#REF!</v>
      </c>
      <c r="G3951" s="261"/>
      <c r="H3951" s="262"/>
      <c r="I3951" s="259"/>
    </row>
    <row r="3952" spans="1:9" x14ac:dyDescent="0.2">
      <c r="A3952" s="265" t="s">
        <v>433</v>
      </c>
      <c r="B3952" s="269" t="e">
        <f>IF('Unit Types - Emission Rates'!#REF!=0,"",'Unit Types - Emission Rates'!#REF!)</f>
        <v>#REF!</v>
      </c>
      <c r="C3952" s="269" t="e">
        <f>IF('Unit Types - Emission Rates'!#REF!=0,"",'Unit Types - Emission Rates'!#REF!)</f>
        <v>#REF!</v>
      </c>
      <c r="D3952" s="269" t="e">
        <f>IF('Unit Types - Emission Rates'!#REF!=0,"",'Unit Types - Emission Rates'!#REF!)</f>
        <v>#REF!</v>
      </c>
      <c r="E3952" s="269" t="e">
        <f>IF('Unit Types - Emission Rates'!#REF!="","",'Unit Types - Emission Rates'!#REF!)</f>
        <v>#REF!</v>
      </c>
      <c r="F3952" s="269" t="e">
        <f>IF('Unit Types - Emission Rates'!#REF!="","",'Unit Types - Emission Rates'!#REF!)</f>
        <v>#REF!</v>
      </c>
      <c r="G3952" s="261"/>
      <c r="H3952" s="262"/>
      <c r="I3952" s="259"/>
    </row>
    <row r="3953" spans="1:9" x14ac:dyDescent="0.2">
      <c r="A3953" s="265" t="s">
        <v>433</v>
      </c>
      <c r="B3953" s="269" t="e">
        <f>IF('Unit Types - Emission Rates'!#REF!=0,"",'Unit Types - Emission Rates'!#REF!)</f>
        <v>#REF!</v>
      </c>
      <c r="C3953" s="269" t="e">
        <f>IF('Unit Types - Emission Rates'!#REF!=0,"",'Unit Types - Emission Rates'!#REF!)</f>
        <v>#REF!</v>
      </c>
      <c r="D3953" s="269" t="e">
        <f>IF('Unit Types - Emission Rates'!#REF!=0,"",'Unit Types - Emission Rates'!#REF!)</f>
        <v>#REF!</v>
      </c>
      <c r="E3953" s="269" t="e">
        <f>IF('Unit Types - Emission Rates'!#REF!="","",'Unit Types - Emission Rates'!#REF!)</f>
        <v>#REF!</v>
      </c>
      <c r="F3953" s="269" t="e">
        <f>IF('Unit Types - Emission Rates'!#REF!="","",'Unit Types - Emission Rates'!#REF!)</f>
        <v>#REF!</v>
      </c>
      <c r="G3953" s="261"/>
      <c r="H3953" s="262"/>
      <c r="I3953" s="259"/>
    </row>
    <row r="3954" spans="1:9" x14ac:dyDescent="0.2">
      <c r="A3954" s="265" t="s">
        <v>433</v>
      </c>
      <c r="B3954" s="269" t="e">
        <f>IF('Unit Types - Emission Rates'!#REF!=0,"",'Unit Types - Emission Rates'!#REF!)</f>
        <v>#REF!</v>
      </c>
      <c r="C3954" s="269" t="e">
        <f>IF('Unit Types - Emission Rates'!#REF!=0,"",'Unit Types - Emission Rates'!#REF!)</f>
        <v>#REF!</v>
      </c>
      <c r="D3954" s="269" t="e">
        <f>IF('Unit Types - Emission Rates'!#REF!=0,"",'Unit Types - Emission Rates'!#REF!)</f>
        <v>#REF!</v>
      </c>
      <c r="E3954" s="269" t="e">
        <f>IF('Unit Types - Emission Rates'!#REF!="","",'Unit Types - Emission Rates'!#REF!)</f>
        <v>#REF!</v>
      </c>
      <c r="F3954" s="269" t="e">
        <f>IF('Unit Types - Emission Rates'!#REF!="","",'Unit Types - Emission Rates'!#REF!)</f>
        <v>#REF!</v>
      </c>
      <c r="G3954" s="261"/>
      <c r="H3954" s="262"/>
      <c r="I3954" s="259"/>
    </row>
    <row r="3955" spans="1:9" x14ac:dyDescent="0.2">
      <c r="A3955" s="265" t="s">
        <v>433</v>
      </c>
      <c r="B3955" s="269" t="e">
        <f>IF('Unit Types - Emission Rates'!#REF!=0,"",'Unit Types - Emission Rates'!#REF!)</f>
        <v>#REF!</v>
      </c>
      <c r="C3955" s="269" t="e">
        <f>IF('Unit Types - Emission Rates'!#REF!=0,"",'Unit Types - Emission Rates'!#REF!)</f>
        <v>#REF!</v>
      </c>
      <c r="D3955" s="269" t="e">
        <f>IF('Unit Types - Emission Rates'!#REF!=0,"",'Unit Types - Emission Rates'!#REF!)</f>
        <v>#REF!</v>
      </c>
      <c r="E3955" s="269" t="e">
        <f>IF('Unit Types - Emission Rates'!#REF!="","",'Unit Types - Emission Rates'!#REF!)</f>
        <v>#REF!</v>
      </c>
      <c r="F3955" s="269" t="e">
        <f>IF('Unit Types - Emission Rates'!#REF!="","",'Unit Types - Emission Rates'!#REF!)</f>
        <v>#REF!</v>
      </c>
      <c r="G3955" s="261"/>
      <c r="H3955" s="262"/>
      <c r="I3955" s="259"/>
    </row>
    <row r="3956" spans="1:9" x14ac:dyDescent="0.2">
      <c r="A3956" s="265" t="s">
        <v>433</v>
      </c>
      <c r="B3956" s="269" t="e">
        <f>IF('Unit Types - Emission Rates'!#REF!=0,"",'Unit Types - Emission Rates'!#REF!)</f>
        <v>#REF!</v>
      </c>
      <c r="C3956" s="269" t="e">
        <f>IF('Unit Types - Emission Rates'!#REF!=0,"",'Unit Types - Emission Rates'!#REF!)</f>
        <v>#REF!</v>
      </c>
      <c r="D3956" s="269" t="e">
        <f>IF('Unit Types - Emission Rates'!#REF!=0,"",'Unit Types - Emission Rates'!#REF!)</f>
        <v>#REF!</v>
      </c>
      <c r="E3956" s="269" t="e">
        <f>IF('Unit Types - Emission Rates'!#REF!="","",'Unit Types - Emission Rates'!#REF!)</f>
        <v>#REF!</v>
      </c>
      <c r="F3956" s="269" t="e">
        <f>IF('Unit Types - Emission Rates'!#REF!="","",'Unit Types - Emission Rates'!#REF!)</f>
        <v>#REF!</v>
      </c>
      <c r="G3956" s="261"/>
      <c r="H3956" s="262"/>
      <c r="I3956" s="259"/>
    </row>
    <row r="3957" spans="1:9" x14ac:dyDescent="0.2">
      <c r="A3957" s="265" t="s">
        <v>433</v>
      </c>
      <c r="B3957" s="269" t="e">
        <f>IF('Unit Types - Emission Rates'!#REF!=0,"",'Unit Types - Emission Rates'!#REF!)</f>
        <v>#REF!</v>
      </c>
      <c r="C3957" s="269" t="e">
        <f>IF('Unit Types - Emission Rates'!#REF!=0,"",'Unit Types - Emission Rates'!#REF!)</f>
        <v>#REF!</v>
      </c>
      <c r="D3957" s="269" t="e">
        <f>IF('Unit Types - Emission Rates'!#REF!=0,"",'Unit Types - Emission Rates'!#REF!)</f>
        <v>#REF!</v>
      </c>
      <c r="E3957" s="269" t="e">
        <f>IF('Unit Types - Emission Rates'!#REF!="","",'Unit Types - Emission Rates'!#REF!)</f>
        <v>#REF!</v>
      </c>
      <c r="F3957" s="269" t="e">
        <f>IF('Unit Types - Emission Rates'!#REF!="","",'Unit Types - Emission Rates'!#REF!)</f>
        <v>#REF!</v>
      </c>
      <c r="G3957" s="261"/>
      <c r="H3957" s="262"/>
      <c r="I3957" s="259"/>
    </row>
    <row r="3958" spans="1:9" x14ac:dyDescent="0.2">
      <c r="A3958" s="265" t="s">
        <v>433</v>
      </c>
      <c r="B3958" s="269" t="e">
        <f>IF('Unit Types - Emission Rates'!#REF!=0,"",'Unit Types - Emission Rates'!#REF!)</f>
        <v>#REF!</v>
      </c>
      <c r="C3958" s="269" t="e">
        <f>IF('Unit Types - Emission Rates'!#REF!=0,"",'Unit Types - Emission Rates'!#REF!)</f>
        <v>#REF!</v>
      </c>
      <c r="D3958" s="269" t="e">
        <f>IF('Unit Types - Emission Rates'!#REF!=0,"",'Unit Types - Emission Rates'!#REF!)</f>
        <v>#REF!</v>
      </c>
      <c r="E3958" s="269" t="e">
        <f>IF('Unit Types - Emission Rates'!#REF!="","",'Unit Types - Emission Rates'!#REF!)</f>
        <v>#REF!</v>
      </c>
      <c r="F3958" s="269" t="e">
        <f>IF('Unit Types - Emission Rates'!#REF!="","",'Unit Types - Emission Rates'!#REF!)</f>
        <v>#REF!</v>
      </c>
      <c r="G3958" s="261"/>
      <c r="H3958" s="262"/>
      <c r="I3958" s="259"/>
    </row>
    <row r="3959" spans="1:9" x14ac:dyDescent="0.2">
      <c r="A3959" s="265" t="s">
        <v>433</v>
      </c>
      <c r="B3959" s="269" t="e">
        <f>IF('Unit Types - Emission Rates'!#REF!=0,"",'Unit Types - Emission Rates'!#REF!)</f>
        <v>#REF!</v>
      </c>
      <c r="C3959" s="269" t="e">
        <f>IF('Unit Types - Emission Rates'!#REF!=0,"",'Unit Types - Emission Rates'!#REF!)</f>
        <v>#REF!</v>
      </c>
      <c r="D3959" s="269" t="e">
        <f>IF('Unit Types - Emission Rates'!#REF!=0,"",'Unit Types - Emission Rates'!#REF!)</f>
        <v>#REF!</v>
      </c>
      <c r="E3959" s="269" t="e">
        <f>IF('Unit Types - Emission Rates'!#REF!="","",'Unit Types - Emission Rates'!#REF!)</f>
        <v>#REF!</v>
      </c>
      <c r="F3959" s="269" t="e">
        <f>IF('Unit Types - Emission Rates'!#REF!="","",'Unit Types - Emission Rates'!#REF!)</f>
        <v>#REF!</v>
      </c>
      <c r="G3959" s="261"/>
      <c r="H3959" s="262"/>
      <c r="I3959" s="259"/>
    </row>
    <row r="3960" spans="1:9" x14ac:dyDescent="0.2">
      <c r="A3960" s="265" t="s">
        <v>433</v>
      </c>
      <c r="B3960" s="269" t="e">
        <f>IF('Unit Types - Emission Rates'!#REF!=0,"",'Unit Types - Emission Rates'!#REF!)</f>
        <v>#REF!</v>
      </c>
      <c r="C3960" s="269" t="e">
        <f>IF('Unit Types - Emission Rates'!#REF!=0,"",'Unit Types - Emission Rates'!#REF!)</f>
        <v>#REF!</v>
      </c>
      <c r="D3960" s="269" t="e">
        <f>IF('Unit Types - Emission Rates'!#REF!=0,"",'Unit Types - Emission Rates'!#REF!)</f>
        <v>#REF!</v>
      </c>
      <c r="E3960" s="269" t="e">
        <f>IF('Unit Types - Emission Rates'!#REF!="","",'Unit Types - Emission Rates'!#REF!)</f>
        <v>#REF!</v>
      </c>
      <c r="F3960" s="269" t="e">
        <f>IF('Unit Types - Emission Rates'!#REF!="","",'Unit Types - Emission Rates'!#REF!)</f>
        <v>#REF!</v>
      </c>
      <c r="G3960" s="261"/>
      <c r="H3960" s="262"/>
      <c r="I3960" s="259"/>
    </row>
    <row r="3961" spans="1:9" x14ac:dyDescent="0.2">
      <c r="A3961" s="265" t="s">
        <v>433</v>
      </c>
      <c r="B3961" s="269" t="e">
        <f>IF('Unit Types - Emission Rates'!#REF!=0,"",'Unit Types - Emission Rates'!#REF!)</f>
        <v>#REF!</v>
      </c>
      <c r="C3961" s="269" t="e">
        <f>IF('Unit Types - Emission Rates'!#REF!=0,"",'Unit Types - Emission Rates'!#REF!)</f>
        <v>#REF!</v>
      </c>
      <c r="D3961" s="269" t="e">
        <f>IF('Unit Types - Emission Rates'!#REF!=0,"",'Unit Types - Emission Rates'!#REF!)</f>
        <v>#REF!</v>
      </c>
      <c r="E3961" s="269" t="e">
        <f>IF('Unit Types - Emission Rates'!#REF!="","",'Unit Types - Emission Rates'!#REF!)</f>
        <v>#REF!</v>
      </c>
      <c r="F3961" s="269" t="e">
        <f>IF('Unit Types - Emission Rates'!#REF!="","",'Unit Types - Emission Rates'!#REF!)</f>
        <v>#REF!</v>
      </c>
      <c r="G3961" s="261"/>
      <c r="H3961" s="262"/>
      <c r="I3961" s="259"/>
    </row>
    <row r="3962" spans="1:9" x14ac:dyDescent="0.2">
      <c r="A3962" s="265" t="s">
        <v>433</v>
      </c>
      <c r="B3962" s="269" t="e">
        <f>IF('Unit Types - Emission Rates'!#REF!=0,"",'Unit Types - Emission Rates'!#REF!)</f>
        <v>#REF!</v>
      </c>
      <c r="C3962" s="269" t="e">
        <f>IF('Unit Types - Emission Rates'!#REF!=0,"",'Unit Types - Emission Rates'!#REF!)</f>
        <v>#REF!</v>
      </c>
      <c r="D3962" s="269" t="e">
        <f>IF('Unit Types - Emission Rates'!#REF!=0,"",'Unit Types - Emission Rates'!#REF!)</f>
        <v>#REF!</v>
      </c>
      <c r="E3962" s="269" t="e">
        <f>IF('Unit Types - Emission Rates'!#REF!="","",'Unit Types - Emission Rates'!#REF!)</f>
        <v>#REF!</v>
      </c>
      <c r="F3962" s="269" t="e">
        <f>IF('Unit Types - Emission Rates'!#REF!="","",'Unit Types - Emission Rates'!#REF!)</f>
        <v>#REF!</v>
      </c>
      <c r="G3962" s="261"/>
      <c r="H3962" s="262"/>
      <c r="I3962" s="259"/>
    </row>
    <row r="3963" spans="1:9" x14ac:dyDescent="0.2">
      <c r="A3963" s="265" t="s">
        <v>433</v>
      </c>
      <c r="B3963" s="269" t="e">
        <f>IF('Unit Types - Emission Rates'!#REF!=0,"",'Unit Types - Emission Rates'!#REF!)</f>
        <v>#REF!</v>
      </c>
      <c r="C3963" s="269" t="e">
        <f>IF('Unit Types - Emission Rates'!#REF!=0,"",'Unit Types - Emission Rates'!#REF!)</f>
        <v>#REF!</v>
      </c>
      <c r="D3963" s="269" t="e">
        <f>IF('Unit Types - Emission Rates'!#REF!=0,"",'Unit Types - Emission Rates'!#REF!)</f>
        <v>#REF!</v>
      </c>
      <c r="E3963" s="269" t="e">
        <f>IF('Unit Types - Emission Rates'!#REF!="","",'Unit Types - Emission Rates'!#REF!)</f>
        <v>#REF!</v>
      </c>
      <c r="F3963" s="269" t="e">
        <f>IF('Unit Types - Emission Rates'!#REF!="","",'Unit Types - Emission Rates'!#REF!)</f>
        <v>#REF!</v>
      </c>
      <c r="G3963" s="261"/>
      <c r="H3963" s="262"/>
      <c r="I3963" s="259"/>
    </row>
    <row r="3964" spans="1:9" x14ac:dyDescent="0.2">
      <c r="A3964" s="265" t="s">
        <v>433</v>
      </c>
      <c r="B3964" s="269" t="e">
        <f>IF('Unit Types - Emission Rates'!#REF!=0,"",'Unit Types - Emission Rates'!#REF!)</f>
        <v>#REF!</v>
      </c>
      <c r="C3964" s="269" t="e">
        <f>IF('Unit Types - Emission Rates'!#REF!=0,"",'Unit Types - Emission Rates'!#REF!)</f>
        <v>#REF!</v>
      </c>
      <c r="D3964" s="269" t="e">
        <f>IF('Unit Types - Emission Rates'!#REF!=0,"",'Unit Types - Emission Rates'!#REF!)</f>
        <v>#REF!</v>
      </c>
      <c r="E3964" s="269" t="e">
        <f>IF('Unit Types - Emission Rates'!#REF!="","",'Unit Types - Emission Rates'!#REF!)</f>
        <v>#REF!</v>
      </c>
      <c r="F3964" s="269" t="e">
        <f>IF('Unit Types - Emission Rates'!#REF!="","",'Unit Types - Emission Rates'!#REF!)</f>
        <v>#REF!</v>
      </c>
      <c r="G3964" s="261"/>
      <c r="H3964" s="262"/>
      <c r="I3964" s="259"/>
    </row>
    <row r="3965" spans="1:9" x14ac:dyDescent="0.2">
      <c r="A3965" s="265" t="s">
        <v>433</v>
      </c>
      <c r="B3965" s="269" t="e">
        <f>IF('Unit Types - Emission Rates'!#REF!=0,"",'Unit Types - Emission Rates'!#REF!)</f>
        <v>#REF!</v>
      </c>
      <c r="C3965" s="269" t="e">
        <f>IF('Unit Types - Emission Rates'!#REF!=0,"",'Unit Types - Emission Rates'!#REF!)</f>
        <v>#REF!</v>
      </c>
      <c r="D3965" s="269" t="e">
        <f>IF('Unit Types - Emission Rates'!#REF!=0,"",'Unit Types - Emission Rates'!#REF!)</f>
        <v>#REF!</v>
      </c>
      <c r="E3965" s="269" t="e">
        <f>IF('Unit Types - Emission Rates'!#REF!="","",'Unit Types - Emission Rates'!#REF!)</f>
        <v>#REF!</v>
      </c>
      <c r="F3965" s="269" t="e">
        <f>IF('Unit Types - Emission Rates'!#REF!="","",'Unit Types - Emission Rates'!#REF!)</f>
        <v>#REF!</v>
      </c>
      <c r="G3965" s="261"/>
      <c r="H3965" s="262"/>
      <c r="I3965" s="259"/>
    </row>
    <row r="3966" spans="1:9" x14ac:dyDescent="0.2">
      <c r="A3966" s="265" t="s">
        <v>433</v>
      </c>
      <c r="B3966" s="269" t="e">
        <f>IF('Unit Types - Emission Rates'!#REF!=0,"",'Unit Types - Emission Rates'!#REF!)</f>
        <v>#REF!</v>
      </c>
      <c r="C3966" s="269" t="e">
        <f>IF('Unit Types - Emission Rates'!#REF!=0,"",'Unit Types - Emission Rates'!#REF!)</f>
        <v>#REF!</v>
      </c>
      <c r="D3966" s="269" t="e">
        <f>IF('Unit Types - Emission Rates'!#REF!=0,"",'Unit Types - Emission Rates'!#REF!)</f>
        <v>#REF!</v>
      </c>
      <c r="E3966" s="269" t="e">
        <f>IF('Unit Types - Emission Rates'!#REF!="","",'Unit Types - Emission Rates'!#REF!)</f>
        <v>#REF!</v>
      </c>
      <c r="F3966" s="269" t="e">
        <f>IF('Unit Types - Emission Rates'!#REF!="","",'Unit Types - Emission Rates'!#REF!)</f>
        <v>#REF!</v>
      </c>
      <c r="G3966" s="261"/>
      <c r="H3966" s="262"/>
      <c r="I3966" s="259"/>
    </row>
    <row r="3967" spans="1:9" x14ac:dyDescent="0.2">
      <c r="A3967" s="265" t="s">
        <v>433</v>
      </c>
      <c r="B3967" s="269" t="e">
        <f>IF('Unit Types - Emission Rates'!#REF!=0,"",'Unit Types - Emission Rates'!#REF!)</f>
        <v>#REF!</v>
      </c>
      <c r="C3967" s="269" t="e">
        <f>IF('Unit Types - Emission Rates'!#REF!=0,"",'Unit Types - Emission Rates'!#REF!)</f>
        <v>#REF!</v>
      </c>
      <c r="D3967" s="269" t="e">
        <f>IF('Unit Types - Emission Rates'!#REF!=0,"",'Unit Types - Emission Rates'!#REF!)</f>
        <v>#REF!</v>
      </c>
      <c r="E3967" s="269" t="e">
        <f>IF('Unit Types - Emission Rates'!#REF!="","",'Unit Types - Emission Rates'!#REF!)</f>
        <v>#REF!</v>
      </c>
      <c r="F3967" s="269" t="e">
        <f>IF('Unit Types - Emission Rates'!#REF!="","",'Unit Types - Emission Rates'!#REF!)</f>
        <v>#REF!</v>
      </c>
      <c r="G3967" s="261"/>
      <c r="H3967" s="262"/>
      <c r="I3967" s="259"/>
    </row>
    <row r="3968" spans="1:9" x14ac:dyDescent="0.2">
      <c r="A3968" s="265" t="s">
        <v>433</v>
      </c>
      <c r="B3968" s="269" t="e">
        <f>IF('Unit Types - Emission Rates'!#REF!=0,"",'Unit Types - Emission Rates'!#REF!)</f>
        <v>#REF!</v>
      </c>
      <c r="C3968" s="269" t="e">
        <f>IF('Unit Types - Emission Rates'!#REF!=0,"",'Unit Types - Emission Rates'!#REF!)</f>
        <v>#REF!</v>
      </c>
      <c r="D3968" s="269" t="e">
        <f>IF('Unit Types - Emission Rates'!#REF!=0,"",'Unit Types - Emission Rates'!#REF!)</f>
        <v>#REF!</v>
      </c>
      <c r="E3968" s="269" t="e">
        <f>IF('Unit Types - Emission Rates'!#REF!="","",'Unit Types - Emission Rates'!#REF!)</f>
        <v>#REF!</v>
      </c>
      <c r="F3968" s="269" t="e">
        <f>IF('Unit Types - Emission Rates'!#REF!="","",'Unit Types - Emission Rates'!#REF!)</f>
        <v>#REF!</v>
      </c>
      <c r="G3968" s="261"/>
      <c r="H3968" s="262"/>
      <c r="I3968" s="259"/>
    </row>
    <row r="3969" spans="1:9" x14ac:dyDescent="0.2">
      <c r="A3969" s="265" t="s">
        <v>433</v>
      </c>
      <c r="B3969" s="269" t="e">
        <f>IF('Unit Types - Emission Rates'!#REF!=0,"",'Unit Types - Emission Rates'!#REF!)</f>
        <v>#REF!</v>
      </c>
      <c r="C3969" s="269" t="e">
        <f>IF('Unit Types - Emission Rates'!#REF!=0,"",'Unit Types - Emission Rates'!#REF!)</f>
        <v>#REF!</v>
      </c>
      <c r="D3969" s="269" t="e">
        <f>IF('Unit Types - Emission Rates'!#REF!=0,"",'Unit Types - Emission Rates'!#REF!)</f>
        <v>#REF!</v>
      </c>
      <c r="E3969" s="269" t="e">
        <f>IF('Unit Types - Emission Rates'!#REF!="","",'Unit Types - Emission Rates'!#REF!)</f>
        <v>#REF!</v>
      </c>
      <c r="F3969" s="269" t="e">
        <f>IF('Unit Types - Emission Rates'!#REF!="","",'Unit Types - Emission Rates'!#REF!)</f>
        <v>#REF!</v>
      </c>
      <c r="G3969" s="261"/>
      <c r="H3969" s="262"/>
      <c r="I3969" s="259"/>
    </row>
    <row r="3970" spans="1:9" x14ac:dyDescent="0.2">
      <c r="A3970" s="265" t="s">
        <v>433</v>
      </c>
      <c r="B3970" s="269" t="e">
        <f>IF('Unit Types - Emission Rates'!#REF!=0,"",'Unit Types - Emission Rates'!#REF!)</f>
        <v>#REF!</v>
      </c>
      <c r="C3970" s="269" t="e">
        <f>IF('Unit Types - Emission Rates'!#REF!=0,"",'Unit Types - Emission Rates'!#REF!)</f>
        <v>#REF!</v>
      </c>
      <c r="D3970" s="269" t="e">
        <f>IF('Unit Types - Emission Rates'!#REF!=0,"",'Unit Types - Emission Rates'!#REF!)</f>
        <v>#REF!</v>
      </c>
      <c r="E3970" s="269" t="e">
        <f>IF('Unit Types - Emission Rates'!#REF!="","",'Unit Types - Emission Rates'!#REF!)</f>
        <v>#REF!</v>
      </c>
      <c r="F3970" s="269" t="e">
        <f>IF('Unit Types - Emission Rates'!#REF!="","",'Unit Types - Emission Rates'!#REF!)</f>
        <v>#REF!</v>
      </c>
      <c r="G3970" s="261"/>
      <c r="H3970" s="262"/>
      <c r="I3970" s="259"/>
    </row>
    <row r="3971" spans="1:9" x14ac:dyDescent="0.2">
      <c r="A3971" s="265" t="s">
        <v>433</v>
      </c>
      <c r="B3971" s="269" t="e">
        <f>IF('Unit Types - Emission Rates'!#REF!=0,"",'Unit Types - Emission Rates'!#REF!)</f>
        <v>#REF!</v>
      </c>
      <c r="C3971" s="269" t="e">
        <f>IF('Unit Types - Emission Rates'!#REF!=0,"",'Unit Types - Emission Rates'!#REF!)</f>
        <v>#REF!</v>
      </c>
      <c r="D3971" s="269" t="e">
        <f>IF('Unit Types - Emission Rates'!#REF!=0,"",'Unit Types - Emission Rates'!#REF!)</f>
        <v>#REF!</v>
      </c>
      <c r="E3971" s="269" t="e">
        <f>IF('Unit Types - Emission Rates'!#REF!="","",'Unit Types - Emission Rates'!#REF!)</f>
        <v>#REF!</v>
      </c>
      <c r="F3971" s="269" t="e">
        <f>IF('Unit Types - Emission Rates'!#REF!="","",'Unit Types - Emission Rates'!#REF!)</f>
        <v>#REF!</v>
      </c>
      <c r="G3971" s="261"/>
      <c r="H3971" s="262"/>
      <c r="I3971" s="259"/>
    </row>
    <row r="3972" spans="1:9" x14ac:dyDescent="0.2">
      <c r="A3972" s="265" t="s">
        <v>433</v>
      </c>
      <c r="B3972" s="269" t="e">
        <f>IF('Unit Types - Emission Rates'!#REF!=0,"",'Unit Types - Emission Rates'!#REF!)</f>
        <v>#REF!</v>
      </c>
      <c r="C3972" s="269" t="e">
        <f>IF('Unit Types - Emission Rates'!#REF!=0,"",'Unit Types - Emission Rates'!#REF!)</f>
        <v>#REF!</v>
      </c>
      <c r="D3972" s="269" t="e">
        <f>IF('Unit Types - Emission Rates'!#REF!=0,"",'Unit Types - Emission Rates'!#REF!)</f>
        <v>#REF!</v>
      </c>
      <c r="E3972" s="269" t="e">
        <f>IF('Unit Types - Emission Rates'!#REF!="","",'Unit Types - Emission Rates'!#REF!)</f>
        <v>#REF!</v>
      </c>
      <c r="F3972" s="269" t="e">
        <f>IF('Unit Types - Emission Rates'!#REF!="","",'Unit Types - Emission Rates'!#REF!)</f>
        <v>#REF!</v>
      </c>
      <c r="G3972" s="261"/>
      <c r="H3972" s="262"/>
      <c r="I3972" s="259"/>
    </row>
    <row r="3973" spans="1:9" x14ac:dyDescent="0.2">
      <c r="A3973" s="265" t="s">
        <v>433</v>
      </c>
      <c r="B3973" s="269" t="e">
        <f>IF('Unit Types - Emission Rates'!#REF!=0,"",'Unit Types - Emission Rates'!#REF!)</f>
        <v>#REF!</v>
      </c>
      <c r="C3973" s="269" t="e">
        <f>IF('Unit Types - Emission Rates'!#REF!=0,"",'Unit Types - Emission Rates'!#REF!)</f>
        <v>#REF!</v>
      </c>
      <c r="D3973" s="269" t="e">
        <f>IF('Unit Types - Emission Rates'!#REF!=0,"",'Unit Types - Emission Rates'!#REF!)</f>
        <v>#REF!</v>
      </c>
      <c r="E3973" s="269" t="e">
        <f>IF('Unit Types - Emission Rates'!#REF!="","",'Unit Types - Emission Rates'!#REF!)</f>
        <v>#REF!</v>
      </c>
      <c r="F3973" s="269" t="e">
        <f>IF('Unit Types - Emission Rates'!#REF!="","",'Unit Types - Emission Rates'!#REF!)</f>
        <v>#REF!</v>
      </c>
      <c r="G3973" s="261"/>
      <c r="H3973" s="262"/>
      <c r="I3973" s="259"/>
    </row>
    <row r="3974" spans="1:9" x14ac:dyDescent="0.2">
      <c r="A3974" s="265" t="s">
        <v>433</v>
      </c>
      <c r="B3974" s="269" t="e">
        <f>IF('Unit Types - Emission Rates'!#REF!=0,"",'Unit Types - Emission Rates'!#REF!)</f>
        <v>#REF!</v>
      </c>
      <c r="C3974" s="269" t="e">
        <f>IF('Unit Types - Emission Rates'!#REF!=0,"",'Unit Types - Emission Rates'!#REF!)</f>
        <v>#REF!</v>
      </c>
      <c r="D3974" s="269" t="e">
        <f>IF('Unit Types - Emission Rates'!#REF!=0,"",'Unit Types - Emission Rates'!#REF!)</f>
        <v>#REF!</v>
      </c>
      <c r="E3974" s="269" t="e">
        <f>IF('Unit Types - Emission Rates'!#REF!="","",'Unit Types - Emission Rates'!#REF!)</f>
        <v>#REF!</v>
      </c>
      <c r="F3974" s="269" t="e">
        <f>IF('Unit Types - Emission Rates'!#REF!="","",'Unit Types - Emission Rates'!#REF!)</f>
        <v>#REF!</v>
      </c>
      <c r="G3974" s="261"/>
      <c r="H3974" s="262"/>
      <c r="I3974" s="259"/>
    </row>
    <row r="3975" spans="1:9" x14ac:dyDescent="0.2">
      <c r="A3975" s="265" t="s">
        <v>433</v>
      </c>
      <c r="B3975" s="269" t="e">
        <f>IF('Unit Types - Emission Rates'!#REF!=0,"",'Unit Types - Emission Rates'!#REF!)</f>
        <v>#REF!</v>
      </c>
      <c r="C3975" s="269" t="e">
        <f>IF('Unit Types - Emission Rates'!#REF!=0,"",'Unit Types - Emission Rates'!#REF!)</f>
        <v>#REF!</v>
      </c>
      <c r="D3975" s="269" t="e">
        <f>IF('Unit Types - Emission Rates'!#REF!=0,"",'Unit Types - Emission Rates'!#REF!)</f>
        <v>#REF!</v>
      </c>
      <c r="E3975" s="269" t="e">
        <f>IF('Unit Types - Emission Rates'!#REF!="","",'Unit Types - Emission Rates'!#REF!)</f>
        <v>#REF!</v>
      </c>
      <c r="F3975" s="269" t="e">
        <f>IF('Unit Types - Emission Rates'!#REF!="","",'Unit Types - Emission Rates'!#REF!)</f>
        <v>#REF!</v>
      </c>
      <c r="G3975" s="261"/>
      <c r="H3975" s="262"/>
      <c r="I3975" s="259"/>
    </row>
    <row r="3976" spans="1:9" x14ac:dyDescent="0.2">
      <c r="A3976" s="265" t="s">
        <v>433</v>
      </c>
      <c r="B3976" s="269" t="e">
        <f>IF('Unit Types - Emission Rates'!#REF!=0,"",'Unit Types - Emission Rates'!#REF!)</f>
        <v>#REF!</v>
      </c>
      <c r="C3976" s="269" t="e">
        <f>IF('Unit Types - Emission Rates'!#REF!=0,"",'Unit Types - Emission Rates'!#REF!)</f>
        <v>#REF!</v>
      </c>
      <c r="D3976" s="269" t="e">
        <f>IF('Unit Types - Emission Rates'!#REF!=0,"",'Unit Types - Emission Rates'!#REF!)</f>
        <v>#REF!</v>
      </c>
      <c r="E3976" s="269" t="e">
        <f>IF('Unit Types - Emission Rates'!#REF!="","",'Unit Types - Emission Rates'!#REF!)</f>
        <v>#REF!</v>
      </c>
      <c r="F3976" s="269" t="e">
        <f>IF('Unit Types - Emission Rates'!#REF!="","",'Unit Types - Emission Rates'!#REF!)</f>
        <v>#REF!</v>
      </c>
      <c r="G3976" s="261"/>
      <c r="H3976" s="262"/>
      <c r="I3976" s="259"/>
    </row>
    <row r="3977" spans="1:9" x14ac:dyDescent="0.2">
      <c r="A3977" s="265" t="s">
        <v>433</v>
      </c>
      <c r="B3977" s="269" t="e">
        <f>IF('Unit Types - Emission Rates'!#REF!=0,"",'Unit Types - Emission Rates'!#REF!)</f>
        <v>#REF!</v>
      </c>
      <c r="C3977" s="269" t="e">
        <f>IF('Unit Types - Emission Rates'!#REF!=0,"",'Unit Types - Emission Rates'!#REF!)</f>
        <v>#REF!</v>
      </c>
      <c r="D3977" s="269" t="e">
        <f>IF('Unit Types - Emission Rates'!#REF!=0,"",'Unit Types - Emission Rates'!#REF!)</f>
        <v>#REF!</v>
      </c>
      <c r="E3977" s="269" t="e">
        <f>IF('Unit Types - Emission Rates'!#REF!="","",'Unit Types - Emission Rates'!#REF!)</f>
        <v>#REF!</v>
      </c>
      <c r="F3977" s="269" t="e">
        <f>IF('Unit Types - Emission Rates'!#REF!="","",'Unit Types - Emission Rates'!#REF!)</f>
        <v>#REF!</v>
      </c>
      <c r="G3977" s="261"/>
      <c r="H3977" s="262"/>
      <c r="I3977" s="259"/>
    </row>
    <row r="3978" spans="1:9" x14ac:dyDescent="0.2">
      <c r="A3978" s="265" t="s">
        <v>433</v>
      </c>
      <c r="B3978" s="269" t="e">
        <f>IF('Unit Types - Emission Rates'!#REF!=0,"",'Unit Types - Emission Rates'!#REF!)</f>
        <v>#REF!</v>
      </c>
      <c r="C3978" s="269" t="e">
        <f>IF('Unit Types - Emission Rates'!#REF!=0,"",'Unit Types - Emission Rates'!#REF!)</f>
        <v>#REF!</v>
      </c>
      <c r="D3978" s="269" t="e">
        <f>IF('Unit Types - Emission Rates'!#REF!=0,"",'Unit Types - Emission Rates'!#REF!)</f>
        <v>#REF!</v>
      </c>
      <c r="E3978" s="269" t="e">
        <f>IF('Unit Types - Emission Rates'!#REF!="","",'Unit Types - Emission Rates'!#REF!)</f>
        <v>#REF!</v>
      </c>
      <c r="F3978" s="269" t="e">
        <f>IF('Unit Types - Emission Rates'!#REF!="","",'Unit Types - Emission Rates'!#REF!)</f>
        <v>#REF!</v>
      </c>
      <c r="G3978" s="261"/>
      <c r="H3978" s="262"/>
      <c r="I3978" s="259"/>
    </row>
    <row r="3979" spans="1:9" x14ac:dyDescent="0.2">
      <c r="A3979" s="265" t="s">
        <v>433</v>
      </c>
      <c r="B3979" s="269" t="e">
        <f>IF('Unit Types - Emission Rates'!#REF!=0,"",'Unit Types - Emission Rates'!#REF!)</f>
        <v>#REF!</v>
      </c>
      <c r="C3979" s="269" t="e">
        <f>IF('Unit Types - Emission Rates'!#REF!=0,"",'Unit Types - Emission Rates'!#REF!)</f>
        <v>#REF!</v>
      </c>
      <c r="D3979" s="269" t="e">
        <f>IF('Unit Types - Emission Rates'!#REF!=0,"",'Unit Types - Emission Rates'!#REF!)</f>
        <v>#REF!</v>
      </c>
      <c r="E3979" s="269" t="e">
        <f>IF('Unit Types - Emission Rates'!#REF!="","",'Unit Types - Emission Rates'!#REF!)</f>
        <v>#REF!</v>
      </c>
      <c r="F3979" s="269" t="e">
        <f>IF('Unit Types - Emission Rates'!#REF!="","",'Unit Types - Emission Rates'!#REF!)</f>
        <v>#REF!</v>
      </c>
      <c r="G3979" s="261"/>
      <c r="H3979" s="262"/>
      <c r="I3979" s="259"/>
    </row>
    <row r="3980" spans="1:9" x14ac:dyDescent="0.2">
      <c r="A3980" s="265" t="s">
        <v>433</v>
      </c>
      <c r="B3980" s="269" t="e">
        <f>IF('Unit Types - Emission Rates'!#REF!=0,"",'Unit Types - Emission Rates'!#REF!)</f>
        <v>#REF!</v>
      </c>
      <c r="C3980" s="269" t="e">
        <f>IF('Unit Types - Emission Rates'!#REF!=0,"",'Unit Types - Emission Rates'!#REF!)</f>
        <v>#REF!</v>
      </c>
      <c r="D3980" s="269" t="e">
        <f>IF('Unit Types - Emission Rates'!#REF!=0,"",'Unit Types - Emission Rates'!#REF!)</f>
        <v>#REF!</v>
      </c>
      <c r="E3980" s="269" t="e">
        <f>IF('Unit Types - Emission Rates'!#REF!="","",'Unit Types - Emission Rates'!#REF!)</f>
        <v>#REF!</v>
      </c>
      <c r="F3980" s="269" t="e">
        <f>IF('Unit Types - Emission Rates'!#REF!="","",'Unit Types - Emission Rates'!#REF!)</f>
        <v>#REF!</v>
      </c>
      <c r="G3980" s="261"/>
      <c r="H3980" s="262"/>
      <c r="I3980" s="259"/>
    </row>
    <row r="3981" spans="1:9" x14ac:dyDescent="0.2">
      <c r="A3981" s="265" t="s">
        <v>433</v>
      </c>
      <c r="B3981" s="269" t="e">
        <f>IF('Unit Types - Emission Rates'!#REF!=0,"",'Unit Types - Emission Rates'!#REF!)</f>
        <v>#REF!</v>
      </c>
      <c r="C3981" s="269" t="e">
        <f>IF('Unit Types - Emission Rates'!#REF!=0,"",'Unit Types - Emission Rates'!#REF!)</f>
        <v>#REF!</v>
      </c>
      <c r="D3981" s="269" t="e">
        <f>IF('Unit Types - Emission Rates'!#REF!=0,"",'Unit Types - Emission Rates'!#REF!)</f>
        <v>#REF!</v>
      </c>
      <c r="E3981" s="269" t="e">
        <f>IF('Unit Types - Emission Rates'!#REF!="","",'Unit Types - Emission Rates'!#REF!)</f>
        <v>#REF!</v>
      </c>
      <c r="F3981" s="269" t="e">
        <f>IF('Unit Types - Emission Rates'!#REF!="","",'Unit Types - Emission Rates'!#REF!)</f>
        <v>#REF!</v>
      </c>
      <c r="G3981" s="261"/>
      <c r="H3981" s="262"/>
      <c r="I3981" s="259"/>
    </row>
    <row r="3982" spans="1:9" x14ac:dyDescent="0.2">
      <c r="A3982" s="265" t="s">
        <v>433</v>
      </c>
      <c r="B3982" s="269" t="e">
        <f>IF('Unit Types - Emission Rates'!#REF!=0,"",'Unit Types - Emission Rates'!#REF!)</f>
        <v>#REF!</v>
      </c>
      <c r="C3982" s="269" t="e">
        <f>IF('Unit Types - Emission Rates'!#REF!=0,"",'Unit Types - Emission Rates'!#REF!)</f>
        <v>#REF!</v>
      </c>
      <c r="D3982" s="269" t="e">
        <f>IF('Unit Types - Emission Rates'!#REF!=0,"",'Unit Types - Emission Rates'!#REF!)</f>
        <v>#REF!</v>
      </c>
      <c r="E3982" s="269" t="e">
        <f>IF('Unit Types - Emission Rates'!#REF!="","",'Unit Types - Emission Rates'!#REF!)</f>
        <v>#REF!</v>
      </c>
      <c r="F3982" s="269" t="e">
        <f>IF('Unit Types - Emission Rates'!#REF!="","",'Unit Types - Emission Rates'!#REF!)</f>
        <v>#REF!</v>
      </c>
      <c r="G3982" s="261"/>
      <c r="H3982" s="262"/>
      <c r="I3982" s="259"/>
    </row>
    <row r="3983" spans="1:9" x14ac:dyDescent="0.2">
      <c r="A3983" s="265" t="s">
        <v>433</v>
      </c>
      <c r="B3983" s="269" t="e">
        <f>IF('Unit Types - Emission Rates'!#REF!=0,"",'Unit Types - Emission Rates'!#REF!)</f>
        <v>#REF!</v>
      </c>
      <c r="C3983" s="269" t="e">
        <f>IF('Unit Types - Emission Rates'!#REF!=0,"",'Unit Types - Emission Rates'!#REF!)</f>
        <v>#REF!</v>
      </c>
      <c r="D3983" s="269" t="e">
        <f>IF('Unit Types - Emission Rates'!#REF!=0,"",'Unit Types - Emission Rates'!#REF!)</f>
        <v>#REF!</v>
      </c>
      <c r="E3983" s="269" t="e">
        <f>IF('Unit Types - Emission Rates'!#REF!="","",'Unit Types - Emission Rates'!#REF!)</f>
        <v>#REF!</v>
      </c>
      <c r="F3983" s="269" t="e">
        <f>IF('Unit Types - Emission Rates'!#REF!="","",'Unit Types - Emission Rates'!#REF!)</f>
        <v>#REF!</v>
      </c>
      <c r="G3983" s="261"/>
      <c r="H3983" s="262"/>
      <c r="I3983" s="259"/>
    </row>
    <row r="3984" spans="1:9" x14ac:dyDescent="0.2">
      <c r="A3984" s="265" t="s">
        <v>433</v>
      </c>
      <c r="B3984" s="269" t="e">
        <f>IF('Unit Types - Emission Rates'!#REF!=0,"",'Unit Types - Emission Rates'!#REF!)</f>
        <v>#REF!</v>
      </c>
      <c r="C3984" s="269" t="e">
        <f>IF('Unit Types - Emission Rates'!#REF!=0,"",'Unit Types - Emission Rates'!#REF!)</f>
        <v>#REF!</v>
      </c>
      <c r="D3984" s="269" t="e">
        <f>IF('Unit Types - Emission Rates'!#REF!=0,"",'Unit Types - Emission Rates'!#REF!)</f>
        <v>#REF!</v>
      </c>
      <c r="E3984" s="269" t="e">
        <f>IF('Unit Types - Emission Rates'!#REF!="","",'Unit Types - Emission Rates'!#REF!)</f>
        <v>#REF!</v>
      </c>
      <c r="F3984" s="269" t="e">
        <f>IF('Unit Types - Emission Rates'!#REF!="","",'Unit Types - Emission Rates'!#REF!)</f>
        <v>#REF!</v>
      </c>
      <c r="G3984" s="261"/>
      <c r="H3984" s="262"/>
      <c r="I3984" s="259"/>
    </row>
    <row r="3985" spans="1:9" x14ac:dyDescent="0.2">
      <c r="A3985" s="265" t="s">
        <v>433</v>
      </c>
      <c r="B3985" s="269" t="e">
        <f>IF('Unit Types - Emission Rates'!#REF!=0,"",'Unit Types - Emission Rates'!#REF!)</f>
        <v>#REF!</v>
      </c>
      <c r="C3985" s="269" t="e">
        <f>IF('Unit Types - Emission Rates'!#REF!=0,"",'Unit Types - Emission Rates'!#REF!)</f>
        <v>#REF!</v>
      </c>
      <c r="D3985" s="269" t="e">
        <f>IF('Unit Types - Emission Rates'!#REF!=0,"",'Unit Types - Emission Rates'!#REF!)</f>
        <v>#REF!</v>
      </c>
      <c r="E3985" s="269" t="e">
        <f>IF('Unit Types - Emission Rates'!#REF!="","",'Unit Types - Emission Rates'!#REF!)</f>
        <v>#REF!</v>
      </c>
      <c r="F3985" s="269" t="e">
        <f>IF('Unit Types - Emission Rates'!#REF!="","",'Unit Types - Emission Rates'!#REF!)</f>
        <v>#REF!</v>
      </c>
      <c r="G3985" s="261"/>
      <c r="H3985" s="262"/>
      <c r="I3985" s="259"/>
    </row>
    <row r="3986" spans="1:9" x14ac:dyDescent="0.2">
      <c r="A3986" s="265" t="s">
        <v>433</v>
      </c>
      <c r="B3986" s="269" t="e">
        <f>IF('Unit Types - Emission Rates'!#REF!=0,"",'Unit Types - Emission Rates'!#REF!)</f>
        <v>#REF!</v>
      </c>
      <c r="C3986" s="269" t="e">
        <f>IF('Unit Types - Emission Rates'!#REF!=0,"",'Unit Types - Emission Rates'!#REF!)</f>
        <v>#REF!</v>
      </c>
      <c r="D3986" s="269" t="e">
        <f>IF('Unit Types - Emission Rates'!#REF!=0,"",'Unit Types - Emission Rates'!#REF!)</f>
        <v>#REF!</v>
      </c>
      <c r="E3986" s="269" t="e">
        <f>IF('Unit Types - Emission Rates'!#REF!="","",'Unit Types - Emission Rates'!#REF!)</f>
        <v>#REF!</v>
      </c>
      <c r="F3986" s="269" t="e">
        <f>IF('Unit Types - Emission Rates'!#REF!="","",'Unit Types - Emission Rates'!#REF!)</f>
        <v>#REF!</v>
      </c>
      <c r="G3986" s="261"/>
      <c r="H3986" s="262"/>
      <c r="I3986" s="259"/>
    </row>
    <row r="3987" spans="1:9" x14ac:dyDescent="0.2">
      <c r="A3987" s="265" t="s">
        <v>433</v>
      </c>
      <c r="B3987" s="269" t="e">
        <f>IF('Unit Types - Emission Rates'!#REF!=0,"",'Unit Types - Emission Rates'!#REF!)</f>
        <v>#REF!</v>
      </c>
      <c r="C3987" s="269" t="e">
        <f>IF('Unit Types - Emission Rates'!#REF!=0,"",'Unit Types - Emission Rates'!#REF!)</f>
        <v>#REF!</v>
      </c>
      <c r="D3987" s="269" t="e">
        <f>IF('Unit Types - Emission Rates'!#REF!=0,"",'Unit Types - Emission Rates'!#REF!)</f>
        <v>#REF!</v>
      </c>
      <c r="E3987" s="269" t="e">
        <f>IF('Unit Types - Emission Rates'!#REF!="","",'Unit Types - Emission Rates'!#REF!)</f>
        <v>#REF!</v>
      </c>
      <c r="F3987" s="269" t="e">
        <f>IF('Unit Types - Emission Rates'!#REF!="","",'Unit Types - Emission Rates'!#REF!)</f>
        <v>#REF!</v>
      </c>
      <c r="G3987" s="261"/>
      <c r="H3987" s="262"/>
      <c r="I3987" s="259"/>
    </row>
    <row r="3988" spans="1:9" x14ac:dyDescent="0.2">
      <c r="A3988" s="265" t="s">
        <v>433</v>
      </c>
      <c r="B3988" s="269" t="e">
        <f>IF('Unit Types - Emission Rates'!#REF!=0,"",'Unit Types - Emission Rates'!#REF!)</f>
        <v>#REF!</v>
      </c>
      <c r="C3988" s="269" t="e">
        <f>IF('Unit Types - Emission Rates'!#REF!=0,"",'Unit Types - Emission Rates'!#REF!)</f>
        <v>#REF!</v>
      </c>
      <c r="D3988" s="269" t="e">
        <f>IF('Unit Types - Emission Rates'!#REF!=0,"",'Unit Types - Emission Rates'!#REF!)</f>
        <v>#REF!</v>
      </c>
      <c r="E3988" s="269" t="e">
        <f>IF('Unit Types - Emission Rates'!#REF!="","",'Unit Types - Emission Rates'!#REF!)</f>
        <v>#REF!</v>
      </c>
      <c r="F3988" s="269" t="e">
        <f>IF('Unit Types - Emission Rates'!#REF!="","",'Unit Types - Emission Rates'!#REF!)</f>
        <v>#REF!</v>
      </c>
      <c r="G3988" s="261"/>
      <c r="H3988" s="262"/>
      <c r="I3988" s="259"/>
    </row>
    <row r="3989" spans="1:9" x14ac:dyDescent="0.2">
      <c r="A3989" s="265" t="s">
        <v>433</v>
      </c>
      <c r="B3989" s="269" t="e">
        <f>IF('Unit Types - Emission Rates'!#REF!=0,"",'Unit Types - Emission Rates'!#REF!)</f>
        <v>#REF!</v>
      </c>
      <c r="C3989" s="269" t="e">
        <f>IF('Unit Types - Emission Rates'!#REF!=0,"",'Unit Types - Emission Rates'!#REF!)</f>
        <v>#REF!</v>
      </c>
      <c r="D3989" s="269" t="e">
        <f>IF('Unit Types - Emission Rates'!#REF!=0,"",'Unit Types - Emission Rates'!#REF!)</f>
        <v>#REF!</v>
      </c>
      <c r="E3989" s="269" t="e">
        <f>IF('Unit Types - Emission Rates'!#REF!="","",'Unit Types - Emission Rates'!#REF!)</f>
        <v>#REF!</v>
      </c>
      <c r="F3989" s="269" t="e">
        <f>IF('Unit Types - Emission Rates'!#REF!="","",'Unit Types - Emission Rates'!#REF!)</f>
        <v>#REF!</v>
      </c>
      <c r="G3989" s="261"/>
      <c r="H3989" s="262"/>
      <c r="I3989" s="259"/>
    </row>
    <row r="3990" spans="1:9" x14ac:dyDescent="0.2">
      <c r="A3990" s="265" t="s">
        <v>433</v>
      </c>
      <c r="B3990" s="269" t="e">
        <f>IF('Unit Types - Emission Rates'!#REF!=0,"",'Unit Types - Emission Rates'!#REF!)</f>
        <v>#REF!</v>
      </c>
      <c r="C3990" s="269" t="e">
        <f>IF('Unit Types - Emission Rates'!#REF!=0,"",'Unit Types - Emission Rates'!#REF!)</f>
        <v>#REF!</v>
      </c>
      <c r="D3990" s="269" t="e">
        <f>IF('Unit Types - Emission Rates'!#REF!=0,"",'Unit Types - Emission Rates'!#REF!)</f>
        <v>#REF!</v>
      </c>
      <c r="E3990" s="269" t="e">
        <f>IF('Unit Types - Emission Rates'!#REF!="","",'Unit Types - Emission Rates'!#REF!)</f>
        <v>#REF!</v>
      </c>
      <c r="F3990" s="269" t="e">
        <f>IF('Unit Types - Emission Rates'!#REF!="","",'Unit Types - Emission Rates'!#REF!)</f>
        <v>#REF!</v>
      </c>
      <c r="G3990" s="261"/>
      <c r="H3990" s="262"/>
      <c r="I3990" s="259"/>
    </row>
    <row r="3991" spans="1:9" x14ac:dyDescent="0.2">
      <c r="A3991" s="265" t="s">
        <v>433</v>
      </c>
      <c r="B3991" s="269" t="e">
        <f>IF('Unit Types - Emission Rates'!#REF!=0,"",'Unit Types - Emission Rates'!#REF!)</f>
        <v>#REF!</v>
      </c>
      <c r="C3991" s="269" t="e">
        <f>IF('Unit Types - Emission Rates'!#REF!=0,"",'Unit Types - Emission Rates'!#REF!)</f>
        <v>#REF!</v>
      </c>
      <c r="D3991" s="269" t="e">
        <f>IF('Unit Types - Emission Rates'!#REF!=0,"",'Unit Types - Emission Rates'!#REF!)</f>
        <v>#REF!</v>
      </c>
      <c r="E3991" s="269" t="e">
        <f>IF('Unit Types - Emission Rates'!#REF!="","",'Unit Types - Emission Rates'!#REF!)</f>
        <v>#REF!</v>
      </c>
      <c r="F3991" s="269" t="e">
        <f>IF('Unit Types - Emission Rates'!#REF!="","",'Unit Types - Emission Rates'!#REF!)</f>
        <v>#REF!</v>
      </c>
      <c r="G3991" s="261"/>
      <c r="H3991" s="262"/>
      <c r="I3991" s="259"/>
    </row>
    <row r="3992" spans="1:9" x14ac:dyDescent="0.2">
      <c r="A3992" s="265" t="s">
        <v>433</v>
      </c>
      <c r="B3992" s="269" t="e">
        <f>IF('Unit Types - Emission Rates'!#REF!=0,"",'Unit Types - Emission Rates'!#REF!)</f>
        <v>#REF!</v>
      </c>
      <c r="C3992" s="269" t="e">
        <f>IF('Unit Types - Emission Rates'!#REF!=0,"",'Unit Types - Emission Rates'!#REF!)</f>
        <v>#REF!</v>
      </c>
      <c r="D3992" s="269" t="e">
        <f>IF('Unit Types - Emission Rates'!#REF!=0,"",'Unit Types - Emission Rates'!#REF!)</f>
        <v>#REF!</v>
      </c>
      <c r="E3992" s="269" t="e">
        <f>IF('Unit Types - Emission Rates'!#REF!="","",'Unit Types - Emission Rates'!#REF!)</f>
        <v>#REF!</v>
      </c>
      <c r="F3992" s="269" t="e">
        <f>IF('Unit Types - Emission Rates'!#REF!="","",'Unit Types - Emission Rates'!#REF!)</f>
        <v>#REF!</v>
      </c>
      <c r="G3992" s="261"/>
      <c r="H3992" s="262"/>
      <c r="I3992" s="259"/>
    </row>
    <row r="3993" spans="1:9" x14ac:dyDescent="0.2">
      <c r="A3993" s="265" t="s">
        <v>433</v>
      </c>
      <c r="B3993" s="269" t="e">
        <f>IF('Unit Types - Emission Rates'!#REF!=0,"",'Unit Types - Emission Rates'!#REF!)</f>
        <v>#REF!</v>
      </c>
      <c r="C3993" s="269" t="e">
        <f>IF('Unit Types - Emission Rates'!#REF!=0,"",'Unit Types - Emission Rates'!#REF!)</f>
        <v>#REF!</v>
      </c>
      <c r="D3993" s="269" t="e">
        <f>IF('Unit Types - Emission Rates'!#REF!=0,"",'Unit Types - Emission Rates'!#REF!)</f>
        <v>#REF!</v>
      </c>
      <c r="E3993" s="269" t="e">
        <f>IF('Unit Types - Emission Rates'!#REF!="","",'Unit Types - Emission Rates'!#REF!)</f>
        <v>#REF!</v>
      </c>
      <c r="F3993" s="269" t="e">
        <f>IF('Unit Types - Emission Rates'!#REF!="","",'Unit Types - Emission Rates'!#REF!)</f>
        <v>#REF!</v>
      </c>
      <c r="G3993" s="261"/>
      <c r="H3993" s="262"/>
      <c r="I3993" s="259"/>
    </row>
    <row r="3994" spans="1:9" x14ac:dyDescent="0.2">
      <c r="A3994" s="265" t="s">
        <v>433</v>
      </c>
      <c r="B3994" s="269" t="e">
        <f>IF('Unit Types - Emission Rates'!#REF!=0,"",'Unit Types - Emission Rates'!#REF!)</f>
        <v>#REF!</v>
      </c>
      <c r="C3994" s="269" t="e">
        <f>IF('Unit Types - Emission Rates'!#REF!=0,"",'Unit Types - Emission Rates'!#REF!)</f>
        <v>#REF!</v>
      </c>
      <c r="D3994" s="269" t="e">
        <f>IF('Unit Types - Emission Rates'!#REF!=0,"",'Unit Types - Emission Rates'!#REF!)</f>
        <v>#REF!</v>
      </c>
      <c r="E3994" s="269" t="e">
        <f>IF('Unit Types - Emission Rates'!#REF!="","",'Unit Types - Emission Rates'!#REF!)</f>
        <v>#REF!</v>
      </c>
      <c r="F3994" s="269" t="e">
        <f>IF('Unit Types - Emission Rates'!#REF!="","",'Unit Types - Emission Rates'!#REF!)</f>
        <v>#REF!</v>
      </c>
      <c r="G3994" s="261"/>
      <c r="H3994" s="262"/>
      <c r="I3994" s="259"/>
    </row>
    <row r="3995" spans="1:9" x14ac:dyDescent="0.2">
      <c r="A3995" s="265" t="s">
        <v>433</v>
      </c>
      <c r="B3995" s="269" t="e">
        <f>IF('Unit Types - Emission Rates'!#REF!=0,"",'Unit Types - Emission Rates'!#REF!)</f>
        <v>#REF!</v>
      </c>
      <c r="C3995" s="269" t="e">
        <f>IF('Unit Types - Emission Rates'!#REF!=0,"",'Unit Types - Emission Rates'!#REF!)</f>
        <v>#REF!</v>
      </c>
      <c r="D3995" s="269" t="e">
        <f>IF('Unit Types - Emission Rates'!#REF!=0,"",'Unit Types - Emission Rates'!#REF!)</f>
        <v>#REF!</v>
      </c>
      <c r="E3995" s="269" t="e">
        <f>IF('Unit Types - Emission Rates'!#REF!="","",'Unit Types - Emission Rates'!#REF!)</f>
        <v>#REF!</v>
      </c>
      <c r="F3995" s="269" t="e">
        <f>IF('Unit Types - Emission Rates'!#REF!="","",'Unit Types - Emission Rates'!#REF!)</f>
        <v>#REF!</v>
      </c>
      <c r="G3995" s="261"/>
      <c r="H3995" s="262"/>
      <c r="I3995" s="259"/>
    </row>
    <row r="3996" spans="1:9" x14ac:dyDescent="0.2">
      <c r="A3996" s="265" t="s">
        <v>433</v>
      </c>
      <c r="B3996" s="269" t="e">
        <f>IF('Unit Types - Emission Rates'!#REF!=0,"",'Unit Types - Emission Rates'!#REF!)</f>
        <v>#REF!</v>
      </c>
      <c r="C3996" s="269" t="e">
        <f>IF('Unit Types - Emission Rates'!#REF!=0,"",'Unit Types - Emission Rates'!#REF!)</f>
        <v>#REF!</v>
      </c>
      <c r="D3996" s="269" t="e">
        <f>IF('Unit Types - Emission Rates'!#REF!=0,"",'Unit Types - Emission Rates'!#REF!)</f>
        <v>#REF!</v>
      </c>
      <c r="E3996" s="269" t="e">
        <f>IF('Unit Types - Emission Rates'!#REF!="","",'Unit Types - Emission Rates'!#REF!)</f>
        <v>#REF!</v>
      </c>
      <c r="F3996" s="269" t="e">
        <f>IF('Unit Types - Emission Rates'!#REF!="","",'Unit Types - Emission Rates'!#REF!)</f>
        <v>#REF!</v>
      </c>
      <c r="G3996" s="261"/>
      <c r="H3996" s="262"/>
      <c r="I3996" s="259"/>
    </row>
    <row r="3997" spans="1:9" x14ac:dyDescent="0.2">
      <c r="A3997" s="265" t="s">
        <v>433</v>
      </c>
      <c r="B3997" s="269" t="e">
        <f>IF('Unit Types - Emission Rates'!#REF!=0,"",'Unit Types - Emission Rates'!#REF!)</f>
        <v>#REF!</v>
      </c>
      <c r="C3997" s="269" t="e">
        <f>IF('Unit Types - Emission Rates'!#REF!=0,"",'Unit Types - Emission Rates'!#REF!)</f>
        <v>#REF!</v>
      </c>
      <c r="D3997" s="269" t="e">
        <f>IF('Unit Types - Emission Rates'!#REF!=0,"",'Unit Types - Emission Rates'!#REF!)</f>
        <v>#REF!</v>
      </c>
      <c r="E3997" s="269" t="e">
        <f>IF('Unit Types - Emission Rates'!#REF!="","",'Unit Types - Emission Rates'!#REF!)</f>
        <v>#REF!</v>
      </c>
      <c r="F3997" s="269" t="e">
        <f>IF('Unit Types - Emission Rates'!#REF!="","",'Unit Types - Emission Rates'!#REF!)</f>
        <v>#REF!</v>
      </c>
      <c r="G3997" s="261"/>
      <c r="H3997" s="262"/>
      <c r="I3997" s="259"/>
    </row>
    <row r="3998" spans="1:9" x14ac:dyDescent="0.2">
      <c r="A3998" s="265" t="s">
        <v>433</v>
      </c>
      <c r="B3998" s="269" t="e">
        <f>IF('Unit Types - Emission Rates'!#REF!=0,"",'Unit Types - Emission Rates'!#REF!)</f>
        <v>#REF!</v>
      </c>
      <c r="C3998" s="269" t="e">
        <f>IF('Unit Types - Emission Rates'!#REF!=0,"",'Unit Types - Emission Rates'!#REF!)</f>
        <v>#REF!</v>
      </c>
      <c r="D3998" s="269" t="e">
        <f>IF('Unit Types - Emission Rates'!#REF!=0,"",'Unit Types - Emission Rates'!#REF!)</f>
        <v>#REF!</v>
      </c>
      <c r="E3998" s="269" t="e">
        <f>IF('Unit Types - Emission Rates'!#REF!="","",'Unit Types - Emission Rates'!#REF!)</f>
        <v>#REF!</v>
      </c>
      <c r="F3998" s="269" t="e">
        <f>IF('Unit Types - Emission Rates'!#REF!="","",'Unit Types - Emission Rates'!#REF!)</f>
        <v>#REF!</v>
      </c>
      <c r="G3998" s="261"/>
      <c r="H3998" s="262"/>
      <c r="I3998" s="259"/>
    </row>
    <row r="3999" spans="1:9" x14ac:dyDescent="0.2">
      <c r="A3999" s="265" t="s">
        <v>433</v>
      </c>
      <c r="B3999" s="269" t="e">
        <f>IF('Unit Types - Emission Rates'!#REF!=0,"",'Unit Types - Emission Rates'!#REF!)</f>
        <v>#REF!</v>
      </c>
      <c r="C3999" s="269" t="e">
        <f>IF('Unit Types - Emission Rates'!#REF!=0,"",'Unit Types - Emission Rates'!#REF!)</f>
        <v>#REF!</v>
      </c>
      <c r="D3999" s="269" t="e">
        <f>IF('Unit Types - Emission Rates'!#REF!=0,"",'Unit Types - Emission Rates'!#REF!)</f>
        <v>#REF!</v>
      </c>
      <c r="E3999" s="269" t="e">
        <f>IF('Unit Types - Emission Rates'!#REF!="","",'Unit Types - Emission Rates'!#REF!)</f>
        <v>#REF!</v>
      </c>
      <c r="F3999" s="269" t="e">
        <f>IF('Unit Types - Emission Rates'!#REF!="","",'Unit Types - Emission Rates'!#REF!)</f>
        <v>#REF!</v>
      </c>
      <c r="G3999" s="261"/>
      <c r="H3999" s="262"/>
      <c r="I3999" s="259"/>
    </row>
    <row r="4000" spans="1:9" x14ac:dyDescent="0.2">
      <c r="A4000" s="265" t="s">
        <v>433</v>
      </c>
      <c r="B4000" s="269" t="e">
        <f>IF('Unit Types - Emission Rates'!#REF!=0,"",'Unit Types - Emission Rates'!#REF!)</f>
        <v>#REF!</v>
      </c>
      <c r="C4000" s="269" t="e">
        <f>IF('Unit Types - Emission Rates'!#REF!=0,"",'Unit Types - Emission Rates'!#REF!)</f>
        <v>#REF!</v>
      </c>
      <c r="D4000" s="269" t="e">
        <f>IF('Unit Types - Emission Rates'!#REF!=0,"",'Unit Types - Emission Rates'!#REF!)</f>
        <v>#REF!</v>
      </c>
      <c r="E4000" s="269" t="e">
        <f>IF('Unit Types - Emission Rates'!#REF!="","",'Unit Types - Emission Rates'!#REF!)</f>
        <v>#REF!</v>
      </c>
      <c r="F4000" s="269" t="e">
        <f>IF('Unit Types - Emission Rates'!#REF!="","",'Unit Types - Emission Rates'!#REF!)</f>
        <v>#REF!</v>
      </c>
      <c r="G4000" s="261"/>
      <c r="H4000" s="262"/>
      <c r="I4000" s="259"/>
    </row>
    <row r="4001" spans="1:9" x14ac:dyDescent="0.2">
      <c r="A4001" s="265" t="s">
        <v>433</v>
      </c>
      <c r="B4001" s="269" t="e">
        <f>IF('Unit Types - Emission Rates'!#REF!=0,"",'Unit Types - Emission Rates'!#REF!)</f>
        <v>#REF!</v>
      </c>
      <c r="C4001" s="269" t="e">
        <f>IF('Unit Types - Emission Rates'!#REF!=0,"",'Unit Types - Emission Rates'!#REF!)</f>
        <v>#REF!</v>
      </c>
      <c r="D4001" s="269" t="e">
        <f>IF('Unit Types - Emission Rates'!#REF!=0,"",'Unit Types - Emission Rates'!#REF!)</f>
        <v>#REF!</v>
      </c>
      <c r="E4001" s="269" t="e">
        <f>IF('Unit Types - Emission Rates'!#REF!="","",'Unit Types - Emission Rates'!#REF!)</f>
        <v>#REF!</v>
      </c>
      <c r="F4001" s="269" t="e">
        <f>IF('Unit Types - Emission Rates'!#REF!="","",'Unit Types - Emission Rates'!#REF!)</f>
        <v>#REF!</v>
      </c>
      <c r="G4001" s="261"/>
      <c r="H4001" s="262"/>
      <c r="I4001" s="259"/>
    </row>
    <row r="4002" spans="1:9" x14ac:dyDescent="0.2">
      <c r="A4002" s="265" t="s">
        <v>433</v>
      </c>
      <c r="B4002" s="269" t="e">
        <f>IF('Unit Types - Emission Rates'!#REF!=0,"",'Unit Types - Emission Rates'!#REF!)</f>
        <v>#REF!</v>
      </c>
      <c r="C4002" s="269" t="e">
        <f>IF('Unit Types - Emission Rates'!#REF!=0,"",'Unit Types - Emission Rates'!#REF!)</f>
        <v>#REF!</v>
      </c>
      <c r="D4002" s="269" t="e">
        <f>IF('Unit Types - Emission Rates'!#REF!=0,"",'Unit Types - Emission Rates'!#REF!)</f>
        <v>#REF!</v>
      </c>
      <c r="E4002" s="269" t="e">
        <f>IF('Unit Types - Emission Rates'!#REF!="","",'Unit Types - Emission Rates'!#REF!)</f>
        <v>#REF!</v>
      </c>
      <c r="F4002" s="269" t="e">
        <f>IF('Unit Types - Emission Rates'!#REF!="","",'Unit Types - Emission Rates'!#REF!)</f>
        <v>#REF!</v>
      </c>
      <c r="G4002" s="261"/>
      <c r="H4002" s="262"/>
      <c r="I4002" s="259"/>
    </row>
    <row r="4003" spans="1:9" x14ac:dyDescent="0.2">
      <c r="A4003" s="265" t="s">
        <v>433</v>
      </c>
      <c r="B4003" s="269" t="e">
        <f>IF('Unit Types - Emission Rates'!#REF!=0,"",'Unit Types - Emission Rates'!#REF!)</f>
        <v>#REF!</v>
      </c>
      <c r="C4003" s="269" t="e">
        <f>IF('Unit Types - Emission Rates'!#REF!=0,"",'Unit Types - Emission Rates'!#REF!)</f>
        <v>#REF!</v>
      </c>
      <c r="D4003" s="269" t="e">
        <f>IF('Unit Types - Emission Rates'!#REF!=0,"",'Unit Types - Emission Rates'!#REF!)</f>
        <v>#REF!</v>
      </c>
      <c r="E4003" s="269" t="e">
        <f>IF('Unit Types - Emission Rates'!#REF!="","",'Unit Types - Emission Rates'!#REF!)</f>
        <v>#REF!</v>
      </c>
      <c r="F4003" s="269" t="e">
        <f>IF('Unit Types - Emission Rates'!#REF!="","",'Unit Types - Emission Rates'!#REF!)</f>
        <v>#REF!</v>
      </c>
      <c r="G4003" s="261"/>
      <c r="H4003" s="262"/>
      <c r="I4003" s="259"/>
    </row>
    <row r="4004" spans="1:9" x14ac:dyDescent="0.2">
      <c r="A4004" s="265" t="s">
        <v>433</v>
      </c>
      <c r="B4004" s="269" t="e">
        <f>IF('Unit Types - Emission Rates'!#REF!=0,"",'Unit Types - Emission Rates'!#REF!)</f>
        <v>#REF!</v>
      </c>
      <c r="C4004" s="269" t="e">
        <f>IF('Unit Types - Emission Rates'!#REF!=0,"",'Unit Types - Emission Rates'!#REF!)</f>
        <v>#REF!</v>
      </c>
      <c r="D4004" s="269" t="e">
        <f>IF('Unit Types - Emission Rates'!#REF!=0,"",'Unit Types - Emission Rates'!#REF!)</f>
        <v>#REF!</v>
      </c>
      <c r="E4004" s="269" t="e">
        <f>IF('Unit Types - Emission Rates'!#REF!="","",'Unit Types - Emission Rates'!#REF!)</f>
        <v>#REF!</v>
      </c>
      <c r="F4004" s="269" t="e">
        <f>IF('Unit Types - Emission Rates'!#REF!="","",'Unit Types - Emission Rates'!#REF!)</f>
        <v>#REF!</v>
      </c>
      <c r="G4004" s="261"/>
      <c r="H4004" s="262"/>
      <c r="I4004" s="259"/>
    </row>
    <row r="4005" spans="1:9" x14ac:dyDescent="0.2">
      <c r="A4005" s="265" t="s">
        <v>433</v>
      </c>
      <c r="B4005" s="269" t="e">
        <f>IF('Unit Types - Emission Rates'!#REF!=0,"",'Unit Types - Emission Rates'!#REF!)</f>
        <v>#REF!</v>
      </c>
      <c r="C4005" s="269" t="e">
        <f>IF('Unit Types - Emission Rates'!#REF!=0,"",'Unit Types - Emission Rates'!#REF!)</f>
        <v>#REF!</v>
      </c>
      <c r="D4005" s="269" t="e">
        <f>IF('Unit Types - Emission Rates'!#REF!=0,"",'Unit Types - Emission Rates'!#REF!)</f>
        <v>#REF!</v>
      </c>
      <c r="E4005" s="269" t="e">
        <f>IF('Unit Types - Emission Rates'!#REF!="","",'Unit Types - Emission Rates'!#REF!)</f>
        <v>#REF!</v>
      </c>
      <c r="F4005" s="269" t="e">
        <f>IF('Unit Types - Emission Rates'!#REF!="","",'Unit Types - Emission Rates'!#REF!)</f>
        <v>#REF!</v>
      </c>
      <c r="G4005" s="261"/>
      <c r="H4005" s="262"/>
      <c r="I4005" s="259"/>
    </row>
    <row r="4006" spans="1:9" x14ac:dyDescent="0.2">
      <c r="A4006" s="265" t="s">
        <v>433</v>
      </c>
      <c r="B4006" s="269" t="e">
        <f>IF('Unit Types - Emission Rates'!#REF!=0,"",'Unit Types - Emission Rates'!#REF!)</f>
        <v>#REF!</v>
      </c>
      <c r="C4006" s="269" t="e">
        <f>IF('Unit Types - Emission Rates'!#REF!=0,"",'Unit Types - Emission Rates'!#REF!)</f>
        <v>#REF!</v>
      </c>
      <c r="D4006" s="269" t="e">
        <f>IF('Unit Types - Emission Rates'!#REF!=0,"",'Unit Types - Emission Rates'!#REF!)</f>
        <v>#REF!</v>
      </c>
      <c r="E4006" s="269" t="e">
        <f>IF('Unit Types - Emission Rates'!#REF!="","",'Unit Types - Emission Rates'!#REF!)</f>
        <v>#REF!</v>
      </c>
      <c r="F4006" s="269" t="e">
        <f>IF('Unit Types - Emission Rates'!#REF!="","",'Unit Types - Emission Rates'!#REF!)</f>
        <v>#REF!</v>
      </c>
      <c r="G4006" s="261"/>
      <c r="H4006" s="262"/>
      <c r="I4006" s="259"/>
    </row>
    <row r="4007" spans="1:9" x14ac:dyDescent="0.2">
      <c r="A4007" s="265" t="s">
        <v>433</v>
      </c>
      <c r="B4007" s="269" t="e">
        <f>IF('Unit Types - Emission Rates'!#REF!=0,"",'Unit Types - Emission Rates'!#REF!)</f>
        <v>#REF!</v>
      </c>
      <c r="C4007" s="269" t="e">
        <f>IF('Unit Types - Emission Rates'!#REF!=0,"",'Unit Types - Emission Rates'!#REF!)</f>
        <v>#REF!</v>
      </c>
      <c r="D4007" s="269" t="e">
        <f>IF('Unit Types - Emission Rates'!#REF!=0,"",'Unit Types - Emission Rates'!#REF!)</f>
        <v>#REF!</v>
      </c>
      <c r="E4007" s="269" t="e">
        <f>IF('Unit Types - Emission Rates'!#REF!="","",'Unit Types - Emission Rates'!#REF!)</f>
        <v>#REF!</v>
      </c>
      <c r="F4007" s="269" t="e">
        <f>IF('Unit Types - Emission Rates'!#REF!="","",'Unit Types - Emission Rates'!#REF!)</f>
        <v>#REF!</v>
      </c>
      <c r="G4007" s="261"/>
      <c r="H4007" s="262"/>
      <c r="I4007" s="259"/>
    </row>
    <row r="4008" spans="1:9" x14ac:dyDescent="0.2">
      <c r="A4008" s="265" t="s">
        <v>433</v>
      </c>
      <c r="B4008" s="269" t="e">
        <f>IF('Unit Types - Emission Rates'!#REF!=0,"",'Unit Types - Emission Rates'!#REF!)</f>
        <v>#REF!</v>
      </c>
      <c r="C4008" s="269" t="e">
        <f>IF('Unit Types - Emission Rates'!#REF!=0,"",'Unit Types - Emission Rates'!#REF!)</f>
        <v>#REF!</v>
      </c>
      <c r="D4008" s="269" t="e">
        <f>IF('Unit Types - Emission Rates'!#REF!=0,"",'Unit Types - Emission Rates'!#REF!)</f>
        <v>#REF!</v>
      </c>
      <c r="E4008" s="269" t="e">
        <f>IF('Unit Types - Emission Rates'!#REF!="","",'Unit Types - Emission Rates'!#REF!)</f>
        <v>#REF!</v>
      </c>
      <c r="F4008" s="269" t="e">
        <f>IF('Unit Types - Emission Rates'!#REF!="","",'Unit Types - Emission Rates'!#REF!)</f>
        <v>#REF!</v>
      </c>
      <c r="G4008" s="261"/>
      <c r="H4008" s="262"/>
      <c r="I4008" s="259"/>
    </row>
    <row r="4009" spans="1:9" x14ac:dyDescent="0.2">
      <c r="A4009" s="265" t="s">
        <v>433</v>
      </c>
      <c r="B4009" s="269" t="e">
        <f>IF('Unit Types - Emission Rates'!#REF!=0,"",'Unit Types - Emission Rates'!#REF!)</f>
        <v>#REF!</v>
      </c>
      <c r="C4009" s="269" t="e">
        <f>IF('Unit Types - Emission Rates'!#REF!=0,"",'Unit Types - Emission Rates'!#REF!)</f>
        <v>#REF!</v>
      </c>
      <c r="D4009" s="269" t="e">
        <f>IF('Unit Types - Emission Rates'!#REF!=0,"",'Unit Types - Emission Rates'!#REF!)</f>
        <v>#REF!</v>
      </c>
      <c r="E4009" s="269" t="e">
        <f>IF('Unit Types - Emission Rates'!#REF!="","",'Unit Types - Emission Rates'!#REF!)</f>
        <v>#REF!</v>
      </c>
      <c r="F4009" s="269" t="e">
        <f>IF('Unit Types - Emission Rates'!#REF!="","",'Unit Types - Emission Rates'!#REF!)</f>
        <v>#REF!</v>
      </c>
      <c r="G4009" s="261"/>
      <c r="H4009" s="262"/>
      <c r="I4009" s="259"/>
    </row>
    <row r="4010" spans="1:9" x14ac:dyDescent="0.2">
      <c r="A4010" s="265" t="s">
        <v>433</v>
      </c>
      <c r="B4010" s="269" t="e">
        <f>IF('Unit Types - Emission Rates'!#REF!=0,"",'Unit Types - Emission Rates'!#REF!)</f>
        <v>#REF!</v>
      </c>
      <c r="C4010" s="269" t="e">
        <f>IF('Unit Types - Emission Rates'!#REF!=0,"",'Unit Types - Emission Rates'!#REF!)</f>
        <v>#REF!</v>
      </c>
      <c r="D4010" s="269" t="e">
        <f>IF('Unit Types - Emission Rates'!#REF!=0,"",'Unit Types - Emission Rates'!#REF!)</f>
        <v>#REF!</v>
      </c>
      <c r="E4010" s="269" t="e">
        <f>IF('Unit Types - Emission Rates'!#REF!="","",'Unit Types - Emission Rates'!#REF!)</f>
        <v>#REF!</v>
      </c>
      <c r="F4010" s="269" t="e">
        <f>IF('Unit Types - Emission Rates'!#REF!="","",'Unit Types - Emission Rates'!#REF!)</f>
        <v>#REF!</v>
      </c>
      <c r="G4010" s="261"/>
      <c r="H4010" s="262"/>
      <c r="I4010" s="259"/>
    </row>
    <row r="4011" spans="1:9" x14ac:dyDescent="0.2">
      <c r="A4011" s="265" t="s">
        <v>433</v>
      </c>
      <c r="B4011" s="269" t="e">
        <f>IF('Unit Types - Emission Rates'!#REF!=0,"",'Unit Types - Emission Rates'!#REF!)</f>
        <v>#REF!</v>
      </c>
      <c r="C4011" s="269" t="e">
        <f>IF('Unit Types - Emission Rates'!#REF!=0,"",'Unit Types - Emission Rates'!#REF!)</f>
        <v>#REF!</v>
      </c>
      <c r="D4011" s="269" t="e">
        <f>IF('Unit Types - Emission Rates'!#REF!=0,"",'Unit Types - Emission Rates'!#REF!)</f>
        <v>#REF!</v>
      </c>
      <c r="E4011" s="269" t="e">
        <f>IF('Unit Types - Emission Rates'!#REF!="","",'Unit Types - Emission Rates'!#REF!)</f>
        <v>#REF!</v>
      </c>
      <c r="F4011" s="269" t="e">
        <f>IF('Unit Types - Emission Rates'!#REF!="","",'Unit Types - Emission Rates'!#REF!)</f>
        <v>#REF!</v>
      </c>
      <c r="G4011" s="261"/>
      <c r="H4011" s="262"/>
      <c r="I4011" s="259"/>
    </row>
    <row r="4012" spans="1:9" x14ac:dyDescent="0.2">
      <c r="A4012" s="265" t="s">
        <v>433</v>
      </c>
      <c r="B4012" s="269" t="e">
        <f>IF('Unit Types - Emission Rates'!#REF!=0,"",'Unit Types - Emission Rates'!#REF!)</f>
        <v>#REF!</v>
      </c>
      <c r="C4012" s="269" t="e">
        <f>IF('Unit Types - Emission Rates'!#REF!=0,"",'Unit Types - Emission Rates'!#REF!)</f>
        <v>#REF!</v>
      </c>
      <c r="D4012" s="269" t="e">
        <f>IF('Unit Types - Emission Rates'!#REF!=0,"",'Unit Types - Emission Rates'!#REF!)</f>
        <v>#REF!</v>
      </c>
      <c r="E4012" s="269" t="e">
        <f>IF('Unit Types - Emission Rates'!#REF!="","",'Unit Types - Emission Rates'!#REF!)</f>
        <v>#REF!</v>
      </c>
      <c r="F4012" s="269" t="e">
        <f>IF('Unit Types - Emission Rates'!#REF!="","",'Unit Types - Emission Rates'!#REF!)</f>
        <v>#REF!</v>
      </c>
      <c r="G4012" s="261"/>
      <c r="H4012" s="262"/>
      <c r="I4012" s="259"/>
    </row>
    <row r="4013" spans="1:9" x14ac:dyDescent="0.2">
      <c r="A4013" s="265" t="s">
        <v>433</v>
      </c>
      <c r="B4013" s="269" t="e">
        <f>IF('Unit Types - Emission Rates'!#REF!=0,"",'Unit Types - Emission Rates'!#REF!)</f>
        <v>#REF!</v>
      </c>
      <c r="C4013" s="269" t="e">
        <f>IF('Unit Types - Emission Rates'!#REF!=0,"",'Unit Types - Emission Rates'!#REF!)</f>
        <v>#REF!</v>
      </c>
      <c r="D4013" s="269" t="e">
        <f>IF('Unit Types - Emission Rates'!#REF!=0,"",'Unit Types - Emission Rates'!#REF!)</f>
        <v>#REF!</v>
      </c>
      <c r="E4013" s="269" t="e">
        <f>IF('Unit Types - Emission Rates'!#REF!="","",'Unit Types - Emission Rates'!#REF!)</f>
        <v>#REF!</v>
      </c>
      <c r="F4013" s="269" t="e">
        <f>IF('Unit Types - Emission Rates'!#REF!="","",'Unit Types - Emission Rates'!#REF!)</f>
        <v>#REF!</v>
      </c>
      <c r="G4013" s="261"/>
      <c r="H4013" s="262"/>
      <c r="I4013" s="259"/>
    </row>
    <row r="4014" spans="1:9" x14ac:dyDescent="0.2">
      <c r="A4014" s="265" t="s">
        <v>433</v>
      </c>
      <c r="B4014" s="269" t="e">
        <f>IF('Unit Types - Emission Rates'!#REF!=0,"",'Unit Types - Emission Rates'!#REF!)</f>
        <v>#REF!</v>
      </c>
      <c r="C4014" s="269" t="e">
        <f>IF('Unit Types - Emission Rates'!#REF!=0,"",'Unit Types - Emission Rates'!#REF!)</f>
        <v>#REF!</v>
      </c>
      <c r="D4014" s="269" t="e">
        <f>IF('Unit Types - Emission Rates'!#REF!=0,"",'Unit Types - Emission Rates'!#REF!)</f>
        <v>#REF!</v>
      </c>
      <c r="E4014" s="269" t="e">
        <f>IF('Unit Types - Emission Rates'!#REF!="","",'Unit Types - Emission Rates'!#REF!)</f>
        <v>#REF!</v>
      </c>
      <c r="F4014" s="269" t="e">
        <f>IF('Unit Types - Emission Rates'!#REF!="","",'Unit Types - Emission Rates'!#REF!)</f>
        <v>#REF!</v>
      </c>
      <c r="G4014" s="261"/>
      <c r="H4014" s="262"/>
      <c r="I4014" s="259"/>
    </row>
    <row r="4015" spans="1:9" x14ac:dyDescent="0.2">
      <c r="A4015" s="265" t="s">
        <v>433</v>
      </c>
      <c r="B4015" s="269" t="e">
        <f>IF('Unit Types - Emission Rates'!#REF!=0,"",'Unit Types - Emission Rates'!#REF!)</f>
        <v>#REF!</v>
      </c>
      <c r="C4015" s="269" t="e">
        <f>IF('Unit Types - Emission Rates'!#REF!=0,"",'Unit Types - Emission Rates'!#REF!)</f>
        <v>#REF!</v>
      </c>
      <c r="D4015" s="269" t="e">
        <f>IF('Unit Types - Emission Rates'!#REF!=0,"",'Unit Types - Emission Rates'!#REF!)</f>
        <v>#REF!</v>
      </c>
      <c r="E4015" s="269" t="e">
        <f>IF('Unit Types - Emission Rates'!#REF!="","",'Unit Types - Emission Rates'!#REF!)</f>
        <v>#REF!</v>
      </c>
      <c r="F4015" s="269" t="e">
        <f>IF('Unit Types - Emission Rates'!#REF!="","",'Unit Types - Emission Rates'!#REF!)</f>
        <v>#REF!</v>
      </c>
      <c r="G4015" s="261"/>
      <c r="H4015" s="262"/>
      <c r="I4015" s="259"/>
    </row>
    <row r="4016" spans="1:9" x14ac:dyDescent="0.2">
      <c r="A4016" s="265" t="s">
        <v>433</v>
      </c>
      <c r="B4016" s="269" t="e">
        <f>IF('Unit Types - Emission Rates'!#REF!=0,"",'Unit Types - Emission Rates'!#REF!)</f>
        <v>#REF!</v>
      </c>
      <c r="C4016" s="269" t="e">
        <f>IF('Unit Types - Emission Rates'!#REF!=0,"",'Unit Types - Emission Rates'!#REF!)</f>
        <v>#REF!</v>
      </c>
      <c r="D4016" s="269" t="e">
        <f>IF('Unit Types - Emission Rates'!#REF!=0,"",'Unit Types - Emission Rates'!#REF!)</f>
        <v>#REF!</v>
      </c>
      <c r="E4016" s="269" t="e">
        <f>IF('Unit Types - Emission Rates'!#REF!="","",'Unit Types - Emission Rates'!#REF!)</f>
        <v>#REF!</v>
      </c>
      <c r="F4016" s="269" t="e">
        <f>IF('Unit Types - Emission Rates'!#REF!="","",'Unit Types - Emission Rates'!#REF!)</f>
        <v>#REF!</v>
      </c>
      <c r="G4016" s="261"/>
      <c r="H4016" s="262"/>
      <c r="I4016" s="259"/>
    </row>
    <row r="4017" spans="1:9" x14ac:dyDescent="0.2">
      <c r="A4017" s="265" t="s">
        <v>433</v>
      </c>
      <c r="B4017" s="269" t="e">
        <f>IF('Unit Types - Emission Rates'!#REF!=0,"",'Unit Types - Emission Rates'!#REF!)</f>
        <v>#REF!</v>
      </c>
      <c r="C4017" s="269" t="e">
        <f>IF('Unit Types - Emission Rates'!#REF!=0,"",'Unit Types - Emission Rates'!#REF!)</f>
        <v>#REF!</v>
      </c>
      <c r="D4017" s="269" t="e">
        <f>IF('Unit Types - Emission Rates'!#REF!=0,"",'Unit Types - Emission Rates'!#REF!)</f>
        <v>#REF!</v>
      </c>
      <c r="E4017" s="269" t="e">
        <f>IF('Unit Types - Emission Rates'!#REF!="","",'Unit Types - Emission Rates'!#REF!)</f>
        <v>#REF!</v>
      </c>
      <c r="F4017" s="269" t="e">
        <f>IF('Unit Types - Emission Rates'!#REF!="","",'Unit Types - Emission Rates'!#REF!)</f>
        <v>#REF!</v>
      </c>
      <c r="G4017" s="261"/>
      <c r="H4017" s="262"/>
      <c r="I4017" s="259"/>
    </row>
    <row r="4018" spans="1:9" x14ac:dyDescent="0.2">
      <c r="A4018" s="265" t="s">
        <v>433</v>
      </c>
      <c r="B4018" s="269" t="e">
        <f>IF('Unit Types - Emission Rates'!#REF!=0,"",'Unit Types - Emission Rates'!#REF!)</f>
        <v>#REF!</v>
      </c>
      <c r="C4018" s="269" t="e">
        <f>IF('Unit Types - Emission Rates'!#REF!=0,"",'Unit Types - Emission Rates'!#REF!)</f>
        <v>#REF!</v>
      </c>
      <c r="D4018" s="269" t="e">
        <f>IF('Unit Types - Emission Rates'!#REF!=0,"",'Unit Types - Emission Rates'!#REF!)</f>
        <v>#REF!</v>
      </c>
      <c r="E4018" s="269" t="e">
        <f>IF('Unit Types - Emission Rates'!#REF!="","",'Unit Types - Emission Rates'!#REF!)</f>
        <v>#REF!</v>
      </c>
      <c r="F4018" s="269" t="e">
        <f>IF('Unit Types - Emission Rates'!#REF!="","",'Unit Types - Emission Rates'!#REF!)</f>
        <v>#REF!</v>
      </c>
      <c r="G4018" s="261"/>
      <c r="H4018" s="262"/>
      <c r="I4018" s="259"/>
    </row>
    <row r="4019" spans="1:9" x14ac:dyDescent="0.2">
      <c r="A4019" s="265" t="s">
        <v>433</v>
      </c>
      <c r="B4019" s="269" t="e">
        <f>IF('Unit Types - Emission Rates'!#REF!=0,"",'Unit Types - Emission Rates'!#REF!)</f>
        <v>#REF!</v>
      </c>
      <c r="C4019" s="269" t="e">
        <f>IF('Unit Types - Emission Rates'!#REF!=0,"",'Unit Types - Emission Rates'!#REF!)</f>
        <v>#REF!</v>
      </c>
      <c r="D4019" s="269" t="e">
        <f>IF('Unit Types - Emission Rates'!#REF!=0,"",'Unit Types - Emission Rates'!#REF!)</f>
        <v>#REF!</v>
      </c>
      <c r="E4019" s="269" t="e">
        <f>IF('Unit Types - Emission Rates'!#REF!="","",'Unit Types - Emission Rates'!#REF!)</f>
        <v>#REF!</v>
      </c>
      <c r="F4019" s="269" t="e">
        <f>IF('Unit Types - Emission Rates'!#REF!="","",'Unit Types - Emission Rates'!#REF!)</f>
        <v>#REF!</v>
      </c>
      <c r="G4019" s="261"/>
      <c r="H4019" s="262"/>
      <c r="I4019" s="259"/>
    </row>
    <row r="4020" spans="1:9" x14ac:dyDescent="0.2">
      <c r="A4020" s="265" t="s">
        <v>433</v>
      </c>
      <c r="B4020" s="269" t="e">
        <f>IF('Unit Types - Emission Rates'!#REF!=0,"",'Unit Types - Emission Rates'!#REF!)</f>
        <v>#REF!</v>
      </c>
      <c r="C4020" s="269" t="e">
        <f>IF('Unit Types - Emission Rates'!#REF!=0,"",'Unit Types - Emission Rates'!#REF!)</f>
        <v>#REF!</v>
      </c>
      <c r="D4020" s="269" t="e">
        <f>IF('Unit Types - Emission Rates'!#REF!=0,"",'Unit Types - Emission Rates'!#REF!)</f>
        <v>#REF!</v>
      </c>
      <c r="E4020" s="269" t="e">
        <f>IF('Unit Types - Emission Rates'!#REF!="","",'Unit Types - Emission Rates'!#REF!)</f>
        <v>#REF!</v>
      </c>
      <c r="F4020" s="269" t="e">
        <f>IF('Unit Types - Emission Rates'!#REF!="","",'Unit Types - Emission Rates'!#REF!)</f>
        <v>#REF!</v>
      </c>
      <c r="G4020" s="261"/>
      <c r="H4020" s="262"/>
      <c r="I4020" s="259"/>
    </row>
    <row r="4021" spans="1:9" x14ac:dyDescent="0.2">
      <c r="A4021" s="265" t="s">
        <v>433</v>
      </c>
      <c r="B4021" s="269" t="e">
        <f>IF('Unit Types - Emission Rates'!#REF!=0,"",'Unit Types - Emission Rates'!#REF!)</f>
        <v>#REF!</v>
      </c>
      <c r="C4021" s="269" t="e">
        <f>IF('Unit Types - Emission Rates'!#REF!=0,"",'Unit Types - Emission Rates'!#REF!)</f>
        <v>#REF!</v>
      </c>
      <c r="D4021" s="269" t="e">
        <f>IF('Unit Types - Emission Rates'!#REF!=0,"",'Unit Types - Emission Rates'!#REF!)</f>
        <v>#REF!</v>
      </c>
      <c r="E4021" s="269" t="e">
        <f>IF('Unit Types - Emission Rates'!#REF!="","",'Unit Types - Emission Rates'!#REF!)</f>
        <v>#REF!</v>
      </c>
      <c r="F4021" s="269" t="e">
        <f>IF('Unit Types - Emission Rates'!#REF!="","",'Unit Types - Emission Rates'!#REF!)</f>
        <v>#REF!</v>
      </c>
      <c r="G4021" s="261"/>
      <c r="H4021" s="262"/>
      <c r="I4021" s="259"/>
    </row>
    <row r="4022" spans="1:9" x14ac:dyDescent="0.2">
      <c r="A4022" s="265" t="s">
        <v>433</v>
      </c>
      <c r="B4022" s="269" t="e">
        <f>IF('Unit Types - Emission Rates'!#REF!=0,"",'Unit Types - Emission Rates'!#REF!)</f>
        <v>#REF!</v>
      </c>
      <c r="C4022" s="269" t="e">
        <f>IF('Unit Types - Emission Rates'!#REF!=0,"",'Unit Types - Emission Rates'!#REF!)</f>
        <v>#REF!</v>
      </c>
      <c r="D4022" s="269" t="e">
        <f>IF('Unit Types - Emission Rates'!#REF!=0,"",'Unit Types - Emission Rates'!#REF!)</f>
        <v>#REF!</v>
      </c>
      <c r="E4022" s="269" t="e">
        <f>IF('Unit Types - Emission Rates'!#REF!="","",'Unit Types - Emission Rates'!#REF!)</f>
        <v>#REF!</v>
      </c>
      <c r="F4022" s="269" t="e">
        <f>IF('Unit Types - Emission Rates'!#REF!="","",'Unit Types - Emission Rates'!#REF!)</f>
        <v>#REF!</v>
      </c>
      <c r="G4022" s="261"/>
      <c r="H4022" s="262"/>
      <c r="I4022" s="259"/>
    </row>
    <row r="4023" spans="1:9" x14ac:dyDescent="0.2">
      <c r="A4023" s="265" t="s">
        <v>433</v>
      </c>
      <c r="B4023" s="269" t="e">
        <f>IF('Unit Types - Emission Rates'!#REF!=0,"",'Unit Types - Emission Rates'!#REF!)</f>
        <v>#REF!</v>
      </c>
      <c r="C4023" s="269" t="e">
        <f>IF('Unit Types - Emission Rates'!#REF!=0,"",'Unit Types - Emission Rates'!#REF!)</f>
        <v>#REF!</v>
      </c>
      <c r="D4023" s="269" t="e">
        <f>IF('Unit Types - Emission Rates'!#REF!=0,"",'Unit Types - Emission Rates'!#REF!)</f>
        <v>#REF!</v>
      </c>
      <c r="E4023" s="269" t="e">
        <f>IF('Unit Types - Emission Rates'!#REF!="","",'Unit Types - Emission Rates'!#REF!)</f>
        <v>#REF!</v>
      </c>
      <c r="F4023" s="269" t="e">
        <f>IF('Unit Types - Emission Rates'!#REF!="","",'Unit Types - Emission Rates'!#REF!)</f>
        <v>#REF!</v>
      </c>
      <c r="G4023" s="261"/>
      <c r="H4023" s="262"/>
      <c r="I4023" s="259"/>
    </row>
    <row r="4024" spans="1:9" x14ac:dyDescent="0.2">
      <c r="A4024" s="265" t="s">
        <v>433</v>
      </c>
      <c r="B4024" s="269" t="e">
        <f>IF('Unit Types - Emission Rates'!#REF!=0,"",'Unit Types - Emission Rates'!#REF!)</f>
        <v>#REF!</v>
      </c>
      <c r="C4024" s="269" t="e">
        <f>IF('Unit Types - Emission Rates'!#REF!=0,"",'Unit Types - Emission Rates'!#REF!)</f>
        <v>#REF!</v>
      </c>
      <c r="D4024" s="269" t="e">
        <f>IF('Unit Types - Emission Rates'!#REF!=0,"",'Unit Types - Emission Rates'!#REF!)</f>
        <v>#REF!</v>
      </c>
      <c r="E4024" s="269" t="e">
        <f>IF('Unit Types - Emission Rates'!#REF!="","",'Unit Types - Emission Rates'!#REF!)</f>
        <v>#REF!</v>
      </c>
      <c r="F4024" s="269" t="e">
        <f>IF('Unit Types - Emission Rates'!#REF!="","",'Unit Types - Emission Rates'!#REF!)</f>
        <v>#REF!</v>
      </c>
      <c r="G4024" s="261"/>
      <c r="H4024" s="262"/>
      <c r="I4024" s="259"/>
    </row>
    <row r="4025" spans="1:9" x14ac:dyDescent="0.2">
      <c r="A4025" s="265" t="s">
        <v>433</v>
      </c>
      <c r="B4025" s="269" t="e">
        <f>IF('Unit Types - Emission Rates'!#REF!=0,"",'Unit Types - Emission Rates'!#REF!)</f>
        <v>#REF!</v>
      </c>
      <c r="C4025" s="269" t="e">
        <f>IF('Unit Types - Emission Rates'!#REF!=0,"",'Unit Types - Emission Rates'!#REF!)</f>
        <v>#REF!</v>
      </c>
      <c r="D4025" s="269" t="e">
        <f>IF('Unit Types - Emission Rates'!#REF!=0,"",'Unit Types - Emission Rates'!#REF!)</f>
        <v>#REF!</v>
      </c>
      <c r="E4025" s="269" t="e">
        <f>IF('Unit Types - Emission Rates'!#REF!="","",'Unit Types - Emission Rates'!#REF!)</f>
        <v>#REF!</v>
      </c>
      <c r="F4025" s="269" t="e">
        <f>IF('Unit Types - Emission Rates'!#REF!="","",'Unit Types - Emission Rates'!#REF!)</f>
        <v>#REF!</v>
      </c>
      <c r="G4025" s="261"/>
      <c r="H4025" s="262"/>
      <c r="I4025" s="259"/>
    </row>
    <row r="4026" spans="1:9" x14ac:dyDescent="0.2">
      <c r="A4026" s="265" t="s">
        <v>433</v>
      </c>
      <c r="B4026" s="269" t="e">
        <f>IF('Unit Types - Emission Rates'!#REF!=0,"",'Unit Types - Emission Rates'!#REF!)</f>
        <v>#REF!</v>
      </c>
      <c r="C4026" s="269" t="e">
        <f>IF('Unit Types - Emission Rates'!#REF!=0,"",'Unit Types - Emission Rates'!#REF!)</f>
        <v>#REF!</v>
      </c>
      <c r="D4026" s="269" t="e">
        <f>IF('Unit Types - Emission Rates'!#REF!=0,"",'Unit Types - Emission Rates'!#REF!)</f>
        <v>#REF!</v>
      </c>
      <c r="E4026" s="269" t="e">
        <f>IF('Unit Types - Emission Rates'!#REF!="","",'Unit Types - Emission Rates'!#REF!)</f>
        <v>#REF!</v>
      </c>
      <c r="F4026" s="269" t="e">
        <f>IF('Unit Types - Emission Rates'!#REF!="","",'Unit Types - Emission Rates'!#REF!)</f>
        <v>#REF!</v>
      </c>
      <c r="G4026" s="261"/>
      <c r="H4026" s="262"/>
      <c r="I4026" s="259"/>
    </row>
    <row r="4027" spans="1:9" x14ac:dyDescent="0.2">
      <c r="A4027" s="265" t="s">
        <v>433</v>
      </c>
      <c r="B4027" s="269" t="e">
        <f>IF('Unit Types - Emission Rates'!#REF!=0,"",'Unit Types - Emission Rates'!#REF!)</f>
        <v>#REF!</v>
      </c>
      <c r="C4027" s="269" t="e">
        <f>IF('Unit Types - Emission Rates'!#REF!=0,"",'Unit Types - Emission Rates'!#REF!)</f>
        <v>#REF!</v>
      </c>
      <c r="D4027" s="269" t="e">
        <f>IF('Unit Types - Emission Rates'!#REF!=0,"",'Unit Types - Emission Rates'!#REF!)</f>
        <v>#REF!</v>
      </c>
      <c r="E4027" s="269" t="e">
        <f>IF('Unit Types - Emission Rates'!#REF!="","",'Unit Types - Emission Rates'!#REF!)</f>
        <v>#REF!</v>
      </c>
      <c r="F4027" s="269" t="e">
        <f>IF('Unit Types - Emission Rates'!#REF!="","",'Unit Types - Emission Rates'!#REF!)</f>
        <v>#REF!</v>
      </c>
      <c r="G4027" s="261"/>
      <c r="H4027" s="262"/>
      <c r="I4027" s="259"/>
    </row>
    <row r="4028" spans="1:9" x14ac:dyDescent="0.2">
      <c r="A4028" s="265" t="s">
        <v>433</v>
      </c>
      <c r="B4028" s="269" t="e">
        <f>IF('Unit Types - Emission Rates'!#REF!=0,"",'Unit Types - Emission Rates'!#REF!)</f>
        <v>#REF!</v>
      </c>
      <c r="C4028" s="269" t="e">
        <f>IF('Unit Types - Emission Rates'!#REF!=0,"",'Unit Types - Emission Rates'!#REF!)</f>
        <v>#REF!</v>
      </c>
      <c r="D4028" s="269" t="e">
        <f>IF('Unit Types - Emission Rates'!#REF!=0,"",'Unit Types - Emission Rates'!#REF!)</f>
        <v>#REF!</v>
      </c>
      <c r="E4028" s="269" t="e">
        <f>IF('Unit Types - Emission Rates'!#REF!="","",'Unit Types - Emission Rates'!#REF!)</f>
        <v>#REF!</v>
      </c>
      <c r="F4028" s="269" t="e">
        <f>IF('Unit Types - Emission Rates'!#REF!="","",'Unit Types - Emission Rates'!#REF!)</f>
        <v>#REF!</v>
      </c>
      <c r="G4028" s="261"/>
      <c r="H4028" s="262"/>
      <c r="I4028" s="259"/>
    </row>
    <row r="4029" spans="1:9" x14ac:dyDescent="0.2">
      <c r="A4029" s="265" t="s">
        <v>433</v>
      </c>
      <c r="B4029" s="269" t="e">
        <f>IF('Unit Types - Emission Rates'!#REF!=0,"",'Unit Types - Emission Rates'!#REF!)</f>
        <v>#REF!</v>
      </c>
      <c r="C4029" s="269" t="e">
        <f>IF('Unit Types - Emission Rates'!#REF!=0,"",'Unit Types - Emission Rates'!#REF!)</f>
        <v>#REF!</v>
      </c>
      <c r="D4029" s="269" t="e">
        <f>IF('Unit Types - Emission Rates'!#REF!=0,"",'Unit Types - Emission Rates'!#REF!)</f>
        <v>#REF!</v>
      </c>
      <c r="E4029" s="269" t="e">
        <f>IF('Unit Types - Emission Rates'!#REF!="","",'Unit Types - Emission Rates'!#REF!)</f>
        <v>#REF!</v>
      </c>
      <c r="F4029" s="269" t="e">
        <f>IF('Unit Types - Emission Rates'!#REF!="","",'Unit Types - Emission Rates'!#REF!)</f>
        <v>#REF!</v>
      </c>
      <c r="G4029" s="261"/>
      <c r="H4029" s="262"/>
      <c r="I4029" s="259"/>
    </row>
    <row r="4030" spans="1:9" x14ac:dyDescent="0.2">
      <c r="A4030" s="265" t="s">
        <v>433</v>
      </c>
      <c r="B4030" s="269" t="e">
        <f>IF('Unit Types - Emission Rates'!#REF!=0,"",'Unit Types - Emission Rates'!#REF!)</f>
        <v>#REF!</v>
      </c>
      <c r="C4030" s="269" t="e">
        <f>IF('Unit Types - Emission Rates'!#REF!=0,"",'Unit Types - Emission Rates'!#REF!)</f>
        <v>#REF!</v>
      </c>
      <c r="D4030" s="269" t="e">
        <f>IF('Unit Types - Emission Rates'!#REF!=0,"",'Unit Types - Emission Rates'!#REF!)</f>
        <v>#REF!</v>
      </c>
      <c r="E4030" s="269" t="e">
        <f>IF('Unit Types - Emission Rates'!#REF!="","",'Unit Types - Emission Rates'!#REF!)</f>
        <v>#REF!</v>
      </c>
      <c r="F4030" s="269" t="e">
        <f>IF('Unit Types - Emission Rates'!#REF!="","",'Unit Types - Emission Rates'!#REF!)</f>
        <v>#REF!</v>
      </c>
      <c r="G4030" s="261"/>
      <c r="H4030" s="262"/>
      <c r="I4030" s="259"/>
    </row>
    <row r="4031" spans="1:9" x14ac:dyDescent="0.2">
      <c r="A4031" s="265" t="s">
        <v>433</v>
      </c>
      <c r="B4031" s="269" t="e">
        <f>IF('Unit Types - Emission Rates'!#REF!=0,"",'Unit Types - Emission Rates'!#REF!)</f>
        <v>#REF!</v>
      </c>
      <c r="C4031" s="269" t="e">
        <f>IF('Unit Types - Emission Rates'!#REF!=0,"",'Unit Types - Emission Rates'!#REF!)</f>
        <v>#REF!</v>
      </c>
      <c r="D4031" s="269" t="e">
        <f>IF('Unit Types - Emission Rates'!#REF!=0,"",'Unit Types - Emission Rates'!#REF!)</f>
        <v>#REF!</v>
      </c>
      <c r="E4031" s="269" t="e">
        <f>IF('Unit Types - Emission Rates'!#REF!="","",'Unit Types - Emission Rates'!#REF!)</f>
        <v>#REF!</v>
      </c>
      <c r="F4031" s="269" t="e">
        <f>IF('Unit Types - Emission Rates'!#REF!="","",'Unit Types - Emission Rates'!#REF!)</f>
        <v>#REF!</v>
      </c>
      <c r="G4031" s="261"/>
      <c r="H4031" s="262"/>
      <c r="I4031" s="259"/>
    </row>
    <row r="4032" spans="1:9" x14ac:dyDescent="0.2">
      <c r="A4032" s="265" t="s">
        <v>433</v>
      </c>
      <c r="B4032" s="269" t="e">
        <f>IF('Unit Types - Emission Rates'!#REF!=0,"",'Unit Types - Emission Rates'!#REF!)</f>
        <v>#REF!</v>
      </c>
      <c r="C4032" s="269" t="e">
        <f>IF('Unit Types - Emission Rates'!#REF!=0,"",'Unit Types - Emission Rates'!#REF!)</f>
        <v>#REF!</v>
      </c>
      <c r="D4032" s="269" t="e">
        <f>IF('Unit Types - Emission Rates'!#REF!=0,"",'Unit Types - Emission Rates'!#REF!)</f>
        <v>#REF!</v>
      </c>
      <c r="E4032" s="269" t="e">
        <f>IF('Unit Types - Emission Rates'!#REF!="","",'Unit Types - Emission Rates'!#REF!)</f>
        <v>#REF!</v>
      </c>
      <c r="F4032" s="269" t="e">
        <f>IF('Unit Types - Emission Rates'!#REF!="","",'Unit Types - Emission Rates'!#REF!)</f>
        <v>#REF!</v>
      </c>
      <c r="G4032" s="261"/>
      <c r="H4032" s="262"/>
      <c r="I4032" s="259"/>
    </row>
    <row r="4033" spans="1:9" x14ac:dyDescent="0.2">
      <c r="A4033" s="265" t="s">
        <v>433</v>
      </c>
      <c r="B4033" s="269" t="e">
        <f>IF('Unit Types - Emission Rates'!#REF!=0,"",'Unit Types - Emission Rates'!#REF!)</f>
        <v>#REF!</v>
      </c>
      <c r="C4033" s="269" t="e">
        <f>IF('Unit Types - Emission Rates'!#REF!=0,"",'Unit Types - Emission Rates'!#REF!)</f>
        <v>#REF!</v>
      </c>
      <c r="D4033" s="269" t="e">
        <f>IF('Unit Types - Emission Rates'!#REF!=0,"",'Unit Types - Emission Rates'!#REF!)</f>
        <v>#REF!</v>
      </c>
      <c r="E4033" s="269" t="e">
        <f>IF('Unit Types - Emission Rates'!#REF!="","",'Unit Types - Emission Rates'!#REF!)</f>
        <v>#REF!</v>
      </c>
      <c r="F4033" s="269" t="e">
        <f>IF('Unit Types - Emission Rates'!#REF!="","",'Unit Types - Emission Rates'!#REF!)</f>
        <v>#REF!</v>
      </c>
      <c r="G4033" s="261"/>
      <c r="H4033" s="262"/>
      <c r="I4033" s="259"/>
    </row>
    <row r="4034" spans="1:9" x14ac:dyDescent="0.2">
      <c r="A4034" s="265" t="s">
        <v>433</v>
      </c>
      <c r="B4034" s="269" t="e">
        <f>IF('Unit Types - Emission Rates'!#REF!=0,"",'Unit Types - Emission Rates'!#REF!)</f>
        <v>#REF!</v>
      </c>
      <c r="C4034" s="269" t="e">
        <f>IF('Unit Types - Emission Rates'!#REF!=0,"",'Unit Types - Emission Rates'!#REF!)</f>
        <v>#REF!</v>
      </c>
      <c r="D4034" s="269" t="e">
        <f>IF('Unit Types - Emission Rates'!#REF!=0,"",'Unit Types - Emission Rates'!#REF!)</f>
        <v>#REF!</v>
      </c>
      <c r="E4034" s="269" t="e">
        <f>IF('Unit Types - Emission Rates'!#REF!="","",'Unit Types - Emission Rates'!#REF!)</f>
        <v>#REF!</v>
      </c>
      <c r="F4034" s="269" t="e">
        <f>IF('Unit Types - Emission Rates'!#REF!="","",'Unit Types - Emission Rates'!#REF!)</f>
        <v>#REF!</v>
      </c>
      <c r="G4034" s="261"/>
      <c r="H4034" s="262"/>
      <c r="I4034" s="259"/>
    </row>
    <row r="4035" spans="1:9" x14ac:dyDescent="0.2">
      <c r="A4035" s="265" t="s">
        <v>433</v>
      </c>
      <c r="B4035" s="269" t="e">
        <f>IF('Unit Types - Emission Rates'!#REF!=0,"",'Unit Types - Emission Rates'!#REF!)</f>
        <v>#REF!</v>
      </c>
      <c r="C4035" s="269" t="e">
        <f>IF('Unit Types - Emission Rates'!#REF!=0,"",'Unit Types - Emission Rates'!#REF!)</f>
        <v>#REF!</v>
      </c>
      <c r="D4035" s="269" t="e">
        <f>IF('Unit Types - Emission Rates'!#REF!=0,"",'Unit Types - Emission Rates'!#REF!)</f>
        <v>#REF!</v>
      </c>
      <c r="E4035" s="269" t="e">
        <f>IF('Unit Types - Emission Rates'!#REF!="","",'Unit Types - Emission Rates'!#REF!)</f>
        <v>#REF!</v>
      </c>
      <c r="F4035" s="269" t="e">
        <f>IF('Unit Types - Emission Rates'!#REF!="","",'Unit Types - Emission Rates'!#REF!)</f>
        <v>#REF!</v>
      </c>
      <c r="G4035" s="261"/>
      <c r="H4035" s="262"/>
      <c r="I4035" s="259"/>
    </row>
    <row r="4036" spans="1:9" x14ac:dyDescent="0.2">
      <c r="A4036" s="265" t="s">
        <v>433</v>
      </c>
      <c r="B4036" s="269" t="e">
        <f>IF('Unit Types - Emission Rates'!#REF!=0,"",'Unit Types - Emission Rates'!#REF!)</f>
        <v>#REF!</v>
      </c>
      <c r="C4036" s="269" t="e">
        <f>IF('Unit Types - Emission Rates'!#REF!=0,"",'Unit Types - Emission Rates'!#REF!)</f>
        <v>#REF!</v>
      </c>
      <c r="D4036" s="269" t="e">
        <f>IF('Unit Types - Emission Rates'!#REF!=0,"",'Unit Types - Emission Rates'!#REF!)</f>
        <v>#REF!</v>
      </c>
      <c r="E4036" s="269" t="e">
        <f>IF('Unit Types - Emission Rates'!#REF!="","",'Unit Types - Emission Rates'!#REF!)</f>
        <v>#REF!</v>
      </c>
      <c r="F4036" s="269" t="e">
        <f>IF('Unit Types - Emission Rates'!#REF!="","",'Unit Types - Emission Rates'!#REF!)</f>
        <v>#REF!</v>
      </c>
      <c r="G4036" s="261"/>
      <c r="H4036" s="262"/>
      <c r="I4036" s="259"/>
    </row>
    <row r="4037" spans="1:9" x14ac:dyDescent="0.2">
      <c r="A4037" s="265" t="s">
        <v>433</v>
      </c>
      <c r="B4037" s="269" t="e">
        <f>IF('Unit Types - Emission Rates'!#REF!=0,"",'Unit Types - Emission Rates'!#REF!)</f>
        <v>#REF!</v>
      </c>
      <c r="C4037" s="269" t="e">
        <f>IF('Unit Types - Emission Rates'!#REF!=0,"",'Unit Types - Emission Rates'!#REF!)</f>
        <v>#REF!</v>
      </c>
      <c r="D4037" s="269" t="e">
        <f>IF('Unit Types - Emission Rates'!#REF!=0,"",'Unit Types - Emission Rates'!#REF!)</f>
        <v>#REF!</v>
      </c>
      <c r="E4037" s="269" t="e">
        <f>IF('Unit Types - Emission Rates'!#REF!="","",'Unit Types - Emission Rates'!#REF!)</f>
        <v>#REF!</v>
      </c>
      <c r="F4037" s="269" t="e">
        <f>IF('Unit Types - Emission Rates'!#REF!="","",'Unit Types - Emission Rates'!#REF!)</f>
        <v>#REF!</v>
      </c>
      <c r="G4037" s="261"/>
      <c r="H4037" s="262"/>
      <c r="I4037" s="259"/>
    </row>
    <row r="4038" spans="1:9" x14ac:dyDescent="0.2">
      <c r="A4038" s="265" t="s">
        <v>433</v>
      </c>
      <c r="B4038" s="269" t="e">
        <f>IF('Unit Types - Emission Rates'!#REF!=0,"",'Unit Types - Emission Rates'!#REF!)</f>
        <v>#REF!</v>
      </c>
      <c r="C4038" s="269" t="e">
        <f>IF('Unit Types - Emission Rates'!#REF!=0,"",'Unit Types - Emission Rates'!#REF!)</f>
        <v>#REF!</v>
      </c>
      <c r="D4038" s="269" t="e">
        <f>IF('Unit Types - Emission Rates'!#REF!=0,"",'Unit Types - Emission Rates'!#REF!)</f>
        <v>#REF!</v>
      </c>
      <c r="E4038" s="269" t="e">
        <f>IF('Unit Types - Emission Rates'!#REF!="","",'Unit Types - Emission Rates'!#REF!)</f>
        <v>#REF!</v>
      </c>
      <c r="F4038" s="269" t="e">
        <f>IF('Unit Types - Emission Rates'!#REF!="","",'Unit Types - Emission Rates'!#REF!)</f>
        <v>#REF!</v>
      </c>
      <c r="G4038" s="261"/>
      <c r="H4038" s="262"/>
      <c r="I4038" s="259"/>
    </row>
    <row r="4039" spans="1:9" x14ac:dyDescent="0.2">
      <c r="A4039" s="265" t="s">
        <v>433</v>
      </c>
      <c r="B4039" s="269" t="e">
        <f>IF('Unit Types - Emission Rates'!#REF!=0,"",'Unit Types - Emission Rates'!#REF!)</f>
        <v>#REF!</v>
      </c>
      <c r="C4039" s="269" t="e">
        <f>IF('Unit Types - Emission Rates'!#REF!=0,"",'Unit Types - Emission Rates'!#REF!)</f>
        <v>#REF!</v>
      </c>
      <c r="D4039" s="269" t="e">
        <f>IF('Unit Types - Emission Rates'!#REF!=0,"",'Unit Types - Emission Rates'!#REF!)</f>
        <v>#REF!</v>
      </c>
      <c r="E4039" s="269" t="e">
        <f>IF('Unit Types - Emission Rates'!#REF!="","",'Unit Types - Emission Rates'!#REF!)</f>
        <v>#REF!</v>
      </c>
      <c r="F4039" s="269" t="e">
        <f>IF('Unit Types - Emission Rates'!#REF!="","",'Unit Types - Emission Rates'!#REF!)</f>
        <v>#REF!</v>
      </c>
      <c r="G4039" s="261"/>
      <c r="H4039" s="262"/>
      <c r="I4039" s="259"/>
    </row>
    <row r="4040" spans="1:9" x14ac:dyDescent="0.2">
      <c r="A4040" s="265" t="s">
        <v>433</v>
      </c>
      <c r="B4040" s="269" t="e">
        <f>IF('Unit Types - Emission Rates'!#REF!=0,"",'Unit Types - Emission Rates'!#REF!)</f>
        <v>#REF!</v>
      </c>
      <c r="C4040" s="269" t="e">
        <f>IF('Unit Types - Emission Rates'!#REF!=0,"",'Unit Types - Emission Rates'!#REF!)</f>
        <v>#REF!</v>
      </c>
      <c r="D4040" s="269" t="e">
        <f>IF('Unit Types - Emission Rates'!#REF!=0,"",'Unit Types - Emission Rates'!#REF!)</f>
        <v>#REF!</v>
      </c>
      <c r="E4040" s="269" t="e">
        <f>IF('Unit Types - Emission Rates'!#REF!="","",'Unit Types - Emission Rates'!#REF!)</f>
        <v>#REF!</v>
      </c>
      <c r="F4040" s="269" t="e">
        <f>IF('Unit Types - Emission Rates'!#REF!="","",'Unit Types - Emission Rates'!#REF!)</f>
        <v>#REF!</v>
      </c>
      <c r="G4040" s="261"/>
      <c r="H4040" s="262"/>
      <c r="I4040" s="259"/>
    </row>
    <row r="4041" spans="1:9" x14ac:dyDescent="0.2">
      <c r="A4041" s="265" t="s">
        <v>433</v>
      </c>
      <c r="B4041" s="269" t="e">
        <f>IF('Unit Types - Emission Rates'!#REF!=0,"",'Unit Types - Emission Rates'!#REF!)</f>
        <v>#REF!</v>
      </c>
      <c r="C4041" s="269" t="e">
        <f>IF('Unit Types - Emission Rates'!#REF!=0,"",'Unit Types - Emission Rates'!#REF!)</f>
        <v>#REF!</v>
      </c>
      <c r="D4041" s="269" t="e">
        <f>IF('Unit Types - Emission Rates'!#REF!=0,"",'Unit Types - Emission Rates'!#REF!)</f>
        <v>#REF!</v>
      </c>
      <c r="E4041" s="269" t="e">
        <f>IF('Unit Types - Emission Rates'!#REF!="","",'Unit Types - Emission Rates'!#REF!)</f>
        <v>#REF!</v>
      </c>
      <c r="F4041" s="269" t="e">
        <f>IF('Unit Types - Emission Rates'!#REF!="","",'Unit Types - Emission Rates'!#REF!)</f>
        <v>#REF!</v>
      </c>
      <c r="G4041" s="261"/>
      <c r="H4041" s="262"/>
      <c r="I4041" s="259"/>
    </row>
    <row r="4042" spans="1:9" x14ac:dyDescent="0.2">
      <c r="A4042" s="265" t="s">
        <v>433</v>
      </c>
      <c r="B4042" s="269" t="e">
        <f>IF('Unit Types - Emission Rates'!#REF!=0,"",'Unit Types - Emission Rates'!#REF!)</f>
        <v>#REF!</v>
      </c>
      <c r="C4042" s="269" t="e">
        <f>IF('Unit Types - Emission Rates'!#REF!=0,"",'Unit Types - Emission Rates'!#REF!)</f>
        <v>#REF!</v>
      </c>
      <c r="D4042" s="269" t="e">
        <f>IF('Unit Types - Emission Rates'!#REF!=0,"",'Unit Types - Emission Rates'!#REF!)</f>
        <v>#REF!</v>
      </c>
      <c r="E4042" s="269" t="e">
        <f>IF('Unit Types - Emission Rates'!#REF!="","",'Unit Types - Emission Rates'!#REF!)</f>
        <v>#REF!</v>
      </c>
      <c r="F4042" s="269" t="e">
        <f>IF('Unit Types - Emission Rates'!#REF!="","",'Unit Types - Emission Rates'!#REF!)</f>
        <v>#REF!</v>
      </c>
      <c r="G4042" s="261"/>
      <c r="H4042" s="262"/>
      <c r="I4042" s="259"/>
    </row>
    <row r="4043" spans="1:9" x14ac:dyDescent="0.2">
      <c r="A4043" s="265" t="s">
        <v>433</v>
      </c>
      <c r="B4043" s="269" t="e">
        <f>IF('Unit Types - Emission Rates'!#REF!=0,"",'Unit Types - Emission Rates'!#REF!)</f>
        <v>#REF!</v>
      </c>
      <c r="C4043" s="269" t="e">
        <f>IF('Unit Types - Emission Rates'!#REF!=0,"",'Unit Types - Emission Rates'!#REF!)</f>
        <v>#REF!</v>
      </c>
      <c r="D4043" s="269" t="e">
        <f>IF('Unit Types - Emission Rates'!#REF!=0,"",'Unit Types - Emission Rates'!#REF!)</f>
        <v>#REF!</v>
      </c>
      <c r="E4043" s="269" t="e">
        <f>IF('Unit Types - Emission Rates'!#REF!="","",'Unit Types - Emission Rates'!#REF!)</f>
        <v>#REF!</v>
      </c>
      <c r="F4043" s="269" t="e">
        <f>IF('Unit Types - Emission Rates'!#REF!="","",'Unit Types - Emission Rates'!#REF!)</f>
        <v>#REF!</v>
      </c>
      <c r="G4043" s="261"/>
      <c r="H4043" s="262"/>
      <c r="I4043" s="259"/>
    </row>
    <row r="4044" spans="1:9" x14ac:dyDescent="0.2">
      <c r="A4044" s="265" t="s">
        <v>433</v>
      </c>
      <c r="B4044" s="269" t="e">
        <f>IF('Unit Types - Emission Rates'!#REF!=0,"",'Unit Types - Emission Rates'!#REF!)</f>
        <v>#REF!</v>
      </c>
      <c r="C4044" s="269" t="e">
        <f>IF('Unit Types - Emission Rates'!#REF!=0,"",'Unit Types - Emission Rates'!#REF!)</f>
        <v>#REF!</v>
      </c>
      <c r="D4044" s="269" t="e">
        <f>IF('Unit Types - Emission Rates'!#REF!=0,"",'Unit Types - Emission Rates'!#REF!)</f>
        <v>#REF!</v>
      </c>
      <c r="E4044" s="269" t="e">
        <f>IF('Unit Types - Emission Rates'!#REF!="","",'Unit Types - Emission Rates'!#REF!)</f>
        <v>#REF!</v>
      </c>
      <c r="F4044" s="269" t="e">
        <f>IF('Unit Types - Emission Rates'!#REF!="","",'Unit Types - Emission Rates'!#REF!)</f>
        <v>#REF!</v>
      </c>
      <c r="G4044" s="261"/>
      <c r="H4044" s="262"/>
      <c r="I4044" s="259"/>
    </row>
    <row r="4045" spans="1:9" x14ac:dyDescent="0.2">
      <c r="A4045" s="265" t="s">
        <v>433</v>
      </c>
      <c r="B4045" s="269" t="e">
        <f>IF('Unit Types - Emission Rates'!#REF!=0,"",'Unit Types - Emission Rates'!#REF!)</f>
        <v>#REF!</v>
      </c>
      <c r="C4045" s="269" t="e">
        <f>IF('Unit Types - Emission Rates'!#REF!=0,"",'Unit Types - Emission Rates'!#REF!)</f>
        <v>#REF!</v>
      </c>
      <c r="D4045" s="269" t="e">
        <f>IF('Unit Types - Emission Rates'!#REF!=0,"",'Unit Types - Emission Rates'!#REF!)</f>
        <v>#REF!</v>
      </c>
      <c r="E4045" s="269" t="e">
        <f>IF('Unit Types - Emission Rates'!#REF!="","",'Unit Types - Emission Rates'!#REF!)</f>
        <v>#REF!</v>
      </c>
      <c r="F4045" s="269" t="e">
        <f>IF('Unit Types - Emission Rates'!#REF!="","",'Unit Types - Emission Rates'!#REF!)</f>
        <v>#REF!</v>
      </c>
      <c r="G4045" s="261"/>
      <c r="H4045" s="262"/>
      <c r="I4045" s="259"/>
    </row>
    <row r="4046" spans="1:9" x14ac:dyDescent="0.2">
      <c r="A4046" s="265" t="s">
        <v>433</v>
      </c>
      <c r="B4046" s="269" t="e">
        <f>IF('Unit Types - Emission Rates'!#REF!=0,"",'Unit Types - Emission Rates'!#REF!)</f>
        <v>#REF!</v>
      </c>
      <c r="C4046" s="269" t="e">
        <f>IF('Unit Types - Emission Rates'!#REF!=0,"",'Unit Types - Emission Rates'!#REF!)</f>
        <v>#REF!</v>
      </c>
      <c r="D4046" s="269" t="e">
        <f>IF('Unit Types - Emission Rates'!#REF!=0,"",'Unit Types - Emission Rates'!#REF!)</f>
        <v>#REF!</v>
      </c>
      <c r="E4046" s="269" t="e">
        <f>IF('Unit Types - Emission Rates'!#REF!="","",'Unit Types - Emission Rates'!#REF!)</f>
        <v>#REF!</v>
      </c>
      <c r="F4046" s="269" t="e">
        <f>IF('Unit Types - Emission Rates'!#REF!="","",'Unit Types - Emission Rates'!#REF!)</f>
        <v>#REF!</v>
      </c>
      <c r="G4046" s="261"/>
      <c r="H4046" s="262"/>
      <c r="I4046" s="259"/>
    </row>
    <row r="4047" spans="1:9" x14ac:dyDescent="0.2">
      <c r="A4047" s="265" t="s">
        <v>433</v>
      </c>
      <c r="B4047" s="269" t="e">
        <f>IF('Unit Types - Emission Rates'!#REF!=0,"",'Unit Types - Emission Rates'!#REF!)</f>
        <v>#REF!</v>
      </c>
      <c r="C4047" s="269" t="e">
        <f>IF('Unit Types - Emission Rates'!#REF!=0,"",'Unit Types - Emission Rates'!#REF!)</f>
        <v>#REF!</v>
      </c>
      <c r="D4047" s="269" t="e">
        <f>IF('Unit Types - Emission Rates'!#REF!=0,"",'Unit Types - Emission Rates'!#REF!)</f>
        <v>#REF!</v>
      </c>
      <c r="E4047" s="269" t="e">
        <f>IF('Unit Types - Emission Rates'!#REF!="","",'Unit Types - Emission Rates'!#REF!)</f>
        <v>#REF!</v>
      </c>
      <c r="F4047" s="269" t="e">
        <f>IF('Unit Types - Emission Rates'!#REF!="","",'Unit Types - Emission Rates'!#REF!)</f>
        <v>#REF!</v>
      </c>
      <c r="G4047" s="261"/>
      <c r="H4047" s="262"/>
      <c r="I4047" s="259"/>
    </row>
    <row r="4048" spans="1:9" x14ac:dyDescent="0.2">
      <c r="A4048" s="265" t="s">
        <v>433</v>
      </c>
      <c r="B4048" s="269" t="e">
        <f>IF('Unit Types - Emission Rates'!#REF!=0,"",'Unit Types - Emission Rates'!#REF!)</f>
        <v>#REF!</v>
      </c>
      <c r="C4048" s="269" t="e">
        <f>IF('Unit Types - Emission Rates'!#REF!=0,"",'Unit Types - Emission Rates'!#REF!)</f>
        <v>#REF!</v>
      </c>
      <c r="D4048" s="269" t="e">
        <f>IF('Unit Types - Emission Rates'!#REF!=0,"",'Unit Types - Emission Rates'!#REF!)</f>
        <v>#REF!</v>
      </c>
      <c r="E4048" s="269" t="e">
        <f>IF('Unit Types - Emission Rates'!#REF!="","",'Unit Types - Emission Rates'!#REF!)</f>
        <v>#REF!</v>
      </c>
      <c r="F4048" s="269" t="e">
        <f>IF('Unit Types - Emission Rates'!#REF!="","",'Unit Types - Emission Rates'!#REF!)</f>
        <v>#REF!</v>
      </c>
      <c r="G4048" s="261"/>
      <c r="H4048" s="262"/>
      <c r="I4048" s="259"/>
    </row>
    <row r="4049" spans="1:9" x14ac:dyDescent="0.2">
      <c r="A4049" s="265" t="s">
        <v>433</v>
      </c>
      <c r="B4049" s="269" t="e">
        <f>IF('Unit Types - Emission Rates'!#REF!=0,"",'Unit Types - Emission Rates'!#REF!)</f>
        <v>#REF!</v>
      </c>
      <c r="C4049" s="269" t="e">
        <f>IF('Unit Types - Emission Rates'!#REF!=0,"",'Unit Types - Emission Rates'!#REF!)</f>
        <v>#REF!</v>
      </c>
      <c r="D4049" s="269" t="e">
        <f>IF('Unit Types - Emission Rates'!#REF!=0,"",'Unit Types - Emission Rates'!#REF!)</f>
        <v>#REF!</v>
      </c>
      <c r="E4049" s="269" t="e">
        <f>IF('Unit Types - Emission Rates'!#REF!="","",'Unit Types - Emission Rates'!#REF!)</f>
        <v>#REF!</v>
      </c>
      <c r="F4049" s="269" t="e">
        <f>IF('Unit Types - Emission Rates'!#REF!="","",'Unit Types - Emission Rates'!#REF!)</f>
        <v>#REF!</v>
      </c>
      <c r="G4049" s="261"/>
      <c r="H4049" s="262"/>
      <c r="I4049" s="259"/>
    </row>
    <row r="4050" spans="1:9" x14ac:dyDescent="0.2">
      <c r="A4050" s="265" t="s">
        <v>433</v>
      </c>
      <c r="B4050" s="269" t="e">
        <f>IF('Unit Types - Emission Rates'!#REF!=0,"",'Unit Types - Emission Rates'!#REF!)</f>
        <v>#REF!</v>
      </c>
      <c r="C4050" s="269" t="e">
        <f>IF('Unit Types - Emission Rates'!#REF!=0,"",'Unit Types - Emission Rates'!#REF!)</f>
        <v>#REF!</v>
      </c>
      <c r="D4050" s="269" t="e">
        <f>IF('Unit Types - Emission Rates'!#REF!=0,"",'Unit Types - Emission Rates'!#REF!)</f>
        <v>#REF!</v>
      </c>
      <c r="E4050" s="269" t="e">
        <f>IF('Unit Types - Emission Rates'!#REF!="","",'Unit Types - Emission Rates'!#REF!)</f>
        <v>#REF!</v>
      </c>
      <c r="F4050" s="269" t="e">
        <f>IF('Unit Types - Emission Rates'!#REF!="","",'Unit Types - Emission Rates'!#REF!)</f>
        <v>#REF!</v>
      </c>
      <c r="G4050" s="261"/>
      <c r="H4050" s="262"/>
      <c r="I4050" s="259"/>
    </row>
    <row r="4051" spans="1:9" x14ac:dyDescent="0.2">
      <c r="A4051" s="265" t="s">
        <v>433</v>
      </c>
      <c r="B4051" s="269" t="e">
        <f>IF('Unit Types - Emission Rates'!#REF!=0,"",'Unit Types - Emission Rates'!#REF!)</f>
        <v>#REF!</v>
      </c>
      <c r="C4051" s="269" t="e">
        <f>IF('Unit Types - Emission Rates'!#REF!=0,"",'Unit Types - Emission Rates'!#REF!)</f>
        <v>#REF!</v>
      </c>
      <c r="D4051" s="269" t="e">
        <f>IF('Unit Types - Emission Rates'!#REF!=0,"",'Unit Types - Emission Rates'!#REF!)</f>
        <v>#REF!</v>
      </c>
      <c r="E4051" s="269" t="e">
        <f>IF('Unit Types - Emission Rates'!#REF!="","",'Unit Types - Emission Rates'!#REF!)</f>
        <v>#REF!</v>
      </c>
      <c r="F4051" s="269" t="e">
        <f>IF('Unit Types - Emission Rates'!#REF!="","",'Unit Types - Emission Rates'!#REF!)</f>
        <v>#REF!</v>
      </c>
      <c r="G4051" s="261"/>
      <c r="H4051" s="262"/>
      <c r="I4051" s="259"/>
    </row>
    <row r="4052" spans="1:9" x14ac:dyDescent="0.2">
      <c r="A4052" s="265" t="s">
        <v>433</v>
      </c>
      <c r="B4052" s="269" t="e">
        <f>IF('Unit Types - Emission Rates'!#REF!=0,"",'Unit Types - Emission Rates'!#REF!)</f>
        <v>#REF!</v>
      </c>
      <c r="C4052" s="269" t="e">
        <f>IF('Unit Types - Emission Rates'!#REF!=0,"",'Unit Types - Emission Rates'!#REF!)</f>
        <v>#REF!</v>
      </c>
      <c r="D4052" s="269" t="e">
        <f>IF('Unit Types - Emission Rates'!#REF!=0,"",'Unit Types - Emission Rates'!#REF!)</f>
        <v>#REF!</v>
      </c>
      <c r="E4052" s="269" t="e">
        <f>IF('Unit Types - Emission Rates'!#REF!="","",'Unit Types - Emission Rates'!#REF!)</f>
        <v>#REF!</v>
      </c>
      <c r="F4052" s="269" t="e">
        <f>IF('Unit Types - Emission Rates'!#REF!="","",'Unit Types - Emission Rates'!#REF!)</f>
        <v>#REF!</v>
      </c>
      <c r="G4052" s="261"/>
      <c r="H4052" s="262"/>
      <c r="I4052" s="259"/>
    </row>
    <row r="4053" spans="1:9" x14ac:dyDescent="0.2">
      <c r="A4053" s="265" t="s">
        <v>433</v>
      </c>
      <c r="B4053" s="269" t="e">
        <f>IF('Unit Types - Emission Rates'!#REF!=0,"",'Unit Types - Emission Rates'!#REF!)</f>
        <v>#REF!</v>
      </c>
      <c r="C4053" s="269" t="e">
        <f>IF('Unit Types - Emission Rates'!#REF!=0,"",'Unit Types - Emission Rates'!#REF!)</f>
        <v>#REF!</v>
      </c>
      <c r="D4053" s="269" t="e">
        <f>IF('Unit Types - Emission Rates'!#REF!=0,"",'Unit Types - Emission Rates'!#REF!)</f>
        <v>#REF!</v>
      </c>
      <c r="E4053" s="269" t="e">
        <f>IF('Unit Types - Emission Rates'!#REF!="","",'Unit Types - Emission Rates'!#REF!)</f>
        <v>#REF!</v>
      </c>
      <c r="F4053" s="269" t="e">
        <f>IF('Unit Types - Emission Rates'!#REF!="","",'Unit Types - Emission Rates'!#REF!)</f>
        <v>#REF!</v>
      </c>
      <c r="G4053" s="261"/>
      <c r="H4053" s="262"/>
      <c r="I4053" s="259"/>
    </row>
    <row r="4054" spans="1:9" x14ac:dyDescent="0.2">
      <c r="A4054" s="265" t="s">
        <v>433</v>
      </c>
      <c r="B4054" s="269" t="e">
        <f>IF('Unit Types - Emission Rates'!#REF!=0,"",'Unit Types - Emission Rates'!#REF!)</f>
        <v>#REF!</v>
      </c>
      <c r="C4054" s="269" t="e">
        <f>IF('Unit Types - Emission Rates'!#REF!=0,"",'Unit Types - Emission Rates'!#REF!)</f>
        <v>#REF!</v>
      </c>
      <c r="D4054" s="269" t="e">
        <f>IF('Unit Types - Emission Rates'!#REF!=0,"",'Unit Types - Emission Rates'!#REF!)</f>
        <v>#REF!</v>
      </c>
      <c r="E4054" s="269" t="e">
        <f>IF('Unit Types - Emission Rates'!#REF!="","",'Unit Types - Emission Rates'!#REF!)</f>
        <v>#REF!</v>
      </c>
      <c r="F4054" s="269" t="e">
        <f>IF('Unit Types - Emission Rates'!#REF!="","",'Unit Types - Emission Rates'!#REF!)</f>
        <v>#REF!</v>
      </c>
      <c r="G4054" s="261"/>
      <c r="H4054" s="262"/>
      <c r="I4054" s="259"/>
    </row>
    <row r="4055" spans="1:9" x14ac:dyDescent="0.2">
      <c r="A4055" s="265" t="s">
        <v>433</v>
      </c>
      <c r="B4055" s="269" t="e">
        <f>IF('Unit Types - Emission Rates'!#REF!=0,"",'Unit Types - Emission Rates'!#REF!)</f>
        <v>#REF!</v>
      </c>
      <c r="C4055" s="269" t="e">
        <f>IF('Unit Types - Emission Rates'!#REF!=0,"",'Unit Types - Emission Rates'!#REF!)</f>
        <v>#REF!</v>
      </c>
      <c r="D4055" s="269" t="e">
        <f>IF('Unit Types - Emission Rates'!#REF!=0,"",'Unit Types - Emission Rates'!#REF!)</f>
        <v>#REF!</v>
      </c>
      <c r="E4055" s="269" t="e">
        <f>IF('Unit Types - Emission Rates'!#REF!="","",'Unit Types - Emission Rates'!#REF!)</f>
        <v>#REF!</v>
      </c>
      <c r="F4055" s="269" t="e">
        <f>IF('Unit Types - Emission Rates'!#REF!="","",'Unit Types - Emission Rates'!#REF!)</f>
        <v>#REF!</v>
      </c>
      <c r="G4055" s="261"/>
      <c r="H4055" s="262"/>
      <c r="I4055" s="259"/>
    </row>
    <row r="4056" spans="1:9" x14ac:dyDescent="0.2">
      <c r="A4056" s="265" t="s">
        <v>433</v>
      </c>
      <c r="B4056" s="269" t="e">
        <f>IF('Unit Types - Emission Rates'!#REF!=0,"",'Unit Types - Emission Rates'!#REF!)</f>
        <v>#REF!</v>
      </c>
      <c r="C4056" s="269" t="e">
        <f>IF('Unit Types - Emission Rates'!#REF!=0,"",'Unit Types - Emission Rates'!#REF!)</f>
        <v>#REF!</v>
      </c>
      <c r="D4056" s="269" t="e">
        <f>IF('Unit Types - Emission Rates'!#REF!=0,"",'Unit Types - Emission Rates'!#REF!)</f>
        <v>#REF!</v>
      </c>
      <c r="E4056" s="269" t="e">
        <f>IF('Unit Types - Emission Rates'!#REF!="","",'Unit Types - Emission Rates'!#REF!)</f>
        <v>#REF!</v>
      </c>
      <c r="F4056" s="269" t="e">
        <f>IF('Unit Types - Emission Rates'!#REF!="","",'Unit Types - Emission Rates'!#REF!)</f>
        <v>#REF!</v>
      </c>
      <c r="G4056" s="261"/>
      <c r="H4056" s="262"/>
      <c r="I4056" s="259"/>
    </row>
    <row r="4057" spans="1:9" x14ac:dyDescent="0.2">
      <c r="A4057" s="265" t="s">
        <v>433</v>
      </c>
      <c r="B4057" s="269" t="e">
        <f>IF('Unit Types - Emission Rates'!#REF!=0,"",'Unit Types - Emission Rates'!#REF!)</f>
        <v>#REF!</v>
      </c>
      <c r="C4057" s="269" t="e">
        <f>IF('Unit Types - Emission Rates'!#REF!=0,"",'Unit Types - Emission Rates'!#REF!)</f>
        <v>#REF!</v>
      </c>
      <c r="D4057" s="269" t="e">
        <f>IF('Unit Types - Emission Rates'!#REF!=0,"",'Unit Types - Emission Rates'!#REF!)</f>
        <v>#REF!</v>
      </c>
      <c r="E4057" s="269" t="e">
        <f>IF('Unit Types - Emission Rates'!#REF!="","",'Unit Types - Emission Rates'!#REF!)</f>
        <v>#REF!</v>
      </c>
      <c r="F4057" s="269" t="e">
        <f>IF('Unit Types - Emission Rates'!#REF!="","",'Unit Types - Emission Rates'!#REF!)</f>
        <v>#REF!</v>
      </c>
      <c r="G4057" s="261"/>
      <c r="H4057" s="262"/>
      <c r="I4057" s="259"/>
    </row>
    <row r="4058" spans="1:9" x14ac:dyDescent="0.2">
      <c r="A4058" s="265" t="s">
        <v>433</v>
      </c>
      <c r="B4058" s="269" t="e">
        <f>IF('Unit Types - Emission Rates'!#REF!=0,"",'Unit Types - Emission Rates'!#REF!)</f>
        <v>#REF!</v>
      </c>
      <c r="C4058" s="269" t="e">
        <f>IF('Unit Types - Emission Rates'!#REF!=0,"",'Unit Types - Emission Rates'!#REF!)</f>
        <v>#REF!</v>
      </c>
      <c r="D4058" s="269" t="e">
        <f>IF('Unit Types - Emission Rates'!#REF!=0,"",'Unit Types - Emission Rates'!#REF!)</f>
        <v>#REF!</v>
      </c>
      <c r="E4058" s="269" t="e">
        <f>IF('Unit Types - Emission Rates'!#REF!="","",'Unit Types - Emission Rates'!#REF!)</f>
        <v>#REF!</v>
      </c>
      <c r="F4058" s="269" t="e">
        <f>IF('Unit Types - Emission Rates'!#REF!="","",'Unit Types - Emission Rates'!#REF!)</f>
        <v>#REF!</v>
      </c>
      <c r="G4058" s="261"/>
      <c r="H4058" s="262"/>
      <c r="I4058" s="259"/>
    </row>
    <row r="4059" spans="1:9" x14ac:dyDescent="0.2">
      <c r="A4059" s="265" t="s">
        <v>433</v>
      </c>
      <c r="B4059" s="269" t="e">
        <f>IF('Unit Types - Emission Rates'!#REF!=0,"",'Unit Types - Emission Rates'!#REF!)</f>
        <v>#REF!</v>
      </c>
      <c r="C4059" s="269" t="e">
        <f>IF('Unit Types - Emission Rates'!#REF!=0,"",'Unit Types - Emission Rates'!#REF!)</f>
        <v>#REF!</v>
      </c>
      <c r="D4059" s="269" t="e">
        <f>IF('Unit Types - Emission Rates'!#REF!=0,"",'Unit Types - Emission Rates'!#REF!)</f>
        <v>#REF!</v>
      </c>
      <c r="E4059" s="269" t="e">
        <f>IF('Unit Types - Emission Rates'!#REF!="","",'Unit Types - Emission Rates'!#REF!)</f>
        <v>#REF!</v>
      </c>
      <c r="F4059" s="269" t="e">
        <f>IF('Unit Types - Emission Rates'!#REF!="","",'Unit Types - Emission Rates'!#REF!)</f>
        <v>#REF!</v>
      </c>
      <c r="G4059" s="261"/>
      <c r="H4059" s="262"/>
      <c r="I4059" s="259"/>
    </row>
    <row r="4060" spans="1:9" x14ac:dyDescent="0.2">
      <c r="A4060" s="265" t="s">
        <v>433</v>
      </c>
      <c r="B4060" s="269" t="e">
        <f>IF('Unit Types - Emission Rates'!#REF!=0,"",'Unit Types - Emission Rates'!#REF!)</f>
        <v>#REF!</v>
      </c>
      <c r="C4060" s="269" t="e">
        <f>IF('Unit Types - Emission Rates'!#REF!=0,"",'Unit Types - Emission Rates'!#REF!)</f>
        <v>#REF!</v>
      </c>
      <c r="D4060" s="269" t="e">
        <f>IF('Unit Types - Emission Rates'!#REF!=0,"",'Unit Types - Emission Rates'!#REF!)</f>
        <v>#REF!</v>
      </c>
      <c r="E4060" s="269" t="e">
        <f>IF('Unit Types - Emission Rates'!#REF!="","",'Unit Types - Emission Rates'!#REF!)</f>
        <v>#REF!</v>
      </c>
      <c r="F4060" s="269" t="e">
        <f>IF('Unit Types - Emission Rates'!#REF!="","",'Unit Types - Emission Rates'!#REF!)</f>
        <v>#REF!</v>
      </c>
      <c r="G4060" s="261"/>
      <c r="H4060" s="262"/>
      <c r="I4060" s="259"/>
    </row>
    <row r="4061" spans="1:9" x14ac:dyDescent="0.2">
      <c r="A4061" s="265" t="s">
        <v>433</v>
      </c>
      <c r="B4061" s="269" t="e">
        <f>IF('Unit Types - Emission Rates'!#REF!=0,"",'Unit Types - Emission Rates'!#REF!)</f>
        <v>#REF!</v>
      </c>
      <c r="C4061" s="269" t="e">
        <f>IF('Unit Types - Emission Rates'!#REF!=0,"",'Unit Types - Emission Rates'!#REF!)</f>
        <v>#REF!</v>
      </c>
      <c r="D4061" s="269" t="e">
        <f>IF('Unit Types - Emission Rates'!#REF!=0,"",'Unit Types - Emission Rates'!#REF!)</f>
        <v>#REF!</v>
      </c>
      <c r="E4061" s="269" t="e">
        <f>IF('Unit Types - Emission Rates'!#REF!="","",'Unit Types - Emission Rates'!#REF!)</f>
        <v>#REF!</v>
      </c>
      <c r="F4061" s="269" t="e">
        <f>IF('Unit Types - Emission Rates'!#REF!="","",'Unit Types - Emission Rates'!#REF!)</f>
        <v>#REF!</v>
      </c>
      <c r="G4061" s="261"/>
      <c r="H4061" s="262"/>
      <c r="I4061" s="259"/>
    </row>
    <row r="4062" spans="1:9" x14ac:dyDescent="0.2">
      <c r="A4062" s="265" t="s">
        <v>433</v>
      </c>
      <c r="B4062" s="269" t="e">
        <f>IF('Unit Types - Emission Rates'!#REF!=0,"",'Unit Types - Emission Rates'!#REF!)</f>
        <v>#REF!</v>
      </c>
      <c r="C4062" s="269" t="e">
        <f>IF('Unit Types - Emission Rates'!#REF!=0,"",'Unit Types - Emission Rates'!#REF!)</f>
        <v>#REF!</v>
      </c>
      <c r="D4062" s="269" t="e">
        <f>IF('Unit Types - Emission Rates'!#REF!=0,"",'Unit Types - Emission Rates'!#REF!)</f>
        <v>#REF!</v>
      </c>
      <c r="E4062" s="269" t="e">
        <f>IF('Unit Types - Emission Rates'!#REF!="","",'Unit Types - Emission Rates'!#REF!)</f>
        <v>#REF!</v>
      </c>
      <c r="F4062" s="269" t="e">
        <f>IF('Unit Types - Emission Rates'!#REF!="","",'Unit Types - Emission Rates'!#REF!)</f>
        <v>#REF!</v>
      </c>
      <c r="G4062" s="261"/>
      <c r="H4062" s="262"/>
      <c r="I4062" s="259"/>
    </row>
    <row r="4063" spans="1:9" x14ac:dyDescent="0.2">
      <c r="A4063" s="265" t="s">
        <v>433</v>
      </c>
      <c r="B4063" s="269" t="e">
        <f>IF('Unit Types - Emission Rates'!#REF!=0,"",'Unit Types - Emission Rates'!#REF!)</f>
        <v>#REF!</v>
      </c>
      <c r="C4063" s="269" t="e">
        <f>IF('Unit Types - Emission Rates'!#REF!=0,"",'Unit Types - Emission Rates'!#REF!)</f>
        <v>#REF!</v>
      </c>
      <c r="D4063" s="269" t="e">
        <f>IF('Unit Types - Emission Rates'!#REF!=0,"",'Unit Types - Emission Rates'!#REF!)</f>
        <v>#REF!</v>
      </c>
      <c r="E4063" s="269" t="e">
        <f>IF('Unit Types - Emission Rates'!#REF!="","",'Unit Types - Emission Rates'!#REF!)</f>
        <v>#REF!</v>
      </c>
      <c r="F4063" s="269" t="e">
        <f>IF('Unit Types - Emission Rates'!#REF!="","",'Unit Types - Emission Rates'!#REF!)</f>
        <v>#REF!</v>
      </c>
      <c r="G4063" s="261"/>
      <c r="H4063" s="262"/>
      <c r="I4063" s="259"/>
    </row>
    <row r="4064" spans="1:9" x14ac:dyDescent="0.2">
      <c r="A4064" s="265" t="s">
        <v>433</v>
      </c>
      <c r="B4064" s="269" t="e">
        <f>IF('Unit Types - Emission Rates'!#REF!=0,"",'Unit Types - Emission Rates'!#REF!)</f>
        <v>#REF!</v>
      </c>
      <c r="C4064" s="269" t="e">
        <f>IF('Unit Types - Emission Rates'!#REF!=0,"",'Unit Types - Emission Rates'!#REF!)</f>
        <v>#REF!</v>
      </c>
      <c r="D4064" s="269" t="e">
        <f>IF('Unit Types - Emission Rates'!#REF!=0,"",'Unit Types - Emission Rates'!#REF!)</f>
        <v>#REF!</v>
      </c>
      <c r="E4064" s="269" t="e">
        <f>IF('Unit Types - Emission Rates'!#REF!="","",'Unit Types - Emission Rates'!#REF!)</f>
        <v>#REF!</v>
      </c>
      <c r="F4064" s="269" t="e">
        <f>IF('Unit Types - Emission Rates'!#REF!="","",'Unit Types - Emission Rates'!#REF!)</f>
        <v>#REF!</v>
      </c>
      <c r="G4064" s="261"/>
      <c r="H4064" s="262"/>
      <c r="I4064" s="259"/>
    </row>
    <row r="4065" spans="1:9" x14ac:dyDescent="0.2">
      <c r="A4065" s="265" t="s">
        <v>433</v>
      </c>
      <c r="B4065" s="269" t="e">
        <f>IF('Unit Types - Emission Rates'!#REF!=0,"",'Unit Types - Emission Rates'!#REF!)</f>
        <v>#REF!</v>
      </c>
      <c r="C4065" s="269" t="e">
        <f>IF('Unit Types - Emission Rates'!#REF!=0,"",'Unit Types - Emission Rates'!#REF!)</f>
        <v>#REF!</v>
      </c>
      <c r="D4065" s="269" t="e">
        <f>IF('Unit Types - Emission Rates'!#REF!=0,"",'Unit Types - Emission Rates'!#REF!)</f>
        <v>#REF!</v>
      </c>
      <c r="E4065" s="269" t="e">
        <f>IF('Unit Types - Emission Rates'!#REF!="","",'Unit Types - Emission Rates'!#REF!)</f>
        <v>#REF!</v>
      </c>
      <c r="F4065" s="269" t="e">
        <f>IF('Unit Types - Emission Rates'!#REF!="","",'Unit Types - Emission Rates'!#REF!)</f>
        <v>#REF!</v>
      </c>
      <c r="G4065" s="261"/>
      <c r="H4065" s="262"/>
      <c r="I4065" s="259"/>
    </row>
    <row r="4066" spans="1:9" x14ac:dyDescent="0.2">
      <c r="A4066" s="265" t="s">
        <v>433</v>
      </c>
      <c r="B4066" s="269" t="e">
        <f>IF('Unit Types - Emission Rates'!#REF!=0,"",'Unit Types - Emission Rates'!#REF!)</f>
        <v>#REF!</v>
      </c>
      <c r="C4066" s="269" t="e">
        <f>IF('Unit Types - Emission Rates'!#REF!=0,"",'Unit Types - Emission Rates'!#REF!)</f>
        <v>#REF!</v>
      </c>
      <c r="D4066" s="269" t="e">
        <f>IF('Unit Types - Emission Rates'!#REF!=0,"",'Unit Types - Emission Rates'!#REF!)</f>
        <v>#REF!</v>
      </c>
      <c r="E4066" s="269" t="e">
        <f>IF('Unit Types - Emission Rates'!#REF!="","",'Unit Types - Emission Rates'!#REF!)</f>
        <v>#REF!</v>
      </c>
      <c r="F4066" s="269" t="e">
        <f>IF('Unit Types - Emission Rates'!#REF!="","",'Unit Types - Emission Rates'!#REF!)</f>
        <v>#REF!</v>
      </c>
      <c r="G4066" s="261"/>
      <c r="H4066" s="262"/>
      <c r="I4066" s="259"/>
    </row>
    <row r="4067" spans="1:9" x14ac:dyDescent="0.2">
      <c r="A4067" s="265" t="s">
        <v>433</v>
      </c>
      <c r="B4067" s="269" t="e">
        <f>IF('Unit Types - Emission Rates'!#REF!=0,"",'Unit Types - Emission Rates'!#REF!)</f>
        <v>#REF!</v>
      </c>
      <c r="C4067" s="269" t="e">
        <f>IF('Unit Types - Emission Rates'!#REF!=0,"",'Unit Types - Emission Rates'!#REF!)</f>
        <v>#REF!</v>
      </c>
      <c r="D4067" s="269" t="e">
        <f>IF('Unit Types - Emission Rates'!#REF!=0,"",'Unit Types - Emission Rates'!#REF!)</f>
        <v>#REF!</v>
      </c>
      <c r="E4067" s="269" t="e">
        <f>IF('Unit Types - Emission Rates'!#REF!="","",'Unit Types - Emission Rates'!#REF!)</f>
        <v>#REF!</v>
      </c>
      <c r="F4067" s="269" t="e">
        <f>IF('Unit Types - Emission Rates'!#REF!="","",'Unit Types - Emission Rates'!#REF!)</f>
        <v>#REF!</v>
      </c>
      <c r="G4067" s="261"/>
      <c r="H4067" s="262"/>
      <c r="I4067" s="259"/>
    </row>
    <row r="4068" spans="1:9" x14ac:dyDescent="0.2">
      <c r="A4068" s="265" t="s">
        <v>433</v>
      </c>
      <c r="B4068" s="269" t="e">
        <f>IF('Unit Types - Emission Rates'!#REF!=0,"",'Unit Types - Emission Rates'!#REF!)</f>
        <v>#REF!</v>
      </c>
      <c r="C4068" s="269" t="e">
        <f>IF('Unit Types - Emission Rates'!#REF!=0,"",'Unit Types - Emission Rates'!#REF!)</f>
        <v>#REF!</v>
      </c>
      <c r="D4068" s="269" t="e">
        <f>IF('Unit Types - Emission Rates'!#REF!=0,"",'Unit Types - Emission Rates'!#REF!)</f>
        <v>#REF!</v>
      </c>
      <c r="E4068" s="269" t="e">
        <f>IF('Unit Types - Emission Rates'!#REF!="","",'Unit Types - Emission Rates'!#REF!)</f>
        <v>#REF!</v>
      </c>
      <c r="F4068" s="269" t="e">
        <f>IF('Unit Types - Emission Rates'!#REF!="","",'Unit Types - Emission Rates'!#REF!)</f>
        <v>#REF!</v>
      </c>
      <c r="G4068" s="261"/>
      <c r="H4068" s="262"/>
      <c r="I4068" s="259"/>
    </row>
    <row r="4069" spans="1:9" x14ac:dyDescent="0.2">
      <c r="A4069" s="265" t="s">
        <v>433</v>
      </c>
      <c r="B4069" s="269" t="e">
        <f>IF('Unit Types - Emission Rates'!#REF!=0,"",'Unit Types - Emission Rates'!#REF!)</f>
        <v>#REF!</v>
      </c>
      <c r="C4069" s="269" t="e">
        <f>IF('Unit Types - Emission Rates'!#REF!=0,"",'Unit Types - Emission Rates'!#REF!)</f>
        <v>#REF!</v>
      </c>
      <c r="D4069" s="269" t="e">
        <f>IF('Unit Types - Emission Rates'!#REF!=0,"",'Unit Types - Emission Rates'!#REF!)</f>
        <v>#REF!</v>
      </c>
      <c r="E4069" s="269" t="e">
        <f>IF('Unit Types - Emission Rates'!#REF!="","",'Unit Types - Emission Rates'!#REF!)</f>
        <v>#REF!</v>
      </c>
      <c r="F4069" s="269" t="e">
        <f>IF('Unit Types - Emission Rates'!#REF!="","",'Unit Types - Emission Rates'!#REF!)</f>
        <v>#REF!</v>
      </c>
      <c r="G4069" s="261"/>
      <c r="H4069" s="262"/>
      <c r="I4069" s="259"/>
    </row>
    <row r="4070" spans="1:9" x14ac:dyDescent="0.2">
      <c r="A4070" s="265" t="s">
        <v>433</v>
      </c>
      <c r="B4070" s="269" t="e">
        <f>IF('Unit Types - Emission Rates'!#REF!=0,"",'Unit Types - Emission Rates'!#REF!)</f>
        <v>#REF!</v>
      </c>
      <c r="C4070" s="269" t="e">
        <f>IF('Unit Types - Emission Rates'!#REF!=0,"",'Unit Types - Emission Rates'!#REF!)</f>
        <v>#REF!</v>
      </c>
      <c r="D4070" s="269" t="e">
        <f>IF('Unit Types - Emission Rates'!#REF!=0,"",'Unit Types - Emission Rates'!#REF!)</f>
        <v>#REF!</v>
      </c>
      <c r="E4070" s="269" t="e">
        <f>IF('Unit Types - Emission Rates'!#REF!="","",'Unit Types - Emission Rates'!#REF!)</f>
        <v>#REF!</v>
      </c>
      <c r="F4070" s="269" t="e">
        <f>IF('Unit Types - Emission Rates'!#REF!="","",'Unit Types - Emission Rates'!#REF!)</f>
        <v>#REF!</v>
      </c>
      <c r="G4070" s="261"/>
      <c r="H4070" s="262"/>
      <c r="I4070" s="259"/>
    </row>
    <row r="4071" spans="1:9" x14ac:dyDescent="0.2">
      <c r="A4071" s="265" t="s">
        <v>433</v>
      </c>
      <c r="B4071" s="269" t="e">
        <f>IF('Unit Types - Emission Rates'!#REF!=0,"",'Unit Types - Emission Rates'!#REF!)</f>
        <v>#REF!</v>
      </c>
      <c r="C4071" s="269" t="e">
        <f>IF('Unit Types - Emission Rates'!#REF!=0,"",'Unit Types - Emission Rates'!#REF!)</f>
        <v>#REF!</v>
      </c>
      <c r="D4071" s="269" t="e">
        <f>IF('Unit Types - Emission Rates'!#REF!=0,"",'Unit Types - Emission Rates'!#REF!)</f>
        <v>#REF!</v>
      </c>
      <c r="E4071" s="269" t="e">
        <f>IF('Unit Types - Emission Rates'!#REF!="","",'Unit Types - Emission Rates'!#REF!)</f>
        <v>#REF!</v>
      </c>
      <c r="F4071" s="269" t="e">
        <f>IF('Unit Types - Emission Rates'!#REF!="","",'Unit Types - Emission Rates'!#REF!)</f>
        <v>#REF!</v>
      </c>
      <c r="G4071" s="261"/>
      <c r="H4071" s="262"/>
      <c r="I4071" s="259"/>
    </row>
    <row r="4072" spans="1:9" x14ac:dyDescent="0.2">
      <c r="A4072" s="265" t="s">
        <v>433</v>
      </c>
      <c r="B4072" s="269" t="e">
        <f>IF('Unit Types - Emission Rates'!#REF!=0,"",'Unit Types - Emission Rates'!#REF!)</f>
        <v>#REF!</v>
      </c>
      <c r="C4072" s="269" t="e">
        <f>IF('Unit Types - Emission Rates'!#REF!=0,"",'Unit Types - Emission Rates'!#REF!)</f>
        <v>#REF!</v>
      </c>
      <c r="D4072" s="269" t="e">
        <f>IF('Unit Types - Emission Rates'!#REF!=0,"",'Unit Types - Emission Rates'!#REF!)</f>
        <v>#REF!</v>
      </c>
      <c r="E4072" s="269" t="e">
        <f>IF('Unit Types - Emission Rates'!#REF!="","",'Unit Types - Emission Rates'!#REF!)</f>
        <v>#REF!</v>
      </c>
      <c r="F4072" s="269" t="e">
        <f>IF('Unit Types - Emission Rates'!#REF!="","",'Unit Types - Emission Rates'!#REF!)</f>
        <v>#REF!</v>
      </c>
      <c r="G4072" s="261"/>
      <c r="H4072" s="262"/>
      <c r="I4072" s="259"/>
    </row>
    <row r="4073" spans="1:9" x14ac:dyDescent="0.2">
      <c r="A4073" s="265" t="s">
        <v>433</v>
      </c>
      <c r="B4073" s="269" t="e">
        <f>IF('Unit Types - Emission Rates'!#REF!=0,"",'Unit Types - Emission Rates'!#REF!)</f>
        <v>#REF!</v>
      </c>
      <c r="C4073" s="269" t="e">
        <f>IF('Unit Types - Emission Rates'!#REF!=0,"",'Unit Types - Emission Rates'!#REF!)</f>
        <v>#REF!</v>
      </c>
      <c r="D4073" s="269" t="e">
        <f>IF('Unit Types - Emission Rates'!#REF!=0,"",'Unit Types - Emission Rates'!#REF!)</f>
        <v>#REF!</v>
      </c>
      <c r="E4073" s="269" t="e">
        <f>IF('Unit Types - Emission Rates'!#REF!="","",'Unit Types - Emission Rates'!#REF!)</f>
        <v>#REF!</v>
      </c>
      <c r="F4073" s="269" t="e">
        <f>IF('Unit Types - Emission Rates'!#REF!="","",'Unit Types - Emission Rates'!#REF!)</f>
        <v>#REF!</v>
      </c>
      <c r="G4073" s="261"/>
      <c r="H4073" s="262"/>
      <c r="I4073" s="259"/>
    </row>
    <row r="4074" spans="1:9" x14ac:dyDescent="0.2">
      <c r="A4074" s="265" t="s">
        <v>433</v>
      </c>
      <c r="B4074" s="269" t="e">
        <f>IF('Unit Types - Emission Rates'!#REF!=0,"",'Unit Types - Emission Rates'!#REF!)</f>
        <v>#REF!</v>
      </c>
      <c r="C4074" s="269" t="e">
        <f>IF('Unit Types - Emission Rates'!#REF!=0,"",'Unit Types - Emission Rates'!#REF!)</f>
        <v>#REF!</v>
      </c>
      <c r="D4074" s="269" t="e">
        <f>IF('Unit Types - Emission Rates'!#REF!=0,"",'Unit Types - Emission Rates'!#REF!)</f>
        <v>#REF!</v>
      </c>
      <c r="E4074" s="269" t="e">
        <f>IF('Unit Types - Emission Rates'!#REF!="","",'Unit Types - Emission Rates'!#REF!)</f>
        <v>#REF!</v>
      </c>
      <c r="F4074" s="269" t="e">
        <f>IF('Unit Types - Emission Rates'!#REF!="","",'Unit Types - Emission Rates'!#REF!)</f>
        <v>#REF!</v>
      </c>
      <c r="G4074" s="261"/>
      <c r="H4074" s="262"/>
      <c r="I4074" s="259"/>
    </row>
    <row r="4075" spans="1:9" x14ac:dyDescent="0.2">
      <c r="A4075" s="265" t="s">
        <v>433</v>
      </c>
      <c r="B4075" s="269" t="e">
        <f>IF('Unit Types - Emission Rates'!#REF!=0,"",'Unit Types - Emission Rates'!#REF!)</f>
        <v>#REF!</v>
      </c>
      <c r="C4075" s="269" t="e">
        <f>IF('Unit Types - Emission Rates'!#REF!=0,"",'Unit Types - Emission Rates'!#REF!)</f>
        <v>#REF!</v>
      </c>
      <c r="D4075" s="269" t="e">
        <f>IF('Unit Types - Emission Rates'!#REF!=0,"",'Unit Types - Emission Rates'!#REF!)</f>
        <v>#REF!</v>
      </c>
      <c r="E4075" s="269" t="e">
        <f>IF('Unit Types - Emission Rates'!#REF!="","",'Unit Types - Emission Rates'!#REF!)</f>
        <v>#REF!</v>
      </c>
      <c r="F4075" s="269" t="e">
        <f>IF('Unit Types - Emission Rates'!#REF!="","",'Unit Types - Emission Rates'!#REF!)</f>
        <v>#REF!</v>
      </c>
      <c r="G4075" s="261"/>
      <c r="H4075" s="262"/>
      <c r="I4075" s="259"/>
    </row>
    <row r="4076" spans="1:9" x14ac:dyDescent="0.2">
      <c r="A4076" s="265" t="s">
        <v>433</v>
      </c>
      <c r="B4076" s="269" t="e">
        <f>IF('Unit Types - Emission Rates'!#REF!=0,"",'Unit Types - Emission Rates'!#REF!)</f>
        <v>#REF!</v>
      </c>
      <c r="C4076" s="269" t="e">
        <f>IF('Unit Types - Emission Rates'!#REF!=0,"",'Unit Types - Emission Rates'!#REF!)</f>
        <v>#REF!</v>
      </c>
      <c r="D4076" s="269" t="e">
        <f>IF('Unit Types - Emission Rates'!#REF!=0,"",'Unit Types - Emission Rates'!#REF!)</f>
        <v>#REF!</v>
      </c>
      <c r="E4076" s="269" t="e">
        <f>IF('Unit Types - Emission Rates'!#REF!="","",'Unit Types - Emission Rates'!#REF!)</f>
        <v>#REF!</v>
      </c>
      <c r="F4076" s="269" t="e">
        <f>IF('Unit Types - Emission Rates'!#REF!="","",'Unit Types - Emission Rates'!#REF!)</f>
        <v>#REF!</v>
      </c>
      <c r="G4076" s="261"/>
      <c r="H4076" s="262"/>
      <c r="I4076" s="259"/>
    </row>
    <row r="4077" spans="1:9" x14ac:dyDescent="0.2">
      <c r="A4077" s="265" t="s">
        <v>433</v>
      </c>
      <c r="B4077" s="269" t="e">
        <f>IF('Unit Types - Emission Rates'!#REF!=0,"",'Unit Types - Emission Rates'!#REF!)</f>
        <v>#REF!</v>
      </c>
      <c r="C4077" s="269" t="e">
        <f>IF('Unit Types - Emission Rates'!#REF!=0,"",'Unit Types - Emission Rates'!#REF!)</f>
        <v>#REF!</v>
      </c>
      <c r="D4077" s="269" t="e">
        <f>IF('Unit Types - Emission Rates'!#REF!=0,"",'Unit Types - Emission Rates'!#REF!)</f>
        <v>#REF!</v>
      </c>
      <c r="E4077" s="269" t="e">
        <f>IF('Unit Types - Emission Rates'!#REF!="","",'Unit Types - Emission Rates'!#REF!)</f>
        <v>#REF!</v>
      </c>
      <c r="F4077" s="269" t="e">
        <f>IF('Unit Types - Emission Rates'!#REF!="","",'Unit Types - Emission Rates'!#REF!)</f>
        <v>#REF!</v>
      </c>
      <c r="G4077" s="261"/>
      <c r="H4077" s="262"/>
      <c r="I4077" s="259"/>
    </row>
    <row r="4078" spans="1:9" x14ac:dyDescent="0.2">
      <c r="A4078" s="265" t="s">
        <v>433</v>
      </c>
      <c r="B4078" s="269" t="e">
        <f>IF('Unit Types - Emission Rates'!#REF!=0,"",'Unit Types - Emission Rates'!#REF!)</f>
        <v>#REF!</v>
      </c>
      <c r="C4078" s="269" t="e">
        <f>IF('Unit Types - Emission Rates'!#REF!=0,"",'Unit Types - Emission Rates'!#REF!)</f>
        <v>#REF!</v>
      </c>
      <c r="D4078" s="269" t="e">
        <f>IF('Unit Types - Emission Rates'!#REF!=0,"",'Unit Types - Emission Rates'!#REF!)</f>
        <v>#REF!</v>
      </c>
      <c r="E4078" s="269" t="e">
        <f>IF('Unit Types - Emission Rates'!#REF!="","",'Unit Types - Emission Rates'!#REF!)</f>
        <v>#REF!</v>
      </c>
      <c r="F4078" s="269" t="e">
        <f>IF('Unit Types - Emission Rates'!#REF!="","",'Unit Types - Emission Rates'!#REF!)</f>
        <v>#REF!</v>
      </c>
      <c r="G4078" s="261"/>
      <c r="H4078" s="262"/>
      <c r="I4078" s="259"/>
    </row>
    <row r="4079" spans="1:9" x14ac:dyDescent="0.2">
      <c r="A4079" s="265" t="s">
        <v>433</v>
      </c>
      <c r="B4079" s="269" t="e">
        <f>IF('Unit Types - Emission Rates'!#REF!=0,"",'Unit Types - Emission Rates'!#REF!)</f>
        <v>#REF!</v>
      </c>
      <c r="C4079" s="269" t="e">
        <f>IF('Unit Types - Emission Rates'!#REF!=0,"",'Unit Types - Emission Rates'!#REF!)</f>
        <v>#REF!</v>
      </c>
      <c r="D4079" s="269" t="e">
        <f>IF('Unit Types - Emission Rates'!#REF!=0,"",'Unit Types - Emission Rates'!#REF!)</f>
        <v>#REF!</v>
      </c>
      <c r="E4079" s="269" t="e">
        <f>IF('Unit Types - Emission Rates'!#REF!="","",'Unit Types - Emission Rates'!#REF!)</f>
        <v>#REF!</v>
      </c>
      <c r="F4079" s="269" t="e">
        <f>IF('Unit Types - Emission Rates'!#REF!="","",'Unit Types - Emission Rates'!#REF!)</f>
        <v>#REF!</v>
      </c>
      <c r="G4079" s="261"/>
      <c r="H4079" s="262"/>
      <c r="I4079" s="259"/>
    </row>
    <row r="4080" spans="1:9" x14ac:dyDescent="0.2">
      <c r="A4080" s="265" t="s">
        <v>433</v>
      </c>
      <c r="B4080" s="269" t="e">
        <f>IF('Unit Types - Emission Rates'!#REF!=0,"",'Unit Types - Emission Rates'!#REF!)</f>
        <v>#REF!</v>
      </c>
      <c r="C4080" s="269" t="e">
        <f>IF('Unit Types - Emission Rates'!#REF!=0,"",'Unit Types - Emission Rates'!#REF!)</f>
        <v>#REF!</v>
      </c>
      <c r="D4080" s="269" t="e">
        <f>IF('Unit Types - Emission Rates'!#REF!=0,"",'Unit Types - Emission Rates'!#REF!)</f>
        <v>#REF!</v>
      </c>
      <c r="E4080" s="269" t="e">
        <f>IF('Unit Types - Emission Rates'!#REF!="","",'Unit Types - Emission Rates'!#REF!)</f>
        <v>#REF!</v>
      </c>
      <c r="F4080" s="269" t="e">
        <f>IF('Unit Types - Emission Rates'!#REF!="","",'Unit Types - Emission Rates'!#REF!)</f>
        <v>#REF!</v>
      </c>
      <c r="G4080" s="261"/>
      <c r="H4080" s="262"/>
      <c r="I4080" s="259"/>
    </row>
    <row r="4081" spans="1:9" x14ac:dyDescent="0.2">
      <c r="A4081" s="265" t="s">
        <v>433</v>
      </c>
      <c r="B4081" s="269" t="e">
        <f>IF('Unit Types - Emission Rates'!#REF!=0,"",'Unit Types - Emission Rates'!#REF!)</f>
        <v>#REF!</v>
      </c>
      <c r="C4081" s="269" t="e">
        <f>IF('Unit Types - Emission Rates'!#REF!=0,"",'Unit Types - Emission Rates'!#REF!)</f>
        <v>#REF!</v>
      </c>
      <c r="D4081" s="269" t="e">
        <f>IF('Unit Types - Emission Rates'!#REF!=0,"",'Unit Types - Emission Rates'!#REF!)</f>
        <v>#REF!</v>
      </c>
      <c r="E4081" s="269" t="e">
        <f>IF('Unit Types - Emission Rates'!#REF!="","",'Unit Types - Emission Rates'!#REF!)</f>
        <v>#REF!</v>
      </c>
      <c r="F4081" s="269" t="e">
        <f>IF('Unit Types - Emission Rates'!#REF!="","",'Unit Types - Emission Rates'!#REF!)</f>
        <v>#REF!</v>
      </c>
      <c r="G4081" s="261"/>
      <c r="H4081" s="262"/>
      <c r="I4081" s="259"/>
    </row>
    <row r="4082" spans="1:9" x14ac:dyDescent="0.2">
      <c r="A4082" s="265" t="s">
        <v>433</v>
      </c>
      <c r="B4082" s="269" t="e">
        <f>IF('Unit Types - Emission Rates'!#REF!=0,"",'Unit Types - Emission Rates'!#REF!)</f>
        <v>#REF!</v>
      </c>
      <c r="C4082" s="269" t="e">
        <f>IF('Unit Types - Emission Rates'!#REF!=0,"",'Unit Types - Emission Rates'!#REF!)</f>
        <v>#REF!</v>
      </c>
      <c r="D4082" s="269" t="e">
        <f>IF('Unit Types - Emission Rates'!#REF!=0,"",'Unit Types - Emission Rates'!#REF!)</f>
        <v>#REF!</v>
      </c>
      <c r="E4082" s="269" t="e">
        <f>IF('Unit Types - Emission Rates'!#REF!="","",'Unit Types - Emission Rates'!#REF!)</f>
        <v>#REF!</v>
      </c>
      <c r="F4082" s="269" t="e">
        <f>IF('Unit Types - Emission Rates'!#REF!="","",'Unit Types - Emission Rates'!#REF!)</f>
        <v>#REF!</v>
      </c>
      <c r="G4082" s="261"/>
      <c r="H4082" s="262"/>
      <c r="I4082" s="259"/>
    </row>
    <row r="4083" spans="1:9" x14ac:dyDescent="0.2">
      <c r="A4083" s="265" t="s">
        <v>433</v>
      </c>
      <c r="B4083" s="269" t="e">
        <f>IF('Unit Types - Emission Rates'!#REF!=0,"",'Unit Types - Emission Rates'!#REF!)</f>
        <v>#REF!</v>
      </c>
      <c r="C4083" s="269" t="e">
        <f>IF('Unit Types - Emission Rates'!#REF!=0,"",'Unit Types - Emission Rates'!#REF!)</f>
        <v>#REF!</v>
      </c>
      <c r="D4083" s="269" t="e">
        <f>IF('Unit Types - Emission Rates'!#REF!=0,"",'Unit Types - Emission Rates'!#REF!)</f>
        <v>#REF!</v>
      </c>
      <c r="E4083" s="269" t="e">
        <f>IF('Unit Types - Emission Rates'!#REF!="","",'Unit Types - Emission Rates'!#REF!)</f>
        <v>#REF!</v>
      </c>
      <c r="F4083" s="269" t="e">
        <f>IF('Unit Types - Emission Rates'!#REF!="","",'Unit Types - Emission Rates'!#REF!)</f>
        <v>#REF!</v>
      </c>
      <c r="G4083" s="261"/>
      <c r="H4083" s="262"/>
      <c r="I4083" s="259"/>
    </row>
    <row r="4084" spans="1:9" x14ac:dyDescent="0.2">
      <c r="A4084" s="265" t="s">
        <v>433</v>
      </c>
      <c r="B4084" s="269" t="e">
        <f>IF('Unit Types - Emission Rates'!#REF!=0,"",'Unit Types - Emission Rates'!#REF!)</f>
        <v>#REF!</v>
      </c>
      <c r="C4084" s="269" t="e">
        <f>IF('Unit Types - Emission Rates'!#REF!=0,"",'Unit Types - Emission Rates'!#REF!)</f>
        <v>#REF!</v>
      </c>
      <c r="D4084" s="269" t="e">
        <f>IF('Unit Types - Emission Rates'!#REF!=0,"",'Unit Types - Emission Rates'!#REF!)</f>
        <v>#REF!</v>
      </c>
      <c r="E4084" s="269" t="e">
        <f>IF('Unit Types - Emission Rates'!#REF!="","",'Unit Types - Emission Rates'!#REF!)</f>
        <v>#REF!</v>
      </c>
      <c r="F4084" s="269" t="e">
        <f>IF('Unit Types - Emission Rates'!#REF!="","",'Unit Types - Emission Rates'!#REF!)</f>
        <v>#REF!</v>
      </c>
      <c r="G4084" s="261"/>
      <c r="H4084" s="262"/>
      <c r="I4084" s="259"/>
    </row>
    <row r="4085" spans="1:9" x14ac:dyDescent="0.2">
      <c r="A4085" s="265" t="s">
        <v>433</v>
      </c>
      <c r="B4085" s="269" t="e">
        <f>IF('Unit Types - Emission Rates'!#REF!=0,"",'Unit Types - Emission Rates'!#REF!)</f>
        <v>#REF!</v>
      </c>
      <c r="C4085" s="269" t="e">
        <f>IF('Unit Types - Emission Rates'!#REF!=0,"",'Unit Types - Emission Rates'!#REF!)</f>
        <v>#REF!</v>
      </c>
      <c r="D4085" s="269" t="e">
        <f>IF('Unit Types - Emission Rates'!#REF!=0,"",'Unit Types - Emission Rates'!#REF!)</f>
        <v>#REF!</v>
      </c>
      <c r="E4085" s="269" t="e">
        <f>IF('Unit Types - Emission Rates'!#REF!="","",'Unit Types - Emission Rates'!#REF!)</f>
        <v>#REF!</v>
      </c>
      <c r="F4085" s="269" t="e">
        <f>IF('Unit Types - Emission Rates'!#REF!="","",'Unit Types - Emission Rates'!#REF!)</f>
        <v>#REF!</v>
      </c>
      <c r="G4085" s="261"/>
      <c r="H4085" s="262"/>
      <c r="I4085" s="259"/>
    </row>
    <row r="4086" spans="1:9" x14ac:dyDescent="0.2">
      <c r="A4086" s="265" t="s">
        <v>433</v>
      </c>
      <c r="B4086" s="269" t="e">
        <f>IF('Unit Types - Emission Rates'!#REF!=0,"",'Unit Types - Emission Rates'!#REF!)</f>
        <v>#REF!</v>
      </c>
      <c r="C4086" s="269" t="e">
        <f>IF('Unit Types - Emission Rates'!#REF!=0,"",'Unit Types - Emission Rates'!#REF!)</f>
        <v>#REF!</v>
      </c>
      <c r="D4086" s="269" t="e">
        <f>IF('Unit Types - Emission Rates'!#REF!=0,"",'Unit Types - Emission Rates'!#REF!)</f>
        <v>#REF!</v>
      </c>
      <c r="E4086" s="269" t="e">
        <f>IF('Unit Types - Emission Rates'!#REF!="","",'Unit Types - Emission Rates'!#REF!)</f>
        <v>#REF!</v>
      </c>
      <c r="F4086" s="269" t="e">
        <f>IF('Unit Types - Emission Rates'!#REF!="","",'Unit Types - Emission Rates'!#REF!)</f>
        <v>#REF!</v>
      </c>
      <c r="G4086" s="261"/>
      <c r="H4086" s="262"/>
      <c r="I4086" s="259"/>
    </row>
    <row r="4087" spans="1:9" x14ac:dyDescent="0.2">
      <c r="A4087" s="265" t="s">
        <v>433</v>
      </c>
      <c r="B4087" s="269" t="e">
        <f>IF('Unit Types - Emission Rates'!#REF!=0,"",'Unit Types - Emission Rates'!#REF!)</f>
        <v>#REF!</v>
      </c>
      <c r="C4087" s="269" t="e">
        <f>IF('Unit Types - Emission Rates'!#REF!=0,"",'Unit Types - Emission Rates'!#REF!)</f>
        <v>#REF!</v>
      </c>
      <c r="D4087" s="269" t="e">
        <f>IF('Unit Types - Emission Rates'!#REF!=0,"",'Unit Types - Emission Rates'!#REF!)</f>
        <v>#REF!</v>
      </c>
      <c r="E4087" s="269" t="e">
        <f>IF('Unit Types - Emission Rates'!#REF!="","",'Unit Types - Emission Rates'!#REF!)</f>
        <v>#REF!</v>
      </c>
      <c r="F4087" s="269" t="e">
        <f>IF('Unit Types - Emission Rates'!#REF!="","",'Unit Types - Emission Rates'!#REF!)</f>
        <v>#REF!</v>
      </c>
      <c r="G4087" s="261"/>
      <c r="H4087" s="262"/>
      <c r="I4087" s="259"/>
    </row>
    <row r="4088" spans="1:9" x14ac:dyDescent="0.2">
      <c r="A4088" s="265" t="s">
        <v>433</v>
      </c>
      <c r="B4088" s="269" t="e">
        <f>IF('Unit Types - Emission Rates'!#REF!=0,"",'Unit Types - Emission Rates'!#REF!)</f>
        <v>#REF!</v>
      </c>
      <c r="C4088" s="269" t="e">
        <f>IF('Unit Types - Emission Rates'!#REF!=0,"",'Unit Types - Emission Rates'!#REF!)</f>
        <v>#REF!</v>
      </c>
      <c r="D4088" s="269" t="e">
        <f>IF('Unit Types - Emission Rates'!#REF!=0,"",'Unit Types - Emission Rates'!#REF!)</f>
        <v>#REF!</v>
      </c>
      <c r="E4088" s="269" t="e">
        <f>IF('Unit Types - Emission Rates'!#REF!="","",'Unit Types - Emission Rates'!#REF!)</f>
        <v>#REF!</v>
      </c>
      <c r="F4088" s="269" t="e">
        <f>IF('Unit Types - Emission Rates'!#REF!="","",'Unit Types - Emission Rates'!#REF!)</f>
        <v>#REF!</v>
      </c>
      <c r="G4088" s="261"/>
      <c r="H4088" s="262"/>
      <c r="I4088" s="259"/>
    </row>
    <row r="4089" spans="1:9" x14ac:dyDescent="0.2">
      <c r="A4089" s="265" t="s">
        <v>433</v>
      </c>
      <c r="B4089" s="269" t="e">
        <f>IF('Unit Types - Emission Rates'!#REF!=0,"",'Unit Types - Emission Rates'!#REF!)</f>
        <v>#REF!</v>
      </c>
      <c r="C4089" s="269" t="e">
        <f>IF('Unit Types - Emission Rates'!#REF!=0,"",'Unit Types - Emission Rates'!#REF!)</f>
        <v>#REF!</v>
      </c>
      <c r="D4089" s="269" t="e">
        <f>IF('Unit Types - Emission Rates'!#REF!=0,"",'Unit Types - Emission Rates'!#REF!)</f>
        <v>#REF!</v>
      </c>
      <c r="E4089" s="269" t="e">
        <f>IF('Unit Types - Emission Rates'!#REF!="","",'Unit Types - Emission Rates'!#REF!)</f>
        <v>#REF!</v>
      </c>
      <c r="F4089" s="269" t="e">
        <f>IF('Unit Types - Emission Rates'!#REF!="","",'Unit Types - Emission Rates'!#REF!)</f>
        <v>#REF!</v>
      </c>
      <c r="G4089" s="261"/>
      <c r="H4089" s="262"/>
      <c r="I4089" s="259"/>
    </row>
    <row r="4090" spans="1:9" x14ac:dyDescent="0.2">
      <c r="A4090" s="265" t="s">
        <v>433</v>
      </c>
      <c r="B4090" s="269" t="e">
        <f>IF('Unit Types - Emission Rates'!#REF!=0,"",'Unit Types - Emission Rates'!#REF!)</f>
        <v>#REF!</v>
      </c>
      <c r="C4090" s="269" t="e">
        <f>IF('Unit Types - Emission Rates'!#REF!=0,"",'Unit Types - Emission Rates'!#REF!)</f>
        <v>#REF!</v>
      </c>
      <c r="D4090" s="269" t="e">
        <f>IF('Unit Types - Emission Rates'!#REF!=0,"",'Unit Types - Emission Rates'!#REF!)</f>
        <v>#REF!</v>
      </c>
      <c r="E4090" s="269" t="e">
        <f>IF('Unit Types - Emission Rates'!#REF!="","",'Unit Types - Emission Rates'!#REF!)</f>
        <v>#REF!</v>
      </c>
      <c r="F4090" s="269" t="e">
        <f>IF('Unit Types - Emission Rates'!#REF!="","",'Unit Types - Emission Rates'!#REF!)</f>
        <v>#REF!</v>
      </c>
      <c r="G4090" s="261"/>
      <c r="H4090" s="262"/>
      <c r="I4090" s="259"/>
    </row>
    <row r="4091" spans="1:9" x14ac:dyDescent="0.2">
      <c r="A4091" s="265" t="s">
        <v>433</v>
      </c>
      <c r="B4091" s="269" t="e">
        <f>IF('Unit Types - Emission Rates'!#REF!=0,"",'Unit Types - Emission Rates'!#REF!)</f>
        <v>#REF!</v>
      </c>
      <c r="C4091" s="269" t="e">
        <f>IF('Unit Types - Emission Rates'!#REF!=0,"",'Unit Types - Emission Rates'!#REF!)</f>
        <v>#REF!</v>
      </c>
      <c r="D4091" s="269" t="e">
        <f>IF('Unit Types - Emission Rates'!#REF!=0,"",'Unit Types - Emission Rates'!#REF!)</f>
        <v>#REF!</v>
      </c>
      <c r="E4091" s="269" t="e">
        <f>IF('Unit Types - Emission Rates'!#REF!="","",'Unit Types - Emission Rates'!#REF!)</f>
        <v>#REF!</v>
      </c>
      <c r="F4091" s="269" t="e">
        <f>IF('Unit Types - Emission Rates'!#REF!="","",'Unit Types - Emission Rates'!#REF!)</f>
        <v>#REF!</v>
      </c>
      <c r="G4091" s="261"/>
      <c r="H4091" s="262"/>
      <c r="I4091" s="259"/>
    </row>
    <row r="4092" spans="1:9" x14ac:dyDescent="0.2">
      <c r="A4092" s="265" t="s">
        <v>433</v>
      </c>
      <c r="B4092" s="269" t="e">
        <f>IF('Unit Types - Emission Rates'!#REF!=0,"",'Unit Types - Emission Rates'!#REF!)</f>
        <v>#REF!</v>
      </c>
      <c r="C4092" s="269" t="e">
        <f>IF('Unit Types - Emission Rates'!#REF!=0,"",'Unit Types - Emission Rates'!#REF!)</f>
        <v>#REF!</v>
      </c>
      <c r="D4092" s="269" t="e">
        <f>IF('Unit Types - Emission Rates'!#REF!=0,"",'Unit Types - Emission Rates'!#REF!)</f>
        <v>#REF!</v>
      </c>
      <c r="E4092" s="269" t="e">
        <f>IF('Unit Types - Emission Rates'!#REF!="","",'Unit Types - Emission Rates'!#REF!)</f>
        <v>#REF!</v>
      </c>
      <c r="F4092" s="269" t="e">
        <f>IF('Unit Types - Emission Rates'!#REF!="","",'Unit Types - Emission Rates'!#REF!)</f>
        <v>#REF!</v>
      </c>
      <c r="G4092" s="261"/>
      <c r="H4092" s="262"/>
      <c r="I4092" s="259"/>
    </row>
    <row r="4093" spans="1:9" x14ac:dyDescent="0.2">
      <c r="A4093" s="265" t="s">
        <v>433</v>
      </c>
      <c r="B4093" s="269" t="e">
        <f>IF('Unit Types - Emission Rates'!#REF!=0,"",'Unit Types - Emission Rates'!#REF!)</f>
        <v>#REF!</v>
      </c>
      <c r="C4093" s="269" t="e">
        <f>IF('Unit Types - Emission Rates'!#REF!=0,"",'Unit Types - Emission Rates'!#REF!)</f>
        <v>#REF!</v>
      </c>
      <c r="D4093" s="269" t="e">
        <f>IF('Unit Types - Emission Rates'!#REF!=0,"",'Unit Types - Emission Rates'!#REF!)</f>
        <v>#REF!</v>
      </c>
      <c r="E4093" s="269" t="e">
        <f>IF('Unit Types - Emission Rates'!#REF!="","",'Unit Types - Emission Rates'!#REF!)</f>
        <v>#REF!</v>
      </c>
      <c r="F4093" s="269" t="e">
        <f>IF('Unit Types - Emission Rates'!#REF!="","",'Unit Types - Emission Rates'!#REF!)</f>
        <v>#REF!</v>
      </c>
      <c r="G4093" s="261"/>
      <c r="H4093" s="262"/>
      <c r="I4093" s="259"/>
    </row>
    <row r="4094" spans="1:9" x14ac:dyDescent="0.2">
      <c r="A4094" s="265" t="s">
        <v>433</v>
      </c>
      <c r="B4094" s="269" t="e">
        <f>IF('Unit Types - Emission Rates'!#REF!=0,"",'Unit Types - Emission Rates'!#REF!)</f>
        <v>#REF!</v>
      </c>
      <c r="C4094" s="269" t="e">
        <f>IF('Unit Types - Emission Rates'!#REF!=0,"",'Unit Types - Emission Rates'!#REF!)</f>
        <v>#REF!</v>
      </c>
      <c r="D4094" s="269" t="e">
        <f>IF('Unit Types - Emission Rates'!#REF!=0,"",'Unit Types - Emission Rates'!#REF!)</f>
        <v>#REF!</v>
      </c>
      <c r="E4094" s="269" t="e">
        <f>IF('Unit Types - Emission Rates'!#REF!="","",'Unit Types - Emission Rates'!#REF!)</f>
        <v>#REF!</v>
      </c>
      <c r="F4094" s="269" t="e">
        <f>IF('Unit Types - Emission Rates'!#REF!="","",'Unit Types - Emission Rates'!#REF!)</f>
        <v>#REF!</v>
      </c>
      <c r="G4094" s="261"/>
      <c r="H4094" s="262"/>
      <c r="I4094" s="259"/>
    </row>
    <row r="4095" spans="1:9" x14ac:dyDescent="0.2">
      <c r="A4095" s="265" t="s">
        <v>433</v>
      </c>
      <c r="B4095" s="269" t="e">
        <f>IF('Unit Types - Emission Rates'!#REF!=0,"",'Unit Types - Emission Rates'!#REF!)</f>
        <v>#REF!</v>
      </c>
      <c r="C4095" s="269" t="e">
        <f>IF('Unit Types - Emission Rates'!#REF!=0,"",'Unit Types - Emission Rates'!#REF!)</f>
        <v>#REF!</v>
      </c>
      <c r="D4095" s="269" t="e">
        <f>IF('Unit Types - Emission Rates'!#REF!=0,"",'Unit Types - Emission Rates'!#REF!)</f>
        <v>#REF!</v>
      </c>
      <c r="E4095" s="269" t="e">
        <f>IF('Unit Types - Emission Rates'!#REF!="","",'Unit Types - Emission Rates'!#REF!)</f>
        <v>#REF!</v>
      </c>
      <c r="F4095" s="269" t="e">
        <f>IF('Unit Types - Emission Rates'!#REF!="","",'Unit Types - Emission Rates'!#REF!)</f>
        <v>#REF!</v>
      </c>
      <c r="G4095" s="261"/>
      <c r="H4095" s="262"/>
      <c r="I4095" s="259"/>
    </row>
    <row r="4096" spans="1:9" x14ac:dyDescent="0.2">
      <c r="A4096" s="265" t="s">
        <v>433</v>
      </c>
      <c r="B4096" s="269" t="e">
        <f>IF('Unit Types - Emission Rates'!#REF!=0,"",'Unit Types - Emission Rates'!#REF!)</f>
        <v>#REF!</v>
      </c>
      <c r="C4096" s="269" t="e">
        <f>IF('Unit Types - Emission Rates'!#REF!=0,"",'Unit Types - Emission Rates'!#REF!)</f>
        <v>#REF!</v>
      </c>
      <c r="D4096" s="269" t="e">
        <f>IF('Unit Types - Emission Rates'!#REF!=0,"",'Unit Types - Emission Rates'!#REF!)</f>
        <v>#REF!</v>
      </c>
      <c r="E4096" s="269" t="e">
        <f>IF('Unit Types - Emission Rates'!#REF!="","",'Unit Types - Emission Rates'!#REF!)</f>
        <v>#REF!</v>
      </c>
      <c r="F4096" s="269" t="e">
        <f>IF('Unit Types - Emission Rates'!#REF!="","",'Unit Types - Emission Rates'!#REF!)</f>
        <v>#REF!</v>
      </c>
      <c r="G4096" s="261"/>
      <c r="H4096" s="262"/>
      <c r="I4096" s="259"/>
    </row>
    <row r="4097" spans="1:9" x14ac:dyDescent="0.2">
      <c r="A4097" s="265" t="s">
        <v>433</v>
      </c>
      <c r="B4097" s="269" t="e">
        <f>IF('Unit Types - Emission Rates'!#REF!=0,"",'Unit Types - Emission Rates'!#REF!)</f>
        <v>#REF!</v>
      </c>
      <c r="C4097" s="269" t="e">
        <f>IF('Unit Types - Emission Rates'!#REF!=0,"",'Unit Types - Emission Rates'!#REF!)</f>
        <v>#REF!</v>
      </c>
      <c r="D4097" s="269" t="e">
        <f>IF('Unit Types - Emission Rates'!#REF!=0,"",'Unit Types - Emission Rates'!#REF!)</f>
        <v>#REF!</v>
      </c>
      <c r="E4097" s="269" t="e">
        <f>IF('Unit Types - Emission Rates'!#REF!="","",'Unit Types - Emission Rates'!#REF!)</f>
        <v>#REF!</v>
      </c>
      <c r="F4097" s="269" t="e">
        <f>IF('Unit Types - Emission Rates'!#REF!="","",'Unit Types - Emission Rates'!#REF!)</f>
        <v>#REF!</v>
      </c>
      <c r="G4097" s="261"/>
      <c r="H4097" s="262"/>
      <c r="I4097" s="259"/>
    </row>
    <row r="4098" spans="1:9" x14ac:dyDescent="0.2">
      <c r="A4098" s="265" t="s">
        <v>433</v>
      </c>
      <c r="B4098" s="269" t="e">
        <f>IF('Unit Types - Emission Rates'!#REF!=0,"",'Unit Types - Emission Rates'!#REF!)</f>
        <v>#REF!</v>
      </c>
      <c r="C4098" s="269" t="e">
        <f>IF('Unit Types - Emission Rates'!#REF!=0,"",'Unit Types - Emission Rates'!#REF!)</f>
        <v>#REF!</v>
      </c>
      <c r="D4098" s="269" t="e">
        <f>IF('Unit Types - Emission Rates'!#REF!=0,"",'Unit Types - Emission Rates'!#REF!)</f>
        <v>#REF!</v>
      </c>
      <c r="E4098" s="269" t="e">
        <f>IF('Unit Types - Emission Rates'!#REF!="","",'Unit Types - Emission Rates'!#REF!)</f>
        <v>#REF!</v>
      </c>
      <c r="F4098" s="269" t="e">
        <f>IF('Unit Types - Emission Rates'!#REF!="","",'Unit Types - Emission Rates'!#REF!)</f>
        <v>#REF!</v>
      </c>
      <c r="G4098" s="261"/>
      <c r="H4098" s="262"/>
      <c r="I4098" s="259"/>
    </row>
    <row r="4099" spans="1:9" x14ac:dyDescent="0.2">
      <c r="A4099" s="265" t="s">
        <v>433</v>
      </c>
      <c r="B4099" s="269" t="e">
        <f>IF('Unit Types - Emission Rates'!#REF!=0,"",'Unit Types - Emission Rates'!#REF!)</f>
        <v>#REF!</v>
      </c>
      <c r="C4099" s="269" t="e">
        <f>IF('Unit Types - Emission Rates'!#REF!=0,"",'Unit Types - Emission Rates'!#REF!)</f>
        <v>#REF!</v>
      </c>
      <c r="D4099" s="269" t="e">
        <f>IF('Unit Types - Emission Rates'!#REF!=0,"",'Unit Types - Emission Rates'!#REF!)</f>
        <v>#REF!</v>
      </c>
      <c r="E4099" s="269" t="e">
        <f>IF('Unit Types - Emission Rates'!#REF!="","",'Unit Types - Emission Rates'!#REF!)</f>
        <v>#REF!</v>
      </c>
      <c r="F4099" s="269" t="e">
        <f>IF('Unit Types - Emission Rates'!#REF!="","",'Unit Types - Emission Rates'!#REF!)</f>
        <v>#REF!</v>
      </c>
      <c r="G4099" s="261"/>
      <c r="H4099" s="262"/>
      <c r="I4099" s="259"/>
    </row>
    <row r="4100" spans="1:9" x14ac:dyDescent="0.2">
      <c r="A4100" s="265" t="s">
        <v>433</v>
      </c>
      <c r="B4100" s="269" t="e">
        <f>IF('Unit Types - Emission Rates'!#REF!=0,"",'Unit Types - Emission Rates'!#REF!)</f>
        <v>#REF!</v>
      </c>
      <c r="C4100" s="269" t="e">
        <f>IF('Unit Types - Emission Rates'!#REF!=0,"",'Unit Types - Emission Rates'!#REF!)</f>
        <v>#REF!</v>
      </c>
      <c r="D4100" s="269" t="e">
        <f>IF('Unit Types - Emission Rates'!#REF!=0,"",'Unit Types - Emission Rates'!#REF!)</f>
        <v>#REF!</v>
      </c>
      <c r="E4100" s="269" t="e">
        <f>IF('Unit Types - Emission Rates'!#REF!="","",'Unit Types - Emission Rates'!#REF!)</f>
        <v>#REF!</v>
      </c>
      <c r="F4100" s="269" t="e">
        <f>IF('Unit Types - Emission Rates'!#REF!="","",'Unit Types - Emission Rates'!#REF!)</f>
        <v>#REF!</v>
      </c>
      <c r="G4100" s="261"/>
      <c r="H4100" s="262"/>
      <c r="I4100" s="259"/>
    </row>
    <row r="4101" spans="1:9" x14ac:dyDescent="0.2">
      <c r="A4101" s="265" t="s">
        <v>433</v>
      </c>
      <c r="B4101" s="269" t="e">
        <f>IF('Unit Types - Emission Rates'!#REF!=0,"",'Unit Types - Emission Rates'!#REF!)</f>
        <v>#REF!</v>
      </c>
      <c r="C4101" s="269" t="e">
        <f>IF('Unit Types - Emission Rates'!#REF!=0,"",'Unit Types - Emission Rates'!#REF!)</f>
        <v>#REF!</v>
      </c>
      <c r="D4101" s="269" t="e">
        <f>IF('Unit Types - Emission Rates'!#REF!=0,"",'Unit Types - Emission Rates'!#REF!)</f>
        <v>#REF!</v>
      </c>
      <c r="E4101" s="269" t="e">
        <f>IF('Unit Types - Emission Rates'!#REF!="","",'Unit Types - Emission Rates'!#REF!)</f>
        <v>#REF!</v>
      </c>
      <c r="F4101" s="269" t="e">
        <f>IF('Unit Types - Emission Rates'!#REF!="","",'Unit Types - Emission Rates'!#REF!)</f>
        <v>#REF!</v>
      </c>
      <c r="G4101" s="261"/>
      <c r="H4101" s="262"/>
      <c r="I4101" s="259"/>
    </row>
    <row r="4102" spans="1:9" x14ac:dyDescent="0.2">
      <c r="A4102" s="265" t="s">
        <v>433</v>
      </c>
      <c r="B4102" s="269" t="e">
        <f>IF('Unit Types - Emission Rates'!#REF!=0,"",'Unit Types - Emission Rates'!#REF!)</f>
        <v>#REF!</v>
      </c>
      <c r="C4102" s="269" t="e">
        <f>IF('Unit Types - Emission Rates'!#REF!=0,"",'Unit Types - Emission Rates'!#REF!)</f>
        <v>#REF!</v>
      </c>
      <c r="D4102" s="269" t="e">
        <f>IF('Unit Types - Emission Rates'!#REF!=0,"",'Unit Types - Emission Rates'!#REF!)</f>
        <v>#REF!</v>
      </c>
      <c r="E4102" s="269" t="e">
        <f>IF('Unit Types - Emission Rates'!#REF!="","",'Unit Types - Emission Rates'!#REF!)</f>
        <v>#REF!</v>
      </c>
      <c r="F4102" s="269" t="e">
        <f>IF('Unit Types - Emission Rates'!#REF!="","",'Unit Types - Emission Rates'!#REF!)</f>
        <v>#REF!</v>
      </c>
      <c r="G4102" s="261"/>
      <c r="H4102" s="262"/>
      <c r="I4102" s="259"/>
    </row>
    <row r="4103" spans="1:9" x14ac:dyDescent="0.2">
      <c r="A4103" s="265" t="s">
        <v>433</v>
      </c>
      <c r="B4103" s="269" t="e">
        <f>IF('Unit Types - Emission Rates'!#REF!=0,"",'Unit Types - Emission Rates'!#REF!)</f>
        <v>#REF!</v>
      </c>
      <c r="C4103" s="269" t="e">
        <f>IF('Unit Types - Emission Rates'!#REF!=0,"",'Unit Types - Emission Rates'!#REF!)</f>
        <v>#REF!</v>
      </c>
      <c r="D4103" s="269" t="e">
        <f>IF('Unit Types - Emission Rates'!#REF!=0,"",'Unit Types - Emission Rates'!#REF!)</f>
        <v>#REF!</v>
      </c>
      <c r="E4103" s="269" t="e">
        <f>IF('Unit Types - Emission Rates'!#REF!="","",'Unit Types - Emission Rates'!#REF!)</f>
        <v>#REF!</v>
      </c>
      <c r="F4103" s="269" t="e">
        <f>IF('Unit Types - Emission Rates'!#REF!="","",'Unit Types - Emission Rates'!#REF!)</f>
        <v>#REF!</v>
      </c>
      <c r="G4103" s="261"/>
      <c r="H4103" s="262"/>
      <c r="I4103" s="259"/>
    </row>
    <row r="4104" spans="1:9" x14ac:dyDescent="0.2">
      <c r="A4104" s="265" t="s">
        <v>433</v>
      </c>
      <c r="B4104" s="269" t="e">
        <f>IF('Unit Types - Emission Rates'!#REF!=0,"",'Unit Types - Emission Rates'!#REF!)</f>
        <v>#REF!</v>
      </c>
      <c r="C4104" s="269" t="e">
        <f>IF('Unit Types - Emission Rates'!#REF!=0,"",'Unit Types - Emission Rates'!#REF!)</f>
        <v>#REF!</v>
      </c>
      <c r="D4104" s="269" t="e">
        <f>IF('Unit Types - Emission Rates'!#REF!=0,"",'Unit Types - Emission Rates'!#REF!)</f>
        <v>#REF!</v>
      </c>
      <c r="E4104" s="269" t="e">
        <f>IF('Unit Types - Emission Rates'!#REF!="","",'Unit Types - Emission Rates'!#REF!)</f>
        <v>#REF!</v>
      </c>
      <c r="F4104" s="269" t="e">
        <f>IF('Unit Types - Emission Rates'!#REF!="","",'Unit Types - Emission Rates'!#REF!)</f>
        <v>#REF!</v>
      </c>
      <c r="G4104" s="261"/>
      <c r="H4104" s="262"/>
      <c r="I4104" s="259"/>
    </row>
    <row r="4105" spans="1:9" x14ac:dyDescent="0.2">
      <c r="A4105" s="265" t="s">
        <v>433</v>
      </c>
      <c r="B4105" s="269" t="e">
        <f>IF('Unit Types - Emission Rates'!#REF!=0,"",'Unit Types - Emission Rates'!#REF!)</f>
        <v>#REF!</v>
      </c>
      <c r="C4105" s="269" t="e">
        <f>IF('Unit Types - Emission Rates'!#REF!=0,"",'Unit Types - Emission Rates'!#REF!)</f>
        <v>#REF!</v>
      </c>
      <c r="D4105" s="269" t="e">
        <f>IF('Unit Types - Emission Rates'!#REF!=0,"",'Unit Types - Emission Rates'!#REF!)</f>
        <v>#REF!</v>
      </c>
      <c r="E4105" s="269" t="e">
        <f>IF('Unit Types - Emission Rates'!#REF!="","",'Unit Types - Emission Rates'!#REF!)</f>
        <v>#REF!</v>
      </c>
      <c r="F4105" s="269" t="e">
        <f>IF('Unit Types - Emission Rates'!#REF!="","",'Unit Types - Emission Rates'!#REF!)</f>
        <v>#REF!</v>
      </c>
      <c r="G4105" s="261"/>
      <c r="H4105" s="262"/>
      <c r="I4105" s="259"/>
    </row>
    <row r="4106" spans="1:9" x14ac:dyDescent="0.2">
      <c r="A4106" s="265" t="s">
        <v>433</v>
      </c>
      <c r="B4106" s="269" t="e">
        <f>IF('Unit Types - Emission Rates'!#REF!=0,"",'Unit Types - Emission Rates'!#REF!)</f>
        <v>#REF!</v>
      </c>
      <c r="C4106" s="269" t="e">
        <f>IF('Unit Types - Emission Rates'!#REF!=0,"",'Unit Types - Emission Rates'!#REF!)</f>
        <v>#REF!</v>
      </c>
      <c r="D4106" s="269" t="e">
        <f>IF('Unit Types - Emission Rates'!#REF!=0,"",'Unit Types - Emission Rates'!#REF!)</f>
        <v>#REF!</v>
      </c>
      <c r="E4106" s="269" t="e">
        <f>IF('Unit Types - Emission Rates'!#REF!="","",'Unit Types - Emission Rates'!#REF!)</f>
        <v>#REF!</v>
      </c>
      <c r="F4106" s="269" t="e">
        <f>IF('Unit Types - Emission Rates'!#REF!="","",'Unit Types - Emission Rates'!#REF!)</f>
        <v>#REF!</v>
      </c>
      <c r="G4106" s="261"/>
      <c r="H4106" s="262"/>
      <c r="I4106" s="259"/>
    </row>
    <row r="4107" spans="1:9" x14ac:dyDescent="0.2">
      <c r="A4107" s="265" t="s">
        <v>433</v>
      </c>
      <c r="B4107" s="269" t="e">
        <f>IF('Unit Types - Emission Rates'!#REF!=0,"",'Unit Types - Emission Rates'!#REF!)</f>
        <v>#REF!</v>
      </c>
      <c r="C4107" s="269" t="e">
        <f>IF('Unit Types - Emission Rates'!#REF!=0,"",'Unit Types - Emission Rates'!#REF!)</f>
        <v>#REF!</v>
      </c>
      <c r="D4107" s="269" t="e">
        <f>IF('Unit Types - Emission Rates'!#REF!=0,"",'Unit Types - Emission Rates'!#REF!)</f>
        <v>#REF!</v>
      </c>
      <c r="E4107" s="269" t="e">
        <f>IF('Unit Types - Emission Rates'!#REF!="","",'Unit Types - Emission Rates'!#REF!)</f>
        <v>#REF!</v>
      </c>
      <c r="F4107" s="269" t="e">
        <f>IF('Unit Types - Emission Rates'!#REF!="","",'Unit Types - Emission Rates'!#REF!)</f>
        <v>#REF!</v>
      </c>
      <c r="G4107" s="261"/>
      <c r="H4107" s="262"/>
      <c r="I4107" s="259"/>
    </row>
    <row r="4108" spans="1:9" x14ac:dyDescent="0.2">
      <c r="A4108" s="265" t="s">
        <v>433</v>
      </c>
      <c r="B4108" s="269" t="e">
        <f>IF('Unit Types - Emission Rates'!#REF!=0,"",'Unit Types - Emission Rates'!#REF!)</f>
        <v>#REF!</v>
      </c>
      <c r="C4108" s="269" t="e">
        <f>IF('Unit Types - Emission Rates'!#REF!=0,"",'Unit Types - Emission Rates'!#REF!)</f>
        <v>#REF!</v>
      </c>
      <c r="D4108" s="269" t="e">
        <f>IF('Unit Types - Emission Rates'!#REF!=0,"",'Unit Types - Emission Rates'!#REF!)</f>
        <v>#REF!</v>
      </c>
      <c r="E4108" s="269" t="e">
        <f>IF('Unit Types - Emission Rates'!#REF!="","",'Unit Types - Emission Rates'!#REF!)</f>
        <v>#REF!</v>
      </c>
      <c r="F4108" s="269" t="e">
        <f>IF('Unit Types - Emission Rates'!#REF!="","",'Unit Types - Emission Rates'!#REF!)</f>
        <v>#REF!</v>
      </c>
      <c r="G4108" s="261"/>
      <c r="H4108" s="262"/>
      <c r="I4108" s="259"/>
    </row>
    <row r="4109" spans="1:9" x14ac:dyDescent="0.2">
      <c r="A4109" s="265" t="s">
        <v>433</v>
      </c>
      <c r="B4109" s="269" t="e">
        <f>IF('Unit Types - Emission Rates'!#REF!=0,"",'Unit Types - Emission Rates'!#REF!)</f>
        <v>#REF!</v>
      </c>
      <c r="C4109" s="269" t="e">
        <f>IF('Unit Types - Emission Rates'!#REF!=0,"",'Unit Types - Emission Rates'!#REF!)</f>
        <v>#REF!</v>
      </c>
      <c r="D4109" s="269" t="e">
        <f>IF('Unit Types - Emission Rates'!#REF!=0,"",'Unit Types - Emission Rates'!#REF!)</f>
        <v>#REF!</v>
      </c>
      <c r="E4109" s="269" t="e">
        <f>IF('Unit Types - Emission Rates'!#REF!="","",'Unit Types - Emission Rates'!#REF!)</f>
        <v>#REF!</v>
      </c>
      <c r="F4109" s="269" t="e">
        <f>IF('Unit Types - Emission Rates'!#REF!="","",'Unit Types - Emission Rates'!#REF!)</f>
        <v>#REF!</v>
      </c>
      <c r="G4109" s="261"/>
      <c r="H4109" s="262"/>
      <c r="I4109" s="259"/>
    </row>
    <row r="4110" spans="1:9" x14ac:dyDescent="0.2">
      <c r="A4110" s="265" t="s">
        <v>433</v>
      </c>
      <c r="B4110" s="269" t="e">
        <f>IF('Unit Types - Emission Rates'!#REF!=0,"",'Unit Types - Emission Rates'!#REF!)</f>
        <v>#REF!</v>
      </c>
      <c r="C4110" s="269" t="e">
        <f>IF('Unit Types - Emission Rates'!#REF!=0,"",'Unit Types - Emission Rates'!#REF!)</f>
        <v>#REF!</v>
      </c>
      <c r="D4110" s="269" t="e">
        <f>IF('Unit Types - Emission Rates'!#REF!=0,"",'Unit Types - Emission Rates'!#REF!)</f>
        <v>#REF!</v>
      </c>
      <c r="E4110" s="269" t="e">
        <f>IF('Unit Types - Emission Rates'!#REF!="","",'Unit Types - Emission Rates'!#REF!)</f>
        <v>#REF!</v>
      </c>
      <c r="F4110" s="269" t="e">
        <f>IF('Unit Types - Emission Rates'!#REF!="","",'Unit Types - Emission Rates'!#REF!)</f>
        <v>#REF!</v>
      </c>
      <c r="G4110" s="261"/>
      <c r="H4110" s="262"/>
      <c r="I4110" s="259"/>
    </row>
    <row r="4111" spans="1:9" x14ac:dyDescent="0.2">
      <c r="A4111" s="265" t="s">
        <v>433</v>
      </c>
      <c r="B4111" s="269" t="e">
        <f>IF('Unit Types - Emission Rates'!#REF!=0,"",'Unit Types - Emission Rates'!#REF!)</f>
        <v>#REF!</v>
      </c>
      <c r="C4111" s="269" t="e">
        <f>IF('Unit Types - Emission Rates'!#REF!=0,"",'Unit Types - Emission Rates'!#REF!)</f>
        <v>#REF!</v>
      </c>
      <c r="D4111" s="269" t="e">
        <f>IF('Unit Types - Emission Rates'!#REF!=0,"",'Unit Types - Emission Rates'!#REF!)</f>
        <v>#REF!</v>
      </c>
      <c r="E4111" s="269" t="e">
        <f>IF('Unit Types - Emission Rates'!#REF!="","",'Unit Types - Emission Rates'!#REF!)</f>
        <v>#REF!</v>
      </c>
      <c r="F4111" s="269" t="e">
        <f>IF('Unit Types - Emission Rates'!#REF!="","",'Unit Types - Emission Rates'!#REF!)</f>
        <v>#REF!</v>
      </c>
      <c r="G4111" s="261"/>
      <c r="H4111" s="262"/>
      <c r="I4111" s="259"/>
    </row>
    <row r="4112" spans="1:9" x14ac:dyDescent="0.2">
      <c r="A4112" s="265" t="s">
        <v>433</v>
      </c>
      <c r="B4112" s="269" t="e">
        <f>IF('Unit Types - Emission Rates'!#REF!=0,"",'Unit Types - Emission Rates'!#REF!)</f>
        <v>#REF!</v>
      </c>
      <c r="C4112" s="269" t="e">
        <f>IF('Unit Types - Emission Rates'!#REF!=0,"",'Unit Types - Emission Rates'!#REF!)</f>
        <v>#REF!</v>
      </c>
      <c r="D4112" s="269" t="e">
        <f>IF('Unit Types - Emission Rates'!#REF!=0,"",'Unit Types - Emission Rates'!#REF!)</f>
        <v>#REF!</v>
      </c>
      <c r="E4112" s="269" t="e">
        <f>IF('Unit Types - Emission Rates'!#REF!="","",'Unit Types - Emission Rates'!#REF!)</f>
        <v>#REF!</v>
      </c>
      <c r="F4112" s="269" t="e">
        <f>IF('Unit Types - Emission Rates'!#REF!="","",'Unit Types - Emission Rates'!#REF!)</f>
        <v>#REF!</v>
      </c>
      <c r="G4112" s="261"/>
      <c r="H4112" s="262"/>
      <c r="I4112" s="259"/>
    </row>
    <row r="4113" spans="1:9" x14ac:dyDescent="0.2">
      <c r="A4113" s="265" t="s">
        <v>433</v>
      </c>
      <c r="B4113" s="269" t="e">
        <f>IF('Unit Types - Emission Rates'!#REF!=0,"",'Unit Types - Emission Rates'!#REF!)</f>
        <v>#REF!</v>
      </c>
      <c r="C4113" s="269" t="e">
        <f>IF('Unit Types - Emission Rates'!#REF!=0,"",'Unit Types - Emission Rates'!#REF!)</f>
        <v>#REF!</v>
      </c>
      <c r="D4113" s="269" t="e">
        <f>IF('Unit Types - Emission Rates'!#REF!=0,"",'Unit Types - Emission Rates'!#REF!)</f>
        <v>#REF!</v>
      </c>
      <c r="E4113" s="269" t="e">
        <f>IF('Unit Types - Emission Rates'!#REF!="","",'Unit Types - Emission Rates'!#REF!)</f>
        <v>#REF!</v>
      </c>
      <c r="F4113" s="269" t="e">
        <f>IF('Unit Types - Emission Rates'!#REF!="","",'Unit Types - Emission Rates'!#REF!)</f>
        <v>#REF!</v>
      </c>
      <c r="G4113" s="261"/>
      <c r="H4113" s="262"/>
      <c r="I4113" s="259"/>
    </row>
    <row r="4114" spans="1:9" x14ac:dyDescent="0.2">
      <c r="A4114" s="265" t="s">
        <v>433</v>
      </c>
      <c r="B4114" s="269" t="e">
        <f>IF('Unit Types - Emission Rates'!#REF!=0,"",'Unit Types - Emission Rates'!#REF!)</f>
        <v>#REF!</v>
      </c>
      <c r="C4114" s="269" t="e">
        <f>IF('Unit Types - Emission Rates'!#REF!=0,"",'Unit Types - Emission Rates'!#REF!)</f>
        <v>#REF!</v>
      </c>
      <c r="D4114" s="269" t="e">
        <f>IF('Unit Types - Emission Rates'!#REF!=0,"",'Unit Types - Emission Rates'!#REF!)</f>
        <v>#REF!</v>
      </c>
      <c r="E4114" s="269" t="e">
        <f>IF('Unit Types - Emission Rates'!#REF!="","",'Unit Types - Emission Rates'!#REF!)</f>
        <v>#REF!</v>
      </c>
      <c r="F4114" s="269" t="e">
        <f>IF('Unit Types - Emission Rates'!#REF!="","",'Unit Types - Emission Rates'!#REF!)</f>
        <v>#REF!</v>
      </c>
      <c r="G4114" s="261"/>
      <c r="H4114" s="262"/>
      <c r="I4114" s="259"/>
    </row>
    <row r="4115" spans="1:9" x14ac:dyDescent="0.2">
      <c r="A4115" s="265" t="s">
        <v>433</v>
      </c>
      <c r="B4115" s="269" t="e">
        <f>IF('Unit Types - Emission Rates'!#REF!=0,"",'Unit Types - Emission Rates'!#REF!)</f>
        <v>#REF!</v>
      </c>
      <c r="C4115" s="269" t="e">
        <f>IF('Unit Types - Emission Rates'!#REF!=0,"",'Unit Types - Emission Rates'!#REF!)</f>
        <v>#REF!</v>
      </c>
      <c r="D4115" s="269" t="e">
        <f>IF('Unit Types - Emission Rates'!#REF!=0,"",'Unit Types - Emission Rates'!#REF!)</f>
        <v>#REF!</v>
      </c>
      <c r="E4115" s="269" t="e">
        <f>IF('Unit Types - Emission Rates'!#REF!="","",'Unit Types - Emission Rates'!#REF!)</f>
        <v>#REF!</v>
      </c>
      <c r="F4115" s="269" t="e">
        <f>IF('Unit Types - Emission Rates'!#REF!="","",'Unit Types - Emission Rates'!#REF!)</f>
        <v>#REF!</v>
      </c>
      <c r="G4115" s="261"/>
      <c r="H4115" s="262"/>
      <c r="I4115" s="259"/>
    </row>
    <row r="4116" spans="1:9" x14ac:dyDescent="0.2">
      <c r="A4116" s="265" t="s">
        <v>433</v>
      </c>
      <c r="B4116" s="269" t="e">
        <f>IF('Unit Types - Emission Rates'!#REF!=0,"",'Unit Types - Emission Rates'!#REF!)</f>
        <v>#REF!</v>
      </c>
      <c r="C4116" s="269" t="e">
        <f>IF('Unit Types - Emission Rates'!#REF!=0,"",'Unit Types - Emission Rates'!#REF!)</f>
        <v>#REF!</v>
      </c>
      <c r="D4116" s="269" t="e">
        <f>IF('Unit Types - Emission Rates'!#REF!=0,"",'Unit Types - Emission Rates'!#REF!)</f>
        <v>#REF!</v>
      </c>
      <c r="E4116" s="269" t="e">
        <f>IF('Unit Types - Emission Rates'!#REF!="","",'Unit Types - Emission Rates'!#REF!)</f>
        <v>#REF!</v>
      </c>
      <c r="F4116" s="269" t="e">
        <f>IF('Unit Types - Emission Rates'!#REF!="","",'Unit Types - Emission Rates'!#REF!)</f>
        <v>#REF!</v>
      </c>
      <c r="G4116" s="261"/>
      <c r="H4116" s="262"/>
      <c r="I4116" s="259"/>
    </row>
    <row r="4117" spans="1:9" x14ac:dyDescent="0.2">
      <c r="A4117" s="265" t="s">
        <v>433</v>
      </c>
      <c r="B4117" s="269" t="e">
        <f>IF('Unit Types - Emission Rates'!#REF!=0,"",'Unit Types - Emission Rates'!#REF!)</f>
        <v>#REF!</v>
      </c>
      <c r="C4117" s="269" t="e">
        <f>IF('Unit Types - Emission Rates'!#REF!=0,"",'Unit Types - Emission Rates'!#REF!)</f>
        <v>#REF!</v>
      </c>
      <c r="D4117" s="269" t="e">
        <f>IF('Unit Types - Emission Rates'!#REF!=0,"",'Unit Types - Emission Rates'!#REF!)</f>
        <v>#REF!</v>
      </c>
      <c r="E4117" s="269" t="e">
        <f>IF('Unit Types - Emission Rates'!#REF!="","",'Unit Types - Emission Rates'!#REF!)</f>
        <v>#REF!</v>
      </c>
      <c r="F4117" s="269" t="e">
        <f>IF('Unit Types - Emission Rates'!#REF!="","",'Unit Types - Emission Rates'!#REF!)</f>
        <v>#REF!</v>
      </c>
      <c r="G4117" s="261"/>
      <c r="H4117" s="262"/>
      <c r="I4117" s="259"/>
    </row>
    <row r="4118" spans="1:9" x14ac:dyDescent="0.2">
      <c r="A4118" s="265" t="s">
        <v>433</v>
      </c>
      <c r="B4118" s="269" t="e">
        <f>IF('Unit Types - Emission Rates'!#REF!=0,"",'Unit Types - Emission Rates'!#REF!)</f>
        <v>#REF!</v>
      </c>
      <c r="C4118" s="269" t="e">
        <f>IF('Unit Types - Emission Rates'!#REF!=0,"",'Unit Types - Emission Rates'!#REF!)</f>
        <v>#REF!</v>
      </c>
      <c r="D4118" s="269" t="e">
        <f>IF('Unit Types - Emission Rates'!#REF!=0,"",'Unit Types - Emission Rates'!#REF!)</f>
        <v>#REF!</v>
      </c>
      <c r="E4118" s="269" t="e">
        <f>IF('Unit Types - Emission Rates'!#REF!="","",'Unit Types - Emission Rates'!#REF!)</f>
        <v>#REF!</v>
      </c>
      <c r="F4118" s="269" t="e">
        <f>IF('Unit Types - Emission Rates'!#REF!="","",'Unit Types - Emission Rates'!#REF!)</f>
        <v>#REF!</v>
      </c>
      <c r="G4118" s="261"/>
      <c r="H4118" s="262"/>
      <c r="I4118" s="259"/>
    </row>
    <row r="4119" spans="1:9" x14ac:dyDescent="0.2">
      <c r="A4119" s="265" t="s">
        <v>433</v>
      </c>
      <c r="B4119" s="269" t="e">
        <f>IF('Unit Types - Emission Rates'!#REF!=0,"",'Unit Types - Emission Rates'!#REF!)</f>
        <v>#REF!</v>
      </c>
      <c r="C4119" s="269" t="e">
        <f>IF('Unit Types - Emission Rates'!#REF!=0,"",'Unit Types - Emission Rates'!#REF!)</f>
        <v>#REF!</v>
      </c>
      <c r="D4119" s="269" t="e">
        <f>IF('Unit Types - Emission Rates'!#REF!=0,"",'Unit Types - Emission Rates'!#REF!)</f>
        <v>#REF!</v>
      </c>
      <c r="E4119" s="269" t="e">
        <f>IF('Unit Types - Emission Rates'!#REF!="","",'Unit Types - Emission Rates'!#REF!)</f>
        <v>#REF!</v>
      </c>
      <c r="F4119" s="269" t="e">
        <f>IF('Unit Types - Emission Rates'!#REF!="","",'Unit Types - Emission Rates'!#REF!)</f>
        <v>#REF!</v>
      </c>
      <c r="G4119" s="261"/>
      <c r="H4119" s="262"/>
      <c r="I4119" s="259"/>
    </row>
    <row r="4120" spans="1:9" x14ac:dyDescent="0.2">
      <c r="A4120" s="265" t="s">
        <v>433</v>
      </c>
      <c r="B4120" s="269" t="e">
        <f>IF('Unit Types - Emission Rates'!#REF!=0,"",'Unit Types - Emission Rates'!#REF!)</f>
        <v>#REF!</v>
      </c>
      <c r="C4120" s="269" t="e">
        <f>IF('Unit Types - Emission Rates'!#REF!=0,"",'Unit Types - Emission Rates'!#REF!)</f>
        <v>#REF!</v>
      </c>
      <c r="D4120" s="269" t="e">
        <f>IF('Unit Types - Emission Rates'!#REF!=0,"",'Unit Types - Emission Rates'!#REF!)</f>
        <v>#REF!</v>
      </c>
      <c r="E4120" s="269" t="e">
        <f>IF('Unit Types - Emission Rates'!#REF!="","",'Unit Types - Emission Rates'!#REF!)</f>
        <v>#REF!</v>
      </c>
      <c r="F4120" s="269" t="e">
        <f>IF('Unit Types - Emission Rates'!#REF!="","",'Unit Types - Emission Rates'!#REF!)</f>
        <v>#REF!</v>
      </c>
      <c r="G4120" s="261"/>
      <c r="H4120" s="262"/>
      <c r="I4120" s="259"/>
    </row>
    <row r="4121" spans="1:9" x14ac:dyDescent="0.2">
      <c r="A4121" s="265" t="s">
        <v>433</v>
      </c>
      <c r="B4121" s="269" t="e">
        <f>IF('Unit Types - Emission Rates'!#REF!=0,"",'Unit Types - Emission Rates'!#REF!)</f>
        <v>#REF!</v>
      </c>
      <c r="C4121" s="269" t="e">
        <f>IF('Unit Types - Emission Rates'!#REF!=0,"",'Unit Types - Emission Rates'!#REF!)</f>
        <v>#REF!</v>
      </c>
      <c r="D4121" s="269" t="e">
        <f>IF('Unit Types - Emission Rates'!#REF!=0,"",'Unit Types - Emission Rates'!#REF!)</f>
        <v>#REF!</v>
      </c>
      <c r="E4121" s="269" t="e">
        <f>IF('Unit Types - Emission Rates'!#REF!="","",'Unit Types - Emission Rates'!#REF!)</f>
        <v>#REF!</v>
      </c>
      <c r="F4121" s="269" t="e">
        <f>IF('Unit Types - Emission Rates'!#REF!="","",'Unit Types - Emission Rates'!#REF!)</f>
        <v>#REF!</v>
      </c>
      <c r="G4121" s="261"/>
      <c r="H4121" s="262"/>
      <c r="I4121" s="259"/>
    </row>
    <row r="4122" spans="1:9" x14ac:dyDescent="0.2">
      <c r="A4122" s="265" t="s">
        <v>433</v>
      </c>
      <c r="B4122" s="269" t="e">
        <f>IF('Unit Types - Emission Rates'!#REF!=0,"",'Unit Types - Emission Rates'!#REF!)</f>
        <v>#REF!</v>
      </c>
      <c r="C4122" s="269" t="e">
        <f>IF('Unit Types - Emission Rates'!#REF!=0,"",'Unit Types - Emission Rates'!#REF!)</f>
        <v>#REF!</v>
      </c>
      <c r="D4122" s="269" t="e">
        <f>IF('Unit Types - Emission Rates'!#REF!=0,"",'Unit Types - Emission Rates'!#REF!)</f>
        <v>#REF!</v>
      </c>
      <c r="E4122" s="269" t="e">
        <f>IF('Unit Types - Emission Rates'!#REF!="","",'Unit Types - Emission Rates'!#REF!)</f>
        <v>#REF!</v>
      </c>
      <c r="F4122" s="269" t="e">
        <f>IF('Unit Types - Emission Rates'!#REF!="","",'Unit Types - Emission Rates'!#REF!)</f>
        <v>#REF!</v>
      </c>
      <c r="G4122" s="261"/>
      <c r="H4122" s="262"/>
      <c r="I4122" s="259"/>
    </row>
    <row r="4123" spans="1:9" x14ac:dyDescent="0.2">
      <c r="A4123" s="265" t="s">
        <v>433</v>
      </c>
      <c r="B4123" s="269" t="e">
        <f>IF('Unit Types - Emission Rates'!#REF!=0,"",'Unit Types - Emission Rates'!#REF!)</f>
        <v>#REF!</v>
      </c>
      <c r="C4123" s="269" t="e">
        <f>IF('Unit Types - Emission Rates'!#REF!=0,"",'Unit Types - Emission Rates'!#REF!)</f>
        <v>#REF!</v>
      </c>
      <c r="D4123" s="269" t="e">
        <f>IF('Unit Types - Emission Rates'!#REF!=0,"",'Unit Types - Emission Rates'!#REF!)</f>
        <v>#REF!</v>
      </c>
      <c r="E4123" s="269" t="e">
        <f>IF('Unit Types - Emission Rates'!#REF!="","",'Unit Types - Emission Rates'!#REF!)</f>
        <v>#REF!</v>
      </c>
      <c r="F4123" s="269" t="e">
        <f>IF('Unit Types - Emission Rates'!#REF!="","",'Unit Types - Emission Rates'!#REF!)</f>
        <v>#REF!</v>
      </c>
      <c r="G4123" s="261"/>
      <c r="H4123" s="262"/>
      <c r="I4123" s="259"/>
    </row>
    <row r="4124" spans="1:9" x14ac:dyDescent="0.2">
      <c r="A4124" s="265" t="s">
        <v>433</v>
      </c>
      <c r="B4124" s="269" t="e">
        <f>IF('Unit Types - Emission Rates'!#REF!=0,"",'Unit Types - Emission Rates'!#REF!)</f>
        <v>#REF!</v>
      </c>
      <c r="C4124" s="269" t="e">
        <f>IF('Unit Types - Emission Rates'!#REF!=0,"",'Unit Types - Emission Rates'!#REF!)</f>
        <v>#REF!</v>
      </c>
      <c r="D4124" s="269" t="e">
        <f>IF('Unit Types - Emission Rates'!#REF!=0,"",'Unit Types - Emission Rates'!#REF!)</f>
        <v>#REF!</v>
      </c>
      <c r="E4124" s="269" t="e">
        <f>IF('Unit Types - Emission Rates'!#REF!="","",'Unit Types - Emission Rates'!#REF!)</f>
        <v>#REF!</v>
      </c>
      <c r="F4124" s="269" t="e">
        <f>IF('Unit Types - Emission Rates'!#REF!="","",'Unit Types - Emission Rates'!#REF!)</f>
        <v>#REF!</v>
      </c>
      <c r="G4124" s="261"/>
      <c r="H4124" s="262"/>
      <c r="I4124" s="259"/>
    </row>
    <row r="4125" spans="1:9" x14ac:dyDescent="0.2">
      <c r="A4125" s="265" t="s">
        <v>433</v>
      </c>
      <c r="B4125" s="269" t="e">
        <f>IF('Unit Types - Emission Rates'!#REF!=0,"",'Unit Types - Emission Rates'!#REF!)</f>
        <v>#REF!</v>
      </c>
      <c r="C4125" s="269" t="e">
        <f>IF('Unit Types - Emission Rates'!#REF!=0,"",'Unit Types - Emission Rates'!#REF!)</f>
        <v>#REF!</v>
      </c>
      <c r="D4125" s="269" t="e">
        <f>IF('Unit Types - Emission Rates'!#REF!=0,"",'Unit Types - Emission Rates'!#REF!)</f>
        <v>#REF!</v>
      </c>
      <c r="E4125" s="269" t="e">
        <f>IF('Unit Types - Emission Rates'!#REF!="","",'Unit Types - Emission Rates'!#REF!)</f>
        <v>#REF!</v>
      </c>
      <c r="F4125" s="269" t="e">
        <f>IF('Unit Types - Emission Rates'!#REF!="","",'Unit Types - Emission Rates'!#REF!)</f>
        <v>#REF!</v>
      </c>
      <c r="G4125" s="261"/>
      <c r="H4125" s="262"/>
      <c r="I4125" s="259"/>
    </row>
    <row r="4126" spans="1:9" x14ac:dyDescent="0.2">
      <c r="A4126" s="265" t="s">
        <v>433</v>
      </c>
      <c r="B4126" s="269" t="e">
        <f>IF('Unit Types - Emission Rates'!#REF!=0,"",'Unit Types - Emission Rates'!#REF!)</f>
        <v>#REF!</v>
      </c>
      <c r="C4126" s="269" t="e">
        <f>IF('Unit Types - Emission Rates'!#REF!=0,"",'Unit Types - Emission Rates'!#REF!)</f>
        <v>#REF!</v>
      </c>
      <c r="D4126" s="269" t="e">
        <f>IF('Unit Types - Emission Rates'!#REF!=0,"",'Unit Types - Emission Rates'!#REF!)</f>
        <v>#REF!</v>
      </c>
      <c r="E4126" s="269" t="e">
        <f>IF('Unit Types - Emission Rates'!#REF!="","",'Unit Types - Emission Rates'!#REF!)</f>
        <v>#REF!</v>
      </c>
      <c r="F4126" s="269" t="e">
        <f>IF('Unit Types - Emission Rates'!#REF!="","",'Unit Types - Emission Rates'!#REF!)</f>
        <v>#REF!</v>
      </c>
      <c r="G4126" s="261"/>
      <c r="H4126" s="262"/>
      <c r="I4126" s="259"/>
    </row>
    <row r="4127" spans="1:9" x14ac:dyDescent="0.2">
      <c r="A4127" s="265" t="s">
        <v>433</v>
      </c>
      <c r="B4127" s="269" t="e">
        <f>IF('Unit Types - Emission Rates'!#REF!=0,"",'Unit Types - Emission Rates'!#REF!)</f>
        <v>#REF!</v>
      </c>
      <c r="C4127" s="269" t="e">
        <f>IF('Unit Types - Emission Rates'!#REF!=0,"",'Unit Types - Emission Rates'!#REF!)</f>
        <v>#REF!</v>
      </c>
      <c r="D4127" s="269" t="e">
        <f>IF('Unit Types - Emission Rates'!#REF!=0,"",'Unit Types - Emission Rates'!#REF!)</f>
        <v>#REF!</v>
      </c>
      <c r="E4127" s="269" t="e">
        <f>IF('Unit Types - Emission Rates'!#REF!="","",'Unit Types - Emission Rates'!#REF!)</f>
        <v>#REF!</v>
      </c>
      <c r="F4127" s="269" t="e">
        <f>IF('Unit Types - Emission Rates'!#REF!="","",'Unit Types - Emission Rates'!#REF!)</f>
        <v>#REF!</v>
      </c>
      <c r="G4127" s="261"/>
      <c r="H4127" s="262"/>
      <c r="I4127" s="259"/>
    </row>
    <row r="4128" spans="1:9" x14ac:dyDescent="0.2">
      <c r="A4128" s="265" t="s">
        <v>433</v>
      </c>
      <c r="B4128" s="269" t="e">
        <f>IF('Unit Types - Emission Rates'!#REF!=0,"",'Unit Types - Emission Rates'!#REF!)</f>
        <v>#REF!</v>
      </c>
      <c r="C4128" s="269" t="e">
        <f>IF('Unit Types - Emission Rates'!#REF!=0,"",'Unit Types - Emission Rates'!#REF!)</f>
        <v>#REF!</v>
      </c>
      <c r="D4128" s="269" t="e">
        <f>IF('Unit Types - Emission Rates'!#REF!=0,"",'Unit Types - Emission Rates'!#REF!)</f>
        <v>#REF!</v>
      </c>
      <c r="E4128" s="269" t="e">
        <f>IF('Unit Types - Emission Rates'!#REF!="","",'Unit Types - Emission Rates'!#REF!)</f>
        <v>#REF!</v>
      </c>
      <c r="F4128" s="269" t="e">
        <f>IF('Unit Types - Emission Rates'!#REF!="","",'Unit Types - Emission Rates'!#REF!)</f>
        <v>#REF!</v>
      </c>
      <c r="G4128" s="261"/>
      <c r="H4128" s="262"/>
      <c r="I4128" s="259"/>
    </row>
    <row r="4129" spans="1:9" x14ac:dyDescent="0.2">
      <c r="A4129" s="265" t="s">
        <v>433</v>
      </c>
      <c r="B4129" s="269" t="e">
        <f>IF('Unit Types - Emission Rates'!#REF!=0,"",'Unit Types - Emission Rates'!#REF!)</f>
        <v>#REF!</v>
      </c>
      <c r="C4129" s="269" t="e">
        <f>IF('Unit Types - Emission Rates'!#REF!=0,"",'Unit Types - Emission Rates'!#REF!)</f>
        <v>#REF!</v>
      </c>
      <c r="D4129" s="269" t="e">
        <f>IF('Unit Types - Emission Rates'!#REF!=0,"",'Unit Types - Emission Rates'!#REF!)</f>
        <v>#REF!</v>
      </c>
      <c r="E4129" s="269" t="e">
        <f>IF('Unit Types - Emission Rates'!#REF!="","",'Unit Types - Emission Rates'!#REF!)</f>
        <v>#REF!</v>
      </c>
      <c r="F4129" s="269" t="e">
        <f>IF('Unit Types - Emission Rates'!#REF!="","",'Unit Types - Emission Rates'!#REF!)</f>
        <v>#REF!</v>
      </c>
      <c r="G4129" s="261"/>
      <c r="H4129" s="262"/>
      <c r="I4129" s="259"/>
    </row>
    <row r="4130" spans="1:9" x14ac:dyDescent="0.2">
      <c r="A4130" s="265" t="s">
        <v>433</v>
      </c>
      <c r="B4130" s="269" t="e">
        <f>IF('Unit Types - Emission Rates'!#REF!=0,"",'Unit Types - Emission Rates'!#REF!)</f>
        <v>#REF!</v>
      </c>
      <c r="C4130" s="269" t="e">
        <f>IF('Unit Types - Emission Rates'!#REF!=0,"",'Unit Types - Emission Rates'!#REF!)</f>
        <v>#REF!</v>
      </c>
      <c r="D4130" s="269" t="e">
        <f>IF('Unit Types - Emission Rates'!#REF!=0,"",'Unit Types - Emission Rates'!#REF!)</f>
        <v>#REF!</v>
      </c>
      <c r="E4130" s="269" t="e">
        <f>IF('Unit Types - Emission Rates'!#REF!="","",'Unit Types - Emission Rates'!#REF!)</f>
        <v>#REF!</v>
      </c>
      <c r="F4130" s="269" t="e">
        <f>IF('Unit Types - Emission Rates'!#REF!="","",'Unit Types - Emission Rates'!#REF!)</f>
        <v>#REF!</v>
      </c>
      <c r="G4130" s="261"/>
      <c r="H4130" s="262"/>
      <c r="I4130" s="259"/>
    </row>
    <row r="4131" spans="1:9" x14ac:dyDescent="0.2">
      <c r="A4131" s="265" t="s">
        <v>433</v>
      </c>
      <c r="B4131" s="269" t="e">
        <f>IF('Unit Types - Emission Rates'!#REF!=0,"",'Unit Types - Emission Rates'!#REF!)</f>
        <v>#REF!</v>
      </c>
      <c r="C4131" s="269" t="e">
        <f>IF('Unit Types - Emission Rates'!#REF!=0,"",'Unit Types - Emission Rates'!#REF!)</f>
        <v>#REF!</v>
      </c>
      <c r="D4131" s="269" t="e">
        <f>IF('Unit Types - Emission Rates'!#REF!=0,"",'Unit Types - Emission Rates'!#REF!)</f>
        <v>#REF!</v>
      </c>
      <c r="E4131" s="269" t="e">
        <f>IF('Unit Types - Emission Rates'!#REF!="","",'Unit Types - Emission Rates'!#REF!)</f>
        <v>#REF!</v>
      </c>
      <c r="F4131" s="269" t="e">
        <f>IF('Unit Types - Emission Rates'!#REF!="","",'Unit Types - Emission Rates'!#REF!)</f>
        <v>#REF!</v>
      </c>
      <c r="G4131" s="261"/>
      <c r="H4131" s="262"/>
      <c r="I4131" s="259"/>
    </row>
    <row r="4132" spans="1:9" x14ac:dyDescent="0.2">
      <c r="A4132" s="265" t="s">
        <v>433</v>
      </c>
      <c r="B4132" s="269" t="e">
        <f>IF('Unit Types - Emission Rates'!#REF!=0,"",'Unit Types - Emission Rates'!#REF!)</f>
        <v>#REF!</v>
      </c>
      <c r="C4132" s="269" t="e">
        <f>IF('Unit Types - Emission Rates'!#REF!=0,"",'Unit Types - Emission Rates'!#REF!)</f>
        <v>#REF!</v>
      </c>
      <c r="D4132" s="269" t="e">
        <f>IF('Unit Types - Emission Rates'!#REF!=0,"",'Unit Types - Emission Rates'!#REF!)</f>
        <v>#REF!</v>
      </c>
      <c r="E4132" s="269" t="e">
        <f>IF('Unit Types - Emission Rates'!#REF!="","",'Unit Types - Emission Rates'!#REF!)</f>
        <v>#REF!</v>
      </c>
      <c r="F4132" s="269" t="e">
        <f>IF('Unit Types - Emission Rates'!#REF!="","",'Unit Types - Emission Rates'!#REF!)</f>
        <v>#REF!</v>
      </c>
      <c r="G4132" s="261"/>
      <c r="H4132" s="262"/>
      <c r="I4132" s="259"/>
    </row>
    <row r="4133" spans="1:9" x14ac:dyDescent="0.2">
      <c r="A4133" s="265" t="s">
        <v>433</v>
      </c>
      <c r="B4133" s="269" t="e">
        <f>IF('Unit Types - Emission Rates'!#REF!=0,"",'Unit Types - Emission Rates'!#REF!)</f>
        <v>#REF!</v>
      </c>
      <c r="C4133" s="269" t="e">
        <f>IF('Unit Types - Emission Rates'!#REF!=0,"",'Unit Types - Emission Rates'!#REF!)</f>
        <v>#REF!</v>
      </c>
      <c r="D4133" s="269" t="e">
        <f>IF('Unit Types - Emission Rates'!#REF!=0,"",'Unit Types - Emission Rates'!#REF!)</f>
        <v>#REF!</v>
      </c>
      <c r="E4133" s="269" t="e">
        <f>IF('Unit Types - Emission Rates'!#REF!="","",'Unit Types - Emission Rates'!#REF!)</f>
        <v>#REF!</v>
      </c>
      <c r="F4133" s="269" t="e">
        <f>IF('Unit Types - Emission Rates'!#REF!="","",'Unit Types - Emission Rates'!#REF!)</f>
        <v>#REF!</v>
      </c>
      <c r="G4133" s="261"/>
      <c r="H4133" s="262"/>
      <c r="I4133" s="259"/>
    </row>
    <row r="4134" spans="1:9" x14ac:dyDescent="0.2">
      <c r="A4134" s="265" t="s">
        <v>433</v>
      </c>
      <c r="B4134" s="269" t="e">
        <f>IF('Unit Types - Emission Rates'!#REF!=0,"",'Unit Types - Emission Rates'!#REF!)</f>
        <v>#REF!</v>
      </c>
      <c r="C4134" s="269" t="e">
        <f>IF('Unit Types - Emission Rates'!#REF!=0,"",'Unit Types - Emission Rates'!#REF!)</f>
        <v>#REF!</v>
      </c>
      <c r="D4134" s="269" t="e">
        <f>IF('Unit Types - Emission Rates'!#REF!=0,"",'Unit Types - Emission Rates'!#REF!)</f>
        <v>#REF!</v>
      </c>
      <c r="E4134" s="269" t="e">
        <f>IF('Unit Types - Emission Rates'!#REF!="","",'Unit Types - Emission Rates'!#REF!)</f>
        <v>#REF!</v>
      </c>
      <c r="F4134" s="269" t="e">
        <f>IF('Unit Types - Emission Rates'!#REF!="","",'Unit Types - Emission Rates'!#REF!)</f>
        <v>#REF!</v>
      </c>
      <c r="G4134" s="261"/>
      <c r="H4134" s="262"/>
      <c r="I4134" s="259"/>
    </row>
    <row r="4135" spans="1:9" x14ac:dyDescent="0.2">
      <c r="A4135" s="265" t="s">
        <v>433</v>
      </c>
      <c r="B4135" s="269" t="e">
        <f>IF('Unit Types - Emission Rates'!#REF!=0,"",'Unit Types - Emission Rates'!#REF!)</f>
        <v>#REF!</v>
      </c>
      <c r="C4135" s="269" t="e">
        <f>IF('Unit Types - Emission Rates'!#REF!=0,"",'Unit Types - Emission Rates'!#REF!)</f>
        <v>#REF!</v>
      </c>
      <c r="D4135" s="269" t="e">
        <f>IF('Unit Types - Emission Rates'!#REF!=0,"",'Unit Types - Emission Rates'!#REF!)</f>
        <v>#REF!</v>
      </c>
      <c r="E4135" s="269" t="e">
        <f>IF('Unit Types - Emission Rates'!#REF!="","",'Unit Types - Emission Rates'!#REF!)</f>
        <v>#REF!</v>
      </c>
      <c r="F4135" s="269" t="e">
        <f>IF('Unit Types - Emission Rates'!#REF!="","",'Unit Types - Emission Rates'!#REF!)</f>
        <v>#REF!</v>
      </c>
      <c r="G4135" s="261"/>
      <c r="H4135" s="262"/>
      <c r="I4135" s="259"/>
    </row>
    <row r="4136" spans="1:9" x14ac:dyDescent="0.2">
      <c r="A4136" s="265" t="s">
        <v>433</v>
      </c>
      <c r="B4136" s="269" t="e">
        <f>IF('Unit Types - Emission Rates'!#REF!=0,"",'Unit Types - Emission Rates'!#REF!)</f>
        <v>#REF!</v>
      </c>
      <c r="C4136" s="269" t="e">
        <f>IF('Unit Types - Emission Rates'!#REF!=0,"",'Unit Types - Emission Rates'!#REF!)</f>
        <v>#REF!</v>
      </c>
      <c r="D4136" s="269" t="e">
        <f>IF('Unit Types - Emission Rates'!#REF!=0,"",'Unit Types - Emission Rates'!#REF!)</f>
        <v>#REF!</v>
      </c>
      <c r="E4136" s="269" t="e">
        <f>IF('Unit Types - Emission Rates'!#REF!="","",'Unit Types - Emission Rates'!#REF!)</f>
        <v>#REF!</v>
      </c>
      <c r="F4136" s="269" t="e">
        <f>IF('Unit Types - Emission Rates'!#REF!="","",'Unit Types - Emission Rates'!#REF!)</f>
        <v>#REF!</v>
      </c>
      <c r="G4136" s="261"/>
      <c r="H4136" s="262"/>
      <c r="I4136" s="259"/>
    </row>
    <row r="4137" spans="1:9" x14ac:dyDescent="0.2">
      <c r="A4137" s="265" t="s">
        <v>433</v>
      </c>
      <c r="B4137" s="269" t="e">
        <f>IF('Unit Types - Emission Rates'!#REF!=0,"",'Unit Types - Emission Rates'!#REF!)</f>
        <v>#REF!</v>
      </c>
      <c r="C4137" s="269" t="e">
        <f>IF('Unit Types - Emission Rates'!#REF!=0,"",'Unit Types - Emission Rates'!#REF!)</f>
        <v>#REF!</v>
      </c>
      <c r="D4137" s="269" t="e">
        <f>IF('Unit Types - Emission Rates'!#REF!=0,"",'Unit Types - Emission Rates'!#REF!)</f>
        <v>#REF!</v>
      </c>
      <c r="E4137" s="269" t="e">
        <f>IF('Unit Types - Emission Rates'!#REF!="","",'Unit Types - Emission Rates'!#REF!)</f>
        <v>#REF!</v>
      </c>
      <c r="F4137" s="269" t="e">
        <f>IF('Unit Types - Emission Rates'!#REF!="","",'Unit Types - Emission Rates'!#REF!)</f>
        <v>#REF!</v>
      </c>
      <c r="G4137" s="261"/>
      <c r="H4137" s="262"/>
      <c r="I4137" s="259"/>
    </row>
    <row r="4138" spans="1:9" x14ac:dyDescent="0.2">
      <c r="A4138" s="265" t="s">
        <v>433</v>
      </c>
      <c r="B4138" s="269" t="e">
        <f>IF('Unit Types - Emission Rates'!#REF!=0,"",'Unit Types - Emission Rates'!#REF!)</f>
        <v>#REF!</v>
      </c>
      <c r="C4138" s="269" t="e">
        <f>IF('Unit Types - Emission Rates'!#REF!=0,"",'Unit Types - Emission Rates'!#REF!)</f>
        <v>#REF!</v>
      </c>
      <c r="D4138" s="269" t="e">
        <f>IF('Unit Types - Emission Rates'!#REF!=0,"",'Unit Types - Emission Rates'!#REF!)</f>
        <v>#REF!</v>
      </c>
      <c r="E4138" s="269" t="e">
        <f>IF('Unit Types - Emission Rates'!#REF!="","",'Unit Types - Emission Rates'!#REF!)</f>
        <v>#REF!</v>
      </c>
      <c r="F4138" s="269" t="e">
        <f>IF('Unit Types - Emission Rates'!#REF!="","",'Unit Types - Emission Rates'!#REF!)</f>
        <v>#REF!</v>
      </c>
      <c r="G4138" s="261"/>
      <c r="H4138" s="262"/>
      <c r="I4138" s="259"/>
    </row>
    <row r="4139" spans="1:9" x14ac:dyDescent="0.2">
      <c r="A4139" s="265" t="s">
        <v>433</v>
      </c>
      <c r="B4139" s="269" t="e">
        <f>IF('Unit Types - Emission Rates'!#REF!=0,"",'Unit Types - Emission Rates'!#REF!)</f>
        <v>#REF!</v>
      </c>
      <c r="C4139" s="269" t="e">
        <f>IF('Unit Types - Emission Rates'!#REF!=0,"",'Unit Types - Emission Rates'!#REF!)</f>
        <v>#REF!</v>
      </c>
      <c r="D4139" s="269" t="e">
        <f>IF('Unit Types - Emission Rates'!#REF!=0,"",'Unit Types - Emission Rates'!#REF!)</f>
        <v>#REF!</v>
      </c>
      <c r="E4139" s="269" t="e">
        <f>IF('Unit Types - Emission Rates'!#REF!="","",'Unit Types - Emission Rates'!#REF!)</f>
        <v>#REF!</v>
      </c>
      <c r="F4139" s="269" t="e">
        <f>IF('Unit Types - Emission Rates'!#REF!="","",'Unit Types - Emission Rates'!#REF!)</f>
        <v>#REF!</v>
      </c>
      <c r="G4139" s="261"/>
      <c r="H4139" s="262"/>
      <c r="I4139" s="259"/>
    </row>
    <row r="4140" spans="1:9" x14ac:dyDescent="0.2">
      <c r="A4140" s="265" t="s">
        <v>433</v>
      </c>
      <c r="B4140" s="269" t="e">
        <f>IF('Unit Types - Emission Rates'!#REF!=0,"",'Unit Types - Emission Rates'!#REF!)</f>
        <v>#REF!</v>
      </c>
      <c r="C4140" s="269" t="e">
        <f>IF('Unit Types - Emission Rates'!#REF!=0,"",'Unit Types - Emission Rates'!#REF!)</f>
        <v>#REF!</v>
      </c>
      <c r="D4140" s="269" t="e">
        <f>IF('Unit Types - Emission Rates'!#REF!=0,"",'Unit Types - Emission Rates'!#REF!)</f>
        <v>#REF!</v>
      </c>
      <c r="E4140" s="269" t="e">
        <f>IF('Unit Types - Emission Rates'!#REF!="","",'Unit Types - Emission Rates'!#REF!)</f>
        <v>#REF!</v>
      </c>
      <c r="F4140" s="269" t="e">
        <f>IF('Unit Types - Emission Rates'!#REF!="","",'Unit Types - Emission Rates'!#REF!)</f>
        <v>#REF!</v>
      </c>
      <c r="G4140" s="261"/>
      <c r="H4140" s="262"/>
      <c r="I4140" s="259"/>
    </row>
    <row r="4141" spans="1:9" x14ac:dyDescent="0.2">
      <c r="A4141" s="265" t="s">
        <v>433</v>
      </c>
      <c r="B4141" s="269" t="e">
        <f>IF('Unit Types - Emission Rates'!#REF!=0,"",'Unit Types - Emission Rates'!#REF!)</f>
        <v>#REF!</v>
      </c>
      <c r="C4141" s="269" t="e">
        <f>IF('Unit Types - Emission Rates'!#REF!=0,"",'Unit Types - Emission Rates'!#REF!)</f>
        <v>#REF!</v>
      </c>
      <c r="D4141" s="269" t="e">
        <f>IF('Unit Types - Emission Rates'!#REF!=0,"",'Unit Types - Emission Rates'!#REF!)</f>
        <v>#REF!</v>
      </c>
      <c r="E4141" s="269" t="e">
        <f>IF('Unit Types - Emission Rates'!#REF!="","",'Unit Types - Emission Rates'!#REF!)</f>
        <v>#REF!</v>
      </c>
      <c r="F4141" s="269" t="e">
        <f>IF('Unit Types - Emission Rates'!#REF!="","",'Unit Types - Emission Rates'!#REF!)</f>
        <v>#REF!</v>
      </c>
      <c r="G4141" s="261"/>
      <c r="H4141" s="262"/>
      <c r="I4141" s="259"/>
    </row>
    <row r="4142" spans="1:9" x14ac:dyDescent="0.2">
      <c r="A4142" s="265" t="s">
        <v>433</v>
      </c>
      <c r="B4142" s="269" t="e">
        <f>IF('Unit Types - Emission Rates'!#REF!=0,"",'Unit Types - Emission Rates'!#REF!)</f>
        <v>#REF!</v>
      </c>
      <c r="C4142" s="269" t="e">
        <f>IF('Unit Types - Emission Rates'!#REF!=0,"",'Unit Types - Emission Rates'!#REF!)</f>
        <v>#REF!</v>
      </c>
      <c r="D4142" s="269" t="e">
        <f>IF('Unit Types - Emission Rates'!#REF!=0,"",'Unit Types - Emission Rates'!#REF!)</f>
        <v>#REF!</v>
      </c>
      <c r="E4142" s="269" t="e">
        <f>IF('Unit Types - Emission Rates'!#REF!="","",'Unit Types - Emission Rates'!#REF!)</f>
        <v>#REF!</v>
      </c>
      <c r="F4142" s="269" t="e">
        <f>IF('Unit Types - Emission Rates'!#REF!="","",'Unit Types - Emission Rates'!#REF!)</f>
        <v>#REF!</v>
      </c>
      <c r="G4142" s="261"/>
      <c r="H4142" s="262"/>
      <c r="I4142" s="259"/>
    </row>
    <row r="4143" spans="1:9" x14ac:dyDescent="0.2">
      <c r="A4143" s="265" t="s">
        <v>433</v>
      </c>
      <c r="B4143" s="269" t="e">
        <f>IF('Unit Types - Emission Rates'!#REF!=0,"",'Unit Types - Emission Rates'!#REF!)</f>
        <v>#REF!</v>
      </c>
      <c r="C4143" s="269" t="e">
        <f>IF('Unit Types - Emission Rates'!#REF!=0,"",'Unit Types - Emission Rates'!#REF!)</f>
        <v>#REF!</v>
      </c>
      <c r="D4143" s="269" t="e">
        <f>IF('Unit Types - Emission Rates'!#REF!=0,"",'Unit Types - Emission Rates'!#REF!)</f>
        <v>#REF!</v>
      </c>
      <c r="E4143" s="269" t="e">
        <f>IF('Unit Types - Emission Rates'!#REF!="","",'Unit Types - Emission Rates'!#REF!)</f>
        <v>#REF!</v>
      </c>
      <c r="F4143" s="269" t="e">
        <f>IF('Unit Types - Emission Rates'!#REF!="","",'Unit Types - Emission Rates'!#REF!)</f>
        <v>#REF!</v>
      </c>
      <c r="G4143" s="261"/>
      <c r="H4143" s="262"/>
      <c r="I4143" s="259"/>
    </row>
    <row r="4144" spans="1:9" x14ac:dyDescent="0.2">
      <c r="A4144" s="265" t="s">
        <v>433</v>
      </c>
      <c r="B4144" s="269" t="e">
        <f>IF('Unit Types - Emission Rates'!#REF!=0,"",'Unit Types - Emission Rates'!#REF!)</f>
        <v>#REF!</v>
      </c>
      <c r="C4144" s="269" t="e">
        <f>IF('Unit Types - Emission Rates'!#REF!=0,"",'Unit Types - Emission Rates'!#REF!)</f>
        <v>#REF!</v>
      </c>
      <c r="D4144" s="269" t="e">
        <f>IF('Unit Types - Emission Rates'!#REF!=0,"",'Unit Types - Emission Rates'!#REF!)</f>
        <v>#REF!</v>
      </c>
      <c r="E4144" s="269" t="e">
        <f>IF('Unit Types - Emission Rates'!#REF!="","",'Unit Types - Emission Rates'!#REF!)</f>
        <v>#REF!</v>
      </c>
      <c r="F4144" s="269" t="e">
        <f>IF('Unit Types - Emission Rates'!#REF!="","",'Unit Types - Emission Rates'!#REF!)</f>
        <v>#REF!</v>
      </c>
      <c r="G4144" s="261"/>
      <c r="H4144" s="262"/>
      <c r="I4144" s="259"/>
    </row>
    <row r="4145" spans="1:9" x14ac:dyDescent="0.2">
      <c r="A4145" s="265" t="s">
        <v>433</v>
      </c>
      <c r="B4145" s="269" t="e">
        <f>IF('Unit Types - Emission Rates'!#REF!=0,"",'Unit Types - Emission Rates'!#REF!)</f>
        <v>#REF!</v>
      </c>
      <c r="C4145" s="269" t="e">
        <f>IF('Unit Types - Emission Rates'!#REF!=0,"",'Unit Types - Emission Rates'!#REF!)</f>
        <v>#REF!</v>
      </c>
      <c r="D4145" s="269" t="e">
        <f>IF('Unit Types - Emission Rates'!#REF!=0,"",'Unit Types - Emission Rates'!#REF!)</f>
        <v>#REF!</v>
      </c>
      <c r="E4145" s="269" t="e">
        <f>IF('Unit Types - Emission Rates'!#REF!="","",'Unit Types - Emission Rates'!#REF!)</f>
        <v>#REF!</v>
      </c>
      <c r="F4145" s="269" t="e">
        <f>IF('Unit Types - Emission Rates'!#REF!="","",'Unit Types - Emission Rates'!#REF!)</f>
        <v>#REF!</v>
      </c>
      <c r="G4145" s="261"/>
      <c r="H4145" s="262"/>
      <c r="I4145" s="259"/>
    </row>
    <row r="4146" spans="1:9" x14ac:dyDescent="0.2">
      <c r="A4146" s="265" t="s">
        <v>433</v>
      </c>
      <c r="B4146" s="269" t="e">
        <f>IF('Unit Types - Emission Rates'!#REF!=0,"",'Unit Types - Emission Rates'!#REF!)</f>
        <v>#REF!</v>
      </c>
      <c r="C4146" s="269" t="e">
        <f>IF('Unit Types - Emission Rates'!#REF!=0,"",'Unit Types - Emission Rates'!#REF!)</f>
        <v>#REF!</v>
      </c>
      <c r="D4146" s="269" t="e">
        <f>IF('Unit Types - Emission Rates'!#REF!=0,"",'Unit Types - Emission Rates'!#REF!)</f>
        <v>#REF!</v>
      </c>
      <c r="E4146" s="269" t="e">
        <f>IF('Unit Types - Emission Rates'!#REF!="","",'Unit Types - Emission Rates'!#REF!)</f>
        <v>#REF!</v>
      </c>
      <c r="F4146" s="269" t="e">
        <f>IF('Unit Types - Emission Rates'!#REF!="","",'Unit Types - Emission Rates'!#REF!)</f>
        <v>#REF!</v>
      </c>
      <c r="G4146" s="261"/>
      <c r="H4146" s="262"/>
      <c r="I4146" s="259"/>
    </row>
    <row r="4147" spans="1:9" x14ac:dyDescent="0.2">
      <c r="A4147" s="265" t="s">
        <v>433</v>
      </c>
      <c r="B4147" s="269" t="e">
        <f>IF('Unit Types - Emission Rates'!#REF!=0,"",'Unit Types - Emission Rates'!#REF!)</f>
        <v>#REF!</v>
      </c>
      <c r="C4147" s="269" t="e">
        <f>IF('Unit Types - Emission Rates'!#REF!=0,"",'Unit Types - Emission Rates'!#REF!)</f>
        <v>#REF!</v>
      </c>
      <c r="D4147" s="269" t="e">
        <f>IF('Unit Types - Emission Rates'!#REF!=0,"",'Unit Types - Emission Rates'!#REF!)</f>
        <v>#REF!</v>
      </c>
      <c r="E4147" s="269" t="e">
        <f>IF('Unit Types - Emission Rates'!#REF!="","",'Unit Types - Emission Rates'!#REF!)</f>
        <v>#REF!</v>
      </c>
      <c r="F4147" s="269" t="e">
        <f>IF('Unit Types - Emission Rates'!#REF!="","",'Unit Types - Emission Rates'!#REF!)</f>
        <v>#REF!</v>
      </c>
      <c r="G4147" s="261"/>
      <c r="H4147" s="262"/>
      <c r="I4147" s="259"/>
    </row>
    <row r="4148" spans="1:9" x14ac:dyDescent="0.2">
      <c r="A4148" s="265" t="s">
        <v>433</v>
      </c>
      <c r="B4148" s="269" t="e">
        <f>IF('Unit Types - Emission Rates'!#REF!=0,"",'Unit Types - Emission Rates'!#REF!)</f>
        <v>#REF!</v>
      </c>
      <c r="C4148" s="269" t="e">
        <f>IF('Unit Types - Emission Rates'!#REF!=0,"",'Unit Types - Emission Rates'!#REF!)</f>
        <v>#REF!</v>
      </c>
      <c r="D4148" s="269" t="e">
        <f>IF('Unit Types - Emission Rates'!#REF!=0,"",'Unit Types - Emission Rates'!#REF!)</f>
        <v>#REF!</v>
      </c>
      <c r="E4148" s="269" t="e">
        <f>IF('Unit Types - Emission Rates'!#REF!="","",'Unit Types - Emission Rates'!#REF!)</f>
        <v>#REF!</v>
      </c>
      <c r="F4148" s="269" t="e">
        <f>IF('Unit Types - Emission Rates'!#REF!="","",'Unit Types - Emission Rates'!#REF!)</f>
        <v>#REF!</v>
      </c>
      <c r="G4148" s="261"/>
      <c r="H4148" s="262"/>
      <c r="I4148" s="259"/>
    </row>
    <row r="4149" spans="1:9" x14ac:dyDescent="0.2">
      <c r="A4149" s="265" t="s">
        <v>433</v>
      </c>
      <c r="B4149" s="269" t="e">
        <f>IF('Unit Types - Emission Rates'!#REF!=0,"",'Unit Types - Emission Rates'!#REF!)</f>
        <v>#REF!</v>
      </c>
      <c r="C4149" s="269" t="e">
        <f>IF('Unit Types - Emission Rates'!#REF!=0,"",'Unit Types - Emission Rates'!#REF!)</f>
        <v>#REF!</v>
      </c>
      <c r="D4149" s="269" t="e">
        <f>IF('Unit Types - Emission Rates'!#REF!=0,"",'Unit Types - Emission Rates'!#REF!)</f>
        <v>#REF!</v>
      </c>
      <c r="E4149" s="269" t="e">
        <f>IF('Unit Types - Emission Rates'!#REF!="","",'Unit Types - Emission Rates'!#REF!)</f>
        <v>#REF!</v>
      </c>
      <c r="F4149" s="269" t="e">
        <f>IF('Unit Types - Emission Rates'!#REF!="","",'Unit Types - Emission Rates'!#REF!)</f>
        <v>#REF!</v>
      </c>
      <c r="G4149" s="261"/>
      <c r="H4149" s="262"/>
      <c r="I4149" s="259"/>
    </row>
    <row r="4150" spans="1:9" x14ac:dyDescent="0.2">
      <c r="A4150" s="265" t="s">
        <v>433</v>
      </c>
      <c r="B4150" s="269" t="e">
        <f>IF('Unit Types - Emission Rates'!#REF!=0,"",'Unit Types - Emission Rates'!#REF!)</f>
        <v>#REF!</v>
      </c>
      <c r="C4150" s="269" t="e">
        <f>IF('Unit Types - Emission Rates'!#REF!=0,"",'Unit Types - Emission Rates'!#REF!)</f>
        <v>#REF!</v>
      </c>
      <c r="D4150" s="269" t="e">
        <f>IF('Unit Types - Emission Rates'!#REF!=0,"",'Unit Types - Emission Rates'!#REF!)</f>
        <v>#REF!</v>
      </c>
      <c r="E4150" s="269" t="e">
        <f>IF('Unit Types - Emission Rates'!#REF!="","",'Unit Types - Emission Rates'!#REF!)</f>
        <v>#REF!</v>
      </c>
      <c r="F4150" s="269" t="e">
        <f>IF('Unit Types - Emission Rates'!#REF!="","",'Unit Types - Emission Rates'!#REF!)</f>
        <v>#REF!</v>
      </c>
      <c r="G4150" s="261"/>
      <c r="H4150" s="262"/>
      <c r="I4150" s="259"/>
    </row>
    <row r="4151" spans="1:9" x14ac:dyDescent="0.2">
      <c r="A4151" s="265" t="s">
        <v>433</v>
      </c>
      <c r="B4151" s="269" t="e">
        <f>IF('Unit Types - Emission Rates'!#REF!=0,"",'Unit Types - Emission Rates'!#REF!)</f>
        <v>#REF!</v>
      </c>
      <c r="C4151" s="269" t="e">
        <f>IF('Unit Types - Emission Rates'!#REF!=0,"",'Unit Types - Emission Rates'!#REF!)</f>
        <v>#REF!</v>
      </c>
      <c r="D4151" s="269" t="e">
        <f>IF('Unit Types - Emission Rates'!#REF!=0,"",'Unit Types - Emission Rates'!#REF!)</f>
        <v>#REF!</v>
      </c>
      <c r="E4151" s="269" t="e">
        <f>IF('Unit Types - Emission Rates'!#REF!="","",'Unit Types - Emission Rates'!#REF!)</f>
        <v>#REF!</v>
      </c>
      <c r="F4151" s="269" t="e">
        <f>IF('Unit Types - Emission Rates'!#REF!="","",'Unit Types - Emission Rates'!#REF!)</f>
        <v>#REF!</v>
      </c>
      <c r="G4151" s="261"/>
      <c r="H4151" s="262"/>
      <c r="I4151" s="259"/>
    </row>
    <row r="4152" spans="1:9" x14ac:dyDescent="0.2">
      <c r="A4152" s="265" t="s">
        <v>433</v>
      </c>
      <c r="B4152" s="269" t="e">
        <f>IF('Unit Types - Emission Rates'!#REF!=0,"",'Unit Types - Emission Rates'!#REF!)</f>
        <v>#REF!</v>
      </c>
      <c r="C4152" s="269" t="e">
        <f>IF('Unit Types - Emission Rates'!#REF!=0,"",'Unit Types - Emission Rates'!#REF!)</f>
        <v>#REF!</v>
      </c>
      <c r="D4152" s="269" t="e">
        <f>IF('Unit Types - Emission Rates'!#REF!=0,"",'Unit Types - Emission Rates'!#REF!)</f>
        <v>#REF!</v>
      </c>
      <c r="E4152" s="269" t="e">
        <f>IF('Unit Types - Emission Rates'!#REF!="","",'Unit Types - Emission Rates'!#REF!)</f>
        <v>#REF!</v>
      </c>
      <c r="F4152" s="269" t="e">
        <f>IF('Unit Types - Emission Rates'!#REF!="","",'Unit Types - Emission Rates'!#REF!)</f>
        <v>#REF!</v>
      </c>
      <c r="G4152" s="261"/>
      <c r="H4152" s="262"/>
      <c r="I4152" s="259"/>
    </row>
    <row r="4153" spans="1:9" x14ac:dyDescent="0.2">
      <c r="A4153" s="265" t="s">
        <v>433</v>
      </c>
      <c r="B4153" s="269" t="e">
        <f>IF('Unit Types - Emission Rates'!#REF!=0,"",'Unit Types - Emission Rates'!#REF!)</f>
        <v>#REF!</v>
      </c>
      <c r="C4153" s="269" t="e">
        <f>IF('Unit Types - Emission Rates'!#REF!=0,"",'Unit Types - Emission Rates'!#REF!)</f>
        <v>#REF!</v>
      </c>
      <c r="D4153" s="269" t="e">
        <f>IF('Unit Types - Emission Rates'!#REF!=0,"",'Unit Types - Emission Rates'!#REF!)</f>
        <v>#REF!</v>
      </c>
      <c r="E4153" s="269" t="e">
        <f>IF('Unit Types - Emission Rates'!#REF!="","",'Unit Types - Emission Rates'!#REF!)</f>
        <v>#REF!</v>
      </c>
      <c r="F4153" s="269" t="e">
        <f>IF('Unit Types - Emission Rates'!#REF!="","",'Unit Types - Emission Rates'!#REF!)</f>
        <v>#REF!</v>
      </c>
      <c r="G4153" s="261"/>
      <c r="H4153" s="262"/>
      <c r="I4153" s="259"/>
    </row>
    <row r="4154" spans="1:9" x14ac:dyDescent="0.2">
      <c r="A4154" s="265" t="s">
        <v>433</v>
      </c>
      <c r="B4154" s="269" t="e">
        <f>IF('Unit Types - Emission Rates'!#REF!=0,"",'Unit Types - Emission Rates'!#REF!)</f>
        <v>#REF!</v>
      </c>
      <c r="C4154" s="269" t="e">
        <f>IF('Unit Types - Emission Rates'!#REF!=0,"",'Unit Types - Emission Rates'!#REF!)</f>
        <v>#REF!</v>
      </c>
      <c r="D4154" s="269" t="e">
        <f>IF('Unit Types - Emission Rates'!#REF!=0,"",'Unit Types - Emission Rates'!#REF!)</f>
        <v>#REF!</v>
      </c>
      <c r="E4154" s="269" t="e">
        <f>IF('Unit Types - Emission Rates'!#REF!="","",'Unit Types - Emission Rates'!#REF!)</f>
        <v>#REF!</v>
      </c>
      <c r="F4154" s="269" t="e">
        <f>IF('Unit Types - Emission Rates'!#REF!="","",'Unit Types - Emission Rates'!#REF!)</f>
        <v>#REF!</v>
      </c>
      <c r="G4154" s="261"/>
      <c r="H4154" s="262"/>
      <c r="I4154" s="259"/>
    </row>
    <row r="4155" spans="1:9" x14ac:dyDescent="0.2">
      <c r="A4155" s="265" t="s">
        <v>433</v>
      </c>
      <c r="B4155" s="269" t="e">
        <f>IF('Unit Types - Emission Rates'!#REF!=0,"",'Unit Types - Emission Rates'!#REF!)</f>
        <v>#REF!</v>
      </c>
      <c r="C4155" s="269" t="e">
        <f>IF('Unit Types - Emission Rates'!#REF!=0,"",'Unit Types - Emission Rates'!#REF!)</f>
        <v>#REF!</v>
      </c>
      <c r="D4155" s="269" t="e">
        <f>IF('Unit Types - Emission Rates'!#REF!=0,"",'Unit Types - Emission Rates'!#REF!)</f>
        <v>#REF!</v>
      </c>
      <c r="E4155" s="269" t="e">
        <f>IF('Unit Types - Emission Rates'!#REF!="","",'Unit Types - Emission Rates'!#REF!)</f>
        <v>#REF!</v>
      </c>
      <c r="F4155" s="269" t="e">
        <f>IF('Unit Types - Emission Rates'!#REF!="","",'Unit Types - Emission Rates'!#REF!)</f>
        <v>#REF!</v>
      </c>
      <c r="G4155" s="261"/>
      <c r="H4155" s="262"/>
      <c r="I4155" s="259"/>
    </row>
    <row r="4156" spans="1:9" x14ac:dyDescent="0.2">
      <c r="A4156" s="265" t="s">
        <v>433</v>
      </c>
      <c r="B4156" s="269" t="e">
        <f>IF('Unit Types - Emission Rates'!#REF!=0,"",'Unit Types - Emission Rates'!#REF!)</f>
        <v>#REF!</v>
      </c>
      <c r="C4156" s="269" t="e">
        <f>IF('Unit Types - Emission Rates'!#REF!=0,"",'Unit Types - Emission Rates'!#REF!)</f>
        <v>#REF!</v>
      </c>
      <c r="D4156" s="269" t="e">
        <f>IF('Unit Types - Emission Rates'!#REF!=0,"",'Unit Types - Emission Rates'!#REF!)</f>
        <v>#REF!</v>
      </c>
      <c r="E4156" s="269" t="e">
        <f>IF('Unit Types - Emission Rates'!#REF!="","",'Unit Types - Emission Rates'!#REF!)</f>
        <v>#REF!</v>
      </c>
      <c r="F4156" s="269" t="e">
        <f>IF('Unit Types - Emission Rates'!#REF!="","",'Unit Types - Emission Rates'!#REF!)</f>
        <v>#REF!</v>
      </c>
      <c r="G4156" s="261"/>
      <c r="H4156" s="262"/>
      <c r="I4156" s="259"/>
    </row>
    <row r="4157" spans="1:9" x14ac:dyDescent="0.2">
      <c r="A4157" s="265" t="s">
        <v>433</v>
      </c>
      <c r="B4157" s="269" t="e">
        <f>IF('Unit Types - Emission Rates'!#REF!=0,"",'Unit Types - Emission Rates'!#REF!)</f>
        <v>#REF!</v>
      </c>
      <c r="C4157" s="269" t="e">
        <f>IF('Unit Types - Emission Rates'!#REF!=0,"",'Unit Types - Emission Rates'!#REF!)</f>
        <v>#REF!</v>
      </c>
      <c r="D4157" s="269" t="e">
        <f>IF('Unit Types - Emission Rates'!#REF!=0,"",'Unit Types - Emission Rates'!#REF!)</f>
        <v>#REF!</v>
      </c>
      <c r="E4157" s="269" t="e">
        <f>IF('Unit Types - Emission Rates'!#REF!="","",'Unit Types - Emission Rates'!#REF!)</f>
        <v>#REF!</v>
      </c>
      <c r="F4157" s="269" t="e">
        <f>IF('Unit Types - Emission Rates'!#REF!="","",'Unit Types - Emission Rates'!#REF!)</f>
        <v>#REF!</v>
      </c>
      <c r="G4157" s="261"/>
      <c r="H4157" s="262"/>
      <c r="I4157" s="259"/>
    </row>
    <row r="4158" spans="1:9" x14ac:dyDescent="0.2">
      <c r="A4158" s="265" t="s">
        <v>433</v>
      </c>
      <c r="B4158" s="269" t="e">
        <f>IF('Unit Types - Emission Rates'!#REF!=0,"",'Unit Types - Emission Rates'!#REF!)</f>
        <v>#REF!</v>
      </c>
      <c r="C4158" s="269" t="e">
        <f>IF('Unit Types - Emission Rates'!#REF!=0,"",'Unit Types - Emission Rates'!#REF!)</f>
        <v>#REF!</v>
      </c>
      <c r="D4158" s="269" t="e">
        <f>IF('Unit Types - Emission Rates'!#REF!=0,"",'Unit Types - Emission Rates'!#REF!)</f>
        <v>#REF!</v>
      </c>
      <c r="E4158" s="269" t="e">
        <f>IF('Unit Types - Emission Rates'!#REF!="","",'Unit Types - Emission Rates'!#REF!)</f>
        <v>#REF!</v>
      </c>
      <c r="F4158" s="269" t="e">
        <f>IF('Unit Types - Emission Rates'!#REF!="","",'Unit Types - Emission Rates'!#REF!)</f>
        <v>#REF!</v>
      </c>
      <c r="G4158" s="261"/>
      <c r="H4158" s="262"/>
      <c r="I4158" s="259"/>
    </row>
    <row r="4159" spans="1:9" x14ac:dyDescent="0.2">
      <c r="A4159" s="265" t="s">
        <v>433</v>
      </c>
      <c r="B4159" s="269" t="e">
        <f>IF('Unit Types - Emission Rates'!#REF!=0,"",'Unit Types - Emission Rates'!#REF!)</f>
        <v>#REF!</v>
      </c>
      <c r="C4159" s="269" t="e">
        <f>IF('Unit Types - Emission Rates'!#REF!=0,"",'Unit Types - Emission Rates'!#REF!)</f>
        <v>#REF!</v>
      </c>
      <c r="D4159" s="269" t="e">
        <f>IF('Unit Types - Emission Rates'!#REF!=0,"",'Unit Types - Emission Rates'!#REF!)</f>
        <v>#REF!</v>
      </c>
      <c r="E4159" s="269" t="e">
        <f>IF('Unit Types - Emission Rates'!#REF!="","",'Unit Types - Emission Rates'!#REF!)</f>
        <v>#REF!</v>
      </c>
      <c r="F4159" s="269" t="e">
        <f>IF('Unit Types - Emission Rates'!#REF!="","",'Unit Types - Emission Rates'!#REF!)</f>
        <v>#REF!</v>
      </c>
      <c r="G4159" s="261"/>
      <c r="H4159" s="262"/>
      <c r="I4159" s="259"/>
    </row>
    <row r="4160" spans="1:9" x14ac:dyDescent="0.2">
      <c r="A4160" s="265" t="s">
        <v>433</v>
      </c>
      <c r="B4160" s="269" t="e">
        <f>IF('Unit Types - Emission Rates'!#REF!=0,"",'Unit Types - Emission Rates'!#REF!)</f>
        <v>#REF!</v>
      </c>
      <c r="C4160" s="269" t="e">
        <f>IF('Unit Types - Emission Rates'!#REF!=0,"",'Unit Types - Emission Rates'!#REF!)</f>
        <v>#REF!</v>
      </c>
      <c r="D4160" s="269" t="e">
        <f>IF('Unit Types - Emission Rates'!#REF!=0,"",'Unit Types - Emission Rates'!#REF!)</f>
        <v>#REF!</v>
      </c>
      <c r="E4160" s="269" t="e">
        <f>IF('Unit Types - Emission Rates'!#REF!="","",'Unit Types - Emission Rates'!#REF!)</f>
        <v>#REF!</v>
      </c>
      <c r="F4160" s="269" t="e">
        <f>IF('Unit Types - Emission Rates'!#REF!="","",'Unit Types - Emission Rates'!#REF!)</f>
        <v>#REF!</v>
      </c>
      <c r="G4160" s="261"/>
      <c r="H4160" s="262"/>
      <c r="I4160" s="259"/>
    </row>
    <row r="4161" spans="1:9" x14ac:dyDescent="0.2">
      <c r="A4161" s="265" t="s">
        <v>433</v>
      </c>
      <c r="B4161" s="269" t="e">
        <f>IF('Unit Types - Emission Rates'!#REF!=0,"",'Unit Types - Emission Rates'!#REF!)</f>
        <v>#REF!</v>
      </c>
      <c r="C4161" s="269" t="e">
        <f>IF('Unit Types - Emission Rates'!#REF!=0,"",'Unit Types - Emission Rates'!#REF!)</f>
        <v>#REF!</v>
      </c>
      <c r="D4161" s="269" t="e">
        <f>IF('Unit Types - Emission Rates'!#REF!=0,"",'Unit Types - Emission Rates'!#REF!)</f>
        <v>#REF!</v>
      </c>
      <c r="E4161" s="269" t="e">
        <f>IF('Unit Types - Emission Rates'!#REF!="","",'Unit Types - Emission Rates'!#REF!)</f>
        <v>#REF!</v>
      </c>
      <c r="F4161" s="269" t="e">
        <f>IF('Unit Types - Emission Rates'!#REF!="","",'Unit Types - Emission Rates'!#REF!)</f>
        <v>#REF!</v>
      </c>
      <c r="G4161" s="261"/>
      <c r="H4161" s="262"/>
      <c r="I4161" s="259"/>
    </row>
    <row r="4162" spans="1:9" x14ac:dyDescent="0.2">
      <c r="A4162" s="265" t="s">
        <v>433</v>
      </c>
      <c r="B4162" s="269" t="e">
        <f>IF('Unit Types - Emission Rates'!#REF!=0,"",'Unit Types - Emission Rates'!#REF!)</f>
        <v>#REF!</v>
      </c>
      <c r="C4162" s="269" t="e">
        <f>IF('Unit Types - Emission Rates'!#REF!=0,"",'Unit Types - Emission Rates'!#REF!)</f>
        <v>#REF!</v>
      </c>
      <c r="D4162" s="269" t="e">
        <f>IF('Unit Types - Emission Rates'!#REF!=0,"",'Unit Types - Emission Rates'!#REF!)</f>
        <v>#REF!</v>
      </c>
      <c r="E4162" s="269" t="e">
        <f>IF('Unit Types - Emission Rates'!#REF!="","",'Unit Types - Emission Rates'!#REF!)</f>
        <v>#REF!</v>
      </c>
      <c r="F4162" s="269" t="e">
        <f>IF('Unit Types - Emission Rates'!#REF!="","",'Unit Types - Emission Rates'!#REF!)</f>
        <v>#REF!</v>
      </c>
      <c r="G4162" s="261"/>
      <c r="H4162" s="262"/>
      <c r="I4162" s="259"/>
    </row>
    <row r="4163" spans="1:9" x14ac:dyDescent="0.2">
      <c r="A4163" s="265" t="s">
        <v>433</v>
      </c>
      <c r="B4163" s="269" t="e">
        <f>IF('Unit Types - Emission Rates'!#REF!=0,"",'Unit Types - Emission Rates'!#REF!)</f>
        <v>#REF!</v>
      </c>
      <c r="C4163" s="269" t="e">
        <f>IF('Unit Types - Emission Rates'!#REF!=0,"",'Unit Types - Emission Rates'!#REF!)</f>
        <v>#REF!</v>
      </c>
      <c r="D4163" s="269" t="e">
        <f>IF('Unit Types - Emission Rates'!#REF!=0,"",'Unit Types - Emission Rates'!#REF!)</f>
        <v>#REF!</v>
      </c>
      <c r="E4163" s="269" t="e">
        <f>IF('Unit Types - Emission Rates'!#REF!="","",'Unit Types - Emission Rates'!#REF!)</f>
        <v>#REF!</v>
      </c>
      <c r="F4163" s="269" t="e">
        <f>IF('Unit Types - Emission Rates'!#REF!="","",'Unit Types - Emission Rates'!#REF!)</f>
        <v>#REF!</v>
      </c>
      <c r="G4163" s="261"/>
      <c r="H4163" s="262"/>
      <c r="I4163" s="259"/>
    </row>
    <row r="4164" spans="1:9" x14ac:dyDescent="0.2">
      <c r="A4164" s="265" t="s">
        <v>433</v>
      </c>
      <c r="B4164" s="269" t="e">
        <f>IF('Unit Types - Emission Rates'!#REF!=0,"",'Unit Types - Emission Rates'!#REF!)</f>
        <v>#REF!</v>
      </c>
      <c r="C4164" s="269" t="e">
        <f>IF('Unit Types - Emission Rates'!#REF!=0,"",'Unit Types - Emission Rates'!#REF!)</f>
        <v>#REF!</v>
      </c>
      <c r="D4164" s="269" t="e">
        <f>IF('Unit Types - Emission Rates'!#REF!=0,"",'Unit Types - Emission Rates'!#REF!)</f>
        <v>#REF!</v>
      </c>
      <c r="E4164" s="269" t="e">
        <f>IF('Unit Types - Emission Rates'!#REF!="","",'Unit Types - Emission Rates'!#REF!)</f>
        <v>#REF!</v>
      </c>
      <c r="F4164" s="269" t="e">
        <f>IF('Unit Types - Emission Rates'!#REF!="","",'Unit Types - Emission Rates'!#REF!)</f>
        <v>#REF!</v>
      </c>
      <c r="G4164" s="261"/>
      <c r="H4164" s="262"/>
      <c r="I4164" s="259"/>
    </row>
    <row r="4165" spans="1:9" x14ac:dyDescent="0.2">
      <c r="A4165" s="265" t="s">
        <v>433</v>
      </c>
      <c r="B4165" s="269" t="e">
        <f>IF('Unit Types - Emission Rates'!#REF!=0,"",'Unit Types - Emission Rates'!#REF!)</f>
        <v>#REF!</v>
      </c>
      <c r="C4165" s="269" t="e">
        <f>IF('Unit Types - Emission Rates'!#REF!=0,"",'Unit Types - Emission Rates'!#REF!)</f>
        <v>#REF!</v>
      </c>
      <c r="D4165" s="269" t="e">
        <f>IF('Unit Types - Emission Rates'!#REF!=0,"",'Unit Types - Emission Rates'!#REF!)</f>
        <v>#REF!</v>
      </c>
      <c r="E4165" s="269" t="e">
        <f>IF('Unit Types - Emission Rates'!#REF!="","",'Unit Types - Emission Rates'!#REF!)</f>
        <v>#REF!</v>
      </c>
      <c r="F4165" s="269" t="e">
        <f>IF('Unit Types - Emission Rates'!#REF!="","",'Unit Types - Emission Rates'!#REF!)</f>
        <v>#REF!</v>
      </c>
      <c r="G4165" s="261"/>
      <c r="H4165" s="262"/>
      <c r="I4165" s="259"/>
    </row>
    <row r="4166" spans="1:9" x14ac:dyDescent="0.2">
      <c r="A4166" s="265" t="s">
        <v>433</v>
      </c>
      <c r="B4166" s="269" t="e">
        <f>IF('Unit Types - Emission Rates'!#REF!=0,"",'Unit Types - Emission Rates'!#REF!)</f>
        <v>#REF!</v>
      </c>
      <c r="C4166" s="269" t="e">
        <f>IF('Unit Types - Emission Rates'!#REF!=0,"",'Unit Types - Emission Rates'!#REF!)</f>
        <v>#REF!</v>
      </c>
      <c r="D4166" s="269" t="e">
        <f>IF('Unit Types - Emission Rates'!#REF!=0,"",'Unit Types - Emission Rates'!#REF!)</f>
        <v>#REF!</v>
      </c>
      <c r="E4166" s="269" t="e">
        <f>IF('Unit Types - Emission Rates'!#REF!="","",'Unit Types - Emission Rates'!#REF!)</f>
        <v>#REF!</v>
      </c>
      <c r="F4166" s="269" t="e">
        <f>IF('Unit Types - Emission Rates'!#REF!="","",'Unit Types - Emission Rates'!#REF!)</f>
        <v>#REF!</v>
      </c>
      <c r="G4166" s="261"/>
      <c r="H4166" s="262"/>
      <c r="I4166" s="259"/>
    </row>
    <row r="4167" spans="1:9" x14ac:dyDescent="0.2">
      <c r="A4167" s="265" t="s">
        <v>433</v>
      </c>
      <c r="B4167" s="269" t="e">
        <f>IF('Unit Types - Emission Rates'!#REF!=0,"",'Unit Types - Emission Rates'!#REF!)</f>
        <v>#REF!</v>
      </c>
      <c r="C4167" s="269" t="e">
        <f>IF('Unit Types - Emission Rates'!#REF!=0,"",'Unit Types - Emission Rates'!#REF!)</f>
        <v>#REF!</v>
      </c>
      <c r="D4167" s="269" t="e">
        <f>IF('Unit Types - Emission Rates'!#REF!=0,"",'Unit Types - Emission Rates'!#REF!)</f>
        <v>#REF!</v>
      </c>
      <c r="E4167" s="269" t="e">
        <f>IF('Unit Types - Emission Rates'!#REF!="","",'Unit Types - Emission Rates'!#REF!)</f>
        <v>#REF!</v>
      </c>
      <c r="F4167" s="269" t="e">
        <f>IF('Unit Types - Emission Rates'!#REF!="","",'Unit Types - Emission Rates'!#REF!)</f>
        <v>#REF!</v>
      </c>
      <c r="G4167" s="261"/>
      <c r="H4167" s="262"/>
      <c r="I4167" s="259"/>
    </row>
    <row r="4168" spans="1:9" x14ac:dyDescent="0.2">
      <c r="A4168" s="265" t="s">
        <v>433</v>
      </c>
      <c r="B4168" s="269" t="e">
        <f>IF('Unit Types - Emission Rates'!#REF!=0,"",'Unit Types - Emission Rates'!#REF!)</f>
        <v>#REF!</v>
      </c>
      <c r="C4168" s="269" t="e">
        <f>IF('Unit Types - Emission Rates'!#REF!=0,"",'Unit Types - Emission Rates'!#REF!)</f>
        <v>#REF!</v>
      </c>
      <c r="D4168" s="269" t="e">
        <f>IF('Unit Types - Emission Rates'!#REF!=0,"",'Unit Types - Emission Rates'!#REF!)</f>
        <v>#REF!</v>
      </c>
      <c r="E4168" s="269" t="e">
        <f>IF('Unit Types - Emission Rates'!#REF!="","",'Unit Types - Emission Rates'!#REF!)</f>
        <v>#REF!</v>
      </c>
      <c r="F4168" s="269" t="e">
        <f>IF('Unit Types - Emission Rates'!#REF!="","",'Unit Types - Emission Rates'!#REF!)</f>
        <v>#REF!</v>
      </c>
      <c r="G4168" s="261"/>
      <c r="H4168" s="262"/>
      <c r="I4168" s="259"/>
    </row>
    <row r="4169" spans="1:9" x14ac:dyDescent="0.2">
      <c r="A4169" s="265" t="s">
        <v>433</v>
      </c>
      <c r="B4169" s="269" t="e">
        <f>IF('Unit Types - Emission Rates'!#REF!=0,"",'Unit Types - Emission Rates'!#REF!)</f>
        <v>#REF!</v>
      </c>
      <c r="C4169" s="269" t="e">
        <f>IF('Unit Types - Emission Rates'!#REF!=0,"",'Unit Types - Emission Rates'!#REF!)</f>
        <v>#REF!</v>
      </c>
      <c r="D4169" s="269" t="e">
        <f>IF('Unit Types - Emission Rates'!#REF!=0,"",'Unit Types - Emission Rates'!#REF!)</f>
        <v>#REF!</v>
      </c>
      <c r="E4169" s="269" t="e">
        <f>IF('Unit Types - Emission Rates'!#REF!="","",'Unit Types - Emission Rates'!#REF!)</f>
        <v>#REF!</v>
      </c>
      <c r="F4169" s="269" t="e">
        <f>IF('Unit Types - Emission Rates'!#REF!="","",'Unit Types - Emission Rates'!#REF!)</f>
        <v>#REF!</v>
      </c>
      <c r="G4169" s="261"/>
      <c r="H4169" s="262"/>
      <c r="I4169" s="259"/>
    </row>
    <row r="4170" spans="1:9" x14ac:dyDescent="0.2">
      <c r="A4170" s="265" t="s">
        <v>433</v>
      </c>
      <c r="B4170" s="269" t="e">
        <f>IF('Unit Types - Emission Rates'!#REF!=0,"",'Unit Types - Emission Rates'!#REF!)</f>
        <v>#REF!</v>
      </c>
      <c r="C4170" s="269" t="e">
        <f>IF('Unit Types - Emission Rates'!#REF!=0,"",'Unit Types - Emission Rates'!#REF!)</f>
        <v>#REF!</v>
      </c>
      <c r="D4170" s="269" t="e">
        <f>IF('Unit Types - Emission Rates'!#REF!=0,"",'Unit Types - Emission Rates'!#REF!)</f>
        <v>#REF!</v>
      </c>
      <c r="E4170" s="269" t="e">
        <f>IF('Unit Types - Emission Rates'!#REF!="","",'Unit Types - Emission Rates'!#REF!)</f>
        <v>#REF!</v>
      </c>
      <c r="F4170" s="269" t="e">
        <f>IF('Unit Types - Emission Rates'!#REF!="","",'Unit Types - Emission Rates'!#REF!)</f>
        <v>#REF!</v>
      </c>
      <c r="G4170" s="261"/>
      <c r="H4170" s="262"/>
      <c r="I4170" s="259"/>
    </row>
    <row r="4171" spans="1:9" x14ac:dyDescent="0.2">
      <c r="A4171" s="265" t="s">
        <v>433</v>
      </c>
      <c r="B4171" s="269" t="e">
        <f>IF('Unit Types - Emission Rates'!#REF!=0,"",'Unit Types - Emission Rates'!#REF!)</f>
        <v>#REF!</v>
      </c>
      <c r="C4171" s="269" t="e">
        <f>IF('Unit Types - Emission Rates'!#REF!=0,"",'Unit Types - Emission Rates'!#REF!)</f>
        <v>#REF!</v>
      </c>
      <c r="D4171" s="269" t="e">
        <f>IF('Unit Types - Emission Rates'!#REF!=0,"",'Unit Types - Emission Rates'!#REF!)</f>
        <v>#REF!</v>
      </c>
      <c r="E4171" s="269" t="e">
        <f>IF('Unit Types - Emission Rates'!#REF!="","",'Unit Types - Emission Rates'!#REF!)</f>
        <v>#REF!</v>
      </c>
      <c r="F4171" s="269" t="e">
        <f>IF('Unit Types - Emission Rates'!#REF!="","",'Unit Types - Emission Rates'!#REF!)</f>
        <v>#REF!</v>
      </c>
      <c r="G4171" s="261"/>
      <c r="H4171" s="262"/>
      <c r="I4171" s="259"/>
    </row>
    <row r="4172" spans="1:9" x14ac:dyDescent="0.2">
      <c r="A4172" s="265" t="s">
        <v>433</v>
      </c>
      <c r="B4172" s="269" t="e">
        <f>IF('Unit Types - Emission Rates'!#REF!=0,"",'Unit Types - Emission Rates'!#REF!)</f>
        <v>#REF!</v>
      </c>
      <c r="C4172" s="269" t="e">
        <f>IF('Unit Types - Emission Rates'!#REF!=0,"",'Unit Types - Emission Rates'!#REF!)</f>
        <v>#REF!</v>
      </c>
      <c r="D4172" s="269" t="e">
        <f>IF('Unit Types - Emission Rates'!#REF!=0,"",'Unit Types - Emission Rates'!#REF!)</f>
        <v>#REF!</v>
      </c>
      <c r="E4172" s="269" t="e">
        <f>IF('Unit Types - Emission Rates'!#REF!="","",'Unit Types - Emission Rates'!#REF!)</f>
        <v>#REF!</v>
      </c>
      <c r="F4172" s="269" t="e">
        <f>IF('Unit Types - Emission Rates'!#REF!="","",'Unit Types - Emission Rates'!#REF!)</f>
        <v>#REF!</v>
      </c>
      <c r="G4172" s="261"/>
      <c r="H4172" s="262"/>
      <c r="I4172" s="259"/>
    </row>
    <row r="4173" spans="1:9" x14ac:dyDescent="0.2">
      <c r="A4173" s="265" t="s">
        <v>433</v>
      </c>
      <c r="B4173" s="269" t="e">
        <f>IF('Unit Types - Emission Rates'!#REF!=0,"",'Unit Types - Emission Rates'!#REF!)</f>
        <v>#REF!</v>
      </c>
      <c r="C4173" s="269" t="e">
        <f>IF('Unit Types - Emission Rates'!#REF!=0,"",'Unit Types - Emission Rates'!#REF!)</f>
        <v>#REF!</v>
      </c>
      <c r="D4173" s="269" t="e">
        <f>IF('Unit Types - Emission Rates'!#REF!=0,"",'Unit Types - Emission Rates'!#REF!)</f>
        <v>#REF!</v>
      </c>
      <c r="E4173" s="269" t="e">
        <f>IF('Unit Types - Emission Rates'!#REF!="","",'Unit Types - Emission Rates'!#REF!)</f>
        <v>#REF!</v>
      </c>
      <c r="F4173" s="269" t="e">
        <f>IF('Unit Types - Emission Rates'!#REF!="","",'Unit Types - Emission Rates'!#REF!)</f>
        <v>#REF!</v>
      </c>
      <c r="G4173" s="261"/>
      <c r="H4173" s="262"/>
      <c r="I4173" s="259"/>
    </row>
    <row r="4174" spans="1:9" x14ac:dyDescent="0.2">
      <c r="A4174" s="265" t="s">
        <v>433</v>
      </c>
      <c r="B4174" s="269" t="e">
        <f>IF('Unit Types - Emission Rates'!#REF!=0,"",'Unit Types - Emission Rates'!#REF!)</f>
        <v>#REF!</v>
      </c>
      <c r="C4174" s="269" t="e">
        <f>IF('Unit Types - Emission Rates'!#REF!=0,"",'Unit Types - Emission Rates'!#REF!)</f>
        <v>#REF!</v>
      </c>
      <c r="D4174" s="269" t="e">
        <f>IF('Unit Types - Emission Rates'!#REF!=0,"",'Unit Types - Emission Rates'!#REF!)</f>
        <v>#REF!</v>
      </c>
      <c r="E4174" s="269" t="e">
        <f>IF('Unit Types - Emission Rates'!#REF!="","",'Unit Types - Emission Rates'!#REF!)</f>
        <v>#REF!</v>
      </c>
      <c r="F4174" s="269" t="e">
        <f>IF('Unit Types - Emission Rates'!#REF!="","",'Unit Types - Emission Rates'!#REF!)</f>
        <v>#REF!</v>
      </c>
      <c r="G4174" s="261"/>
      <c r="H4174" s="262"/>
      <c r="I4174" s="259"/>
    </row>
    <row r="4175" spans="1:9" x14ac:dyDescent="0.2">
      <c r="A4175" s="265" t="s">
        <v>433</v>
      </c>
      <c r="B4175" s="269" t="e">
        <f>IF('Unit Types - Emission Rates'!#REF!=0,"",'Unit Types - Emission Rates'!#REF!)</f>
        <v>#REF!</v>
      </c>
      <c r="C4175" s="269" t="e">
        <f>IF('Unit Types - Emission Rates'!#REF!=0,"",'Unit Types - Emission Rates'!#REF!)</f>
        <v>#REF!</v>
      </c>
      <c r="D4175" s="269" t="e">
        <f>IF('Unit Types - Emission Rates'!#REF!=0,"",'Unit Types - Emission Rates'!#REF!)</f>
        <v>#REF!</v>
      </c>
      <c r="E4175" s="269" t="e">
        <f>IF('Unit Types - Emission Rates'!#REF!="","",'Unit Types - Emission Rates'!#REF!)</f>
        <v>#REF!</v>
      </c>
      <c r="F4175" s="269" t="e">
        <f>IF('Unit Types - Emission Rates'!#REF!="","",'Unit Types - Emission Rates'!#REF!)</f>
        <v>#REF!</v>
      </c>
      <c r="G4175" s="261"/>
      <c r="H4175" s="262"/>
      <c r="I4175" s="259"/>
    </row>
    <row r="4176" spans="1:9" x14ac:dyDescent="0.2">
      <c r="A4176" s="265" t="s">
        <v>433</v>
      </c>
      <c r="B4176" s="269" t="e">
        <f>IF('Unit Types - Emission Rates'!#REF!=0,"",'Unit Types - Emission Rates'!#REF!)</f>
        <v>#REF!</v>
      </c>
      <c r="C4176" s="269" t="e">
        <f>IF('Unit Types - Emission Rates'!#REF!=0,"",'Unit Types - Emission Rates'!#REF!)</f>
        <v>#REF!</v>
      </c>
      <c r="D4176" s="269" t="e">
        <f>IF('Unit Types - Emission Rates'!#REF!=0,"",'Unit Types - Emission Rates'!#REF!)</f>
        <v>#REF!</v>
      </c>
      <c r="E4176" s="269" t="e">
        <f>IF('Unit Types - Emission Rates'!#REF!="","",'Unit Types - Emission Rates'!#REF!)</f>
        <v>#REF!</v>
      </c>
      <c r="F4176" s="269" t="e">
        <f>IF('Unit Types - Emission Rates'!#REF!="","",'Unit Types - Emission Rates'!#REF!)</f>
        <v>#REF!</v>
      </c>
      <c r="G4176" s="261"/>
      <c r="H4176" s="262"/>
      <c r="I4176" s="259"/>
    </row>
    <row r="4177" spans="1:9" x14ac:dyDescent="0.2">
      <c r="A4177" s="265" t="s">
        <v>433</v>
      </c>
      <c r="B4177" s="269" t="e">
        <f>IF('Unit Types - Emission Rates'!#REF!=0,"",'Unit Types - Emission Rates'!#REF!)</f>
        <v>#REF!</v>
      </c>
      <c r="C4177" s="269" t="e">
        <f>IF('Unit Types - Emission Rates'!#REF!=0,"",'Unit Types - Emission Rates'!#REF!)</f>
        <v>#REF!</v>
      </c>
      <c r="D4177" s="269" t="e">
        <f>IF('Unit Types - Emission Rates'!#REF!=0,"",'Unit Types - Emission Rates'!#REF!)</f>
        <v>#REF!</v>
      </c>
      <c r="E4177" s="269" t="e">
        <f>IF('Unit Types - Emission Rates'!#REF!="","",'Unit Types - Emission Rates'!#REF!)</f>
        <v>#REF!</v>
      </c>
      <c r="F4177" s="269" t="e">
        <f>IF('Unit Types - Emission Rates'!#REF!="","",'Unit Types - Emission Rates'!#REF!)</f>
        <v>#REF!</v>
      </c>
      <c r="G4177" s="261"/>
      <c r="H4177" s="262"/>
      <c r="I4177" s="259"/>
    </row>
    <row r="4178" spans="1:9" x14ac:dyDescent="0.2">
      <c r="A4178" s="265" t="s">
        <v>433</v>
      </c>
      <c r="B4178" s="269" t="e">
        <f>IF('Unit Types - Emission Rates'!#REF!=0,"",'Unit Types - Emission Rates'!#REF!)</f>
        <v>#REF!</v>
      </c>
      <c r="C4178" s="269" t="e">
        <f>IF('Unit Types - Emission Rates'!#REF!=0,"",'Unit Types - Emission Rates'!#REF!)</f>
        <v>#REF!</v>
      </c>
      <c r="D4178" s="269" t="e">
        <f>IF('Unit Types - Emission Rates'!#REF!=0,"",'Unit Types - Emission Rates'!#REF!)</f>
        <v>#REF!</v>
      </c>
      <c r="E4178" s="269" t="e">
        <f>IF('Unit Types - Emission Rates'!#REF!="","",'Unit Types - Emission Rates'!#REF!)</f>
        <v>#REF!</v>
      </c>
      <c r="F4178" s="269" t="e">
        <f>IF('Unit Types - Emission Rates'!#REF!="","",'Unit Types - Emission Rates'!#REF!)</f>
        <v>#REF!</v>
      </c>
      <c r="G4178" s="261"/>
      <c r="H4178" s="262"/>
      <c r="I4178" s="259"/>
    </row>
    <row r="4179" spans="1:9" x14ac:dyDescent="0.2">
      <c r="A4179" s="265" t="s">
        <v>433</v>
      </c>
      <c r="B4179" s="269" t="e">
        <f>IF('Unit Types - Emission Rates'!#REF!=0,"",'Unit Types - Emission Rates'!#REF!)</f>
        <v>#REF!</v>
      </c>
      <c r="C4179" s="269" t="e">
        <f>IF('Unit Types - Emission Rates'!#REF!=0,"",'Unit Types - Emission Rates'!#REF!)</f>
        <v>#REF!</v>
      </c>
      <c r="D4179" s="269" t="e">
        <f>IF('Unit Types - Emission Rates'!#REF!=0,"",'Unit Types - Emission Rates'!#REF!)</f>
        <v>#REF!</v>
      </c>
      <c r="E4179" s="269" t="e">
        <f>IF('Unit Types - Emission Rates'!#REF!="","",'Unit Types - Emission Rates'!#REF!)</f>
        <v>#REF!</v>
      </c>
      <c r="F4179" s="269" t="e">
        <f>IF('Unit Types - Emission Rates'!#REF!="","",'Unit Types - Emission Rates'!#REF!)</f>
        <v>#REF!</v>
      </c>
      <c r="G4179" s="261"/>
      <c r="H4179" s="262"/>
      <c r="I4179" s="259"/>
    </row>
    <row r="4180" spans="1:9" x14ac:dyDescent="0.2">
      <c r="A4180" s="265" t="s">
        <v>433</v>
      </c>
      <c r="B4180" s="269" t="e">
        <f>IF('Unit Types - Emission Rates'!#REF!=0,"",'Unit Types - Emission Rates'!#REF!)</f>
        <v>#REF!</v>
      </c>
      <c r="C4180" s="269" t="e">
        <f>IF('Unit Types - Emission Rates'!#REF!=0,"",'Unit Types - Emission Rates'!#REF!)</f>
        <v>#REF!</v>
      </c>
      <c r="D4180" s="269" t="e">
        <f>IF('Unit Types - Emission Rates'!#REF!=0,"",'Unit Types - Emission Rates'!#REF!)</f>
        <v>#REF!</v>
      </c>
      <c r="E4180" s="269" t="e">
        <f>IF('Unit Types - Emission Rates'!#REF!="","",'Unit Types - Emission Rates'!#REF!)</f>
        <v>#REF!</v>
      </c>
      <c r="F4180" s="269" t="e">
        <f>IF('Unit Types - Emission Rates'!#REF!="","",'Unit Types - Emission Rates'!#REF!)</f>
        <v>#REF!</v>
      </c>
      <c r="G4180" s="261"/>
      <c r="H4180" s="262"/>
      <c r="I4180" s="259"/>
    </row>
    <row r="4181" spans="1:9" x14ac:dyDescent="0.2">
      <c r="A4181" s="265" t="s">
        <v>433</v>
      </c>
      <c r="B4181" s="269" t="e">
        <f>IF('Unit Types - Emission Rates'!#REF!=0,"",'Unit Types - Emission Rates'!#REF!)</f>
        <v>#REF!</v>
      </c>
      <c r="C4181" s="269" t="e">
        <f>IF('Unit Types - Emission Rates'!#REF!=0,"",'Unit Types - Emission Rates'!#REF!)</f>
        <v>#REF!</v>
      </c>
      <c r="D4181" s="269" t="e">
        <f>IF('Unit Types - Emission Rates'!#REF!=0,"",'Unit Types - Emission Rates'!#REF!)</f>
        <v>#REF!</v>
      </c>
      <c r="E4181" s="269" t="e">
        <f>IF('Unit Types - Emission Rates'!#REF!="","",'Unit Types - Emission Rates'!#REF!)</f>
        <v>#REF!</v>
      </c>
      <c r="F4181" s="269" t="e">
        <f>IF('Unit Types - Emission Rates'!#REF!="","",'Unit Types - Emission Rates'!#REF!)</f>
        <v>#REF!</v>
      </c>
      <c r="G4181" s="261"/>
      <c r="H4181" s="262"/>
      <c r="I4181" s="259"/>
    </row>
    <row r="4182" spans="1:9" x14ac:dyDescent="0.2">
      <c r="A4182" s="265" t="s">
        <v>433</v>
      </c>
      <c r="B4182" s="269" t="e">
        <f>IF('Unit Types - Emission Rates'!#REF!=0,"",'Unit Types - Emission Rates'!#REF!)</f>
        <v>#REF!</v>
      </c>
      <c r="C4182" s="269" t="e">
        <f>IF('Unit Types - Emission Rates'!#REF!=0,"",'Unit Types - Emission Rates'!#REF!)</f>
        <v>#REF!</v>
      </c>
      <c r="D4182" s="269" t="e">
        <f>IF('Unit Types - Emission Rates'!#REF!=0,"",'Unit Types - Emission Rates'!#REF!)</f>
        <v>#REF!</v>
      </c>
      <c r="E4182" s="269" t="e">
        <f>IF('Unit Types - Emission Rates'!#REF!="","",'Unit Types - Emission Rates'!#REF!)</f>
        <v>#REF!</v>
      </c>
      <c r="F4182" s="269" t="e">
        <f>IF('Unit Types - Emission Rates'!#REF!="","",'Unit Types - Emission Rates'!#REF!)</f>
        <v>#REF!</v>
      </c>
      <c r="G4182" s="261"/>
      <c r="H4182" s="262"/>
      <c r="I4182" s="259"/>
    </row>
    <row r="4183" spans="1:9" x14ac:dyDescent="0.2">
      <c r="A4183" s="265" t="s">
        <v>433</v>
      </c>
      <c r="B4183" s="269" t="e">
        <f>IF('Unit Types - Emission Rates'!#REF!=0,"",'Unit Types - Emission Rates'!#REF!)</f>
        <v>#REF!</v>
      </c>
      <c r="C4183" s="269" t="e">
        <f>IF('Unit Types - Emission Rates'!#REF!=0,"",'Unit Types - Emission Rates'!#REF!)</f>
        <v>#REF!</v>
      </c>
      <c r="D4183" s="269" t="e">
        <f>IF('Unit Types - Emission Rates'!#REF!=0,"",'Unit Types - Emission Rates'!#REF!)</f>
        <v>#REF!</v>
      </c>
      <c r="E4183" s="269" t="e">
        <f>IF('Unit Types - Emission Rates'!#REF!="","",'Unit Types - Emission Rates'!#REF!)</f>
        <v>#REF!</v>
      </c>
      <c r="F4183" s="269" t="e">
        <f>IF('Unit Types - Emission Rates'!#REF!="","",'Unit Types - Emission Rates'!#REF!)</f>
        <v>#REF!</v>
      </c>
      <c r="G4183" s="261"/>
      <c r="H4183" s="262"/>
      <c r="I4183" s="259"/>
    </row>
    <row r="4184" spans="1:9" x14ac:dyDescent="0.2">
      <c r="A4184" s="265" t="s">
        <v>433</v>
      </c>
      <c r="B4184" s="269" t="e">
        <f>IF('Unit Types - Emission Rates'!#REF!=0,"",'Unit Types - Emission Rates'!#REF!)</f>
        <v>#REF!</v>
      </c>
      <c r="C4184" s="269" t="e">
        <f>IF('Unit Types - Emission Rates'!#REF!=0,"",'Unit Types - Emission Rates'!#REF!)</f>
        <v>#REF!</v>
      </c>
      <c r="D4184" s="269" t="e">
        <f>IF('Unit Types - Emission Rates'!#REF!=0,"",'Unit Types - Emission Rates'!#REF!)</f>
        <v>#REF!</v>
      </c>
      <c r="E4184" s="269" t="e">
        <f>IF('Unit Types - Emission Rates'!#REF!="","",'Unit Types - Emission Rates'!#REF!)</f>
        <v>#REF!</v>
      </c>
      <c r="F4184" s="269" t="e">
        <f>IF('Unit Types - Emission Rates'!#REF!="","",'Unit Types - Emission Rates'!#REF!)</f>
        <v>#REF!</v>
      </c>
      <c r="G4184" s="261"/>
      <c r="H4184" s="262"/>
      <c r="I4184" s="259"/>
    </row>
    <row r="4185" spans="1:9" x14ac:dyDescent="0.2">
      <c r="A4185" s="265" t="s">
        <v>433</v>
      </c>
      <c r="B4185" s="269" t="e">
        <f>IF('Unit Types - Emission Rates'!#REF!=0,"",'Unit Types - Emission Rates'!#REF!)</f>
        <v>#REF!</v>
      </c>
      <c r="C4185" s="269" t="e">
        <f>IF('Unit Types - Emission Rates'!#REF!=0,"",'Unit Types - Emission Rates'!#REF!)</f>
        <v>#REF!</v>
      </c>
      <c r="D4185" s="269" t="e">
        <f>IF('Unit Types - Emission Rates'!#REF!=0,"",'Unit Types - Emission Rates'!#REF!)</f>
        <v>#REF!</v>
      </c>
      <c r="E4185" s="269" t="e">
        <f>IF('Unit Types - Emission Rates'!#REF!="","",'Unit Types - Emission Rates'!#REF!)</f>
        <v>#REF!</v>
      </c>
      <c r="F4185" s="269" t="e">
        <f>IF('Unit Types - Emission Rates'!#REF!="","",'Unit Types - Emission Rates'!#REF!)</f>
        <v>#REF!</v>
      </c>
      <c r="G4185" s="261"/>
      <c r="H4185" s="262"/>
      <c r="I4185" s="259"/>
    </row>
    <row r="4186" spans="1:9" x14ac:dyDescent="0.2">
      <c r="A4186" s="265" t="s">
        <v>433</v>
      </c>
      <c r="B4186" s="269" t="e">
        <f>IF('Unit Types - Emission Rates'!#REF!=0,"",'Unit Types - Emission Rates'!#REF!)</f>
        <v>#REF!</v>
      </c>
      <c r="C4186" s="269" t="e">
        <f>IF('Unit Types - Emission Rates'!#REF!=0,"",'Unit Types - Emission Rates'!#REF!)</f>
        <v>#REF!</v>
      </c>
      <c r="D4186" s="269" t="e">
        <f>IF('Unit Types - Emission Rates'!#REF!=0,"",'Unit Types - Emission Rates'!#REF!)</f>
        <v>#REF!</v>
      </c>
      <c r="E4186" s="269" t="e">
        <f>IF('Unit Types - Emission Rates'!#REF!="","",'Unit Types - Emission Rates'!#REF!)</f>
        <v>#REF!</v>
      </c>
      <c r="F4186" s="269" t="e">
        <f>IF('Unit Types - Emission Rates'!#REF!="","",'Unit Types - Emission Rates'!#REF!)</f>
        <v>#REF!</v>
      </c>
      <c r="G4186" s="261"/>
      <c r="H4186" s="262"/>
      <c r="I4186" s="259"/>
    </row>
    <row r="4187" spans="1:9" x14ac:dyDescent="0.2">
      <c r="A4187" s="265" t="s">
        <v>433</v>
      </c>
      <c r="B4187" s="269" t="e">
        <f>IF('Unit Types - Emission Rates'!#REF!=0,"",'Unit Types - Emission Rates'!#REF!)</f>
        <v>#REF!</v>
      </c>
      <c r="C4187" s="269" t="e">
        <f>IF('Unit Types - Emission Rates'!#REF!=0,"",'Unit Types - Emission Rates'!#REF!)</f>
        <v>#REF!</v>
      </c>
      <c r="D4187" s="269" t="e">
        <f>IF('Unit Types - Emission Rates'!#REF!=0,"",'Unit Types - Emission Rates'!#REF!)</f>
        <v>#REF!</v>
      </c>
      <c r="E4187" s="269" t="e">
        <f>IF('Unit Types - Emission Rates'!#REF!="","",'Unit Types - Emission Rates'!#REF!)</f>
        <v>#REF!</v>
      </c>
      <c r="F4187" s="269" t="e">
        <f>IF('Unit Types - Emission Rates'!#REF!="","",'Unit Types - Emission Rates'!#REF!)</f>
        <v>#REF!</v>
      </c>
      <c r="G4187" s="261"/>
      <c r="H4187" s="262"/>
      <c r="I4187" s="259"/>
    </row>
    <row r="4188" spans="1:9" x14ac:dyDescent="0.2">
      <c r="A4188" s="265" t="s">
        <v>433</v>
      </c>
      <c r="B4188" s="269" t="e">
        <f>IF('Unit Types - Emission Rates'!#REF!=0,"",'Unit Types - Emission Rates'!#REF!)</f>
        <v>#REF!</v>
      </c>
      <c r="C4188" s="269" t="e">
        <f>IF('Unit Types - Emission Rates'!#REF!=0,"",'Unit Types - Emission Rates'!#REF!)</f>
        <v>#REF!</v>
      </c>
      <c r="D4188" s="269" t="e">
        <f>IF('Unit Types - Emission Rates'!#REF!=0,"",'Unit Types - Emission Rates'!#REF!)</f>
        <v>#REF!</v>
      </c>
      <c r="E4188" s="269" t="e">
        <f>IF('Unit Types - Emission Rates'!#REF!="","",'Unit Types - Emission Rates'!#REF!)</f>
        <v>#REF!</v>
      </c>
      <c r="F4188" s="269" t="e">
        <f>IF('Unit Types - Emission Rates'!#REF!="","",'Unit Types - Emission Rates'!#REF!)</f>
        <v>#REF!</v>
      </c>
      <c r="G4188" s="261"/>
      <c r="H4188" s="262"/>
      <c r="I4188" s="259"/>
    </row>
    <row r="4189" spans="1:9" x14ac:dyDescent="0.2">
      <c r="A4189" s="265" t="s">
        <v>433</v>
      </c>
      <c r="B4189" s="269" t="e">
        <f>IF('Unit Types - Emission Rates'!#REF!=0,"",'Unit Types - Emission Rates'!#REF!)</f>
        <v>#REF!</v>
      </c>
      <c r="C4189" s="269" t="e">
        <f>IF('Unit Types - Emission Rates'!#REF!=0,"",'Unit Types - Emission Rates'!#REF!)</f>
        <v>#REF!</v>
      </c>
      <c r="D4189" s="269" t="e">
        <f>IF('Unit Types - Emission Rates'!#REF!=0,"",'Unit Types - Emission Rates'!#REF!)</f>
        <v>#REF!</v>
      </c>
      <c r="E4189" s="269" t="e">
        <f>IF('Unit Types - Emission Rates'!#REF!="","",'Unit Types - Emission Rates'!#REF!)</f>
        <v>#REF!</v>
      </c>
      <c r="F4189" s="269" t="e">
        <f>IF('Unit Types - Emission Rates'!#REF!="","",'Unit Types - Emission Rates'!#REF!)</f>
        <v>#REF!</v>
      </c>
      <c r="G4189" s="261"/>
      <c r="H4189" s="262"/>
      <c r="I4189" s="259"/>
    </row>
    <row r="4190" spans="1:9" x14ac:dyDescent="0.2">
      <c r="A4190" s="265" t="s">
        <v>433</v>
      </c>
      <c r="B4190" s="269" t="e">
        <f>IF('Unit Types - Emission Rates'!#REF!=0,"",'Unit Types - Emission Rates'!#REF!)</f>
        <v>#REF!</v>
      </c>
      <c r="C4190" s="269" t="e">
        <f>IF('Unit Types - Emission Rates'!#REF!=0,"",'Unit Types - Emission Rates'!#REF!)</f>
        <v>#REF!</v>
      </c>
      <c r="D4190" s="269" t="e">
        <f>IF('Unit Types - Emission Rates'!#REF!=0,"",'Unit Types - Emission Rates'!#REF!)</f>
        <v>#REF!</v>
      </c>
      <c r="E4190" s="269" t="e">
        <f>IF('Unit Types - Emission Rates'!#REF!="","",'Unit Types - Emission Rates'!#REF!)</f>
        <v>#REF!</v>
      </c>
      <c r="F4190" s="269" t="e">
        <f>IF('Unit Types - Emission Rates'!#REF!="","",'Unit Types - Emission Rates'!#REF!)</f>
        <v>#REF!</v>
      </c>
      <c r="G4190" s="261"/>
      <c r="H4190" s="262"/>
      <c r="I4190" s="259"/>
    </row>
    <row r="4191" spans="1:9" x14ac:dyDescent="0.2">
      <c r="A4191" s="265" t="s">
        <v>433</v>
      </c>
      <c r="B4191" s="269" t="e">
        <f>IF('Unit Types - Emission Rates'!#REF!=0,"",'Unit Types - Emission Rates'!#REF!)</f>
        <v>#REF!</v>
      </c>
      <c r="C4191" s="269" t="e">
        <f>IF('Unit Types - Emission Rates'!#REF!=0,"",'Unit Types - Emission Rates'!#REF!)</f>
        <v>#REF!</v>
      </c>
      <c r="D4191" s="269" t="e">
        <f>IF('Unit Types - Emission Rates'!#REF!=0,"",'Unit Types - Emission Rates'!#REF!)</f>
        <v>#REF!</v>
      </c>
      <c r="E4191" s="269" t="e">
        <f>IF('Unit Types - Emission Rates'!#REF!="","",'Unit Types - Emission Rates'!#REF!)</f>
        <v>#REF!</v>
      </c>
      <c r="F4191" s="269" t="e">
        <f>IF('Unit Types - Emission Rates'!#REF!="","",'Unit Types - Emission Rates'!#REF!)</f>
        <v>#REF!</v>
      </c>
      <c r="G4191" s="261"/>
      <c r="H4191" s="262"/>
      <c r="I4191" s="259"/>
    </row>
    <row r="4192" spans="1:9" x14ac:dyDescent="0.2">
      <c r="A4192" s="265" t="s">
        <v>433</v>
      </c>
      <c r="B4192" s="269" t="e">
        <f>IF('Unit Types - Emission Rates'!#REF!=0,"",'Unit Types - Emission Rates'!#REF!)</f>
        <v>#REF!</v>
      </c>
      <c r="C4192" s="269" t="e">
        <f>IF('Unit Types - Emission Rates'!#REF!=0,"",'Unit Types - Emission Rates'!#REF!)</f>
        <v>#REF!</v>
      </c>
      <c r="D4192" s="269" t="e">
        <f>IF('Unit Types - Emission Rates'!#REF!=0,"",'Unit Types - Emission Rates'!#REF!)</f>
        <v>#REF!</v>
      </c>
      <c r="E4192" s="269" t="e">
        <f>IF('Unit Types - Emission Rates'!#REF!="","",'Unit Types - Emission Rates'!#REF!)</f>
        <v>#REF!</v>
      </c>
      <c r="F4192" s="269" t="e">
        <f>IF('Unit Types - Emission Rates'!#REF!="","",'Unit Types - Emission Rates'!#REF!)</f>
        <v>#REF!</v>
      </c>
      <c r="G4192" s="261"/>
      <c r="H4192" s="262"/>
      <c r="I4192" s="259"/>
    </row>
    <row r="4193" spans="1:9" x14ac:dyDescent="0.2">
      <c r="A4193" s="265" t="s">
        <v>433</v>
      </c>
      <c r="B4193" s="269" t="e">
        <f>IF('Unit Types - Emission Rates'!#REF!=0,"",'Unit Types - Emission Rates'!#REF!)</f>
        <v>#REF!</v>
      </c>
      <c r="C4193" s="269" t="e">
        <f>IF('Unit Types - Emission Rates'!#REF!=0,"",'Unit Types - Emission Rates'!#REF!)</f>
        <v>#REF!</v>
      </c>
      <c r="D4193" s="269" t="e">
        <f>IF('Unit Types - Emission Rates'!#REF!=0,"",'Unit Types - Emission Rates'!#REF!)</f>
        <v>#REF!</v>
      </c>
      <c r="E4193" s="269" t="e">
        <f>IF('Unit Types - Emission Rates'!#REF!="","",'Unit Types - Emission Rates'!#REF!)</f>
        <v>#REF!</v>
      </c>
      <c r="F4193" s="269" t="e">
        <f>IF('Unit Types - Emission Rates'!#REF!="","",'Unit Types - Emission Rates'!#REF!)</f>
        <v>#REF!</v>
      </c>
      <c r="G4193" s="261"/>
      <c r="H4193" s="262"/>
      <c r="I4193" s="259"/>
    </row>
    <row r="4194" spans="1:9" x14ac:dyDescent="0.2">
      <c r="A4194" s="265" t="s">
        <v>433</v>
      </c>
      <c r="B4194" s="269" t="e">
        <f>IF('Unit Types - Emission Rates'!#REF!=0,"",'Unit Types - Emission Rates'!#REF!)</f>
        <v>#REF!</v>
      </c>
      <c r="C4194" s="269" t="e">
        <f>IF('Unit Types - Emission Rates'!#REF!=0,"",'Unit Types - Emission Rates'!#REF!)</f>
        <v>#REF!</v>
      </c>
      <c r="D4194" s="269" t="e">
        <f>IF('Unit Types - Emission Rates'!#REF!=0,"",'Unit Types - Emission Rates'!#REF!)</f>
        <v>#REF!</v>
      </c>
      <c r="E4194" s="269" t="e">
        <f>IF('Unit Types - Emission Rates'!#REF!="","",'Unit Types - Emission Rates'!#REF!)</f>
        <v>#REF!</v>
      </c>
      <c r="F4194" s="269" t="e">
        <f>IF('Unit Types - Emission Rates'!#REF!="","",'Unit Types - Emission Rates'!#REF!)</f>
        <v>#REF!</v>
      </c>
      <c r="G4194" s="261"/>
      <c r="H4194" s="262"/>
      <c r="I4194" s="259"/>
    </row>
    <row r="4195" spans="1:9" x14ac:dyDescent="0.2">
      <c r="A4195" s="265" t="s">
        <v>433</v>
      </c>
      <c r="B4195" s="269" t="e">
        <f>IF('Unit Types - Emission Rates'!#REF!=0,"",'Unit Types - Emission Rates'!#REF!)</f>
        <v>#REF!</v>
      </c>
      <c r="C4195" s="269" t="e">
        <f>IF('Unit Types - Emission Rates'!#REF!=0,"",'Unit Types - Emission Rates'!#REF!)</f>
        <v>#REF!</v>
      </c>
      <c r="D4195" s="269" t="e">
        <f>IF('Unit Types - Emission Rates'!#REF!=0,"",'Unit Types - Emission Rates'!#REF!)</f>
        <v>#REF!</v>
      </c>
      <c r="E4195" s="269" t="e">
        <f>IF('Unit Types - Emission Rates'!#REF!="","",'Unit Types - Emission Rates'!#REF!)</f>
        <v>#REF!</v>
      </c>
      <c r="F4195" s="269" t="e">
        <f>IF('Unit Types - Emission Rates'!#REF!="","",'Unit Types - Emission Rates'!#REF!)</f>
        <v>#REF!</v>
      </c>
      <c r="G4195" s="261"/>
      <c r="H4195" s="262"/>
      <c r="I4195" s="259"/>
    </row>
    <row r="4196" spans="1:9" x14ac:dyDescent="0.2">
      <c r="A4196" s="265" t="s">
        <v>433</v>
      </c>
      <c r="B4196" s="269" t="e">
        <f>IF('Unit Types - Emission Rates'!#REF!=0,"",'Unit Types - Emission Rates'!#REF!)</f>
        <v>#REF!</v>
      </c>
      <c r="C4196" s="269" t="e">
        <f>IF('Unit Types - Emission Rates'!#REF!=0,"",'Unit Types - Emission Rates'!#REF!)</f>
        <v>#REF!</v>
      </c>
      <c r="D4196" s="269" t="e">
        <f>IF('Unit Types - Emission Rates'!#REF!=0,"",'Unit Types - Emission Rates'!#REF!)</f>
        <v>#REF!</v>
      </c>
      <c r="E4196" s="269" t="e">
        <f>IF('Unit Types - Emission Rates'!#REF!="","",'Unit Types - Emission Rates'!#REF!)</f>
        <v>#REF!</v>
      </c>
      <c r="F4196" s="269" t="e">
        <f>IF('Unit Types - Emission Rates'!#REF!="","",'Unit Types - Emission Rates'!#REF!)</f>
        <v>#REF!</v>
      </c>
      <c r="G4196" s="261"/>
      <c r="H4196" s="262"/>
      <c r="I4196" s="259"/>
    </row>
    <row r="4197" spans="1:9" x14ac:dyDescent="0.2">
      <c r="A4197" s="265" t="s">
        <v>433</v>
      </c>
      <c r="B4197" s="269" t="e">
        <f>IF('Unit Types - Emission Rates'!#REF!=0,"",'Unit Types - Emission Rates'!#REF!)</f>
        <v>#REF!</v>
      </c>
      <c r="C4197" s="269" t="e">
        <f>IF('Unit Types - Emission Rates'!#REF!=0,"",'Unit Types - Emission Rates'!#REF!)</f>
        <v>#REF!</v>
      </c>
      <c r="D4197" s="269" t="e">
        <f>IF('Unit Types - Emission Rates'!#REF!=0,"",'Unit Types - Emission Rates'!#REF!)</f>
        <v>#REF!</v>
      </c>
      <c r="E4197" s="269" t="e">
        <f>IF('Unit Types - Emission Rates'!#REF!="","",'Unit Types - Emission Rates'!#REF!)</f>
        <v>#REF!</v>
      </c>
      <c r="F4197" s="269" t="e">
        <f>IF('Unit Types - Emission Rates'!#REF!="","",'Unit Types - Emission Rates'!#REF!)</f>
        <v>#REF!</v>
      </c>
      <c r="G4197" s="261"/>
      <c r="H4197" s="262"/>
      <c r="I4197" s="259"/>
    </row>
    <row r="4198" spans="1:9" x14ac:dyDescent="0.2">
      <c r="A4198" s="265" t="s">
        <v>433</v>
      </c>
      <c r="B4198" s="269" t="e">
        <f>IF('Unit Types - Emission Rates'!#REF!=0,"",'Unit Types - Emission Rates'!#REF!)</f>
        <v>#REF!</v>
      </c>
      <c r="C4198" s="269" t="e">
        <f>IF('Unit Types - Emission Rates'!#REF!=0,"",'Unit Types - Emission Rates'!#REF!)</f>
        <v>#REF!</v>
      </c>
      <c r="D4198" s="269" t="e">
        <f>IF('Unit Types - Emission Rates'!#REF!=0,"",'Unit Types - Emission Rates'!#REF!)</f>
        <v>#REF!</v>
      </c>
      <c r="E4198" s="269" t="e">
        <f>IF('Unit Types - Emission Rates'!#REF!="","",'Unit Types - Emission Rates'!#REF!)</f>
        <v>#REF!</v>
      </c>
      <c r="F4198" s="269" t="e">
        <f>IF('Unit Types - Emission Rates'!#REF!="","",'Unit Types - Emission Rates'!#REF!)</f>
        <v>#REF!</v>
      </c>
      <c r="G4198" s="261"/>
      <c r="H4198" s="262"/>
      <c r="I4198" s="259"/>
    </row>
    <row r="4199" spans="1:9" x14ac:dyDescent="0.2">
      <c r="A4199" s="265" t="s">
        <v>433</v>
      </c>
      <c r="B4199" s="269" t="e">
        <f>IF('Unit Types - Emission Rates'!#REF!=0,"",'Unit Types - Emission Rates'!#REF!)</f>
        <v>#REF!</v>
      </c>
      <c r="C4199" s="269" t="e">
        <f>IF('Unit Types - Emission Rates'!#REF!=0,"",'Unit Types - Emission Rates'!#REF!)</f>
        <v>#REF!</v>
      </c>
      <c r="D4199" s="269" t="e">
        <f>IF('Unit Types - Emission Rates'!#REF!=0,"",'Unit Types - Emission Rates'!#REF!)</f>
        <v>#REF!</v>
      </c>
      <c r="E4199" s="269" t="e">
        <f>IF('Unit Types - Emission Rates'!#REF!="","",'Unit Types - Emission Rates'!#REF!)</f>
        <v>#REF!</v>
      </c>
      <c r="F4199" s="269" t="e">
        <f>IF('Unit Types - Emission Rates'!#REF!="","",'Unit Types - Emission Rates'!#REF!)</f>
        <v>#REF!</v>
      </c>
      <c r="G4199" s="261"/>
      <c r="H4199" s="262"/>
      <c r="I4199" s="259"/>
    </row>
    <row r="4200" spans="1:9" x14ac:dyDescent="0.2">
      <c r="A4200" s="265" t="s">
        <v>433</v>
      </c>
      <c r="B4200" s="269" t="e">
        <f>IF('Unit Types - Emission Rates'!#REF!=0,"",'Unit Types - Emission Rates'!#REF!)</f>
        <v>#REF!</v>
      </c>
      <c r="C4200" s="269" t="e">
        <f>IF('Unit Types - Emission Rates'!#REF!=0,"",'Unit Types - Emission Rates'!#REF!)</f>
        <v>#REF!</v>
      </c>
      <c r="D4200" s="269" t="e">
        <f>IF('Unit Types - Emission Rates'!#REF!=0,"",'Unit Types - Emission Rates'!#REF!)</f>
        <v>#REF!</v>
      </c>
      <c r="E4200" s="269" t="e">
        <f>IF('Unit Types - Emission Rates'!#REF!="","",'Unit Types - Emission Rates'!#REF!)</f>
        <v>#REF!</v>
      </c>
      <c r="F4200" s="269" t="e">
        <f>IF('Unit Types - Emission Rates'!#REF!="","",'Unit Types - Emission Rates'!#REF!)</f>
        <v>#REF!</v>
      </c>
      <c r="G4200" s="261"/>
      <c r="H4200" s="262"/>
      <c r="I4200" s="259"/>
    </row>
    <row r="4201" spans="1:9" x14ac:dyDescent="0.2">
      <c r="A4201" s="265" t="s">
        <v>433</v>
      </c>
      <c r="B4201" s="269" t="e">
        <f>IF('Unit Types - Emission Rates'!#REF!=0,"",'Unit Types - Emission Rates'!#REF!)</f>
        <v>#REF!</v>
      </c>
      <c r="C4201" s="269" t="e">
        <f>IF('Unit Types - Emission Rates'!#REF!=0,"",'Unit Types - Emission Rates'!#REF!)</f>
        <v>#REF!</v>
      </c>
      <c r="D4201" s="269" t="e">
        <f>IF('Unit Types - Emission Rates'!#REF!=0,"",'Unit Types - Emission Rates'!#REF!)</f>
        <v>#REF!</v>
      </c>
      <c r="E4201" s="269" t="e">
        <f>IF('Unit Types - Emission Rates'!#REF!="","",'Unit Types - Emission Rates'!#REF!)</f>
        <v>#REF!</v>
      </c>
      <c r="F4201" s="269" t="e">
        <f>IF('Unit Types - Emission Rates'!#REF!="","",'Unit Types - Emission Rates'!#REF!)</f>
        <v>#REF!</v>
      </c>
      <c r="G4201" s="261"/>
      <c r="H4201" s="262"/>
      <c r="I4201" s="259"/>
    </row>
    <row r="4202" spans="1:9" x14ac:dyDescent="0.2">
      <c r="A4202" s="265" t="s">
        <v>433</v>
      </c>
      <c r="B4202" s="269" t="e">
        <f>IF('Unit Types - Emission Rates'!#REF!=0,"",'Unit Types - Emission Rates'!#REF!)</f>
        <v>#REF!</v>
      </c>
      <c r="C4202" s="269" t="e">
        <f>IF('Unit Types - Emission Rates'!#REF!=0,"",'Unit Types - Emission Rates'!#REF!)</f>
        <v>#REF!</v>
      </c>
      <c r="D4202" s="269" t="e">
        <f>IF('Unit Types - Emission Rates'!#REF!=0,"",'Unit Types - Emission Rates'!#REF!)</f>
        <v>#REF!</v>
      </c>
      <c r="E4202" s="269" t="e">
        <f>IF('Unit Types - Emission Rates'!#REF!="","",'Unit Types - Emission Rates'!#REF!)</f>
        <v>#REF!</v>
      </c>
      <c r="F4202" s="269" t="e">
        <f>IF('Unit Types - Emission Rates'!#REF!="","",'Unit Types - Emission Rates'!#REF!)</f>
        <v>#REF!</v>
      </c>
      <c r="G4202" s="261"/>
      <c r="H4202" s="262"/>
      <c r="I4202" s="259"/>
    </row>
    <row r="4203" spans="1:9" x14ac:dyDescent="0.2">
      <c r="A4203" s="265" t="s">
        <v>433</v>
      </c>
      <c r="B4203" s="269" t="e">
        <f>IF('Unit Types - Emission Rates'!#REF!=0,"",'Unit Types - Emission Rates'!#REF!)</f>
        <v>#REF!</v>
      </c>
      <c r="C4203" s="269" t="e">
        <f>IF('Unit Types - Emission Rates'!#REF!=0,"",'Unit Types - Emission Rates'!#REF!)</f>
        <v>#REF!</v>
      </c>
      <c r="D4203" s="269" t="e">
        <f>IF('Unit Types - Emission Rates'!#REF!=0,"",'Unit Types - Emission Rates'!#REF!)</f>
        <v>#REF!</v>
      </c>
      <c r="E4203" s="269" t="e">
        <f>IF('Unit Types - Emission Rates'!#REF!="","",'Unit Types - Emission Rates'!#REF!)</f>
        <v>#REF!</v>
      </c>
      <c r="F4203" s="269" t="e">
        <f>IF('Unit Types - Emission Rates'!#REF!="","",'Unit Types - Emission Rates'!#REF!)</f>
        <v>#REF!</v>
      </c>
      <c r="G4203" s="261"/>
      <c r="H4203" s="262"/>
      <c r="I4203" s="259"/>
    </row>
    <row r="4204" spans="1:9" x14ac:dyDescent="0.2">
      <c r="A4204" s="265" t="s">
        <v>433</v>
      </c>
      <c r="B4204" s="269" t="e">
        <f>IF('Unit Types - Emission Rates'!#REF!=0,"",'Unit Types - Emission Rates'!#REF!)</f>
        <v>#REF!</v>
      </c>
      <c r="C4204" s="269" t="e">
        <f>IF('Unit Types - Emission Rates'!#REF!=0,"",'Unit Types - Emission Rates'!#REF!)</f>
        <v>#REF!</v>
      </c>
      <c r="D4204" s="269" t="e">
        <f>IF('Unit Types - Emission Rates'!#REF!=0,"",'Unit Types - Emission Rates'!#REF!)</f>
        <v>#REF!</v>
      </c>
      <c r="E4204" s="269" t="e">
        <f>IF('Unit Types - Emission Rates'!#REF!="","",'Unit Types - Emission Rates'!#REF!)</f>
        <v>#REF!</v>
      </c>
      <c r="F4204" s="269" t="e">
        <f>IF('Unit Types - Emission Rates'!#REF!="","",'Unit Types - Emission Rates'!#REF!)</f>
        <v>#REF!</v>
      </c>
      <c r="G4204" s="261"/>
      <c r="H4204" s="262"/>
      <c r="I4204" s="259"/>
    </row>
    <row r="4205" spans="1:9" x14ac:dyDescent="0.2">
      <c r="A4205" s="265" t="s">
        <v>433</v>
      </c>
      <c r="B4205" s="269" t="e">
        <f>IF('Unit Types - Emission Rates'!#REF!=0,"",'Unit Types - Emission Rates'!#REF!)</f>
        <v>#REF!</v>
      </c>
      <c r="C4205" s="269" t="e">
        <f>IF('Unit Types - Emission Rates'!#REF!=0,"",'Unit Types - Emission Rates'!#REF!)</f>
        <v>#REF!</v>
      </c>
      <c r="D4205" s="269" t="e">
        <f>IF('Unit Types - Emission Rates'!#REF!=0,"",'Unit Types - Emission Rates'!#REF!)</f>
        <v>#REF!</v>
      </c>
      <c r="E4205" s="269" t="e">
        <f>IF('Unit Types - Emission Rates'!#REF!="","",'Unit Types - Emission Rates'!#REF!)</f>
        <v>#REF!</v>
      </c>
      <c r="F4205" s="269" t="e">
        <f>IF('Unit Types - Emission Rates'!#REF!="","",'Unit Types - Emission Rates'!#REF!)</f>
        <v>#REF!</v>
      </c>
      <c r="G4205" s="261"/>
      <c r="H4205" s="262"/>
      <c r="I4205" s="259"/>
    </row>
    <row r="4206" spans="1:9" x14ac:dyDescent="0.2">
      <c r="A4206" s="265" t="s">
        <v>433</v>
      </c>
      <c r="B4206" s="269" t="e">
        <f>IF('Unit Types - Emission Rates'!#REF!=0,"",'Unit Types - Emission Rates'!#REF!)</f>
        <v>#REF!</v>
      </c>
      <c r="C4206" s="269" t="e">
        <f>IF('Unit Types - Emission Rates'!#REF!=0,"",'Unit Types - Emission Rates'!#REF!)</f>
        <v>#REF!</v>
      </c>
      <c r="D4206" s="269" t="e">
        <f>IF('Unit Types - Emission Rates'!#REF!=0,"",'Unit Types - Emission Rates'!#REF!)</f>
        <v>#REF!</v>
      </c>
      <c r="E4206" s="269" t="e">
        <f>IF('Unit Types - Emission Rates'!#REF!="","",'Unit Types - Emission Rates'!#REF!)</f>
        <v>#REF!</v>
      </c>
      <c r="F4206" s="269" t="e">
        <f>IF('Unit Types - Emission Rates'!#REF!="","",'Unit Types - Emission Rates'!#REF!)</f>
        <v>#REF!</v>
      </c>
      <c r="G4206" s="261"/>
      <c r="H4206" s="262"/>
      <c r="I4206" s="259"/>
    </row>
    <row r="4207" spans="1:9" x14ac:dyDescent="0.2">
      <c r="A4207" s="265" t="s">
        <v>433</v>
      </c>
      <c r="B4207" s="269" t="e">
        <f>IF('Unit Types - Emission Rates'!#REF!=0,"",'Unit Types - Emission Rates'!#REF!)</f>
        <v>#REF!</v>
      </c>
      <c r="C4207" s="269" t="e">
        <f>IF('Unit Types - Emission Rates'!#REF!=0,"",'Unit Types - Emission Rates'!#REF!)</f>
        <v>#REF!</v>
      </c>
      <c r="D4207" s="269" t="e">
        <f>IF('Unit Types - Emission Rates'!#REF!=0,"",'Unit Types - Emission Rates'!#REF!)</f>
        <v>#REF!</v>
      </c>
      <c r="E4207" s="269" t="e">
        <f>IF('Unit Types - Emission Rates'!#REF!="","",'Unit Types - Emission Rates'!#REF!)</f>
        <v>#REF!</v>
      </c>
      <c r="F4207" s="269" t="e">
        <f>IF('Unit Types - Emission Rates'!#REF!="","",'Unit Types - Emission Rates'!#REF!)</f>
        <v>#REF!</v>
      </c>
      <c r="G4207" s="261"/>
      <c r="H4207" s="262"/>
      <c r="I4207" s="259"/>
    </row>
    <row r="4208" spans="1:9" x14ac:dyDescent="0.2">
      <c r="A4208" s="265" t="s">
        <v>433</v>
      </c>
      <c r="B4208" s="269" t="e">
        <f>IF('Unit Types - Emission Rates'!#REF!=0,"",'Unit Types - Emission Rates'!#REF!)</f>
        <v>#REF!</v>
      </c>
      <c r="C4208" s="269" t="e">
        <f>IF('Unit Types - Emission Rates'!#REF!=0,"",'Unit Types - Emission Rates'!#REF!)</f>
        <v>#REF!</v>
      </c>
      <c r="D4208" s="269" t="e">
        <f>IF('Unit Types - Emission Rates'!#REF!=0,"",'Unit Types - Emission Rates'!#REF!)</f>
        <v>#REF!</v>
      </c>
      <c r="E4208" s="269" t="e">
        <f>IF('Unit Types - Emission Rates'!#REF!="","",'Unit Types - Emission Rates'!#REF!)</f>
        <v>#REF!</v>
      </c>
      <c r="F4208" s="269" t="e">
        <f>IF('Unit Types - Emission Rates'!#REF!="","",'Unit Types - Emission Rates'!#REF!)</f>
        <v>#REF!</v>
      </c>
      <c r="G4208" s="261"/>
      <c r="H4208" s="262"/>
      <c r="I4208" s="259"/>
    </row>
    <row r="4209" spans="1:9" x14ac:dyDescent="0.2">
      <c r="A4209" s="265" t="s">
        <v>433</v>
      </c>
      <c r="B4209" s="269" t="e">
        <f>IF('Unit Types - Emission Rates'!#REF!=0,"",'Unit Types - Emission Rates'!#REF!)</f>
        <v>#REF!</v>
      </c>
      <c r="C4209" s="269" t="e">
        <f>IF('Unit Types - Emission Rates'!#REF!=0,"",'Unit Types - Emission Rates'!#REF!)</f>
        <v>#REF!</v>
      </c>
      <c r="D4209" s="269" t="e">
        <f>IF('Unit Types - Emission Rates'!#REF!=0,"",'Unit Types - Emission Rates'!#REF!)</f>
        <v>#REF!</v>
      </c>
      <c r="E4209" s="269" t="e">
        <f>IF('Unit Types - Emission Rates'!#REF!="","",'Unit Types - Emission Rates'!#REF!)</f>
        <v>#REF!</v>
      </c>
      <c r="F4209" s="269" t="e">
        <f>IF('Unit Types - Emission Rates'!#REF!="","",'Unit Types - Emission Rates'!#REF!)</f>
        <v>#REF!</v>
      </c>
      <c r="G4209" s="261"/>
      <c r="H4209" s="262"/>
      <c r="I4209" s="259"/>
    </row>
    <row r="4210" spans="1:9" x14ac:dyDescent="0.2">
      <c r="A4210" s="265" t="s">
        <v>433</v>
      </c>
      <c r="B4210" s="269" t="e">
        <f>IF('Unit Types - Emission Rates'!#REF!=0,"",'Unit Types - Emission Rates'!#REF!)</f>
        <v>#REF!</v>
      </c>
      <c r="C4210" s="269" t="e">
        <f>IF('Unit Types - Emission Rates'!#REF!=0,"",'Unit Types - Emission Rates'!#REF!)</f>
        <v>#REF!</v>
      </c>
      <c r="D4210" s="269" t="e">
        <f>IF('Unit Types - Emission Rates'!#REF!=0,"",'Unit Types - Emission Rates'!#REF!)</f>
        <v>#REF!</v>
      </c>
      <c r="E4210" s="269" t="e">
        <f>IF('Unit Types - Emission Rates'!#REF!="","",'Unit Types - Emission Rates'!#REF!)</f>
        <v>#REF!</v>
      </c>
      <c r="F4210" s="269" t="e">
        <f>IF('Unit Types - Emission Rates'!#REF!="","",'Unit Types - Emission Rates'!#REF!)</f>
        <v>#REF!</v>
      </c>
      <c r="G4210" s="261"/>
      <c r="H4210" s="262"/>
      <c r="I4210" s="259"/>
    </row>
    <row r="4211" spans="1:9" x14ac:dyDescent="0.2">
      <c r="A4211" s="265" t="s">
        <v>433</v>
      </c>
      <c r="B4211" s="269" t="e">
        <f>IF('Unit Types - Emission Rates'!#REF!=0,"",'Unit Types - Emission Rates'!#REF!)</f>
        <v>#REF!</v>
      </c>
      <c r="C4211" s="269" t="e">
        <f>IF('Unit Types - Emission Rates'!#REF!=0,"",'Unit Types - Emission Rates'!#REF!)</f>
        <v>#REF!</v>
      </c>
      <c r="D4211" s="269" t="e">
        <f>IF('Unit Types - Emission Rates'!#REF!=0,"",'Unit Types - Emission Rates'!#REF!)</f>
        <v>#REF!</v>
      </c>
      <c r="E4211" s="269" t="e">
        <f>IF('Unit Types - Emission Rates'!#REF!="","",'Unit Types - Emission Rates'!#REF!)</f>
        <v>#REF!</v>
      </c>
      <c r="F4211" s="269" t="e">
        <f>IF('Unit Types - Emission Rates'!#REF!="","",'Unit Types - Emission Rates'!#REF!)</f>
        <v>#REF!</v>
      </c>
      <c r="G4211" s="261"/>
      <c r="H4211" s="262"/>
      <c r="I4211" s="259"/>
    </row>
    <row r="4212" spans="1:9" x14ac:dyDescent="0.2">
      <c r="A4212" s="265" t="s">
        <v>433</v>
      </c>
      <c r="B4212" s="269" t="e">
        <f>IF('Unit Types - Emission Rates'!#REF!=0,"",'Unit Types - Emission Rates'!#REF!)</f>
        <v>#REF!</v>
      </c>
      <c r="C4212" s="269" t="e">
        <f>IF('Unit Types - Emission Rates'!#REF!=0,"",'Unit Types - Emission Rates'!#REF!)</f>
        <v>#REF!</v>
      </c>
      <c r="D4212" s="269" t="e">
        <f>IF('Unit Types - Emission Rates'!#REF!=0,"",'Unit Types - Emission Rates'!#REF!)</f>
        <v>#REF!</v>
      </c>
      <c r="E4212" s="269" t="e">
        <f>IF('Unit Types - Emission Rates'!#REF!="","",'Unit Types - Emission Rates'!#REF!)</f>
        <v>#REF!</v>
      </c>
      <c r="F4212" s="269" t="e">
        <f>IF('Unit Types - Emission Rates'!#REF!="","",'Unit Types - Emission Rates'!#REF!)</f>
        <v>#REF!</v>
      </c>
      <c r="G4212" s="261"/>
      <c r="H4212" s="262"/>
      <c r="I4212" s="259"/>
    </row>
    <row r="4213" spans="1:9" x14ac:dyDescent="0.2">
      <c r="A4213" s="265" t="s">
        <v>433</v>
      </c>
      <c r="B4213" s="269" t="e">
        <f>IF('Unit Types - Emission Rates'!#REF!=0,"",'Unit Types - Emission Rates'!#REF!)</f>
        <v>#REF!</v>
      </c>
      <c r="C4213" s="269" t="e">
        <f>IF('Unit Types - Emission Rates'!#REF!=0,"",'Unit Types - Emission Rates'!#REF!)</f>
        <v>#REF!</v>
      </c>
      <c r="D4213" s="269" t="e">
        <f>IF('Unit Types - Emission Rates'!#REF!=0,"",'Unit Types - Emission Rates'!#REF!)</f>
        <v>#REF!</v>
      </c>
      <c r="E4213" s="269" t="e">
        <f>IF('Unit Types - Emission Rates'!#REF!="","",'Unit Types - Emission Rates'!#REF!)</f>
        <v>#REF!</v>
      </c>
      <c r="F4213" s="269" t="e">
        <f>IF('Unit Types - Emission Rates'!#REF!="","",'Unit Types - Emission Rates'!#REF!)</f>
        <v>#REF!</v>
      </c>
      <c r="G4213" s="261"/>
      <c r="H4213" s="262"/>
      <c r="I4213" s="259"/>
    </row>
    <row r="4214" spans="1:9" x14ac:dyDescent="0.2">
      <c r="A4214" s="265" t="s">
        <v>433</v>
      </c>
      <c r="B4214" s="269" t="e">
        <f>IF('Unit Types - Emission Rates'!#REF!=0,"",'Unit Types - Emission Rates'!#REF!)</f>
        <v>#REF!</v>
      </c>
      <c r="C4214" s="269" t="e">
        <f>IF('Unit Types - Emission Rates'!#REF!=0,"",'Unit Types - Emission Rates'!#REF!)</f>
        <v>#REF!</v>
      </c>
      <c r="D4214" s="269" t="e">
        <f>IF('Unit Types - Emission Rates'!#REF!=0,"",'Unit Types - Emission Rates'!#REF!)</f>
        <v>#REF!</v>
      </c>
      <c r="E4214" s="269" t="e">
        <f>IF('Unit Types - Emission Rates'!#REF!="","",'Unit Types - Emission Rates'!#REF!)</f>
        <v>#REF!</v>
      </c>
      <c r="F4214" s="269" t="e">
        <f>IF('Unit Types - Emission Rates'!#REF!="","",'Unit Types - Emission Rates'!#REF!)</f>
        <v>#REF!</v>
      </c>
      <c r="G4214" s="261"/>
      <c r="H4214" s="262"/>
      <c r="I4214" s="259"/>
    </row>
    <row r="4215" spans="1:9" x14ac:dyDescent="0.2">
      <c r="A4215" s="265" t="s">
        <v>433</v>
      </c>
      <c r="B4215" s="269" t="e">
        <f>IF('Unit Types - Emission Rates'!#REF!=0,"",'Unit Types - Emission Rates'!#REF!)</f>
        <v>#REF!</v>
      </c>
      <c r="C4215" s="269" t="e">
        <f>IF('Unit Types - Emission Rates'!#REF!=0,"",'Unit Types - Emission Rates'!#REF!)</f>
        <v>#REF!</v>
      </c>
      <c r="D4215" s="269" t="e">
        <f>IF('Unit Types - Emission Rates'!#REF!=0,"",'Unit Types - Emission Rates'!#REF!)</f>
        <v>#REF!</v>
      </c>
      <c r="E4215" s="269" t="e">
        <f>IF('Unit Types - Emission Rates'!#REF!="","",'Unit Types - Emission Rates'!#REF!)</f>
        <v>#REF!</v>
      </c>
      <c r="F4215" s="269" t="e">
        <f>IF('Unit Types - Emission Rates'!#REF!="","",'Unit Types - Emission Rates'!#REF!)</f>
        <v>#REF!</v>
      </c>
      <c r="G4215" s="261"/>
      <c r="H4215" s="262"/>
      <c r="I4215" s="259"/>
    </row>
    <row r="4216" spans="1:9" x14ac:dyDescent="0.2">
      <c r="A4216" s="265" t="s">
        <v>433</v>
      </c>
      <c r="B4216" s="269" t="e">
        <f>IF('Unit Types - Emission Rates'!#REF!=0,"",'Unit Types - Emission Rates'!#REF!)</f>
        <v>#REF!</v>
      </c>
      <c r="C4216" s="269" t="e">
        <f>IF('Unit Types - Emission Rates'!#REF!=0,"",'Unit Types - Emission Rates'!#REF!)</f>
        <v>#REF!</v>
      </c>
      <c r="D4216" s="269" t="e">
        <f>IF('Unit Types - Emission Rates'!#REF!=0,"",'Unit Types - Emission Rates'!#REF!)</f>
        <v>#REF!</v>
      </c>
      <c r="E4216" s="269" t="e">
        <f>IF('Unit Types - Emission Rates'!#REF!="","",'Unit Types - Emission Rates'!#REF!)</f>
        <v>#REF!</v>
      </c>
      <c r="F4216" s="269" t="e">
        <f>IF('Unit Types - Emission Rates'!#REF!="","",'Unit Types - Emission Rates'!#REF!)</f>
        <v>#REF!</v>
      </c>
      <c r="G4216" s="261"/>
      <c r="H4216" s="262"/>
      <c r="I4216" s="259"/>
    </row>
    <row r="4217" spans="1:9" x14ac:dyDescent="0.2">
      <c r="A4217" s="265" t="s">
        <v>433</v>
      </c>
      <c r="B4217" s="269" t="e">
        <f>IF('Unit Types - Emission Rates'!#REF!=0,"",'Unit Types - Emission Rates'!#REF!)</f>
        <v>#REF!</v>
      </c>
      <c r="C4217" s="269" t="e">
        <f>IF('Unit Types - Emission Rates'!#REF!=0,"",'Unit Types - Emission Rates'!#REF!)</f>
        <v>#REF!</v>
      </c>
      <c r="D4217" s="269" t="e">
        <f>IF('Unit Types - Emission Rates'!#REF!=0,"",'Unit Types - Emission Rates'!#REF!)</f>
        <v>#REF!</v>
      </c>
      <c r="E4217" s="269" t="e">
        <f>IF('Unit Types - Emission Rates'!#REF!="","",'Unit Types - Emission Rates'!#REF!)</f>
        <v>#REF!</v>
      </c>
      <c r="F4217" s="269" t="e">
        <f>IF('Unit Types - Emission Rates'!#REF!="","",'Unit Types - Emission Rates'!#REF!)</f>
        <v>#REF!</v>
      </c>
      <c r="G4217" s="261"/>
      <c r="H4217" s="262"/>
      <c r="I4217" s="259"/>
    </row>
    <row r="4218" spans="1:9" x14ac:dyDescent="0.2">
      <c r="A4218" s="265" t="s">
        <v>433</v>
      </c>
      <c r="B4218" s="269" t="e">
        <f>IF('Unit Types - Emission Rates'!#REF!=0,"",'Unit Types - Emission Rates'!#REF!)</f>
        <v>#REF!</v>
      </c>
      <c r="C4218" s="269" t="e">
        <f>IF('Unit Types - Emission Rates'!#REF!=0,"",'Unit Types - Emission Rates'!#REF!)</f>
        <v>#REF!</v>
      </c>
      <c r="D4218" s="269" t="e">
        <f>IF('Unit Types - Emission Rates'!#REF!=0,"",'Unit Types - Emission Rates'!#REF!)</f>
        <v>#REF!</v>
      </c>
      <c r="E4218" s="269" t="e">
        <f>IF('Unit Types - Emission Rates'!#REF!="","",'Unit Types - Emission Rates'!#REF!)</f>
        <v>#REF!</v>
      </c>
      <c r="F4218" s="269" t="e">
        <f>IF('Unit Types - Emission Rates'!#REF!="","",'Unit Types - Emission Rates'!#REF!)</f>
        <v>#REF!</v>
      </c>
      <c r="G4218" s="261"/>
      <c r="H4218" s="262"/>
      <c r="I4218" s="259"/>
    </row>
    <row r="4219" spans="1:9" x14ac:dyDescent="0.2">
      <c r="A4219" s="265" t="s">
        <v>433</v>
      </c>
      <c r="B4219" s="269" t="e">
        <f>IF('Unit Types - Emission Rates'!#REF!=0,"",'Unit Types - Emission Rates'!#REF!)</f>
        <v>#REF!</v>
      </c>
      <c r="C4219" s="269" t="e">
        <f>IF('Unit Types - Emission Rates'!#REF!=0,"",'Unit Types - Emission Rates'!#REF!)</f>
        <v>#REF!</v>
      </c>
      <c r="D4219" s="269" t="e">
        <f>IF('Unit Types - Emission Rates'!#REF!=0,"",'Unit Types - Emission Rates'!#REF!)</f>
        <v>#REF!</v>
      </c>
      <c r="E4219" s="269" t="e">
        <f>IF('Unit Types - Emission Rates'!#REF!="","",'Unit Types - Emission Rates'!#REF!)</f>
        <v>#REF!</v>
      </c>
      <c r="F4219" s="269" t="e">
        <f>IF('Unit Types - Emission Rates'!#REF!="","",'Unit Types - Emission Rates'!#REF!)</f>
        <v>#REF!</v>
      </c>
      <c r="G4219" s="261"/>
      <c r="H4219" s="262"/>
      <c r="I4219" s="259"/>
    </row>
    <row r="4220" spans="1:9" x14ac:dyDescent="0.2">
      <c r="A4220" s="265" t="s">
        <v>433</v>
      </c>
      <c r="B4220" s="269" t="e">
        <f>IF('Unit Types - Emission Rates'!#REF!=0,"",'Unit Types - Emission Rates'!#REF!)</f>
        <v>#REF!</v>
      </c>
      <c r="C4220" s="269" t="e">
        <f>IF('Unit Types - Emission Rates'!#REF!=0,"",'Unit Types - Emission Rates'!#REF!)</f>
        <v>#REF!</v>
      </c>
      <c r="D4220" s="269" t="e">
        <f>IF('Unit Types - Emission Rates'!#REF!=0,"",'Unit Types - Emission Rates'!#REF!)</f>
        <v>#REF!</v>
      </c>
      <c r="E4220" s="269" t="e">
        <f>IF('Unit Types - Emission Rates'!#REF!="","",'Unit Types - Emission Rates'!#REF!)</f>
        <v>#REF!</v>
      </c>
      <c r="F4220" s="269" t="e">
        <f>IF('Unit Types - Emission Rates'!#REF!="","",'Unit Types - Emission Rates'!#REF!)</f>
        <v>#REF!</v>
      </c>
      <c r="G4220" s="261"/>
      <c r="H4220" s="262"/>
      <c r="I4220" s="259"/>
    </row>
    <row r="4221" spans="1:9" x14ac:dyDescent="0.2">
      <c r="A4221" s="265" t="s">
        <v>433</v>
      </c>
      <c r="B4221" s="269" t="e">
        <f>IF('Unit Types - Emission Rates'!#REF!=0,"",'Unit Types - Emission Rates'!#REF!)</f>
        <v>#REF!</v>
      </c>
      <c r="C4221" s="269" t="e">
        <f>IF('Unit Types - Emission Rates'!#REF!=0,"",'Unit Types - Emission Rates'!#REF!)</f>
        <v>#REF!</v>
      </c>
      <c r="D4221" s="269" t="e">
        <f>IF('Unit Types - Emission Rates'!#REF!=0,"",'Unit Types - Emission Rates'!#REF!)</f>
        <v>#REF!</v>
      </c>
      <c r="E4221" s="269" t="e">
        <f>IF('Unit Types - Emission Rates'!#REF!="","",'Unit Types - Emission Rates'!#REF!)</f>
        <v>#REF!</v>
      </c>
      <c r="F4221" s="269" t="e">
        <f>IF('Unit Types - Emission Rates'!#REF!="","",'Unit Types - Emission Rates'!#REF!)</f>
        <v>#REF!</v>
      </c>
      <c r="G4221" s="261"/>
      <c r="H4221" s="262"/>
      <c r="I4221" s="259"/>
    </row>
    <row r="4222" spans="1:9" x14ac:dyDescent="0.2">
      <c r="A4222" s="265" t="s">
        <v>433</v>
      </c>
      <c r="B4222" s="269" t="e">
        <f>IF('Unit Types - Emission Rates'!#REF!=0,"",'Unit Types - Emission Rates'!#REF!)</f>
        <v>#REF!</v>
      </c>
      <c r="C4222" s="269" t="e">
        <f>IF('Unit Types - Emission Rates'!#REF!=0,"",'Unit Types - Emission Rates'!#REF!)</f>
        <v>#REF!</v>
      </c>
      <c r="D4222" s="269" t="e">
        <f>IF('Unit Types - Emission Rates'!#REF!=0,"",'Unit Types - Emission Rates'!#REF!)</f>
        <v>#REF!</v>
      </c>
      <c r="E4222" s="269" t="e">
        <f>IF('Unit Types - Emission Rates'!#REF!="","",'Unit Types - Emission Rates'!#REF!)</f>
        <v>#REF!</v>
      </c>
      <c r="F4222" s="269" t="e">
        <f>IF('Unit Types - Emission Rates'!#REF!="","",'Unit Types - Emission Rates'!#REF!)</f>
        <v>#REF!</v>
      </c>
      <c r="G4222" s="261"/>
      <c r="H4222" s="262"/>
      <c r="I4222" s="259"/>
    </row>
    <row r="4223" spans="1:9" x14ac:dyDescent="0.2">
      <c r="A4223" s="265" t="s">
        <v>433</v>
      </c>
      <c r="B4223" s="269" t="e">
        <f>IF('Unit Types - Emission Rates'!#REF!=0,"",'Unit Types - Emission Rates'!#REF!)</f>
        <v>#REF!</v>
      </c>
      <c r="C4223" s="269" t="e">
        <f>IF('Unit Types - Emission Rates'!#REF!=0,"",'Unit Types - Emission Rates'!#REF!)</f>
        <v>#REF!</v>
      </c>
      <c r="D4223" s="269" t="e">
        <f>IF('Unit Types - Emission Rates'!#REF!=0,"",'Unit Types - Emission Rates'!#REF!)</f>
        <v>#REF!</v>
      </c>
      <c r="E4223" s="269" t="e">
        <f>IF('Unit Types - Emission Rates'!#REF!="","",'Unit Types - Emission Rates'!#REF!)</f>
        <v>#REF!</v>
      </c>
      <c r="F4223" s="269" t="e">
        <f>IF('Unit Types - Emission Rates'!#REF!="","",'Unit Types - Emission Rates'!#REF!)</f>
        <v>#REF!</v>
      </c>
      <c r="G4223" s="261"/>
      <c r="H4223" s="262"/>
      <c r="I4223" s="259"/>
    </row>
    <row r="4224" spans="1:9" x14ac:dyDescent="0.2">
      <c r="A4224" s="265" t="s">
        <v>433</v>
      </c>
      <c r="B4224" s="269" t="e">
        <f>IF('Unit Types - Emission Rates'!#REF!=0,"",'Unit Types - Emission Rates'!#REF!)</f>
        <v>#REF!</v>
      </c>
      <c r="C4224" s="269" t="e">
        <f>IF('Unit Types - Emission Rates'!#REF!=0,"",'Unit Types - Emission Rates'!#REF!)</f>
        <v>#REF!</v>
      </c>
      <c r="D4224" s="269" t="e">
        <f>IF('Unit Types - Emission Rates'!#REF!=0,"",'Unit Types - Emission Rates'!#REF!)</f>
        <v>#REF!</v>
      </c>
      <c r="E4224" s="269" t="e">
        <f>IF('Unit Types - Emission Rates'!#REF!="","",'Unit Types - Emission Rates'!#REF!)</f>
        <v>#REF!</v>
      </c>
      <c r="F4224" s="269" t="e">
        <f>IF('Unit Types - Emission Rates'!#REF!="","",'Unit Types - Emission Rates'!#REF!)</f>
        <v>#REF!</v>
      </c>
      <c r="G4224" s="261"/>
      <c r="H4224" s="262"/>
      <c r="I4224" s="259"/>
    </row>
    <row r="4225" spans="1:9" x14ac:dyDescent="0.2">
      <c r="A4225" s="265" t="s">
        <v>433</v>
      </c>
      <c r="B4225" s="269" t="e">
        <f>IF('Unit Types - Emission Rates'!#REF!=0,"",'Unit Types - Emission Rates'!#REF!)</f>
        <v>#REF!</v>
      </c>
      <c r="C4225" s="269" t="e">
        <f>IF('Unit Types - Emission Rates'!#REF!=0,"",'Unit Types - Emission Rates'!#REF!)</f>
        <v>#REF!</v>
      </c>
      <c r="D4225" s="269" t="e">
        <f>IF('Unit Types - Emission Rates'!#REF!=0,"",'Unit Types - Emission Rates'!#REF!)</f>
        <v>#REF!</v>
      </c>
      <c r="E4225" s="269" t="e">
        <f>IF('Unit Types - Emission Rates'!#REF!="","",'Unit Types - Emission Rates'!#REF!)</f>
        <v>#REF!</v>
      </c>
      <c r="F4225" s="269" t="e">
        <f>IF('Unit Types - Emission Rates'!#REF!="","",'Unit Types - Emission Rates'!#REF!)</f>
        <v>#REF!</v>
      </c>
      <c r="G4225" s="261"/>
      <c r="H4225" s="262"/>
      <c r="I4225" s="259"/>
    </row>
    <row r="4226" spans="1:9" x14ac:dyDescent="0.2">
      <c r="A4226" s="265" t="s">
        <v>433</v>
      </c>
      <c r="B4226" s="269" t="e">
        <f>IF('Unit Types - Emission Rates'!#REF!=0,"",'Unit Types - Emission Rates'!#REF!)</f>
        <v>#REF!</v>
      </c>
      <c r="C4226" s="269" t="e">
        <f>IF('Unit Types - Emission Rates'!#REF!=0,"",'Unit Types - Emission Rates'!#REF!)</f>
        <v>#REF!</v>
      </c>
      <c r="D4226" s="269" t="e">
        <f>IF('Unit Types - Emission Rates'!#REF!=0,"",'Unit Types - Emission Rates'!#REF!)</f>
        <v>#REF!</v>
      </c>
      <c r="E4226" s="269" t="e">
        <f>IF('Unit Types - Emission Rates'!#REF!="","",'Unit Types - Emission Rates'!#REF!)</f>
        <v>#REF!</v>
      </c>
      <c r="F4226" s="269" t="e">
        <f>IF('Unit Types - Emission Rates'!#REF!="","",'Unit Types - Emission Rates'!#REF!)</f>
        <v>#REF!</v>
      </c>
      <c r="G4226" s="261"/>
      <c r="H4226" s="262"/>
      <c r="I4226" s="259"/>
    </row>
    <row r="4227" spans="1:9" x14ac:dyDescent="0.2">
      <c r="A4227" s="265" t="s">
        <v>433</v>
      </c>
      <c r="B4227" s="269" t="e">
        <f>IF('Unit Types - Emission Rates'!#REF!=0,"",'Unit Types - Emission Rates'!#REF!)</f>
        <v>#REF!</v>
      </c>
      <c r="C4227" s="269" t="e">
        <f>IF('Unit Types - Emission Rates'!#REF!=0,"",'Unit Types - Emission Rates'!#REF!)</f>
        <v>#REF!</v>
      </c>
      <c r="D4227" s="269" t="e">
        <f>IF('Unit Types - Emission Rates'!#REF!=0,"",'Unit Types - Emission Rates'!#REF!)</f>
        <v>#REF!</v>
      </c>
      <c r="E4227" s="269" t="e">
        <f>IF('Unit Types - Emission Rates'!#REF!="","",'Unit Types - Emission Rates'!#REF!)</f>
        <v>#REF!</v>
      </c>
      <c r="F4227" s="269" t="e">
        <f>IF('Unit Types - Emission Rates'!#REF!="","",'Unit Types - Emission Rates'!#REF!)</f>
        <v>#REF!</v>
      </c>
      <c r="G4227" s="261"/>
      <c r="H4227" s="262"/>
      <c r="I4227" s="259"/>
    </row>
    <row r="4228" spans="1:9" x14ac:dyDescent="0.2">
      <c r="A4228" s="265" t="s">
        <v>433</v>
      </c>
      <c r="B4228" s="269" t="e">
        <f>IF('Unit Types - Emission Rates'!#REF!=0,"",'Unit Types - Emission Rates'!#REF!)</f>
        <v>#REF!</v>
      </c>
      <c r="C4228" s="269" t="e">
        <f>IF('Unit Types - Emission Rates'!#REF!=0,"",'Unit Types - Emission Rates'!#REF!)</f>
        <v>#REF!</v>
      </c>
      <c r="D4228" s="269" t="e">
        <f>IF('Unit Types - Emission Rates'!#REF!=0,"",'Unit Types - Emission Rates'!#REF!)</f>
        <v>#REF!</v>
      </c>
      <c r="E4228" s="269" t="e">
        <f>IF('Unit Types - Emission Rates'!#REF!="","",'Unit Types - Emission Rates'!#REF!)</f>
        <v>#REF!</v>
      </c>
      <c r="F4228" s="269" t="e">
        <f>IF('Unit Types - Emission Rates'!#REF!="","",'Unit Types - Emission Rates'!#REF!)</f>
        <v>#REF!</v>
      </c>
      <c r="G4228" s="261"/>
      <c r="H4228" s="262"/>
      <c r="I4228" s="259"/>
    </row>
    <row r="4229" spans="1:9" x14ac:dyDescent="0.2">
      <c r="A4229" s="265" t="s">
        <v>433</v>
      </c>
      <c r="B4229" s="269" t="e">
        <f>IF('Unit Types - Emission Rates'!#REF!=0,"",'Unit Types - Emission Rates'!#REF!)</f>
        <v>#REF!</v>
      </c>
      <c r="C4229" s="269" t="e">
        <f>IF('Unit Types - Emission Rates'!#REF!=0,"",'Unit Types - Emission Rates'!#REF!)</f>
        <v>#REF!</v>
      </c>
      <c r="D4229" s="269" t="e">
        <f>IF('Unit Types - Emission Rates'!#REF!=0,"",'Unit Types - Emission Rates'!#REF!)</f>
        <v>#REF!</v>
      </c>
      <c r="E4229" s="269" t="e">
        <f>IF('Unit Types - Emission Rates'!#REF!="","",'Unit Types - Emission Rates'!#REF!)</f>
        <v>#REF!</v>
      </c>
      <c r="F4229" s="269" t="e">
        <f>IF('Unit Types - Emission Rates'!#REF!="","",'Unit Types - Emission Rates'!#REF!)</f>
        <v>#REF!</v>
      </c>
      <c r="G4229" s="261"/>
      <c r="H4229" s="262"/>
      <c r="I4229" s="259"/>
    </row>
    <row r="4230" spans="1:9" x14ac:dyDescent="0.2">
      <c r="A4230" s="265" t="s">
        <v>433</v>
      </c>
      <c r="B4230" s="269" t="e">
        <f>IF('Unit Types - Emission Rates'!#REF!=0,"",'Unit Types - Emission Rates'!#REF!)</f>
        <v>#REF!</v>
      </c>
      <c r="C4230" s="269" t="e">
        <f>IF('Unit Types - Emission Rates'!#REF!=0,"",'Unit Types - Emission Rates'!#REF!)</f>
        <v>#REF!</v>
      </c>
      <c r="D4230" s="269" t="e">
        <f>IF('Unit Types - Emission Rates'!#REF!=0,"",'Unit Types - Emission Rates'!#REF!)</f>
        <v>#REF!</v>
      </c>
      <c r="E4230" s="269" t="e">
        <f>IF('Unit Types - Emission Rates'!#REF!="","",'Unit Types - Emission Rates'!#REF!)</f>
        <v>#REF!</v>
      </c>
      <c r="F4230" s="269" t="e">
        <f>IF('Unit Types - Emission Rates'!#REF!="","",'Unit Types - Emission Rates'!#REF!)</f>
        <v>#REF!</v>
      </c>
      <c r="G4230" s="261"/>
      <c r="H4230" s="262"/>
      <c r="I4230" s="259"/>
    </row>
    <row r="4231" spans="1:9" x14ac:dyDescent="0.2">
      <c r="A4231" s="265" t="s">
        <v>433</v>
      </c>
      <c r="B4231" s="269" t="e">
        <f>IF('Unit Types - Emission Rates'!#REF!=0,"",'Unit Types - Emission Rates'!#REF!)</f>
        <v>#REF!</v>
      </c>
      <c r="C4231" s="269" t="e">
        <f>IF('Unit Types - Emission Rates'!#REF!=0,"",'Unit Types - Emission Rates'!#REF!)</f>
        <v>#REF!</v>
      </c>
      <c r="D4231" s="269" t="e">
        <f>IF('Unit Types - Emission Rates'!#REF!=0,"",'Unit Types - Emission Rates'!#REF!)</f>
        <v>#REF!</v>
      </c>
      <c r="E4231" s="269" t="e">
        <f>IF('Unit Types - Emission Rates'!#REF!="","",'Unit Types - Emission Rates'!#REF!)</f>
        <v>#REF!</v>
      </c>
      <c r="F4231" s="269" t="e">
        <f>IF('Unit Types - Emission Rates'!#REF!="","",'Unit Types - Emission Rates'!#REF!)</f>
        <v>#REF!</v>
      </c>
      <c r="G4231" s="261"/>
      <c r="H4231" s="262"/>
      <c r="I4231" s="259"/>
    </row>
    <row r="4232" spans="1:9" x14ac:dyDescent="0.2">
      <c r="A4232" s="265" t="s">
        <v>433</v>
      </c>
      <c r="B4232" s="269" t="e">
        <f>IF('Unit Types - Emission Rates'!#REF!=0,"",'Unit Types - Emission Rates'!#REF!)</f>
        <v>#REF!</v>
      </c>
      <c r="C4232" s="269" t="e">
        <f>IF('Unit Types - Emission Rates'!#REF!=0,"",'Unit Types - Emission Rates'!#REF!)</f>
        <v>#REF!</v>
      </c>
      <c r="D4232" s="269" t="e">
        <f>IF('Unit Types - Emission Rates'!#REF!=0,"",'Unit Types - Emission Rates'!#REF!)</f>
        <v>#REF!</v>
      </c>
      <c r="E4232" s="269" t="e">
        <f>IF('Unit Types - Emission Rates'!#REF!="","",'Unit Types - Emission Rates'!#REF!)</f>
        <v>#REF!</v>
      </c>
      <c r="F4232" s="269" t="e">
        <f>IF('Unit Types - Emission Rates'!#REF!="","",'Unit Types - Emission Rates'!#REF!)</f>
        <v>#REF!</v>
      </c>
      <c r="G4232" s="261"/>
      <c r="H4232" s="262"/>
      <c r="I4232" s="259"/>
    </row>
    <row r="4233" spans="1:9" x14ac:dyDescent="0.2">
      <c r="A4233" s="265" t="s">
        <v>433</v>
      </c>
      <c r="B4233" s="269" t="e">
        <f>IF('Unit Types - Emission Rates'!#REF!=0,"",'Unit Types - Emission Rates'!#REF!)</f>
        <v>#REF!</v>
      </c>
      <c r="C4233" s="269" t="e">
        <f>IF('Unit Types - Emission Rates'!#REF!=0,"",'Unit Types - Emission Rates'!#REF!)</f>
        <v>#REF!</v>
      </c>
      <c r="D4233" s="269" t="e">
        <f>IF('Unit Types - Emission Rates'!#REF!=0,"",'Unit Types - Emission Rates'!#REF!)</f>
        <v>#REF!</v>
      </c>
      <c r="E4233" s="269" t="e">
        <f>IF('Unit Types - Emission Rates'!#REF!="","",'Unit Types - Emission Rates'!#REF!)</f>
        <v>#REF!</v>
      </c>
      <c r="F4233" s="269" t="e">
        <f>IF('Unit Types - Emission Rates'!#REF!="","",'Unit Types - Emission Rates'!#REF!)</f>
        <v>#REF!</v>
      </c>
      <c r="G4233" s="261"/>
      <c r="H4233" s="262"/>
      <c r="I4233" s="259"/>
    </row>
    <row r="4234" spans="1:9" x14ac:dyDescent="0.2">
      <c r="A4234" s="265" t="s">
        <v>433</v>
      </c>
      <c r="B4234" s="269" t="e">
        <f>IF('Unit Types - Emission Rates'!#REF!=0,"",'Unit Types - Emission Rates'!#REF!)</f>
        <v>#REF!</v>
      </c>
      <c r="C4234" s="269" t="e">
        <f>IF('Unit Types - Emission Rates'!#REF!=0,"",'Unit Types - Emission Rates'!#REF!)</f>
        <v>#REF!</v>
      </c>
      <c r="D4234" s="269" t="e">
        <f>IF('Unit Types - Emission Rates'!#REF!=0,"",'Unit Types - Emission Rates'!#REF!)</f>
        <v>#REF!</v>
      </c>
      <c r="E4234" s="269" t="e">
        <f>IF('Unit Types - Emission Rates'!#REF!="","",'Unit Types - Emission Rates'!#REF!)</f>
        <v>#REF!</v>
      </c>
      <c r="F4234" s="269" t="e">
        <f>IF('Unit Types - Emission Rates'!#REF!="","",'Unit Types - Emission Rates'!#REF!)</f>
        <v>#REF!</v>
      </c>
      <c r="G4234" s="261"/>
      <c r="H4234" s="262"/>
      <c r="I4234" s="259"/>
    </row>
    <row r="4235" spans="1:9" x14ac:dyDescent="0.2">
      <c r="A4235" s="265" t="s">
        <v>433</v>
      </c>
      <c r="B4235" s="269" t="e">
        <f>IF('Unit Types - Emission Rates'!#REF!=0,"",'Unit Types - Emission Rates'!#REF!)</f>
        <v>#REF!</v>
      </c>
      <c r="C4235" s="269" t="e">
        <f>IF('Unit Types - Emission Rates'!#REF!=0,"",'Unit Types - Emission Rates'!#REF!)</f>
        <v>#REF!</v>
      </c>
      <c r="D4235" s="269" t="e">
        <f>IF('Unit Types - Emission Rates'!#REF!=0,"",'Unit Types - Emission Rates'!#REF!)</f>
        <v>#REF!</v>
      </c>
      <c r="E4235" s="269" t="e">
        <f>IF('Unit Types - Emission Rates'!#REF!="","",'Unit Types - Emission Rates'!#REF!)</f>
        <v>#REF!</v>
      </c>
      <c r="F4235" s="269" t="e">
        <f>IF('Unit Types - Emission Rates'!#REF!="","",'Unit Types - Emission Rates'!#REF!)</f>
        <v>#REF!</v>
      </c>
      <c r="G4235" s="261"/>
      <c r="H4235" s="262"/>
      <c r="I4235" s="259"/>
    </row>
    <row r="4236" spans="1:9" x14ac:dyDescent="0.2">
      <c r="A4236" s="265" t="s">
        <v>433</v>
      </c>
      <c r="B4236" s="269" t="e">
        <f>IF('Unit Types - Emission Rates'!#REF!=0,"",'Unit Types - Emission Rates'!#REF!)</f>
        <v>#REF!</v>
      </c>
      <c r="C4236" s="269" t="e">
        <f>IF('Unit Types - Emission Rates'!#REF!=0,"",'Unit Types - Emission Rates'!#REF!)</f>
        <v>#REF!</v>
      </c>
      <c r="D4236" s="269" t="e">
        <f>IF('Unit Types - Emission Rates'!#REF!=0,"",'Unit Types - Emission Rates'!#REF!)</f>
        <v>#REF!</v>
      </c>
      <c r="E4236" s="269" t="e">
        <f>IF('Unit Types - Emission Rates'!#REF!="","",'Unit Types - Emission Rates'!#REF!)</f>
        <v>#REF!</v>
      </c>
      <c r="F4236" s="269" t="e">
        <f>IF('Unit Types - Emission Rates'!#REF!="","",'Unit Types - Emission Rates'!#REF!)</f>
        <v>#REF!</v>
      </c>
      <c r="G4236" s="261"/>
      <c r="H4236" s="262"/>
      <c r="I4236" s="259"/>
    </row>
    <row r="4237" spans="1:9" x14ac:dyDescent="0.2">
      <c r="A4237" s="265" t="s">
        <v>433</v>
      </c>
      <c r="B4237" s="269" t="e">
        <f>IF('Unit Types - Emission Rates'!#REF!=0,"",'Unit Types - Emission Rates'!#REF!)</f>
        <v>#REF!</v>
      </c>
      <c r="C4237" s="269" t="e">
        <f>IF('Unit Types - Emission Rates'!#REF!=0,"",'Unit Types - Emission Rates'!#REF!)</f>
        <v>#REF!</v>
      </c>
      <c r="D4237" s="269" t="e">
        <f>IF('Unit Types - Emission Rates'!#REF!=0,"",'Unit Types - Emission Rates'!#REF!)</f>
        <v>#REF!</v>
      </c>
      <c r="E4237" s="269" t="e">
        <f>IF('Unit Types - Emission Rates'!#REF!="","",'Unit Types - Emission Rates'!#REF!)</f>
        <v>#REF!</v>
      </c>
      <c r="F4237" s="269" t="e">
        <f>IF('Unit Types - Emission Rates'!#REF!="","",'Unit Types - Emission Rates'!#REF!)</f>
        <v>#REF!</v>
      </c>
      <c r="G4237" s="261"/>
      <c r="H4237" s="262"/>
      <c r="I4237" s="259"/>
    </row>
    <row r="4238" spans="1:9" x14ac:dyDescent="0.2">
      <c r="A4238" s="265" t="s">
        <v>433</v>
      </c>
      <c r="B4238" s="269" t="e">
        <f>IF('Unit Types - Emission Rates'!#REF!=0,"",'Unit Types - Emission Rates'!#REF!)</f>
        <v>#REF!</v>
      </c>
      <c r="C4238" s="269" t="e">
        <f>IF('Unit Types - Emission Rates'!#REF!=0,"",'Unit Types - Emission Rates'!#REF!)</f>
        <v>#REF!</v>
      </c>
      <c r="D4238" s="269" t="e">
        <f>IF('Unit Types - Emission Rates'!#REF!=0,"",'Unit Types - Emission Rates'!#REF!)</f>
        <v>#REF!</v>
      </c>
      <c r="E4238" s="269" t="e">
        <f>IF('Unit Types - Emission Rates'!#REF!="","",'Unit Types - Emission Rates'!#REF!)</f>
        <v>#REF!</v>
      </c>
      <c r="F4238" s="269" t="e">
        <f>IF('Unit Types - Emission Rates'!#REF!="","",'Unit Types - Emission Rates'!#REF!)</f>
        <v>#REF!</v>
      </c>
      <c r="G4238" s="261"/>
      <c r="H4238" s="262"/>
      <c r="I4238" s="259"/>
    </row>
    <row r="4239" spans="1:9" x14ac:dyDescent="0.2">
      <c r="A4239" s="265" t="s">
        <v>433</v>
      </c>
      <c r="B4239" s="269" t="e">
        <f>IF('Unit Types - Emission Rates'!#REF!=0,"",'Unit Types - Emission Rates'!#REF!)</f>
        <v>#REF!</v>
      </c>
      <c r="C4239" s="269" t="e">
        <f>IF('Unit Types - Emission Rates'!#REF!=0,"",'Unit Types - Emission Rates'!#REF!)</f>
        <v>#REF!</v>
      </c>
      <c r="D4239" s="269" t="e">
        <f>IF('Unit Types - Emission Rates'!#REF!=0,"",'Unit Types - Emission Rates'!#REF!)</f>
        <v>#REF!</v>
      </c>
      <c r="E4239" s="269" t="e">
        <f>IF('Unit Types - Emission Rates'!#REF!="","",'Unit Types - Emission Rates'!#REF!)</f>
        <v>#REF!</v>
      </c>
      <c r="F4239" s="269" t="e">
        <f>IF('Unit Types - Emission Rates'!#REF!="","",'Unit Types - Emission Rates'!#REF!)</f>
        <v>#REF!</v>
      </c>
      <c r="G4239" s="261"/>
      <c r="H4239" s="262"/>
      <c r="I4239" s="259"/>
    </row>
    <row r="4240" spans="1:9" x14ac:dyDescent="0.2">
      <c r="A4240" s="265" t="s">
        <v>433</v>
      </c>
      <c r="B4240" s="269" t="e">
        <f>IF('Unit Types - Emission Rates'!#REF!=0,"",'Unit Types - Emission Rates'!#REF!)</f>
        <v>#REF!</v>
      </c>
      <c r="C4240" s="269" t="e">
        <f>IF('Unit Types - Emission Rates'!#REF!=0,"",'Unit Types - Emission Rates'!#REF!)</f>
        <v>#REF!</v>
      </c>
      <c r="D4240" s="269" t="e">
        <f>IF('Unit Types - Emission Rates'!#REF!=0,"",'Unit Types - Emission Rates'!#REF!)</f>
        <v>#REF!</v>
      </c>
      <c r="E4240" s="269" t="e">
        <f>IF('Unit Types - Emission Rates'!#REF!="","",'Unit Types - Emission Rates'!#REF!)</f>
        <v>#REF!</v>
      </c>
      <c r="F4240" s="269" t="e">
        <f>IF('Unit Types - Emission Rates'!#REF!="","",'Unit Types - Emission Rates'!#REF!)</f>
        <v>#REF!</v>
      </c>
      <c r="G4240" s="261"/>
      <c r="H4240" s="262"/>
      <c r="I4240" s="259"/>
    </row>
    <row r="4241" spans="1:9" x14ac:dyDescent="0.2">
      <c r="A4241" s="265" t="s">
        <v>433</v>
      </c>
      <c r="B4241" s="269" t="e">
        <f>IF('Unit Types - Emission Rates'!#REF!=0,"",'Unit Types - Emission Rates'!#REF!)</f>
        <v>#REF!</v>
      </c>
      <c r="C4241" s="269" t="e">
        <f>IF('Unit Types - Emission Rates'!#REF!=0,"",'Unit Types - Emission Rates'!#REF!)</f>
        <v>#REF!</v>
      </c>
      <c r="D4241" s="269" t="e">
        <f>IF('Unit Types - Emission Rates'!#REF!=0,"",'Unit Types - Emission Rates'!#REF!)</f>
        <v>#REF!</v>
      </c>
      <c r="E4241" s="269" t="e">
        <f>IF('Unit Types - Emission Rates'!#REF!="","",'Unit Types - Emission Rates'!#REF!)</f>
        <v>#REF!</v>
      </c>
      <c r="F4241" s="269" t="e">
        <f>IF('Unit Types - Emission Rates'!#REF!="","",'Unit Types - Emission Rates'!#REF!)</f>
        <v>#REF!</v>
      </c>
      <c r="G4241" s="261"/>
      <c r="H4241" s="262"/>
      <c r="I4241" s="259"/>
    </row>
    <row r="4242" spans="1:9" x14ac:dyDescent="0.2">
      <c r="A4242" s="265" t="s">
        <v>433</v>
      </c>
      <c r="B4242" s="269" t="e">
        <f>IF('Unit Types - Emission Rates'!#REF!=0,"",'Unit Types - Emission Rates'!#REF!)</f>
        <v>#REF!</v>
      </c>
      <c r="C4242" s="269" t="e">
        <f>IF('Unit Types - Emission Rates'!#REF!=0,"",'Unit Types - Emission Rates'!#REF!)</f>
        <v>#REF!</v>
      </c>
      <c r="D4242" s="269" t="e">
        <f>IF('Unit Types - Emission Rates'!#REF!=0,"",'Unit Types - Emission Rates'!#REF!)</f>
        <v>#REF!</v>
      </c>
      <c r="E4242" s="269" t="e">
        <f>IF('Unit Types - Emission Rates'!#REF!="","",'Unit Types - Emission Rates'!#REF!)</f>
        <v>#REF!</v>
      </c>
      <c r="F4242" s="269" t="e">
        <f>IF('Unit Types - Emission Rates'!#REF!="","",'Unit Types - Emission Rates'!#REF!)</f>
        <v>#REF!</v>
      </c>
      <c r="G4242" s="261"/>
      <c r="H4242" s="262"/>
      <c r="I4242" s="259"/>
    </row>
    <row r="4243" spans="1:9" x14ac:dyDescent="0.2">
      <c r="A4243" s="265" t="s">
        <v>433</v>
      </c>
      <c r="B4243" s="269" t="e">
        <f>IF('Unit Types - Emission Rates'!#REF!=0,"",'Unit Types - Emission Rates'!#REF!)</f>
        <v>#REF!</v>
      </c>
      <c r="C4243" s="269" t="e">
        <f>IF('Unit Types - Emission Rates'!#REF!=0,"",'Unit Types - Emission Rates'!#REF!)</f>
        <v>#REF!</v>
      </c>
      <c r="D4243" s="269" t="e">
        <f>IF('Unit Types - Emission Rates'!#REF!=0,"",'Unit Types - Emission Rates'!#REF!)</f>
        <v>#REF!</v>
      </c>
      <c r="E4243" s="269" t="e">
        <f>IF('Unit Types - Emission Rates'!#REF!="","",'Unit Types - Emission Rates'!#REF!)</f>
        <v>#REF!</v>
      </c>
      <c r="F4243" s="269" t="e">
        <f>IF('Unit Types - Emission Rates'!#REF!="","",'Unit Types - Emission Rates'!#REF!)</f>
        <v>#REF!</v>
      </c>
      <c r="G4243" s="261"/>
      <c r="H4243" s="262"/>
      <c r="I4243" s="259"/>
    </row>
    <row r="4244" spans="1:9" x14ac:dyDescent="0.2">
      <c r="A4244" s="265" t="s">
        <v>433</v>
      </c>
      <c r="B4244" s="269" t="e">
        <f>IF('Unit Types - Emission Rates'!#REF!=0,"",'Unit Types - Emission Rates'!#REF!)</f>
        <v>#REF!</v>
      </c>
      <c r="C4244" s="269" t="e">
        <f>IF('Unit Types - Emission Rates'!#REF!=0,"",'Unit Types - Emission Rates'!#REF!)</f>
        <v>#REF!</v>
      </c>
      <c r="D4244" s="269" t="e">
        <f>IF('Unit Types - Emission Rates'!#REF!=0,"",'Unit Types - Emission Rates'!#REF!)</f>
        <v>#REF!</v>
      </c>
      <c r="E4244" s="269" t="e">
        <f>IF('Unit Types - Emission Rates'!#REF!="","",'Unit Types - Emission Rates'!#REF!)</f>
        <v>#REF!</v>
      </c>
      <c r="F4244" s="269" t="e">
        <f>IF('Unit Types - Emission Rates'!#REF!="","",'Unit Types - Emission Rates'!#REF!)</f>
        <v>#REF!</v>
      </c>
      <c r="G4244" s="261"/>
      <c r="H4244" s="262"/>
      <c r="I4244" s="259"/>
    </row>
    <row r="4245" spans="1:9" x14ac:dyDescent="0.2">
      <c r="A4245" s="265" t="s">
        <v>433</v>
      </c>
      <c r="B4245" s="269" t="e">
        <f>IF('Unit Types - Emission Rates'!#REF!=0,"",'Unit Types - Emission Rates'!#REF!)</f>
        <v>#REF!</v>
      </c>
      <c r="C4245" s="269" t="e">
        <f>IF('Unit Types - Emission Rates'!#REF!=0,"",'Unit Types - Emission Rates'!#REF!)</f>
        <v>#REF!</v>
      </c>
      <c r="D4245" s="269" t="e">
        <f>IF('Unit Types - Emission Rates'!#REF!=0,"",'Unit Types - Emission Rates'!#REF!)</f>
        <v>#REF!</v>
      </c>
      <c r="E4245" s="269" t="e">
        <f>IF('Unit Types - Emission Rates'!#REF!="","",'Unit Types - Emission Rates'!#REF!)</f>
        <v>#REF!</v>
      </c>
      <c r="F4245" s="269" t="e">
        <f>IF('Unit Types - Emission Rates'!#REF!="","",'Unit Types - Emission Rates'!#REF!)</f>
        <v>#REF!</v>
      </c>
      <c r="G4245" s="261"/>
      <c r="H4245" s="262"/>
      <c r="I4245" s="259"/>
    </row>
    <row r="4246" spans="1:9" x14ac:dyDescent="0.2">
      <c r="A4246" s="265" t="s">
        <v>433</v>
      </c>
      <c r="B4246" s="269" t="e">
        <f>IF('Unit Types - Emission Rates'!#REF!=0,"",'Unit Types - Emission Rates'!#REF!)</f>
        <v>#REF!</v>
      </c>
      <c r="C4246" s="269" t="e">
        <f>IF('Unit Types - Emission Rates'!#REF!=0,"",'Unit Types - Emission Rates'!#REF!)</f>
        <v>#REF!</v>
      </c>
      <c r="D4246" s="269" t="e">
        <f>IF('Unit Types - Emission Rates'!#REF!=0,"",'Unit Types - Emission Rates'!#REF!)</f>
        <v>#REF!</v>
      </c>
      <c r="E4246" s="269" t="e">
        <f>IF('Unit Types - Emission Rates'!#REF!="","",'Unit Types - Emission Rates'!#REF!)</f>
        <v>#REF!</v>
      </c>
      <c r="F4246" s="269" t="e">
        <f>IF('Unit Types - Emission Rates'!#REF!="","",'Unit Types - Emission Rates'!#REF!)</f>
        <v>#REF!</v>
      </c>
      <c r="G4246" s="261"/>
      <c r="H4246" s="262"/>
      <c r="I4246" s="259"/>
    </row>
    <row r="4247" spans="1:9" x14ac:dyDescent="0.2">
      <c r="A4247" s="265" t="s">
        <v>433</v>
      </c>
      <c r="B4247" s="269" t="e">
        <f>IF('Unit Types - Emission Rates'!#REF!=0,"",'Unit Types - Emission Rates'!#REF!)</f>
        <v>#REF!</v>
      </c>
      <c r="C4247" s="269" t="e">
        <f>IF('Unit Types - Emission Rates'!#REF!=0,"",'Unit Types - Emission Rates'!#REF!)</f>
        <v>#REF!</v>
      </c>
      <c r="D4247" s="269" t="e">
        <f>IF('Unit Types - Emission Rates'!#REF!=0,"",'Unit Types - Emission Rates'!#REF!)</f>
        <v>#REF!</v>
      </c>
      <c r="E4247" s="269" t="e">
        <f>IF('Unit Types - Emission Rates'!#REF!="","",'Unit Types - Emission Rates'!#REF!)</f>
        <v>#REF!</v>
      </c>
      <c r="F4247" s="269" t="e">
        <f>IF('Unit Types - Emission Rates'!#REF!="","",'Unit Types - Emission Rates'!#REF!)</f>
        <v>#REF!</v>
      </c>
      <c r="G4247" s="261"/>
      <c r="H4247" s="262"/>
      <c r="I4247" s="259"/>
    </row>
    <row r="4248" spans="1:9" x14ac:dyDescent="0.2">
      <c r="A4248" s="265" t="s">
        <v>433</v>
      </c>
      <c r="B4248" s="269" t="e">
        <f>IF('Unit Types - Emission Rates'!#REF!=0,"",'Unit Types - Emission Rates'!#REF!)</f>
        <v>#REF!</v>
      </c>
      <c r="C4248" s="269" t="e">
        <f>IF('Unit Types - Emission Rates'!#REF!=0,"",'Unit Types - Emission Rates'!#REF!)</f>
        <v>#REF!</v>
      </c>
      <c r="D4248" s="269" t="e">
        <f>IF('Unit Types - Emission Rates'!#REF!=0,"",'Unit Types - Emission Rates'!#REF!)</f>
        <v>#REF!</v>
      </c>
      <c r="E4248" s="269" t="e">
        <f>IF('Unit Types - Emission Rates'!#REF!="","",'Unit Types - Emission Rates'!#REF!)</f>
        <v>#REF!</v>
      </c>
      <c r="F4248" s="269" t="e">
        <f>IF('Unit Types - Emission Rates'!#REF!="","",'Unit Types - Emission Rates'!#REF!)</f>
        <v>#REF!</v>
      </c>
      <c r="G4248" s="261"/>
      <c r="H4248" s="262"/>
      <c r="I4248" s="259"/>
    </row>
    <row r="4249" spans="1:9" x14ac:dyDescent="0.2">
      <c r="A4249" s="265" t="s">
        <v>433</v>
      </c>
      <c r="B4249" s="269" t="e">
        <f>IF('Unit Types - Emission Rates'!#REF!=0,"",'Unit Types - Emission Rates'!#REF!)</f>
        <v>#REF!</v>
      </c>
      <c r="C4249" s="269" t="e">
        <f>IF('Unit Types - Emission Rates'!#REF!=0,"",'Unit Types - Emission Rates'!#REF!)</f>
        <v>#REF!</v>
      </c>
      <c r="D4249" s="269" t="e">
        <f>IF('Unit Types - Emission Rates'!#REF!=0,"",'Unit Types - Emission Rates'!#REF!)</f>
        <v>#REF!</v>
      </c>
      <c r="E4249" s="269" t="e">
        <f>IF('Unit Types - Emission Rates'!#REF!="","",'Unit Types - Emission Rates'!#REF!)</f>
        <v>#REF!</v>
      </c>
      <c r="F4249" s="269" t="e">
        <f>IF('Unit Types - Emission Rates'!#REF!="","",'Unit Types - Emission Rates'!#REF!)</f>
        <v>#REF!</v>
      </c>
      <c r="G4249" s="261"/>
      <c r="H4249" s="262"/>
      <c r="I4249" s="259"/>
    </row>
    <row r="4250" spans="1:9" x14ac:dyDescent="0.2">
      <c r="A4250" s="265" t="s">
        <v>433</v>
      </c>
      <c r="B4250" s="269" t="e">
        <f>IF('Unit Types - Emission Rates'!#REF!=0,"",'Unit Types - Emission Rates'!#REF!)</f>
        <v>#REF!</v>
      </c>
      <c r="C4250" s="269" t="e">
        <f>IF('Unit Types - Emission Rates'!#REF!=0,"",'Unit Types - Emission Rates'!#REF!)</f>
        <v>#REF!</v>
      </c>
      <c r="D4250" s="269" t="e">
        <f>IF('Unit Types - Emission Rates'!#REF!=0,"",'Unit Types - Emission Rates'!#REF!)</f>
        <v>#REF!</v>
      </c>
      <c r="E4250" s="269" t="e">
        <f>IF('Unit Types - Emission Rates'!#REF!="","",'Unit Types - Emission Rates'!#REF!)</f>
        <v>#REF!</v>
      </c>
      <c r="F4250" s="269" t="e">
        <f>IF('Unit Types - Emission Rates'!#REF!="","",'Unit Types - Emission Rates'!#REF!)</f>
        <v>#REF!</v>
      </c>
      <c r="G4250" s="261"/>
      <c r="H4250" s="262"/>
      <c r="I4250" s="259"/>
    </row>
    <row r="4251" spans="1:9" x14ac:dyDescent="0.2">
      <c r="A4251" s="265" t="s">
        <v>433</v>
      </c>
      <c r="B4251" s="269" t="e">
        <f>IF('Unit Types - Emission Rates'!#REF!=0,"",'Unit Types - Emission Rates'!#REF!)</f>
        <v>#REF!</v>
      </c>
      <c r="C4251" s="269" t="e">
        <f>IF('Unit Types - Emission Rates'!#REF!=0,"",'Unit Types - Emission Rates'!#REF!)</f>
        <v>#REF!</v>
      </c>
      <c r="D4251" s="269" t="e">
        <f>IF('Unit Types - Emission Rates'!#REF!=0,"",'Unit Types - Emission Rates'!#REF!)</f>
        <v>#REF!</v>
      </c>
      <c r="E4251" s="269" t="e">
        <f>IF('Unit Types - Emission Rates'!#REF!="","",'Unit Types - Emission Rates'!#REF!)</f>
        <v>#REF!</v>
      </c>
      <c r="F4251" s="269" t="e">
        <f>IF('Unit Types - Emission Rates'!#REF!="","",'Unit Types - Emission Rates'!#REF!)</f>
        <v>#REF!</v>
      </c>
      <c r="G4251" s="261"/>
      <c r="H4251" s="262"/>
      <c r="I4251" s="259"/>
    </row>
    <row r="4252" spans="1:9" x14ac:dyDescent="0.2">
      <c r="A4252" s="265" t="s">
        <v>433</v>
      </c>
      <c r="B4252" s="269" t="e">
        <f>IF('Unit Types - Emission Rates'!#REF!=0,"",'Unit Types - Emission Rates'!#REF!)</f>
        <v>#REF!</v>
      </c>
      <c r="C4252" s="269" t="e">
        <f>IF('Unit Types - Emission Rates'!#REF!=0,"",'Unit Types - Emission Rates'!#REF!)</f>
        <v>#REF!</v>
      </c>
      <c r="D4252" s="269" t="e">
        <f>IF('Unit Types - Emission Rates'!#REF!=0,"",'Unit Types - Emission Rates'!#REF!)</f>
        <v>#REF!</v>
      </c>
      <c r="E4252" s="269" t="e">
        <f>IF('Unit Types - Emission Rates'!#REF!="","",'Unit Types - Emission Rates'!#REF!)</f>
        <v>#REF!</v>
      </c>
      <c r="F4252" s="269" t="e">
        <f>IF('Unit Types - Emission Rates'!#REF!="","",'Unit Types - Emission Rates'!#REF!)</f>
        <v>#REF!</v>
      </c>
      <c r="G4252" s="261"/>
      <c r="H4252" s="262"/>
      <c r="I4252" s="259"/>
    </row>
    <row r="4253" spans="1:9" x14ac:dyDescent="0.2">
      <c r="A4253" s="265" t="s">
        <v>433</v>
      </c>
      <c r="B4253" s="269" t="e">
        <f>IF('Unit Types - Emission Rates'!#REF!=0,"",'Unit Types - Emission Rates'!#REF!)</f>
        <v>#REF!</v>
      </c>
      <c r="C4253" s="269" t="e">
        <f>IF('Unit Types - Emission Rates'!#REF!=0,"",'Unit Types - Emission Rates'!#REF!)</f>
        <v>#REF!</v>
      </c>
      <c r="D4253" s="269" t="e">
        <f>IF('Unit Types - Emission Rates'!#REF!=0,"",'Unit Types - Emission Rates'!#REF!)</f>
        <v>#REF!</v>
      </c>
      <c r="E4253" s="269" t="e">
        <f>IF('Unit Types - Emission Rates'!#REF!="","",'Unit Types - Emission Rates'!#REF!)</f>
        <v>#REF!</v>
      </c>
      <c r="F4253" s="269" t="e">
        <f>IF('Unit Types - Emission Rates'!#REF!="","",'Unit Types - Emission Rates'!#REF!)</f>
        <v>#REF!</v>
      </c>
      <c r="G4253" s="261"/>
      <c r="H4253" s="262"/>
      <c r="I4253" s="259"/>
    </row>
    <row r="4254" spans="1:9" x14ac:dyDescent="0.2">
      <c r="A4254" s="265" t="s">
        <v>433</v>
      </c>
      <c r="B4254" s="269" t="e">
        <f>IF('Unit Types - Emission Rates'!#REF!=0,"",'Unit Types - Emission Rates'!#REF!)</f>
        <v>#REF!</v>
      </c>
      <c r="C4254" s="269" t="e">
        <f>IF('Unit Types - Emission Rates'!#REF!=0,"",'Unit Types - Emission Rates'!#REF!)</f>
        <v>#REF!</v>
      </c>
      <c r="D4254" s="269" t="e">
        <f>IF('Unit Types - Emission Rates'!#REF!=0,"",'Unit Types - Emission Rates'!#REF!)</f>
        <v>#REF!</v>
      </c>
      <c r="E4254" s="269" t="e">
        <f>IF('Unit Types - Emission Rates'!#REF!="","",'Unit Types - Emission Rates'!#REF!)</f>
        <v>#REF!</v>
      </c>
      <c r="F4254" s="269" t="e">
        <f>IF('Unit Types - Emission Rates'!#REF!="","",'Unit Types - Emission Rates'!#REF!)</f>
        <v>#REF!</v>
      </c>
      <c r="G4254" s="261"/>
      <c r="H4254" s="262"/>
      <c r="I4254" s="259"/>
    </row>
    <row r="4255" spans="1:9" x14ac:dyDescent="0.2">
      <c r="A4255" s="265" t="s">
        <v>433</v>
      </c>
      <c r="B4255" s="269" t="e">
        <f>IF('Unit Types - Emission Rates'!#REF!=0,"",'Unit Types - Emission Rates'!#REF!)</f>
        <v>#REF!</v>
      </c>
      <c r="C4255" s="269" t="e">
        <f>IF('Unit Types - Emission Rates'!#REF!=0,"",'Unit Types - Emission Rates'!#REF!)</f>
        <v>#REF!</v>
      </c>
      <c r="D4255" s="269" t="e">
        <f>IF('Unit Types - Emission Rates'!#REF!=0,"",'Unit Types - Emission Rates'!#REF!)</f>
        <v>#REF!</v>
      </c>
      <c r="E4255" s="269" t="e">
        <f>IF('Unit Types - Emission Rates'!#REF!="","",'Unit Types - Emission Rates'!#REF!)</f>
        <v>#REF!</v>
      </c>
      <c r="F4255" s="269" t="e">
        <f>IF('Unit Types - Emission Rates'!#REF!="","",'Unit Types - Emission Rates'!#REF!)</f>
        <v>#REF!</v>
      </c>
      <c r="G4255" s="261"/>
      <c r="H4255" s="262"/>
      <c r="I4255" s="259"/>
    </row>
    <row r="4256" spans="1:9" x14ac:dyDescent="0.2">
      <c r="A4256" s="265" t="s">
        <v>433</v>
      </c>
      <c r="B4256" s="269" t="e">
        <f>IF('Unit Types - Emission Rates'!#REF!=0,"",'Unit Types - Emission Rates'!#REF!)</f>
        <v>#REF!</v>
      </c>
      <c r="C4256" s="269" t="e">
        <f>IF('Unit Types - Emission Rates'!#REF!=0,"",'Unit Types - Emission Rates'!#REF!)</f>
        <v>#REF!</v>
      </c>
      <c r="D4256" s="269" t="e">
        <f>IF('Unit Types - Emission Rates'!#REF!=0,"",'Unit Types - Emission Rates'!#REF!)</f>
        <v>#REF!</v>
      </c>
      <c r="E4256" s="269" t="e">
        <f>IF('Unit Types - Emission Rates'!#REF!="","",'Unit Types - Emission Rates'!#REF!)</f>
        <v>#REF!</v>
      </c>
      <c r="F4256" s="269" t="e">
        <f>IF('Unit Types - Emission Rates'!#REF!="","",'Unit Types - Emission Rates'!#REF!)</f>
        <v>#REF!</v>
      </c>
      <c r="G4256" s="261"/>
      <c r="H4256" s="262"/>
      <c r="I4256" s="259"/>
    </row>
    <row r="4257" spans="1:9" x14ac:dyDescent="0.2">
      <c r="A4257" s="265" t="s">
        <v>433</v>
      </c>
      <c r="B4257" s="269" t="e">
        <f>IF('Unit Types - Emission Rates'!#REF!=0,"",'Unit Types - Emission Rates'!#REF!)</f>
        <v>#REF!</v>
      </c>
      <c r="C4257" s="269" t="e">
        <f>IF('Unit Types - Emission Rates'!#REF!=0,"",'Unit Types - Emission Rates'!#REF!)</f>
        <v>#REF!</v>
      </c>
      <c r="D4257" s="269" t="e">
        <f>IF('Unit Types - Emission Rates'!#REF!=0,"",'Unit Types - Emission Rates'!#REF!)</f>
        <v>#REF!</v>
      </c>
      <c r="E4257" s="269" t="e">
        <f>IF('Unit Types - Emission Rates'!#REF!="","",'Unit Types - Emission Rates'!#REF!)</f>
        <v>#REF!</v>
      </c>
      <c r="F4257" s="269" t="e">
        <f>IF('Unit Types - Emission Rates'!#REF!="","",'Unit Types - Emission Rates'!#REF!)</f>
        <v>#REF!</v>
      </c>
      <c r="G4257" s="261"/>
      <c r="H4257" s="262"/>
      <c r="I4257" s="259"/>
    </row>
    <row r="4258" spans="1:9" x14ac:dyDescent="0.2">
      <c r="A4258" s="265" t="s">
        <v>433</v>
      </c>
      <c r="B4258" s="269" t="e">
        <f>IF('Unit Types - Emission Rates'!#REF!=0,"",'Unit Types - Emission Rates'!#REF!)</f>
        <v>#REF!</v>
      </c>
      <c r="C4258" s="269" t="e">
        <f>IF('Unit Types - Emission Rates'!#REF!=0,"",'Unit Types - Emission Rates'!#REF!)</f>
        <v>#REF!</v>
      </c>
      <c r="D4258" s="269" t="e">
        <f>IF('Unit Types - Emission Rates'!#REF!=0,"",'Unit Types - Emission Rates'!#REF!)</f>
        <v>#REF!</v>
      </c>
      <c r="E4258" s="269" t="e">
        <f>IF('Unit Types - Emission Rates'!#REF!="","",'Unit Types - Emission Rates'!#REF!)</f>
        <v>#REF!</v>
      </c>
      <c r="F4258" s="269" t="e">
        <f>IF('Unit Types - Emission Rates'!#REF!="","",'Unit Types - Emission Rates'!#REF!)</f>
        <v>#REF!</v>
      </c>
      <c r="G4258" s="261"/>
      <c r="H4258" s="262"/>
      <c r="I4258" s="259"/>
    </row>
    <row r="4259" spans="1:9" x14ac:dyDescent="0.2">
      <c r="A4259" s="265" t="s">
        <v>433</v>
      </c>
      <c r="B4259" s="269" t="e">
        <f>IF('Unit Types - Emission Rates'!#REF!=0,"",'Unit Types - Emission Rates'!#REF!)</f>
        <v>#REF!</v>
      </c>
      <c r="C4259" s="269" t="e">
        <f>IF('Unit Types - Emission Rates'!#REF!=0,"",'Unit Types - Emission Rates'!#REF!)</f>
        <v>#REF!</v>
      </c>
      <c r="D4259" s="269" t="e">
        <f>IF('Unit Types - Emission Rates'!#REF!=0,"",'Unit Types - Emission Rates'!#REF!)</f>
        <v>#REF!</v>
      </c>
      <c r="E4259" s="269" t="e">
        <f>IF('Unit Types - Emission Rates'!#REF!="","",'Unit Types - Emission Rates'!#REF!)</f>
        <v>#REF!</v>
      </c>
      <c r="F4259" s="269" t="e">
        <f>IF('Unit Types - Emission Rates'!#REF!="","",'Unit Types - Emission Rates'!#REF!)</f>
        <v>#REF!</v>
      </c>
      <c r="G4259" s="261"/>
      <c r="H4259" s="262"/>
      <c r="I4259" s="259"/>
    </row>
    <row r="4260" spans="1:9" x14ac:dyDescent="0.2">
      <c r="A4260" s="265" t="s">
        <v>433</v>
      </c>
      <c r="B4260" s="269" t="e">
        <f>IF('Unit Types - Emission Rates'!#REF!=0,"",'Unit Types - Emission Rates'!#REF!)</f>
        <v>#REF!</v>
      </c>
      <c r="C4260" s="269" t="e">
        <f>IF('Unit Types - Emission Rates'!#REF!=0,"",'Unit Types - Emission Rates'!#REF!)</f>
        <v>#REF!</v>
      </c>
      <c r="D4260" s="269" t="e">
        <f>IF('Unit Types - Emission Rates'!#REF!=0,"",'Unit Types - Emission Rates'!#REF!)</f>
        <v>#REF!</v>
      </c>
      <c r="E4260" s="269" t="e">
        <f>IF('Unit Types - Emission Rates'!#REF!="","",'Unit Types - Emission Rates'!#REF!)</f>
        <v>#REF!</v>
      </c>
      <c r="F4260" s="269" t="e">
        <f>IF('Unit Types - Emission Rates'!#REF!="","",'Unit Types - Emission Rates'!#REF!)</f>
        <v>#REF!</v>
      </c>
      <c r="G4260" s="261"/>
      <c r="H4260" s="262"/>
      <c r="I4260" s="259"/>
    </row>
    <row r="4261" spans="1:9" x14ac:dyDescent="0.2">
      <c r="A4261" s="265" t="s">
        <v>433</v>
      </c>
      <c r="B4261" s="269" t="e">
        <f>IF('Unit Types - Emission Rates'!#REF!=0,"",'Unit Types - Emission Rates'!#REF!)</f>
        <v>#REF!</v>
      </c>
      <c r="C4261" s="269" t="e">
        <f>IF('Unit Types - Emission Rates'!#REF!=0,"",'Unit Types - Emission Rates'!#REF!)</f>
        <v>#REF!</v>
      </c>
      <c r="D4261" s="269" t="e">
        <f>IF('Unit Types - Emission Rates'!#REF!=0,"",'Unit Types - Emission Rates'!#REF!)</f>
        <v>#REF!</v>
      </c>
      <c r="E4261" s="269" t="e">
        <f>IF('Unit Types - Emission Rates'!#REF!="","",'Unit Types - Emission Rates'!#REF!)</f>
        <v>#REF!</v>
      </c>
      <c r="F4261" s="269" t="e">
        <f>IF('Unit Types - Emission Rates'!#REF!="","",'Unit Types - Emission Rates'!#REF!)</f>
        <v>#REF!</v>
      </c>
      <c r="G4261" s="261"/>
      <c r="H4261" s="262"/>
      <c r="I4261" s="259"/>
    </row>
    <row r="4262" spans="1:9" x14ac:dyDescent="0.2">
      <c r="A4262" s="265" t="s">
        <v>433</v>
      </c>
      <c r="B4262" s="269" t="e">
        <f>IF('Unit Types - Emission Rates'!#REF!=0,"",'Unit Types - Emission Rates'!#REF!)</f>
        <v>#REF!</v>
      </c>
      <c r="C4262" s="269" t="e">
        <f>IF('Unit Types - Emission Rates'!#REF!=0,"",'Unit Types - Emission Rates'!#REF!)</f>
        <v>#REF!</v>
      </c>
      <c r="D4262" s="269" t="e">
        <f>IF('Unit Types - Emission Rates'!#REF!=0,"",'Unit Types - Emission Rates'!#REF!)</f>
        <v>#REF!</v>
      </c>
      <c r="E4262" s="269" t="e">
        <f>IF('Unit Types - Emission Rates'!#REF!="","",'Unit Types - Emission Rates'!#REF!)</f>
        <v>#REF!</v>
      </c>
      <c r="F4262" s="269" t="e">
        <f>IF('Unit Types - Emission Rates'!#REF!="","",'Unit Types - Emission Rates'!#REF!)</f>
        <v>#REF!</v>
      </c>
      <c r="G4262" s="261"/>
      <c r="H4262" s="262"/>
      <c r="I4262" s="259"/>
    </row>
    <row r="4263" spans="1:9" x14ac:dyDescent="0.2">
      <c r="A4263" s="265" t="s">
        <v>433</v>
      </c>
      <c r="B4263" s="269" t="e">
        <f>IF('Unit Types - Emission Rates'!#REF!=0,"",'Unit Types - Emission Rates'!#REF!)</f>
        <v>#REF!</v>
      </c>
      <c r="C4263" s="269" t="e">
        <f>IF('Unit Types - Emission Rates'!#REF!=0,"",'Unit Types - Emission Rates'!#REF!)</f>
        <v>#REF!</v>
      </c>
      <c r="D4263" s="269" t="e">
        <f>IF('Unit Types - Emission Rates'!#REF!=0,"",'Unit Types - Emission Rates'!#REF!)</f>
        <v>#REF!</v>
      </c>
      <c r="E4263" s="269" t="e">
        <f>IF('Unit Types - Emission Rates'!#REF!="","",'Unit Types - Emission Rates'!#REF!)</f>
        <v>#REF!</v>
      </c>
      <c r="F4263" s="269" t="e">
        <f>IF('Unit Types - Emission Rates'!#REF!="","",'Unit Types - Emission Rates'!#REF!)</f>
        <v>#REF!</v>
      </c>
      <c r="G4263" s="261"/>
      <c r="H4263" s="262"/>
      <c r="I4263" s="259"/>
    </row>
    <row r="4264" spans="1:9" x14ac:dyDescent="0.2">
      <c r="A4264" s="265" t="s">
        <v>433</v>
      </c>
      <c r="B4264" s="269" t="e">
        <f>IF('Unit Types - Emission Rates'!#REF!=0,"",'Unit Types - Emission Rates'!#REF!)</f>
        <v>#REF!</v>
      </c>
      <c r="C4264" s="269" t="e">
        <f>IF('Unit Types - Emission Rates'!#REF!=0,"",'Unit Types - Emission Rates'!#REF!)</f>
        <v>#REF!</v>
      </c>
      <c r="D4264" s="269" t="e">
        <f>IF('Unit Types - Emission Rates'!#REF!=0,"",'Unit Types - Emission Rates'!#REF!)</f>
        <v>#REF!</v>
      </c>
      <c r="E4264" s="269" t="e">
        <f>IF('Unit Types - Emission Rates'!#REF!="","",'Unit Types - Emission Rates'!#REF!)</f>
        <v>#REF!</v>
      </c>
      <c r="F4264" s="269" t="e">
        <f>IF('Unit Types - Emission Rates'!#REF!="","",'Unit Types - Emission Rates'!#REF!)</f>
        <v>#REF!</v>
      </c>
      <c r="G4264" s="261"/>
      <c r="H4264" s="262"/>
      <c r="I4264" s="259"/>
    </row>
    <row r="4265" spans="1:9" x14ac:dyDescent="0.2">
      <c r="A4265" s="265" t="s">
        <v>433</v>
      </c>
      <c r="B4265" s="269" t="e">
        <f>IF('Unit Types - Emission Rates'!#REF!=0,"",'Unit Types - Emission Rates'!#REF!)</f>
        <v>#REF!</v>
      </c>
      <c r="C4265" s="269" t="e">
        <f>IF('Unit Types - Emission Rates'!#REF!=0,"",'Unit Types - Emission Rates'!#REF!)</f>
        <v>#REF!</v>
      </c>
      <c r="D4265" s="269" t="e">
        <f>IF('Unit Types - Emission Rates'!#REF!=0,"",'Unit Types - Emission Rates'!#REF!)</f>
        <v>#REF!</v>
      </c>
      <c r="E4265" s="269" t="e">
        <f>IF('Unit Types - Emission Rates'!#REF!="","",'Unit Types - Emission Rates'!#REF!)</f>
        <v>#REF!</v>
      </c>
      <c r="F4265" s="269" t="e">
        <f>IF('Unit Types - Emission Rates'!#REF!="","",'Unit Types - Emission Rates'!#REF!)</f>
        <v>#REF!</v>
      </c>
      <c r="G4265" s="261"/>
      <c r="H4265" s="262"/>
      <c r="I4265" s="259"/>
    </row>
    <row r="4266" spans="1:9" x14ac:dyDescent="0.2">
      <c r="A4266" s="265" t="s">
        <v>433</v>
      </c>
      <c r="B4266" s="269" t="e">
        <f>IF('Unit Types - Emission Rates'!#REF!=0,"",'Unit Types - Emission Rates'!#REF!)</f>
        <v>#REF!</v>
      </c>
      <c r="C4266" s="269" t="e">
        <f>IF('Unit Types - Emission Rates'!#REF!=0,"",'Unit Types - Emission Rates'!#REF!)</f>
        <v>#REF!</v>
      </c>
      <c r="D4266" s="269" t="e">
        <f>IF('Unit Types - Emission Rates'!#REF!=0,"",'Unit Types - Emission Rates'!#REF!)</f>
        <v>#REF!</v>
      </c>
      <c r="E4266" s="269" t="e">
        <f>IF('Unit Types - Emission Rates'!#REF!="","",'Unit Types - Emission Rates'!#REF!)</f>
        <v>#REF!</v>
      </c>
      <c r="F4266" s="269" t="e">
        <f>IF('Unit Types - Emission Rates'!#REF!="","",'Unit Types - Emission Rates'!#REF!)</f>
        <v>#REF!</v>
      </c>
      <c r="G4266" s="261"/>
      <c r="H4266" s="262"/>
      <c r="I4266" s="259"/>
    </row>
    <row r="4267" spans="1:9" x14ac:dyDescent="0.2">
      <c r="A4267" s="265" t="s">
        <v>433</v>
      </c>
      <c r="B4267" s="269" t="e">
        <f>IF('Unit Types - Emission Rates'!#REF!=0,"",'Unit Types - Emission Rates'!#REF!)</f>
        <v>#REF!</v>
      </c>
      <c r="C4267" s="269" t="e">
        <f>IF('Unit Types - Emission Rates'!#REF!=0,"",'Unit Types - Emission Rates'!#REF!)</f>
        <v>#REF!</v>
      </c>
      <c r="D4267" s="269" t="e">
        <f>IF('Unit Types - Emission Rates'!#REF!=0,"",'Unit Types - Emission Rates'!#REF!)</f>
        <v>#REF!</v>
      </c>
      <c r="E4267" s="269" t="e">
        <f>IF('Unit Types - Emission Rates'!#REF!="","",'Unit Types - Emission Rates'!#REF!)</f>
        <v>#REF!</v>
      </c>
      <c r="F4267" s="269" t="e">
        <f>IF('Unit Types - Emission Rates'!#REF!="","",'Unit Types - Emission Rates'!#REF!)</f>
        <v>#REF!</v>
      </c>
      <c r="G4267" s="261"/>
      <c r="H4267" s="262"/>
      <c r="I4267" s="259"/>
    </row>
    <row r="4268" spans="1:9" x14ac:dyDescent="0.2">
      <c r="A4268" s="265" t="s">
        <v>433</v>
      </c>
      <c r="B4268" s="269" t="e">
        <f>IF('Unit Types - Emission Rates'!#REF!=0,"",'Unit Types - Emission Rates'!#REF!)</f>
        <v>#REF!</v>
      </c>
      <c r="C4268" s="269" t="e">
        <f>IF('Unit Types - Emission Rates'!#REF!=0,"",'Unit Types - Emission Rates'!#REF!)</f>
        <v>#REF!</v>
      </c>
      <c r="D4268" s="269" t="e">
        <f>IF('Unit Types - Emission Rates'!#REF!=0,"",'Unit Types - Emission Rates'!#REF!)</f>
        <v>#REF!</v>
      </c>
      <c r="E4268" s="269" t="e">
        <f>IF('Unit Types - Emission Rates'!#REF!="","",'Unit Types - Emission Rates'!#REF!)</f>
        <v>#REF!</v>
      </c>
      <c r="F4268" s="269" t="e">
        <f>IF('Unit Types - Emission Rates'!#REF!="","",'Unit Types - Emission Rates'!#REF!)</f>
        <v>#REF!</v>
      </c>
      <c r="G4268" s="261"/>
      <c r="H4268" s="262"/>
      <c r="I4268" s="259"/>
    </row>
    <row r="4269" spans="1:9" x14ac:dyDescent="0.2">
      <c r="A4269" s="265" t="s">
        <v>433</v>
      </c>
      <c r="B4269" s="269" t="e">
        <f>IF('Unit Types - Emission Rates'!#REF!=0,"",'Unit Types - Emission Rates'!#REF!)</f>
        <v>#REF!</v>
      </c>
      <c r="C4269" s="269" t="e">
        <f>IF('Unit Types - Emission Rates'!#REF!=0,"",'Unit Types - Emission Rates'!#REF!)</f>
        <v>#REF!</v>
      </c>
      <c r="D4269" s="269" t="e">
        <f>IF('Unit Types - Emission Rates'!#REF!=0,"",'Unit Types - Emission Rates'!#REF!)</f>
        <v>#REF!</v>
      </c>
      <c r="E4269" s="269" t="e">
        <f>IF('Unit Types - Emission Rates'!#REF!="","",'Unit Types - Emission Rates'!#REF!)</f>
        <v>#REF!</v>
      </c>
      <c r="F4269" s="269" t="e">
        <f>IF('Unit Types - Emission Rates'!#REF!="","",'Unit Types - Emission Rates'!#REF!)</f>
        <v>#REF!</v>
      </c>
      <c r="G4269" s="261"/>
      <c r="H4269" s="262"/>
      <c r="I4269" s="259"/>
    </row>
    <row r="4270" spans="1:9" x14ac:dyDescent="0.2">
      <c r="A4270" s="265" t="s">
        <v>433</v>
      </c>
      <c r="B4270" s="269" t="e">
        <f>IF('Unit Types - Emission Rates'!#REF!=0,"",'Unit Types - Emission Rates'!#REF!)</f>
        <v>#REF!</v>
      </c>
      <c r="C4270" s="269" t="e">
        <f>IF('Unit Types - Emission Rates'!#REF!=0,"",'Unit Types - Emission Rates'!#REF!)</f>
        <v>#REF!</v>
      </c>
      <c r="D4270" s="269" t="e">
        <f>IF('Unit Types - Emission Rates'!#REF!=0,"",'Unit Types - Emission Rates'!#REF!)</f>
        <v>#REF!</v>
      </c>
      <c r="E4270" s="269" t="e">
        <f>IF('Unit Types - Emission Rates'!#REF!="","",'Unit Types - Emission Rates'!#REF!)</f>
        <v>#REF!</v>
      </c>
      <c r="F4270" s="269" t="e">
        <f>IF('Unit Types - Emission Rates'!#REF!="","",'Unit Types - Emission Rates'!#REF!)</f>
        <v>#REF!</v>
      </c>
      <c r="G4270" s="261"/>
      <c r="H4270" s="262"/>
      <c r="I4270" s="259"/>
    </row>
    <row r="4271" spans="1:9" x14ac:dyDescent="0.2">
      <c r="A4271" s="265" t="s">
        <v>433</v>
      </c>
      <c r="B4271" s="269" t="e">
        <f>IF('Unit Types - Emission Rates'!#REF!=0,"",'Unit Types - Emission Rates'!#REF!)</f>
        <v>#REF!</v>
      </c>
      <c r="C4271" s="269" t="e">
        <f>IF('Unit Types - Emission Rates'!#REF!=0,"",'Unit Types - Emission Rates'!#REF!)</f>
        <v>#REF!</v>
      </c>
      <c r="D4271" s="269" t="e">
        <f>IF('Unit Types - Emission Rates'!#REF!=0,"",'Unit Types - Emission Rates'!#REF!)</f>
        <v>#REF!</v>
      </c>
      <c r="E4271" s="269" t="e">
        <f>IF('Unit Types - Emission Rates'!#REF!="","",'Unit Types - Emission Rates'!#REF!)</f>
        <v>#REF!</v>
      </c>
      <c r="F4271" s="269" t="e">
        <f>IF('Unit Types - Emission Rates'!#REF!="","",'Unit Types - Emission Rates'!#REF!)</f>
        <v>#REF!</v>
      </c>
      <c r="G4271" s="261"/>
      <c r="H4271" s="262"/>
      <c r="I4271" s="259"/>
    </row>
    <row r="4272" spans="1:9" x14ac:dyDescent="0.2">
      <c r="A4272" s="265" t="s">
        <v>433</v>
      </c>
      <c r="B4272" s="269" t="e">
        <f>IF('Unit Types - Emission Rates'!#REF!=0,"",'Unit Types - Emission Rates'!#REF!)</f>
        <v>#REF!</v>
      </c>
      <c r="C4272" s="269" t="e">
        <f>IF('Unit Types - Emission Rates'!#REF!=0,"",'Unit Types - Emission Rates'!#REF!)</f>
        <v>#REF!</v>
      </c>
      <c r="D4272" s="269" t="e">
        <f>IF('Unit Types - Emission Rates'!#REF!=0,"",'Unit Types - Emission Rates'!#REF!)</f>
        <v>#REF!</v>
      </c>
      <c r="E4272" s="269" t="e">
        <f>IF('Unit Types - Emission Rates'!#REF!="","",'Unit Types - Emission Rates'!#REF!)</f>
        <v>#REF!</v>
      </c>
      <c r="F4272" s="269" t="e">
        <f>IF('Unit Types - Emission Rates'!#REF!="","",'Unit Types - Emission Rates'!#REF!)</f>
        <v>#REF!</v>
      </c>
      <c r="G4272" s="261"/>
      <c r="H4272" s="262"/>
      <c r="I4272" s="259"/>
    </row>
    <row r="4273" spans="1:9" x14ac:dyDescent="0.2">
      <c r="A4273" s="265" t="s">
        <v>433</v>
      </c>
      <c r="B4273" s="269" t="e">
        <f>IF('Unit Types - Emission Rates'!#REF!=0,"",'Unit Types - Emission Rates'!#REF!)</f>
        <v>#REF!</v>
      </c>
      <c r="C4273" s="269" t="e">
        <f>IF('Unit Types - Emission Rates'!#REF!=0,"",'Unit Types - Emission Rates'!#REF!)</f>
        <v>#REF!</v>
      </c>
      <c r="D4273" s="269" t="e">
        <f>IF('Unit Types - Emission Rates'!#REF!=0,"",'Unit Types - Emission Rates'!#REF!)</f>
        <v>#REF!</v>
      </c>
      <c r="E4273" s="269" t="e">
        <f>IF('Unit Types - Emission Rates'!#REF!="","",'Unit Types - Emission Rates'!#REF!)</f>
        <v>#REF!</v>
      </c>
      <c r="F4273" s="269" t="e">
        <f>IF('Unit Types - Emission Rates'!#REF!="","",'Unit Types - Emission Rates'!#REF!)</f>
        <v>#REF!</v>
      </c>
      <c r="G4273" s="261"/>
      <c r="H4273" s="262"/>
      <c r="I4273" s="259"/>
    </row>
    <row r="4274" spans="1:9" x14ac:dyDescent="0.2">
      <c r="A4274" s="265" t="s">
        <v>433</v>
      </c>
      <c r="B4274" s="269" t="e">
        <f>IF('Unit Types - Emission Rates'!#REF!=0,"",'Unit Types - Emission Rates'!#REF!)</f>
        <v>#REF!</v>
      </c>
      <c r="C4274" s="269" t="e">
        <f>IF('Unit Types - Emission Rates'!#REF!=0,"",'Unit Types - Emission Rates'!#REF!)</f>
        <v>#REF!</v>
      </c>
      <c r="D4274" s="269" t="e">
        <f>IF('Unit Types - Emission Rates'!#REF!=0,"",'Unit Types - Emission Rates'!#REF!)</f>
        <v>#REF!</v>
      </c>
      <c r="E4274" s="269" t="e">
        <f>IF('Unit Types - Emission Rates'!#REF!="","",'Unit Types - Emission Rates'!#REF!)</f>
        <v>#REF!</v>
      </c>
      <c r="F4274" s="269" t="e">
        <f>IF('Unit Types - Emission Rates'!#REF!="","",'Unit Types - Emission Rates'!#REF!)</f>
        <v>#REF!</v>
      </c>
      <c r="G4274" s="261"/>
      <c r="H4274" s="262"/>
      <c r="I4274" s="259"/>
    </row>
    <row r="4275" spans="1:9" x14ac:dyDescent="0.2">
      <c r="A4275" s="265" t="s">
        <v>433</v>
      </c>
      <c r="B4275" s="269" t="e">
        <f>IF('Unit Types - Emission Rates'!#REF!=0,"",'Unit Types - Emission Rates'!#REF!)</f>
        <v>#REF!</v>
      </c>
      <c r="C4275" s="269" t="e">
        <f>IF('Unit Types - Emission Rates'!#REF!=0,"",'Unit Types - Emission Rates'!#REF!)</f>
        <v>#REF!</v>
      </c>
      <c r="D4275" s="269" t="e">
        <f>IF('Unit Types - Emission Rates'!#REF!=0,"",'Unit Types - Emission Rates'!#REF!)</f>
        <v>#REF!</v>
      </c>
      <c r="E4275" s="269" t="e">
        <f>IF('Unit Types - Emission Rates'!#REF!="","",'Unit Types - Emission Rates'!#REF!)</f>
        <v>#REF!</v>
      </c>
      <c r="F4275" s="269" t="e">
        <f>IF('Unit Types - Emission Rates'!#REF!="","",'Unit Types - Emission Rates'!#REF!)</f>
        <v>#REF!</v>
      </c>
      <c r="G4275" s="261"/>
      <c r="H4275" s="262"/>
      <c r="I4275" s="259"/>
    </row>
    <row r="4276" spans="1:9" x14ac:dyDescent="0.2">
      <c r="A4276" s="265" t="s">
        <v>433</v>
      </c>
      <c r="B4276" s="269" t="e">
        <f>IF('Unit Types - Emission Rates'!#REF!=0,"",'Unit Types - Emission Rates'!#REF!)</f>
        <v>#REF!</v>
      </c>
      <c r="C4276" s="269" t="e">
        <f>IF('Unit Types - Emission Rates'!#REF!=0,"",'Unit Types - Emission Rates'!#REF!)</f>
        <v>#REF!</v>
      </c>
      <c r="D4276" s="269" t="e">
        <f>IF('Unit Types - Emission Rates'!#REF!=0,"",'Unit Types - Emission Rates'!#REF!)</f>
        <v>#REF!</v>
      </c>
      <c r="E4276" s="269" t="e">
        <f>IF('Unit Types - Emission Rates'!#REF!="","",'Unit Types - Emission Rates'!#REF!)</f>
        <v>#REF!</v>
      </c>
      <c r="F4276" s="269" t="e">
        <f>IF('Unit Types - Emission Rates'!#REF!="","",'Unit Types - Emission Rates'!#REF!)</f>
        <v>#REF!</v>
      </c>
      <c r="G4276" s="261"/>
      <c r="H4276" s="262"/>
      <c r="I4276" s="259"/>
    </row>
    <row r="4277" spans="1:9" x14ac:dyDescent="0.2">
      <c r="A4277" s="265" t="s">
        <v>433</v>
      </c>
      <c r="B4277" s="269" t="e">
        <f>IF('Unit Types - Emission Rates'!#REF!=0,"",'Unit Types - Emission Rates'!#REF!)</f>
        <v>#REF!</v>
      </c>
      <c r="C4277" s="269" t="e">
        <f>IF('Unit Types - Emission Rates'!#REF!=0,"",'Unit Types - Emission Rates'!#REF!)</f>
        <v>#REF!</v>
      </c>
      <c r="D4277" s="269" t="e">
        <f>IF('Unit Types - Emission Rates'!#REF!=0,"",'Unit Types - Emission Rates'!#REF!)</f>
        <v>#REF!</v>
      </c>
      <c r="E4277" s="269" t="e">
        <f>IF('Unit Types - Emission Rates'!#REF!="","",'Unit Types - Emission Rates'!#REF!)</f>
        <v>#REF!</v>
      </c>
      <c r="F4277" s="269" t="e">
        <f>IF('Unit Types - Emission Rates'!#REF!="","",'Unit Types - Emission Rates'!#REF!)</f>
        <v>#REF!</v>
      </c>
      <c r="G4277" s="261"/>
      <c r="H4277" s="262"/>
      <c r="I4277" s="259"/>
    </row>
    <row r="4278" spans="1:9" x14ac:dyDescent="0.2">
      <c r="A4278" s="265" t="s">
        <v>433</v>
      </c>
      <c r="B4278" s="269" t="e">
        <f>IF('Unit Types - Emission Rates'!#REF!=0,"",'Unit Types - Emission Rates'!#REF!)</f>
        <v>#REF!</v>
      </c>
      <c r="C4278" s="269" t="e">
        <f>IF('Unit Types - Emission Rates'!#REF!=0,"",'Unit Types - Emission Rates'!#REF!)</f>
        <v>#REF!</v>
      </c>
      <c r="D4278" s="269" t="e">
        <f>IF('Unit Types - Emission Rates'!#REF!=0,"",'Unit Types - Emission Rates'!#REF!)</f>
        <v>#REF!</v>
      </c>
      <c r="E4278" s="269" t="e">
        <f>IF('Unit Types - Emission Rates'!#REF!="","",'Unit Types - Emission Rates'!#REF!)</f>
        <v>#REF!</v>
      </c>
      <c r="F4278" s="269" t="e">
        <f>IF('Unit Types - Emission Rates'!#REF!="","",'Unit Types - Emission Rates'!#REF!)</f>
        <v>#REF!</v>
      </c>
      <c r="G4278" s="261"/>
      <c r="H4278" s="262"/>
      <c r="I4278" s="259"/>
    </row>
    <row r="4279" spans="1:9" x14ac:dyDescent="0.2">
      <c r="A4279" s="265" t="s">
        <v>433</v>
      </c>
      <c r="B4279" s="269" t="e">
        <f>IF('Unit Types - Emission Rates'!#REF!=0,"",'Unit Types - Emission Rates'!#REF!)</f>
        <v>#REF!</v>
      </c>
      <c r="C4279" s="269" t="e">
        <f>IF('Unit Types - Emission Rates'!#REF!=0,"",'Unit Types - Emission Rates'!#REF!)</f>
        <v>#REF!</v>
      </c>
      <c r="D4279" s="269" t="e">
        <f>IF('Unit Types - Emission Rates'!#REF!=0,"",'Unit Types - Emission Rates'!#REF!)</f>
        <v>#REF!</v>
      </c>
      <c r="E4279" s="269" t="e">
        <f>IF('Unit Types - Emission Rates'!#REF!="","",'Unit Types - Emission Rates'!#REF!)</f>
        <v>#REF!</v>
      </c>
      <c r="F4279" s="269" t="e">
        <f>IF('Unit Types - Emission Rates'!#REF!="","",'Unit Types - Emission Rates'!#REF!)</f>
        <v>#REF!</v>
      </c>
      <c r="G4279" s="261"/>
      <c r="H4279" s="262"/>
      <c r="I4279" s="259"/>
    </row>
    <row r="4280" spans="1:9" x14ac:dyDescent="0.2">
      <c r="A4280" s="265" t="s">
        <v>433</v>
      </c>
      <c r="B4280" s="269" t="e">
        <f>IF('Unit Types - Emission Rates'!#REF!=0,"",'Unit Types - Emission Rates'!#REF!)</f>
        <v>#REF!</v>
      </c>
      <c r="C4280" s="269" t="e">
        <f>IF('Unit Types - Emission Rates'!#REF!=0,"",'Unit Types - Emission Rates'!#REF!)</f>
        <v>#REF!</v>
      </c>
      <c r="D4280" s="269" t="e">
        <f>IF('Unit Types - Emission Rates'!#REF!=0,"",'Unit Types - Emission Rates'!#REF!)</f>
        <v>#REF!</v>
      </c>
      <c r="E4280" s="269" t="e">
        <f>IF('Unit Types - Emission Rates'!#REF!="","",'Unit Types - Emission Rates'!#REF!)</f>
        <v>#REF!</v>
      </c>
      <c r="F4280" s="269" t="e">
        <f>IF('Unit Types - Emission Rates'!#REF!="","",'Unit Types - Emission Rates'!#REF!)</f>
        <v>#REF!</v>
      </c>
      <c r="G4280" s="261"/>
      <c r="H4280" s="262"/>
      <c r="I4280" s="259"/>
    </row>
    <row r="4281" spans="1:9" x14ac:dyDescent="0.2">
      <c r="A4281" s="265" t="s">
        <v>433</v>
      </c>
      <c r="B4281" s="269" t="e">
        <f>IF('Unit Types - Emission Rates'!#REF!=0,"",'Unit Types - Emission Rates'!#REF!)</f>
        <v>#REF!</v>
      </c>
      <c r="C4281" s="269" t="e">
        <f>IF('Unit Types - Emission Rates'!#REF!=0,"",'Unit Types - Emission Rates'!#REF!)</f>
        <v>#REF!</v>
      </c>
      <c r="D4281" s="269" t="e">
        <f>IF('Unit Types - Emission Rates'!#REF!=0,"",'Unit Types - Emission Rates'!#REF!)</f>
        <v>#REF!</v>
      </c>
      <c r="E4281" s="269" t="e">
        <f>IF('Unit Types - Emission Rates'!#REF!="","",'Unit Types - Emission Rates'!#REF!)</f>
        <v>#REF!</v>
      </c>
      <c r="F4281" s="269" t="e">
        <f>IF('Unit Types - Emission Rates'!#REF!="","",'Unit Types - Emission Rates'!#REF!)</f>
        <v>#REF!</v>
      </c>
      <c r="G4281" s="261"/>
      <c r="H4281" s="262"/>
      <c r="I4281" s="259"/>
    </row>
    <row r="4282" spans="1:9" x14ac:dyDescent="0.2">
      <c r="A4282" s="265" t="s">
        <v>433</v>
      </c>
      <c r="B4282" s="269" t="e">
        <f>IF('Unit Types - Emission Rates'!#REF!=0,"",'Unit Types - Emission Rates'!#REF!)</f>
        <v>#REF!</v>
      </c>
      <c r="C4282" s="269" t="e">
        <f>IF('Unit Types - Emission Rates'!#REF!=0,"",'Unit Types - Emission Rates'!#REF!)</f>
        <v>#REF!</v>
      </c>
      <c r="D4282" s="269" t="e">
        <f>IF('Unit Types - Emission Rates'!#REF!=0,"",'Unit Types - Emission Rates'!#REF!)</f>
        <v>#REF!</v>
      </c>
      <c r="E4282" s="269" t="e">
        <f>IF('Unit Types - Emission Rates'!#REF!="","",'Unit Types - Emission Rates'!#REF!)</f>
        <v>#REF!</v>
      </c>
      <c r="F4282" s="269" t="e">
        <f>IF('Unit Types - Emission Rates'!#REF!="","",'Unit Types - Emission Rates'!#REF!)</f>
        <v>#REF!</v>
      </c>
      <c r="G4282" s="261"/>
      <c r="H4282" s="262"/>
      <c r="I4282" s="259"/>
    </row>
    <row r="4283" spans="1:9" x14ac:dyDescent="0.2">
      <c r="A4283" s="265" t="s">
        <v>433</v>
      </c>
      <c r="B4283" s="269" t="e">
        <f>IF('Unit Types - Emission Rates'!#REF!=0,"",'Unit Types - Emission Rates'!#REF!)</f>
        <v>#REF!</v>
      </c>
      <c r="C4283" s="269" t="e">
        <f>IF('Unit Types - Emission Rates'!#REF!=0,"",'Unit Types - Emission Rates'!#REF!)</f>
        <v>#REF!</v>
      </c>
      <c r="D4283" s="269" t="e">
        <f>IF('Unit Types - Emission Rates'!#REF!=0,"",'Unit Types - Emission Rates'!#REF!)</f>
        <v>#REF!</v>
      </c>
      <c r="E4283" s="269" t="e">
        <f>IF('Unit Types - Emission Rates'!#REF!="","",'Unit Types - Emission Rates'!#REF!)</f>
        <v>#REF!</v>
      </c>
      <c r="F4283" s="269" t="e">
        <f>IF('Unit Types - Emission Rates'!#REF!="","",'Unit Types - Emission Rates'!#REF!)</f>
        <v>#REF!</v>
      </c>
      <c r="G4283" s="261"/>
      <c r="H4283" s="262"/>
      <c r="I4283" s="259"/>
    </row>
    <row r="4284" spans="1:9" x14ac:dyDescent="0.2">
      <c r="A4284" s="265" t="s">
        <v>433</v>
      </c>
      <c r="B4284" s="269" t="e">
        <f>IF('Unit Types - Emission Rates'!#REF!=0,"",'Unit Types - Emission Rates'!#REF!)</f>
        <v>#REF!</v>
      </c>
      <c r="C4284" s="269" t="e">
        <f>IF('Unit Types - Emission Rates'!#REF!=0,"",'Unit Types - Emission Rates'!#REF!)</f>
        <v>#REF!</v>
      </c>
      <c r="D4284" s="269" t="e">
        <f>IF('Unit Types - Emission Rates'!#REF!=0,"",'Unit Types - Emission Rates'!#REF!)</f>
        <v>#REF!</v>
      </c>
      <c r="E4284" s="269" t="e">
        <f>IF('Unit Types - Emission Rates'!#REF!="","",'Unit Types - Emission Rates'!#REF!)</f>
        <v>#REF!</v>
      </c>
      <c r="F4284" s="269" t="e">
        <f>IF('Unit Types - Emission Rates'!#REF!="","",'Unit Types - Emission Rates'!#REF!)</f>
        <v>#REF!</v>
      </c>
      <c r="G4284" s="261"/>
      <c r="H4284" s="262"/>
      <c r="I4284" s="259"/>
    </row>
    <row r="4285" spans="1:9" x14ac:dyDescent="0.2">
      <c r="A4285" s="265" t="s">
        <v>433</v>
      </c>
      <c r="B4285" s="269" t="e">
        <f>IF('Unit Types - Emission Rates'!#REF!=0,"",'Unit Types - Emission Rates'!#REF!)</f>
        <v>#REF!</v>
      </c>
      <c r="C4285" s="269" t="e">
        <f>IF('Unit Types - Emission Rates'!#REF!=0,"",'Unit Types - Emission Rates'!#REF!)</f>
        <v>#REF!</v>
      </c>
      <c r="D4285" s="269" t="e">
        <f>IF('Unit Types - Emission Rates'!#REF!=0,"",'Unit Types - Emission Rates'!#REF!)</f>
        <v>#REF!</v>
      </c>
      <c r="E4285" s="269" t="e">
        <f>IF('Unit Types - Emission Rates'!#REF!="","",'Unit Types - Emission Rates'!#REF!)</f>
        <v>#REF!</v>
      </c>
      <c r="F4285" s="269" t="e">
        <f>IF('Unit Types - Emission Rates'!#REF!="","",'Unit Types - Emission Rates'!#REF!)</f>
        <v>#REF!</v>
      </c>
      <c r="G4285" s="261"/>
      <c r="H4285" s="262"/>
      <c r="I4285" s="259"/>
    </row>
    <row r="4286" spans="1:9" x14ac:dyDescent="0.2">
      <c r="A4286" s="265" t="s">
        <v>433</v>
      </c>
      <c r="B4286" s="269" t="e">
        <f>IF('Unit Types - Emission Rates'!#REF!=0,"",'Unit Types - Emission Rates'!#REF!)</f>
        <v>#REF!</v>
      </c>
      <c r="C4286" s="269" t="e">
        <f>IF('Unit Types - Emission Rates'!#REF!=0,"",'Unit Types - Emission Rates'!#REF!)</f>
        <v>#REF!</v>
      </c>
      <c r="D4286" s="269" t="e">
        <f>IF('Unit Types - Emission Rates'!#REF!=0,"",'Unit Types - Emission Rates'!#REF!)</f>
        <v>#REF!</v>
      </c>
      <c r="E4286" s="269" t="e">
        <f>IF('Unit Types - Emission Rates'!#REF!="","",'Unit Types - Emission Rates'!#REF!)</f>
        <v>#REF!</v>
      </c>
      <c r="F4286" s="269" t="e">
        <f>IF('Unit Types - Emission Rates'!#REF!="","",'Unit Types - Emission Rates'!#REF!)</f>
        <v>#REF!</v>
      </c>
      <c r="G4286" s="261"/>
      <c r="H4286" s="262"/>
      <c r="I4286" s="259"/>
    </row>
    <row r="4287" spans="1:9" x14ac:dyDescent="0.2">
      <c r="A4287" s="265" t="s">
        <v>433</v>
      </c>
      <c r="B4287" s="269" t="e">
        <f>IF('Unit Types - Emission Rates'!#REF!=0,"",'Unit Types - Emission Rates'!#REF!)</f>
        <v>#REF!</v>
      </c>
      <c r="C4287" s="269" t="e">
        <f>IF('Unit Types - Emission Rates'!#REF!=0,"",'Unit Types - Emission Rates'!#REF!)</f>
        <v>#REF!</v>
      </c>
      <c r="D4287" s="269" t="e">
        <f>IF('Unit Types - Emission Rates'!#REF!=0,"",'Unit Types - Emission Rates'!#REF!)</f>
        <v>#REF!</v>
      </c>
      <c r="E4287" s="269" t="e">
        <f>IF('Unit Types - Emission Rates'!#REF!="","",'Unit Types - Emission Rates'!#REF!)</f>
        <v>#REF!</v>
      </c>
      <c r="F4287" s="269" t="e">
        <f>IF('Unit Types - Emission Rates'!#REF!="","",'Unit Types - Emission Rates'!#REF!)</f>
        <v>#REF!</v>
      </c>
      <c r="G4287" s="261"/>
      <c r="H4287" s="262"/>
      <c r="I4287" s="259"/>
    </row>
    <row r="4288" spans="1:9" x14ac:dyDescent="0.2">
      <c r="A4288" s="265" t="s">
        <v>433</v>
      </c>
      <c r="B4288" s="269" t="e">
        <f>IF('Unit Types - Emission Rates'!#REF!=0,"",'Unit Types - Emission Rates'!#REF!)</f>
        <v>#REF!</v>
      </c>
      <c r="C4288" s="269" t="e">
        <f>IF('Unit Types - Emission Rates'!#REF!=0,"",'Unit Types - Emission Rates'!#REF!)</f>
        <v>#REF!</v>
      </c>
      <c r="D4288" s="269" t="e">
        <f>IF('Unit Types - Emission Rates'!#REF!=0,"",'Unit Types - Emission Rates'!#REF!)</f>
        <v>#REF!</v>
      </c>
      <c r="E4288" s="269" t="e">
        <f>IF('Unit Types - Emission Rates'!#REF!="","",'Unit Types - Emission Rates'!#REF!)</f>
        <v>#REF!</v>
      </c>
      <c r="F4288" s="269" t="e">
        <f>IF('Unit Types - Emission Rates'!#REF!="","",'Unit Types - Emission Rates'!#REF!)</f>
        <v>#REF!</v>
      </c>
      <c r="G4288" s="261"/>
      <c r="H4288" s="262"/>
      <c r="I4288" s="259"/>
    </row>
    <row r="4289" spans="1:9" x14ac:dyDescent="0.2">
      <c r="A4289" s="265" t="s">
        <v>433</v>
      </c>
      <c r="B4289" s="269" t="e">
        <f>IF('Unit Types - Emission Rates'!#REF!=0,"",'Unit Types - Emission Rates'!#REF!)</f>
        <v>#REF!</v>
      </c>
      <c r="C4289" s="269" t="e">
        <f>IF('Unit Types - Emission Rates'!#REF!=0,"",'Unit Types - Emission Rates'!#REF!)</f>
        <v>#REF!</v>
      </c>
      <c r="D4289" s="269" t="e">
        <f>IF('Unit Types - Emission Rates'!#REF!=0,"",'Unit Types - Emission Rates'!#REF!)</f>
        <v>#REF!</v>
      </c>
      <c r="E4289" s="269" t="e">
        <f>IF('Unit Types - Emission Rates'!#REF!="","",'Unit Types - Emission Rates'!#REF!)</f>
        <v>#REF!</v>
      </c>
      <c r="F4289" s="269" t="e">
        <f>IF('Unit Types - Emission Rates'!#REF!="","",'Unit Types - Emission Rates'!#REF!)</f>
        <v>#REF!</v>
      </c>
      <c r="G4289" s="261"/>
      <c r="H4289" s="262"/>
      <c r="I4289" s="259"/>
    </row>
    <row r="4290" spans="1:9" x14ac:dyDescent="0.2">
      <c r="A4290" s="265" t="s">
        <v>433</v>
      </c>
      <c r="B4290" s="269" t="e">
        <f>IF('Unit Types - Emission Rates'!#REF!=0,"",'Unit Types - Emission Rates'!#REF!)</f>
        <v>#REF!</v>
      </c>
      <c r="C4290" s="269" t="e">
        <f>IF('Unit Types - Emission Rates'!#REF!=0,"",'Unit Types - Emission Rates'!#REF!)</f>
        <v>#REF!</v>
      </c>
      <c r="D4290" s="269" t="e">
        <f>IF('Unit Types - Emission Rates'!#REF!=0,"",'Unit Types - Emission Rates'!#REF!)</f>
        <v>#REF!</v>
      </c>
      <c r="E4290" s="269" t="e">
        <f>IF('Unit Types - Emission Rates'!#REF!="","",'Unit Types - Emission Rates'!#REF!)</f>
        <v>#REF!</v>
      </c>
      <c r="F4290" s="269" t="e">
        <f>IF('Unit Types - Emission Rates'!#REF!="","",'Unit Types - Emission Rates'!#REF!)</f>
        <v>#REF!</v>
      </c>
      <c r="G4290" s="261"/>
      <c r="H4290" s="262"/>
      <c r="I4290" s="259"/>
    </row>
    <row r="4291" spans="1:9" x14ac:dyDescent="0.2">
      <c r="A4291" s="265" t="s">
        <v>433</v>
      </c>
      <c r="B4291" s="269" t="e">
        <f>IF('Unit Types - Emission Rates'!#REF!=0,"",'Unit Types - Emission Rates'!#REF!)</f>
        <v>#REF!</v>
      </c>
      <c r="C4291" s="269" t="e">
        <f>IF('Unit Types - Emission Rates'!#REF!=0,"",'Unit Types - Emission Rates'!#REF!)</f>
        <v>#REF!</v>
      </c>
      <c r="D4291" s="269" t="e">
        <f>IF('Unit Types - Emission Rates'!#REF!=0,"",'Unit Types - Emission Rates'!#REF!)</f>
        <v>#REF!</v>
      </c>
      <c r="E4291" s="269" t="e">
        <f>IF('Unit Types - Emission Rates'!#REF!="","",'Unit Types - Emission Rates'!#REF!)</f>
        <v>#REF!</v>
      </c>
      <c r="F4291" s="269" t="e">
        <f>IF('Unit Types - Emission Rates'!#REF!="","",'Unit Types - Emission Rates'!#REF!)</f>
        <v>#REF!</v>
      </c>
      <c r="G4291" s="261"/>
      <c r="H4291" s="262"/>
      <c r="I4291" s="259"/>
    </row>
    <row r="4292" spans="1:9" x14ac:dyDescent="0.2">
      <c r="A4292" s="265" t="s">
        <v>433</v>
      </c>
      <c r="B4292" s="269" t="e">
        <f>IF('Unit Types - Emission Rates'!#REF!=0,"",'Unit Types - Emission Rates'!#REF!)</f>
        <v>#REF!</v>
      </c>
      <c r="C4292" s="269" t="e">
        <f>IF('Unit Types - Emission Rates'!#REF!=0,"",'Unit Types - Emission Rates'!#REF!)</f>
        <v>#REF!</v>
      </c>
      <c r="D4292" s="269" t="e">
        <f>IF('Unit Types - Emission Rates'!#REF!=0,"",'Unit Types - Emission Rates'!#REF!)</f>
        <v>#REF!</v>
      </c>
      <c r="E4292" s="269" t="e">
        <f>IF('Unit Types - Emission Rates'!#REF!="","",'Unit Types - Emission Rates'!#REF!)</f>
        <v>#REF!</v>
      </c>
      <c r="F4292" s="269" t="e">
        <f>IF('Unit Types - Emission Rates'!#REF!="","",'Unit Types - Emission Rates'!#REF!)</f>
        <v>#REF!</v>
      </c>
      <c r="G4292" s="261"/>
      <c r="H4292" s="262"/>
      <c r="I4292" s="259"/>
    </row>
    <row r="4293" spans="1:9" x14ac:dyDescent="0.2">
      <c r="A4293" s="265" t="s">
        <v>433</v>
      </c>
      <c r="B4293" s="269" t="e">
        <f>IF('Unit Types - Emission Rates'!#REF!=0,"",'Unit Types - Emission Rates'!#REF!)</f>
        <v>#REF!</v>
      </c>
      <c r="C4293" s="269" t="e">
        <f>IF('Unit Types - Emission Rates'!#REF!=0,"",'Unit Types - Emission Rates'!#REF!)</f>
        <v>#REF!</v>
      </c>
      <c r="D4293" s="269" t="e">
        <f>IF('Unit Types - Emission Rates'!#REF!=0,"",'Unit Types - Emission Rates'!#REF!)</f>
        <v>#REF!</v>
      </c>
      <c r="E4293" s="269" t="e">
        <f>IF('Unit Types - Emission Rates'!#REF!="","",'Unit Types - Emission Rates'!#REF!)</f>
        <v>#REF!</v>
      </c>
      <c r="F4293" s="269" t="e">
        <f>IF('Unit Types - Emission Rates'!#REF!="","",'Unit Types - Emission Rates'!#REF!)</f>
        <v>#REF!</v>
      </c>
      <c r="G4293" s="261"/>
      <c r="H4293" s="262"/>
      <c r="I4293" s="259"/>
    </row>
    <row r="4294" spans="1:9" x14ac:dyDescent="0.2">
      <c r="A4294" s="265" t="s">
        <v>433</v>
      </c>
      <c r="B4294" s="269" t="e">
        <f>IF('Unit Types - Emission Rates'!#REF!=0,"",'Unit Types - Emission Rates'!#REF!)</f>
        <v>#REF!</v>
      </c>
      <c r="C4294" s="269" t="e">
        <f>IF('Unit Types - Emission Rates'!#REF!=0,"",'Unit Types - Emission Rates'!#REF!)</f>
        <v>#REF!</v>
      </c>
      <c r="D4294" s="269" t="e">
        <f>IF('Unit Types - Emission Rates'!#REF!=0,"",'Unit Types - Emission Rates'!#REF!)</f>
        <v>#REF!</v>
      </c>
      <c r="E4294" s="269" t="e">
        <f>IF('Unit Types - Emission Rates'!#REF!="","",'Unit Types - Emission Rates'!#REF!)</f>
        <v>#REF!</v>
      </c>
      <c r="F4294" s="269" t="e">
        <f>IF('Unit Types - Emission Rates'!#REF!="","",'Unit Types - Emission Rates'!#REF!)</f>
        <v>#REF!</v>
      </c>
      <c r="G4294" s="261"/>
      <c r="H4294" s="262"/>
      <c r="I4294" s="259"/>
    </row>
    <row r="4295" spans="1:9" x14ac:dyDescent="0.2">
      <c r="A4295" s="265" t="s">
        <v>433</v>
      </c>
      <c r="B4295" s="269" t="e">
        <f>IF('Unit Types - Emission Rates'!#REF!=0,"",'Unit Types - Emission Rates'!#REF!)</f>
        <v>#REF!</v>
      </c>
      <c r="C4295" s="269" t="e">
        <f>IF('Unit Types - Emission Rates'!#REF!=0,"",'Unit Types - Emission Rates'!#REF!)</f>
        <v>#REF!</v>
      </c>
      <c r="D4295" s="269" t="e">
        <f>IF('Unit Types - Emission Rates'!#REF!=0,"",'Unit Types - Emission Rates'!#REF!)</f>
        <v>#REF!</v>
      </c>
      <c r="E4295" s="269" t="e">
        <f>IF('Unit Types - Emission Rates'!#REF!="","",'Unit Types - Emission Rates'!#REF!)</f>
        <v>#REF!</v>
      </c>
      <c r="F4295" s="269" t="e">
        <f>IF('Unit Types - Emission Rates'!#REF!="","",'Unit Types - Emission Rates'!#REF!)</f>
        <v>#REF!</v>
      </c>
      <c r="G4295" s="261"/>
      <c r="H4295" s="262"/>
      <c r="I4295" s="259"/>
    </row>
    <row r="4296" spans="1:9" x14ac:dyDescent="0.2">
      <c r="A4296" s="265" t="s">
        <v>433</v>
      </c>
      <c r="B4296" s="269" t="e">
        <f>IF('Unit Types - Emission Rates'!#REF!=0,"",'Unit Types - Emission Rates'!#REF!)</f>
        <v>#REF!</v>
      </c>
      <c r="C4296" s="269" t="e">
        <f>IF('Unit Types - Emission Rates'!#REF!=0,"",'Unit Types - Emission Rates'!#REF!)</f>
        <v>#REF!</v>
      </c>
      <c r="D4296" s="269" t="e">
        <f>IF('Unit Types - Emission Rates'!#REF!=0,"",'Unit Types - Emission Rates'!#REF!)</f>
        <v>#REF!</v>
      </c>
      <c r="E4296" s="269" t="e">
        <f>IF('Unit Types - Emission Rates'!#REF!="","",'Unit Types - Emission Rates'!#REF!)</f>
        <v>#REF!</v>
      </c>
      <c r="F4296" s="269" t="e">
        <f>IF('Unit Types - Emission Rates'!#REF!="","",'Unit Types - Emission Rates'!#REF!)</f>
        <v>#REF!</v>
      </c>
      <c r="G4296" s="261"/>
      <c r="H4296" s="262"/>
      <c r="I4296" s="259"/>
    </row>
    <row r="4297" spans="1:9" x14ac:dyDescent="0.2">
      <c r="A4297" s="265" t="s">
        <v>433</v>
      </c>
      <c r="B4297" s="269" t="e">
        <f>IF('Unit Types - Emission Rates'!#REF!=0,"",'Unit Types - Emission Rates'!#REF!)</f>
        <v>#REF!</v>
      </c>
      <c r="C4297" s="269" t="e">
        <f>IF('Unit Types - Emission Rates'!#REF!=0,"",'Unit Types - Emission Rates'!#REF!)</f>
        <v>#REF!</v>
      </c>
      <c r="D4297" s="269" t="e">
        <f>IF('Unit Types - Emission Rates'!#REF!=0,"",'Unit Types - Emission Rates'!#REF!)</f>
        <v>#REF!</v>
      </c>
      <c r="E4297" s="269" t="e">
        <f>IF('Unit Types - Emission Rates'!#REF!="","",'Unit Types - Emission Rates'!#REF!)</f>
        <v>#REF!</v>
      </c>
      <c r="F4297" s="269" t="e">
        <f>IF('Unit Types - Emission Rates'!#REF!="","",'Unit Types - Emission Rates'!#REF!)</f>
        <v>#REF!</v>
      </c>
      <c r="G4297" s="261"/>
      <c r="H4297" s="262"/>
      <c r="I4297" s="259"/>
    </row>
    <row r="4298" spans="1:9" x14ac:dyDescent="0.2">
      <c r="A4298" s="265" t="s">
        <v>433</v>
      </c>
      <c r="B4298" s="269" t="e">
        <f>IF('Unit Types - Emission Rates'!#REF!=0,"",'Unit Types - Emission Rates'!#REF!)</f>
        <v>#REF!</v>
      </c>
      <c r="C4298" s="269" t="e">
        <f>IF('Unit Types - Emission Rates'!#REF!=0,"",'Unit Types - Emission Rates'!#REF!)</f>
        <v>#REF!</v>
      </c>
      <c r="D4298" s="269" t="e">
        <f>IF('Unit Types - Emission Rates'!#REF!=0,"",'Unit Types - Emission Rates'!#REF!)</f>
        <v>#REF!</v>
      </c>
      <c r="E4298" s="269" t="e">
        <f>IF('Unit Types - Emission Rates'!#REF!="","",'Unit Types - Emission Rates'!#REF!)</f>
        <v>#REF!</v>
      </c>
      <c r="F4298" s="269" t="e">
        <f>IF('Unit Types - Emission Rates'!#REF!="","",'Unit Types - Emission Rates'!#REF!)</f>
        <v>#REF!</v>
      </c>
      <c r="G4298" s="261"/>
      <c r="H4298" s="262"/>
      <c r="I4298" s="259"/>
    </row>
    <row r="4299" spans="1:9" x14ac:dyDescent="0.2">
      <c r="A4299" s="265" t="s">
        <v>433</v>
      </c>
      <c r="B4299" s="269" t="e">
        <f>IF('Unit Types - Emission Rates'!#REF!=0,"",'Unit Types - Emission Rates'!#REF!)</f>
        <v>#REF!</v>
      </c>
      <c r="C4299" s="269" t="e">
        <f>IF('Unit Types - Emission Rates'!#REF!=0,"",'Unit Types - Emission Rates'!#REF!)</f>
        <v>#REF!</v>
      </c>
      <c r="D4299" s="269" t="e">
        <f>IF('Unit Types - Emission Rates'!#REF!=0,"",'Unit Types - Emission Rates'!#REF!)</f>
        <v>#REF!</v>
      </c>
      <c r="E4299" s="269" t="e">
        <f>IF('Unit Types - Emission Rates'!#REF!="","",'Unit Types - Emission Rates'!#REF!)</f>
        <v>#REF!</v>
      </c>
      <c r="F4299" s="269" t="e">
        <f>IF('Unit Types - Emission Rates'!#REF!="","",'Unit Types - Emission Rates'!#REF!)</f>
        <v>#REF!</v>
      </c>
      <c r="G4299" s="261"/>
      <c r="H4299" s="262"/>
      <c r="I4299" s="259"/>
    </row>
    <row r="4300" spans="1:9" x14ac:dyDescent="0.2">
      <c r="A4300" s="265" t="s">
        <v>433</v>
      </c>
      <c r="B4300" s="269" t="e">
        <f>IF('Unit Types - Emission Rates'!#REF!=0,"",'Unit Types - Emission Rates'!#REF!)</f>
        <v>#REF!</v>
      </c>
      <c r="C4300" s="269" t="e">
        <f>IF('Unit Types - Emission Rates'!#REF!=0,"",'Unit Types - Emission Rates'!#REF!)</f>
        <v>#REF!</v>
      </c>
      <c r="D4300" s="269" t="e">
        <f>IF('Unit Types - Emission Rates'!#REF!=0,"",'Unit Types - Emission Rates'!#REF!)</f>
        <v>#REF!</v>
      </c>
      <c r="E4300" s="269" t="e">
        <f>IF('Unit Types - Emission Rates'!#REF!="","",'Unit Types - Emission Rates'!#REF!)</f>
        <v>#REF!</v>
      </c>
      <c r="F4300" s="269" t="e">
        <f>IF('Unit Types - Emission Rates'!#REF!="","",'Unit Types - Emission Rates'!#REF!)</f>
        <v>#REF!</v>
      </c>
      <c r="G4300" s="261"/>
      <c r="H4300" s="262"/>
      <c r="I4300" s="259"/>
    </row>
    <row r="4301" spans="1:9" x14ac:dyDescent="0.2">
      <c r="A4301" s="265" t="s">
        <v>433</v>
      </c>
      <c r="B4301" s="269" t="e">
        <f>IF('Unit Types - Emission Rates'!#REF!=0,"",'Unit Types - Emission Rates'!#REF!)</f>
        <v>#REF!</v>
      </c>
      <c r="C4301" s="269" t="e">
        <f>IF('Unit Types - Emission Rates'!#REF!=0,"",'Unit Types - Emission Rates'!#REF!)</f>
        <v>#REF!</v>
      </c>
      <c r="D4301" s="269" t="e">
        <f>IF('Unit Types - Emission Rates'!#REF!=0,"",'Unit Types - Emission Rates'!#REF!)</f>
        <v>#REF!</v>
      </c>
      <c r="E4301" s="269" t="e">
        <f>IF('Unit Types - Emission Rates'!#REF!="","",'Unit Types - Emission Rates'!#REF!)</f>
        <v>#REF!</v>
      </c>
      <c r="F4301" s="269" t="e">
        <f>IF('Unit Types - Emission Rates'!#REF!="","",'Unit Types - Emission Rates'!#REF!)</f>
        <v>#REF!</v>
      </c>
      <c r="G4301" s="261"/>
      <c r="H4301" s="262"/>
      <c r="I4301" s="259"/>
    </row>
    <row r="4302" spans="1:9" x14ac:dyDescent="0.2">
      <c r="A4302" s="265" t="s">
        <v>433</v>
      </c>
      <c r="B4302" s="269" t="e">
        <f>IF('Unit Types - Emission Rates'!#REF!=0,"",'Unit Types - Emission Rates'!#REF!)</f>
        <v>#REF!</v>
      </c>
      <c r="C4302" s="269" t="e">
        <f>IF('Unit Types - Emission Rates'!#REF!=0,"",'Unit Types - Emission Rates'!#REF!)</f>
        <v>#REF!</v>
      </c>
      <c r="D4302" s="269" t="e">
        <f>IF('Unit Types - Emission Rates'!#REF!=0,"",'Unit Types - Emission Rates'!#REF!)</f>
        <v>#REF!</v>
      </c>
      <c r="E4302" s="269" t="e">
        <f>IF('Unit Types - Emission Rates'!#REF!="","",'Unit Types - Emission Rates'!#REF!)</f>
        <v>#REF!</v>
      </c>
      <c r="F4302" s="269" t="e">
        <f>IF('Unit Types - Emission Rates'!#REF!="","",'Unit Types - Emission Rates'!#REF!)</f>
        <v>#REF!</v>
      </c>
      <c r="G4302" s="261"/>
      <c r="H4302" s="262"/>
      <c r="I4302" s="259"/>
    </row>
    <row r="4303" spans="1:9" x14ac:dyDescent="0.2">
      <c r="A4303" s="265" t="s">
        <v>433</v>
      </c>
      <c r="B4303" s="269" t="e">
        <f>IF('Unit Types - Emission Rates'!#REF!=0,"",'Unit Types - Emission Rates'!#REF!)</f>
        <v>#REF!</v>
      </c>
      <c r="C4303" s="269" t="e">
        <f>IF('Unit Types - Emission Rates'!#REF!=0,"",'Unit Types - Emission Rates'!#REF!)</f>
        <v>#REF!</v>
      </c>
      <c r="D4303" s="269" t="e">
        <f>IF('Unit Types - Emission Rates'!#REF!=0,"",'Unit Types - Emission Rates'!#REF!)</f>
        <v>#REF!</v>
      </c>
      <c r="E4303" s="269" t="e">
        <f>IF('Unit Types - Emission Rates'!#REF!="","",'Unit Types - Emission Rates'!#REF!)</f>
        <v>#REF!</v>
      </c>
      <c r="F4303" s="269" t="e">
        <f>IF('Unit Types - Emission Rates'!#REF!="","",'Unit Types - Emission Rates'!#REF!)</f>
        <v>#REF!</v>
      </c>
      <c r="G4303" s="261"/>
      <c r="H4303" s="262"/>
      <c r="I4303" s="259"/>
    </row>
    <row r="4304" spans="1:9" x14ac:dyDescent="0.2">
      <c r="A4304" s="265" t="s">
        <v>433</v>
      </c>
      <c r="B4304" s="269" t="e">
        <f>IF('Unit Types - Emission Rates'!#REF!=0,"",'Unit Types - Emission Rates'!#REF!)</f>
        <v>#REF!</v>
      </c>
      <c r="C4304" s="269" t="e">
        <f>IF('Unit Types - Emission Rates'!#REF!=0,"",'Unit Types - Emission Rates'!#REF!)</f>
        <v>#REF!</v>
      </c>
      <c r="D4304" s="269" t="e">
        <f>IF('Unit Types - Emission Rates'!#REF!=0,"",'Unit Types - Emission Rates'!#REF!)</f>
        <v>#REF!</v>
      </c>
      <c r="E4304" s="269" t="e">
        <f>IF('Unit Types - Emission Rates'!#REF!="","",'Unit Types - Emission Rates'!#REF!)</f>
        <v>#REF!</v>
      </c>
      <c r="F4304" s="269" t="e">
        <f>IF('Unit Types - Emission Rates'!#REF!="","",'Unit Types - Emission Rates'!#REF!)</f>
        <v>#REF!</v>
      </c>
      <c r="G4304" s="261"/>
      <c r="H4304" s="262"/>
      <c r="I4304" s="259"/>
    </row>
    <row r="4305" spans="1:9" x14ac:dyDescent="0.2">
      <c r="A4305" s="265" t="s">
        <v>433</v>
      </c>
      <c r="B4305" s="269" t="e">
        <f>IF('Unit Types - Emission Rates'!#REF!=0,"",'Unit Types - Emission Rates'!#REF!)</f>
        <v>#REF!</v>
      </c>
      <c r="C4305" s="269" t="e">
        <f>IF('Unit Types - Emission Rates'!#REF!=0,"",'Unit Types - Emission Rates'!#REF!)</f>
        <v>#REF!</v>
      </c>
      <c r="D4305" s="269" t="e">
        <f>IF('Unit Types - Emission Rates'!#REF!=0,"",'Unit Types - Emission Rates'!#REF!)</f>
        <v>#REF!</v>
      </c>
      <c r="E4305" s="269" t="e">
        <f>IF('Unit Types - Emission Rates'!#REF!="","",'Unit Types - Emission Rates'!#REF!)</f>
        <v>#REF!</v>
      </c>
      <c r="F4305" s="269" t="e">
        <f>IF('Unit Types - Emission Rates'!#REF!="","",'Unit Types - Emission Rates'!#REF!)</f>
        <v>#REF!</v>
      </c>
      <c r="G4305" s="261"/>
      <c r="H4305" s="262"/>
      <c r="I4305" s="259"/>
    </row>
    <row r="4306" spans="1:9" x14ac:dyDescent="0.2">
      <c r="A4306" s="265" t="s">
        <v>433</v>
      </c>
      <c r="B4306" s="269" t="e">
        <f>IF('Unit Types - Emission Rates'!#REF!=0,"",'Unit Types - Emission Rates'!#REF!)</f>
        <v>#REF!</v>
      </c>
      <c r="C4306" s="269" t="e">
        <f>IF('Unit Types - Emission Rates'!#REF!=0,"",'Unit Types - Emission Rates'!#REF!)</f>
        <v>#REF!</v>
      </c>
      <c r="D4306" s="269" t="e">
        <f>IF('Unit Types - Emission Rates'!#REF!=0,"",'Unit Types - Emission Rates'!#REF!)</f>
        <v>#REF!</v>
      </c>
      <c r="E4306" s="269" t="e">
        <f>IF('Unit Types - Emission Rates'!#REF!="","",'Unit Types - Emission Rates'!#REF!)</f>
        <v>#REF!</v>
      </c>
      <c r="F4306" s="269" t="e">
        <f>IF('Unit Types - Emission Rates'!#REF!="","",'Unit Types - Emission Rates'!#REF!)</f>
        <v>#REF!</v>
      </c>
      <c r="G4306" s="261"/>
      <c r="H4306" s="262"/>
      <c r="I4306" s="259"/>
    </row>
    <row r="4307" spans="1:9" x14ac:dyDescent="0.2">
      <c r="A4307" s="265" t="s">
        <v>433</v>
      </c>
      <c r="B4307" s="269" t="e">
        <f>IF('Unit Types - Emission Rates'!#REF!=0,"",'Unit Types - Emission Rates'!#REF!)</f>
        <v>#REF!</v>
      </c>
      <c r="C4307" s="269" t="e">
        <f>IF('Unit Types - Emission Rates'!#REF!=0,"",'Unit Types - Emission Rates'!#REF!)</f>
        <v>#REF!</v>
      </c>
      <c r="D4307" s="269" t="e">
        <f>IF('Unit Types - Emission Rates'!#REF!=0,"",'Unit Types - Emission Rates'!#REF!)</f>
        <v>#REF!</v>
      </c>
      <c r="E4307" s="269" t="e">
        <f>IF('Unit Types - Emission Rates'!#REF!="","",'Unit Types - Emission Rates'!#REF!)</f>
        <v>#REF!</v>
      </c>
      <c r="F4307" s="269" t="e">
        <f>IF('Unit Types - Emission Rates'!#REF!="","",'Unit Types - Emission Rates'!#REF!)</f>
        <v>#REF!</v>
      </c>
      <c r="G4307" s="261"/>
      <c r="H4307" s="262"/>
      <c r="I4307" s="259"/>
    </row>
    <row r="4308" spans="1:9" x14ac:dyDescent="0.2">
      <c r="A4308" s="265" t="s">
        <v>433</v>
      </c>
      <c r="B4308" s="269" t="e">
        <f>IF('Unit Types - Emission Rates'!#REF!=0,"",'Unit Types - Emission Rates'!#REF!)</f>
        <v>#REF!</v>
      </c>
      <c r="C4308" s="269" t="e">
        <f>IF('Unit Types - Emission Rates'!#REF!=0,"",'Unit Types - Emission Rates'!#REF!)</f>
        <v>#REF!</v>
      </c>
      <c r="D4308" s="269" t="e">
        <f>IF('Unit Types - Emission Rates'!#REF!=0,"",'Unit Types - Emission Rates'!#REF!)</f>
        <v>#REF!</v>
      </c>
      <c r="E4308" s="269" t="e">
        <f>IF('Unit Types - Emission Rates'!#REF!="","",'Unit Types - Emission Rates'!#REF!)</f>
        <v>#REF!</v>
      </c>
      <c r="F4308" s="269" t="e">
        <f>IF('Unit Types - Emission Rates'!#REF!="","",'Unit Types - Emission Rates'!#REF!)</f>
        <v>#REF!</v>
      </c>
      <c r="G4308" s="261"/>
      <c r="H4308" s="262"/>
      <c r="I4308" s="259"/>
    </row>
    <row r="4309" spans="1:9" x14ac:dyDescent="0.2">
      <c r="A4309" s="265" t="s">
        <v>433</v>
      </c>
      <c r="B4309" s="269" t="e">
        <f>IF('Unit Types - Emission Rates'!#REF!=0,"",'Unit Types - Emission Rates'!#REF!)</f>
        <v>#REF!</v>
      </c>
      <c r="C4309" s="269" t="e">
        <f>IF('Unit Types - Emission Rates'!#REF!=0,"",'Unit Types - Emission Rates'!#REF!)</f>
        <v>#REF!</v>
      </c>
      <c r="D4309" s="269" t="e">
        <f>IF('Unit Types - Emission Rates'!#REF!=0,"",'Unit Types - Emission Rates'!#REF!)</f>
        <v>#REF!</v>
      </c>
      <c r="E4309" s="269" t="e">
        <f>IF('Unit Types - Emission Rates'!#REF!="","",'Unit Types - Emission Rates'!#REF!)</f>
        <v>#REF!</v>
      </c>
      <c r="F4309" s="269" t="e">
        <f>IF('Unit Types - Emission Rates'!#REF!="","",'Unit Types - Emission Rates'!#REF!)</f>
        <v>#REF!</v>
      </c>
      <c r="G4309" s="261"/>
      <c r="H4309" s="262"/>
      <c r="I4309" s="259"/>
    </row>
    <row r="4310" spans="1:9" x14ac:dyDescent="0.2">
      <c r="A4310" s="265" t="s">
        <v>433</v>
      </c>
      <c r="B4310" s="269" t="e">
        <f>IF('Unit Types - Emission Rates'!#REF!=0,"",'Unit Types - Emission Rates'!#REF!)</f>
        <v>#REF!</v>
      </c>
      <c r="C4310" s="269" t="e">
        <f>IF('Unit Types - Emission Rates'!#REF!=0,"",'Unit Types - Emission Rates'!#REF!)</f>
        <v>#REF!</v>
      </c>
      <c r="D4310" s="269" t="e">
        <f>IF('Unit Types - Emission Rates'!#REF!=0,"",'Unit Types - Emission Rates'!#REF!)</f>
        <v>#REF!</v>
      </c>
      <c r="E4310" s="269" t="e">
        <f>IF('Unit Types - Emission Rates'!#REF!="","",'Unit Types - Emission Rates'!#REF!)</f>
        <v>#REF!</v>
      </c>
      <c r="F4310" s="269" t="e">
        <f>IF('Unit Types - Emission Rates'!#REF!="","",'Unit Types - Emission Rates'!#REF!)</f>
        <v>#REF!</v>
      </c>
      <c r="G4310" s="261"/>
      <c r="H4310" s="262"/>
      <c r="I4310" s="259"/>
    </row>
    <row r="4311" spans="1:9" x14ac:dyDescent="0.2">
      <c r="A4311" s="265" t="s">
        <v>433</v>
      </c>
      <c r="B4311" s="269" t="e">
        <f>IF('Unit Types - Emission Rates'!#REF!=0,"",'Unit Types - Emission Rates'!#REF!)</f>
        <v>#REF!</v>
      </c>
      <c r="C4311" s="269" t="e">
        <f>IF('Unit Types - Emission Rates'!#REF!=0,"",'Unit Types - Emission Rates'!#REF!)</f>
        <v>#REF!</v>
      </c>
      <c r="D4311" s="269" t="e">
        <f>IF('Unit Types - Emission Rates'!#REF!=0,"",'Unit Types - Emission Rates'!#REF!)</f>
        <v>#REF!</v>
      </c>
      <c r="E4311" s="269" t="e">
        <f>IF('Unit Types - Emission Rates'!#REF!="","",'Unit Types - Emission Rates'!#REF!)</f>
        <v>#REF!</v>
      </c>
      <c r="F4311" s="269" t="e">
        <f>IF('Unit Types - Emission Rates'!#REF!="","",'Unit Types - Emission Rates'!#REF!)</f>
        <v>#REF!</v>
      </c>
      <c r="G4311" s="261"/>
      <c r="H4311" s="262"/>
      <c r="I4311" s="259"/>
    </row>
    <row r="4312" spans="1:9" x14ac:dyDescent="0.2">
      <c r="A4312" s="265" t="s">
        <v>433</v>
      </c>
      <c r="B4312" s="269" t="e">
        <f>IF('Unit Types - Emission Rates'!#REF!=0,"",'Unit Types - Emission Rates'!#REF!)</f>
        <v>#REF!</v>
      </c>
      <c r="C4312" s="269" t="e">
        <f>IF('Unit Types - Emission Rates'!#REF!=0,"",'Unit Types - Emission Rates'!#REF!)</f>
        <v>#REF!</v>
      </c>
      <c r="D4312" s="269" t="e">
        <f>IF('Unit Types - Emission Rates'!#REF!=0,"",'Unit Types - Emission Rates'!#REF!)</f>
        <v>#REF!</v>
      </c>
      <c r="E4312" s="269" t="e">
        <f>IF('Unit Types - Emission Rates'!#REF!="","",'Unit Types - Emission Rates'!#REF!)</f>
        <v>#REF!</v>
      </c>
      <c r="F4312" s="269" t="e">
        <f>IF('Unit Types - Emission Rates'!#REF!="","",'Unit Types - Emission Rates'!#REF!)</f>
        <v>#REF!</v>
      </c>
      <c r="G4312" s="261"/>
      <c r="H4312" s="262"/>
      <c r="I4312" s="259"/>
    </row>
    <row r="4313" spans="1:9" x14ac:dyDescent="0.2">
      <c r="A4313" s="265" t="s">
        <v>433</v>
      </c>
      <c r="B4313" s="269" t="e">
        <f>IF('Unit Types - Emission Rates'!#REF!=0,"",'Unit Types - Emission Rates'!#REF!)</f>
        <v>#REF!</v>
      </c>
      <c r="C4313" s="269" t="e">
        <f>IF('Unit Types - Emission Rates'!#REF!=0,"",'Unit Types - Emission Rates'!#REF!)</f>
        <v>#REF!</v>
      </c>
      <c r="D4313" s="269" t="e">
        <f>IF('Unit Types - Emission Rates'!#REF!=0,"",'Unit Types - Emission Rates'!#REF!)</f>
        <v>#REF!</v>
      </c>
      <c r="E4313" s="269" t="e">
        <f>IF('Unit Types - Emission Rates'!#REF!="","",'Unit Types - Emission Rates'!#REF!)</f>
        <v>#REF!</v>
      </c>
      <c r="F4313" s="269" t="e">
        <f>IF('Unit Types - Emission Rates'!#REF!="","",'Unit Types - Emission Rates'!#REF!)</f>
        <v>#REF!</v>
      </c>
      <c r="G4313" s="261"/>
      <c r="H4313" s="262"/>
      <c r="I4313" s="259"/>
    </row>
    <row r="4314" spans="1:9" x14ac:dyDescent="0.2">
      <c r="A4314" s="265" t="s">
        <v>433</v>
      </c>
      <c r="B4314" s="269" t="e">
        <f>IF('Unit Types - Emission Rates'!#REF!=0,"",'Unit Types - Emission Rates'!#REF!)</f>
        <v>#REF!</v>
      </c>
      <c r="C4314" s="269" t="e">
        <f>IF('Unit Types - Emission Rates'!#REF!=0,"",'Unit Types - Emission Rates'!#REF!)</f>
        <v>#REF!</v>
      </c>
      <c r="D4314" s="269" t="e">
        <f>IF('Unit Types - Emission Rates'!#REF!=0,"",'Unit Types - Emission Rates'!#REF!)</f>
        <v>#REF!</v>
      </c>
      <c r="E4314" s="269" t="e">
        <f>IF('Unit Types - Emission Rates'!#REF!="","",'Unit Types - Emission Rates'!#REF!)</f>
        <v>#REF!</v>
      </c>
      <c r="F4314" s="269" t="e">
        <f>IF('Unit Types - Emission Rates'!#REF!="","",'Unit Types - Emission Rates'!#REF!)</f>
        <v>#REF!</v>
      </c>
      <c r="G4314" s="261"/>
      <c r="H4314" s="262"/>
      <c r="I4314" s="259"/>
    </row>
    <row r="4315" spans="1:9" x14ac:dyDescent="0.2">
      <c r="A4315" s="265" t="s">
        <v>433</v>
      </c>
      <c r="B4315" s="269" t="e">
        <f>IF('Unit Types - Emission Rates'!#REF!=0,"",'Unit Types - Emission Rates'!#REF!)</f>
        <v>#REF!</v>
      </c>
      <c r="C4315" s="269" t="e">
        <f>IF('Unit Types - Emission Rates'!#REF!=0,"",'Unit Types - Emission Rates'!#REF!)</f>
        <v>#REF!</v>
      </c>
      <c r="D4315" s="269" t="e">
        <f>IF('Unit Types - Emission Rates'!#REF!=0,"",'Unit Types - Emission Rates'!#REF!)</f>
        <v>#REF!</v>
      </c>
      <c r="E4315" s="269" t="e">
        <f>IF('Unit Types - Emission Rates'!#REF!="","",'Unit Types - Emission Rates'!#REF!)</f>
        <v>#REF!</v>
      </c>
      <c r="F4315" s="269" t="e">
        <f>IF('Unit Types - Emission Rates'!#REF!="","",'Unit Types - Emission Rates'!#REF!)</f>
        <v>#REF!</v>
      </c>
      <c r="G4315" s="261"/>
      <c r="H4315" s="262"/>
      <c r="I4315" s="259"/>
    </row>
    <row r="4316" spans="1:9" x14ac:dyDescent="0.2">
      <c r="A4316" s="265" t="s">
        <v>433</v>
      </c>
      <c r="B4316" s="269" t="e">
        <f>IF('Unit Types - Emission Rates'!#REF!=0,"",'Unit Types - Emission Rates'!#REF!)</f>
        <v>#REF!</v>
      </c>
      <c r="C4316" s="269" t="e">
        <f>IF('Unit Types - Emission Rates'!#REF!=0,"",'Unit Types - Emission Rates'!#REF!)</f>
        <v>#REF!</v>
      </c>
      <c r="D4316" s="269" t="e">
        <f>IF('Unit Types - Emission Rates'!#REF!=0,"",'Unit Types - Emission Rates'!#REF!)</f>
        <v>#REF!</v>
      </c>
      <c r="E4316" s="269" t="e">
        <f>IF('Unit Types - Emission Rates'!#REF!="","",'Unit Types - Emission Rates'!#REF!)</f>
        <v>#REF!</v>
      </c>
      <c r="F4316" s="269" t="e">
        <f>IF('Unit Types - Emission Rates'!#REF!="","",'Unit Types - Emission Rates'!#REF!)</f>
        <v>#REF!</v>
      </c>
      <c r="G4316" s="261"/>
      <c r="H4316" s="262"/>
      <c r="I4316" s="259"/>
    </row>
    <row r="4317" spans="1:9" x14ac:dyDescent="0.2">
      <c r="A4317" s="265" t="s">
        <v>433</v>
      </c>
      <c r="B4317" s="269" t="e">
        <f>IF('Unit Types - Emission Rates'!#REF!=0,"",'Unit Types - Emission Rates'!#REF!)</f>
        <v>#REF!</v>
      </c>
      <c r="C4317" s="269" t="e">
        <f>IF('Unit Types - Emission Rates'!#REF!=0,"",'Unit Types - Emission Rates'!#REF!)</f>
        <v>#REF!</v>
      </c>
      <c r="D4317" s="269" t="e">
        <f>IF('Unit Types - Emission Rates'!#REF!=0,"",'Unit Types - Emission Rates'!#REF!)</f>
        <v>#REF!</v>
      </c>
      <c r="E4317" s="269" t="e">
        <f>IF('Unit Types - Emission Rates'!#REF!="","",'Unit Types - Emission Rates'!#REF!)</f>
        <v>#REF!</v>
      </c>
      <c r="F4317" s="269" t="e">
        <f>IF('Unit Types - Emission Rates'!#REF!="","",'Unit Types - Emission Rates'!#REF!)</f>
        <v>#REF!</v>
      </c>
      <c r="G4317" s="261"/>
      <c r="H4317" s="262"/>
      <c r="I4317" s="259"/>
    </row>
    <row r="4318" spans="1:9" x14ac:dyDescent="0.2">
      <c r="A4318" s="265" t="s">
        <v>433</v>
      </c>
      <c r="B4318" s="269" t="e">
        <f>IF('Unit Types - Emission Rates'!#REF!=0,"",'Unit Types - Emission Rates'!#REF!)</f>
        <v>#REF!</v>
      </c>
      <c r="C4318" s="269" t="e">
        <f>IF('Unit Types - Emission Rates'!#REF!=0,"",'Unit Types - Emission Rates'!#REF!)</f>
        <v>#REF!</v>
      </c>
      <c r="D4318" s="269" t="e">
        <f>IF('Unit Types - Emission Rates'!#REF!=0,"",'Unit Types - Emission Rates'!#REF!)</f>
        <v>#REF!</v>
      </c>
      <c r="E4318" s="269" t="e">
        <f>IF('Unit Types - Emission Rates'!#REF!="","",'Unit Types - Emission Rates'!#REF!)</f>
        <v>#REF!</v>
      </c>
      <c r="F4318" s="269" t="e">
        <f>IF('Unit Types - Emission Rates'!#REF!="","",'Unit Types - Emission Rates'!#REF!)</f>
        <v>#REF!</v>
      </c>
      <c r="G4318" s="261"/>
      <c r="H4318" s="262"/>
      <c r="I4318" s="259"/>
    </row>
    <row r="4319" spans="1:9" x14ac:dyDescent="0.2">
      <c r="A4319" s="265" t="s">
        <v>433</v>
      </c>
      <c r="B4319" s="269" t="e">
        <f>IF('Unit Types - Emission Rates'!#REF!=0,"",'Unit Types - Emission Rates'!#REF!)</f>
        <v>#REF!</v>
      </c>
      <c r="C4319" s="269" t="e">
        <f>IF('Unit Types - Emission Rates'!#REF!=0,"",'Unit Types - Emission Rates'!#REF!)</f>
        <v>#REF!</v>
      </c>
      <c r="D4319" s="269" t="e">
        <f>IF('Unit Types - Emission Rates'!#REF!=0,"",'Unit Types - Emission Rates'!#REF!)</f>
        <v>#REF!</v>
      </c>
      <c r="E4319" s="269" t="e">
        <f>IF('Unit Types - Emission Rates'!#REF!="","",'Unit Types - Emission Rates'!#REF!)</f>
        <v>#REF!</v>
      </c>
      <c r="F4319" s="269" t="e">
        <f>IF('Unit Types - Emission Rates'!#REF!="","",'Unit Types - Emission Rates'!#REF!)</f>
        <v>#REF!</v>
      </c>
      <c r="G4319" s="261"/>
      <c r="H4319" s="262"/>
      <c r="I4319" s="259"/>
    </row>
    <row r="4320" spans="1:9" x14ac:dyDescent="0.2">
      <c r="A4320" s="265" t="s">
        <v>433</v>
      </c>
      <c r="B4320" s="269" t="e">
        <f>IF('Unit Types - Emission Rates'!#REF!=0,"",'Unit Types - Emission Rates'!#REF!)</f>
        <v>#REF!</v>
      </c>
      <c r="C4320" s="269" t="e">
        <f>IF('Unit Types - Emission Rates'!#REF!=0,"",'Unit Types - Emission Rates'!#REF!)</f>
        <v>#REF!</v>
      </c>
      <c r="D4320" s="269" t="e">
        <f>IF('Unit Types - Emission Rates'!#REF!=0,"",'Unit Types - Emission Rates'!#REF!)</f>
        <v>#REF!</v>
      </c>
      <c r="E4320" s="269" t="e">
        <f>IF('Unit Types - Emission Rates'!#REF!="","",'Unit Types - Emission Rates'!#REF!)</f>
        <v>#REF!</v>
      </c>
      <c r="F4320" s="269" t="e">
        <f>IF('Unit Types - Emission Rates'!#REF!="","",'Unit Types - Emission Rates'!#REF!)</f>
        <v>#REF!</v>
      </c>
      <c r="G4320" s="261"/>
      <c r="H4320" s="262"/>
      <c r="I4320" s="259"/>
    </row>
    <row r="4321" spans="1:9" x14ac:dyDescent="0.2">
      <c r="A4321" s="265" t="s">
        <v>433</v>
      </c>
      <c r="B4321" s="269" t="e">
        <f>IF('Unit Types - Emission Rates'!#REF!=0,"",'Unit Types - Emission Rates'!#REF!)</f>
        <v>#REF!</v>
      </c>
      <c r="C4321" s="269" t="e">
        <f>IF('Unit Types - Emission Rates'!#REF!=0,"",'Unit Types - Emission Rates'!#REF!)</f>
        <v>#REF!</v>
      </c>
      <c r="D4321" s="269" t="e">
        <f>IF('Unit Types - Emission Rates'!#REF!=0,"",'Unit Types - Emission Rates'!#REF!)</f>
        <v>#REF!</v>
      </c>
      <c r="E4321" s="269" t="e">
        <f>IF('Unit Types - Emission Rates'!#REF!="","",'Unit Types - Emission Rates'!#REF!)</f>
        <v>#REF!</v>
      </c>
      <c r="F4321" s="269" t="e">
        <f>IF('Unit Types - Emission Rates'!#REF!="","",'Unit Types - Emission Rates'!#REF!)</f>
        <v>#REF!</v>
      </c>
      <c r="G4321" s="261"/>
      <c r="H4321" s="262"/>
      <c r="I4321" s="259"/>
    </row>
    <row r="4322" spans="1:9" x14ac:dyDescent="0.2">
      <c r="A4322" s="265" t="s">
        <v>433</v>
      </c>
      <c r="B4322" s="269" t="e">
        <f>IF('Unit Types - Emission Rates'!#REF!=0,"",'Unit Types - Emission Rates'!#REF!)</f>
        <v>#REF!</v>
      </c>
      <c r="C4322" s="269" t="e">
        <f>IF('Unit Types - Emission Rates'!#REF!=0,"",'Unit Types - Emission Rates'!#REF!)</f>
        <v>#REF!</v>
      </c>
      <c r="D4322" s="269" t="e">
        <f>IF('Unit Types - Emission Rates'!#REF!=0,"",'Unit Types - Emission Rates'!#REF!)</f>
        <v>#REF!</v>
      </c>
      <c r="E4322" s="269" t="e">
        <f>IF('Unit Types - Emission Rates'!#REF!="","",'Unit Types - Emission Rates'!#REF!)</f>
        <v>#REF!</v>
      </c>
      <c r="F4322" s="269" t="e">
        <f>IF('Unit Types - Emission Rates'!#REF!="","",'Unit Types - Emission Rates'!#REF!)</f>
        <v>#REF!</v>
      </c>
      <c r="G4322" s="261"/>
      <c r="H4322" s="262"/>
      <c r="I4322" s="259"/>
    </row>
    <row r="4323" spans="1:9" x14ac:dyDescent="0.2">
      <c r="A4323" s="265" t="s">
        <v>433</v>
      </c>
      <c r="B4323" s="269" t="e">
        <f>IF('Unit Types - Emission Rates'!#REF!=0,"",'Unit Types - Emission Rates'!#REF!)</f>
        <v>#REF!</v>
      </c>
      <c r="C4323" s="269" t="e">
        <f>IF('Unit Types - Emission Rates'!#REF!=0,"",'Unit Types - Emission Rates'!#REF!)</f>
        <v>#REF!</v>
      </c>
      <c r="D4323" s="269" t="e">
        <f>IF('Unit Types - Emission Rates'!#REF!=0,"",'Unit Types - Emission Rates'!#REF!)</f>
        <v>#REF!</v>
      </c>
      <c r="E4323" s="269" t="e">
        <f>IF('Unit Types - Emission Rates'!#REF!="","",'Unit Types - Emission Rates'!#REF!)</f>
        <v>#REF!</v>
      </c>
      <c r="F4323" s="269" t="e">
        <f>IF('Unit Types - Emission Rates'!#REF!="","",'Unit Types - Emission Rates'!#REF!)</f>
        <v>#REF!</v>
      </c>
      <c r="G4323" s="261"/>
      <c r="H4323" s="262"/>
      <c r="I4323" s="259"/>
    </row>
    <row r="4324" spans="1:9" x14ac:dyDescent="0.2">
      <c r="A4324" s="265" t="s">
        <v>433</v>
      </c>
      <c r="B4324" s="269" t="e">
        <f>IF('Unit Types - Emission Rates'!#REF!=0,"",'Unit Types - Emission Rates'!#REF!)</f>
        <v>#REF!</v>
      </c>
      <c r="C4324" s="269" t="e">
        <f>IF('Unit Types - Emission Rates'!#REF!=0,"",'Unit Types - Emission Rates'!#REF!)</f>
        <v>#REF!</v>
      </c>
      <c r="D4324" s="269" t="e">
        <f>IF('Unit Types - Emission Rates'!#REF!=0,"",'Unit Types - Emission Rates'!#REF!)</f>
        <v>#REF!</v>
      </c>
      <c r="E4324" s="269" t="e">
        <f>IF('Unit Types - Emission Rates'!#REF!="","",'Unit Types - Emission Rates'!#REF!)</f>
        <v>#REF!</v>
      </c>
      <c r="F4324" s="269" t="e">
        <f>IF('Unit Types - Emission Rates'!#REF!="","",'Unit Types - Emission Rates'!#REF!)</f>
        <v>#REF!</v>
      </c>
      <c r="G4324" s="261"/>
      <c r="H4324" s="262"/>
      <c r="I4324" s="259"/>
    </row>
    <row r="4325" spans="1:9" x14ac:dyDescent="0.2">
      <c r="A4325" s="265" t="s">
        <v>433</v>
      </c>
      <c r="B4325" s="269" t="e">
        <f>IF('Unit Types - Emission Rates'!#REF!=0,"",'Unit Types - Emission Rates'!#REF!)</f>
        <v>#REF!</v>
      </c>
      <c r="C4325" s="269" t="e">
        <f>IF('Unit Types - Emission Rates'!#REF!=0,"",'Unit Types - Emission Rates'!#REF!)</f>
        <v>#REF!</v>
      </c>
      <c r="D4325" s="269" t="e">
        <f>IF('Unit Types - Emission Rates'!#REF!=0,"",'Unit Types - Emission Rates'!#REF!)</f>
        <v>#REF!</v>
      </c>
      <c r="E4325" s="269" t="e">
        <f>IF('Unit Types - Emission Rates'!#REF!="","",'Unit Types - Emission Rates'!#REF!)</f>
        <v>#REF!</v>
      </c>
      <c r="F4325" s="269" t="e">
        <f>IF('Unit Types - Emission Rates'!#REF!="","",'Unit Types - Emission Rates'!#REF!)</f>
        <v>#REF!</v>
      </c>
      <c r="G4325" s="261"/>
      <c r="H4325" s="262"/>
      <c r="I4325" s="259"/>
    </row>
    <row r="4326" spans="1:9" x14ac:dyDescent="0.2">
      <c r="A4326" s="265" t="s">
        <v>433</v>
      </c>
      <c r="B4326" s="269" t="e">
        <f>IF('Unit Types - Emission Rates'!#REF!=0,"",'Unit Types - Emission Rates'!#REF!)</f>
        <v>#REF!</v>
      </c>
      <c r="C4326" s="269" t="e">
        <f>IF('Unit Types - Emission Rates'!#REF!=0,"",'Unit Types - Emission Rates'!#REF!)</f>
        <v>#REF!</v>
      </c>
      <c r="D4326" s="269" t="e">
        <f>IF('Unit Types - Emission Rates'!#REF!=0,"",'Unit Types - Emission Rates'!#REF!)</f>
        <v>#REF!</v>
      </c>
      <c r="E4326" s="269" t="e">
        <f>IF('Unit Types - Emission Rates'!#REF!="","",'Unit Types - Emission Rates'!#REF!)</f>
        <v>#REF!</v>
      </c>
      <c r="F4326" s="269" t="e">
        <f>IF('Unit Types - Emission Rates'!#REF!="","",'Unit Types - Emission Rates'!#REF!)</f>
        <v>#REF!</v>
      </c>
      <c r="G4326" s="261"/>
      <c r="H4326" s="262"/>
      <c r="I4326" s="259"/>
    </row>
    <row r="4327" spans="1:9" x14ac:dyDescent="0.2">
      <c r="A4327" s="265" t="s">
        <v>433</v>
      </c>
      <c r="B4327" s="269" t="e">
        <f>IF('Unit Types - Emission Rates'!#REF!=0,"",'Unit Types - Emission Rates'!#REF!)</f>
        <v>#REF!</v>
      </c>
      <c r="C4327" s="269" t="e">
        <f>IF('Unit Types - Emission Rates'!#REF!=0,"",'Unit Types - Emission Rates'!#REF!)</f>
        <v>#REF!</v>
      </c>
      <c r="D4327" s="269" t="e">
        <f>IF('Unit Types - Emission Rates'!#REF!=0,"",'Unit Types - Emission Rates'!#REF!)</f>
        <v>#REF!</v>
      </c>
      <c r="E4327" s="269" t="e">
        <f>IF('Unit Types - Emission Rates'!#REF!="","",'Unit Types - Emission Rates'!#REF!)</f>
        <v>#REF!</v>
      </c>
      <c r="F4327" s="269" t="e">
        <f>IF('Unit Types - Emission Rates'!#REF!="","",'Unit Types - Emission Rates'!#REF!)</f>
        <v>#REF!</v>
      </c>
      <c r="G4327" s="261"/>
      <c r="H4327" s="262"/>
      <c r="I4327" s="259"/>
    </row>
    <row r="4328" spans="1:9" x14ac:dyDescent="0.2">
      <c r="A4328" s="265" t="s">
        <v>433</v>
      </c>
      <c r="B4328" s="269" t="e">
        <f>IF('Unit Types - Emission Rates'!#REF!=0,"",'Unit Types - Emission Rates'!#REF!)</f>
        <v>#REF!</v>
      </c>
      <c r="C4328" s="269" t="e">
        <f>IF('Unit Types - Emission Rates'!#REF!=0,"",'Unit Types - Emission Rates'!#REF!)</f>
        <v>#REF!</v>
      </c>
      <c r="D4328" s="269" t="e">
        <f>IF('Unit Types - Emission Rates'!#REF!=0,"",'Unit Types - Emission Rates'!#REF!)</f>
        <v>#REF!</v>
      </c>
      <c r="E4328" s="269" t="e">
        <f>IF('Unit Types - Emission Rates'!#REF!="","",'Unit Types - Emission Rates'!#REF!)</f>
        <v>#REF!</v>
      </c>
      <c r="F4328" s="269" t="e">
        <f>IF('Unit Types - Emission Rates'!#REF!="","",'Unit Types - Emission Rates'!#REF!)</f>
        <v>#REF!</v>
      </c>
      <c r="G4328" s="261"/>
      <c r="H4328" s="262"/>
      <c r="I4328" s="259"/>
    </row>
    <row r="4329" spans="1:9" x14ac:dyDescent="0.2">
      <c r="A4329" s="265" t="s">
        <v>433</v>
      </c>
      <c r="B4329" s="269" t="e">
        <f>IF('Unit Types - Emission Rates'!#REF!=0,"",'Unit Types - Emission Rates'!#REF!)</f>
        <v>#REF!</v>
      </c>
      <c r="C4329" s="269" t="e">
        <f>IF('Unit Types - Emission Rates'!#REF!=0,"",'Unit Types - Emission Rates'!#REF!)</f>
        <v>#REF!</v>
      </c>
      <c r="D4329" s="269" t="e">
        <f>IF('Unit Types - Emission Rates'!#REF!=0,"",'Unit Types - Emission Rates'!#REF!)</f>
        <v>#REF!</v>
      </c>
      <c r="E4329" s="269" t="e">
        <f>IF('Unit Types - Emission Rates'!#REF!="","",'Unit Types - Emission Rates'!#REF!)</f>
        <v>#REF!</v>
      </c>
      <c r="F4329" s="269" t="e">
        <f>IF('Unit Types - Emission Rates'!#REF!="","",'Unit Types - Emission Rates'!#REF!)</f>
        <v>#REF!</v>
      </c>
      <c r="G4329" s="261"/>
      <c r="H4329" s="262"/>
      <c r="I4329" s="259"/>
    </row>
    <row r="4330" spans="1:9" x14ac:dyDescent="0.2">
      <c r="A4330" s="265" t="s">
        <v>433</v>
      </c>
      <c r="B4330" s="269" t="e">
        <f>IF('Unit Types - Emission Rates'!#REF!=0,"",'Unit Types - Emission Rates'!#REF!)</f>
        <v>#REF!</v>
      </c>
      <c r="C4330" s="269" t="e">
        <f>IF('Unit Types - Emission Rates'!#REF!=0,"",'Unit Types - Emission Rates'!#REF!)</f>
        <v>#REF!</v>
      </c>
      <c r="D4330" s="269" t="e">
        <f>IF('Unit Types - Emission Rates'!#REF!=0,"",'Unit Types - Emission Rates'!#REF!)</f>
        <v>#REF!</v>
      </c>
      <c r="E4330" s="269" t="e">
        <f>IF('Unit Types - Emission Rates'!#REF!="","",'Unit Types - Emission Rates'!#REF!)</f>
        <v>#REF!</v>
      </c>
      <c r="F4330" s="269" t="e">
        <f>IF('Unit Types - Emission Rates'!#REF!="","",'Unit Types - Emission Rates'!#REF!)</f>
        <v>#REF!</v>
      </c>
      <c r="G4330" s="261"/>
      <c r="H4330" s="262"/>
      <c r="I4330" s="259"/>
    </row>
    <row r="4331" spans="1:9" x14ac:dyDescent="0.2">
      <c r="A4331" s="265" t="s">
        <v>433</v>
      </c>
      <c r="B4331" s="269" t="e">
        <f>IF('Unit Types - Emission Rates'!#REF!=0,"",'Unit Types - Emission Rates'!#REF!)</f>
        <v>#REF!</v>
      </c>
      <c r="C4331" s="269" t="e">
        <f>IF('Unit Types - Emission Rates'!#REF!=0,"",'Unit Types - Emission Rates'!#REF!)</f>
        <v>#REF!</v>
      </c>
      <c r="D4331" s="269" t="e">
        <f>IF('Unit Types - Emission Rates'!#REF!=0,"",'Unit Types - Emission Rates'!#REF!)</f>
        <v>#REF!</v>
      </c>
      <c r="E4331" s="269" t="e">
        <f>IF('Unit Types - Emission Rates'!#REF!="","",'Unit Types - Emission Rates'!#REF!)</f>
        <v>#REF!</v>
      </c>
      <c r="F4331" s="269" t="e">
        <f>IF('Unit Types - Emission Rates'!#REF!="","",'Unit Types - Emission Rates'!#REF!)</f>
        <v>#REF!</v>
      </c>
      <c r="G4331" s="261"/>
      <c r="H4331" s="262"/>
      <c r="I4331" s="259"/>
    </row>
    <row r="4332" spans="1:9" x14ac:dyDescent="0.2">
      <c r="A4332" s="265" t="s">
        <v>433</v>
      </c>
      <c r="B4332" s="269" t="e">
        <f>IF('Unit Types - Emission Rates'!#REF!=0,"",'Unit Types - Emission Rates'!#REF!)</f>
        <v>#REF!</v>
      </c>
      <c r="C4332" s="269" t="e">
        <f>IF('Unit Types - Emission Rates'!#REF!=0,"",'Unit Types - Emission Rates'!#REF!)</f>
        <v>#REF!</v>
      </c>
      <c r="D4332" s="269" t="e">
        <f>IF('Unit Types - Emission Rates'!#REF!=0,"",'Unit Types - Emission Rates'!#REF!)</f>
        <v>#REF!</v>
      </c>
      <c r="E4332" s="269" t="e">
        <f>IF('Unit Types - Emission Rates'!#REF!="","",'Unit Types - Emission Rates'!#REF!)</f>
        <v>#REF!</v>
      </c>
      <c r="F4332" s="269" t="e">
        <f>IF('Unit Types - Emission Rates'!#REF!="","",'Unit Types - Emission Rates'!#REF!)</f>
        <v>#REF!</v>
      </c>
      <c r="G4332" s="261"/>
      <c r="H4332" s="262"/>
      <c r="I4332" s="259"/>
    </row>
    <row r="4333" spans="1:9" x14ac:dyDescent="0.2">
      <c r="A4333" s="265" t="s">
        <v>433</v>
      </c>
      <c r="B4333" s="269" t="e">
        <f>IF('Unit Types - Emission Rates'!#REF!=0,"",'Unit Types - Emission Rates'!#REF!)</f>
        <v>#REF!</v>
      </c>
      <c r="C4333" s="269" t="e">
        <f>IF('Unit Types - Emission Rates'!#REF!=0,"",'Unit Types - Emission Rates'!#REF!)</f>
        <v>#REF!</v>
      </c>
      <c r="D4333" s="269" t="e">
        <f>IF('Unit Types - Emission Rates'!#REF!=0,"",'Unit Types - Emission Rates'!#REF!)</f>
        <v>#REF!</v>
      </c>
      <c r="E4333" s="269" t="e">
        <f>IF('Unit Types - Emission Rates'!#REF!="","",'Unit Types - Emission Rates'!#REF!)</f>
        <v>#REF!</v>
      </c>
      <c r="F4333" s="269" t="e">
        <f>IF('Unit Types - Emission Rates'!#REF!="","",'Unit Types - Emission Rates'!#REF!)</f>
        <v>#REF!</v>
      </c>
      <c r="G4333" s="261"/>
      <c r="H4333" s="262"/>
      <c r="I4333" s="259"/>
    </row>
    <row r="4334" spans="1:9" x14ac:dyDescent="0.2">
      <c r="A4334" s="265" t="s">
        <v>433</v>
      </c>
      <c r="B4334" s="269" t="e">
        <f>IF('Unit Types - Emission Rates'!#REF!=0,"",'Unit Types - Emission Rates'!#REF!)</f>
        <v>#REF!</v>
      </c>
      <c r="C4334" s="269" t="e">
        <f>IF('Unit Types - Emission Rates'!#REF!=0,"",'Unit Types - Emission Rates'!#REF!)</f>
        <v>#REF!</v>
      </c>
      <c r="D4334" s="269" t="e">
        <f>IF('Unit Types - Emission Rates'!#REF!=0,"",'Unit Types - Emission Rates'!#REF!)</f>
        <v>#REF!</v>
      </c>
      <c r="E4334" s="269" t="e">
        <f>IF('Unit Types - Emission Rates'!#REF!="","",'Unit Types - Emission Rates'!#REF!)</f>
        <v>#REF!</v>
      </c>
      <c r="F4334" s="269" t="e">
        <f>IF('Unit Types - Emission Rates'!#REF!="","",'Unit Types - Emission Rates'!#REF!)</f>
        <v>#REF!</v>
      </c>
      <c r="G4334" s="261"/>
      <c r="H4334" s="262"/>
      <c r="I4334" s="259"/>
    </row>
    <row r="4335" spans="1:9" x14ac:dyDescent="0.2">
      <c r="A4335" s="265" t="s">
        <v>433</v>
      </c>
      <c r="B4335" s="269" t="e">
        <f>IF('Unit Types - Emission Rates'!#REF!=0,"",'Unit Types - Emission Rates'!#REF!)</f>
        <v>#REF!</v>
      </c>
      <c r="C4335" s="269" t="e">
        <f>IF('Unit Types - Emission Rates'!#REF!=0,"",'Unit Types - Emission Rates'!#REF!)</f>
        <v>#REF!</v>
      </c>
      <c r="D4335" s="269" t="e">
        <f>IF('Unit Types - Emission Rates'!#REF!=0,"",'Unit Types - Emission Rates'!#REF!)</f>
        <v>#REF!</v>
      </c>
      <c r="E4335" s="269" t="e">
        <f>IF('Unit Types - Emission Rates'!#REF!="","",'Unit Types - Emission Rates'!#REF!)</f>
        <v>#REF!</v>
      </c>
      <c r="F4335" s="269" t="e">
        <f>IF('Unit Types - Emission Rates'!#REF!="","",'Unit Types - Emission Rates'!#REF!)</f>
        <v>#REF!</v>
      </c>
      <c r="G4335" s="261"/>
      <c r="H4335" s="262"/>
      <c r="I4335" s="259"/>
    </row>
    <row r="4336" spans="1:9" x14ac:dyDescent="0.2">
      <c r="A4336" s="265" t="s">
        <v>433</v>
      </c>
      <c r="B4336" s="269" t="e">
        <f>IF('Unit Types - Emission Rates'!#REF!=0,"",'Unit Types - Emission Rates'!#REF!)</f>
        <v>#REF!</v>
      </c>
      <c r="C4336" s="269" t="e">
        <f>IF('Unit Types - Emission Rates'!#REF!=0,"",'Unit Types - Emission Rates'!#REF!)</f>
        <v>#REF!</v>
      </c>
      <c r="D4336" s="269" t="e">
        <f>IF('Unit Types - Emission Rates'!#REF!=0,"",'Unit Types - Emission Rates'!#REF!)</f>
        <v>#REF!</v>
      </c>
      <c r="E4336" s="269" t="e">
        <f>IF('Unit Types - Emission Rates'!#REF!="","",'Unit Types - Emission Rates'!#REF!)</f>
        <v>#REF!</v>
      </c>
      <c r="F4336" s="269" t="e">
        <f>IF('Unit Types - Emission Rates'!#REF!="","",'Unit Types - Emission Rates'!#REF!)</f>
        <v>#REF!</v>
      </c>
      <c r="G4336" s="261"/>
      <c r="H4336" s="262"/>
      <c r="I4336" s="259"/>
    </row>
    <row r="4337" spans="1:9" x14ac:dyDescent="0.2">
      <c r="A4337" s="265" t="s">
        <v>433</v>
      </c>
      <c r="B4337" s="269" t="e">
        <f>IF('Unit Types - Emission Rates'!#REF!=0,"",'Unit Types - Emission Rates'!#REF!)</f>
        <v>#REF!</v>
      </c>
      <c r="C4337" s="269" t="e">
        <f>IF('Unit Types - Emission Rates'!#REF!=0,"",'Unit Types - Emission Rates'!#REF!)</f>
        <v>#REF!</v>
      </c>
      <c r="D4337" s="269" t="e">
        <f>IF('Unit Types - Emission Rates'!#REF!=0,"",'Unit Types - Emission Rates'!#REF!)</f>
        <v>#REF!</v>
      </c>
      <c r="E4337" s="269" t="e">
        <f>IF('Unit Types - Emission Rates'!#REF!="","",'Unit Types - Emission Rates'!#REF!)</f>
        <v>#REF!</v>
      </c>
      <c r="F4337" s="269" t="e">
        <f>IF('Unit Types - Emission Rates'!#REF!="","",'Unit Types - Emission Rates'!#REF!)</f>
        <v>#REF!</v>
      </c>
      <c r="G4337" s="261"/>
      <c r="H4337" s="262"/>
      <c r="I4337" s="259"/>
    </row>
    <row r="4338" spans="1:9" x14ac:dyDescent="0.2">
      <c r="A4338" s="265" t="s">
        <v>433</v>
      </c>
      <c r="B4338" s="269" t="e">
        <f>IF('Unit Types - Emission Rates'!#REF!=0,"",'Unit Types - Emission Rates'!#REF!)</f>
        <v>#REF!</v>
      </c>
      <c r="C4338" s="269" t="e">
        <f>IF('Unit Types - Emission Rates'!#REF!=0,"",'Unit Types - Emission Rates'!#REF!)</f>
        <v>#REF!</v>
      </c>
      <c r="D4338" s="269" t="e">
        <f>IF('Unit Types - Emission Rates'!#REF!=0,"",'Unit Types - Emission Rates'!#REF!)</f>
        <v>#REF!</v>
      </c>
      <c r="E4338" s="269" t="e">
        <f>IF('Unit Types - Emission Rates'!#REF!="","",'Unit Types - Emission Rates'!#REF!)</f>
        <v>#REF!</v>
      </c>
      <c r="F4338" s="269" t="e">
        <f>IF('Unit Types - Emission Rates'!#REF!="","",'Unit Types - Emission Rates'!#REF!)</f>
        <v>#REF!</v>
      </c>
      <c r="G4338" s="261"/>
      <c r="H4338" s="262"/>
      <c r="I4338" s="259"/>
    </row>
    <row r="4339" spans="1:9" x14ac:dyDescent="0.2">
      <c r="A4339" s="265" t="s">
        <v>433</v>
      </c>
      <c r="B4339" s="269" t="e">
        <f>IF('Unit Types - Emission Rates'!#REF!=0,"",'Unit Types - Emission Rates'!#REF!)</f>
        <v>#REF!</v>
      </c>
      <c r="C4339" s="269" t="e">
        <f>IF('Unit Types - Emission Rates'!#REF!=0,"",'Unit Types - Emission Rates'!#REF!)</f>
        <v>#REF!</v>
      </c>
      <c r="D4339" s="269" t="e">
        <f>IF('Unit Types - Emission Rates'!#REF!=0,"",'Unit Types - Emission Rates'!#REF!)</f>
        <v>#REF!</v>
      </c>
      <c r="E4339" s="269" t="e">
        <f>IF('Unit Types - Emission Rates'!#REF!="","",'Unit Types - Emission Rates'!#REF!)</f>
        <v>#REF!</v>
      </c>
      <c r="F4339" s="269" t="e">
        <f>IF('Unit Types - Emission Rates'!#REF!="","",'Unit Types - Emission Rates'!#REF!)</f>
        <v>#REF!</v>
      </c>
      <c r="G4339" s="261"/>
      <c r="H4339" s="262"/>
      <c r="I4339" s="259"/>
    </row>
    <row r="4340" spans="1:9" x14ac:dyDescent="0.2">
      <c r="A4340" s="265" t="s">
        <v>433</v>
      </c>
      <c r="B4340" s="269" t="e">
        <f>IF('Unit Types - Emission Rates'!#REF!=0,"",'Unit Types - Emission Rates'!#REF!)</f>
        <v>#REF!</v>
      </c>
      <c r="C4340" s="269" t="e">
        <f>IF('Unit Types - Emission Rates'!#REF!=0,"",'Unit Types - Emission Rates'!#REF!)</f>
        <v>#REF!</v>
      </c>
      <c r="D4340" s="269" t="e">
        <f>IF('Unit Types - Emission Rates'!#REF!=0,"",'Unit Types - Emission Rates'!#REF!)</f>
        <v>#REF!</v>
      </c>
      <c r="E4340" s="269" t="e">
        <f>IF('Unit Types - Emission Rates'!#REF!="","",'Unit Types - Emission Rates'!#REF!)</f>
        <v>#REF!</v>
      </c>
      <c r="F4340" s="269" t="e">
        <f>IF('Unit Types - Emission Rates'!#REF!="","",'Unit Types - Emission Rates'!#REF!)</f>
        <v>#REF!</v>
      </c>
      <c r="G4340" s="261"/>
      <c r="H4340" s="262"/>
      <c r="I4340" s="259"/>
    </row>
    <row r="4341" spans="1:9" x14ac:dyDescent="0.2">
      <c r="A4341" s="265" t="s">
        <v>433</v>
      </c>
      <c r="B4341" s="269" t="e">
        <f>IF('Unit Types - Emission Rates'!#REF!=0,"",'Unit Types - Emission Rates'!#REF!)</f>
        <v>#REF!</v>
      </c>
      <c r="C4341" s="269" t="e">
        <f>IF('Unit Types - Emission Rates'!#REF!=0,"",'Unit Types - Emission Rates'!#REF!)</f>
        <v>#REF!</v>
      </c>
      <c r="D4341" s="269" t="e">
        <f>IF('Unit Types - Emission Rates'!#REF!=0,"",'Unit Types - Emission Rates'!#REF!)</f>
        <v>#REF!</v>
      </c>
      <c r="E4341" s="269" t="e">
        <f>IF('Unit Types - Emission Rates'!#REF!="","",'Unit Types - Emission Rates'!#REF!)</f>
        <v>#REF!</v>
      </c>
      <c r="F4341" s="269" t="e">
        <f>IF('Unit Types - Emission Rates'!#REF!="","",'Unit Types - Emission Rates'!#REF!)</f>
        <v>#REF!</v>
      </c>
      <c r="G4341" s="261"/>
      <c r="H4341" s="262"/>
      <c r="I4341" s="259"/>
    </row>
    <row r="4342" spans="1:9" x14ac:dyDescent="0.2">
      <c r="A4342" s="265" t="s">
        <v>433</v>
      </c>
      <c r="B4342" s="269" t="e">
        <f>IF('Unit Types - Emission Rates'!#REF!=0,"",'Unit Types - Emission Rates'!#REF!)</f>
        <v>#REF!</v>
      </c>
      <c r="C4342" s="269" t="e">
        <f>IF('Unit Types - Emission Rates'!#REF!=0,"",'Unit Types - Emission Rates'!#REF!)</f>
        <v>#REF!</v>
      </c>
      <c r="D4342" s="269" t="e">
        <f>IF('Unit Types - Emission Rates'!#REF!=0,"",'Unit Types - Emission Rates'!#REF!)</f>
        <v>#REF!</v>
      </c>
      <c r="E4342" s="269" t="e">
        <f>IF('Unit Types - Emission Rates'!#REF!="","",'Unit Types - Emission Rates'!#REF!)</f>
        <v>#REF!</v>
      </c>
      <c r="F4342" s="269" t="e">
        <f>IF('Unit Types - Emission Rates'!#REF!="","",'Unit Types - Emission Rates'!#REF!)</f>
        <v>#REF!</v>
      </c>
      <c r="G4342" s="261"/>
      <c r="H4342" s="262"/>
      <c r="I4342" s="259"/>
    </row>
    <row r="4343" spans="1:9" x14ac:dyDescent="0.2">
      <c r="A4343" s="265" t="s">
        <v>433</v>
      </c>
      <c r="B4343" s="269" t="e">
        <f>IF('Unit Types - Emission Rates'!#REF!=0,"",'Unit Types - Emission Rates'!#REF!)</f>
        <v>#REF!</v>
      </c>
      <c r="C4343" s="269" t="e">
        <f>IF('Unit Types - Emission Rates'!#REF!=0,"",'Unit Types - Emission Rates'!#REF!)</f>
        <v>#REF!</v>
      </c>
      <c r="D4343" s="269" t="e">
        <f>IF('Unit Types - Emission Rates'!#REF!=0,"",'Unit Types - Emission Rates'!#REF!)</f>
        <v>#REF!</v>
      </c>
      <c r="E4343" s="269" t="e">
        <f>IF('Unit Types - Emission Rates'!#REF!="","",'Unit Types - Emission Rates'!#REF!)</f>
        <v>#REF!</v>
      </c>
      <c r="F4343" s="269" t="e">
        <f>IF('Unit Types - Emission Rates'!#REF!="","",'Unit Types - Emission Rates'!#REF!)</f>
        <v>#REF!</v>
      </c>
      <c r="G4343" s="261"/>
      <c r="H4343" s="262"/>
      <c r="I4343" s="259"/>
    </row>
    <row r="4344" spans="1:9" x14ac:dyDescent="0.2">
      <c r="A4344" s="265" t="s">
        <v>433</v>
      </c>
      <c r="B4344" s="269" t="e">
        <f>IF('Unit Types - Emission Rates'!#REF!=0,"",'Unit Types - Emission Rates'!#REF!)</f>
        <v>#REF!</v>
      </c>
      <c r="C4344" s="269" t="e">
        <f>IF('Unit Types - Emission Rates'!#REF!=0,"",'Unit Types - Emission Rates'!#REF!)</f>
        <v>#REF!</v>
      </c>
      <c r="D4344" s="269" t="e">
        <f>IF('Unit Types - Emission Rates'!#REF!=0,"",'Unit Types - Emission Rates'!#REF!)</f>
        <v>#REF!</v>
      </c>
      <c r="E4344" s="269" t="e">
        <f>IF('Unit Types - Emission Rates'!#REF!="","",'Unit Types - Emission Rates'!#REF!)</f>
        <v>#REF!</v>
      </c>
      <c r="F4344" s="269" t="e">
        <f>IF('Unit Types - Emission Rates'!#REF!="","",'Unit Types - Emission Rates'!#REF!)</f>
        <v>#REF!</v>
      </c>
      <c r="G4344" s="261"/>
      <c r="H4344" s="262"/>
      <c r="I4344" s="259"/>
    </row>
    <row r="4345" spans="1:9" x14ac:dyDescent="0.2">
      <c r="A4345" s="265" t="s">
        <v>433</v>
      </c>
      <c r="B4345" s="269" t="e">
        <f>IF('Unit Types - Emission Rates'!#REF!=0,"",'Unit Types - Emission Rates'!#REF!)</f>
        <v>#REF!</v>
      </c>
      <c r="C4345" s="269" t="e">
        <f>IF('Unit Types - Emission Rates'!#REF!=0,"",'Unit Types - Emission Rates'!#REF!)</f>
        <v>#REF!</v>
      </c>
      <c r="D4345" s="269" t="e">
        <f>IF('Unit Types - Emission Rates'!#REF!=0,"",'Unit Types - Emission Rates'!#REF!)</f>
        <v>#REF!</v>
      </c>
      <c r="E4345" s="269" t="e">
        <f>IF('Unit Types - Emission Rates'!#REF!="","",'Unit Types - Emission Rates'!#REF!)</f>
        <v>#REF!</v>
      </c>
      <c r="F4345" s="269" t="e">
        <f>IF('Unit Types - Emission Rates'!#REF!="","",'Unit Types - Emission Rates'!#REF!)</f>
        <v>#REF!</v>
      </c>
      <c r="G4345" s="261"/>
      <c r="H4345" s="262"/>
      <c r="I4345" s="259"/>
    </row>
    <row r="4346" spans="1:9" x14ac:dyDescent="0.2">
      <c r="A4346" s="265" t="s">
        <v>433</v>
      </c>
      <c r="B4346" s="269" t="e">
        <f>IF('Unit Types - Emission Rates'!#REF!=0,"",'Unit Types - Emission Rates'!#REF!)</f>
        <v>#REF!</v>
      </c>
      <c r="C4346" s="269" t="e">
        <f>IF('Unit Types - Emission Rates'!#REF!=0,"",'Unit Types - Emission Rates'!#REF!)</f>
        <v>#REF!</v>
      </c>
      <c r="D4346" s="269" t="e">
        <f>IF('Unit Types - Emission Rates'!#REF!=0,"",'Unit Types - Emission Rates'!#REF!)</f>
        <v>#REF!</v>
      </c>
      <c r="E4346" s="269" t="e">
        <f>IF('Unit Types - Emission Rates'!#REF!="","",'Unit Types - Emission Rates'!#REF!)</f>
        <v>#REF!</v>
      </c>
      <c r="F4346" s="269" t="e">
        <f>IF('Unit Types - Emission Rates'!#REF!="","",'Unit Types - Emission Rates'!#REF!)</f>
        <v>#REF!</v>
      </c>
      <c r="G4346" s="261"/>
      <c r="H4346" s="262"/>
      <c r="I4346" s="259"/>
    </row>
    <row r="4347" spans="1:9" x14ac:dyDescent="0.2">
      <c r="A4347" s="265" t="s">
        <v>433</v>
      </c>
      <c r="B4347" s="269" t="e">
        <f>IF('Unit Types - Emission Rates'!#REF!=0,"",'Unit Types - Emission Rates'!#REF!)</f>
        <v>#REF!</v>
      </c>
      <c r="C4347" s="269" t="e">
        <f>IF('Unit Types - Emission Rates'!#REF!=0,"",'Unit Types - Emission Rates'!#REF!)</f>
        <v>#REF!</v>
      </c>
      <c r="D4347" s="269" t="e">
        <f>IF('Unit Types - Emission Rates'!#REF!=0,"",'Unit Types - Emission Rates'!#REF!)</f>
        <v>#REF!</v>
      </c>
      <c r="E4347" s="269" t="e">
        <f>IF('Unit Types - Emission Rates'!#REF!="","",'Unit Types - Emission Rates'!#REF!)</f>
        <v>#REF!</v>
      </c>
      <c r="F4347" s="269" t="e">
        <f>IF('Unit Types - Emission Rates'!#REF!="","",'Unit Types - Emission Rates'!#REF!)</f>
        <v>#REF!</v>
      </c>
      <c r="G4347" s="261"/>
      <c r="H4347" s="262"/>
      <c r="I4347" s="259"/>
    </row>
    <row r="4348" spans="1:9" x14ac:dyDescent="0.2">
      <c r="A4348" s="265" t="s">
        <v>433</v>
      </c>
      <c r="B4348" s="269" t="e">
        <f>IF('Unit Types - Emission Rates'!#REF!=0,"",'Unit Types - Emission Rates'!#REF!)</f>
        <v>#REF!</v>
      </c>
      <c r="C4348" s="269" t="e">
        <f>IF('Unit Types - Emission Rates'!#REF!=0,"",'Unit Types - Emission Rates'!#REF!)</f>
        <v>#REF!</v>
      </c>
      <c r="D4348" s="269" t="e">
        <f>IF('Unit Types - Emission Rates'!#REF!=0,"",'Unit Types - Emission Rates'!#REF!)</f>
        <v>#REF!</v>
      </c>
      <c r="E4348" s="269" t="e">
        <f>IF('Unit Types - Emission Rates'!#REF!="","",'Unit Types - Emission Rates'!#REF!)</f>
        <v>#REF!</v>
      </c>
      <c r="F4348" s="269" t="e">
        <f>IF('Unit Types - Emission Rates'!#REF!="","",'Unit Types - Emission Rates'!#REF!)</f>
        <v>#REF!</v>
      </c>
      <c r="G4348" s="261"/>
      <c r="H4348" s="262"/>
      <c r="I4348" s="259"/>
    </row>
    <row r="4349" spans="1:9" x14ac:dyDescent="0.2">
      <c r="A4349" s="265" t="s">
        <v>433</v>
      </c>
      <c r="B4349" s="269" t="e">
        <f>IF('Unit Types - Emission Rates'!#REF!=0,"",'Unit Types - Emission Rates'!#REF!)</f>
        <v>#REF!</v>
      </c>
      <c r="C4349" s="269" t="e">
        <f>IF('Unit Types - Emission Rates'!#REF!=0,"",'Unit Types - Emission Rates'!#REF!)</f>
        <v>#REF!</v>
      </c>
      <c r="D4349" s="269" t="e">
        <f>IF('Unit Types - Emission Rates'!#REF!=0,"",'Unit Types - Emission Rates'!#REF!)</f>
        <v>#REF!</v>
      </c>
      <c r="E4349" s="269" t="e">
        <f>IF('Unit Types - Emission Rates'!#REF!="","",'Unit Types - Emission Rates'!#REF!)</f>
        <v>#REF!</v>
      </c>
      <c r="F4349" s="269" t="e">
        <f>IF('Unit Types - Emission Rates'!#REF!="","",'Unit Types - Emission Rates'!#REF!)</f>
        <v>#REF!</v>
      </c>
      <c r="G4349" s="261"/>
      <c r="H4349" s="262"/>
      <c r="I4349" s="259"/>
    </row>
    <row r="4350" spans="1:9" x14ac:dyDescent="0.2">
      <c r="A4350" s="265" t="s">
        <v>433</v>
      </c>
      <c r="B4350" s="269" t="e">
        <f>IF('Unit Types - Emission Rates'!#REF!=0,"",'Unit Types - Emission Rates'!#REF!)</f>
        <v>#REF!</v>
      </c>
      <c r="C4350" s="269" t="e">
        <f>IF('Unit Types - Emission Rates'!#REF!=0,"",'Unit Types - Emission Rates'!#REF!)</f>
        <v>#REF!</v>
      </c>
      <c r="D4350" s="269" t="e">
        <f>IF('Unit Types - Emission Rates'!#REF!=0,"",'Unit Types - Emission Rates'!#REF!)</f>
        <v>#REF!</v>
      </c>
      <c r="E4350" s="269" t="e">
        <f>IF('Unit Types - Emission Rates'!#REF!="","",'Unit Types - Emission Rates'!#REF!)</f>
        <v>#REF!</v>
      </c>
      <c r="F4350" s="269" t="e">
        <f>IF('Unit Types - Emission Rates'!#REF!="","",'Unit Types - Emission Rates'!#REF!)</f>
        <v>#REF!</v>
      </c>
      <c r="G4350" s="261"/>
      <c r="H4350" s="262"/>
      <c r="I4350" s="259"/>
    </row>
    <row r="4351" spans="1:9" x14ac:dyDescent="0.2">
      <c r="A4351" s="265" t="s">
        <v>433</v>
      </c>
      <c r="B4351" s="269" t="e">
        <f>IF('Unit Types - Emission Rates'!#REF!=0,"",'Unit Types - Emission Rates'!#REF!)</f>
        <v>#REF!</v>
      </c>
      <c r="C4351" s="269" t="e">
        <f>IF('Unit Types - Emission Rates'!#REF!=0,"",'Unit Types - Emission Rates'!#REF!)</f>
        <v>#REF!</v>
      </c>
      <c r="D4351" s="269" t="e">
        <f>IF('Unit Types - Emission Rates'!#REF!=0,"",'Unit Types - Emission Rates'!#REF!)</f>
        <v>#REF!</v>
      </c>
      <c r="E4351" s="269" t="e">
        <f>IF('Unit Types - Emission Rates'!#REF!="","",'Unit Types - Emission Rates'!#REF!)</f>
        <v>#REF!</v>
      </c>
      <c r="F4351" s="269" t="e">
        <f>IF('Unit Types - Emission Rates'!#REF!="","",'Unit Types - Emission Rates'!#REF!)</f>
        <v>#REF!</v>
      </c>
      <c r="G4351" s="261"/>
      <c r="H4351" s="262"/>
      <c r="I4351" s="259"/>
    </row>
    <row r="4352" spans="1:9" x14ac:dyDescent="0.2">
      <c r="A4352" s="265" t="s">
        <v>433</v>
      </c>
      <c r="B4352" s="269" t="e">
        <f>IF('Unit Types - Emission Rates'!#REF!=0,"",'Unit Types - Emission Rates'!#REF!)</f>
        <v>#REF!</v>
      </c>
      <c r="C4352" s="269" t="e">
        <f>IF('Unit Types - Emission Rates'!#REF!=0,"",'Unit Types - Emission Rates'!#REF!)</f>
        <v>#REF!</v>
      </c>
      <c r="D4352" s="269" t="e">
        <f>IF('Unit Types - Emission Rates'!#REF!=0,"",'Unit Types - Emission Rates'!#REF!)</f>
        <v>#REF!</v>
      </c>
      <c r="E4352" s="269" t="e">
        <f>IF('Unit Types - Emission Rates'!#REF!="","",'Unit Types - Emission Rates'!#REF!)</f>
        <v>#REF!</v>
      </c>
      <c r="F4352" s="269" t="e">
        <f>IF('Unit Types - Emission Rates'!#REF!="","",'Unit Types - Emission Rates'!#REF!)</f>
        <v>#REF!</v>
      </c>
      <c r="G4352" s="261"/>
      <c r="H4352" s="262"/>
      <c r="I4352" s="259"/>
    </row>
    <row r="4353" spans="1:9" x14ac:dyDescent="0.2">
      <c r="A4353" s="265" t="s">
        <v>433</v>
      </c>
      <c r="B4353" s="269" t="e">
        <f>IF('Unit Types - Emission Rates'!#REF!=0,"",'Unit Types - Emission Rates'!#REF!)</f>
        <v>#REF!</v>
      </c>
      <c r="C4353" s="269" t="e">
        <f>IF('Unit Types - Emission Rates'!#REF!=0,"",'Unit Types - Emission Rates'!#REF!)</f>
        <v>#REF!</v>
      </c>
      <c r="D4353" s="269" t="e">
        <f>IF('Unit Types - Emission Rates'!#REF!=0,"",'Unit Types - Emission Rates'!#REF!)</f>
        <v>#REF!</v>
      </c>
      <c r="E4353" s="269" t="e">
        <f>IF('Unit Types - Emission Rates'!#REF!="","",'Unit Types - Emission Rates'!#REF!)</f>
        <v>#REF!</v>
      </c>
      <c r="F4353" s="269" t="e">
        <f>IF('Unit Types - Emission Rates'!#REF!="","",'Unit Types - Emission Rates'!#REF!)</f>
        <v>#REF!</v>
      </c>
      <c r="G4353" s="261"/>
      <c r="H4353" s="262"/>
      <c r="I4353" s="259"/>
    </row>
    <row r="4354" spans="1:9" x14ac:dyDescent="0.2">
      <c r="A4354" s="265" t="s">
        <v>433</v>
      </c>
      <c r="B4354" s="269" t="e">
        <f>IF('Unit Types - Emission Rates'!#REF!=0,"",'Unit Types - Emission Rates'!#REF!)</f>
        <v>#REF!</v>
      </c>
      <c r="C4354" s="269" t="e">
        <f>IF('Unit Types - Emission Rates'!#REF!=0,"",'Unit Types - Emission Rates'!#REF!)</f>
        <v>#REF!</v>
      </c>
      <c r="D4354" s="269" t="e">
        <f>IF('Unit Types - Emission Rates'!#REF!=0,"",'Unit Types - Emission Rates'!#REF!)</f>
        <v>#REF!</v>
      </c>
      <c r="E4354" s="269" t="e">
        <f>IF('Unit Types - Emission Rates'!#REF!="","",'Unit Types - Emission Rates'!#REF!)</f>
        <v>#REF!</v>
      </c>
      <c r="F4354" s="269" t="e">
        <f>IF('Unit Types - Emission Rates'!#REF!="","",'Unit Types - Emission Rates'!#REF!)</f>
        <v>#REF!</v>
      </c>
      <c r="G4354" s="261"/>
      <c r="H4354" s="262"/>
      <c r="I4354" s="259"/>
    </row>
    <row r="4355" spans="1:9" x14ac:dyDescent="0.2">
      <c r="A4355" s="265" t="s">
        <v>433</v>
      </c>
      <c r="B4355" s="269" t="e">
        <f>IF('Unit Types - Emission Rates'!#REF!=0,"",'Unit Types - Emission Rates'!#REF!)</f>
        <v>#REF!</v>
      </c>
      <c r="C4355" s="269" t="e">
        <f>IF('Unit Types - Emission Rates'!#REF!=0,"",'Unit Types - Emission Rates'!#REF!)</f>
        <v>#REF!</v>
      </c>
      <c r="D4355" s="269" t="e">
        <f>IF('Unit Types - Emission Rates'!#REF!=0,"",'Unit Types - Emission Rates'!#REF!)</f>
        <v>#REF!</v>
      </c>
      <c r="E4355" s="269" t="e">
        <f>IF('Unit Types - Emission Rates'!#REF!="","",'Unit Types - Emission Rates'!#REF!)</f>
        <v>#REF!</v>
      </c>
      <c r="F4355" s="269" t="e">
        <f>IF('Unit Types - Emission Rates'!#REF!="","",'Unit Types - Emission Rates'!#REF!)</f>
        <v>#REF!</v>
      </c>
      <c r="G4355" s="261"/>
      <c r="H4355" s="262"/>
      <c r="I4355" s="259"/>
    </row>
    <row r="4356" spans="1:9" x14ac:dyDescent="0.2">
      <c r="A4356" s="265" t="s">
        <v>433</v>
      </c>
      <c r="B4356" s="269" t="e">
        <f>IF('Unit Types - Emission Rates'!#REF!=0,"",'Unit Types - Emission Rates'!#REF!)</f>
        <v>#REF!</v>
      </c>
      <c r="C4356" s="269" t="e">
        <f>IF('Unit Types - Emission Rates'!#REF!=0,"",'Unit Types - Emission Rates'!#REF!)</f>
        <v>#REF!</v>
      </c>
      <c r="D4356" s="269" t="e">
        <f>IF('Unit Types - Emission Rates'!#REF!=0,"",'Unit Types - Emission Rates'!#REF!)</f>
        <v>#REF!</v>
      </c>
      <c r="E4356" s="269" t="e">
        <f>IF('Unit Types - Emission Rates'!#REF!="","",'Unit Types - Emission Rates'!#REF!)</f>
        <v>#REF!</v>
      </c>
      <c r="F4356" s="269" t="e">
        <f>IF('Unit Types - Emission Rates'!#REF!="","",'Unit Types - Emission Rates'!#REF!)</f>
        <v>#REF!</v>
      </c>
      <c r="G4356" s="261"/>
      <c r="H4356" s="262"/>
      <c r="I4356" s="259"/>
    </row>
    <row r="4357" spans="1:9" x14ac:dyDescent="0.2">
      <c r="A4357" s="265" t="s">
        <v>433</v>
      </c>
      <c r="B4357" s="269" t="e">
        <f>IF('Unit Types - Emission Rates'!#REF!=0,"",'Unit Types - Emission Rates'!#REF!)</f>
        <v>#REF!</v>
      </c>
      <c r="C4357" s="269" t="e">
        <f>IF('Unit Types - Emission Rates'!#REF!=0,"",'Unit Types - Emission Rates'!#REF!)</f>
        <v>#REF!</v>
      </c>
      <c r="D4357" s="269" t="e">
        <f>IF('Unit Types - Emission Rates'!#REF!=0,"",'Unit Types - Emission Rates'!#REF!)</f>
        <v>#REF!</v>
      </c>
      <c r="E4357" s="269" t="e">
        <f>IF('Unit Types - Emission Rates'!#REF!="","",'Unit Types - Emission Rates'!#REF!)</f>
        <v>#REF!</v>
      </c>
      <c r="F4357" s="269" t="e">
        <f>IF('Unit Types - Emission Rates'!#REF!="","",'Unit Types - Emission Rates'!#REF!)</f>
        <v>#REF!</v>
      </c>
      <c r="G4357" s="261"/>
      <c r="H4357" s="262"/>
      <c r="I4357" s="259"/>
    </row>
    <row r="4358" spans="1:9" x14ac:dyDescent="0.2">
      <c r="A4358" s="265" t="s">
        <v>433</v>
      </c>
      <c r="B4358" s="269" t="e">
        <f>IF('Unit Types - Emission Rates'!#REF!=0,"",'Unit Types - Emission Rates'!#REF!)</f>
        <v>#REF!</v>
      </c>
      <c r="C4358" s="269" t="e">
        <f>IF('Unit Types - Emission Rates'!#REF!=0,"",'Unit Types - Emission Rates'!#REF!)</f>
        <v>#REF!</v>
      </c>
      <c r="D4358" s="269" t="e">
        <f>IF('Unit Types - Emission Rates'!#REF!=0,"",'Unit Types - Emission Rates'!#REF!)</f>
        <v>#REF!</v>
      </c>
      <c r="E4358" s="269" t="e">
        <f>IF('Unit Types - Emission Rates'!#REF!="","",'Unit Types - Emission Rates'!#REF!)</f>
        <v>#REF!</v>
      </c>
      <c r="F4358" s="269" t="e">
        <f>IF('Unit Types - Emission Rates'!#REF!="","",'Unit Types - Emission Rates'!#REF!)</f>
        <v>#REF!</v>
      </c>
      <c r="G4358" s="261"/>
      <c r="H4358" s="262"/>
      <c r="I4358" s="259"/>
    </row>
    <row r="4359" spans="1:9" x14ac:dyDescent="0.2">
      <c r="A4359" s="265" t="s">
        <v>433</v>
      </c>
      <c r="B4359" s="269" t="e">
        <f>IF('Unit Types - Emission Rates'!#REF!=0,"",'Unit Types - Emission Rates'!#REF!)</f>
        <v>#REF!</v>
      </c>
      <c r="C4359" s="269" t="e">
        <f>IF('Unit Types - Emission Rates'!#REF!=0,"",'Unit Types - Emission Rates'!#REF!)</f>
        <v>#REF!</v>
      </c>
      <c r="D4359" s="269" t="e">
        <f>IF('Unit Types - Emission Rates'!#REF!=0,"",'Unit Types - Emission Rates'!#REF!)</f>
        <v>#REF!</v>
      </c>
      <c r="E4359" s="269" t="e">
        <f>IF('Unit Types - Emission Rates'!#REF!="","",'Unit Types - Emission Rates'!#REF!)</f>
        <v>#REF!</v>
      </c>
      <c r="F4359" s="269" t="e">
        <f>IF('Unit Types - Emission Rates'!#REF!="","",'Unit Types - Emission Rates'!#REF!)</f>
        <v>#REF!</v>
      </c>
      <c r="G4359" s="261"/>
      <c r="H4359" s="262"/>
      <c r="I4359" s="259"/>
    </row>
    <row r="4360" spans="1:9" x14ac:dyDescent="0.2">
      <c r="A4360" s="265" t="s">
        <v>433</v>
      </c>
      <c r="B4360" s="269" t="e">
        <f>IF('Unit Types - Emission Rates'!#REF!=0,"",'Unit Types - Emission Rates'!#REF!)</f>
        <v>#REF!</v>
      </c>
      <c r="C4360" s="269" t="e">
        <f>IF('Unit Types - Emission Rates'!#REF!=0,"",'Unit Types - Emission Rates'!#REF!)</f>
        <v>#REF!</v>
      </c>
      <c r="D4360" s="269" t="e">
        <f>IF('Unit Types - Emission Rates'!#REF!=0,"",'Unit Types - Emission Rates'!#REF!)</f>
        <v>#REF!</v>
      </c>
      <c r="E4360" s="269" t="e">
        <f>IF('Unit Types - Emission Rates'!#REF!="","",'Unit Types - Emission Rates'!#REF!)</f>
        <v>#REF!</v>
      </c>
      <c r="F4360" s="269" t="e">
        <f>IF('Unit Types - Emission Rates'!#REF!="","",'Unit Types - Emission Rates'!#REF!)</f>
        <v>#REF!</v>
      </c>
      <c r="G4360" s="261"/>
      <c r="H4360" s="262"/>
      <c r="I4360" s="259"/>
    </row>
    <row r="4361" spans="1:9" x14ac:dyDescent="0.2">
      <c r="A4361" s="265" t="s">
        <v>433</v>
      </c>
      <c r="B4361" s="269" t="e">
        <f>IF('Unit Types - Emission Rates'!#REF!=0,"",'Unit Types - Emission Rates'!#REF!)</f>
        <v>#REF!</v>
      </c>
      <c r="C4361" s="269" t="e">
        <f>IF('Unit Types - Emission Rates'!#REF!=0,"",'Unit Types - Emission Rates'!#REF!)</f>
        <v>#REF!</v>
      </c>
      <c r="D4361" s="269" t="e">
        <f>IF('Unit Types - Emission Rates'!#REF!=0,"",'Unit Types - Emission Rates'!#REF!)</f>
        <v>#REF!</v>
      </c>
      <c r="E4361" s="269" t="e">
        <f>IF('Unit Types - Emission Rates'!#REF!="","",'Unit Types - Emission Rates'!#REF!)</f>
        <v>#REF!</v>
      </c>
      <c r="F4361" s="269" t="e">
        <f>IF('Unit Types - Emission Rates'!#REF!="","",'Unit Types - Emission Rates'!#REF!)</f>
        <v>#REF!</v>
      </c>
      <c r="G4361" s="261"/>
      <c r="H4361" s="262"/>
      <c r="I4361" s="259"/>
    </row>
    <row r="4362" spans="1:9" x14ac:dyDescent="0.2">
      <c r="A4362" s="265" t="s">
        <v>433</v>
      </c>
      <c r="B4362" s="269" t="e">
        <f>IF('Unit Types - Emission Rates'!#REF!=0,"",'Unit Types - Emission Rates'!#REF!)</f>
        <v>#REF!</v>
      </c>
      <c r="C4362" s="269" t="e">
        <f>IF('Unit Types - Emission Rates'!#REF!=0,"",'Unit Types - Emission Rates'!#REF!)</f>
        <v>#REF!</v>
      </c>
      <c r="D4362" s="269" t="e">
        <f>IF('Unit Types - Emission Rates'!#REF!=0,"",'Unit Types - Emission Rates'!#REF!)</f>
        <v>#REF!</v>
      </c>
      <c r="E4362" s="269" t="e">
        <f>IF('Unit Types - Emission Rates'!#REF!="","",'Unit Types - Emission Rates'!#REF!)</f>
        <v>#REF!</v>
      </c>
      <c r="F4362" s="269" t="e">
        <f>IF('Unit Types - Emission Rates'!#REF!="","",'Unit Types - Emission Rates'!#REF!)</f>
        <v>#REF!</v>
      </c>
      <c r="G4362" s="261"/>
      <c r="H4362" s="262"/>
      <c r="I4362" s="259"/>
    </row>
    <row r="4363" spans="1:9" x14ac:dyDescent="0.2">
      <c r="A4363" s="265" t="s">
        <v>433</v>
      </c>
      <c r="B4363" s="269" t="e">
        <f>IF('Unit Types - Emission Rates'!#REF!=0,"",'Unit Types - Emission Rates'!#REF!)</f>
        <v>#REF!</v>
      </c>
      <c r="C4363" s="269" t="e">
        <f>IF('Unit Types - Emission Rates'!#REF!=0,"",'Unit Types - Emission Rates'!#REF!)</f>
        <v>#REF!</v>
      </c>
      <c r="D4363" s="269" t="e">
        <f>IF('Unit Types - Emission Rates'!#REF!=0,"",'Unit Types - Emission Rates'!#REF!)</f>
        <v>#REF!</v>
      </c>
      <c r="E4363" s="269" t="e">
        <f>IF('Unit Types - Emission Rates'!#REF!="","",'Unit Types - Emission Rates'!#REF!)</f>
        <v>#REF!</v>
      </c>
      <c r="F4363" s="269" t="e">
        <f>IF('Unit Types - Emission Rates'!#REF!="","",'Unit Types - Emission Rates'!#REF!)</f>
        <v>#REF!</v>
      </c>
      <c r="G4363" s="261"/>
      <c r="H4363" s="262"/>
      <c r="I4363" s="259"/>
    </row>
    <row r="4364" spans="1:9" x14ac:dyDescent="0.2">
      <c r="A4364" s="265" t="s">
        <v>433</v>
      </c>
      <c r="B4364" s="269" t="e">
        <f>IF('Unit Types - Emission Rates'!#REF!=0,"",'Unit Types - Emission Rates'!#REF!)</f>
        <v>#REF!</v>
      </c>
      <c r="C4364" s="269" t="e">
        <f>IF('Unit Types - Emission Rates'!#REF!=0,"",'Unit Types - Emission Rates'!#REF!)</f>
        <v>#REF!</v>
      </c>
      <c r="D4364" s="269" t="e">
        <f>IF('Unit Types - Emission Rates'!#REF!=0,"",'Unit Types - Emission Rates'!#REF!)</f>
        <v>#REF!</v>
      </c>
      <c r="E4364" s="269" t="e">
        <f>IF('Unit Types - Emission Rates'!#REF!="","",'Unit Types - Emission Rates'!#REF!)</f>
        <v>#REF!</v>
      </c>
      <c r="F4364" s="269" t="e">
        <f>IF('Unit Types - Emission Rates'!#REF!="","",'Unit Types - Emission Rates'!#REF!)</f>
        <v>#REF!</v>
      </c>
      <c r="G4364" s="261"/>
      <c r="H4364" s="262"/>
      <c r="I4364" s="259"/>
    </row>
    <row r="4365" spans="1:9" x14ac:dyDescent="0.2">
      <c r="A4365" s="265" t="s">
        <v>433</v>
      </c>
      <c r="B4365" s="269" t="e">
        <f>IF('Unit Types - Emission Rates'!#REF!=0,"",'Unit Types - Emission Rates'!#REF!)</f>
        <v>#REF!</v>
      </c>
      <c r="C4365" s="269" t="e">
        <f>IF('Unit Types - Emission Rates'!#REF!=0,"",'Unit Types - Emission Rates'!#REF!)</f>
        <v>#REF!</v>
      </c>
      <c r="D4365" s="269" t="e">
        <f>IF('Unit Types - Emission Rates'!#REF!=0,"",'Unit Types - Emission Rates'!#REF!)</f>
        <v>#REF!</v>
      </c>
      <c r="E4365" s="269" t="e">
        <f>IF('Unit Types - Emission Rates'!#REF!="","",'Unit Types - Emission Rates'!#REF!)</f>
        <v>#REF!</v>
      </c>
      <c r="F4365" s="269" t="e">
        <f>IF('Unit Types - Emission Rates'!#REF!="","",'Unit Types - Emission Rates'!#REF!)</f>
        <v>#REF!</v>
      </c>
      <c r="G4365" s="261"/>
      <c r="H4365" s="262"/>
      <c r="I4365" s="259"/>
    </row>
    <row r="4366" spans="1:9" x14ac:dyDescent="0.2">
      <c r="A4366" s="265" t="s">
        <v>433</v>
      </c>
      <c r="B4366" s="269" t="e">
        <f>IF('Unit Types - Emission Rates'!#REF!=0,"",'Unit Types - Emission Rates'!#REF!)</f>
        <v>#REF!</v>
      </c>
      <c r="C4366" s="269" t="e">
        <f>IF('Unit Types - Emission Rates'!#REF!=0,"",'Unit Types - Emission Rates'!#REF!)</f>
        <v>#REF!</v>
      </c>
      <c r="D4366" s="269" t="e">
        <f>IF('Unit Types - Emission Rates'!#REF!=0,"",'Unit Types - Emission Rates'!#REF!)</f>
        <v>#REF!</v>
      </c>
      <c r="E4366" s="269" t="e">
        <f>IF('Unit Types - Emission Rates'!#REF!="","",'Unit Types - Emission Rates'!#REF!)</f>
        <v>#REF!</v>
      </c>
      <c r="F4366" s="269" t="e">
        <f>IF('Unit Types - Emission Rates'!#REF!="","",'Unit Types - Emission Rates'!#REF!)</f>
        <v>#REF!</v>
      </c>
      <c r="G4366" s="261"/>
      <c r="H4366" s="262"/>
      <c r="I4366" s="259"/>
    </row>
    <row r="4367" spans="1:9" x14ac:dyDescent="0.2">
      <c r="A4367" s="265" t="s">
        <v>433</v>
      </c>
      <c r="B4367" s="269" t="e">
        <f>IF('Unit Types - Emission Rates'!#REF!=0,"",'Unit Types - Emission Rates'!#REF!)</f>
        <v>#REF!</v>
      </c>
      <c r="C4367" s="269" t="e">
        <f>IF('Unit Types - Emission Rates'!#REF!=0,"",'Unit Types - Emission Rates'!#REF!)</f>
        <v>#REF!</v>
      </c>
      <c r="D4367" s="269" t="e">
        <f>IF('Unit Types - Emission Rates'!#REF!=0,"",'Unit Types - Emission Rates'!#REF!)</f>
        <v>#REF!</v>
      </c>
      <c r="E4367" s="269" t="e">
        <f>IF('Unit Types - Emission Rates'!#REF!="","",'Unit Types - Emission Rates'!#REF!)</f>
        <v>#REF!</v>
      </c>
      <c r="F4367" s="269" t="e">
        <f>IF('Unit Types - Emission Rates'!#REF!="","",'Unit Types - Emission Rates'!#REF!)</f>
        <v>#REF!</v>
      </c>
      <c r="G4367" s="261"/>
      <c r="H4367" s="262"/>
      <c r="I4367" s="259"/>
    </row>
    <row r="4368" spans="1:9" x14ac:dyDescent="0.2">
      <c r="A4368" s="265" t="s">
        <v>433</v>
      </c>
      <c r="B4368" s="269" t="e">
        <f>IF('Unit Types - Emission Rates'!#REF!=0,"",'Unit Types - Emission Rates'!#REF!)</f>
        <v>#REF!</v>
      </c>
      <c r="C4368" s="269" t="e">
        <f>IF('Unit Types - Emission Rates'!#REF!=0,"",'Unit Types - Emission Rates'!#REF!)</f>
        <v>#REF!</v>
      </c>
      <c r="D4368" s="269" t="e">
        <f>IF('Unit Types - Emission Rates'!#REF!=0,"",'Unit Types - Emission Rates'!#REF!)</f>
        <v>#REF!</v>
      </c>
      <c r="E4368" s="269" t="e">
        <f>IF('Unit Types - Emission Rates'!#REF!="","",'Unit Types - Emission Rates'!#REF!)</f>
        <v>#REF!</v>
      </c>
      <c r="F4368" s="269" t="e">
        <f>IF('Unit Types - Emission Rates'!#REF!="","",'Unit Types - Emission Rates'!#REF!)</f>
        <v>#REF!</v>
      </c>
      <c r="G4368" s="261"/>
      <c r="H4368" s="262"/>
      <c r="I4368" s="259"/>
    </row>
    <row r="4369" spans="1:9" x14ac:dyDescent="0.2">
      <c r="A4369" s="265" t="s">
        <v>433</v>
      </c>
      <c r="B4369" s="269" t="e">
        <f>IF('Unit Types - Emission Rates'!#REF!=0,"",'Unit Types - Emission Rates'!#REF!)</f>
        <v>#REF!</v>
      </c>
      <c r="C4369" s="269" t="e">
        <f>IF('Unit Types - Emission Rates'!#REF!=0,"",'Unit Types - Emission Rates'!#REF!)</f>
        <v>#REF!</v>
      </c>
      <c r="D4369" s="269" t="e">
        <f>IF('Unit Types - Emission Rates'!#REF!=0,"",'Unit Types - Emission Rates'!#REF!)</f>
        <v>#REF!</v>
      </c>
      <c r="E4369" s="269" t="e">
        <f>IF('Unit Types - Emission Rates'!#REF!="","",'Unit Types - Emission Rates'!#REF!)</f>
        <v>#REF!</v>
      </c>
      <c r="F4369" s="269" t="e">
        <f>IF('Unit Types - Emission Rates'!#REF!="","",'Unit Types - Emission Rates'!#REF!)</f>
        <v>#REF!</v>
      </c>
      <c r="G4369" s="261"/>
      <c r="H4369" s="262"/>
      <c r="I4369" s="259"/>
    </row>
    <row r="4370" spans="1:9" x14ac:dyDescent="0.2">
      <c r="A4370" s="265" t="s">
        <v>433</v>
      </c>
      <c r="B4370" s="269" t="e">
        <f>IF('Unit Types - Emission Rates'!#REF!=0,"",'Unit Types - Emission Rates'!#REF!)</f>
        <v>#REF!</v>
      </c>
      <c r="C4370" s="269" t="e">
        <f>IF('Unit Types - Emission Rates'!#REF!=0,"",'Unit Types - Emission Rates'!#REF!)</f>
        <v>#REF!</v>
      </c>
      <c r="D4370" s="269" t="e">
        <f>IF('Unit Types - Emission Rates'!#REF!=0,"",'Unit Types - Emission Rates'!#REF!)</f>
        <v>#REF!</v>
      </c>
      <c r="E4370" s="269" t="e">
        <f>IF('Unit Types - Emission Rates'!#REF!="","",'Unit Types - Emission Rates'!#REF!)</f>
        <v>#REF!</v>
      </c>
      <c r="F4370" s="269" t="e">
        <f>IF('Unit Types - Emission Rates'!#REF!="","",'Unit Types - Emission Rates'!#REF!)</f>
        <v>#REF!</v>
      </c>
      <c r="G4370" s="261"/>
      <c r="H4370" s="262"/>
      <c r="I4370" s="259"/>
    </row>
    <row r="4371" spans="1:9" x14ac:dyDescent="0.2">
      <c r="A4371" s="265" t="s">
        <v>433</v>
      </c>
      <c r="B4371" s="269" t="e">
        <f>IF('Unit Types - Emission Rates'!#REF!=0,"",'Unit Types - Emission Rates'!#REF!)</f>
        <v>#REF!</v>
      </c>
      <c r="C4371" s="269" t="e">
        <f>IF('Unit Types - Emission Rates'!#REF!=0,"",'Unit Types - Emission Rates'!#REF!)</f>
        <v>#REF!</v>
      </c>
      <c r="D4371" s="269" t="e">
        <f>IF('Unit Types - Emission Rates'!#REF!=0,"",'Unit Types - Emission Rates'!#REF!)</f>
        <v>#REF!</v>
      </c>
      <c r="E4371" s="269" t="e">
        <f>IF('Unit Types - Emission Rates'!#REF!="","",'Unit Types - Emission Rates'!#REF!)</f>
        <v>#REF!</v>
      </c>
      <c r="F4371" s="269" t="e">
        <f>IF('Unit Types - Emission Rates'!#REF!="","",'Unit Types - Emission Rates'!#REF!)</f>
        <v>#REF!</v>
      </c>
      <c r="G4371" s="261"/>
      <c r="H4371" s="262"/>
      <c r="I4371" s="259"/>
    </row>
    <row r="4372" spans="1:9" x14ac:dyDescent="0.2">
      <c r="A4372" s="265" t="s">
        <v>433</v>
      </c>
      <c r="B4372" s="269" t="e">
        <f>IF('Unit Types - Emission Rates'!#REF!=0,"",'Unit Types - Emission Rates'!#REF!)</f>
        <v>#REF!</v>
      </c>
      <c r="C4372" s="269" t="e">
        <f>IF('Unit Types - Emission Rates'!#REF!=0,"",'Unit Types - Emission Rates'!#REF!)</f>
        <v>#REF!</v>
      </c>
      <c r="D4372" s="269" t="e">
        <f>IF('Unit Types - Emission Rates'!#REF!=0,"",'Unit Types - Emission Rates'!#REF!)</f>
        <v>#REF!</v>
      </c>
      <c r="E4372" s="269" t="e">
        <f>IF('Unit Types - Emission Rates'!#REF!="","",'Unit Types - Emission Rates'!#REF!)</f>
        <v>#REF!</v>
      </c>
      <c r="F4372" s="269" t="e">
        <f>IF('Unit Types - Emission Rates'!#REF!="","",'Unit Types - Emission Rates'!#REF!)</f>
        <v>#REF!</v>
      </c>
      <c r="G4372" s="261"/>
      <c r="H4372" s="262"/>
      <c r="I4372" s="259"/>
    </row>
    <row r="4373" spans="1:9" x14ac:dyDescent="0.2">
      <c r="A4373" s="265" t="s">
        <v>433</v>
      </c>
      <c r="B4373" s="269" t="e">
        <f>IF('Unit Types - Emission Rates'!#REF!=0,"",'Unit Types - Emission Rates'!#REF!)</f>
        <v>#REF!</v>
      </c>
      <c r="C4373" s="269" t="e">
        <f>IF('Unit Types - Emission Rates'!#REF!=0,"",'Unit Types - Emission Rates'!#REF!)</f>
        <v>#REF!</v>
      </c>
      <c r="D4373" s="269" t="e">
        <f>IF('Unit Types - Emission Rates'!#REF!=0,"",'Unit Types - Emission Rates'!#REF!)</f>
        <v>#REF!</v>
      </c>
      <c r="E4373" s="269" t="e">
        <f>IF('Unit Types - Emission Rates'!#REF!="","",'Unit Types - Emission Rates'!#REF!)</f>
        <v>#REF!</v>
      </c>
      <c r="F4373" s="269" t="e">
        <f>IF('Unit Types - Emission Rates'!#REF!="","",'Unit Types - Emission Rates'!#REF!)</f>
        <v>#REF!</v>
      </c>
      <c r="G4373" s="261"/>
      <c r="H4373" s="262"/>
      <c r="I4373" s="259"/>
    </row>
    <row r="4374" spans="1:9" x14ac:dyDescent="0.2">
      <c r="A4374" s="265" t="s">
        <v>433</v>
      </c>
      <c r="B4374" s="269" t="e">
        <f>IF('Unit Types - Emission Rates'!#REF!=0,"",'Unit Types - Emission Rates'!#REF!)</f>
        <v>#REF!</v>
      </c>
      <c r="C4374" s="269" t="e">
        <f>IF('Unit Types - Emission Rates'!#REF!=0,"",'Unit Types - Emission Rates'!#REF!)</f>
        <v>#REF!</v>
      </c>
      <c r="D4374" s="269" t="e">
        <f>IF('Unit Types - Emission Rates'!#REF!=0,"",'Unit Types - Emission Rates'!#REF!)</f>
        <v>#REF!</v>
      </c>
      <c r="E4374" s="269" t="e">
        <f>IF('Unit Types - Emission Rates'!#REF!="","",'Unit Types - Emission Rates'!#REF!)</f>
        <v>#REF!</v>
      </c>
      <c r="F4374" s="269" t="e">
        <f>IF('Unit Types - Emission Rates'!#REF!="","",'Unit Types - Emission Rates'!#REF!)</f>
        <v>#REF!</v>
      </c>
      <c r="G4374" s="261"/>
      <c r="H4374" s="262"/>
      <c r="I4374" s="259"/>
    </row>
    <row r="4375" spans="1:9" x14ac:dyDescent="0.2">
      <c r="A4375" s="265" t="s">
        <v>433</v>
      </c>
      <c r="B4375" s="269" t="e">
        <f>IF('Unit Types - Emission Rates'!#REF!=0,"",'Unit Types - Emission Rates'!#REF!)</f>
        <v>#REF!</v>
      </c>
      <c r="C4375" s="269" t="e">
        <f>IF('Unit Types - Emission Rates'!#REF!=0,"",'Unit Types - Emission Rates'!#REF!)</f>
        <v>#REF!</v>
      </c>
      <c r="D4375" s="269" t="e">
        <f>IF('Unit Types - Emission Rates'!#REF!=0,"",'Unit Types - Emission Rates'!#REF!)</f>
        <v>#REF!</v>
      </c>
      <c r="E4375" s="269" t="e">
        <f>IF('Unit Types - Emission Rates'!#REF!="","",'Unit Types - Emission Rates'!#REF!)</f>
        <v>#REF!</v>
      </c>
      <c r="F4375" s="269" t="e">
        <f>IF('Unit Types - Emission Rates'!#REF!="","",'Unit Types - Emission Rates'!#REF!)</f>
        <v>#REF!</v>
      </c>
      <c r="G4375" s="261"/>
      <c r="H4375" s="262"/>
      <c r="I4375" s="259"/>
    </row>
    <row r="4376" spans="1:9" x14ac:dyDescent="0.2">
      <c r="A4376" s="265" t="s">
        <v>433</v>
      </c>
      <c r="B4376" s="269" t="e">
        <f>IF('Unit Types - Emission Rates'!#REF!=0,"",'Unit Types - Emission Rates'!#REF!)</f>
        <v>#REF!</v>
      </c>
      <c r="C4376" s="269" t="e">
        <f>IF('Unit Types - Emission Rates'!#REF!=0,"",'Unit Types - Emission Rates'!#REF!)</f>
        <v>#REF!</v>
      </c>
      <c r="D4376" s="269" t="e">
        <f>IF('Unit Types - Emission Rates'!#REF!=0,"",'Unit Types - Emission Rates'!#REF!)</f>
        <v>#REF!</v>
      </c>
      <c r="E4376" s="269" t="e">
        <f>IF('Unit Types - Emission Rates'!#REF!="","",'Unit Types - Emission Rates'!#REF!)</f>
        <v>#REF!</v>
      </c>
      <c r="F4376" s="269" t="e">
        <f>IF('Unit Types - Emission Rates'!#REF!="","",'Unit Types - Emission Rates'!#REF!)</f>
        <v>#REF!</v>
      </c>
      <c r="G4376" s="261"/>
      <c r="H4376" s="262"/>
      <c r="I4376" s="259"/>
    </row>
    <row r="4377" spans="1:9" x14ac:dyDescent="0.2">
      <c r="A4377" s="265" t="s">
        <v>433</v>
      </c>
      <c r="B4377" s="269" t="e">
        <f>IF('Unit Types - Emission Rates'!#REF!=0,"",'Unit Types - Emission Rates'!#REF!)</f>
        <v>#REF!</v>
      </c>
      <c r="C4377" s="269" t="e">
        <f>IF('Unit Types - Emission Rates'!#REF!=0,"",'Unit Types - Emission Rates'!#REF!)</f>
        <v>#REF!</v>
      </c>
      <c r="D4377" s="269" t="e">
        <f>IF('Unit Types - Emission Rates'!#REF!=0,"",'Unit Types - Emission Rates'!#REF!)</f>
        <v>#REF!</v>
      </c>
      <c r="E4377" s="269" t="e">
        <f>IF('Unit Types - Emission Rates'!#REF!="","",'Unit Types - Emission Rates'!#REF!)</f>
        <v>#REF!</v>
      </c>
      <c r="F4377" s="269" t="e">
        <f>IF('Unit Types - Emission Rates'!#REF!="","",'Unit Types - Emission Rates'!#REF!)</f>
        <v>#REF!</v>
      </c>
      <c r="G4377" s="261"/>
      <c r="H4377" s="262"/>
      <c r="I4377" s="259"/>
    </row>
    <row r="4378" spans="1:9" x14ac:dyDescent="0.2">
      <c r="A4378" s="265" t="s">
        <v>433</v>
      </c>
      <c r="B4378" s="269" t="e">
        <f>IF('Unit Types - Emission Rates'!#REF!=0,"",'Unit Types - Emission Rates'!#REF!)</f>
        <v>#REF!</v>
      </c>
      <c r="C4378" s="269" t="e">
        <f>IF('Unit Types - Emission Rates'!#REF!=0,"",'Unit Types - Emission Rates'!#REF!)</f>
        <v>#REF!</v>
      </c>
      <c r="D4378" s="269" t="e">
        <f>IF('Unit Types - Emission Rates'!#REF!=0,"",'Unit Types - Emission Rates'!#REF!)</f>
        <v>#REF!</v>
      </c>
      <c r="E4378" s="269" t="e">
        <f>IF('Unit Types - Emission Rates'!#REF!="","",'Unit Types - Emission Rates'!#REF!)</f>
        <v>#REF!</v>
      </c>
      <c r="F4378" s="269" t="e">
        <f>IF('Unit Types - Emission Rates'!#REF!="","",'Unit Types - Emission Rates'!#REF!)</f>
        <v>#REF!</v>
      </c>
      <c r="G4378" s="261"/>
      <c r="H4378" s="262"/>
      <c r="I4378" s="259"/>
    </row>
    <row r="4379" spans="1:9" x14ac:dyDescent="0.2">
      <c r="A4379" s="265" t="s">
        <v>433</v>
      </c>
      <c r="B4379" s="269" t="e">
        <f>IF('Unit Types - Emission Rates'!#REF!=0,"",'Unit Types - Emission Rates'!#REF!)</f>
        <v>#REF!</v>
      </c>
      <c r="C4379" s="269" t="e">
        <f>IF('Unit Types - Emission Rates'!#REF!=0,"",'Unit Types - Emission Rates'!#REF!)</f>
        <v>#REF!</v>
      </c>
      <c r="D4379" s="269" t="e">
        <f>IF('Unit Types - Emission Rates'!#REF!=0,"",'Unit Types - Emission Rates'!#REF!)</f>
        <v>#REF!</v>
      </c>
      <c r="E4379" s="269" t="e">
        <f>IF('Unit Types - Emission Rates'!#REF!="","",'Unit Types - Emission Rates'!#REF!)</f>
        <v>#REF!</v>
      </c>
      <c r="F4379" s="269" t="e">
        <f>IF('Unit Types - Emission Rates'!#REF!="","",'Unit Types - Emission Rates'!#REF!)</f>
        <v>#REF!</v>
      </c>
      <c r="G4379" s="261"/>
      <c r="H4379" s="262"/>
      <c r="I4379" s="259"/>
    </row>
    <row r="4380" spans="1:9" x14ac:dyDescent="0.2">
      <c r="A4380" s="265" t="s">
        <v>433</v>
      </c>
      <c r="B4380" s="269" t="e">
        <f>IF('Unit Types - Emission Rates'!#REF!=0,"",'Unit Types - Emission Rates'!#REF!)</f>
        <v>#REF!</v>
      </c>
      <c r="C4380" s="269" t="e">
        <f>IF('Unit Types - Emission Rates'!#REF!=0,"",'Unit Types - Emission Rates'!#REF!)</f>
        <v>#REF!</v>
      </c>
      <c r="D4380" s="269" t="e">
        <f>IF('Unit Types - Emission Rates'!#REF!=0,"",'Unit Types - Emission Rates'!#REF!)</f>
        <v>#REF!</v>
      </c>
      <c r="E4380" s="269" t="e">
        <f>IF('Unit Types - Emission Rates'!#REF!="","",'Unit Types - Emission Rates'!#REF!)</f>
        <v>#REF!</v>
      </c>
      <c r="F4380" s="269" t="e">
        <f>IF('Unit Types - Emission Rates'!#REF!="","",'Unit Types - Emission Rates'!#REF!)</f>
        <v>#REF!</v>
      </c>
      <c r="G4380" s="261"/>
      <c r="H4380" s="262"/>
      <c r="I4380" s="259"/>
    </row>
    <row r="4381" spans="1:9" x14ac:dyDescent="0.2">
      <c r="A4381" s="265" t="s">
        <v>433</v>
      </c>
      <c r="B4381" s="269" t="e">
        <f>IF('Unit Types - Emission Rates'!#REF!=0,"",'Unit Types - Emission Rates'!#REF!)</f>
        <v>#REF!</v>
      </c>
      <c r="C4381" s="269" t="e">
        <f>IF('Unit Types - Emission Rates'!#REF!=0,"",'Unit Types - Emission Rates'!#REF!)</f>
        <v>#REF!</v>
      </c>
      <c r="D4381" s="269" t="e">
        <f>IF('Unit Types - Emission Rates'!#REF!=0,"",'Unit Types - Emission Rates'!#REF!)</f>
        <v>#REF!</v>
      </c>
      <c r="E4381" s="269" t="e">
        <f>IF('Unit Types - Emission Rates'!#REF!="","",'Unit Types - Emission Rates'!#REF!)</f>
        <v>#REF!</v>
      </c>
      <c r="F4381" s="269" t="e">
        <f>IF('Unit Types - Emission Rates'!#REF!="","",'Unit Types - Emission Rates'!#REF!)</f>
        <v>#REF!</v>
      </c>
      <c r="G4381" s="261"/>
      <c r="H4381" s="262"/>
      <c r="I4381" s="259"/>
    </row>
    <row r="4382" spans="1:9" x14ac:dyDescent="0.2">
      <c r="A4382" s="265" t="s">
        <v>433</v>
      </c>
      <c r="B4382" s="269" t="e">
        <f>IF('Unit Types - Emission Rates'!#REF!=0,"",'Unit Types - Emission Rates'!#REF!)</f>
        <v>#REF!</v>
      </c>
      <c r="C4382" s="269" t="e">
        <f>IF('Unit Types - Emission Rates'!#REF!=0,"",'Unit Types - Emission Rates'!#REF!)</f>
        <v>#REF!</v>
      </c>
      <c r="D4382" s="269" t="e">
        <f>IF('Unit Types - Emission Rates'!#REF!=0,"",'Unit Types - Emission Rates'!#REF!)</f>
        <v>#REF!</v>
      </c>
      <c r="E4382" s="269" t="e">
        <f>IF('Unit Types - Emission Rates'!#REF!="","",'Unit Types - Emission Rates'!#REF!)</f>
        <v>#REF!</v>
      </c>
      <c r="F4382" s="269" t="e">
        <f>IF('Unit Types - Emission Rates'!#REF!="","",'Unit Types - Emission Rates'!#REF!)</f>
        <v>#REF!</v>
      </c>
      <c r="G4382" s="261"/>
      <c r="H4382" s="262"/>
      <c r="I4382" s="259"/>
    </row>
    <row r="4383" spans="1:9" x14ac:dyDescent="0.2">
      <c r="A4383" s="265" t="s">
        <v>433</v>
      </c>
      <c r="B4383" s="269" t="e">
        <f>IF('Unit Types - Emission Rates'!#REF!=0,"",'Unit Types - Emission Rates'!#REF!)</f>
        <v>#REF!</v>
      </c>
      <c r="C4383" s="269" t="e">
        <f>IF('Unit Types - Emission Rates'!#REF!=0,"",'Unit Types - Emission Rates'!#REF!)</f>
        <v>#REF!</v>
      </c>
      <c r="D4383" s="269" t="e">
        <f>IF('Unit Types - Emission Rates'!#REF!=0,"",'Unit Types - Emission Rates'!#REF!)</f>
        <v>#REF!</v>
      </c>
      <c r="E4383" s="269" t="e">
        <f>IF('Unit Types - Emission Rates'!#REF!="","",'Unit Types - Emission Rates'!#REF!)</f>
        <v>#REF!</v>
      </c>
      <c r="F4383" s="269" t="e">
        <f>IF('Unit Types - Emission Rates'!#REF!="","",'Unit Types - Emission Rates'!#REF!)</f>
        <v>#REF!</v>
      </c>
      <c r="G4383" s="261"/>
      <c r="H4383" s="262"/>
      <c r="I4383" s="259"/>
    </row>
    <row r="4384" spans="1:9" x14ac:dyDescent="0.2">
      <c r="A4384" s="265" t="s">
        <v>433</v>
      </c>
      <c r="B4384" s="269" t="e">
        <f>IF('Unit Types - Emission Rates'!#REF!=0,"",'Unit Types - Emission Rates'!#REF!)</f>
        <v>#REF!</v>
      </c>
      <c r="C4384" s="269" t="e">
        <f>IF('Unit Types - Emission Rates'!#REF!=0,"",'Unit Types - Emission Rates'!#REF!)</f>
        <v>#REF!</v>
      </c>
      <c r="D4384" s="269" t="e">
        <f>IF('Unit Types - Emission Rates'!#REF!=0,"",'Unit Types - Emission Rates'!#REF!)</f>
        <v>#REF!</v>
      </c>
      <c r="E4384" s="269" t="e">
        <f>IF('Unit Types - Emission Rates'!#REF!="","",'Unit Types - Emission Rates'!#REF!)</f>
        <v>#REF!</v>
      </c>
      <c r="F4384" s="269" t="e">
        <f>IF('Unit Types - Emission Rates'!#REF!="","",'Unit Types - Emission Rates'!#REF!)</f>
        <v>#REF!</v>
      </c>
      <c r="G4384" s="261"/>
      <c r="H4384" s="262"/>
      <c r="I4384" s="259"/>
    </row>
    <row r="4385" spans="1:9" x14ac:dyDescent="0.2">
      <c r="A4385" s="265" t="s">
        <v>433</v>
      </c>
      <c r="B4385" s="269" t="e">
        <f>IF('Unit Types - Emission Rates'!#REF!=0,"",'Unit Types - Emission Rates'!#REF!)</f>
        <v>#REF!</v>
      </c>
      <c r="C4385" s="269" t="e">
        <f>IF('Unit Types - Emission Rates'!#REF!=0,"",'Unit Types - Emission Rates'!#REF!)</f>
        <v>#REF!</v>
      </c>
      <c r="D4385" s="269" t="e">
        <f>IF('Unit Types - Emission Rates'!#REF!=0,"",'Unit Types - Emission Rates'!#REF!)</f>
        <v>#REF!</v>
      </c>
      <c r="E4385" s="269" t="e">
        <f>IF('Unit Types - Emission Rates'!#REF!="","",'Unit Types - Emission Rates'!#REF!)</f>
        <v>#REF!</v>
      </c>
      <c r="F4385" s="269" t="e">
        <f>IF('Unit Types - Emission Rates'!#REF!="","",'Unit Types - Emission Rates'!#REF!)</f>
        <v>#REF!</v>
      </c>
      <c r="G4385" s="261"/>
      <c r="H4385" s="262"/>
      <c r="I4385" s="259"/>
    </row>
    <row r="4386" spans="1:9" x14ac:dyDescent="0.2">
      <c r="A4386" s="265" t="s">
        <v>433</v>
      </c>
      <c r="B4386" s="269" t="e">
        <f>IF('Unit Types - Emission Rates'!#REF!=0,"",'Unit Types - Emission Rates'!#REF!)</f>
        <v>#REF!</v>
      </c>
      <c r="C4386" s="269" t="e">
        <f>IF('Unit Types - Emission Rates'!#REF!=0,"",'Unit Types - Emission Rates'!#REF!)</f>
        <v>#REF!</v>
      </c>
      <c r="D4386" s="269" t="e">
        <f>IF('Unit Types - Emission Rates'!#REF!=0,"",'Unit Types - Emission Rates'!#REF!)</f>
        <v>#REF!</v>
      </c>
      <c r="E4386" s="269" t="e">
        <f>IF('Unit Types - Emission Rates'!#REF!="","",'Unit Types - Emission Rates'!#REF!)</f>
        <v>#REF!</v>
      </c>
      <c r="F4386" s="269" t="e">
        <f>IF('Unit Types - Emission Rates'!#REF!="","",'Unit Types - Emission Rates'!#REF!)</f>
        <v>#REF!</v>
      </c>
      <c r="G4386" s="261"/>
      <c r="H4386" s="262"/>
      <c r="I4386" s="259"/>
    </row>
    <row r="4387" spans="1:9" x14ac:dyDescent="0.2">
      <c r="A4387" s="265" t="s">
        <v>433</v>
      </c>
      <c r="B4387" s="269" t="e">
        <f>IF('Unit Types - Emission Rates'!#REF!=0,"",'Unit Types - Emission Rates'!#REF!)</f>
        <v>#REF!</v>
      </c>
      <c r="C4387" s="269" t="e">
        <f>IF('Unit Types - Emission Rates'!#REF!=0,"",'Unit Types - Emission Rates'!#REF!)</f>
        <v>#REF!</v>
      </c>
      <c r="D4387" s="269" t="e">
        <f>IF('Unit Types - Emission Rates'!#REF!=0,"",'Unit Types - Emission Rates'!#REF!)</f>
        <v>#REF!</v>
      </c>
      <c r="E4387" s="269" t="e">
        <f>IF('Unit Types - Emission Rates'!#REF!="","",'Unit Types - Emission Rates'!#REF!)</f>
        <v>#REF!</v>
      </c>
      <c r="F4387" s="269" t="e">
        <f>IF('Unit Types - Emission Rates'!#REF!="","",'Unit Types - Emission Rates'!#REF!)</f>
        <v>#REF!</v>
      </c>
      <c r="G4387" s="261"/>
      <c r="H4387" s="262"/>
      <c r="I4387" s="259"/>
    </row>
    <row r="4388" spans="1:9" x14ac:dyDescent="0.2">
      <c r="A4388" s="265" t="s">
        <v>433</v>
      </c>
      <c r="B4388" s="269" t="e">
        <f>IF('Unit Types - Emission Rates'!#REF!=0,"",'Unit Types - Emission Rates'!#REF!)</f>
        <v>#REF!</v>
      </c>
      <c r="C4388" s="269" t="e">
        <f>IF('Unit Types - Emission Rates'!#REF!=0,"",'Unit Types - Emission Rates'!#REF!)</f>
        <v>#REF!</v>
      </c>
      <c r="D4388" s="269" t="e">
        <f>IF('Unit Types - Emission Rates'!#REF!=0,"",'Unit Types - Emission Rates'!#REF!)</f>
        <v>#REF!</v>
      </c>
      <c r="E4388" s="269" t="e">
        <f>IF('Unit Types - Emission Rates'!#REF!="","",'Unit Types - Emission Rates'!#REF!)</f>
        <v>#REF!</v>
      </c>
      <c r="F4388" s="269" t="e">
        <f>IF('Unit Types - Emission Rates'!#REF!="","",'Unit Types - Emission Rates'!#REF!)</f>
        <v>#REF!</v>
      </c>
      <c r="G4388" s="261"/>
      <c r="H4388" s="262"/>
      <c r="I4388" s="259"/>
    </row>
    <row r="4389" spans="1:9" x14ac:dyDescent="0.2">
      <c r="A4389" s="265" t="s">
        <v>433</v>
      </c>
      <c r="B4389" s="269" t="e">
        <f>IF('Unit Types - Emission Rates'!#REF!=0,"",'Unit Types - Emission Rates'!#REF!)</f>
        <v>#REF!</v>
      </c>
      <c r="C4389" s="269" t="e">
        <f>IF('Unit Types - Emission Rates'!#REF!=0,"",'Unit Types - Emission Rates'!#REF!)</f>
        <v>#REF!</v>
      </c>
      <c r="D4389" s="269" t="e">
        <f>IF('Unit Types - Emission Rates'!#REF!=0,"",'Unit Types - Emission Rates'!#REF!)</f>
        <v>#REF!</v>
      </c>
      <c r="E4389" s="269" t="e">
        <f>IF('Unit Types - Emission Rates'!#REF!="","",'Unit Types - Emission Rates'!#REF!)</f>
        <v>#REF!</v>
      </c>
      <c r="F4389" s="269" t="e">
        <f>IF('Unit Types - Emission Rates'!#REF!="","",'Unit Types - Emission Rates'!#REF!)</f>
        <v>#REF!</v>
      </c>
      <c r="G4389" s="261"/>
      <c r="H4389" s="262"/>
      <c r="I4389" s="259"/>
    </row>
    <row r="4390" spans="1:9" x14ac:dyDescent="0.2">
      <c r="A4390" s="265" t="s">
        <v>433</v>
      </c>
      <c r="B4390" s="269" t="e">
        <f>IF('Unit Types - Emission Rates'!#REF!=0,"",'Unit Types - Emission Rates'!#REF!)</f>
        <v>#REF!</v>
      </c>
      <c r="C4390" s="269" t="e">
        <f>IF('Unit Types - Emission Rates'!#REF!=0,"",'Unit Types - Emission Rates'!#REF!)</f>
        <v>#REF!</v>
      </c>
      <c r="D4390" s="269" t="e">
        <f>IF('Unit Types - Emission Rates'!#REF!=0,"",'Unit Types - Emission Rates'!#REF!)</f>
        <v>#REF!</v>
      </c>
      <c r="E4390" s="269" t="e">
        <f>IF('Unit Types - Emission Rates'!#REF!="","",'Unit Types - Emission Rates'!#REF!)</f>
        <v>#REF!</v>
      </c>
      <c r="F4390" s="269" t="e">
        <f>IF('Unit Types - Emission Rates'!#REF!="","",'Unit Types - Emission Rates'!#REF!)</f>
        <v>#REF!</v>
      </c>
      <c r="G4390" s="261"/>
      <c r="H4390" s="262"/>
      <c r="I4390" s="259"/>
    </row>
    <row r="4391" spans="1:9" x14ac:dyDescent="0.2">
      <c r="A4391" s="265" t="s">
        <v>433</v>
      </c>
      <c r="B4391" s="269" t="e">
        <f>IF('Unit Types - Emission Rates'!#REF!=0,"",'Unit Types - Emission Rates'!#REF!)</f>
        <v>#REF!</v>
      </c>
      <c r="C4391" s="269" t="e">
        <f>IF('Unit Types - Emission Rates'!#REF!=0,"",'Unit Types - Emission Rates'!#REF!)</f>
        <v>#REF!</v>
      </c>
      <c r="D4391" s="269" t="e">
        <f>IF('Unit Types - Emission Rates'!#REF!=0,"",'Unit Types - Emission Rates'!#REF!)</f>
        <v>#REF!</v>
      </c>
      <c r="E4391" s="269" t="e">
        <f>IF('Unit Types - Emission Rates'!#REF!="","",'Unit Types - Emission Rates'!#REF!)</f>
        <v>#REF!</v>
      </c>
      <c r="F4391" s="269" t="e">
        <f>IF('Unit Types - Emission Rates'!#REF!="","",'Unit Types - Emission Rates'!#REF!)</f>
        <v>#REF!</v>
      </c>
      <c r="G4391" s="261"/>
      <c r="H4391" s="262"/>
      <c r="I4391" s="259"/>
    </row>
    <row r="4392" spans="1:9" x14ac:dyDescent="0.2">
      <c r="A4392" s="265" t="s">
        <v>433</v>
      </c>
      <c r="B4392" s="269" t="e">
        <f>IF('Unit Types - Emission Rates'!#REF!=0,"",'Unit Types - Emission Rates'!#REF!)</f>
        <v>#REF!</v>
      </c>
      <c r="C4392" s="269" t="e">
        <f>IF('Unit Types - Emission Rates'!#REF!=0,"",'Unit Types - Emission Rates'!#REF!)</f>
        <v>#REF!</v>
      </c>
      <c r="D4392" s="269" t="e">
        <f>IF('Unit Types - Emission Rates'!#REF!=0,"",'Unit Types - Emission Rates'!#REF!)</f>
        <v>#REF!</v>
      </c>
      <c r="E4392" s="269" t="e">
        <f>IF('Unit Types - Emission Rates'!#REF!="","",'Unit Types - Emission Rates'!#REF!)</f>
        <v>#REF!</v>
      </c>
      <c r="F4392" s="269" t="e">
        <f>IF('Unit Types - Emission Rates'!#REF!="","",'Unit Types - Emission Rates'!#REF!)</f>
        <v>#REF!</v>
      </c>
      <c r="G4392" s="261"/>
      <c r="H4392" s="262"/>
      <c r="I4392" s="259"/>
    </row>
    <row r="4393" spans="1:9" x14ac:dyDescent="0.2">
      <c r="A4393" s="265" t="s">
        <v>433</v>
      </c>
      <c r="B4393" s="269" t="e">
        <f>IF('Unit Types - Emission Rates'!#REF!=0,"",'Unit Types - Emission Rates'!#REF!)</f>
        <v>#REF!</v>
      </c>
      <c r="C4393" s="269" t="e">
        <f>IF('Unit Types - Emission Rates'!#REF!=0,"",'Unit Types - Emission Rates'!#REF!)</f>
        <v>#REF!</v>
      </c>
      <c r="D4393" s="269" t="e">
        <f>IF('Unit Types - Emission Rates'!#REF!=0,"",'Unit Types - Emission Rates'!#REF!)</f>
        <v>#REF!</v>
      </c>
      <c r="E4393" s="269" t="e">
        <f>IF('Unit Types - Emission Rates'!#REF!="","",'Unit Types - Emission Rates'!#REF!)</f>
        <v>#REF!</v>
      </c>
      <c r="F4393" s="269" t="e">
        <f>IF('Unit Types - Emission Rates'!#REF!="","",'Unit Types - Emission Rates'!#REF!)</f>
        <v>#REF!</v>
      </c>
      <c r="G4393" s="261"/>
      <c r="H4393" s="262"/>
      <c r="I4393" s="259"/>
    </row>
    <row r="4394" spans="1:9" x14ac:dyDescent="0.2">
      <c r="A4394" s="265" t="s">
        <v>433</v>
      </c>
      <c r="B4394" s="269" t="e">
        <f>IF('Unit Types - Emission Rates'!#REF!=0,"",'Unit Types - Emission Rates'!#REF!)</f>
        <v>#REF!</v>
      </c>
      <c r="C4394" s="269" t="e">
        <f>IF('Unit Types - Emission Rates'!#REF!=0,"",'Unit Types - Emission Rates'!#REF!)</f>
        <v>#REF!</v>
      </c>
      <c r="D4394" s="269" t="e">
        <f>IF('Unit Types - Emission Rates'!#REF!=0,"",'Unit Types - Emission Rates'!#REF!)</f>
        <v>#REF!</v>
      </c>
      <c r="E4394" s="269" t="e">
        <f>IF('Unit Types - Emission Rates'!#REF!="","",'Unit Types - Emission Rates'!#REF!)</f>
        <v>#REF!</v>
      </c>
      <c r="F4394" s="269" t="e">
        <f>IF('Unit Types - Emission Rates'!#REF!="","",'Unit Types - Emission Rates'!#REF!)</f>
        <v>#REF!</v>
      </c>
      <c r="G4394" s="261"/>
      <c r="H4394" s="262"/>
      <c r="I4394" s="259"/>
    </row>
    <row r="4395" spans="1:9" x14ac:dyDescent="0.2">
      <c r="A4395" s="265" t="s">
        <v>433</v>
      </c>
      <c r="B4395" s="269" t="e">
        <f>IF('Unit Types - Emission Rates'!#REF!=0,"",'Unit Types - Emission Rates'!#REF!)</f>
        <v>#REF!</v>
      </c>
      <c r="C4395" s="269" t="e">
        <f>IF('Unit Types - Emission Rates'!#REF!=0,"",'Unit Types - Emission Rates'!#REF!)</f>
        <v>#REF!</v>
      </c>
      <c r="D4395" s="269" t="e">
        <f>IF('Unit Types - Emission Rates'!#REF!=0,"",'Unit Types - Emission Rates'!#REF!)</f>
        <v>#REF!</v>
      </c>
      <c r="E4395" s="269" t="e">
        <f>IF('Unit Types - Emission Rates'!#REF!="","",'Unit Types - Emission Rates'!#REF!)</f>
        <v>#REF!</v>
      </c>
      <c r="F4395" s="269" t="e">
        <f>IF('Unit Types - Emission Rates'!#REF!="","",'Unit Types - Emission Rates'!#REF!)</f>
        <v>#REF!</v>
      </c>
      <c r="G4395" s="261"/>
      <c r="H4395" s="262"/>
      <c r="I4395" s="259"/>
    </row>
    <row r="4396" spans="1:9" x14ac:dyDescent="0.2">
      <c r="A4396" s="265" t="s">
        <v>433</v>
      </c>
      <c r="B4396" s="269" t="e">
        <f>IF('Unit Types - Emission Rates'!#REF!=0,"",'Unit Types - Emission Rates'!#REF!)</f>
        <v>#REF!</v>
      </c>
      <c r="C4396" s="269" t="e">
        <f>IF('Unit Types - Emission Rates'!#REF!=0,"",'Unit Types - Emission Rates'!#REF!)</f>
        <v>#REF!</v>
      </c>
      <c r="D4396" s="269" t="e">
        <f>IF('Unit Types - Emission Rates'!#REF!=0,"",'Unit Types - Emission Rates'!#REF!)</f>
        <v>#REF!</v>
      </c>
      <c r="E4396" s="269" t="e">
        <f>IF('Unit Types - Emission Rates'!#REF!="","",'Unit Types - Emission Rates'!#REF!)</f>
        <v>#REF!</v>
      </c>
      <c r="F4396" s="269" t="e">
        <f>IF('Unit Types - Emission Rates'!#REF!="","",'Unit Types - Emission Rates'!#REF!)</f>
        <v>#REF!</v>
      </c>
      <c r="G4396" s="261"/>
      <c r="H4396" s="262"/>
      <c r="I4396" s="259"/>
    </row>
    <row r="4397" spans="1:9" x14ac:dyDescent="0.2">
      <c r="A4397" s="265" t="s">
        <v>433</v>
      </c>
      <c r="B4397" s="269" t="e">
        <f>IF('Unit Types - Emission Rates'!#REF!=0,"",'Unit Types - Emission Rates'!#REF!)</f>
        <v>#REF!</v>
      </c>
      <c r="C4397" s="269" t="e">
        <f>IF('Unit Types - Emission Rates'!#REF!=0,"",'Unit Types - Emission Rates'!#REF!)</f>
        <v>#REF!</v>
      </c>
      <c r="D4397" s="269" t="e">
        <f>IF('Unit Types - Emission Rates'!#REF!=0,"",'Unit Types - Emission Rates'!#REF!)</f>
        <v>#REF!</v>
      </c>
      <c r="E4397" s="269" t="e">
        <f>IF('Unit Types - Emission Rates'!#REF!="","",'Unit Types - Emission Rates'!#REF!)</f>
        <v>#REF!</v>
      </c>
      <c r="F4397" s="269" t="e">
        <f>IF('Unit Types - Emission Rates'!#REF!="","",'Unit Types - Emission Rates'!#REF!)</f>
        <v>#REF!</v>
      </c>
      <c r="G4397" s="261"/>
      <c r="H4397" s="262"/>
      <c r="I4397" s="259"/>
    </row>
    <row r="4398" spans="1:9" x14ac:dyDescent="0.2">
      <c r="A4398" s="265" t="s">
        <v>433</v>
      </c>
      <c r="B4398" s="269" t="e">
        <f>IF('Unit Types - Emission Rates'!#REF!=0,"",'Unit Types - Emission Rates'!#REF!)</f>
        <v>#REF!</v>
      </c>
      <c r="C4398" s="269" t="e">
        <f>IF('Unit Types - Emission Rates'!#REF!=0,"",'Unit Types - Emission Rates'!#REF!)</f>
        <v>#REF!</v>
      </c>
      <c r="D4398" s="269" t="e">
        <f>IF('Unit Types - Emission Rates'!#REF!=0,"",'Unit Types - Emission Rates'!#REF!)</f>
        <v>#REF!</v>
      </c>
      <c r="E4398" s="269" t="e">
        <f>IF('Unit Types - Emission Rates'!#REF!="","",'Unit Types - Emission Rates'!#REF!)</f>
        <v>#REF!</v>
      </c>
      <c r="F4398" s="269" t="e">
        <f>IF('Unit Types - Emission Rates'!#REF!="","",'Unit Types - Emission Rates'!#REF!)</f>
        <v>#REF!</v>
      </c>
      <c r="G4398" s="261"/>
      <c r="H4398" s="262"/>
      <c r="I4398" s="259"/>
    </row>
    <row r="4399" spans="1:9" x14ac:dyDescent="0.2">
      <c r="A4399" s="265" t="s">
        <v>433</v>
      </c>
      <c r="B4399" s="269" t="e">
        <f>IF('Unit Types - Emission Rates'!#REF!=0,"",'Unit Types - Emission Rates'!#REF!)</f>
        <v>#REF!</v>
      </c>
      <c r="C4399" s="269" t="e">
        <f>IF('Unit Types - Emission Rates'!#REF!=0,"",'Unit Types - Emission Rates'!#REF!)</f>
        <v>#REF!</v>
      </c>
      <c r="D4399" s="269" t="e">
        <f>IF('Unit Types - Emission Rates'!#REF!=0,"",'Unit Types - Emission Rates'!#REF!)</f>
        <v>#REF!</v>
      </c>
      <c r="E4399" s="269" t="e">
        <f>IF('Unit Types - Emission Rates'!#REF!="","",'Unit Types - Emission Rates'!#REF!)</f>
        <v>#REF!</v>
      </c>
      <c r="F4399" s="269" t="e">
        <f>IF('Unit Types - Emission Rates'!#REF!="","",'Unit Types - Emission Rates'!#REF!)</f>
        <v>#REF!</v>
      </c>
      <c r="G4399" s="261"/>
      <c r="H4399" s="262"/>
      <c r="I4399" s="259"/>
    </row>
    <row r="4400" spans="1:9" x14ac:dyDescent="0.2">
      <c r="A4400" s="265" t="s">
        <v>433</v>
      </c>
      <c r="B4400" s="269" t="e">
        <f>IF('Unit Types - Emission Rates'!#REF!=0,"",'Unit Types - Emission Rates'!#REF!)</f>
        <v>#REF!</v>
      </c>
      <c r="C4400" s="269" t="e">
        <f>IF('Unit Types - Emission Rates'!#REF!=0,"",'Unit Types - Emission Rates'!#REF!)</f>
        <v>#REF!</v>
      </c>
      <c r="D4400" s="269" t="e">
        <f>IF('Unit Types - Emission Rates'!#REF!=0,"",'Unit Types - Emission Rates'!#REF!)</f>
        <v>#REF!</v>
      </c>
      <c r="E4400" s="269" t="e">
        <f>IF('Unit Types - Emission Rates'!#REF!="","",'Unit Types - Emission Rates'!#REF!)</f>
        <v>#REF!</v>
      </c>
      <c r="F4400" s="269" t="e">
        <f>IF('Unit Types - Emission Rates'!#REF!="","",'Unit Types - Emission Rates'!#REF!)</f>
        <v>#REF!</v>
      </c>
      <c r="G4400" s="261"/>
      <c r="H4400" s="262"/>
      <c r="I4400" s="259"/>
    </row>
    <row r="4401" spans="1:9" x14ac:dyDescent="0.2">
      <c r="A4401" s="265" t="s">
        <v>433</v>
      </c>
      <c r="B4401" s="269" t="e">
        <f>IF('Unit Types - Emission Rates'!#REF!=0,"",'Unit Types - Emission Rates'!#REF!)</f>
        <v>#REF!</v>
      </c>
      <c r="C4401" s="269" t="e">
        <f>IF('Unit Types - Emission Rates'!#REF!=0,"",'Unit Types - Emission Rates'!#REF!)</f>
        <v>#REF!</v>
      </c>
      <c r="D4401" s="269" t="e">
        <f>IF('Unit Types - Emission Rates'!#REF!=0,"",'Unit Types - Emission Rates'!#REF!)</f>
        <v>#REF!</v>
      </c>
      <c r="E4401" s="269" t="e">
        <f>IF('Unit Types - Emission Rates'!#REF!="","",'Unit Types - Emission Rates'!#REF!)</f>
        <v>#REF!</v>
      </c>
      <c r="F4401" s="269" t="e">
        <f>IF('Unit Types - Emission Rates'!#REF!="","",'Unit Types - Emission Rates'!#REF!)</f>
        <v>#REF!</v>
      </c>
      <c r="G4401" s="261"/>
      <c r="H4401" s="262"/>
      <c r="I4401" s="259"/>
    </row>
    <row r="4402" spans="1:9" x14ac:dyDescent="0.2">
      <c r="A4402" s="265" t="s">
        <v>433</v>
      </c>
      <c r="B4402" s="269" t="e">
        <f>IF('Unit Types - Emission Rates'!#REF!=0,"",'Unit Types - Emission Rates'!#REF!)</f>
        <v>#REF!</v>
      </c>
      <c r="C4402" s="269" t="e">
        <f>IF('Unit Types - Emission Rates'!#REF!=0,"",'Unit Types - Emission Rates'!#REF!)</f>
        <v>#REF!</v>
      </c>
      <c r="D4402" s="269" t="e">
        <f>IF('Unit Types - Emission Rates'!#REF!=0,"",'Unit Types - Emission Rates'!#REF!)</f>
        <v>#REF!</v>
      </c>
      <c r="E4402" s="269" t="e">
        <f>IF('Unit Types - Emission Rates'!#REF!="","",'Unit Types - Emission Rates'!#REF!)</f>
        <v>#REF!</v>
      </c>
      <c r="F4402" s="269" t="e">
        <f>IF('Unit Types - Emission Rates'!#REF!="","",'Unit Types - Emission Rates'!#REF!)</f>
        <v>#REF!</v>
      </c>
      <c r="G4402" s="261"/>
      <c r="H4402" s="262"/>
      <c r="I4402" s="259"/>
    </row>
    <row r="4403" spans="1:9" x14ac:dyDescent="0.2">
      <c r="A4403" s="265" t="s">
        <v>433</v>
      </c>
      <c r="B4403" s="269" t="e">
        <f>IF('Unit Types - Emission Rates'!#REF!=0,"",'Unit Types - Emission Rates'!#REF!)</f>
        <v>#REF!</v>
      </c>
      <c r="C4403" s="269" t="e">
        <f>IF('Unit Types - Emission Rates'!#REF!=0,"",'Unit Types - Emission Rates'!#REF!)</f>
        <v>#REF!</v>
      </c>
      <c r="D4403" s="269" t="e">
        <f>IF('Unit Types - Emission Rates'!#REF!=0,"",'Unit Types - Emission Rates'!#REF!)</f>
        <v>#REF!</v>
      </c>
      <c r="E4403" s="269" t="e">
        <f>IF('Unit Types - Emission Rates'!#REF!="","",'Unit Types - Emission Rates'!#REF!)</f>
        <v>#REF!</v>
      </c>
      <c r="F4403" s="269" t="e">
        <f>IF('Unit Types - Emission Rates'!#REF!="","",'Unit Types - Emission Rates'!#REF!)</f>
        <v>#REF!</v>
      </c>
      <c r="G4403" s="261"/>
      <c r="H4403" s="262"/>
      <c r="I4403" s="259"/>
    </row>
    <row r="4404" spans="1:9" x14ac:dyDescent="0.2">
      <c r="A4404" s="265" t="s">
        <v>433</v>
      </c>
      <c r="B4404" s="269" t="e">
        <f>IF('Unit Types - Emission Rates'!#REF!=0,"",'Unit Types - Emission Rates'!#REF!)</f>
        <v>#REF!</v>
      </c>
      <c r="C4404" s="269" t="e">
        <f>IF('Unit Types - Emission Rates'!#REF!=0,"",'Unit Types - Emission Rates'!#REF!)</f>
        <v>#REF!</v>
      </c>
      <c r="D4404" s="269" t="e">
        <f>IF('Unit Types - Emission Rates'!#REF!=0,"",'Unit Types - Emission Rates'!#REF!)</f>
        <v>#REF!</v>
      </c>
      <c r="E4404" s="269" t="e">
        <f>IF('Unit Types - Emission Rates'!#REF!="","",'Unit Types - Emission Rates'!#REF!)</f>
        <v>#REF!</v>
      </c>
      <c r="F4404" s="269" t="e">
        <f>IF('Unit Types - Emission Rates'!#REF!="","",'Unit Types - Emission Rates'!#REF!)</f>
        <v>#REF!</v>
      </c>
      <c r="G4404" s="261"/>
      <c r="H4404" s="262"/>
      <c r="I4404" s="259"/>
    </row>
    <row r="4405" spans="1:9" x14ac:dyDescent="0.2">
      <c r="A4405" s="265" t="s">
        <v>433</v>
      </c>
      <c r="B4405" s="269" t="e">
        <f>IF('Unit Types - Emission Rates'!#REF!=0,"",'Unit Types - Emission Rates'!#REF!)</f>
        <v>#REF!</v>
      </c>
      <c r="C4405" s="269" t="e">
        <f>IF('Unit Types - Emission Rates'!#REF!=0,"",'Unit Types - Emission Rates'!#REF!)</f>
        <v>#REF!</v>
      </c>
      <c r="D4405" s="269" t="e">
        <f>IF('Unit Types - Emission Rates'!#REF!=0,"",'Unit Types - Emission Rates'!#REF!)</f>
        <v>#REF!</v>
      </c>
      <c r="E4405" s="269" t="e">
        <f>IF('Unit Types - Emission Rates'!#REF!="","",'Unit Types - Emission Rates'!#REF!)</f>
        <v>#REF!</v>
      </c>
      <c r="F4405" s="269" t="e">
        <f>IF('Unit Types - Emission Rates'!#REF!="","",'Unit Types - Emission Rates'!#REF!)</f>
        <v>#REF!</v>
      </c>
      <c r="G4405" s="261"/>
      <c r="H4405" s="262"/>
      <c r="I4405" s="259"/>
    </row>
    <row r="4406" spans="1:9" x14ac:dyDescent="0.2">
      <c r="A4406" s="265" t="s">
        <v>433</v>
      </c>
      <c r="B4406" s="269" t="e">
        <f>IF('Unit Types - Emission Rates'!#REF!=0,"",'Unit Types - Emission Rates'!#REF!)</f>
        <v>#REF!</v>
      </c>
      <c r="C4406" s="269" t="e">
        <f>IF('Unit Types - Emission Rates'!#REF!=0,"",'Unit Types - Emission Rates'!#REF!)</f>
        <v>#REF!</v>
      </c>
      <c r="D4406" s="269" t="e">
        <f>IF('Unit Types - Emission Rates'!#REF!=0,"",'Unit Types - Emission Rates'!#REF!)</f>
        <v>#REF!</v>
      </c>
      <c r="E4406" s="269" t="e">
        <f>IF('Unit Types - Emission Rates'!#REF!="","",'Unit Types - Emission Rates'!#REF!)</f>
        <v>#REF!</v>
      </c>
      <c r="F4406" s="269" t="e">
        <f>IF('Unit Types - Emission Rates'!#REF!="","",'Unit Types - Emission Rates'!#REF!)</f>
        <v>#REF!</v>
      </c>
      <c r="G4406" s="261"/>
      <c r="H4406" s="262"/>
      <c r="I4406" s="259"/>
    </row>
    <row r="4407" spans="1:9" x14ac:dyDescent="0.2">
      <c r="A4407" s="265" t="s">
        <v>433</v>
      </c>
      <c r="B4407" s="269" t="e">
        <f>IF('Unit Types - Emission Rates'!#REF!=0,"",'Unit Types - Emission Rates'!#REF!)</f>
        <v>#REF!</v>
      </c>
      <c r="C4407" s="269" t="e">
        <f>IF('Unit Types - Emission Rates'!#REF!=0,"",'Unit Types - Emission Rates'!#REF!)</f>
        <v>#REF!</v>
      </c>
      <c r="D4407" s="269" t="e">
        <f>IF('Unit Types - Emission Rates'!#REF!=0,"",'Unit Types - Emission Rates'!#REF!)</f>
        <v>#REF!</v>
      </c>
      <c r="E4407" s="269" t="e">
        <f>IF('Unit Types - Emission Rates'!#REF!="","",'Unit Types - Emission Rates'!#REF!)</f>
        <v>#REF!</v>
      </c>
      <c r="F4407" s="269" t="e">
        <f>IF('Unit Types - Emission Rates'!#REF!="","",'Unit Types - Emission Rates'!#REF!)</f>
        <v>#REF!</v>
      </c>
      <c r="G4407" s="261"/>
      <c r="H4407" s="262"/>
      <c r="I4407" s="259"/>
    </row>
    <row r="4408" spans="1:9" x14ac:dyDescent="0.2">
      <c r="A4408" s="265" t="s">
        <v>433</v>
      </c>
      <c r="B4408" s="269" t="e">
        <f>IF('Unit Types - Emission Rates'!#REF!=0,"",'Unit Types - Emission Rates'!#REF!)</f>
        <v>#REF!</v>
      </c>
      <c r="C4408" s="269" t="e">
        <f>IF('Unit Types - Emission Rates'!#REF!=0,"",'Unit Types - Emission Rates'!#REF!)</f>
        <v>#REF!</v>
      </c>
      <c r="D4408" s="269" t="e">
        <f>IF('Unit Types - Emission Rates'!#REF!=0,"",'Unit Types - Emission Rates'!#REF!)</f>
        <v>#REF!</v>
      </c>
      <c r="E4408" s="269" t="e">
        <f>IF('Unit Types - Emission Rates'!#REF!="","",'Unit Types - Emission Rates'!#REF!)</f>
        <v>#REF!</v>
      </c>
      <c r="F4408" s="269" t="e">
        <f>IF('Unit Types - Emission Rates'!#REF!="","",'Unit Types - Emission Rates'!#REF!)</f>
        <v>#REF!</v>
      </c>
      <c r="G4408" s="261"/>
      <c r="H4408" s="262"/>
      <c r="I4408" s="259"/>
    </row>
    <row r="4409" spans="1:9" x14ac:dyDescent="0.2">
      <c r="A4409" s="265" t="s">
        <v>433</v>
      </c>
      <c r="B4409" s="269" t="e">
        <f>IF('Unit Types - Emission Rates'!#REF!=0,"",'Unit Types - Emission Rates'!#REF!)</f>
        <v>#REF!</v>
      </c>
      <c r="C4409" s="269" t="e">
        <f>IF('Unit Types - Emission Rates'!#REF!=0,"",'Unit Types - Emission Rates'!#REF!)</f>
        <v>#REF!</v>
      </c>
      <c r="D4409" s="269" t="e">
        <f>IF('Unit Types - Emission Rates'!#REF!=0,"",'Unit Types - Emission Rates'!#REF!)</f>
        <v>#REF!</v>
      </c>
      <c r="E4409" s="269" t="e">
        <f>IF('Unit Types - Emission Rates'!#REF!="","",'Unit Types - Emission Rates'!#REF!)</f>
        <v>#REF!</v>
      </c>
      <c r="F4409" s="269" t="e">
        <f>IF('Unit Types - Emission Rates'!#REF!="","",'Unit Types - Emission Rates'!#REF!)</f>
        <v>#REF!</v>
      </c>
      <c r="G4409" s="261"/>
      <c r="H4409" s="262"/>
      <c r="I4409" s="259"/>
    </row>
    <row r="4410" spans="1:9" x14ac:dyDescent="0.2">
      <c r="A4410" s="265" t="s">
        <v>433</v>
      </c>
      <c r="B4410" s="269" t="e">
        <f>IF('Unit Types - Emission Rates'!#REF!=0,"",'Unit Types - Emission Rates'!#REF!)</f>
        <v>#REF!</v>
      </c>
      <c r="C4410" s="269" t="e">
        <f>IF('Unit Types - Emission Rates'!#REF!=0,"",'Unit Types - Emission Rates'!#REF!)</f>
        <v>#REF!</v>
      </c>
      <c r="D4410" s="269" t="e">
        <f>IF('Unit Types - Emission Rates'!#REF!=0,"",'Unit Types - Emission Rates'!#REF!)</f>
        <v>#REF!</v>
      </c>
      <c r="E4410" s="269" t="e">
        <f>IF('Unit Types - Emission Rates'!#REF!="","",'Unit Types - Emission Rates'!#REF!)</f>
        <v>#REF!</v>
      </c>
      <c r="F4410" s="269" t="e">
        <f>IF('Unit Types - Emission Rates'!#REF!="","",'Unit Types - Emission Rates'!#REF!)</f>
        <v>#REF!</v>
      </c>
      <c r="G4410" s="261"/>
      <c r="H4410" s="262"/>
      <c r="I4410" s="259"/>
    </row>
    <row r="4411" spans="1:9" x14ac:dyDescent="0.2">
      <c r="A4411" s="265" t="s">
        <v>433</v>
      </c>
      <c r="B4411" s="269" t="e">
        <f>IF('Unit Types - Emission Rates'!#REF!=0,"",'Unit Types - Emission Rates'!#REF!)</f>
        <v>#REF!</v>
      </c>
      <c r="C4411" s="269" t="e">
        <f>IF('Unit Types - Emission Rates'!#REF!=0,"",'Unit Types - Emission Rates'!#REF!)</f>
        <v>#REF!</v>
      </c>
      <c r="D4411" s="269" t="e">
        <f>IF('Unit Types - Emission Rates'!#REF!=0,"",'Unit Types - Emission Rates'!#REF!)</f>
        <v>#REF!</v>
      </c>
      <c r="E4411" s="269" t="e">
        <f>IF('Unit Types - Emission Rates'!#REF!="","",'Unit Types - Emission Rates'!#REF!)</f>
        <v>#REF!</v>
      </c>
      <c r="F4411" s="269" t="e">
        <f>IF('Unit Types - Emission Rates'!#REF!="","",'Unit Types - Emission Rates'!#REF!)</f>
        <v>#REF!</v>
      </c>
      <c r="G4411" s="261"/>
      <c r="H4411" s="262"/>
      <c r="I4411" s="259"/>
    </row>
    <row r="4412" spans="1:9" x14ac:dyDescent="0.2">
      <c r="A4412" s="265" t="s">
        <v>433</v>
      </c>
      <c r="B4412" s="269" t="e">
        <f>IF('Unit Types - Emission Rates'!#REF!=0,"",'Unit Types - Emission Rates'!#REF!)</f>
        <v>#REF!</v>
      </c>
      <c r="C4412" s="269" t="e">
        <f>IF('Unit Types - Emission Rates'!#REF!=0,"",'Unit Types - Emission Rates'!#REF!)</f>
        <v>#REF!</v>
      </c>
      <c r="D4412" s="269" t="e">
        <f>IF('Unit Types - Emission Rates'!#REF!=0,"",'Unit Types - Emission Rates'!#REF!)</f>
        <v>#REF!</v>
      </c>
      <c r="E4412" s="269" t="e">
        <f>IF('Unit Types - Emission Rates'!#REF!="","",'Unit Types - Emission Rates'!#REF!)</f>
        <v>#REF!</v>
      </c>
      <c r="F4412" s="269" t="e">
        <f>IF('Unit Types - Emission Rates'!#REF!="","",'Unit Types - Emission Rates'!#REF!)</f>
        <v>#REF!</v>
      </c>
      <c r="G4412" s="261"/>
      <c r="H4412" s="262"/>
      <c r="I4412" s="259"/>
    </row>
    <row r="4413" spans="1:9" x14ac:dyDescent="0.2">
      <c r="A4413" s="265" t="s">
        <v>433</v>
      </c>
      <c r="B4413" s="269" t="e">
        <f>IF('Unit Types - Emission Rates'!#REF!=0,"",'Unit Types - Emission Rates'!#REF!)</f>
        <v>#REF!</v>
      </c>
      <c r="C4413" s="269" t="e">
        <f>IF('Unit Types - Emission Rates'!#REF!=0,"",'Unit Types - Emission Rates'!#REF!)</f>
        <v>#REF!</v>
      </c>
      <c r="D4413" s="269" t="e">
        <f>IF('Unit Types - Emission Rates'!#REF!=0,"",'Unit Types - Emission Rates'!#REF!)</f>
        <v>#REF!</v>
      </c>
      <c r="E4413" s="269" t="e">
        <f>IF('Unit Types - Emission Rates'!#REF!="","",'Unit Types - Emission Rates'!#REF!)</f>
        <v>#REF!</v>
      </c>
      <c r="F4413" s="269" t="e">
        <f>IF('Unit Types - Emission Rates'!#REF!="","",'Unit Types - Emission Rates'!#REF!)</f>
        <v>#REF!</v>
      </c>
      <c r="G4413" s="261"/>
      <c r="H4413" s="262"/>
      <c r="I4413" s="259"/>
    </row>
    <row r="4414" spans="1:9" x14ac:dyDescent="0.2">
      <c r="A4414" s="265" t="s">
        <v>433</v>
      </c>
      <c r="B4414" s="269" t="e">
        <f>IF('Unit Types - Emission Rates'!#REF!=0,"",'Unit Types - Emission Rates'!#REF!)</f>
        <v>#REF!</v>
      </c>
      <c r="C4414" s="269" t="e">
        <f>IF('Unit Types - Emission Rates'!#REF!=0,"",'Unit Types - Emission Rates'!#REF!)</f>
        <v>#REF!</v>
      </c>
      <c r="D4414" s="269" t="e">
        <f>IF('Unit Types - Emission Rates'!#REF!=0,"",'Unit Types - Emission Rates'!#REF!)</f>
        <v>#REF!</v>
      </c>
      <c r="E4414" s="269" t="e">
        <f>IF('Unit Types - Emission Rates'!#REF!="","",'Unit Types - Emission Rates'!#REF!)</f>
        <v>#REF!</v>
      </c>
      <c r="F4414" s="269" t="e">
        <f>IF('Unit Types - Emission Rates'!#REF!="","",'Unit Types - Emission Rates'!#REF!)</f>
        <v>#REF!</v>
      </c>
      <c r="G4414" s="261"/>
      <c r="H4414" s="262"/>
      <c r="I4414" s="259"/>
    </row>
    <row r="4415" spans="1:9" x14ac:dyDescent="0.2">
      <c r="A4415" s="265" t="s">
        <v>433</v>
      </c>
      <c r="B4415" s="269" t="e">
        <f>IF('Unit Types - Emission Rates'!#REF!=0,"",'Unit Types - Emission Rates'!#REF!)</f>
        <v>#REF!</v>
      </c>
      <c r="C4415" s="269" t="e">
        <f>IF('Unit Types - Emission Rates'!#REF!=0,"",'Unit Types - Emission Rates'!#REF!)</f>
        <v>#REF!</v>
      </c>
      <c r="D4415" s="269" t="e">
        <f>IF('Unit Types - Emission Rates'!#REF!=0,"",'Unit Types - Emission Rates'!#REF!)</f>
        <v>#REF!</v>
      </c>
      <c r="E4415" s="269" t="e">
        <f>IF('Unit Types - Emission Rates'!#REF!="","",'Unit Types - Emission Rates'!#REF!)</f>
        <v>#REF!</v>
      </c>
      <c r="F4415" s="269" t="e">
        <f>IF('Unit Types - Emission Rates'!#REF!="","",'Unit Types - Emission Rates'!#REF!)</f>
        <v>#REF!</v>
      </c>
      <c r="G4415" s="261"/>
      <c r="H4415" s="262"/>
      <c r="I4415" s="259"/>
    </row>
    <row r="4416" spans="1:9" x14ac:dyDescent="0.2">
      <c r="A4416" s="265" t="s">
        <v>433</v>
      </c>
      <c r="B4416" s="269" t="e">
        <f>IF('Unit Types - Emission Rates'!#REF!=0,"",'Unit Types - Emission Rates'!#REF!)</f>
        <v>#REF!</v>
      </c>
      <c r="C4416" s="269" t="e">
        <f>IF('Unit Types - Emission Rates'!#REF!=0,"",'Unit Types - Emission Rates'!#REF!)</f>
        <v>#REF!</v>
      </c>
      <c r="D4416" s="269" t="e">
        <f>IF('Unit Types - Emission Rates'!#REF!=0,"",'Unit Types - Emission Rates'!#REF!)</f>
        <v>#REF!</v>
      </c>
      <c r="E4416" s="269" t="e">
        <f>IF('Unit Types - Emission Rates'!#REF!="","",'Unit Types - Emission Rates'!#REF!)</f>
        <v>#REF!</v>
      </c>
      <c r="F4416" s="269" t="e">
        <f>IF('Unit Types - Emission Rates'!#REF!="","",'Unit Types - Emission Rates'!#REF!)</f>
        <v>#REF!</v>
      </c>
      <c r="G4416" s="261"/>
      <c r="H4416" s="262"/>
      <c r="I4416" s="259"/>
    </row>
    <row r="4417" spans="1:9" x14ac:dyDescent="0.2">
      <c r="A4417" s="265" t="s">
        <v>433</v>
      </c>
      <c r="B4417" s="269" t="e">
        <f>IF('Unit Types - Emission Rates'!#REF!=0,"",'Unit Types - Emission Rates'!#REF!)</f>
        <v>#REF!</v>
      </c>
      <c r="C4417" s="269" t="e">
        <f>IF('Unit Types - Emission Rates'!#REF!=0,"",'Unit Types - Emission Rates'!#REF!)</f>
        <v>#REF!</v>
      </c>
      <c r="D4417" s="269" t="e">
        <f>IF('Unit Types - Emission Rates'!#REF!=0,"",'Unit Types - Emission Rates'!#REF!)</f>
        <v>#REF!</v>
      </c>
      <c r="E4417" s="269" t="e">
        <f>IF('Unit Types - Emission Rates'!#REF!="","",'Unit Types - Emission Rates'!#REF!)</f>
        <v>#REF!</v>
      </c>
      <c r="F4417" s="269" t="e">
        <f>IF('Unit Types - Emission Rates'!#REF!="","",'Unit Types - Emission Rates'!#REF!)</f>
        <v>#REF!</v>
      </c>
      <c r="G4417" s="261"/>
      <c r="H4417" s="262"/>
      <c r="I4417" s="259"/>
    </row>
    <row r="4418" spans="1:9" x14ac:dyDescent="0.2">
      <c r="A4418" s="265" t="s">
        <v>433</v>
      </c>
      <c r="B4418" s="269" t="e">
        <f>IF('Unit Types - Emission Rates'!#REF!=0,"",'Unit Types - Emission Rates'!#REF!)</f>
        <v>#REF!</v>
      </c>
      <c r="C4418" s="269" t="e">
        <f>IF('Unit Types - Emission Rates'!#REF!=0,"",'Unit Types - Emission Rates'!#REF!)</f>
        <v>#REF!</v>
      </c>
      <c r="D4418" s="269" t="e">
        <f>IF('Unit Types - Emission Rates'!#REF!=0,"",'Unit Types - Emission Rates'!#REF!)</f>
        <v>#REF!</v>
      </c>
      <c r="E4418" s="269" t="e">
        <f>IF('Unit Types - Emission Rates'!#REF!="","",'Unit Types - Emission Rates'!#REF!)</f>
        <v>#REF!</v>
      </c>
      <c r="F4418" s="269" t="e">
        <f>IF('Unit Types - Emission Rates'!#REF!="","",'Unit Types - Emission Rates'!#REF!)</f>
        <v>#REF!</v>
      </c>
      <c r="G4418" s="261"/>
      <c r="H4418" s="262"/>
      <c r="I4418" s="259"/>
    </row>
    <row r="4419" spans="1:9" x14ac:dyDescent="0.2">
      <c r="A4419" s="265" t="s">
        <v>433</v>
      </c>
      <c r="B4419" s="269" t="e">
        <f>IF('Unit Types - Emission Rates'!#REF!=0,"",'Unit Types - Emission Rates'!#REF!)</f>
        <v>#REF!</v>
      </c>
      <c r="C4419" s="269" t="e">
        <f>IF('Unit Types - Emission Rates'!#REF!=0,"",'Unit Types - Emission Rates'!#REF!)</f>
        <v>#REF!</v>
      </c>
      <c r="D4419" s="269" t="e">
        <f>IF('Unit Types - Emission Rates'!#REF!=0,"",'Unit Types - Emission Rates'!#REF!)</f>
        <v>#REF!</v>
      </c>
      <c r="E4419" s="269" t="e">
        <f>IF('Unit Types - Emission Rates'!#REF!="","",'Unit Types - Emission Rates'!#REF!)</f>
        <v>#REF!</v>
      </c>
      <c r="F4419" s="269" t="e">
        <f>IF('Unit Types - Emission Rates'!#REF!="","",'Unit Types - Emission Rates'!#REF!)</f>
        <v>#REF!</v>
      </c>
      <c r="G4419" s="261"/>
      <c r="H4419" s="262"/>
      <c r="I4419" s="259"/>
    </row>
    <row r="4420" spans="1:9" x14ac:dyDescent="0.2">
      <c r="A4420" s="265" t="s">
        <v>433</v>
      </c>
      <c r="B4420" s="269" t="e">
        <f>IF('Unit Types - Emission Rates'!#REF!=0,"",'Unit Types - Emission Rates'!#REF!)</f>
        <v>#REF!</v>
      </c>
      <c r="C4420" s="269" t="e">
        <f>IF('Unit Types - Emission Rates'!#REF!=0,"",'Unit Types - Emission Rates'!#REF!)</f>
        <v>#REF!</v>
      </c>
      <c r="D4420" s="269" t="e">
        <f>IF('Unit Types - Emission Rates'!#REF!=0,"",'Unit Types - Emission Rates'!#REF!)</f>
        <v>#REF!</v>
      </c>
      <c r="E4420" s="269" t="e">
        <f>IF('Unit Types - Emission Rates'!#REF!="","",'Unit Types - Emission Rates'!#REF!)</f>
        <v>#REF!</v>
      </c>
      <c r="F4420" s="269" t="e">
        <f>IF('Unit Types - Emission Rates'!#REF!="","",'Unit Types - Emission Rates'!#REF!)</f>
        <v>#REF!</v>
      </c>
      <c r="G4420" s="261"/>
      <c r="H4420" s="262"/>
      <c r="I4420" s="259"/>
    </row>
    <row r="4421" spans="1:9" x14ac:dyDescent="0.2">
      <c r="A4421" s="265" t="s">
        <v>433</v>
      </c>
      <c r="B4421" s="269" t="e">
        <f>IF('Unit Types - Emission Rates'!#REF!=0,"",'Unit Types - Emission Rates'!#REF!)</f>
        <v>#REF!</v>
      </c>
      <c r="C4421" s="269" t="e">
        <f>IF('Unit Types - Emission Rates'!#REF!=0,"",'Unit Types - Emission Rates'!#REF!)</f>
        <v>#REF!</v>
      </c>
      <c r="D4421" s="269" t="e">
        <f>IF('Unit Types - Emission Rates'!#REF!=0,"",'Unit Types - Emission Rates'!#REF!)</f>
        <v>#REF!</v>
      </c>
      <c r="E4421" s="269" t="e">
        <f>IF('Unit Types - Emission Rates'!#REF!="","",'Unit Types - Emission Rates'!#REF!)</f>
        <v>#REF!</v>
      </c>
      <c r="F4421" s="269" t="e">
        <f>IF('Unit Types - Emission Rates'!#REF!="","",'Unit Types - Emission Rates'!#REF!)</f>
        <v>#REF!</v>
      </c>
      <c r="G4421" s="261"/>
      <c r="H4421" s="262"/>
      <c r="I4421" s="259"/>
    </row>
    <row r="4422" spans="1:9" x14ac:dyDescent="0.2">
      <c r="A4422" s="265" t="s">
        <v>433</v>
      </c>
      <c r="B4422" s="269" t="e">
        <f>IF('Unit Types - Emission Rates'!#REF!=0,"",'Unit Types - Emission Rates'!#REF!)</f>
        <v>#REF!</v>
      </c>
      <c r="C4422" s="269" t="e">
        <f>IF('Unit Types - Emission Rates'!#REF!=0,"",'Unit Types - Emission Rates'!#REF!)</f>
        <v>#REF!</v>
      </c>
      <c r="D4422" s="269" t="e">
        <f>IF('Unit Types - Emission Rates'!#REF!=0,"",'Unit Types - Emission Rates'!#REF!)</f>
        <v>#REF!</v>
      </c>
      <c r="E4422" s="269" t="e">
        <f>IF('Unit Types - Emission Rates'!#REF!="","",'Unit Types - Emission Rates'!#REF!)</f>
        <v>#REF!</v>
      </c>
      <c r="F4422" s="269" t="e">
        <f>IF('Unit Types - Emission Rates'!#REF!="","",'Unit Types - Emission Rates'!#REF!)</f>
        <v>#REF!</v>
      </c>
      <c r="G4422" s="261"/>
      <c r="H4422" s="262"/>
      <c r="I4422" s="259"/>
    </row>
    <row r="4423" spans="1:9" x14ac:dyDescent="0.2">
      <c r="A4423" s="265" t="s">
        <v>433</v>
      </c>
      <c r="B4423" s="269" t="e">
        <f>IF('Unit Types - Emission Rates'!#REF!=0,"",'Unit Types - Emission Rates'!#REF!)</f>
        <v>#REF!</v>
      </c>
      <c r="C4423" s="269" t="e">
        <f>IF('Unit Types - Emission Rates'!#REF!=0,"",'Unit Types - Emission Rates'!#REF!)</f>
        <v>#REF!</v>
      </c>
      <c r="D4423" s="269" t="e">
        <f>IF('Unit Types - Emission Rates'!#REF!=0,"",'Unit Types - Emission Rates'!#REF!)</f>
        <v>#REF!</v>
      </c>
      <c r="E4423" s="269" t="e">
        <f>IF('Unit Types - Emission Rates'!#REF!="","",'Unit Types - Emission Rates'!#REF!)</f>
        <v>#REF!</v>
      </c>
      <c r="F4423" s="269" t="e">
        <f>IF('Unit Types - Emission Rates'!#REF!="","",'Unit Types - Emission Rates'!#REF!)</f>
        <v>#REF!</v>
      </c>
      <c r="G4423" s="261"/>
      <c r="H4423" s="262"/>
      <c r="I4423" s="259"/>
    </row>
    <row r="4424" spans="1:9" x14ac:dyDescent="0.2">
      <c r="A4424" s="265" t="s">
        <v>433</v>
      </c>
      <c r="B4424" s="269" t="e">
        <f>IF('Unit Types - Emission Rates'!#REF!=0,"",'Unit Types - Emission Rates'!#REF!)</f>
        <v>#REF!</v>
      </c>
      <c r="C4424" s="269" t="e">
        <f>IF('Unit Types - Emission Rates'!#REF!=0,"",'Unit Types - Emission Rates'!#REF!)</f>
        <v>#REF!</v>
      </c>
      <c r="D4424" s="269" t="e">
        <f>IF('Unit Types - Emission Rates'!#REF!=0,"",'Unit Types - Emission Rates'!#REF!)</f>
        <v>#REF!</v>
      </c>
      <c r="E4424" s="269" t="e">
        <f>IF('Unit Types - Emission Rates'!#REF!="","",'Unit Types - Emission Rates'!#REF!)</f>
        <v>#REF!</v>
      </c>
      <c r="F4424" s="269" t="e">
        <f>IF('Unit Types - Emission Rates'!#REF!="","",'Unit Types - Emission Rates'!#REF!)</f>
        <v>#REF!</v>
      </c>
      <c r="G4424" s="261"/>
      <c r="H4424" s="262"/>
      <c r="I4424" s="259"/>
    </row>
    <row r="4425" spans="1:9" x14ac:dyDescent="0.2">
      <c r="A4425" s="265" t="s">
        <v>433</v>
      </c>
      <c r="B4425" s="269" t="e">
        <f>IF('Unit Types - Emission Rates'!#REF!=0,"",'Unit Types - Emission Rates'!#REF!)</f>
        <v>#REF!</v>
      </c>
      <c r="C4425" s="269" t="e">
        <f>IF('Unit Types - Emission Rates'!#REF!=0,"",'Unit Types - Emission Rates'!#REF!)</f>
        <v>#REF!</v>
      </c>
      <c r="D4425" s="269" t="e">
        <f>IF('Unit Types - Emission Rates'!#REF!=0,"",'Unit Types - Emission Rates'!#REF!)</f>
        <v>#REF!</v>
      </c>
      <c r="E4425" s="269" t="e">
        <f>IF('Unit Types - Emission Rates'!#REF!="","",'Unit Types - Emission Rates'!#REF!)</f>
        <v>#REF!</v>
      </c>
      <c r="F4425" s="269" t="e">
        <f>IF('Unit Types - Emission Rates'!#REF!="","",'Unit Types - Emission Rates'!#REF!)</f>
        <v>#REF!</v>
      </c>
      <c r="G4425" s="261"/>
      <c r="H4425" s="262"/>
      <c r="I4425" s="259"/>
    </row>
    <row r="4426" spans="1:9" x14ac:dyDescent="0.2">
      <c r="A4426" s="265" t="s">
        <v>433</v>
      </c>
      <c r="B4426" s="269" t="e">
        <f>IF('Unit Types - Emission Rates'!#REF!=0,"",'Unit Types - Emission Rates'!#REF!)</f>
        <v>#REF!</v>
      </c>
      <c r="C4426" s="269" t="e">
        <f>IF('Unit Types - Emission Rates'!#REF!=0,"",'Unit Types - Emission Rates'!#REF!)</f>
        <v>#REF!</v>
      </c>
      <c r="D4426" s="269" t="e">
        <f>IF('Unit Types - Emission Rates'!#REF!=0,"",'Unit Types - Emission Rates'!#REF!)</f>
        <v>#REF!</v>
      </c>
      <c r="E4426" s="269" t="e">
        <f>IF('Unit Types - Emission Rates'!#REF!="","",'Unit Types - Emission Rates'!#REF!)</f>
        <v>#REF!</v>
      </c>
      <c r="F4426" s="269" t="e">
        <f>IF('Unit Types - Emission Rates'!#REF!="","",'Unit Types - Emission Rates'!#REF!)</f>
        <v>#REF!</v>
      </c>
      <c r="G4426" s="261"/>
      <c r="H4426" s="262"/>
      <c r="I4426" s="259"/>
    </row>
    <row r="4427" spans="1:9" x14ac:dyDescent="0.2">
      <c r="A4427" s="265" t="s">
        <v>433</v>
      </c>
      <c r="B4427" s="269" t="e">
        <f>IF('Unit Types - Emission Rates'!#REF!=0,"",'Unit Types - Emission Rates'!#REF!)</f>
        <v>#REF!</v>
      </c>
      <c r="C4427" s="269" t="e">
        <f>IF('Unit Types - Emission Rates'!#REF!=0,"",'Unit Types - Emission Rates'!#REF!)</f>
        <v>#REF!</v>
      </c>
      <c r="D4427" s="269" t="e">
        <f>IF('Unit Types - Emission Rates'!#REF!=0,"",'Unit Types - Emission Rates'!#REF!)</f>
        <v>#REF!</v>
      </c>
      <c r="E4427" s="269" t="e">
        <f>IF('Unit Types - Emission Rates'!#REF!="","",'Unit Types - Emission Rates'!#REF!)</f>
        <v>#REF!</v>
      </c>
      <c r="F4427" s="269" t="e">
        <f>IF('Unit Types - Emission Rates'!#REF!="","",'Unit Types - Emission Rates'!#REF!)</f>
        <v>#REF!</v>
      </c>
      <c r="G4427" s="261"/>
      <c r="H4427" s="262"/>
      <c r="I4427" s="259"/>
    </row>
    <row r="4428" spans="1:9" x14ac:dyDescent="0.2">
      <c r="A4428" s="265" t="s">
        <v>433</v>
      </c>
      <c r="B4428" s="269" t="e">
        <f>IF('Unit Types - Emission Rates'!#REF!=0,"",'Unit Types - Emission Rates'!#REF!)</f>
        <v>#REF!</v>
      </c>
      <c r="C4428" s="269" t="e">
        <f>IF('Unit Types - Emission Rates'!#REF!=0,"",'Unit Types - Emission Rates'!#REF!)</f>
        <v>#REF!</v>
      </c>
      <c r="D4428" s="269" t="e">
        <f>IF('Unit Types - Emission Rates'!#REF!=0,"",'Unit Types - Emission Rates'!#REF!)</f>
        <v>#REF!</v>
      </c>
      <c r="E4428" s="269" t="e">
        <f>IF('Unit Types - Emission Rates'!#REF!="","",'Unit Types - Emission Rates'!#REF!)</f>
        <v>#REF!</v>
      </c>
      <c r="F4428" s="269" t="e">
        <f>IF('Unit Types - Emission Rates'!#REF!="","",'Unit Types - Emission Rates'!#REF!)</f>
        <v>#REF!</v>
      </c>
      <c r="G4428" s="261"/>
      <c r="H4428" s="262"/>
      <c r="I4428" s="259"/>
    </row>
    <row r="4429" spans="1:9" x14ac:dyDescent="0.2">
      <c r="A4429" s="265" t="s">
        <v>433</v>
      </c>
      <c r="B4429" s="269" t="e">
        <f>IF('Unit Types - Emission Rates'!#REF!=0,"",'Unit Types - Emission Rates'!#REF!)</f>
        <v>#REF!</v>
      </c>
      <c r="C4429" s="269" t="e">
        <f>IF('Unit Types - Emission Rates'!#REF!=0,"",'Unit Types - Emission Rates'!#REF!)</f>
        <v>#REF!</v>
      </c>
      <c r="D4429" s="269" t="e">
        <f>IF('Unit Types - Emission Rates'!#REF!=0,"",'Unit Types - Emission Rates'!#REF!)</f>
        <v>#REF!</v>
      </c>
      <c r="E4429" s="269" t="e">
        <f>IF('Unit Types - Emission Rates'!#REF!="","",'Unit Types - Emission Rates'!#REF!)</f>
        <v>#REF!</v>
      </c>
      <c r="F4429" s="269" t="e">
        <f>IF('Unit Types - Emission Rates'!#REF!="","",'Unit Types - Emission Rates'!#REF!)</f>
        <v>#REF!</v>
      </c>
      <c r="G4429" s="261"/>
      <c r="H4429" s="262"/>
      <c r="I4429" s="259"/>
    </row>
    <row r="4430" spans="1:9" x14ac:dyDescent="0.2">
      <c r="A4430" s="265" t="s">
        <v>433</v>
      </c>
      <c r="B4430" s="269" t="e">
        <f>IF('Unit Types - Emission Rates'!#REF!=0,"",'Unit Types - Emission Rates'!#REF!)</f>
        <v>#REF!</v>
      </c>
      <c r="C4430" s="269" t="e">
        <f>IF('Unit Types - Emission Rates'!#REF!=0,"",'Unit Types - Emission Rates'!#REF!)</f>
        <v>#REF!</v>
      </c>
      <c r="D4430" s="269" t="e">
        <f>IF('Unit Types - Emission Rates'!#REF!=0,"",'Unit Types - Emission Rates'!#REF!)</f>
        <v>#REF!</v>
      </c>
      <c r="E4430" s="269" t="e">
        <f>IF('Unit Types - Emission Rates'!#REF!="","",'Unit Types - Emission Rates'!#REF!)</f>
        <v>#REF!</v>
      </c>
      <c r="F4430" s="269" t="e">
        <f>IF('Unit Types - Emission Rates'!#REF!="","",'Unit Types - Emission Rates'!#REF!)</f>
        <v>#REF!</v>
      </c>
      <c r="G4430" s="261"/>
      <c r="H4430" s="262"/>
      <c r="I4430" s="259"/>
    </row>
    <row r="4431" spans="1:9" x14ac:dyDescent="0.2">
      <c r="A4431" s="265" t="s">
        <v>433</v>
      </c>
      <c r="B4431" s="269" t="e">
        <f>IF('Unit Types - Emission Rates'!#REF!=0,"",'Unit Types - Emission Rates'!#REF!)</f>
        <v>#REF!</v>
      </c>
      <c r="C4431" s="269" t="e">
        <f>IF('Unit Types - Emission Rates'!#REF!=0,"",'Unit Types - Emission Rates'!#REF!)</f>
        <v>#REF!</v>
      </c>
      <c r="D4431" s="269" t="e">
        <f>IF('Unit Types - Emission Rates'!#REF!=0,"",'Unit Types - Emission Rates'!#REF!)</f>
        <v>#REF!</v>
      </c>
      <c r="E4431" s="269" t="e">
        <f>IF('Unit Types - Emission Rates'!#REF!="","",'Unit Types - Emission Rates'!#REF!)</f>
        <v>#REF!</v>
      </c>
      <c r="F4431" s="269" t="e">
        <f>IF('Unit Types - Emission Rates'!#REF!="","",'Unit Types - Emission Rates'!#REF!)</f>
        <v>#REF!</v>
      </c>
      <c r="G4431" s="261"/>
      <c r="H4431" s="262"/>
      <c r="I4431" s="259"/>
    </row>
    <row r="4432" spans="1:9" x14ac:dyDescent="0.2">
      <c r="A4432" s="265" t="s">
        <v>433</v>
      </c>
      <c r="B4432" s="269" t="e">
        <f>IF('Unit Types - Emission Rates'!#REF!=0,"",'Unit Types - Emission Rates'!#REF!)</f>
        <v>#REF!</v>
      </c>
      <c r="C4432" s="269" t="e">
        <f>IF('Unit Types - Emission Rates'!#REF!=0,"",'Unit Types - Emission Rates'!#REF!)</f>
        <v>#REF!</v>
      </c>
      <c r="D4432" s="269" t="e">
        <f>IF('Unit Types - Emission Rates'!#REF!=0,"",'Unit Types - Emission Rates'!#REF!)</f>
        <v>#REF!</v>
      </c>
      <c r="E4432" s="269" t="e">
        <f>IF('Unit Types - Emission Rates'!#REF!="","",'Unit Types - Emission Rates'!#REF!)</f>
        <v>#REF!</v>
      </c>
      <c r="F4432" s="269" t="e">
        <f>IF('Unit Types - Emission Rates'!#REF!="","",'Unit Types - Emission Rates'!#REF!)</f>
        <v>#REF!</v>
      </c>
      <c r="G4432" s="261"/>
      <c r="H4432" s="262"/>
      <c r="I4432" s="259"/>
    </row>
    <row r="4433" spans="1:9" x14ac:dyDescent="0.2">
      <c r="A4433" s="265" t="s">
        <v>433</v>
      </c>
      <c r="B4433" s="269" t="e">
        <f>IF('Unit Types - Emission Rates'!#REF!=0,"",'Unit Types - Emission Rates'!#REF!)</f>
        <v>#REF!</v>
      </c>
      <c r="C4433" s="269" t="e">
        <f>IF('Unit Types - Emission Rates'!#REF!=0,"",'Unit Types - Emission Rates'!#REF!)</f>
        <v>#REF!</v>
      </c>
      <c r="D4433" s="269" t="e">
        <f>IF('Unit Types - Emission Rates'!#REF!=0,"",'Unit Types - Emission Rates'!#REF!)</f>
        <v>#REF!</v>
      </c>
      <c r="E4433" s="269" t="e">
        <f>IF('Unit Types - Emission Rates'!#REF!="","",'Unit Types - Emission Rates'!#REF!)</f>
        <v>#REF!</v>
      </c>
      <c r="F4433" s="269" t="e">
        <f>IF('Unit Types - Emission Rates'!#REF!="","",'Unit Types - Emission Rates'!#REF!)</f>
        <v>#REF!</v>
      </c>
      <c r="G4433" s="261"/>
      <c r="H4433" s="262"/>
      <c r="I4433" s="259"/>
    </row>
    <row r="4434" spans="1:9" x14ac:dyDescent="0.2">
      <c r="A4434" s="265" t="s">
        <v>433</v>
      </c>
      <c r="B4434" s="269" t="e">
        <f>IF('Unit Types - Emission Rates'!#REF!=0,"",'Unit Types - Emission Rates'!#REF!)</f>
        <v>#REF!</v>
      </c>
      <c r="C4434" s="269" t="e">
        <f>IF('Unit Types - Emission Rates'!#REF!=0,"",'Unit Types - Emission Rates'!#REF!)</f>
        <v>#REF!</v>
      </c>
      <c r="D4434" s="269" t="e">
        <f>IF('Unit Types - Emission Rates'!#REF!=0,"",'Unit Types - Emission Rates'!#REF!)</f>
        <v>#REF!</v>
      </c>
      <c r="E4434" s="269" t="e">
        <f>IF('Unit Types - Emission Rates'!#REF!="","",'Unit Types - Emission Rates'!#REF!)</f>
        <v>#REF!</v>
      </c>
      <c r="F4434" s="269" t="e">
        <f>IF('Unit Types - Emission Rates'!#REF!="","",'Unit Types - Emission Rates'!#REF!)</f>
        <v>#REF!</v>
      </c>
      <c r="G4434" s="261"/>
      <c r="H4434" s="262"/>
      <c r="I4434" s="259"/>
    </row>
    <row r="4435" spans="1:9" x14ac:dyDescent="0.2">
      <c r="A4435" s="265" t="s">
        <v>433</v>
      </c>
      <c r="B4435" s="269" t="e">
        <f>IF('Unit Types - Emission Rates'!#REF!=0,"",'Unit Types - Emission Rates'!#REF!)</f>
        <v>#REF!</v>
      </c>
      <c r="C4435" s="269" t="e">
        <f>IF('Unit Types - Emission Rates'!#REF!=0,"",'Unit Types - Emission Rates'!#REF!)</f>
        <v>#REF!</v>
      </c>
      <c r="D4435" s="269" t="e">
        <f>IF('Unit Types - Emission Rates'!#REF!=0,"",'Unit Types - Emission Rates'!#REF!)</f>
        <v>#REF!</v>
      </c>
      <c r="E4435" s="269" t="e">
        <f>IF('Unit Types - Emission Rates'!#REF!="","",'Unit Types - Emission Rates'!#REF!)</f>
        <v>#REF!</v>
      </c>
      <c r="F4435" s="269" t="e">
        <f>IF('Unit Types - Emission Rates'!#REF!="","",'Unit Types - Emission Rates'!#REF!)</f>
        <v>#REF!</v>
      </c>
      <c r="G4435" s="261"/>
      <c r="H4435" s="262"/>
      <c r="I4435" s="259"/>
    </row>
    <row r="4436" spans="1:9" x14ac:dyDescent="0.2">
      <c r="A4436" s="265" t="s">
        <v>433</v>
      </c>
      <c r="B4436" s="269" t="e">
        <f>IF('Unit Types - Emission Rates'!#REF!=0,"",'Unit Types - Emission Rates'!#REF!)</f>
        <v>#REF!</v>
      </c>
      <c r="C4436" s="269" t="e">
        <f>IF('Unit Types - Emission Rates'!#REF!=0,"",'Unit Types - Emission Rates'!#REF!)</f>
        <v>#REF!</v>
      </c>
      <c r="D4436" s="269" t="e">
        <f>IF('Unit Types - Emission Rates'!#REF!=0,"",'Unit Types - Emission Rates'!#REF!)</f>
        <v>#REF!</v>
      </c>
      <c r="E4436" s="269" t="e">
        <f>IF('Unit Types - Emission Rates'!#REF!="","",'Unit Types - Emission Rates'!#REF!)</f>
        <v>#REF!</v>
      </c>
      <c r="F4436" s="269" t="e">
        <f>IF('Unit Types - Emission Rates'!#REF!="","",'Unit Types - Emission Rates'!#REF!)</f>
        <v>#REF!</v>
      </c>
      <c r="G4436" s="261"/>
      <c r="H4436" s="262"/>
      <c r="I4436" s="259"/>
    </row>
    <row r="4437" spans="1:9" x14ac:dyDescent="0.2">
      <c r="A4437" s="265" t="s">
        <v>433</v>
      </c>
      <c r="B4437" s="269" t="e">
        <f>IF('Unit Types - Emission Rates'!#REF!=0,"",'Unit Types - Emission Rates'!#REF!)</f>
        <v>#REF!</v>
      </c>
      <c r="C4437" s="269" t="e">
        <f>IF('Unit Types - Emission Rates'!#REF!=0,"",'Unit Types - Emission Rates'!#REF!)</f>
        <v>#REF!</v>
      </c>
      <c r="D4437" s="269" t="e">
        <f>IF('Unit Types - Emission Rates'!#REF!=0,"",'Unit Types - Emission Rates'!#REF!)</f>
        <v>#REF!</v>
      </c>
      <c r="E4437" s="269" t="e">
        <f>IF('Unit Types - Emission Rates'!#REF!="","",'Unit Types - Emission Rates'!#REF!)</f>
        <v>#REF!</v>
      </c>
      <c r="F4437" s="269" t="e">
        <f>IF('Unit Types - Emission Rates'!#REF!="","",'Unit Types - Emission Rates'!#REF!)</f>
        <v>#REF!</v>
      </c>
      <c r="G4437" s="261"/>
      <c r="H4437" s="262"/>
      <c r="I4437" s="259"/>
    </row>
    <row r="4438" spans="1:9" x14ac:dyDescent="0.2">
      <c r="A4438" s="265" t="s">
        <v>433</v>
      </c>
      <c r="B4438" s="269" t="e">
        <f>IF('Unit Types - Emission Rates'!#REF!=0,"",'Unit Types - Emission Rates'!#REF!)</f>
        <v>#REF!</v>
      </c>
      <c r="C4438" s="269" t="e">
        <f>IF('Unit Types - Emission Rates'!#REF!=0,"",'Unit Types - Emission Rates'!#REF!)</f>
        <v>#REF!</v>
      </c>
      <c r="D4438" s="269" t="e">
        <f>IF('Unit Types - Emission Rates'!#REF!=0,"",'Unit Types - Emission Rates'!#REF!)</f>
        <v>#REF!</v>
      </c>
      <c r="E4438" s="269" t="e">
        <f>IF('Unit Types - Emission Rates'!#REF!="","",'Unit Types - Emission Rates'!#REF!)</f>
        <v>#REF!</v>
      </c>
      <c r="F4438" s="269" t="e">
        <f>IF('Unit Types - Emission Rates'!#REF!="","",'Unit Types - Emission Rates'!#REF!)</f>
        <v>#REF!</v>
      </c>
      <c r="G4438" s="261"/>
      <c r="H4438" s="262"/>
      <c r="I4438" s="259"/>
    </row>
    <row r="4439" spans="1:9" x14ac:dyDescent="0.2">
      <c r="A4439" s="265" t="s">
        <v>433</v>
      </c>
      <c r="B4439" s="269" t="e">
        <f>IF('Unit Types - Emission Rates'!#REF!=0,"",'Unit Types - Emission Rates'!#REF!)</f>
        <v>#REF!</v>
      </c>
      <c r="C4439" s="269" t="e">
        <f>IF('Unit Types - Emission Rates'!#REF!=0,"",'Unit Types - Emission Rates'!#REF!)</f>
        <v>#REF!</v>
      </c>
      <c r="D4439" s="269" t="e">
        <f>IF('Unit Types - Emission Rates'!#REF!=0,"",'Unit Types - Emission Rates'!#REF!)</f>
        <v>#REF!</v>
      </c>
      <c r="E4439" s="269" t="e">
        <f>IF('Unit Types - Emission Rates'!#REF!="","",'Unit Types - Emission Rates'!#REF!)</f>
        <v>#REF!</v>
      </c>
      <c r="F4439" s="269" t="e">
        <f>IF('Unit Types - Emission Rates'!#REF!="","",'Unit Types - Emission Rates'!#REF!)</f>
        <v>#REF!</v>
      </c>
      <c r="G4439" s="261"/>
      <c r="H4439" s="262"/>
      <c r="I4439" s="259"/>
    </row>
    <row r="4440" spans="1:9" x14ac:dyDescent="0.2">
      <c r="A4440" s="265" t="s">
        <v>433</v>
      </c>
      <c r="B4440" s="269" t="e">
        <f>IF('Unit Types - Emission Rates'!#REF!=0,"",'Unit Types - Emission Rates'!#REF!)</f>
        <v>#REF!</v>
      </c>
      <c r="C4440" s="269" t="e">
        <f>IF('Unit Types - Emission Rates'!#REF!=0,"",'Unit Types - Emission Rates'!#REF!)</f>
        <v>#REF!</v>
      </c>
      <c r="D4440" s="269" t="e">
        <f>IF('Unit Types - Emission Rates'!#REF!=0,"",'Unit Types - Emission Rates'!#REF!)</f>
        <v>#REF!</v>
      </c>
      <c r="E4440" s="269" t="e">
        <f>IF('Unit Types - Emission Rates'!#REF!="","",'Unit Types - Emission Rates'!#REF!)</f>
        <v>#REF!</v>
      </c>
      <c r="F4440" s="269" t="e">
        <f>IF('Unit Types - Emission Rates'!#REF!="","",'Unit Types - Emission Rates'!#REF!)</f>
        <v>#REF!</v>
      </c>
      <c r="G4440" s="261"/>
      <c r="H4440" s="262"/>
      <c r="I4440" s="259"/>
    </row>
    <row r="4441" spans="1:9" x14ac:dyDescent="0.2">
      <c r="A4441" s="265" t="s">
        <v>433</v>
      </c>
      <c r="B4441" s="269" t="e">
        <f>IF('Unit Types - Emission Rates'!#REF!=0,"",'Unit Types - Emission Rates'!#REF!)</f>
        <v>#REF!</v>
      </c>
      <c r="C4441" s="269" t="e">
        <f>IF('Unit Types - Emission Rates'!#REF!=0,"",'Unit Types - Emission Rates'!#REF!)</f>
        <v>#REF!</v>
      </c>
      <c r="D4441" s="269" t="e">
        <f>IF('Unit Types - Emission Rates'!#REF!=0,"",'Unit Types - Emission Rates'!#REF!)</f>
        <v>#REF!</v>
      </c>
      <c r="E4441" s="269" t="e">
        <f>IF('Unit Types - Emission Rates'!#REF!="","",'Unit Types - Emission Rates'!#REF!)</f>
        <v>#REF!</v>
      </c>
      <c r="F4441" s="269" t="e">
        <f>IF('Unit Types - Emission Rates'!#REF!="","",'Unit Types - Emission Rates'!#REF!)</f>
        <v>#REF!</v>
      </c>
      <c r="G4441" s="261"/>
      <c r="H4441" s="262"/>
      <c r="I4441" s="259"/>
    </row>
    <row r="4442" spans="1:9" x14ac:dyDescent="0.2">
      <c r="A4442" s="265" t="s">
        <v>433</v>
      </c>
      <c r="B4442" s="269" t="e">
        <f>IF('Unit Types - Emission Rates'!#REF!=0,"",'Unit Types - Emission Rates'!#REF!)</f>
        <v>#REF!</v>
      </c>
      <c r="C4442" s="269" t="e">
        <f>IF('Unit Types - Emission Rates'!#REF!=0,"",'Unit Types - Emission Rates'!#REF!)</f>
        <v>#REF!</v>
      </c>
      <c r="D4442" s="269" t="e">
        <f>IF('Unit Types - Emission Rates'!#REF!=0,"",'Unit Types - Emission Rates'!#REF!)</f>
        <v>#REF!</v>
      </c>
      <c r="E4442" s="269" t="e">
        <f>IF('Unit Types - Emission Rates'!#REF!="","",'Unit Types - Emission Rates'!#REF!)</f>
        <v>#REF!</v>
      </c>
      <c r="F4442" s="269" t="e">
        <f>IF('Unit Types - Emission Rates'!#REF!="","",'Unit Types - Emission Rates'!#REF!)</f>
        <v>#REF!</v>
      </c>
      <c r="G4442" s="261"/>
      <c r="H4442" s="262"/>
      <c r="I4442" s="259"/>
    </row>
    <row r="4443" spans="1:9" x14ac:dyDescent="0.2">
      <c r="A4443" s="265" t="s">
        <v>433</v>
      </c>
      <c r="B4443" s="269" t="e">
        <f>IF('Unit Types - Emission Rates'!#REF!=0,"",'Unit Types - Emission Rates'!#REF!)</f>
        <v>#REF!</v>
      </c>
      <c r="C4443" s="269" t="e">
        <f>IF('Unit Types - Emission Rates'!#REF!=0,"",'Unit Types - Emission Rates'!#REF!)</f>
        <v>#REF!</v>
      </c>
      <c r="D4443" s="269" t="e">
        <f>IF('Unit Types - Emission Rates'!#REF!=0,"",'Unit Types - Emission Rates'!#REF!)</f>
        <v>#REF!</v>
      </c>
      <c r="E4443" s="269" t="e">
        <f>IF('Unit Types - Emission Rates'!#REF!="","",'Unit Types - Emission Rates'!#REF!)</f>
        <v>#REF!</v>
      </c>
      <c r="F4443" s="269" t="e">
        <f>IF('Unit Types - Emission Rates'!#REF!="","",'Unit Types - Emission Rates'!#REF!)</f>
        <v>#REF!</v>
      </c>
      <c r="G4443" s="261"/>
      <c r="H4443" s="262"/>
      <c r="I4443" s="259"/>
    </row>
    <row r="4444" spans="1:9" x14ac:dyDescent="0.2">
      <c r="A4444" s="265" t="s">
        <v>433</v>
      </c>
      <c r="B4444" s="269" t="e">
        <f>IF('Unit Types - Emission Rates'!#REF!=0,"",'Unit Types - Emission Rates'!#REF!)</f>
        <v>#REF!</v>
      </c>
      <c r="C4444" s="269" t="e">
        <f>IF('Unit Types - Emission Rates'!#REF!=0,"",'Unit Types - Emission Rates'!#REF!)</f>
        <v>#REF!</v>
      </c>
      <c r="D4444" s="269" t="e">
        <f>IF('Unit Types - Emission Rates'!#REF!=0,"",'Unit Types - Emission Rates'!#REF!)</f>
        <v>#REF!</v>
      </c>
      <c r="E4444" s="269" t="e">
        <f>IF('Unit Types - Emission Rates'!#REF!="","",'Unit Types - Emission Rates'!#REF!)</f>
        <v>#REF!</v>
      </c>
      <c r="F4444" s="269" t="e">
        <f>IF('Unit Types - Emission Rates'!#REF!="","",'Unit Types - Emission Rates'!#REF!)</f>
        <v>#REF!</v>
      </c>
      <c r="G4444" s="261"/>
      <c r="H4444" s="262"/>
      <c r="I4444" s="259"/>
    </row>
    <row r="4445" spans="1:9" x14ac:dyDescent="0.2">
      <c r="A4445" s="265" t="s">
        <v>433</v>
      </c>
      <c r="B4445" s="269" t="e">
        <f>IF('Unit Types - Emission Rates'!#REF!=0,"",'Unit Types - Emission Rates'!#REF!)</f>
        <v>#REF!</v>
      </c>
      <c r="C4445" s="269" t="e">
        <f>IF('Unit Types - Emission Rates'!#REF!=0,"",'Unit Types - Emission Rates'!#REF!)</f>
        <v>#REF!</v>
      </c>
      <c r="D4445" s="269" t="e">
        <f>IF('Unit Types - Emission Rates'!#REF!=0,"",'Unit Types - Emission Rates'!#REF!)</f>
        <v>#REF!</v>
      </c>
      <c r="E4445" s="269" t="e">
        <f>IF('Unit Types - Emission Rates'!#REF!="","",'Unit Types - Emission Rates'!#REF!)</f>
        <v>#REF!</v>
      </c>
      <c r="F4445" s="269" t="e">
        <f>IF('Unit Types - Emission Rates'!#REF!="","",'Unit Types - Emission Rates'!#REF!)</f>
        <v>#REF!</v>
      </c>
      <c r="G4445" s="261"/>
      <c r="H4445" s="262"/>
      <c r="I4445" s="259"/>
    </row>
    <row r="4446" spans="1:9" x14ac:dyDescent="0.2">
      <c r="A4446" s="265" t="s">
        <v>433</v>
      </c>
      <c r="B4446" s="269" t="e">
        <f>IF('Unit Types - Emission Rates'!#REF!=0,"",'Unit Types - Emission Rates'!#REF!)</f>
        <v>#REF!</v>
      </c>
      <c r="C4446" s="269" t="e">
        <f>IF('Unit Types - Emission Rates'!#REF!=0,"",'Unit Types - Emission Rates'!#REF!)</f>
        <v>#REF!</v>
      </c>
      <c r="D4446" s="269" t="e">
        <f>IF('Unit Types - Emission Rates'!#REF!=0,"",'Unit Types - Emission Rates'!#REF!)</f>
        <v>#REF!</v>
      </c>
      <c r="E4446" s="269" t="e">
        <f>IF('Unit Types - Emission Rates'!#REF!="","",'Unit Types - Emission Rates'!#REF!)</f>
        <v>#REF!</v>
      </c>
      <c r="F4446" s="269" t="e">
        <f>IF('Unit Types - Emission Rates'!#REF!="","",'Unit Types - Emission Rates'!#REF!)</f>
        <v>#REF!</v>
      </c>
      <c r="G4446" s="261"/>
      <c r="H4446" s="262"/>
      <c r="I4446" s="259"/>
    </row>
    <row r="4447" spans="1:9" x14ac:dyDescent="0.2">
      <c r="A4447" s="265" t="s">
        <v>433</v>
      </c>
      <c r="B4447" s="269" t="e">
        <f>IF('Unit Types - Emission Rates'!#REF!=0,"",'Unit Types - Emission Rates'!#REF!)</f>
        <v>#REF!</v>
      </c>
      <c r="C4447" s="269" t="e">
        <f>IF('Unit Types - Emission Rates'!#REF!=0,"",'Unit Types - Emission Rates'!#REF!)</f>
        <v>#REF!</v>
      </c>
      <c r="D4447" s="269" t="e">
        <f>IF('Unit Types - Emission Rates'!#REF!=0,"",'Unit Types - Emission Rates'!#REF!)</f>
        <v>#REF!</v>
      </c>
      <c r="E4447" s="269" t="e">
        <f>IF('Unit Types - Emission Rates'!#REF!="","",'Unit Types - Emission Rates'!#REF!)</f>
        <v>#REF!</v>
      </c>
      <c r="F4447" s="269" t="e">
        <f>IF('Unit Types - Emission Rates'!#REF!="","",'Unit Types - Emission Rates'!#REF!)</f>
        <v>#REF!</v>
      </c>
      <c r="G4447" s="261"/>
      <c r="H4447" s="262"/>
      <c r="I4447" s="259"/>
    </row>
    <row r="4448" spans="1:9" x14ac:dyDescent="0.2">
      <c r="A4448" s="265" t="s">
        <v>433</v>
      </c>
      <c r="B4448" s="269" t="e">
        <f>IF('Unit Types - Emission Rates'!#REF!=0,"",'Unit Types - Emission Rates'!#REF!)</f>
        <v>#REF!</v>
      </c>
      <c r="C4448" s="269" t="e">
        <f>IF('Unit Types - Emission Rates'!#REF!=0,"",'Unit Types - Emission Rates'!#REF!)</f>
        <v>#REF!</v>
      </c>
      <c r="D4448" s="269" t="e">
        <f>IF('Unit Types - Emission Rates'!#REF!=0,"",'Unit Types - Emission Rates'!#REF!)</f>
        <v>#REF!</v>
      </c>
      <c r="E4448" s="269" t="e">
        <f>IF('Unit Types - Emission Rates'!#REF!="","",'Unit Types - Emission Rates'!#REF!)</f>
        <v>#REF!</v>
      </c>
      <c r="F4448" s="269" t="e">
        <f>IF('Unit Types - Emission Rates'!#REF!="","",'Unit Types - Emission Rates'!#REF!)</f>
        <v>#REF!</v>
      </c>
      <c r="G4448" s="261"/>
      <c r="H4448" s="262"/>
      <c r="I4448" s="259"/>
    </row>
    <row r="4449" spans="1:9" x14ac:dyDescent="0.2">
      <c r="A4449" s="265" t="s">
        <v>433</v>
      </c>
      <c r="B4449" s="269" t="e">
        <f>IF('Unit Types - Emission Rates'!#REF!=0,"",'Unit Types - Emission Rates'!#REF!)</f>
        <v>#REF!</v>
      </c>
      <c r="C4449" s="269" t="e">
        <f>IF('Unit Types - Emission Rates'!#REF!=0,"",'Unit Types - Emission Rates'!#REF!)</f>
        <v>#REF!</v>
      </c>
      <c r="D4449" s="269" t="e">
        <f>IF('Unit Types - Emission Rates'!#REF!=0,"",'Unit Types - Emission Rates'!#REF!)</f>
        <v>#REF!</v>
      </c>
      <c r="E4449" s="269" t="e">
        <f>IF('Unit Types - Emission Rates'!#REF!="","",'Unit Types - Emission Rates'!#REF!)</f>
        <v>#REF!</v>
      </c>
      <c r="F4449" s="269" t="e">
        <f>IF('Unit Types - Emission Rates'!#REF!="","",'Unit Types - Emission Rates'!#REF!)</f>
        <v>#REF!</v>
      </c>
      <c r="G4449" s="261"/>
      <c r="H4449" s="262"/>
      <c r="I4449" s="259"/>
    </row>
    <row r="4450" spans="1:9" x14ac:dyDescent="0.2">
      <c r="A4450" s="265" t="s">
        <v>433</v>
      </c>
      <c r="B4450" s="269" t="e">
        <f>IF('Unit Types - Emission Rates'!#REF!=0,"",'Unit Types - Emission Rates'!#REF!)</f>
        <v>#REF!</v>
      </c>
      <c r="C4450" s="269" t="e">
        <f>IF('Unit Types - Emission Rates'!#REF!=0,"",'Unit Types - Emission Rates'!#REF!)</f>
        <v>#REF!</v>
      </c>
      <c r="D4450" s="269" t="e">
        <f>IF('Unit Types - Emission Rates'!#REF!=0,"",'Unit Types - Emission Rates'!#REF!)</f>
        <v>#REF!</v>
      </c>
      <c r="E4450" s="269" t="e">
        <f>IF('Unit Types - Emission Rates'!#REF!="","",'Unit Types - Emission Rates'!#REF!)</f>
        <v>#REF!</v>
      </c>
      <c r="F4450" s="269" t="e">
        <f>IF('Unit Types - Emission Rates'!#REF!="","",'Unit Types - Emission Rates'!#REF!)</f>
        <v>#REF!</v>
      </c>
      <c r="G4450" s="261"/>
      <c r="H4450" s="262"/>
      <c r="I4450" s="259"/>
    </row>
    <row r="4451" spans="1:9" x14ac:dyDescent="0.2">
      <c r="A4451" s="265" t="s">
        <v>433</v>
      </c>
      <c r="B4451" s="269" t="e">
        <f>IF('Unit Types - Emission Rates'!#REF!=0,"",'Unit Types - Emission Rates'!#REF!)</f>
        <v>#REF!</v>
      </c>
      <c r="C4451" s="269" t="e">
        <f>IF('Unit Types - Emission Rates'!#REF!=0,"",'Unit Types - Emission Rates'!#REF!)</f>
        <v>#REF!</v>
      </c>
      <c r="D4451" s="269" t="e">
        <f>IF('Unit Types - Emission Rates'!#REF!=0,"",'Unit Types - Emission Rates'!#REF!)</f>
        <v>#REF!</v>
      </c>
      <c r="E4451" s="269" t="e">
        <f>IF('Unit Types - Emission Rates'!#REF!="","",'Unit Types - Emission Rates'!#REF!)</f>
        <v>#REF!</v>
      </c>
      <c r="F4451" s="269" t="e">
        <f>IF('Unit Types - Emission Rates'!#REF!="","",'Unit Types - Emission Rates'!#REF!)</f>
        <v>#REF!</v>
      </c>
      <c r="G4451" s="261"/>
      <c r="H4451" s="262"/>
      <c r="I4451" s="259"/>
    </row>
    <row r="4452" spans="1:9" x14ac:dyDescent="0.2">
      <c r="A4452" s="265" t="s">
        <v>433</v>
      </c>
      <c r="B4452" s="269" t="e">
        <f>IF('Unit Types - Emission Rates'!#REF!=0,"",'Unit Types - Emission Rates'!#REF!)</f>
        <v>#REF!</v>
      </c>
      <c r="C4452" s="269" t="e">
        <f>IF('Unit Types - Emission Rates'!#REF!=0,"",'Unit Types - Emission Rates'!#REF!)</f>
        <v>#REF!</v>
      </c>
      <c r="D4452" s="269" t="e">
        <f>IF('Unit Types - Emission Rates'!#REF!=0,"",'Unit Types - Emission Rates'!#REF!)</f>
        <v>#REF!</v>
      </c>
      <c r="E4452" s="269" t="e">
        <f>IF('Unit Types - Emission Rates'!#REF!="","",'Unit Types - Emission Rates'!#REF!)</f>
        <v>#REF!</v>
      </c>
      <c r="F4452" s="269" t="e">
        <f>IF('Unit Types - Emission Rates'!#REF!="","",'Unit Types - Emission Rates'!#REF!)</f>
        <v>#REF!</v>
      </c>
      <c r="G4452" s="261"/>
      <c r="H4452" s="262"/>
      <c r="I4452" s="259"/>
    </row>
    <row r="4453" spans="1:9" x14ac:dyDescent="0.2">
      <c r="A4453" s="265" t="s">
        <v>433</v>
      </c>
      <c r="B4453" s="269" t="e">
        <f>IF('Unit Types - Emission Rates'!#REF!=0,"",'Unit Types - Emission Rates'!#REF!)</f>
        <v>#REF!</v>
      </c>
      <c r="C4453" s="269" t="e">
        <f>IF('Unit Types - Emission Rates'!#REF!=0,"",'Unit Types - Emission Rates'!#REF!)</f>
        <v>#REF!</v>
      </c>
      <c r="D4453" s="269" t="e">
        <f>IF('Unit Types - Emission Rates'!#REF!=0,"",'Unit Types - Emission Rates'!#REF!)</f>
        <v>#REF!</v>
      </c>
      <c r="E4453" s="269" t="e">
        <f>IF('Unit Types - Emission Rates'!#REF!="","",'Unit Types - Emission Rates'!#REF!)</f>
        <v>#REF!</v>
      </c>
      <c r="F4453" s="269" t="e">
        <f>IF('Unit Types - Emission Rates'!#REF!="","",'Unit Types - Emission Rates'!#REF!)</f>
        <v>#REF!</v>
      </c>
      <c r="G4453" s="261"/>
      <c r="H4453" s="262"/>
      <c r="I4453" s="259"/>
    </row>
    <row r="4454" spans="1:9" x14ac:dyDescent="0.2">
      <c r="A4454" s="265" t="s">
        <v>433</v>
      </c>
      <c r="B4454" s="269" t="e">
        <f>IF('Unit Types - Emission Rates'!#REF!=0,"",'Unit Types - Emission Rates'!#REF!)</f>
        <v>#REF!</v>
      </c>
      <c r="C4454" s="269" t="e">
        <f>IF('Unit Types - Emission Rates'!#REF!=0,"",'Unit Types - Emission Rates'!#REF!)</f>
        <v>#REF!</v>
      </c>
      <c r="D4454" s="269" t="e">
        <f>IF('Unit Types - Emission Rates'!#REF!=0,"",'Unit Types - Emission Rates'!#REF!)</f>
        <v>#REF!</v>
      </c>
      <c r="E4454" s="269" t="e">
        <f>IF('Unit Types - Emission Rates'!#REF!="","",'Unit Types - Emission Rates'!#REF!)</f>
        <v>#REF!</v>
      </c>
      <c r="F4454" s="269" t="e">
        <f>IF('Unit Types - Emission Rates'!#REF!="","",'Unit Types - Emission Rates'!#REF!)</f>
        <v>#REF!</v>
      </c>
      <c r="G4454" s="261"/>
      <c r="H4454" s="262"/>
      <c r="I4454" s="259"/>
    </row>
    <row r="4455" spans="1:9" x14ac:dyDescent="0.2">
      <c r="A4455" s="265" t="s">
        <v>433</v>
      </c>
      <c r="B4455" s="269" t="e">
        <f>IF('Unit Types - Emission Rates'!#REF!=0,"",'Unit Types - Emission Rates'!#REF!)</f>
        <v>#REF!</v>
      </c>
      <c r="C4455" s="269" t="e">
        <f>IF('Unit Types - Emission Rates'!#REF!=0,"",'Unit Types - Emission Rates'!#REF!)</f>
        <v>#REF!</v>
      </c>
      <c r="D4455" s="269" t="e">
        <f>IF('Unit Types - Emission Rates'!#REF!=0,"",'Unit Types - Emission Rates'!#REF!)</f>
        <v>#REF!</v>
      </c>
      <c r="E4455" s="269" t="e">
        <f>IF('Unit Types - Emission Rates'!#REF!="","",'Unit Types - Emission Rates'!#REF!)</f>
        <v>#REF!</v>
      </c>
      <c r="F4455" s="269" t="e">
        <f>IF('Unit Types - Emission Rates'!#REF!="","",'Unit Types - Emission Rates'!#REF!)</f>
        <v>#REF!</v>
      </c>
      <c r="G4455" s="261"/>
      <c r="H4455" s="262"/>
      <c r="I4455" s="259"/>
    </row>
    <row r="4456" spans="1:9" x14ac:dyDescent="0.2">
      <c r="A4456" s="265" t="s">
        <v>433</v>
      </c>
      <c r="B4456" s="269" t="e">
        <f>IF('Unit Types - Emission Rates'!#REF!=0,"",'Unit Types - Emission Rates'!#REF!)</f>
        <v>#REF!</v>
      </c>
      <c r="C4456" s="269" t="e">
        <f>IF('Unit Types - Emission Rates'!#REF!=0,"",'Unit Types - Emission Rates'!#REF!)</f>
        <v>#REF!</v>
      </c>
      <c r="D4456" s="269" t="e">
        <f>IF('Unit Types - Emission Rates'!#REF!=0,"",'Unit Types - Emission Rates'!#REF!)</f>
        <v>#REF!</v>
      </c>
      <c r="E4456" s="269" t="e">
        <f>IF('Unit Types - Emission Rates'!#REF!="","",'Unit Types - Emission Rates'!#REF!)</f>
        <v>#REF!</v>
      </c>
      <c r="F4456" s="269" t="e">
        <f>IF('Unit Types - Emission Rates'!#REF!="","",'Unit Types - Emission Rates'!#REF!)</f>
        <v>#REF!</v>
      </c>
      <c r="G4456" s="261"/>
      <c r="H4456" s="262"/>
      <c r="I4456" s="259"/>
    </row>
    <row r="4457" spans="1:9" x14ac:dyDescent="0.2">
      <c r="A4457" s="265" t="s">
        <v>433</v>
      </c>
      <c r="B4457" s="269" t="e">
        <f>IF('Unit Types - Emission Rates'!#REF!=0,"",'Unit Types - Emission Rates'!#REF!)</f>
        <v>#REF!</v>
      </c>
      <c r="C4457" s="269" t="e">
        <f>IF('Unit Types - Emission Rates'!#REF!=0,"",'Unit Types - Emission Rates'!#REF!)</f>
        <v>#REF!</v>
      </c>
      <c r="D4457" s="269" t="e">
        <f>IF('Unit Types - Emission Rates'!#REF!=0,"",'Unit Types - Emission Rates'!#REF!)</f>
        <v>#REF!</v>
      </c>
      <c r="E4457" s="269" t="e">
        <f>IF('Unit Types - Emission Rates'!#REF!="","",'Unit Types - Emission Rates'!#REF!)</f>
        <v>#REF!</v>
      </c>
      <c r="F4457" s="269" t="e">
        <f>IF('Unit Types - Emission Rates'!#REF!="","",'Unit Types - Emission Rates'!#REF!)</f>
        <v>#REF!</v>
      </c>
      <c r="G4457" s="261"/>
      <c r="H4457" s="262"/>
      <c r="I4457" s="259"/>
    </row>
    <row r="4458" spans="1:9" x14ac:dyDescent="0.2">
      <c r="A4458" s="265" t="s">
        <v>433</v>
      </c>
      <c r="B4458" s="269" t="e">
        <f>IF('Unit Types - Emission Rates'!#REF!=0,"",'Unit Types - Emission Rates'!#REF!)</f>
        <v>#REF!</v>
      </c>
      <c r="C4458" s="269" t="e">
        <f>IF('Unit Types - Emission Rates'!#REF!=0,"",'Unit Types - Emission Rates'!#REF!)</f>
        <v>#REF!</v>
      </c>
      <c r="D4458" s="269" t="e">
        <f>IF('Unit Types - Emission Rates'!#REF!=0,"",'Unit Types - Emission Rates'!#REF!)</f>
        <v>#REF!</v>
      </c>
      <c r="E4458" s="269" t="e">
        <f>IF('Unit Types - Emission Rates'!#REF!="","",'Unit Types - Emission Rates'!#REF!)</f>
        <v>#REF!</v>
      </c>
      <c r="F4458" s="269" t="e">
        <f>IF('Unit Types - Emission Rates'!#REF!="","",'Unit Types - Emission Rates'!#REF!)</f>
        <v>#REF!</v>
      </c>
      <c r="G4458" s="261"/>
      <c r="H4458" s="262"/>
      <c r="I4458" s="259"/>
    </row>
    <row r="4459" spans="1:9" x14ac:dyDescent="0.2">
      <c r="A4459" s="265" t="s">
        <v>433</v>
      </c>
      <c r="B4459" s="269" t="e">
        <f>IF('Unit Types - Emission Rates'!#REF!=0,"",'Unit Types - Emission Rates'!#REF!)</f>
        <v>#REF!</v>
      </c>
      <c r="C4459" s="269" t="e">
        <f>IF('Unit Types - Emission Rates'!#REF!=0,"",'Unit Types - Emission Rates'!#REF!)</f>
        <v>#REF!</v>
      </c>
      <c r="D4459" s="269" t="e">
        <f>IF('Unit Types - Emission Rates'!#REF!=0,"",'Unit Types - Emission Rates'!#REF!)</f>
        <v>#REF!</v>
      </c>
      <c r="E4459" s="269" t="e">
        <f>IF('Unit Types - Emission Rates'!#REF!="","",'Unit Types - Emission Rates'!#REF!)</f>
        <v>#REF!</v>
      </c>
      <c r="F4459" s="269" t="e">
        <f>IF('Unit Types - Emission Rates'!#REF!="","",'Unit Types - Emission Rates'!#REF!)</f>
        <v>#REF!</v>
      </c>
      <c r="G4459" s="261"/>
      <c r="H4459" s="262"/>
      <c r="I4459" s="259"/>
    </row>
    <row r="4460" spans="1:9" x14ac:dyDescent="0.2">
      <c r="A4460" s="265" t="s">
        <v>433</v>
      </c>
      <c r="B4460" s="269" t="e">
        <f>IF('Unit Types - Emission Rates'!#REF!=0,"",'Unit Types - Emission Rates'!#REF!)</f>
        <v>#REF!</v>
      </c>
      <c r="C4460" s="269" t="e">
        <f>IF('Unit Types - Emission Rates'!#REF!=0,"",'Unit Types - Emission Rates'!#REF!)</f>
        <v>#REF!</v>
      </c>
      <c r="D4460" s="269" t="e">
        <f>IF('Unit Types - Emission Rates'!#REF!=0,"",'Unit Types - Emission Rates'!#REF!)</f>
        <v>#REF!</v>
      </c>
      <c r="E4460" s="269" t="e">
        <f>IF('Unit Types - Emission Rates'!#REF!="","",'Unit Types - Emission Rates'!#REF!)</f>
        <v>#REF!</v>
      </c>
      <c r="F4460" s="269" t="e">
        <f>IF('Unit Types - Emission Rates'!#REF!="","",'Unit Types - Emission Rates'!#REF!)</f>
        <v>#REF!</v>
      </c>
      <c r="G4460" s="261"/>
      <c r="H4460" s="262"/>
      <c r="I4460" s="259"/>
    </row>
    <row r="4461" spans="1:9" x14ac:dyDescent="0.2">
      <c r="A4461" s="265" t="s">
        <v>433</v>
      </c>
      <c r="B4461" s="269" t="e">
        <f>IF('Unit Types - Emission Rates'!#REF!=0,"",'Unit Types - Emission Rates'!#REF!)</f>
        <v>#REF!</v>
      </c>
      <c r="C4461" s="269" t="e">
        <f>IF('Unit Types - Emission Rates'!#REF!=0,"",'Unit Types - Emission Rates'!#REF!)</f>
        <v>#REF!</v>
      </c>
      <c r="D4461" s="269" t="e">
        <f>IF('Unit Types - Emission Rates'!#REF!=0,"",'Unit Types - Emission Rates'!#REF!)</f>
        <v>#REF!</v>
      </c>
      <c r="E4461" s="269" t="e">
        <f>IF('Unit Types - Emission Rates'!#REF!="","",'Unit Types - Emission Rates'!#REF!)</f>
        <v>#REF!</v>
      </c>
      <c r="F4461" s="269" t="e">
        <f>IF('Unit Types - Emission Rates'!#REF!="","",'Unit Types - Emission Rates'!#REF!)</f>
        <v>#REF!</v>
      </c>
      <c r="G4461" s="261"/>
      <c r="H4461" s="262"/>
      <c r="I4461" s="259"/>
    </row>
    <row r="4462" spans="1:9" x14ac:dyDescent="0.2">
      <c r="A4462" s="265" t="s">
        <v>433</v>
      </c>
      <c r="B4462" s="269" t="e">
        <f>IF('Unit Types - Emission Rates'!#REF!=0,"",'Unit Types - Emission Rates'!#REF!)</f>
        <v>#REF!</v>
      </c>
      <c r="C4462" s="269" t="e">
        <f>IF('Unit Types - Emission Rates'!#REF!=0,"",'Unit Types - Emission Rates'!#REF!)</f>
        <v>#REF!</v>
      </c>
      <c r="D4462" s="269" t="e">
        <f>IF('Unit Types - Emission Rates'!#REF!=0,"",'Unit Types - Emission Rates'!#REF!)</f>
        <v>#REF!</v>
      </c>
      <c r="E4462" s="269" t="e">
        <f>IF('Unit Types - Emission Rates'!#REF!="","",'Unit Types - Emission Rates'!#REF!)</f>
        <v>#REF!</v>
      </c>
      <c r="F4462" s="269" t="e">
        <f>IF('Unit Types - Emission Rates'!#REF!="","",'Unit Types - Emission Rates'!#REF!)</f>
        <v>#REF!</v>
      </c>
      <c r="G4462" s="261"/>
      <c r="H4462" s="262"/>
      <c r="I4462" s="259"/>
    </row>
    <row r="4463" spans="1:9" x14ac:dyDescent="0.2">
      <c r="A4463" s="265" t="s">
        <v>433</v>
      </c>
      <c r="B4463" s="269" t="e">
        <f>IF('Unit Types - Emission Rates'!#REF!=0,"",'Unit Types - Emission Rates'!#REF!)</f>
        <v>#REF!</v>
      </c>
      <c r="C4463" s="269" t="e">
        <f>IF('Unit Types - Emission Rates'!#REF!=0,"",'Unit Types - Emission Rates'!#REF!)</f>
        <v>#REF!</v>
      </c>
      <c r="D4463" s="269" t="e">
        <f>IF('Unit Types - Emission Rates'!#REF!=0,"",'Unit Types - Emission Rates'!#REF!)</f>
        <v>#REF!</v>
      </c>
      <c r="E4463" s="269" t="e">
        <f>IF('Unit Types - Emission Rates'!#REF!="","",'Unit Types - Emission Rates'!#REF!)</f>
        <v>#REF!</v>
      </c>
      <c r="F4463" s="269" t="e">
        <f>IF('Unit Types - Emission Rates'!#REF!="","",'Unit Types - Emission Rates'!#REF!)</f>
        <v>#REF!</v>
      </c>
      <c r="G4463" s="261"/>
      <c r="H4463" s="262"/>
      <c r="I4463" s="259"/>
    </row>
    <row r="4464" spans="1:9" x14ac:dyDescent="0.2">
      <c r="A4464" s="265" t="s">
        <v>433</v>
      </c>
      <c r="B4464" s="269" t="e">
        <f>IF('Unit Types - Emission Rates'!#REF!=0,"",'Unit Types - Emission Rates'!#REF!)</f>
        <v>#REF!</v>
      </c>
      <c r="C4464" s="269" t="e">
        <f>IF('Unit Types - Emission Rates'!#REF!=0,"",'Unit Types - Emission Rates'!#REF!)</f>
        <v>#REF!</v>
      </c>
      <c r="D4464" s="269" t="e">
        <f>IF('Unit Types - Emission Rates'!#REF!=0,"",'Unit Types - Emission Rates'!#REF!)</f>
        <v>#REF!</v>
      </c>
      <c r="E4464" s="269" t="e">
        <f>IF('Unit Types - Emission Rates'!#REF!="","",'Unit Types - Emission Rates'!#REF!)</f>
        <v>#REF!</v>
      </c>
      <c r="F4464" s="269" t="e">
        <f>IF('Unit Types - Emission Rates'!#REF!="","",'Unit Types - Emission Rates'!#REF!)</f>
        <v>#REF!</v>
      </c>
      <c r="G4464" s="261"/>
      <c r="H4464" s="262"/>
      <c r="I4464" s="259"/>
    </row>
    <row r="4465" spans="1:9" x14ac:dyDescent="0.2">
      <c r="A4465" s="265" t="s">
        <v>433</v>
      </c>
      <c r="B4465" s="269" t="e">
        <f>IF('Unit Types - Emission Rates'!#REF!=0,"",'Unit Types - Emission Rates'!#REF!)</f>
        <v>#REF!</v>
      </c>
      <c r="C4465" s="269" t="e">
        <f>IF('Unit Types - Emission Rates'!#REF!=0,"",'Unit Types - Emission Rates'!#REF!)</f>
        <v>#REF!</v>
      </c>
      <c r="D4465" s="269" t="e">
        <f>IF('Unit Types - Emission Rates'!#REF!=0,"",'Unit Types - Emission Rates'!#REF!)</f>
        <v>#REF!</v>
      </c>
      <c r="E4465" s="269" t="e">
        <f>IF('Unit Types - Emission Rates'!#REF!="","",'Unit Types - Emission Rates'!#REF!)</f>
        <v>#REF!</v>
      </c>
      <c r="F4465" s="269" t="e">
        <f>IF('Unit Types - Emission Rates'!#REF!="","",'Unit Types - Emission Rates'!#REF!)</f>
        <v>#REF!</v>
      </c>
      <c r="G4465" s="261"/>
      <c r="H4465" s="262"/>
      <c r="I4465" s="259"/>
    </row>
    <row r="4466" spans="1:9" x14ac:dyDescent="0.2">
      <c r="A4466" s="265" t="s">
        <v>433</v>
      </c>
      <c r="B4466" s="269" t="e">
        <f>IF('Unit Types - Emission Rates'!#REF!=0,"",'Unit Types - Emission Rates'!#REF!)</f>
        <v>#REF!</v>
      </c>
      <c r="C4466" s="269" t="e">
        <f>IF('Unit Types - Emission Rates'!#REF!=0,"",'Unit Types - Emission Rates'!#REF!)</f>
        <v>#REF!</v>
      </c>
      <c r="D4466" s="269" t="e">
        <f>IF('Unit Types - Emission Rates'!#REF!=0,"",'Unit Types - Emission Rates'!#REF!)</f>
        <v>#REF!</v>
      </c>
      <c r="E4466" s="269" t="e">
        <f>IF('Unit Types - Emission Rates'!#REF!="","",'Unit Types - Emission Rates'!#REF!)</f>
        <v>#REF!</v>
      </c>
      <c r="F4466" s="269" t="e">
        <f>IF('Unit Types - Emission Rates'!#REF!="","",'Unit Types - Emission Rates'!#REF!)</f>
        <v>#REF!</v>
      </c>
      <c r="G4466" s="261"/>
      <c r="H4466" s="262"/>
      <c r="I4466" s="259"/>
    </row>
    <row r="4467" spans="1:9" x14ac:dyDescent="0.2">
      <c r="A4467" s="265" t="s">
        <v>433</v>
      </c>
      <c r="B4467" s="269" t="e">
        <f>IF('Unit Types - Emission Rates'!#REF!=0,"",'Unit Types - Emission Rates'!#REF!)</f>
        <v>#REF!</v>
      </c>
      <c r="C4467" s="269" t="e">
        <f>IF('Unit Types - Emission Rates'!#REF!=0,"",'Unit Types - Emission Rates'!#REF!)</f>
        <v>#REF!</v>
      </c>
      <c r="D4467" s="269" t="e">
        <f>IF('Unit Types - Emission Rates'!#REF!=0,"",'Unit Types - Emission Rates'!#REF!)</f>
        <v>#REF!</v>
      </c>
      <c r="E4467" s="269" t="e">
        <f>IF('Unit Types - Emission Rates'!#REF!="","",'Unit Types - Emission Rates'!#REF!)</f>
        <v>#REF!</v>
      </c>
      <c r="F4467" s="269" t="e">
        <f>IF('Unit Types - Emission Rates'!#REF!="","",'Unit Types - Emission Rates'!#REF!)</f>
        <v>#REF!</v>
      </c>
      <c r="G4467" s="261"/>
      <c r="H4467" s="262"/>
      <c r="I4467" s="259"/>
    </row>
    <row r="4468" spans="1:9" x14ac:dyDescent="0.2">
      <c r="A4468" s="265" t="s">
        <v>433</v>
      </c>
      <c r="B4468" s="269" t="e">
        <f>IF('Unit Types - Emission Rates'!#REF!=0,"",'Unit Types - Emission Rates'!#REF!)</f>
        <v>#REF!</v>
      </c>
      <c r="C4468" s="269" t="e">
        <f>IF('Unit Types - Emission Rates'!#REF!=0,"",'Unit Types - Emission Rates'!#REF!)</f>
        <v>#REF!</v>
      </c>
      <c r="D4468" s="269" t="e">
        <f>IF('Unit Types - Emission Rates'!#REF!=0,"",'Unit Types - Emission Rates'!#REF!)</f>
        <v>#REF!</v>
      </c>
      <c r="E4468" s="269" t="e">
        <f>IF('Unit Types - Emission Rates'!#REF!="","",'Unit Types - Emission Rates'!#REF!)</f>
        <v>#REF!</v>
      </c>
      <c r="F4468" s="269" t="e">
        <f>IF('Unit Types - Emission Rates'!#REF!="","",'Unit Types - Emission Rates'!#REF!)</f>
        <v>#REF!</v>
      </c>
      <c r="G4468" s="261"/>
      <c r="H4468" s="262"/>
      <c r="I4468" s="259"/>
    </row>
    <row r="4469" spans="1:9" x14ac:dyDescent="0.2">
      <c r="A4469" s="265" t="s">
        <v>433</v>
      </c>
      <c r="B4469" s="269" t="e">
        <f>IF('Unit Types - Emission Rates'!#REF!=0,"",'Unit Types - Emission Rates'!#REF!)</f>
        <v>#REF!</v>
      </c>
      <c r="C4469" s="269" t="e">
        <f>IF('Unit Types - Emission Rates'!#REF!=0,"",'Unit Types - Emission Rates'!#REF!)</f>
        <v>#REF!</v>
      </c>
      <c r="D4469" s="269" t="e">
        <f>IF('Unit Types - Emission Rates'!#REF!=0,"",'Unit Types - Emission Rates'!#REF!)</f>
        <v>#REF!</v>
      </c>
      <c r="E4469" s="269" t="e">
        <f>IF('Unit Types - Emission Rates'!#REF!="","",'Unit Types - Emission Rates'!#REF!)</f>
        <v>#REF!</v>
      </c>
      <c r="F4469" s="269" t="e">
        <f>IF('Unit Types - Emission Rates'!#REF!="","",'Unit Types - Emission Rates'!#REF!)</f>
        <v>#REF!</v>
      </c>
      <c r="G4469" s="261"/>
      <c r="H4469" s="262"/>
      <c r="I4469" s="259"/>
    </row>
    <row r="4470" spans="1:9" x14ac:dyDescent="0.2">
      <c r="A4470" s="265" t="s">
        <v>433</v>
      </c>
      <c r="B4470" s="269" t="e">
        <f>IF('Unit Types - Emission Rates'!#REF!=0,"",'Unit Types - Emission Rates'!#REF!)</f>
        <v>#REF!</v>
      </c>
      <c r="C4470" s="269" t="e">
        <f>IF('Unit Types - Emission Rates'!#REF!=0,"",'Unit Types - Emission Rates'!#REF!)</f>
        <v>#REF!</v>
      </c>
      <c r="D4470" s="269" t="e">
        <f>IF('Unit Types - Emission Rates'!#REF!=0,"",'Unit Types - Emission Rates'!#REF!)</f>
        <v>#REF!</v>
      </c>
      <c r="E4470" s="269" t="e">
        <f>IF('Unit Types - Emission Rates'!#REF!="","",'Unit Types - Emission Rates'!#REF!)</f>
        <v>#REF!</v>
      </c>
      <c r="F4470" s="269" t="e">
        <f>IF('Unit Types - Emission Rates'!#REF!="","",'Unit Types - Emission Rates'!#REF!)</f>
        <v>#REF!</v>
      </c>
      <c r="G4470" s="261"/>
      <c r="H4470" s="262"/>
      <c r="I4470" s="259"/>
    </row>
    <row r="4471" spans="1:9" x14ac:dyDescent="0.2">
      <c r="A4471" s="265" t="s">
        <v>433</v>
      </c>
      <c r="B4471" s="269" t="e">
        <f>IF('Unit Types - Emission Rates'!#REF!=0,"",'Unit Types - Emission Rates'!#REF!)</f>
        <v>#REF!</v>
      </c>
      <c r="C4471" s="269" t="e">
        <f>IF('Unit Types - Emission Rates'!#REF!=0,"",'Unit Types - Emission Rates'!#REF!)</f>
        <v>#REF!</v>
      </c>
      <c r="D4471" s="269" t="e">
        <f>IF('Unit Types - Emission Rates'!#REF!=0,"",'Unit Types - Emission Rates'!#REF!)</f>
        <v>#REF!</v>
      </c>
      <c r="E4471" s="269" t="e">
        <f>IF('Unit Types - Emission Rates'!#REF!="","",'Unit Types - Emission Rates'!#REF!)</f>
        <v>#REF!</v>
      </c>
      <c r="F4471" s="269" t="e">
        <f>IF('Unit Types - Emission Rates'!#REF!="","",'Unit Types - Emission Rates'!#REF!)</f>
        <v>#REF!</v>
      </c>
      <c r="G4471" s="261"/>
      <c r="H4471" s="262"/>
      <c r="I4471" s="259"/>
    </row>
    <row r="4472" spans="1:9" x14ac:dyDescent="0.2">
      <c r="A4472" s="265" t="s">
        <v>433</v>
      </c>
      <c r="B4472" s="269" t="e">
        <f>IF('Unit Types - Emission Rates'!#REF!=0,"",'Unit Types - Emission Rates'!#REF!)</f>
        <v>#REF!</v>
      </c>
      <c r="C4472" s="269" t="e">
        <f>IF('Unit Types - Emission Rates'!#REF!=0,"",'Unit Types - Emission Rates'!#REF!)</f>
        <v>#REF!</v>
      </c>
      <c r="D4472" s="269" t="e">
        <f>IF('Unit Types - Emission Rates'!#REF!=0,"",'Unit Types - Emission Rates'!#REF!)</f>
        <v>#REF!</v>
      </c>
      <c r="E4472" s="269" t="e">
        <f>IF('Unit Types - Emission Rates'!#REF!="","",'Unit Types - Emission Rates'!#REF!)</f>
        <v>#REF!</v>
      </c>
      <c r="F4472" s="269" t="e">
        <f>IF('Unit Types - Emission Rates'!#REF!="","",'Unit Types - Emission Rates'!#REF!)</f>
        <v>#REF!</v>
      </c>
      <c r="G4472" s="261"/>
      <c r="H4472" s="262"/>
      <c r="I4472" s="259"/>
    </row>
    <row r="4473" spans="1:9" x14ac:dyDescent="0.2">
      <c r="A4473" s="265" t="s">
        <v>433</v>
      </c>
      <c r="B4473" s="269" t="e">
        <f>IF('Unit Types - Emission Rates'!#REF!=0,"",'Unit Types - Emission Rates'!#REF!)</f>
        <v>#REF!</v>
      </c>
      <c r="C4473" s="269" t="e">
        <f>IF('Unit Types - Emission Rates'!#REF!=0,"",'Unit Types - Emission Rates'!#REF!)</f>
        <v>#REF!</v>
      </c>
      <c r="D4473" s="269" t="e">
        <f>IF('Unit Types - Emission Rates'!#REF!=0,"",'Unit Types - Emission Rates'!#REF!)</f>
        <v>#REF!</v>
      </c>
      <c r="E4473" s="269" t="e">
        <f>IF('Unit Types - Emission Rates'!#REF!="","",'Unit Types - Emission Rates'!#REF!)</f>
        <v>#REF!</v>
      </c>
      <c r="F4473" s="269" t="e">
        <f>IF('Unit Types - Emission Rates'!#REF!="","",'Unit Types - Emission Rates'!#REF!)</f>
        <v>#REF!</v>
      </c>
      <c r="G4473" s="261"/>
      <c r="H4473" s="262"/>
      <c r="I4473" s="259"/>
    </row>
    <row r="4474" spans="1:9" x14ac:dyDescent="0.2">
      <c r="A4474" s="265" t="s">
        <v>433</v>
      </c>
      <c r="B4474" s="269" t="e">
        <f>IF('Unit Types - Emission Rates'!#REF!=0,"",'Unit Types - Emission Rates'!#REF!)</f>
        <v>#REF!</v>
      </c>
      <c r="C4474" s="269" t="e">
        <f>IF('Unit Types - Emission Rates'!#REF!=0,"",'Unit Types - Emission Rates'!#REF!)</f>
        <v>#REF!</v>
      </c>
      <c r="D4474" s="269" t="e">
        <f>IF('Unit Types - Emission Rates'!#REF!=0,"",'Unit Types - Emission Rates'!#REF!)</f>
        <v>#REF!</v>
      </c>
      <c r="E4474" s="269" t="e">
        <f>IF('Unit Types - Emission Rates'!#REF!="","",'Unit Types - Emission Rates'!#REF!)</f>
        <v>#REF!</v>
      </c>
      <c r="F4474" s="269" t="e">
        <f>IF('Unit Types - Emission Rates'!#REF!="","",'Unit Types - Emission Rates'!#REF!)</f>
        <v>#REF!</v>
      </c>
      <c r="G4474" s="261"/>
      <c r="H4474" s="262"/>
      <c r="I4474" s="259"/>
    </row>
    <row r="4475" spans="1:9" x14ac:dyDescent="0.2">
      <c r="A4475" s="265" t="s">
        <v>433</v>
      </c>
      <c r="B4475" s="269" t="e">
        <f>IF('Unit Types - Emission Rates'!#REF!=0,"",'Unit Types - Emission Rates'!#REF!)</f>
        <v>#REF!</v>
      </c>
      <c r="C4475" s="269" t="e">
        <f>IF('Unit Types - Emission Rates'!#REF!=0,"",'Unit Types - Emission Rates'!#REF!)</f>
        <v>#REF!</v>
      </c>
      <c r="D4475" s="269" t="e">
        <f>IF('Unit Types - Emission Rates'!#REF!=0,"",'Unit Types - Emission Rates'!#REF!)</f>
        <v>#REF!</v>
      </c>
      <c r="E4475" s="269" t="e">
        <f>IF('Unit Types - Emission Rates'!#REF!="","",'Unit Types - Emission Rates'!#REF!)</f>
        <v>#REF!</v>
      </c>
      <c r="F4475" s="269" t="e">
        <f>IF('Unit Types - Emission Rates'!#REF!="","",'Unit Types - Emission Rates'!#REF!)</f>
        <v>#REF!</v>
      </c>
      <c r="G4475" s="261"/>
      <c r="H4475" s="262"/>
      <c r="I4475" s="259"/>
    </row>
    <row r="4476" spans="1:9" x14ac:dyDescent="0.2">
      <c r="A4476" s="265" t="s">
        <v>433</v>
      </c>
      <c r="B4476" s="269" t="e">
        <f>IF('Unit Types - Emission Rates'!#REF!=0,"",'Unit Types - Emission Rates'!#REF!)</f>
        <v>#REF!</v>
      </c>
      <c r="C4476" s="269" t="e">
        <f>IF('Unit Types - Emission Rates'!#REF!=0,"",'Unit Types - Emission Rates'!#REF!)</f>
        <v>#REF!</v>
      </c>
      <c r="D4476" s="269" t="e">
        <f>IF('Unit Types - Emission Rates'!#REF!=0,"",'Unit Types - Emission Rates'!#REF!)</f>
        <v>#REF!</v>
      </c>
      <c r="E4476" s="269" t="e">
        <f>IF('Unit Types - Emission Rates'!#REF!="","",'Unit Types - Emission Rates'!#REF!)</f>
        <v>#REF!</v>
      </c>
      <c r="F4476" s="269" t="e">
        <f>IF('Unit Types - Emission Rates'!#REF!="","",'Unit Types - Emission Rates'!#REF!)</f>
        <v>#REF!</v>
      </c>
      <c r="G4476" s="261"/>
      <c r="H4476" s="262"/>
      <c r="I4476" s="259"/>
    </row>
    <row r="4477" spans="1:9" x14ac:dyDescent="0.2">
      <c r="A4477" s="265" t="s">
        <v>433</v>
      </c>
      <c r="B4477" s="269" t="e">
        <f>IF('Unit Types - Emission Rates'!#REF!=0,"",'Unit Types - Emission Rates'!#REF!)</f>
        <v>#REF!</v>
      </c>
      <c r="C4477" s="269" t="e">
        <f>IF('Unit Types - Emission Rates'!#REF!=0,"",'Unit Types - Emission Rates'!#REF!)</f>
        <v>#REF!</v>
      </c>
      <c r="D4477" s="269" t="e">
        <f>IF('Unit Types - Emission Rates'!#REF!=0,"",'Unit Types - Emission Rates'!#REF!)</f>
        <v>#REF!</v>
      </c>
      <c r="E4477" s="269" t="e">
        <f>IF('Unit Types - Emission Rates'!#REF!="","",'Unit Types - Emission Rates'!#REF!)</f>
        <v>#REF!</v>
      </c>
      <c r="F4477" s="269" t="e">
        <f>IF('Unit Types - Emission Rates'!#REF!="","",'Unit Types - Emission Rates'!#REF!)</f>
        <v>#REF!</v>
      </c>
      <c r="G4477" s="261"/>
      <c r="H4477" s="262"/>
      <c r="I4477" s="259"/>
    </row>
    <row r="4478" spans="1:9" x14ac:dyDescent="0.2">
      <c r="A4478" s="265" t="s">
        <v>433</v>
      </c>
      <c r="B4478" s="269" t="e">
        <f>IF('Unit Types - Emission Rates'!#REF!=0,"",'Unit Types - Emission Rates'!#REF!)</f>
        <v>#REF!</v>
      </c>
      <c r="C4478" s="269" t="e">
        <f>IF('Unit Types - Emission Rates'!#REF!=0,"",'Unit Types - Emission Rates'!#REF!)</f>
        <v>#REF!</v>
      </c>
      <c r="D4478" s="269" t="e">
        <f>IF('Unit Types - Emission Rates'!#REF!=0,"",'Unit Types - Emission Rates'!#REF!)</f>
        <v>#REF!</v>
      </c>
      <c r="E4478" s="269" t="e">
        <f>IF('Unit Types - Emission Rates'!#REF!="","",'Unit Types - Emission Rates'!#REF!)</f>
        <v>#REF!</v>
      </c>
      <c r="F4478" s="269" t="e">
        <f>IF('Unit Types - Emission Rates'!#REF!="","",'Unit Types - Emission Rates'!#REF!)</f>
        <v>#REF!</v>
      </c>
      <c r="G4478" s="261"/>
      <c r="H4478" s="262"/>
      <c r="I4478" s="259"/>
    </row>
    <row r="4479" spans="1:9" x14ac:dyDescent="0.2">
      <c r="A4479" s="265" t="s">
        <v>433</v>
      </c>
      <c r="B4479" s="269" t="e">
        <f>IF('Unit Types - Emission Rates'!#REF!=0,"",'Unit Types - Emission Rates'!#REF!)</f>
        <v>#REF!</v>
      </c>
      <c r="C4479" s="269" t="e">
        <f>IF('Unit Types - Emission Rates'!#REF!=0,"",'Unit Types - Emission Rates'!#REF!)</f>
        <v>#REF!</v>
      </c>
      <c r="D4479" s="269" t="e">
        <f>IF('Unit Types - Emission Rates'!#REF!=0,"",'Unit Types - Emission Rates'!#REF!)</f>
        <v>#REF!</v>
      </c>
      <c r="E4479" s="269" t="e">
        <f>IF('Unit Types - Emission Rates'!#REF!="","",'Unit Types - Emission Rates'!#REF!)</f>
        <v>#REF!</v>
      </c>
      <c r="F4479" s="269" t="e">
        <f>IF('Unit Types - Emission Rates'!#REF!="","",'Unit Types - Emission Rates'!#REF!)</f>
        <v>#REF!</v>
      </c>
      <c r="G4479" s="261"/>
      <c r="H4479" s="262"/>
      <c r="I4479" s="259"/>
    </row>
    <row r="4480" spans="1:9" x14ac:dyDescent="0.2">
      <c r="A4480" s="265" t="s">
        <v>433</v>
      </c>
      <c r="B4480" s="269" t="e">
        <f>IF('Unit Types - Emission Rates'!#REF!=0,"",'Unit Types - Emission Rates'!#REF!)</f>
        <v>#REF!</v>
      </c>
      <c r="C4480" s="269" t="e">
        <f>IF('Unit Types - Emission Rates'!#REF!=0,"",'Unit Types - Emission Rates'!#REF!)</f>
        <v>#REF!</v>
      </c>
      <c r="D4480" s="269" t="e">
        <f>IF('Unit Types - Emission Rates'!#REF!=0,"",'Unit Types - Emission Rates'!#REF!)</f>
        <v>#REF!</v>
      </c>
      <c r="E4480" s="269" t="e">
        <f>IF('Unit Types - Emission Rates'!#REF!="","",'Unit Types - Emission Rates'!#REF!)</f>
        <v>#REF!</v>
      </c>
      <c r="F4480" s="269" t="e">
        <f>IF('Unit Types - Emission Rates'!#REF!="","",'Unit Types - Emission Rates'!#REF!)</f>
        <v>#REF!</v>
      </c>
      <c r="G4480" s="261"/>
      <c r="H4480" s="262"/>
      <c r="I4480" s="259"/>
    </row>
    <row r="4481" spans="1:9" x14ac:dyDescent="0.2">
      <c r="A4481" s="265" t="s">
        <v>433</v>
      </c>
      <c r="B4481" s="269" t="e">
        <f>IF('Unit Types - Emission Rates'!#REF!=0,"",'Unit Types - Emission Rates'!#REF!)</f>
        <v>#REF!</v>
      </c>
      <c r="C4481" s="269" t="e">
        <f>IF('Unit Types - Emission Rates'!#REF!=0,"",'Unit Types - Emission Rates'!#REF!)</f>
        <v>#REF!</v>
      </c>
      <c r="D4481" s="269" t="e">
        <f>IF('Unit Types - Emission Rates'!#REF!=0,"",'Unit Types - Emission Rates'!#REF!)</f>
        <v>#REF!</v>
      </c>
      <c r="E4481" s="269" t="e">
        <f>IF('Unit Types - Emission Rates'!#REF!="","",'Unit Types - Emission Rates'!#REF!)</f>
        <v>#REF!</v>
      </c>
      <c r="F4481" s="269" t="e">
        <f>IF('Unit Types - Emission Rates'!#REF!="","",'Unit Types - Emission Rates'!#REF!)</f>
        <v>#REF!</v>
      </c>
      <c r="G4481" s="261"/>
      <c r="H4481" s="262"/>
      <c r="I4481" s="259"/>
    </row>
    <row r="4482" spans="1:9" x14ac:dyDescent="0.2">
      <c r="A4482" s="265" t="s">
        <v>433</v>
      </c>
      <c r="B4482" s="269" t="e">
        <f>IF('Unit Types - Emission Rates'!#REF!=0,"",'Unit Types - Emission Rates'!#REF!)</f>
        <v>#REF!</v>
      </c>
      <c r="C4482" s="269" t="e">
        <f>IF('Unit Types - Emission Rates'!#REF!=0,"",'Unit Types - Emission Rates'!#REF!)</f>
        <v>#REF!</v>
      </c>
      <c r="D4482" s="269" t="e">
        <f>IF('Unit Types - Emission Rates'!#REF!=0,"",'Unit Types - Emission Rates'!#REF!)</f>
        <v>#REF!</v>
      </c>
      <c r="E4482" s="269" t="e">
        <f>IF('Unit Types - Emission Rates'!#REF!="","",'Unit Types - Emission Rates'!#REF!)</f>
        <v>#REF!</v>
      </c>
      <c r="F4482" s="269" t="e">
        <f>IF('Unit Types - Emission Rates'!#REF!="","",'Unit Types - Emission Rates'!#REF!)</f>
        <v>#REF!</v>
      </c>
      <c r="G4482" s="261"/>
      <c r="H4482" s="262"/>
      <c r="I4482" s="259"/>
    </row>
    <row r="4483" spans="1:9" x14ac:dyDescent="0.2">
      <c r="A4483" s="265" t="s">
        <v>433</v>
      </c>
      <c r="B4483" s="269" t="e">
        <f>IF('Unit Types - Emission Rates'!#REF!=0,"",'Unit Types - Emission Rates'!#REF!)</f>
        <v>#REF!</v>
      </c>
      <c r="C4483" s="269" t="e">
        <f>IF('Unit Types - Emission Rates'!#REF!=0,"",'Unit Types - Emission Rates'!#REF!)</f>
        <v>#REF!</v>
      </c>
      <c r="D4483" s="269" t="e">
        <f>IF('Unit Types - Emission Rates'!#REF!=0,"",'Unit Types - Emission Rates'!#REF!)</f>
        <v>#REF!</v>
      </c>
      <c r="E4483" s="269" t="e">
        <f>IF('Unit Types - Emission Rates'!#REF!="","",'Unit Types - Emission Rates'!#REF!)</f>
        <v>#REF!</v>
      </c>
      <c r="F4483" s="269" t="e">
        <f>IF('Unit Types - Emission Rates'!#REF!="","",'Unit Types - Emission Rates'!#REF!)</f>
        <v>#REF!</v>
      </c>
      <c r="G4483" s="261"/>
      <c r="H4483" s="262"/>
      <c r="I4483" s="259"/>
    </row>
    <row r="4484" spans="1:9" x14ac:dyDescent="0.2">
      <c r="A4484" s="265" t="s">
        <v>433</v>
      </c>
      <c r="B4484" s="269" t="e">
        <f>IF('Unit Types - Emission Rates'!#REF!=0,"",'Unit Types - Emission Rates'!#REF!)</f>
        <v>#REF!</v>
      </c>
      <c r="C4484" s="269" t="e">
        <f>IF('Unit Types - Emission Rates'!#REF!=0,"",'Unit Types - Emission Rates'!#REF!)</f>
        <v>#REF!</v>
      </c>
      <c r="D4484" s="269" t="e">
        <f>IF('Unit Types - Emission Rates'!#REF!=0,"",'Unit Types - Emission Rates'!#REF!)</f>
        <v>#REF!</v>
      </c>
      <c r="E4484" s="269" t="e">
        <f>IF('Unit Types - Emission Rates'!#REF!="","",'Unit Types - Emission Rates'!#REF!)</f>
        <v>#REF!</v>
      </c>
      <c r="F4484" s="269" t="e">
        <f>IF('Unit Types - Emission Rates'!#REF!="","",'Unit Types - Emission Rates'!#REF!)</f>
        <v>#REF!</v>
      </c>
      <c r="G4484" s="261"/>
      <c r="H4484" s="262"/>
      <c r="I4484" s="259"/>
    </row>
    <row r="4485" spans="1:9" x14ac:dyDescent="0.2">
      <c r="A4485" s="265" t="s">
        <v>433</v>
      </c>
      <c r="B4485" s="269" t="e">
        <f>IF('Unit Types - Emission Rates'!#REF!=0,"",'Unit Types - Emission Rates'!#REF!)</f>
        <v>#REF!</v>
      </c>
      <c r="C4485" s="269" t="e">
        <f>IF('Unit Types - Emission Rates'!#REF!=0,"",'Unit Types - Emission Rates'!#REF!)</f>
        <v>#REF!</v>
      </c>
      <c r="D4485" s="269" t="e">
        <f>IF('Unit Types - Emission Rates'!#REF!=0,"",'Unit Types - Emission Rates'!#REF!)</f>
        <v>#REF!</v>
      </c>
      <c r="E4485" s="269" t="e">
        <f>IF('Unit Types - Emission Rates'!#REF!="","",'Unit Types - Emission Rates'!#REF!)</f>
        <v>#REF!</v>
      </c>
      <c r="F4485" s="269" t="e">
        <f>IF('Unit Types - Emission Rates'!#REF!="","",'Unit Types - Emission Rates'!#REF!)</f>
        <v>#REF!</v>
      </c>
      <c r="G4485" s="261"/>
      <c r="H4485" s="262"/>
      <c r="I4485" s="259"/>
    </row>
    <row r="4486" spans="1:9" x14ac:dyDescent="0.2">
      <c r="A4486" s="265" t="s">
        <v>433</v>
      </c>
      <c r="B4486" s="269" t="e">
        <f>IF('Unit Types - Emission Rates'!#REF!=0,"",'Unit Types - Emission Rates'!#REF!)</f>
        <v>#REF!</v>
      </c>
      <c r="C4486" s="269" t="e">
        <f>IF('Unit Types - Emission Rates'!#REF!=0,"",'Unit Types - Emission Rates'!#REF!)</f>
        <v>#REF!</v>
      </c>
      <c r="D4486" s="269" t="e">
        <f>IF('Unit Types - Emission Rates'!#REF!=0,"",'Unit Types - Emission Rates'!#REF!)</f>
        <v>#REF!</v>
      </c>
      <c r="E4486" s="269" t="e">
        <f>IF('Unit Types - Emission Rates'!#REF!="","",'Unit Types - Emission Rates'!#REF!)</f>
        <v>#REF!</v>
      </c>
      <c r="F4486" s="269" t="e">
        <f>IF('Unit Types - Emission Rates'!#REF!="","",'Unit Types - Emission Rates'!#REF!)</f>
        <v>#REF!</v>
      </c>
      <c r="G4486" s="261"/>
      <c r="H4486" s="262"/>
      <c r="I4486" s="259"/>
    </row>
    <row r="4487" spans="1:9" x14ac:dyDescent="0.2">
      <c r="A4487" s="265" t="s">
        <v>433</v>
      </c>
      <c r="B4487" s="269" t="e">
        <f>IF('Unit Types - Emission Rates'!#REF!=0,"",'Unit Types - Emission Rates'!#REF!)</f>
        <v>#REF!</v>
      </c>
      <c r="C4487" s="269" t="e">
        <f>IF('Unit Types - Emission Rates'!#REF!=0,"",'Unit Types - Emission Rates'!#REF!)</f>
        <v>#REF!</v>
      </c>
      <c r="D4487" s="269" t="e">
        <f>IF('Unit Types - Emission Rates'!#REF!=0,"",'Unit Types - Emission Rates'!#REF!)</f>
        <v>#REF!</v>
      </c>
      <c r="E4487" s="269" t="e">
        <f>IF('Unit Types - Emission Rates'!#REF!="","",'Unit Types - Emission Rates'!#REF!)</f>
        <v>#REF!</v>
      </c>
      <c r="F4487" s="269" t="e">
        <f>IF('Unit Types - Emission Rates'!#REF!="","",'Unit Types - Emission Rates'!#REF!)</f>
        <v>#REF!</v>
      </c>
      <c r="G4487" s="261"/>
      <c r="H4487" s="262"/>
      <c r="I4487" s="259"/>
    </row>
    <row r="4488" spans="1:9" x14ac:dyDescent="0.2">
      <c r="A4488" s="265" t="s">
        <v>433</v>
      </c>
      <c r="B4488" s="269" t="e">
        <f>IF('Unit Types - Emission Rates'!#REF!=0,"",'Unit Types - Emission Rates'!#REF!)</f>
        <v>#REF!</v>
      </c>
      <c r="C4488" s="269" t="e">
        <f>IF('Unit Types - Emission Rates'!#REF!=0,"",'Unit Types - Emission Rates'!#REF!)</f>
        <v>#REF!</v>
      </c>
      <c r="D4488" s="269" t="e">
        <f>IF('Unit Types - Emission Rates'!#REF!=0,"",'Unit Types - Emission Rates'!#REF!)</f>
        <v>#REF!</v>
      </c>
      <c r="E4488" s="269" t="e">
        <f>IF('Unit Types - Emission Rates'!#REF!="","",'Unit Types - Emission Rates'!#REF!)</f>
        <v>#REF!</v>
      </c>
      <c r="F4488" s="269" t="e">
        <f>IF('Unit Types - Emission Rates'!#REF!="","",'Unit Types - Emission Rates'!#REF!)</f>
        <v>#REF!</v>
      </c>
      <c r="G4488" s="261"/>
      <c r="H4488" s="262"/>
      <c r="I4488" s="259"/>
    </row>
    <row r="4489" spans="1:9" x14ac:dyDescent="0.2">
      <c r="A4489" s="265" t="s">
        <v>433</v>
      </c>
      <c r="B4489" s="269" t="e">
        <f>IF('Unit Types - Emission Rates'!#REF!=0,"",'Unit Types - Emission Rates'!#REF!)</f>
        <v>#REF!</v>
      </c>
      <c r="C4489" s="269" t="e">
        <f>IF('Unit Types - Emission Rates'!#REF!=0,"",'Unit Types - Emission Rates'!#REF!)</f>
        <v>#REF!</v>
      </c>
      <c r="D4489" s="269" t="e">
        <f>IF('Unit Types - Emission Rates'!#REF!=0,"",'Unit Types - Emission Rates'!#REF!)</f>
        <v>#REF!</v>
      </c>
      <c r="E4489" s="269" t="e">
        <f>IF('Unit Types - Emission Rates'!#REF!="","",'Unit Types - Emission Rates'!#REF!)</f>
        <v>#REF!</v>
      </c>
      <c r="F4489" s="269" t="e">
        <f>IF('Unit Types - Emission Rates'!#REF!="","",'Unit Types - Emission Rates'!#REF!)</f>
        <v>#REF!</v>
      </c>
      <c r="G4489" s="261"/>
      <c r="H4489" s="262"/>
      <c r="I4489" s="259"/>
    </row>
    <row r="4490" spans="1:9" x14ac:dyDescent="0.2">
      <c r="A4490" s="265" t="s">
        <v>433</v>
      </c>
      <c r="B4490" s="269" t="e">
        <f>IF('Unit Types - Emission Rates'!#REF!=0,"",'Unit Types - Emission Rates'!#REF!)</f>
        <v>#REF!</v>
      </c>
      <c r="C4490" s="269" t="e">
        <f>IF('Unit Types - Emission Rates'!#REF!=0,"",'Unit Types - Emission Rates'!#REF!)</f>
        <v>#REF!</v>
      </c>
      <c r="D4490" s="269" t="e">
        <f>IF('Unit Types - Emission Rates'!#REF!=0,"",'Unit Types - Emission Rates'!#REF!)</f>
        <v>#REF!</v>
      </c>
      <c r="E4490" s="269" t="e">
        <f>IF('Unit Types - Emission Rates'!#REF!="","",'Unit Types - Emission Rates'!#REF!)</f>
        <v>#REF!</v>
      </c>
      <c r="F4490" s="269" t="e">
        <f>IF('Unit Types - Emission Rates'!#REF!="","",'Unit Types - Emission Rates'!#REF!)</f>
        <v>#REF!</v>
      </c>
      <c r="G4490" s="261"/>
      <c r="H4490" s="262"/>
      <c r="I4490" s="259"/>
    </row>
    <row r="4491" spans="1:9" x14ac:dyDescent="0.2">
      <c r="A4491" s="265" t="s">
        <v>433</v>
      </c>
      <c r="B4491" s="269" t="e">
        <f>IF('Unit Types - Emission Rates'!#REF!=0,"",'Unit Types - Emission Rates'!#REF!)</f>
        <v>#REF!</v>
      </c>
      <c r="C4491" s="269" t="e">
        <f>IF('Unit Types - Emission Rates'!#REF!=0,"",'Unit Types - Emission Rates'!#REF!)</f>
        <v>#REF!</v>
      </c>
      <c r="D4491" s="269" t="e">
        <f>IF('Unit Types - Emission Rates'!#REF!=0,"",'Unit Types - Emission Rates'!#REF!)</f>
        <v>#REF!</v>
      </c>
      <c r="E4491" s="269" t="e">
        <f>IF('Unit Types - Emission Rates'!#REF!="","",'Unit Types - Emission Rates'!#REF!)</f>
        <v>#REF!</v>
      </c>
      <c r="F4491" s="269" t="e">
        <f>IF('Unit Types - Emission Rates'!#REF!="","",'Unit Types - Emission Rates'!#REF!)</f>
        <v>#REF!</v>
      </c>
      <c r="G4491" s="261"/>
      <c r="H4491" s="262"/>
      <c r="I4491" s="259"/>
    </row>
    <row r="4492" spans="1:9" x14ac:dyDescent="0.2">
      <c r="A4492" s="265" t="s">
        <v>433</v>
      </c>
      <c r="B4492" s="269" t="e">
        <f>IF('Unit Types - Emission Rates'!#REF!=0,"",'Unit Types - Emission Rates'!#REF!)</f>
        <v>#REF!</v>
      </c>
      <c r="C4492" s="269" t="e">
        <f>IF('Unit Types - Emission Rates'!#REF!=0,"",'Unit Types - Emission Rates'!#REF!)</f>
        <v>#REF!</v>
      </c>
      <c r="D4492" s="269" t="e">
        <f>IF('Unit Types - Emission Rates'!#REF!=0,"",'Unit Types - Emission Rates'!#REF!)</f>
        <v>#REF!</v>
      </c>
      <c r="E4492" s="269" t="e">
        <f>IF('Unit Types - Emission Rates'!#REF!="","",'Unit Types - Emission Rates'!#REF!)</f>
        <v>#REF!</v>
      </c>
      <c r="F4492" s="269" t="e">
        <f>IF('Unit Types - Emission Rates'!#REF!="","",'Unit Types - Emission Rates'!#REF!)</f>
        <v>#REF!</v>
      </c>
      <c r="G4492" s="261"/>
      <c r="H4492" s="262"/>
      <c r="I4492" s="259"/>
    </row>
    <row r="4493" spans="1:9" x14ac:dyDescent="0.2">
      <c r="A4493" s="265" t="s">
        <v>433</v>
      </c>
      <c r="B4493" s="269" t="e">
        <f>IF('Unit Types - Emission Rates'!#REF!=0,"",'Unit Types - Emission Rates'!#REF!)</f>
        <v>#REF!</v>
      </c>
      <c r="C4493" s="269" t="e">
        <f>IF('Unit Types - Emission Rates'!#REF!=0,"",'Unit Types - Emission Rates'!#REF!)</f>
        <v>#REF!</v>
      </c>
      <c r="D4493" s="269" t="e">
        <f>IF('Unit Types - Emission Rates'!#REF!=0,"",'Unit Types - Emission Rates'!#REF!)</f>
        <v>#REF!</v>
      </c>
      <c r="E4493" s="269" t="e">
        <f>IF('Unit Types - Emission Rates'!#REF!="","",'Unit Types - Emission Rates'!#REF!)</f>
        <v>#REF!</v>
      </c>
      <c r="F4493" s="269" t="e">
        <f>IF('Unit Types - Emission Rates'!#REF!="","",'Unit Types - Emission Rates'!#REF!)</f>
        <v>#REF!</v>
      </c>
      <c r="G4493" s="261"/>
      <c r="H4493" s="262"/>
      <c r="I4493" s="259"/>
    </row>
    <row r="4494" spans="1:9" x14ac:dyDescent="0.2">
      <c r="A4494" s="265" t="s">
        <v>433</v>
      </c>
      <c r="B4494" s="269" t="e">
        <f>IF('Unit Types - Emission Rates'!#REF!=0,"",'Unit Types - Emission Rates'!#REF!)</f>
        <v>#REF!</v>
      </c>
      <c r="C4494" s="269" t="e">
        <f>IF('Unit Types - Emission Rates'!#REF!=0,"",'Unit Types - Emission Rates'!#REF!)</f>
        <v>#REF!</v>
      </c>
      <c r="D4494" s="269" t="e">
        <f>IF('Unit Types - Emission Rates'!#REF!=0,"",'Unit Types - Emission Rates'!#REF!)</f>
        <v>#REF!</v>
      </c>
      <c r="E4494" s="269" t="e">
        <f>IF('Unit Types - Emission Rates'!#REF!="","",'Unit Types - Emission Rates'!#REF!)</f>
        <v>#REF!</v>
      </c>
      <c r="F4494" s="269" t="e">
        <f>IF('Unit Types - Emission Rates'!#REF!="","",'Unit Types - Emission Rates'!#REF!)</f>
        <v>#REF!</v>
      </c>
      <c r="G4494" s="261"/>
      <c r="H4494" s="262"/>
      <c r="I4494" s="259"/>
    </row>
    <row r="4495" spans="1:9" x14ac:dyDescent="0.2">
      <c r="A4495" s="265" t="s">
        <v>433</v>
      </c>
      <c r="B4495" s="269" t="e">
        <f>IF('Unit Types - Emission Rates'!#REF!=0,"",'Unit Types - Emission Rates'!#REF!)</f>
        <v>#REF!</v>
      </c>
      <c r="C4495" s="269" t="e">
        <f>IF('Unit Types - Emission Rates'!#REF!=0,"",'Unit Types - Emission Rates'!#REF!)</f>
        <v>#REF!</v>
      </c>
      <c r="D4495" s="269" t="e">
        <f>IF('Unit Types - Emission Rates'!#REF!=0,"",'Unit Types - Emission Rates'!#REF!)</f>
        <v>#REF!</v>
      </c>
      <c r="E4495" s="269" t="e">
        <f>IF('Unit Types - Emission Rates'!#REF!="","",'Unit Types - Emission Rates'!#REF!)</f>
        <v>#REF!</v>
      </c>
      <c r="F4495" s="269" t="e">
        <f>IF('Unit Types - Emission Rates'!#REF!="","",'Unit Types - Emission Rates'!#REF!)</f>
        <v>#REF!</v>
      </c>
      <c r="G4495" s="261"/>
      <c r="H4495" s="262"/>
      <c r="I4495" s="259"/>
    </row>
    <row r="4496" spans="1:9" x14ac:dyDescent="0.2">
      <c r="A4496" s="265" t="s">
        <v>433</v>
      </c>
      <c r="B4496" s="269" t="e">
        <f>IF('Unit Types - Emission Rates'!#REF!=0,"",'Unit Types - Emission Rates'!#REF!)</f>
        <v>#REF!</v>
      </c>
      <c r="C4496" s="269" t="e">
        <f>IF('Unit Types - Emission Rates'!#REF!=0,"",'Unit Types - Emission Rates'!#REF!)</f>
        <v>#REF!</v>
      </c>
      <c r="D4496" s="269" t="e">
        <f>IF('Unit Types - Emission Rates'!#REF!=0,"",'Unit Types - Emission Rates'!#REF!)</f>
        <v>#REF!</v>
      </c>
      <c r="E4496" s="269" t="e">
        <f>IF('Unit Types - Emission Rates'!#REF!="","",'Unit Types - Emission Rates'!#REF!)</f>
        <v>#REF!</v>
      </c>
      <c r="F4496" s="269" t="e">
        <f>IF('Unit Types - Emission Rates'!#REF!="","",'Unit Types - Emission Rates'!#REF!)</f>
        <v>#REF!</v>
      </c>
      <c r="G4496" s="261"/>
      <c r="H4496" s="262"/>
      <c r="I4496" s="259"/>
    </row>
    <row r="4497" spans="1:9" x14ac:dyDescent="0.2">
      <c r="A4497" s="265" t="s">
        <v>433</v>
      </c>
      <c r="B4497" s="269" t="e">
        <f>IF('Unit Types - Emission Rates'!#REF!=0,"",'Unit Types - Emission Rates'!#REF!)</f>
        <v>#REF!</v>
      </c>
      <c r="C4497" s="269" t="e">
        <f>IF('Unit Types - Emission Rates'!#REF!=0,"",'Unit Types - Emission Rates'!#REF!)</f>
        <v>#REF!</v>
      </c>
      <c r="D4497" s="269" t="e">
        <f>IF('Unit Types - Emission Rates'!#REF!=0,"",'Unit Types - Emission Rates'!#REF!)</f>
        <v>#REF!</v>
      </c>
      <c r="E4497" s="269" t="e">
        <f>IF('Unit Types - Emission Rates'!#REF!="","",'Unit Types - Emission Rates'!#REF!)</f>
        <v>#REF!</v>
      </c>
      <c r="F4497" s="269" t="e">
        <f>IF('Unit Types - Emission Rates'!#REF!="","",'Unit Types - Emission Rates'!#REF!)</f>
        <v>#REF!</v>
      </c>
      <c r="G4497" s="261"/>
      <c r="H4497" s="262"/>
      <c r="I4497" s="259"/>
    </row>
    <row r="4498" spans="1:9" x14ac:dyDescent="0.2">
      <c r="A4498" s="265" t="s">
        <v>433</v>
      </c>
      <c r="B4498" s="269" t="e">
        <f>IF('Unit Types - Emission Rates'!#REF!=0,"",'Unit Types - Emission Rates'!#REF!)</f>
        <v>#REF!</v>
      </c>
      <c r="C4498" s="269" t="e">
        <f>IF('Unit Types - Emission Rates'!#REF!=0,"",'Unit Types - Emission Rates'!#REF!)</f>
        <v>#REF!</v>
      </c>
      <c r="D4498" s="269" t="e">
        <f>IF('Unit Types - Emission Rates'!#REF!=0,"",'Unit Types - Emission Rates'!#REF!)</f>
        <v>#REF!</v>
      </c>
      <c r="E4498" s="269" t="e">
        <f>IF('Unit Types - Emission Rates'!#REF!="","",'Unit Types - Emission Rates'!#REF!)</f>
        <v>#REF!</v>
      </c>
      <c r="F4498" s="269" t="e">
        <f>IF('Unit Types - Emission Rates'!#REF!="","",'Unit Types - Emission Rates'!#REF!)</f>
        <v>#REF!</v>
      </c>
      <c r="G4498" s="261"/>
      <c r="H4498" s="262"/>
      <c r="I4498" s="259"/>
    </row>
    <row r="4499" spans="1:9" x14ac:dyDescent="0.2">
      <c r="A4499" s="265" t="s">
        <v>433</v>
      </c>
      <c r="B4499" s="269" t="e">
        <f>IF('Unit Types - Emission Rates'!#REF!=0,"",'Unit Types - Emission Rates'!#REF!)</f>
        <v>#REF!</v>
      </c>
      <c r="C4499" s="269" t="e">
        <f>IF('Unit Types - Emission Rates'!#REF!=0,"",'Unit Types - Emission Rates'!#REF!)</f>
        <v>#REF!</v>
      </c>
      <c r="D4499" s="269" t="e">
        <f>IF('Unit Types - Emission Rates'!#REF!=0,"",'Unit Types - Emission Rates'!#REF!)</f>
        <v>#REF!</v>
      </c>
      <c r="E4499" s="269" t="e">
        <f>IF('Unit Types - Emission Rates'!#REF!="","",'Unit Types - Emission Rates'!#REF!)</f>
        <v>#REF!</v>
      </c>
      <c r="F4499" s="269" t="e">
        <f>IF('Unit Types - Emission Rates'!#REF!="","",'Unit Types - Emission Rates'!#REF!)</f>
        <v>#REF!</v>
      </c>
      <c r="G4499" s="261"/>
      <c r="H4499" s="262"/>
      <c r="I4499" s="259"/>
    </row>
    <row r="4500" spans="1:9" x14ac:dyDescent="0.2">
      <c r="A4500" s="265" t="s">
        <v>433</v>
      </c>
      <c r="B4500" s="269" t="e">
        <f>IF('Unit Types - Emission Rates'!#REF!=0,"",'Unit Types - Emission Rates'!#REF!)</f>
        <v>#REF!</v>
      </c>
      <c r="C4500" s="269" t="e">
        <f>IF('Unit Types - Emission Rates'!#REF!=0,"",'Unit Types - Emission Rates'!#REF!)</f>
        <v>#REF!</v>
      </c>
      <c r="D4500" s="269" t="e">
        <f>IF('Unit Types - Emission Rates'!#REF!=0,"",'Unit Types - Emission Rates'!#REF!)</f>
        <v>#REF!</v>
      </c>
      <c r="E4500" s="269" t="e">
        <f>IF('Unit Types - Emission Rates'!#REF!="","",'Unit Types - Emission Rates'!#REF!)</f>
        <v>#REF!</v>
      </c>
      <c r="F4500" s="269" t="e">
        <f>IF('Unit Types - Emission Rates'!#REF!="","",'Unit Types - Emission Rates'!#REF!)</f>
        <v>#REF!</v>
      </c>
      <c r="G4500" s="261"/>
      <c r="H4500" s="262"/>
      <c r="I4500" s="259"/>
    </row>
    <row r="4501" spans="1:9" x14ac:dyDescent="0.2">
      <c r="A4501" s="265" t="s">
        <v>433</v>
      </c>
      <c r="B4501" s="269" t="e">
        <f>IF('Unit Types - Emission Rates'!#REF!=0,"",'Unit Types - Emission Rates'!#REF!)</f>
        <v>#REF!</v>
      </c>
      <c r="C4501" s="269" t="e">
        <f>IF('Unit Types - Emission Rates'!#REF!=0,"",'Unit Types - Emission Rates'!#REF!)</f>
        <v>#REF!</v>
      </c>
      <c r="D4501" s="269" t="e">
        <f>IF('Unit Types - Emission Rates'!#REF!=0,"",'Unit Types - Emission Rates'!#REF!)</f>
        <v>#REF!</v>
      </c>
      <c r="E4501" s="269" t="e">
        <f>IF('Unit Types - Emission Rates'!#REF!="","",'Unit Types - Emission Rates'!#REF!)</f>
        <v>#REF!</v>
      </c>
      <c r="F4501" s="269" t="e">
        <f>IF('Unit Types - Emission Rates'!#REF!="","",'Unit Types - Emission Rates'!#REF!)</f>
        <v>#REF!</v>
      </c>
      <c r="G4501" s="261"/>
      <c r="H4501" s="262"/>
      <c r="I4501" s="259"/>
    </row>
    <row r="4502" spans="1:9" x14ac:dyDescent="0.2">
      <c r="A4502" s="265" t="s">
        <v>433</v>
      </c>
      <c r="B4502" s="269" t="e">
        <f>IF('Unit Types - Emission Rates'!#REF!=0,"",'Unit Types - Emission Rates'!#REF!)</f>
        <v>#REF!</v>
      </c>
      <c r="C4502" s="269" t="e">
        <f>IF('Unit Types - Emission Rates'!#REF!=0,"",'Unit Types - Emission Rates'!#REF!)</f>
        <v>#REF!</v>
      </c>
      <c r="D4502" s="269" t="e">
        <f>IF('Unit Types - Emission Rates'!#REF!=0,"",'Unit Types - Emission Rates'!#REF!)</f>
        <v>#REF!</v>
      </c>
      <c r="E4502" s="269" t="e">
        <f>IF('Unit Types - Emission Rates'!#REF!="","",'Unit Types - Emission Rates'!#REF!)</f>
        <v>#REF!</v>
      </c>
      <c r="F4502" s="269" t="e">
        <f>IF('Unit Types - Emission Rates'!#REF!="","",'Unit Types - Emission Rates'!#REF!)</f>
        <v>#REF!</v>
      </c>
      <c r="G4502" s="261"/>
      <c r="H4502" s="262"/>
      <c r="I4502" s="259"/>
    </row>
    <row r="4503" spans="1:9" x14ac:dyDescent="0.2">
      <c r="A4503" s="265" t="s">
        <v>433</v>
      </c>
      <c r="B4503" s="269" t="e">
        <f>IF('Unit Types - Emission Rates'!#REF!=0,"",'Unit Types - Emission Rates'!#REF!)</f>
        <v>#REF!</v>
      </c>
      <c r="C4503" s="269" t="e">
        <f>IF('Unit Types - Emission Rates'!#REF!=0,"",'Unit Types - Emission Rates'!#REF!)</f>
        <v>#REF!</v>
      </c>
      <c r="D4503" s="269" t="e">
        <f>IF('Unit Types - Emission Rates'!#REF!=0,"",'Unit Types - Emission Rates'!#REF!)</f>
        <v>#REF!</v>
      </c>
      <c r="E4503" s="269" t="e">
        <f>IF('Unit Types - Emission Rates'!#REF!="","",'Unit Types - Emission Rates'!#REF!)</f>
        <v>#REF!</v>
      </c>
      <c r="F4503" s="269" t="e">
        <f>IF('Unit Types - Emission Rates'!#REF!="","",'Unit Types - Emission Rates'!#REF!)</f>
        <v>#REF!</v>
      </c>
      <c r="G4503" s="261"/>
      <c r="H4503" s="262"/>
      <c r="I4503" s="259"/>
    </row>
    <row r="4504" spans="1:9" x14ac:dyDescent="0.2">
      <c r="A4504" s="265" t="s">
        <v>433</v>
      </c>
      <c r="B4504" s="269" t="e">
        <f>IF('Unit Types - Emission Rates'!#REF!=0,"",'Unit Types - Emission Rates'!#REF!)</f>
        <v>#REF!</v>
      </c>
      <c r="C4504" s="269" t="e">
        <f>IF('Unit Types - Emission Rates'!#REF!=0,"",'Unit Types - Emission Rates'!#REF!)</f>
        <v>#REF!</v>
      </c>
      <c r="D4504" s="269" t="e">
        <f>IF('Unit Types - Emission Rates'!#REF!=0,"",'Unit Types - Emission Rates'!#REF!)</f>
        <v>#REF!</v>
      </c>
      <c r="E4504" s="269" t="e">
        <f>IF('Unit Types - Emission Rates'!#REF!="","",'Unit Types - Emission Rates'!#REF!)</f>
        <v>#REF!</v>
      </c>
      <c r="F4504" s="269" t="e">
        <f>IF('Unit Types - Emission Rates'!#REF!="","",'Unit Types - Emission Rates'!#REF!)</f>
        <v>#REF!</v>
      </c>
      <c r="G4504" s="261"/>
      <c r="H4504" s="262"/>
      <c r="I4504" s="259"/>
    </row>
    <row r="4505" spans="1:9" x14ac:dyDescent="0.2">
      <c r="A4505" s="265" t="s">
        <v>433</v>
      </c>
      <c r="B4505" s="269" t="e">
        <f>IF('Unit Types - Emission Rates'!#REF!=0,"",'Unit Types - Emission Rates'!#REF!)</f>
        <v>#REF!</v>
      </c>
      <c r="C4505" s="269" t="e">
        <f>IF('Unit Types - Emission Rates'!#REF!=0,"",'Unit Types - Emission Rates'!#REF!)</f>
        <v>#REF!</v>
      </c>
      <c r="D4505" s="269" t="e">
        <f>IF('Unit Types - Emission Rates'!#REF!=0,"",'Unit Types - Emission Rates'!#REF!)</f>
        <v>#REF!</v>
      </c>
      <c r="E4505" s="269" t="e">
        <f>IF('Unit Types - Emission Rates'!#REF!="","",'Unit Types - Emission Rates'!#REF!)</f>
        <v>#REF!</v>
      </c>
      <c r="F4505" s="269" t="e">
        <f>IF('Unit Types - Emission Rates'!#REF!="","",'Unit Types - Emission Rates'!#REF!)</f>
        <v>#REF!</v>
      </c>
      <c r="G4505" s="261"/>
      <c r="H4505" s="262"/>
      <c r="I4505" s="259"/>
    </row>
    <row r="4506" spans="1:9" x14ac:dyDescent="0.2">
      <c r="A4506" s="265" t="s">
        <v>433</v>
      </c>
      <c r="B4506" s="269" t="e">
        <f>IF('Unit Types - Emission Rates'!#REF!=0,"",'Unit Types - Emission Rates'!#REF!)</f>
        <v>#REF!</v>
      </c>
      <c r="C4506" s="269" t="e">
        <f>IF('Unit Types - Emission Rates'!#REF!=0,"",'Unit Types - Emission Rates'!#REF!)</f>
        <v>#REF!</v>
      </c>
      <c r="D4506" s="269" t="e">
        <f>IF('Unit Types - Emission Rates'!#REF!=0,"",'Unit Types - Emission Rates'!#REF!)</f>
        <v>#REF!</v>
      </c>
      <c r="E4506" s="269" t="e">
        <f>IF('Unit Types - Emission Rates'!#REF!="","",'Unit Types - Emission Rates'!#REF!)</f>
        <v>#REF!</v>
      </c>
      <c r="F4506" s="269" t="e">
        <f>IF('Unit Types - Emission Rates'!#REF!="","",'Unit Types - Emission Rates'!#REF!)</f>
        <v>#REF!</v>
      </c>
      <c r="G4506" s="261"/>
      <c r="H4506" s="262"/>
      <c r="I4506" s="259"/>
    </row>
    <row r="4507" spans="1:9" x14ac:dyDescent="0.2">
      <c r="A4507" s="265" t="s">
        <v>433</v>
      </c>
      <c r="B4507" s="269" t="e">
        <f>IF('Unit Types - Emission Rates'!#REF!=0,"",'Unit Types - Emission Rates'!#REF!)</f>
        <v>#REF!</v>
      </c>
      <c r="C4507" s="269" t="e">
        <f>IF('Unit Types - Emission Rates'!#REF!=0,"",'Unit Types - Emission Rates'!#REF!)</f>
        <v>#REF!</v>
      </c>
      <c r="D4507" s="269" t="e">
        <f>IF('Unit Types - Emission Rates'!#REF!=0,"",'Unit Types - Emission Rates'!#REF!)</f>
        <v>#REF!</v>
      </c>
      <c r="E4507" s="269" t="e">
        <f>IF('Unit Types - Emission Rates'!#REF!="","",'Unit Types - Emission Rates'!#REF!)</f>
        <v>#REF!</v>
      </c>
      <c r="F4507" s="269" t="e">
        <f>IF('Unit Types - Emission Rates'!#REF!="","",'Unit Types - Emission Rates'!#REF!)</f>
        <v>#REF!</v>
      </c>
      <c r="G4507" s="261"/>
      <c r="H4507" s="262"/>
      <c r="I4507" s="259"/>
    </row>
    <row r="4508" spans="1:9" x14ac:dyDescent="0.2">
      <c r="A4508" s="265" t="s">
        <v>433</v>
      </c>
      <c r="B4508" s="269" t="e">
        <f>IF('Unit Types - Emission Rates'!#REF!=0,"",'Unit Types - Emission Rates'!#REF!)</f>
        <v>#REF!</v>
      </c>
      <c r="C4508" s="269" t="e">
        <f>IF('Unit Types - Emission Rates'!#REF!=0,"",'Unit Types - Emission Rates'!#REF!)</f>
        <v>#REF!</v>
      </c>
      <c r="D4508" s="269" t="e">
        <f>IF('Unit Types - Emission Rates'!#REF!=0,"",'Unit Types - Emission Rates'!#REF!)</f>
        <v>#REF!</v>
      </c>
      <c r="E4508" s="269" t="e">
        <f>IF('Unit Types - Emission Rates'!#REF!="","",'Unit Types - Emission Rates'!#REF!)</f>
        <v>#REF!</v>
      </c>
      <c r="F4508" s="269" t="e">
        <f>IF('Unit Types - Emission Rates'!#REF!="","",'Unit Types - Emission Rates'!#REF!)</f>
        <v>#REF!</v>
      </c>
      <c r="G4508" s="261"/>
      <c r="H4508" s="262"/>
      <c r="I4508" s="259"/>
    </row>
    <row r="4509" spans="1:9" x14ac:dyDescent="0.2">
      <c r="A4509" s="265" t="s">
        <v>433</v>
      </c>
      <c r="B4509" s="269" t="e">
        <f>IF('Unit Types - Emission Rates'!#REF!=0,"",'Unit Types - Emission Rates'!#REF!)</f>
        <v>#REF!</v>
      </c>
      <c r="C4509" s="269" t="e">
        <f>IF('Unit Types - Emission Rates'!#REF!=0,"",'Unit Types - Emission Rates'!#REF!)</f>
        <v>#REF!</v>
      </c>
      <c r="D4509" s="269" t="e">
        <f>IF('Unit Types - Emission Rates'!#REF!=0,"",'Unit Types - Emission Rates'!#REF!)</f>
        <v>#REF!</v>
      </c>
      <c r="E4509" s="269" t="e">
        <f>IF('Unit Types - Emission Rates'!#REF!="","",'Unit Types - Emission Rates'!#REF!)</f>
        <v>#REF!</v>
      </c>
      <c r="F4509" s="269" t="e">
        <f>IF('Unit Types - Emission Rates'!#REF!="","",'Unit Types - Emission Rates'!#REF!)</f>
        <v>#REF!</v>
      </c>
      <c r="G4509" s="261"/>
      <c r="H4509" s="262"/>
      <c r="I4509" s="259"/>
    </row>
    <row r="4510" spans="1:9" x14ac:dyDescent="0.2">
      <c r="A4510" s="265" t="s">
        <v>433</v>
      </c>
      <c r="B4510" s="269" t="e">
        <f>IF('Unit Types - Emission Rates'!#REF!=0,"",'Unit Types - Emission Rates'!#REF!)</f>
        <v>#REF!</v>
      </c>
      <c r="C4510" s="269" t="e">
        <f>IF('Unit Types - Emission Rates'!#REF!=0,"",'Unit Types - Emission Rates'!#REF!)</f>
        <v>#REF!</v>
      </c>
      <c r="D4510" s="269" t="e">
        <f>IF('Unit Types - Emission Rates'!#REF!=0,"",'Unit Types - Emission Rates'!#REF!)</f>
        <v>#REF!</v>
      </c>
      <c r="E4510" s="269" t="e">
        <f>IF('Unit Types - Emission Rates'!#REF!="","",'Unit Types - Emission Rates'!#REF!)</f>
        <v>#REF!</v>
      </c>
      <c r="F4510" s="269" t="e">
        <f>IF('Unit Types - Emission Rates'!#REF!="","",'Unit Types - Emission Rates'!#REF!)</f>
        <v>#REF!</v>
      </c>
      <c r="G4510" s="261"/>
      <c r="H4510" s="262"/>
      <c r="I4510" s="259"/>
    </row>
    <row r="4511" spans="1:9" x14ac:dyDescent="0.2">
      <c r="A4511" s="265" t="s">
        <v>433</v>
      </c>
      <c r="B4511" s="269" t="e">
        <f>IF('Unit Types - Emission Rates'!#REF!=0,"",'Unit Types - Emission Rates'!#REF!)</f>
        <v>#REF!</v>
      </c>
      <c r="C4511" s="269" t="e">
        <f>IF('Unit Types - Emission Rates'!#REF!=0,"",'Unit Types - Emission Rates'!#REF!)</f>
        <v>#REF!</v>
      </c>
      <c r="D4511" s="269" t="e">
        <f>IF('Unit Types - Emission Rates'!#REF!=0,"",'Unit Types - Emission Rates'!#REF!)</f>
        <v>#REF!</v>
      </c>
      <c r="E4511" s="269" t="e">
        <f>IF('Unit Types - Emission Rates'!#REF!="","",'Unit Types - Emission Rates'!#REF!)</f>
        <v>#REF!</v>
      </c>
      <c r="F4511" s="269" t="e">
        <f>IF('Unit Types - Emission Rates'!#REF!="","",'Unit Types - Emission Rates'!#REF!)</f>
        <v>#REF!</v>
      </c>
      <c r="G4511" s="261"/>
      <c r="H4511" s="262"/>
      <c r="I4511" s="259"/>
    </row>
    <row r="4512" spans="1:9" x14ac:dyDescent="0.2">
      <c r="A4512" s="265" t="s">
        <v>433</v>
      </c>
      <c r="B4512" s="269" t="e">
        <f>IF('Unit Types - Emission Rates'!#REF!=0,"",'Unit Types - Emission Rates'!#REF!)</f>
        <v>#REF!</v>
      </c>
      <c r="C4512" s="269" t="e">
        <f>IF('Unit Types - Emission Rates'!#REF!=0,"",'Unit Types - Emission Rates'!#REF!)</f>
        <v>#REF!</v>
      </c>
      <c r="D4512" s="269" t="e">
        <f>IF('Unit Types - Emission Rates'!#REF!=0,"",'Unit Types - Emission Rates'!#REF!)</f>
        <v>#REF!</v>
      </c>
      <c r="E4512" s="269" t="e">
        <f>IF('Unit Types - Emission Rates'!#REF!="","",'Unit Types - Emission Rates'!#REF!)</f>
        <v>#REF!</v>
      </c>
      <c r="F4512" s="269" t="e">
        <f>IF('Unit Types - Emission Rates'!#REF!="","",'Unit Types - Emission Rates'!#REF!)</f>
        <v>#REF!</v>
      </c>
      <c r="G4512" s="261"/>
      <c r="H4512" s="262"/>
      <c r="I4512" s="259"/>
    </row>
    <row r="4513" spans="1:9" x14ac:dyDescent="0.2">
      <c r="A4513" s="265" t="s">
        <v>433</v>
      </c>
      <c r="B4513" s="269" t="e">
        <f>IF('Unit Types - Emission Rates'!#REF!=0,"",'Unit Types - Emission Rates'!#REF!)</f>
        <v>#REF!</v>
      </c>
      <c r="C4513" s="269" t="e">
        <f>IF('Unit Types - Emission Rates'!#REF!=0,"",'Unit Types - Emission Rates'!#REF!)</f>
        <v>#REF!</v>
      </c>
      <c r="D4513" s="269" t="e">
        <f>IF('Unit Types - Emission Rates'!#REF!=0,"",'Unit Types - Emission Rates'!#REF!)</f>
        <v>#REF!</v>
      </c>
      <c r="E4513" s="269" t="e">
        <f>IF('Unit Types - Emission Rates'!#REF!="","",'Unit Types - Emission Rates'!#REF!)</f>
        <v>#REF!</v>
      </c>
      <c r="F4513" s="269" t="e">
        <f>IF('Unit Types - Emission Rates'!#REF!="","",'Unit Types - Emission Rates'!#REF!)</f>
        <v>#REF!</v>
      </c>
      <c r="G4513" s="261"/>
      <c r="H4513" s="262"/>
      <c r="I4513" s="259"/>
    </row>
    <row r="4514" spans="1:9" x14ac:dyDescent="0.2">
      <c r="A4514" s="265" t="s">
        <v>433</v>
      </c>
      <c r="B4514" s="269" t="e">
        <f>IF('Unit Types - Emission Rates'!#REF!=0,"",'Unit Types - Emission Rates'!#REF!)</f>
        <v>#REF!</v>
      </c>
      <c r="C4514" s="269" t="e">
        <f>IF('Unit Types - Emission Rates'!#REF!=0,"",'Unit Types - Emission Rates'!#REF!)</f>
        <v>#REF!</v>
      </c>
      <c r="D4514" s="269" t="e">
        <f>IF('Unit Types - Emission Rates'!#REF!=0,"",'Unit Types - Emission Rates'!#REF!)</f>
        <v>#REF!</v>
      </c>
      <c r="E4514" s="269" t="e">
        <f>IF('Unit Types - Emission Rates'!#REF!="","",'Unit Types - Emission Rates'!#REF!)</f>
        <v>#REF!</v>
      </c>
      <c r="F4514" s="269" t="e">
        <f>IF('Unit Types - Emission Rates'!#REF!="","",'Unit Types - Emission Rates'!#REF!)</f>
        <v>#REF!</v>
      </c>
      <c r="G4514" s="261"/>
      <c r="H4514" s="262"/>
      <c r="I4514" s="259"/>
    </row>
    <row r="4515" spans="1:9" x14ac:dyDescent="0.2">
      <c r="A4515" s="265" t="s">
        <v>433</v>
      </c>
      <c r="B4515" s="269" t="e">
        <f>IF('Unit Types - Emission Rates'!#REF!=0,"",'Unit Types - Emission Rates'!#REF!)</f>
        <v>#REF!</v>
      </c>
      <c r="C4515" s="269" t="e">
        <f>IF('Unit Types - Emission Rates'!#REF!=0,"",'Unit Types - Emission Rates'!#REF!)</f>
        <v>#REF!</v>
      </c>
      <c r="D4515" s="269" t="e">
        <f>IF('Unit Types - Emission Rates'!#REF!=0,"",'Unit Types - Emission Rates'!#REF!)</f>
        <v>#REF!</v>
      </c>
      <c r="E4515" s="269" t="e">
        <f>IF('Unit Types - Emission Rates'!#REF!="","",'Unit Types - Emission Rates'!#REF!)</f>
        <v>#REF!</v>
      </c>
      <c r="F4515" s="269" t="e">
        <f>IF('Unit Types - Emission Rates'!#REF!="","",'Unit Types - Emission Rates'!#REF!)</f>
        <v>#REF!</v>
      </c>
      <c r="G4515" s="261"/>
      <c r="H4515" s="262"/>
      <c r="I4515" s="259"/>
    </row>
    <row r="4516" spans="1:9" x14ac:dyDescent="0.2">
      <c r="A4516" s="265" t="s">
        <v>433</v>
      </c>
      <c r="B4516" s="269" t="e">
        <f>IF('Unit Types - Emission Rates'!#REF!=0,"",'Unit Types - Emission Rates'!#REF!)</f>
        <v>#REF!</v>
      </c>
      <c r="C4516" s="269" t="e">
        <f>IF('Unit Types - Emission Rates'!#REF!=0,"",'Unit Types - Emission Rates'!#REF!)</f>
        <v>#REF!</v>
      </c>
      <c r="D4516" s="269" t="e">
        <f>IF('Unit Types - Emission Rates'!#REF!=0,"",'Unit Types - Emission Rates'!#REF!)</f>
        <v>#REF!</v>
      </c>
      <c r="E4516" s="269" t="e">
        <f>IF('Unit Types - Emission Rates'!#REF!="","",'Unit Types - Emission Rates'!#REF!)</f>
        <v>#REF!</v>
      </c>
      <c r="F4516" s="269" t="e">
        <f>IF('Unit Types - Emission Rates'!#REF!="","",'Unit Types - Emission Rates'!#REF!)</f>
        <v>#REF!</v>
      </c>
      <c r="G4516" s="261"/>
      <c r="H4516" s="262"/>
      <c r="I4516" s="259"/>
    </row>
    <row r="4517" spans="1:9" x14ac:dyDescent="0.2">
      <c r="A4517" s="265" t="s">
        <v>433</v>
      </c>
      <c r="B4517" s="269" t="e">
        <f>IF('Unit Types - Emission Rates'!#REF!=0,"",'Unit Types - Emission Rates'!#REF!)</f>
        <v>#REF!</v>
      </c>
      <c r="C4517" s="269" t="e">
        <f>IF('Unit Types - Emission Rates'!#REF!=0,"",'Unit Types - Emission Rates'!#REF!)</f>
        <v>#REF!</v>
      </c>
      <c r="D4517" s="269" t="e">
        <f>IF('Unit Types - Emission Rates'!#REF!=0,"",'Unit Types - Emission Rates'!#REF!)</f>
        <v>#REF!</v>
      </c>
      <c r="E4517" s="269" t="e">
        <f>IF('Unit Types - Emission Rates'!#REF!="","",'Unit Types - Emission Rates'!#REF!)</f>
        <v>#REF!</v>
      </c>
      <c r="F4517" s="269" t="e">
        <f>IF('Unit Types - Emission Rates'!#REF!="","",'Unit Types - Emission Rates'!#REF!)</f>
        <v>#REF!</v>
      </c>
      <c r="G4517" s="261"/>
      <c r="H4517" s="262"/>
      <c r="I4517" s="259"/>
    </row>
    <row r="4518" spans="1:9" x14ac:dyDescent="0.2">
      <c r="A4518" s="265" t="s">
        <v>433</v>
      </c>
      <c r="B4518" s="269" t="e">
        <f>IF('Unit Types - Emission Rates'!#REF!=0,"",'Unit Types - Emission Rates'!#REF!)</f>
        <v>#REF!</v>
      </c>
      <c r="C4518" s="269" t="e">
        <f>IF('Unit Types - Emission Rates'!#REF!=0,"",'Unit Types - Emission Rates'!#REF!)</f>
        <v>#REF!</v>
      </c>
      <c r="D4518" s="269" t="e">
        <f>IF('Unit Types - Emission Rates'!#REF!=0,"",'Unit Types - Emission Rates'!#REF!)</f>
        <v>#REF!</v>
      </c>
      <c r="E4518" s="269" t="e">
        <f>IF('Unit Types - Emission Rates'!#REF!="","",'Unit Types - Emission Rates'!#REF!)</f>
        <v>#REF!</v>
      </c>
      <c r="F4518" s="269" t="e">
        <f>IF('Unit Types - Emission Rates'!#REF!="","",'Unit Types - Emission Rates'!#REF!)</f>
        <v>#REF!</v>
      </c>
      <c r="G4518" s="261"/>
      <c r="H4518" s="262"/>
      <c r="I4518" s="259"/>
    </row>
    <row r="4519" spans="1:9" x14ac:dyDescent="0.2">
      <c r="A4519" s="265" t="s">
        <v>433</v>
      </c>
      <c r="B4519" s="269" t="e">
        <f>IF('Unit Types - Emission Rates'!#REF!=0,"",'Unit Types - Emission Rates'!#REF!)</f>
        <v>#REF!</v>
      </c>
      <c r="C4519" s="269" t="e">
        <f>IF('Unit Types - Emission Rates'!#REF!=0,"",'Unit Types - Emission Rates'!#REF!)</f>
        <v>#REF!</v>
      </c>
      <c r="D4519" s="269" t="e">
        <f>IF('Unit Types - Emission Rates'!#REF!=0,"",'Unit Types - Emission Rates'!#REF!)</f>
        <v>#REF!</v>
      </c>
      <c r="E4519" s="269" t="e">
        <f>IF('Unit Types - Emission Rates'!#REF!="","",'Unit Types - Emission Rates'!#REF!)</f>
        <v>#REF!</v>
      </c>
      <c r="F4519" s="269" t="e">
        <f>IF('Unit Types - Emission Rates'!#REF!="","",'Unit Types - Emission Rates'!#REF!)</f>
        <v>#REF!</v>
      </c>
      <c r="G4519" s="261"/>
      <c r="H4519" s="262"/>
      <c r="I4519" s="259"/>
    </row>
    <row r="4520" spans="1:9" x14ac:dyDescent="0.2">
      <c r="A4520" s="265" t="s">
        <v>433</v>
      </c>
      <c r="B4520" s="269" t="e">
        <f>IF('Unit Types - Emission Rates'!#REF!=0,"",'Unit Types - Emission Rates'!#REF!)</f>
        <v>#REF!</v>
      </c>
      <c r="C4520" s="269" t="e">
        <f>IF('Unit Types - Emission Rates'!#REF!=0,"",'Unit Types - Emission Rates'!#REF!)</f>
        <v>#REF!</v>
      </c>
      <c r="D4520" s="269" t="e">
        <f>IF('Unit Types - Emission Rates'!#REF!=0,"",'Unit Types - Emission Rates'!#REF!)</f>
        <v>#REF!</v>
      </c>
      <c r="E4520" s="269" t="e">
        <f>IF('Unit Types - Emission Rates'!#REF!="","",'Unit Types - Emission Rates'!#REF!)</f>
        <v>#REF!</v>
      </c>
      <c r="F4520" s="269" t="e">
        <f>IF('Unit Types - Emission Rates'!#REF!="","",'Unit Types - Emission Rates'!#REF!)</f>
        <v>#REF!</v>
      </c>
      <c r="G4520" s="261"/>
      <c r="H4520" s="262"/>
      <c r="I4520" s="259"/>
    </row>
    <row r="4521" spans="1:9" x14ac:dyDescent="0.2">
      <c r="A4521" s="265" t="s">
        <v>433</v>
      </c>
      <c r="B4521" s="269" t="e">
        <f>IF('Unit Types - Emission Rates'!#REF!=0,"",'Unit Types - Emission Rates'!#REF!)</f>
        <v>#REF!</v>
      </c>
      <c r="C4521" s="269" t="e">
        <f>IF('Unit Types - Emission Rates'!#REF!=0,"",'Unit Types - Emission Rates'!#REF!)</f>
        <v>#REF!</v>
      </c>
      <c r="D4521" s="269" t="e">
        <f>IF('Unit Types - Emission Rates'!#REF!=0,"",'Unit Types - Emission Rates'!#REF!)</f>
        <v>#REF!</v>
      </c>
      <c r="E4521" s="269" t="e">
        <f>IF('Unit Types - Emission Rates'!#REF!="","",'Unit Types - Emission Rates'!#REF!)</f>
        <v>#REF!</v>
      </c>
      <c r="F4521" s="269" t="e">
        <f>IF('Unit Types - Emission Rates'!#REF!="","",'Unit Types - Emission Rates'!#REF!)</f>
        <v>#REF!</v>
      </c>
      <c r="G4521" s="261"/>
      <c r="H4521" s="262"/>
      <c r="I4521" s="259"/>
    </row>
    <row r="4522" spans="1:9" x14ac:dyDescent="0.2">
      <c r="A4522" s="265" t="s">
        <v>433</v>
      </c>
      <c r="B4522" s="269" t="e">
        <f>IF('Unit Types - Emission Rates'!#REF!=0,"",'Unit Types - Emission Rates'!#REF!)</f>
        <v>#REF!</v>
      </c>
      <c r="C4522" s="269" t="e">
        <f>IF('Unit Types - Emission Rates'!#REF!=0,"",'Unit Types - Emission Rates'!#REF!)</f>
        <v>#REF!</v>
      </c>
      <c r="D4522" s="269" t="e">
        <f>IF('Unit Types - Emission Rates'!#REF!=0,"",'Unit Types - Emission Rates'!#REF!)</f>
        <v>#REF!</v>
      </c>
      <c r="E4522" s="269" t="e">
        <f>IF('Unit Types - Emission Rates'!#REF!="","",'Unit Types - Emission Rates'!#REF!)</f>
        <v>#REF!</v>
      </c>
      <c r="F4522" s="269" t="e">
        <f>IF('Unit Types - Emission Rates'!#REF!="","",'Unit Types - Emission Rates'!#REF!)</f>
        <v>#REF!</v>
      </c>
      <c r="G4522" s="261"/>
      <c r="H4522" s="262"/>
      <c r="I4522" s="259"/>
    </row>
    <row r="4523" spans="1:9" x14ac:dyDescent="0.2">
      <c r="A4523" s="265" t="s">
        <v>433</v>
      </c>
      <c r="B4523" s="269" t="e">
        <f>IF('Unit Types - Emission Rates'!#REF!=0,"",'Unit Types - Emission Rates'!#REF!)</f>
        <v>#REF!</v>
      </c>
      <c r="C4523" s="269" t="e">
        <f>IF('Unit Types - Emission Rates'!#REF!=0,"",'Unit Types - Emission Rates'!#REF!)</f>
        <v>#REF!</v>
      </c>
      <c r="D4523" s="269" t="e">
        <f>IF('Unit Types - Emission Rates'!#REF!=0,"",'Unit Types - Emission Rates'!#REF!)</f>
        <v>#REF!</v>
      </c>
      <c r="E4523" s="269" t="e">
        <f>IF('Unit Types - Emission Rates'!#REF!="","",'Unit Types - Emission Rates'!#REF!)</f>
        <v>#REF!</v>
      </c>
      <c r="F4523" s="269" t="e">
        <f>IF('Unit Types - Emission Rates'!#REF!="","",'Unit Types - Emission Rates'!#REF!)</f>
        <v>#REF!</v>
      </c>
      <c r="G4523" s="261"/>
      <c r="H4523" s="262"/>
      <c r="I4523" s="259"/>
    </row>
    <row r="4524" spans="1:9" x14ac:dyDescent="0.2">
      <c r="A4524" s="265" t="s">
        <v>433</v>
      </c>
      <c r="B4524" s="269" t="e">
        <f>IF('Unit Types - Emission Rates'!#REF!=0,"",'Unit Types - Emission Rates'!#REF!)</f>
        <v>#REF!</v>
      </c>
      <c r="C4524" s="269" t="e">
        <f>IF('Unit Types - Emission Rates'!#REF!=0,"",'Unit Types - Emission Rates'!#REF!)</f>
        <v>#REF!</v>
      </c>
      <c r="D4524" s="269" t="e">
        <f>IF('Unit Types - Emission Rates'!#REF!=0,"",'Unit Types - Emission Rates'!#REF!)</f>
        <v>#REF!</v>
      </c>
      <c r="E4524" s="269" t="e">
        <f>IF('Unit Types - Emission Rates'!#REF!="","",'Unit Types - Emission Rates'!#REF!)</f>
        <v>#REF!</v>
      </c>
      <c r="F4524" s="269" t="e">
        <f>IF('Unit Types - Emission Rates'!#REF!="","",'Unit Types - Emission Rates'!#REF!)</f>
        <v>#REF!</v>
      </c>
      <c r="G4524" s="261"/>
      <c r="H4524" s="262"/>
      <c r="I4524" s="259"/>
    </row>
    <row r="4525" spans="1:9" x14ac:dyDescent="0.2">
      <c r="A4525" s="265" t="s">
        <v>433</v>
      </c>
      <c r="B4525" s="269" t="e">
        <f>IF('Unit Types - Emission Rates'!#REF!=0,"",'Unit Types - Emission Rates'!#REF!)</f>
        <v>#REF!</v>
      </c>
      <c r="C4525" s="269" t="e">
        <f>IF('Unit Types - Emission Rates'!#REF!=0,"",'Unit Types - Emission Rates'!#REF!)</f>
        <v>#REF!</v>
      </c>
      <c r="D4525" s="269" t="e">
        <f>IF('Unit Types - Emission Rates'!#REF!=0,"",'Unit Types - Emission Rates'!#REF!)</f>
        <v>#REF!</v>
      </c>
      <c r="E4525" s="269" t="e">
        <f>IF('Unit Types - Emission Rates'!#REF!="","",'Unit Types - Emission Rates'!#REF!)</f>
        <v>#REF!</v>
      </c>
      <c r="F4525" s="269" t="e">
        <f>IF('Unit Types - Emission Rates'!#REF!="","",'Unit Types - Emission Rates'!#REF!)</f>
        <v>#REF!</v>
      </c>
      <c r="G4525" s="261"/>
      <c r="H4525" s="262"/>
      <c r="I4525" s="259"/>
    </row>
    <row r="4526" spans="1:9" x14ac:dyDescent="0.2">
      <c r="A4526" s="265" t="s">
        <v>433</v>
      </c>
      <c r="B4526" s="269" t="e">
        <f>IF('Unit Types - Emission Rates'!#REF!=0,"",'Unit Types - Emission Rates'!#REF!)</f>
        <v>#REF!</v>
      </c>
      <c r="C4526" s="269" t="e">
        <f>IF('Unit Types - Emission Rates'!#REF!=0,"",'Unit Types - Emission Rates'!#REF!)</f>
        <v>#REF!</v>
      </c>
      <c r="D4526" s="269" t="e">
        <f>IF('Unit Types - Emission Rates'!#REF!=0,"",'Unit Types - Emission Rates'!#REF!)</f>
        <v>#REF!</v>
      </c>
      <c r="E4526" s="269" t="e">
        <f>IF('Unit Types - Emission Rates'!#REF!="","",'Unit Types - Emission Rates'!#REF!)</f>
        <v>#REF!</v>
      </c>
      <c r="F4526" s="269" t="e">
        <f>IF('Unit Types - Emission Rates'!#REF!="","",'Unit Types - Emission Rates'!#REF!)</f>
        <v>#REF!</v>
      </c>
      <c r="G4526" s="261"/>
      <c r="H4526" s="262"/>
      <c r="I4526" s="259"/>
    </row>
    <row r="4527" spans="1:9" x14ac:dyDescent="0.2">
      <c r="A4527" s="265" t="s">
        <v>433</v>
      </c>
      <c r="B4527" s="269" t="e">
        <f>IF('Unit Types - Emission Rates'!#REF!=0,"",'Unit Types - Emission Rates'!#REF!)</f>
        <v>#REF!</v>
      </c>
      <c r="C4527" s="269" t="e">
        <f>IF('Unit Types - Emission Rates'!#REF!=0,"",'Unit Types - Emission Rates'!#REF!)</f>
        <v>#REF!</v>
      </c>
      <c r="D4527" s="269" t="e">
        <f>IF('Unit Types - Emission Rates'!#REF!=0,"",'Unit Types - Emission Rates'!#REF!)</f>
        <v>#REF!</v>
      </c>
      <c r="E4527" s="269" t="e">
        <f>IF('Unit Types - Emission Rates'!#REF!="","",'Unit Types - Emission Rates'!#REF!)</f>
        <v>#REF!</v>
      </c>
      <c r="F4527" s="269" t="e">
        <f>IF('Unit Types - Emission Rates'!#REF!="","",'Unit Types - Emission Rates'!#REF!)</f>
        <v>#REF!</v>
      </c>
      <c r="G4527" s="261"/>
      <c r="H4527" s="262"/>
      <c r="I4527" s="259"/>
    </row>
    <row r="4528" spans="1:9" x14ac:dyDescent="0.2">
      <c r="A4528" s="265" t="s">
        <v>433</v>
      </c>
      <c r="B4528" s="269" t="e">
        <f>IF('Unit Types - Emission Rates'!#REF!=0,"",'Unit Types - Emission Rates'!#REF!)</f>
        <v>#REF!</v>
      </c>
      <c r="C4528" s="269" t="e">
        <f>IF('Unit Types - Emission Rates'!#REF!=0,"",'Unit Types - Emission Rates'!#REF!)</f>
        <v>#REF!</v>
      </c>
      <c r="D4528" s="269" t="e">
        <f>IF('Unit Types - Emission Rates'!#REF!=0,"",'Unit Types - Emission Rates'!#REF!)</f>
        <v>#REF!</v>
      </c>
      <c r="E4528" s="269" t="e">
        <f>IF('Unit Types - Emission Rates'!#REF!="","",'Unit Types - Emission Rates'!#REF!)</f>
        <v>#REF!</v>
      </c>
      <c r="F4528" s="269" t="e">
        <f>IF('Unit Types - Emission Rates'!#REF!="","",'Unit Types - Emission Rates'!#REF!)</f>
        <v>#REF!</v>
      </c>
      <c r="G4528" s="261"/>
      <c r="H4528" s="262"/>
      <c r="I4528" s="259"/>
    </row>
    <row r="4529" spans="1:9" x14ac:dyDescent="0.2">
      <c r="A4529" s="265" t="s">
        <v>433</v>
      </c>
      <c r="B4529" s="269" t="e">
        <f>IF('Unit Types - Emission Rates'!#REF!=0,"",'Unit Types - Emission Rates'!#REF!)</f>
        <v>#REF!</v>
      </c>
      <c r="C4529" s="269" t="e">
        <f>IF('Unit Types - Emission Rates'!#REF!=0,"",'Unit Types - Emission Rates'!#REF!)</f>
        <v>#REF!</v>
      </c>
      <c r="D4529" s="269" t="e">
        <f>IF('Unit Types - Emission Rates'!#REF!=0,"",'Unit Types - Emission Rates'!#REF!)</f>
        <v>#REF!</v>
      </c>
      <c r="E4529" s="269" t="e">
        <f>IF('Unit Types - Emission Rates'!#REF!="","",'Unit Types - Emission Rates'!#REF!)</f>
        <v>#REF!</v>
      </c>
      <c r="F4529" s="269" t="e">
        <f>IF('Unit Types - Emission Rates'!#REF!="","",'Unit Types - Emission Rates'!#REF!)</f>
        <v>#REF!</v>
      </c>
      <c r="G4529" s="261"/>
      <c r="H4529" s="262"/>
      <c r="I4529" s="259"/>
    </row>
    <row r="4530" spans="1:9" x14ac:dyDescent="0.2">
      <c r="A4530" s="265" t="s">
        <v>433</v>
      </c>
      <c r="B4530" s="269" t="e">
        <f>IF('Unit Types - Emission Rates'!#REF!=0,"",'Unit Types - Emission Rates'!#REF!)</f>
        <v>#REF!</v>
      </c>
      <c r="C4530" s="269" t="e">
        <f>IF('Unit Types - Emission Rates'!#REF!=0,"",'Unit Types - Emission Rates'!#REF!)</f>
        <v>#REF!</v>
      </c>
      <c r="D4530" s="269" t="e">
        <f>IF('Unit Types - Emission Rates'!#REF!=0,"",'Unit Types - Emission Rates'!#REF!)</f>
        <v>#REF!</v>
      </c>
      <c r="E4530" s="269" t="e">
        <f>IF('Unit Types - Emission Rates'!#REF!="","",'Unit Types - Emission Rates'!#REF!)</f>
        <v>#REF!</v>
      </c>
      <c r="F4530" s="269" t="e">
        <f>IF('Unit Types - Emission Rates'!#REF!="","",'Unit Types - Emission Rates'!#REF!)</f>
        <v>#REF!</v>
      </c>
      <c r="G4530" s="261"/>
      <c r="H4530" s="262"/>
      <c r="I4530" s="259"/>
    </row>
    <row r="4531" spans="1:9" x14ac:dyDescent="0.2">
      <c r="A4531" s="265" t="s">
        <v>433</v>
      </c>
      <c r="B4531" s="269" t="e">
        <f>IF('Unit Types - Emission Rates'!#REF!=0,"",'Unit Types - Emission Rates'!#REF!)</f>
        <v>#REF!</v>
      </c>
      <c r="C4531" s="269" t="e">
        <f>IF('Unit Types - Emission Rates'!#REF!=0,"",'Unit Types - Emission Rates'!#REF!)</f>
        <v>#REF!</v>
      </c>
      <c r="D4531" s="269" t="e">
        <f>IF('Unit Types - Emission Rates'!#REF!=0,"",'Unit Types - Emission Rates'!#REF!)</f>
        <v>#REF!</v>
      </c>
      <c r="E4531" s="269" t="e">
        <f>IF('Unit Types - Emission Rates'!#REF!="","",'Unit Types - Emission Rates'!#REF!)</f>
        <v>#REF!</v>
      </c>
      <c r="F4531" s="269" t="e">
        <f>IF('Unit Types - Emission Rates'!#REF!="","",'Unit Types - Emission Rates'!#REF!)</f>
        <v>#REF!</v>
      </c>
      <c r="G4531" s="261"/>
      <c r="H4531" s="262"/>
      <c r="I4531" s="259"/>
    </row>
    <row r="4532" spans="1:9" x14ac:dyDescent="0.2">
      <c r="A4532" s="265" t="s">
        <v>433</v>
      </c>
      <c r="B4532" s="269" t="e">
        <f>IF('Unit Types - Emission Rates'!#REF!=0,"",'Unit Types - Emission Rates'!#REF!)</f>
        <v>#REF!</v>
      </c>
      <c r="C4532" s="269" t="e">
        <f>IF('Unit Types - Emission Rates'!#REF!=0,"",'Unit Types - Emission Rates'!#REF!)</f>
        <v>#REF!</v>
      </c>
      <c r="D4532" s="269" t="e">
        <f>IF('Unit Types - Emission Rates'!#REF!=0,"",'Unit Types - Emission Rates'!#REF!)</f>
        <v>#REF!</v>
      </c>
      <c r="E4532" s="269" t="e">
        <f>IF('Unit Types - Emission Rates'!#REF!="","",'Unit Types - Emission Rates'!#REF!)</f>
        <v>#REF!</v>
      </c>
      <c r="F4532" s="269" t="e">
        <f>IF('Unit Types - Emission Rates'!#REF!="","",'Unit Types - Emission Rates'!#REF!)</f>
        <v>#REF!</v>
      </c>
      <c r="G4532" s="261"/>
      <c r="H4532" s="262"/>
      <c r="I4532" s="259"/>
    </row>
    <row r="4533" spans="1:9" x14ac:dyDescent="0.2">
      <c r="A4533" s="265" t="s">
        <v>433</v>
      </c>
      <c r="B4533" s="269" t="e">
        <f>IF('Unit Types - Emission Rates'!#REF!=0,"",'Unit Types - Emission Rates'!#REF!)</f>
        <v>#REF!</v>
      </c>
      <c r="C4533" s="269" t="e">
        <f>IF('Unit Types - Emission Rates'!#REF!=0,"",'Unit Types - Emission Rates'!#REF!)</f>
        <v>#REF!</v>
      </c>
      <c r="D4533" s="269" t="e">
        <f>IF('Unit Types - Emission Rates'!#REF!=0,"",'Unit Types - Emission Rates'!#REF!)</f>
        <v>#REF!</v>
      </c>
      <c r="E4533" s="269" t="e">
        <f>IF('Unit Types - Emission Rates'!#REF!="","",'Unit Types - Emission Rates'!#REF!)</f>
        <v>#REF!</v>
      </c>
      <c r="F4533" s="269" t="e">
        <f>IF('Unit Types - Emission Rates'!#REF!="","",'Unit Types - Emission Rates'!#REF!)</f>
        <v>#REF!</v>
      </c>
      <c r="G4533" s="261"/>
      <c r="H4533" s="262"/>
      <c r="I4533" s="259"/>
    </row>
    <row r="4534" spans="1:9" x14ac:dyDescent="0.2">
      <c r="A4534" s="265" t="s">
        <v>433</v>
      </c>
      <c r="B4534" s="269" t="e">
        <f>IF('Unit Types - Emission Rates'!#REF!=0,"",'Unit Types - Emission Rates'!#REF!)</f>
        <v>#REF!</v>
      </c>
      <c r="C4534" s="269" t="e">
        <f>IF('Unit Types - Emission Rates'!#REF!=0,"",'Unit Types - Emission Rates'!#REF!)</f>
        <v>#REF!</v>
      </c>
      <c r="D4534" s="269" t="e">
        <f>IF('Unit Types - Emission Rates'!#REF!=0,"",'Unit Types - Emission Rates'!#REF!)</f>
        <v>#REF!</v>
      </c>
      <c r="E4534" s="269" t="e">
        <f>IF('Unit Types - Emission Rates'!#REF!="","",'Unit Types - Emission Rates'!#REF!)</f>
        <v>#REF!</v>
      </c>
      <c r="F4534" s="269" t="e">
        <f>IF('Unit Types - Emission Rates'!#REF!="","",'Unit Types - Emission Rates'!#REF!)</f>
        <v>#REF!</v>
      </c>
      <c r="G4534" s="261"/>
      <c r="H4534" s="262"/>
      <c r="I4534" s="259"/>
    </row>
    <row r="4535" spans="1:9" x14ac:dyDescent="0.2">
      <c r="A4535" s="265" t="s">
        <v>433</v>
      </c>
      <c r="B4535" s="269" t="e">
        <f>IF('Unit Types - Emission Rates'!#REF!=0,"",'Unit Types - Emission Rates'!#REF!)</f>
        <v>#REF!</v>
      </c>
      <c r="C4535" s="269" t="e">
        <f>IF('Unit Types - Emission Rates'!#REF!=0,"",'Unit Types - Emission Rates'!#REF!)</f>
        <v>#REF!</v>
      </c>
      <c r="D4535" s="269" t="e">
        <f>IF('Unit Types - Emission Rates'!#REF!=0,"",'Unit Types - Emission Rates'!#REF!)</f>
        <v>#REF!</v>
      </c>
      <c r="E4535" s="269" t="e">
        <f>IF('Unit Types - Emission Rates'!#REF!="","",'Unit Types - Emission Rates'!#REF!)</f>
        <v>#REF!</v>
      </c>
      <c r="F4535" s="269" t="e">
        <f>IF('Unit Types - Emission Rates'!#REF!="","",'Unit Types - Emission Rates'!#REF!)</f>
        <v>#REF!</v>
      </c>
      <c r="G4535" s="261"/>
      <c r="H4535" s="262"/>
      <c r="I4535" s="259"/>
    </row>
    <row r="4536" spans="1:9" x14ac:dyDescent="0.2">
      <c r="A4536" s="265" t="s">
        <v>433</v>
      </c>
      <c r="B4536" s="269" t="e">
        <f>IF('Unit Types - Emission Rates'!#REF!=0,"",'Unit Types - Emission Rates'!#REF!)</f>
        <v>#REF!</v>
      </c>
      <c r="C4536" s="269" t="e">
        <f>IF('Unit Types - Emission Rates'!#REF!=0,"",'Unit Types - Emission Rates'!#REF!)</f>
        <v>#REF!</v>
      </c>
      <c r="D4536" s="269" t="e">
        <f>IF('Unit Types - Emission Rates'!#REF!=0,"",'Unit Types - Emission Rates'!#REF!)</f>
        <v>#REF!</v>
      </c>
      <c r="E4536" s="269" t="e">
        <f>IF('Unit Types - Emission Rates'!#REF!="","",'Unit Types - Emission Rates'!#REF!)</f>
        <v>#REF!</v>
      </c>
      <c r="F4536" s="269" t="e">
        <f>IF('Unit Types - Emission Rates'!#REF!="","",'Unit Types - Emission Rates'!#REF!)</f>
        <v>#REF!</v>
      </c>
      <c r="G4536" s="261"/>
      <c r="H4536" s="262"/>
      <c r="I4536" s="259"/>
    </row>
    <row r="4537" spans="1:9" x14ac:dyDescent="0.2">
      <c r="A4537" s="265" t="s">
        <v>433</v>
      </c>
      <c r="B4537" s="269" t="e">
        <f>IF('Unit Types - Emission Rates'!#REF!=0,"",'Unit Types - Emission Rates'!#REF!)</f>
        <v>#REF!</v>
      </c>
      <c r="C4537" s="269" t="e">
        <f>IF('Unit Types - Emission Rates'!#REF!=0,"",'Unit Types - Emission Rates'!#REF!)</f>
        <v>#REF!</v>
      </c>
      <c r="D4537" s="269" t="e">
        <f>IF('Unit Types - Emission Rates'!#REF!=0,"",'Unit Types - Emission Rates'!#REF!)</f>
        <v>#REF!</v>
      </c>
      <c r="E4537" s="269" t="e">
        <f>IF('Unit Types - Emission Rates'!#REF!="","",'Unit Types - Emission Rates'!#REF!)</f>
        <v>#REF!</v>
      </c>
      <c r="F4537" s="269" t="e">
        <f>IF('Unit Types - Emission Rates'!#REF!="","",'Unit Types - Emission Rates'!#REF!)</f>
        <v>#REF!</v>
      </c>
      <c r="G4537" s="261"/>
      <c r="H4537" s="262"/>
      <c r="I4537" s="259"/>
    </row>
    <row r="4538" spans="1:9" x14ac:dyDescent="0.2">
      <c r="A4538" s="265" t="s">
        <v>433</v>
      </c>
      <c r="B4538" s="269" t="e">
        <f>IF('Unit Types - Emission Rates'!#REF!=0,"",'Unit Types - Emission Rates'!#REF!)</f>
        <v>#REF!</v>
      </c>
      <c r="C4538" s="269" t="e">
        <f>IF('Unit Types - Emission Rates'!#REF!=0,"",'Unit Types - Emission Rates'!#REF!)</f>
        <v>#REF!</v>
      </c>
      <c r="D4538" s="269" t="e">
        <f>IF('Unit Types - Emission Rates'!#REF!=0,"",'Unit Types - Emission Rates'!#REF!)</f>
        <v>#REF!</v>
      </c>
      <c r="E4538" s="269" t="e">
        <f>IF('Unit Types - Emission Rates'!#REF!="","",'Unit Types - Emission Rates'!#REF!)</f>
        <v>#REF!</v>
      </c>
      <c r="F4538" s="269" t="e">
        <f>IF('Unit Types - Emission Rates'!#REF!="","",'Unit Types - Emission Rates'!#REF!)</f>
        <v>#REF!</v>
      </c>
      <c r="G4538" s="261"/>
      <c r="H4538" s="262"/>
      <c r="I4538" s="259"/>
    </row>
    <row r="4539" spans="1:9" x14ac:dyDescent="0.2">
      <c r="A4539" s="265" t="s">
        <v>433</v>
      </c>
      <c r="B4539" s="269" t="e">
        <f>IF('Unit Types - Emission Rates'!#REF!=0,"",'Unit Types - Emission Rates'!#REF!)</f>
        <v>#REF!</v>
      </c>
      <c r="C4539" s="269" t="e">
        <f>IF('Unit Types - Emission Rates'!#REF!=0,"",'Unit Types - Emission Rates'!#REF!)</f>
        <v>#REF!</v>
      </c>
      <c r="D4539" s="269" t="e">
        <f>IF('Unit Types - Emission Rates'!#REF!=0,"",'Unit Types - Emission Rates'!#REF!)</f>
        <v>#REF!</v>
      </c>
      <c r="E4539" s="269" t="e">
        <f>IF('Unit Types - Emission Rates'!#REF!="","",'Unit Types - Emission Rates'!#REF!)</f>
        <v>#REF!</v>
      </c>
      <c r="F4539" s="269" t="e">
        <f>IF('Unit Types - Emission Rates'!#REF!="","",'Unit Types - Emission Rates'!#REF!)</f>
        <v>#REF!</v>
      </c>
      <c r="G4539" s="261"/>
      <c r="H4539" s="262"/>
      <c r="I4539" s="259"/>
    </row>
    <row r="4540" spans="1:9" x14ac:dyDescent="0.2">
      <c r="A4540" s="265" t="s">
        <v>433</v>
      </c>
      <c r="B4540" s="269" t="e">
        <f>IF('Unit Types - Emission Rates'!#REF!=0,"",'Unit Types - Emission Rates'!#REF!)</f>
        <v>#REF!</v>
      </c>
      <c r="C4540" s="269" t="e">
        <f>IF('Unit Types - Emission Rates'!#REF!=0,"",'Unit Types - Emission Rates'!#REF!)</f>
        <v>#REF!</v>
      </c>
      <c r="D4540" s="269" t="e">
        <f>IF('Unit Types - Emission Rates'!#REF!=0,"",'Unit Types - Emission Rates'!#REF!)</f>
        <v>#REF!</v>
      </c>
      <c r="E4540" s="269" t="e">
        <f>IF('Unit Types - Emission Rates'!#REF!="","",'Unit Types - Emission Rates'!#REF!)</f>
        <v>#REF!</v>
      </c>
      <c r="F4540" s="269" t="e">
        <f>IF('Unit Types - Emission Rates'!#REF!="","",'Unit Types - Emission Rates'!#REF!)</f>
        <v>#REF!</v>
      </c>
      <c r="G4540" s="261"/>
      <c r="H4540" s="262"/>
      <c r="I4540" s="259"/>
    </row>
    <row r="4541" spans="1:9" x14ac:dyDescent="0.2">
      <c r="A4541" s="265" t="s">
        <v>433</v>
      </c>
      <c r="B4541" s="269" t="e">
        <f>IF('Unit Types - Emission Rates'!#REF!=0,"",'Unit Types - Emission Rates'!#REF!)</f>
        <v>#REF!</v>
      </c>
      <c r="C4541" s="269" t="e">
        <f>IF('Unit Types - Emission Rates'!#REF!=0,"",'Unit Types - Emission Rates'!#REF!)</f>
        <v>#REF!</v>
      </c>
      <c r="D4541" s="269" t="e">
        <f>IF('Unit Types - Emission Rates'!#REF!=0,"",'Unit Types - Emission Rates'!#REF!)</f>
        <v>#REF!</v>
      </c>
      <c r="E4541" s="269" t="e">
        <f>IF('Unit Types - Emission Rates'!#REF!="","",'Unit Types - Emission Rates'!#REF!)</f>
        <v>#REF!</v>
      </c>
      <c r="F4541" s="269" t="e">
        <f>IF('Unit Types - Emission Rates'!#REF!="","",'Unit Types - Emission Rates'!#REF!)</f>
        <v>#REF!</v>
      </c>
      <c r="G4541" s="261"/>
      <c r="H4541" s="262"/>
      <c r="I4541" s="259"/>
    </row>
    <row r="4542" spans="1:9" x14ac:dyDescent="0.2">
      <c r="A4542" s="265" t="s">
        <v>433</v>
      </c>
      <c r="B4542" s="269" t="e">
        <f>IF('Unit Types - Emission Rates'!#REF!=0,"",'Unit Types - Emission Rates'!#REF!)</f>
        <v>#REF!</v>
      </c>
      <c r="C4542" s="269" t="e">
        <f>IF('Unit Types - Emission Rates'!#REF!=0,"",'Unit Types - Emission Rates'!#REF!)</f>
        <v>#REF!</v>
      </c>
      <c r="D4542" s="269" t="e">
        <f>IF('Unit Types - Emission Rates'!#REF!=0,"",'Unit Types - Emission Rates'!#REF!)</f>
        <v>#REF!</v>
      </c>
      <c r="E4542" s="269" t="e">
        <f>IF('Unit Types - Emission Rates'!#REF!="","",'Unit Types - Emission Rates'!#REF!)</f>
        <v>#REF!</v>
      </c>
      <c r="F4542" s="269" t="e">
        <f>IF('Unit Types - Emission Rates'!#REF!="","",'Unit Types - Emission Rates'!#REF!)</f>
        <v>#REF!</v>
      </c>
      <c r="G4542" s="261"/>
      <c r="H4542" s="262"/>
      <c r="I4542" s="259"/>
    </row>
    <row r="4543" spans="1:9" x14ac:dyDescent="0.2">
      <c r="A4543" s="265" t="s">
        <v>433</v>
      </c>
      <c r="B4543" s="269" t="e">
        <f>IF('Unit Types - Emission Rates'!#REF!=0,"",'Unit Types - Emission Rates'!#REF!)</f>
        <v>#REF!</v>
      </c>
      <c r="C4543" s="269" t="e">
        <f>IF('Unit Types - Emission Rates'!#REF!=0,"",'Unit Types - Emission Rates'!#REF!)</f>
        <v>#REF!</v>
      </c>
      <c r="D4543" s="269" t="e">
        <f>IF('Unit Types - Emission Rates'!#REF!=0,"",'Unit Types - Emission Rates'!#REF!)</f>
        <v>#REF!</v>
      </c>
      <c r="E4543" s="269" t="e">
        <f>IF('Unit Types - Emission Rates'!#REF!="","",'Unit Types - Emission Rates'!#REF!)</f>
        <v>#REF!</v>
      </c>
      <c r="F4543" s="269" t="e">
        <f>IF('Unit Types - Emission Rates'!#REF!="","",'Unit Types - Emission Rates'!#REF!)</f>
        <v>#REF!</v>
      </c>
      <c r="G4543" s="261"/>
      <c r="H4543" s="262"/>
      <c r="I4543" s="259"/>
    </row>
    <row r="4544" spans="1:9" x14ac:dyDescent="0.2">
      <c r="A4544" s="265" t="s">
        <v>433</v>
      </c>
      <c r="B4544" s="269" t="e">
        <f>IF('Unit Types - Emission Rates'!#REF!=0,"",'Unit Types - Emission Rates'!#REF!)</f>
        <v>#REF!</v>
      </c>
      <c r="C4544" s="269" t="e">
        <f>IF('Unit Types - Emission Rates'!#REF!=0,"",'Unit Types - Emission Rates'!#REF!)</f>
        <v>#REF!</v>
      </c>
      <c r="D4544" s="269" t="e">
        <f>IF('Unit Types - Emission Rates'!#REF!=0,"",'Unit Types - Emission Rates'!#REF!)</f>
        <v>#REF!</v>
      </c>
      <c r="E4544" s="269" t="e">
        <f>IF('Unit Types - Emission Rates'!#REF!="","",'Unit Types - Emission Rates'!#REF!)</f>
        <v>#REF!</v>
      </c>
      <c r="F4544" s="269" t="e">
        <f>IF('Unit Types - Emission Rates'!#REF!="","",'Unit Types - Emission Rates'!#REF!)</f>
        <v>#REF!</v>
      </c>
      <c r="G4544" s="261"/>
      <c r="H4544" s="262"/>
      <c r="I4544" s="259"/>
    </row>
    <row r="4545" spans="1:9" x14ac:dyDescent="0.2">
      <c r="A4545" s="265" t="s">
        <v>433</v>
      </c>
      <c r="B4545" s="269" t="e">
        <f>IF('Unit Types - Emission Rates'!#REF!=0,"",'Unit Types - Emission Rates'!#REF!)</f>
        <v>#REF!</v>
      </c>
      <c r="C4545" s="269" t="e">
        <f>IF('Unit Types - Emission Rates'!#REF!=0,"",'Unit Types - Emission Rates'!#REF!)</f>
        <v>#REF!</v>
      </c>
      <c r="D4545" s="269" t="e">
        <f>IF('Unit Types - Emission Rates'!#REF!=0,"",'Unit Types - Emission Rates'!#REF!)</f>
        <v>#REF!</v>
      </c>
      <c r="E4545" s="269" t="e">
        <f>IF('Unit Types - Emission Rates'!#REF!="","",'Unit Types - Emission Rates'!#REF!)</f>
        <v>#REF!</v>
      </c>
      <c r="F4545" s="269" t="e">
        <f>IF('Unit Types - Emission Rates'!#REF!="","",'Unit Types - Emission Rates'!#REF!)</f>
        <v>#REF!</v>
      </c>
      <c r="G4545" s="261"/>
      <c r="H4545" s="262"/>
      <c r="I4545" s="259"/>
    </row>
    <row r="4546" spans="1:9" x14ac:dyDescent="0.2">
      <c r="A4546" s="265" t="s">
        <v>433</v>
      </c>
      <c r="B4546" s="269" t="e">
        <f>IF('Unit Types - Emission Rates'!#REF!=0,"",'Unit Types - Emission Rates'!#REF!)</f>
        <v>#REF!</v>
      </c>
      <c r="C4546" s="269" t="e">
        <f>IF('Unit Types - Emission Rates'!#REF!=0,"",'Unit Types - Emission Rates'!#REF!)</f>
        <v>#REF!</v>
      </c>
      <c r="D4546" s="269" t="e">
        <f>IF('Unit Types - Emission Rates'!#REF!=0,"",'Unit Types - Emission Rates'!#REF!)</f>
        <v>#REF!</v>
      </c>
      <c r="E4546" s="269" t="e">
        <f>IF('Unit Types - Emission Rates'!#REF!="","",'Unit Types - Emission Rates'!#REF!)</f>
        <v>#REF!</v>
      </c>
      <c r="F4546" s="269" t="e">
        <f>IF('Unit Types - Emission Rates'!#REF!="","",'Unit Types - Emission Rates'!#REF!)</f>
        <v>#REF!</v>
      </c>
      <c r="G4546" s="261"/>
      <c r="H4546" s="262"/>
      <c r="I4546" s="259"/>
    </row>
    <row r="4547" spans="1:9" x14ac:dyDescent="0.2">
      <c r="A4547" s="265" t="s">
        <v>433</v>
      </c>
      <c r="B4547" s="269" t="e">
        <f>IF('Unit Types - Emission Rates'!#REF!=0,"",'Unit Types - Emission Rates'!#REF!)</f>
        <v>#REF!</v>
      </c>
      <c r="C4547" s="269" t="e">
        <f>IF('Unit Types - Emission Rates'!#REF!=0,"",'Unit Types - Emission Rates'!#REF!)</f>
        <v>#REF!</v>
      </c>
      <c r="D4547" s="269" t="e">
        <f>IF('Unit Types - Emission Rates'!#REF!=0,"",'Unit Types - Emission Rates'!#REF!)</f>
        <v>#REF!</v>
      </c>
      <c r="E4547" s="269" t="e">
        <f>IF('Unit Types - Emission Rates'!#REF!="","",'Unit Types - Emission Rates'!#REF!)</f>
        <v>#REF!</v>
      </c>
      <c r="F4547" s="269" t="e">
        <f>IF('Unit Types - Emission Rates'!#REF!="","",'Unit Types - Emission Rates'!#REF!)</f>
        <v>#REF!</v>
      </c>
      <c r="G4547" s="261"/>
      <c r="H4547" s="262"/>
      <c r="I4547" s="259"/>
    </row>
    <row r="4548" spans="1:9" x14ac:dyDescent="0.2">
      <c r="A4548" s="265" t="s">
        <v>433</v>
      </c>
      <c r="B4548" s="269" t="e">
        <f>IF('Unit Types - Emission Rates'!#REF!=0,"",'Unit Types - Emission Rates'!#REF!)</f>
        <v>#REF!</v>
      </c>
      <c r="C4548" s="269" t="e">
        <f>IF('Unit Types - Emission Rates'!#REF!=0,"",'Unit Types - Emission Rates'!#REF!)</f>
        <v>#REF!</v>
      </c>
      <c r="D4548" s="269" t="e">
        <f>IF('Unit Types - Emission Rates'!#REF!=0,"",'Unit Types - Emission Rates'!#REF!)</f>
        <v>#REF!</v>
      </c>
      <c r="E4548" s="269" t="e">
        <f>IF('Unit Types - Emission Rates'!#REF!="","",'Unit Types - Emission Rates'!#REF!)</f>
        <v>#REF!</v>
      </c>
      <c r="F4548" s="269" t="e">
        <f>IF('Unit Types - Emission Rates'!#REF!="","",'Unit Types - Emission Rates'!#REF!)</f>
        <v>#REF!</v>
      </c>
      <c r="G4548" s="261"/>
      <c r="H4548" s="262"/>
      <c r="I4548" s="259"/>
    </row>
    <row r="4549" spans="1:9" x14ac:dyDescent="0.2">
      <c r="A4549" s="265" t="s">
        <v>433</v>
      </c>
      <c r="B4549" s="269" t="e">
        <f>IF('Unit Types - Emission Rates'!#REF!=0,"",'Unit Types - Emission Rates'!#REF!)</f>
        <v>#REF!</v>
      </c>
      <c r="C4549" s="269" t="e">
        <f>IF('Unit Types - Emission Rates'!#REF!=0,"",'Unit Types - Emission Rates'!#REF!)</f>
        <v>#REF!</v>
      </c>
      <c r="D4549" s="269" t="e">
        <f>IF('Unit Types - Emission Rates'!#REF!=0,"",'Unit Types - Emission Rates'!#REF!)</f>
        <v>#REF!</v>
      </c>
      <c r="E4549" s="269" t="e">
        <f>IF('Unit Types - Emission Rates'!#REF!="","",'Unit Types - Emission Rates'!#REF!)</f>
        <v>#REF!</v>
      </c>
      <c r="F4549" s="269" t="e">
        <f>IF('Unit Types - Emission Rates'!#REF!="","",'Unit Types - Emission Rates'!#REF!)</f>
        <v>#REF!</v>
      </c>
      <c r="G4549" s="261"/>
      <c r="H4549" s="262"/>
      <c r="I4549" s="259"/>
    </row>
    <row r="4550" spans="1:9" x14ac:dyDescent="0.2">
      <c r="A4550" s="265" t="s">
        <v>433</v>
      </c>
      <c r="B4550" s="269" t="e">
        <f>IF('Unit Types - Emission Rates'!#REF!=0,"",'Unit Types - Emission Rates'!#REF!)</f>
        <v>#REF!</v>
      </c>
      <c r="C4550" s="269" t="e">
        <f>IF('Unit Types - Emission Rates'!#REF!=0,"",'Unit Types - Emission Rates'!#REF!)</f>
        <v>#REF!</v>
      </c>
      <c r="D4550" s="269" t="e">
        <f>IF('Unit Types - Emission Rates'!#REF!=0,"",'Unit Types - Emission Rates'!#REF!)</f>
        <v>#REF!</v>
      </c>
      <c r="E4550" s="269" t="e">
        <f>IF('Unit Types - Emission Rates'!#REF!="","",'Unit Types - Emission Rates'!#REF!)</f>
        <v>#REF!</v>
      </c>
      <c r="F4550" s="269" t="e">
        <f>IF('Unit Types - Emission Rates'!#REF!="","",'Unit Types - Emission Rates'!#REF!)</f>
        <v>#REF!</v>
      </c>
      <c r="G4550" s="261"/>
      <c r="H4550" s="262"/>
      <c r="I4550" s="259"/>
    </row>
    <row r="4551" spans="1:9" x14ac:dyDescent="0.2">
      <c r="A4551" s="265" t="s">
        <v>433</v>
      </c>
      <c r="B4551" s="269" t="e">
        <f>IF('Unit Types - Emission Rates'!#REF!=0,"",'Unit Types - Emission Rates'!#REF!)</f>
        <v>#REF!</v>
      </c>
      <c r="C4551" s="269" t="e">
        <f>IF('Unit Types - Emission Rates'!#REF!=0,"",'Unit Types - Emission Rates'!#REF!)</f>
        <v>#REF!</v>
      </c>
      <c r="D4551" s="269" t="e">
        <f>IF('Unit Types - Emission Rates'!#REF!=0,"",'Unit Types - Emission Rates'!#REF!)</f>
        <v>#REF!</v>
      </c>
      <c r="E4551" s="269" t="e">
        <f>IF('Unit Types - Emission Rates'!#REF!="","",'Unit Types - Emission Rates'!#REF!)</f>
        <v>#REF!</v>
      </c>
      <c r="F4551" s="269" t="e">
        <f>IF('Unit Types - Emission Rates'!#REF!="","",'Unit Types - Emission Rates'!#REF!)</f>
        <v>#REF!</v>
      </c>
      <c r="G4551" s="261"/>
      <c r="H4551" s="262"/>
      <c r="I4551" s="259"/>
    </row>
    <row r="4552" spans="1:9" x14ac:dyDescent="0.2">
      <c r="A4552" s="265" t="s">
        <v>433</v>
      </c>
      <c r="B4552" s="269" t="e">
        <f>IF('Unit Types - Emission Rates'!#REF!=0,"",'Unit Types - Emission Rates'!#REF!)</f>
        <v>#REF!</v>
      </c>
      <c r="C4552" s="269" t="e">
        <f>IF('Unit Types - Emission Rates'!#REF!=0,"",'Unit Types - Emission Rates'!#REF!)</f>
        <v>#REF!</v>
      </c>
      <c r="D4552" s="269" t="e">
        <f>IF('Unit Types - Emission Rates'!#REF!=0,"",'Unit Types - Emission Rates'!#REF!)</f>
        <v>#REF!</v>
      </c>
      <c r="E4552" s="269" t="e">
        <f>IF('Unit Types - Emission Rates'!#REF!="","",'Unit Types - Emission Rates'!#REF!)</f>
        <v>#REF!</v>
      </c>
      <c r="F4552" s="269" t="e">
        <f>IF('Unit Types - Emission Rates'!#REF!="","",'Unit Types - Emission Rates'!#REF!)</f>
        <v>#REF!</v>
      </c>
      <c r="G4552" s="261"/>
      <c r="H4552" s="262"/>
      <c r="I4552" s="259"/>
    </row>
    <row r="4553" spans="1:9" x14ac:dyDescent="0.2">
      <c r="A4553" s="265" t="s">
        <v>433</v>
      </c>
      <c r="B4553" s="269" t="e">
        <f>IF('Unit Types - Emission Rates'!#REF!=0,"",'Unit Types - Emission Rates'!#REF!)</f>
        <v>#REF!</v>
      </c>
      <c r="C4553" s="269" t="e">
        <f>IF('Unit Types - Emission Rates'!#REF!=0,"",'Unit Types - Emission Rates'!#REF!)</f>
        <v>#REF!</v>
      </c>
      <c r="D4553" s="269" t="e">
        <f>IF('Unit Types - Emission Rates'!#REF!=0,"",'Unit Types - Emission Rates'!#REF!)</f>
        <v>#REF!</v>
      </c>
      <c r="E4553" s="269" t="e">
        <f>IF('Unit Types - Emission Rates'!#REF!="","",'Unit Types - Emission Rates'!#REF!)</f>
        <v>#REF!</v>
      </c>
      <c r="F4553" s="269" t="e">
        <f>IF('Unit Types - Emission Rates'!#REF!="","",'Unit Types - Emission Rates'!#REF!)</f>
        <v>#REF!</v>
      </c>
      <c r="G4553" s="261"/>
      <c r="H4553" s="262"/>
      <c r="I4553" s="259"/>
    </row>
    <row r="4554" spans="1:9" x14ac:dyDescent="0.2">
      <c r="A4554" s="265" t="s">
        <v>433</v>
      </c>
      <c r="B4554" s="269" t="e">
        <f>IF('Unit Types - Emission Rates'!#REF!=0,"",'Unit Types - Emission Rates'!#REF!)</f>
        <v>#REF!</v>
      </c>
      <c r="C4554" s="269" t="e">
        <f>IF('Unit Types - Emission Rates'!#REF!=0,"",'Unit Types - Emission Rates'!#REF!)</f>
        <v>#REF!</v>
      </c>
      <c r="D4554" s="269" t="e">
        <f>IF('Unit Types - Emission Rates'!#REF!=0,"",'Unit Types - Emission Rates'!#REF!)</f>
        <v>#REF!</v>
      </c>
      <c r="E4554" s="269" t="e">
        <f>IF('Unit Types - Emission Rates'!#REF!="","",'Unit Types - Emission Rates'!#REF!)</f>
        <v>#REF!</v>
      </c>
      <c r="F4554" s="269" t="e">
        <f>IF('Unit Types - Emission Rates'!#REF!="","",'Unit Types - Emission Rates'!#REF!)</f>
        <v>#REF!</v>
      </c>
      <c r="G4554" s="261"/>
      <c r="H4554" s="262"/>
      <c r="I4554" s="259"/>
    </row>
    <row r="4555" spans="1:9" x14ac:dyDescent="0.2">
      <c r="A4555" s="265" t="s">
        <v>433</v>
      </c>
      <c r="B4555" s="269" t="e">
        <f>IF('Unit Types - Emission Rates'!#REF!=0,"",'Unit Types - Emission Rates'!#REF!)</f>
        <v>#REF!</v>
      </c>
      <c r="C4555" s="269" t="e">
        <f>IF('Unit Types - Emission Rates'!#REF!=0,"",'Unit Types - Emission Rates'!#REF!)</f>
        <v>#REF!</v>
      </c>
      <c r="D4555" s="269" t="e">
        <f>IF('Unit Types - Emission Rates'!#REF!=0,"",'Unit Types - Emission Rates'!#REF!)</f>
        <v>#REF!</v>
      </c>
      <c r="E4555" s="269" t="e">
        <f>IF('Unit Types - Emission Rates'!#REF!="","",'Unit Types - Emission Rates'!#REF!)</f>
        <v>#REF!</v>
      </c>
      <c r="F4555" s="269" t="e">
        <f>IF('Unit Types - Emission Rates'!#REF!="","",'Unit Types - Emission Rates'!#REF!)</f>
        <v>#REF!</v>
      </c>
      <c r="G4555" s="261"/>
      <c r="H4555" s="262"/>
      <c r="I4555" s="259"/>
    </row>
    <row r="4556" spans="1:9" x14ac:dyDescent="0.2">
      <c r="A4556" s="265" t="s">
        <v>433</v>
      </c>
      <c r="B4556" s="269" t="e">
        <f>IF('Unit Types - Emission Rates'!#REF!=0,"",'Unit Types - Emission Rates'!#REF!)</f>
        <v>#REF!</v>
      </c>
      <c r="C4556" s="269" t="e">
        <f>IF('Unit Types - Emission Rates'!#REF!=0,"",'Unit Types - Emission Rates'!#REF!)</f>
        <v>#REF!</v>
      </c>
      <c r="D4556" s="269" t="e">
        <f>IF('Unit Types - Emission Rates'!#REF!=0,"",'Unit Types - Emission Rates'!#REF!)</f>
        <v>#REF!</v>
      </c>
      <c r="E4556" s="269" t="e">
        <f>IF('Unit Types - Emission Rates'!#REF!="","",'Unit Types - Emission Rates'!#REF!)</f>
        <v>#REF!</v>
      </c>
      <c r="F4556" s="269" t="e">
        <f>IF('Unit Types - Emission Rates'!#REF!="","",'Unit Types - Emission Rates'!#REF!)</f>
        <v>#REF!</v>
      </c>
      <c r="G4556" s="261"/>
      <c r="H4556" s="262"/>
      <c r="I4556" s="259"/>
    </row>
    <row r="4557" spans="1:9" x14ac:dyDescent="0.2">
      <c r="A4557" s="265" t="s">
        <v>433</v>
      </c>
      <c r="B4557" s="269" t="e">
        <f>IF('Unit Types - Emission Rates'!#REF!=0,"",'Unit Types - Emission Rates'!#REF!)</f>
        <v>#REF!</v>
      </c>
      <c r="C4557" s="269" t="e">
        <f>IF('Unit Types - Emission Rates'!#REF!=0,"",'Unit Types - Emission Rates'!#REF!)</f>
        <v>#REF!</v>
      </c>
      <c r="D4557" s="269" t="e">
        <f>IF('Unit Types - Emission Rates'!#REF!=0,"",'Unit Types - Emission Rates'!#REF!)</f>
        <v>#REF!</v>
      </c>
      <c r="E4557" s="269" t="e">
        <f>IF('Unit Types - Emission Rates'!#REF!="","",'Unit Types - Emission Rates'!#REF!)</f>
        <v>#REF!</v>
      </c>
      <c r="F4557" s="269" t="e">
        <f>IF('Unit Types - Emission Rates'!#REF!="","",'Unit Types - Emission Rates'!#REF!)</f>
        <v>#REF!</v>
      </c>
      <c r="G4557" s="261"/>
      <c r="H4557" s="262"/>
      <c r="I4557" s="259"/>
    </row>
    <row r="4558" spans="1:9" x14ac:dyDescent="0.2">
      <c r="A4558" s="265" t="s">
        <v>433</v>
      </c>
      <c r="B4558" s="269" t="e">
        <f>IF('Unit Types - Emission Rates'!#REF!=0,"",'Unit Types - Emission Rates'!#REF!)</f>
        <v>#REF!</v>
      </c>
      <c r="C4558" s="269" t="e">
        <f>IF('Unit Types - Emission Rates'!#REF!=0,"",'Unit Types - Emission Rates'!#REF!)</f>
        <v>#REF!</v>
      </c>
      <c r="D4558" s="269" t="e">
        <f>IF('Unit Types - Emission Rates'!#REF!=0,"",'Unit Types - Emission Rates'!#REF!)</f>
        <v>#REF!</v>
      </c>
      <c r="E4558" s="269" t="e">
        <f>IF('Unit Types - Emission Rates'!#REF!="","",'Unit Types - Emission Rates'!#REF!)</f>
        <v>#REF!</v>
      </c>
      <c r="F4558" s="269" t="e">
        <f>IF('Unit Types - Emission Rates'!#REF!="","",'Unit Types - Emission Rates'!#REF!)</f>
        <v>#REF!</v>
      </c>
      <c r="G4558" s="261"/>
      <c r="H4558" s="262"/>
      <c r="I4558" s="259"/>
    </row>
    <row r="4559" spans="1:9" x14ac:dyDescent="0.2">
      <c r="A4559" s="265" t="s">
        <v>433</v>
      </c>
      <c r="B4559" s="269" t="e">
        <f>IF('Unit Types - Emission Rates'!#REF!=0,"",'Unit Types - Emission Rates'!#REF!)</f>
        <v>#REF!</v>
      </c>
      <c r="C4559" s="269" t="e">
        <f>IF('Unit Types - Emission Rates'!#REF!=0,"",'Unit Types - Emission Rates'!#REF!)</f>
        <v>#REF!</v>
      </c>
      <c r="D4559" s="269" t="e">
        <f>IF('Unit Types - Emission Rates'!#REF!=0,"",'Unit Types - Emission Rates'!#REF!)</f>
        <v>#REF!</v>
      </c>
      <c r="E4559" s="269" t="e">
        <f>IF('Unit Types - Emission Rates'!#REF!="","",'Unit Types - Emission Rates'!#REF!)</f>
        <v>#REF!</v>
      </c>
      <c r="F4559" s="269" t="e">
        <f>IF('Unit Types - Emission Rates'!#REF!="","",'Unit Types - Emission Rates'!#REF!)</f>
        <v>#REF!</v>
      </c>
      <c r="G4559" s="261"/>
      <c r="H4559" s="262"/>
      <c r="I4559" s="259"/>
    </row>
    <row r="4560" spans="1:9" x14ac:dyDescent="0.2">
      <c r="A4560" s="265" t="s">
        <v>433</v>
      </c>
      <c r="B4560" s="269" t="e">
        <f>IF('Unit Types - Emission Rates'!#REF!=0,"",'Unit Types - Emission Rates'!#REF!)</f>
        <v>#REF!</v>
      </c>
      <c r="C4560" s="269" t="e">
        <f>IF('Unit Types - Emission Rates'!#REF!=0,"",'Unit Types - Emission Rates'!#REF!)</f>
        <v>#REF!</v>
      </c>
      <c r="D4560" s="269" t="e">
        <f>IF('Unit Types - Emission Rates'!#REF!=0,"",'Unit Types - Emission Rates'!#REF!)</f>
        <v>#REF!</v>
      </c>
      <c r="E4560" s="269" t="e">
        <f>IF('Unit Types - Emission Rates'!#REF!="","",'Unit Types - Emission Rates'!#REF!)</f>
        <v>#REF!</v>
      </c>
      <c r="F4560" s="269" t="e">
        <f>IF('Unit Types - Emission Rates'!#REF!="","",'Unit Types - Emission Rates'!#REF!)</f>
        <v>#REF!</v>
      </c>
      <c r="G4560" s="261"/>
      <c r="H4560" s="262"/>
      <c r="I4560" s="259"/>
    </row>
    <row r="4561" spans="1:9" x14ac:dyDescent="0.2">
      <c r="A4561" s="265" t="s">
        <v>433</v>
      </c>
      <c r="B4561" s="269" t="e">
        <f>IF('Unit Types - Emission Rates'!#REF!=0,"",'Unit Types - Emission Rates'!#REF!)</f>
        <v>#REF!</v>
      </c>
      <c r="C4561" s="269" t="e">
        <f>IF('Unit Types - Emission Rates'!#REF!=0,"",'Unit Types - Emission Rates'!#REF!)</f>
        <v>#REF!</v>
      </c>
      <c r="D4561" s="269" t="e">
        <f>IF('Unit Types - Emission Rates'!#REF!=0,"",'Unit Types - Emission Rates'!#REF!)</f>
        <v>#REF!</v>
      </c>
      <c r="E4561" s="269" t="e">
        <f>IF('Unit Types - Emission Rates'!#REF!="","",'Unit Types - Emission Rates'!#REF!)</f>
        <v>#REF!</v>
      </c>
      <c r="F4561" s="269" t="e">
        <f>IF('Unit Types - Emission Rates'!#REF!="","",'Unit Types - Emission Rates'!#REF!)</f>
        <v>#REF!</v>
      </c>
      <c r="G4561" s="261"/>
      <c r="H4561" s="262"/>
      <c r="I4561" s="259"/>
    </row>
    <row r="4562" spans="1:9" x14ac:dyDescent="0.2">
      <c r="A4562" s="265" t="s">
        <v>433</v>
      </c>
      <c r="B4562" s="269" t="e">
        <f>IF('Unit Types - Emission Rates'!#REF!=0,"",'Unit Types - Emission Rates'!#REF!)</f>
        <v>#REF!</v>
      </c>
      <c r="C4562" s="269" t="e">
        <f>IF('Unit Types - Emission Rates'!#REF!=0,"",'Unit Types - Emission Rates'!#REF!)</f>
        <v>#REF!</v>
      </c>
      <c r="D4562" s="269" t="e">
        <f>IF('Unit Types - Emission Rates'!#REF!=0,"",'Unit Types - Emission Rates'!#REF!)</f>
        <v>#REF!</v>
      </c>
      <c r="E4562" s="269" t="e">
        <f>IF('Unit Types - Emission Rates'!#REF!="","",'Unit Types - Emission Rates'!#REF!)</f>
        <v>#REF!</v>
      </c>
      <c r="F4562" s="269" t="e">
        <f>IF('Unit Types - Emission Rates'!#REF!="","",'Unit Types - Emission Rates'!#REF!)</f>
        <v>#REF!</v>
      </c>
      <c r="G4562" s="261"/>
      <c r="H4562" s="262"/>
      <c r="I4562" s="259"/>
    </row>
    <row r="4563" spans="1:9" x14ac:dyDescent="0.2">
      <c r="A4563" s="265" t="s">
        <v>433</v>
      </c>
      <c r="B4563" s="269" t="e">
        <f>IF('Unit Types - Emission Rates'!#REF!=0,"",'Unit Types - Emission Rates'!#REF!)</f>
        <v>#REF!</v>
      </c>
      <c r="C4563" s="269" t="e">
        <f>IF('Unit Types - Emission Rates'!#REF!=0,"",'Unit Types - Emission Rates'!#REF!)</f>
        <v>#REF!</v>
      </c>
      <c r="D4563" s="269" t="e">
        <f>IF('Unit Types - Emission Rates'!#REF!=0,"",'Unit Types - Emission Rates'!#REF!)</f>
        <v>#REF!</v>
      </c>
      <c r="E4563" s="269" t="e">
        <f>IF('Unit Types - Emission Rates'!#REF!="","",'Unit Types - Emission Rates'!#REF!)</f>
        <v>#REF!</v>
      </c>
      <c r="F4563" s="269" t="e">
        <f>IF('Unit Types - Emission Rates'!#REF!="","",'Unit Types - Emission Rates'!#REF!)</f>
        <v>#REF!</v>
      </c>
      <c r="G4563" s="261"/>
      <c r="H4563" s="262"/>
      <c r="I4563" s="259"/>
    </row>
    <row r="4564" spans="1:9" x14ac:dyDescent="0.2">
      <c r="A4564" s="265" t="s">
        <v>433</v>
      </c>
      <c r="B4564" s="269" t="e">
        <f>IF('Unit Types - Emission Rates'!#REF!=0,"",'Unit Types - Emission Rates'!#REF!)</f>
        <v>#REF!</v>
      </c>
      <c r="C4564" s="269" t="e">
        <f>IF('Unit Types - Emission Rates'!#REF!=0,"",'Unit Types - Emission Rates'!#REF!)</f>
        <v>#REF!</v>
      </c>
      <c r="D4564" s="269" t="e">
        <f>IF('Unit Types - Emission Rates'!#REF!=0,"",'Unit Types - Emission Rates'!#REF!)</f>
        <v>#REF!</v>
      </c>
      <c r="E4564" s="269" t="e">
        <f>IF('Unit Types - Emission Rates'!#REF!="","",'Unit Types - Emission Rates'!#REF!)</f>
        <v>#REF!</v>
      </c>
      <c r="F4564" s="269" t="e">
        <f>IF('Unit Types - Emission Rates'!#REF!="","",'Unit Types - Emission Rates'!#REF!)</f>
        <v>#REF!</v>
      </c>
      <c r="G4564" s="261"/>
      <c r="H4564" s="262"/>
      <c r="I4564" s="259"/>
    </row>
    <row r="4565" spans="1:9" x14ac:dyDescent="0.2">
      <c r="A4565" s="265" t="s">
        <v>433</v>
      </c>
      <c r="B4565" s="269" t="e">
        <f>IF('Unit Types - Emission Rates'!#REF!=0,"",'Unit Types - Emission Rates'!#REF!)</f>
        <v>#REF!</v>
      </c>
      <c r="C4565" s="269" t="e">
        <f>IF('Unit Types - Emission Rates'!#REF!=0,"",'Unit Types - Emission Rates'!#REF!)</f>
        <v>#REF!</v>
      </c>
      <c r="D4565" s="269" t="e">
        <f>IF('Unit Types - Emission Rates'!#REF!=0,"",'Unit Types - Emission Rates'!#REF!)</f>
        <v>#REF!</v>
      </c>
      <c r="E4565" s="269" t="e">
        <f>IF('Unit Types - Emission Rates'!#REF!="","",'Unit Types - Emission Rates'!#REF!)</f>
        <v>#REF!</v>
      </c>
      <c r="F4565" s="269" t="e">
        <f>IF('Unit Types - Emission Rates'!#REF!="","",'Unit Types - Emission Rates'!#REF!)</f>
        <v>#REF!</v>
      </c>
      <c r="G4565" s="261"/>
      <c r="H4565" s="262"/>
      <c r="I4565" s="259"/>
    </row>
    <row r="4566" spans="1:9" x14ac:dyDescent="0.2">
      <c r="A4566" s="265" t="s">
        <v>433</v>
      </c>
      <c r="B4566" s="269" t="e">
        <f>IF('Unit Types - Emission Rates'!#REF!=0,"",'Unit Types - Emission Rates'!#REF!)</f>
        <v>#REF!</v>
      </c>
      <c r="C4566" s="269" t="e">
        <f>IF('Unit Types - Emission Rates'!#REF!=0,"",'Unit Types - Emission Rates'!#REF!)</f>
        <v>#REF!</v>
      </c>
      <c r="D4566" s="269" t="e">
        <f>IF('Unit Types - Emission Rates'!#REF!=0,"",'Unit Types - Emission Rates'!#REF!)</f>
        <v>#REF!</v>
      </c>
      <c r="E4566" s="269" t="e">
        <f>IF('Unit Types - Emission Rates'!#REF!="","",'Unit Types - Emission Rates'!#REF!)</f>
        <v>#REF!</v>
      </c>
      <c r="F4566" s="269" t="e">
        <f>IF('Unit Types - Emission Rates'!#REF!="","",'Unit Types - Emission Rates'!#REF!)</f>
        <v>#REF!</v>
      </c>
      <c r="G4566" s="261"/>
      <c r="H4566" s="262"/>
      <c r="I4566" s="259"/>
    </row>
    <row r="4567" spans="1:9" x14ac:dyDescent="0.2">
      <c r="A4567" s="265" t="s">
        <v>433</v>
      </c>
      <c r="B4567" s="269" t="e">
        <f>IF('Unit Types - Emission Rates'!#REF!=0,"",'Unit Types - Emission Rates'!#REF!)</f>
        <v>#REF!</v>
      </c>
      <c r="C4567" s="269" t="e">
        <f>IF('Unit Types - Emission Rates'!#REF!=0,"",'Unit Types - Emission Rates'!#REF!)</f>
        <v>#REF!</v>
      </c>
      <c r="D4567" s="269" t="e">
        <f>IF('Unit Types - Emission Rates'!#REF!=0,"",'Unit Types - Emission Rates'!#REF!)</f>
        <v>#REF!</v>
      </c>
      <c r="E4567" s="269" t="e">
        <f>IF('Unit Types - Emission Rates'!#REF!="","",'Unit Types - Emission Rates'!#REF!)</f>
        <v>#REF!</v>
      </c>
      <c r="F4567" s="269" t="e">
        <f>IF('Unit Types - Emission Rates'!#REF!="","",'Unit Types - Emission Rates'!#REF!)</f>
        <v>#REF!</v>
      </c>
      <c r="G4567" s="261"/>
      <c r="H4567" s="262"/>
      <c r="I4567" s="259"/>
    </row>
    <row r="4568" spans="1:9" x14ac:dyDescent="0.2">
      <c r="A4568" s="265" t="s">
        <v>433</v>
      </c>
      <c r="B4568" s="269" t="e">
        <f>IF('Unit Types - Emission Rates'!#REF!=0,"",'Unit Types - Emission Rates'!#REF!)</f>
        <v>#REF!</v>
      </c>
      <c r="C4568" s="269" t="e">
        <f>IF('Unit Types - Emission Rates'!#REF!=0,"",'Unit Types - Emission Rates'!#REF!)</f>
        <v>#REF!</v>
      </c>
      <c r="D4568" s="269" t="e">
        <f>IF('Unit Types - Emission Rates'!#REF!=0,"",'Unit Types - Emission Rates'!#REF!)</f>
        <v>#REF!</v>
      </c>
      <c r="E4568" s="269" t="e">
        <f>IF('Unit Types - Emission Rates'!#REF!="","",'Unit Types - Emission Rates'!#REF!)</f>
        <v>#REF!</v>
      </c>
      <c r="F4568" s="269" t="e">
        <f>IF('Unit Types - Emission Rates'!#REF!="","",'Unit Types - Emission Rates'!#REF!)</f>
        <v>#REF!</v>
      </c>
      <c r="G4568" s="261"/>
      <c r="H4568" s="262"/>
      <c r="I4568" s="259"/>
    </row>
    <row r="4569" spans="1:9" x14ac:dyDescent="0.2">
      <c r="A4569" s="265" t="s">
        <v>433</v>
      </c>
      <c r="B4569" s="269" t="e">
        <f>IF('Unit Types - Emission Rates'!#REF!=0,"",'Unit Types - Emission Rates'!#REF!)</f>
        <v>#REF!</v>
      </c>
      <c r="C4569" s="269" t="e">
        <f>IF('Unit Types - Emission Rates'!#REF!=0,"",'Unit Types - Emission Rates'!#REF!)</f>
        <v>#REF!</v>
      </c>
      <c r="D4569" s="269" t="e">
        <f>IF('Unit Types - Emission Rates'!#REF!=0,"",'Unit Types - Emission Rates'!#REF!)</f>
        <v>#REF!</v>
      </c>
      <c r="E4569" s="269" t="e">
        <f>IF('Unit Types - Emission Rates'!#REF!="","",'Unit Types - Emission Rates'!#REF!)</f>
        <v>#REF!</v>
      </c>
      <c r="F4569" s="269" t="e">
        <f>IF('Unit Types - Emission Rates'!#REF!="","",'Unit Types - Emission Rates'!#REF!)</f>
        <v>#REF!</v>
      </c>
      <c r="G4569" s="261"/>
      <c r="H4569" s="262"/>
      <c r="I4569" s="259"/>
    </row>
    <row r="4570" spans="1:9" x14ac:dyDescent="0.2">
      <c r="A4570" s="265" t="s">
        <v>433</v>
      </c>
      <c r="B4570" s="269" t="e">
        <f>IF('Unit Types - Emission Rates'!#REF!=0,"",'Unit Types - Emission Rates'!#REF!)</f>
        <v>#REF!</v>
      </c>
      <c r="C4570" s="269" t="e">
        <f>IF('Unit Types - Emission Rates'!#REF!=0,"",'Unit Types - Emission Rates'!#REF!)</f>
        <v>#REF!</v>
      </c>
      <c r="D4570" s="269" t="e">
        <f>IF('Unit Types - Emission Rates'!#REF!=0,"",'Unit Types - Emission Rates'!#REF!)</f>
        <v>#REF!</v>
      </c>
      <c r="E4570" s="269" t="e">
        <f>IF('Unit Types - Emission Rates'!#REF!="","",'Unit Types - Emission Rates'!#REF!)</f>
        <v>#REF!</v>
      </c>
      <c r="F4570" s="269" t="e">
        <f>IF('Unit Types - Emission Rates'!#REF!="","",'Unit Types - Emission Rates'!#REF!)</f>
        <v>#REF!</v>
      </c>
      <c r="G4570" s="261"/>
      <c r="H4570" s="262"/>
      <c r="I4570" s="259"/>
    </row>
    <row r="4571" spans="1:9" x14ac:dyDescent="0.2">
      <c r="A4571" s="265" t="s">
        <v>433</v>
      </c>
      <c r="B4571" s="269" t="e">
        <f>IF('Unit Types - Emission Rates'!#REF!=0,"",'Unit Types - Emission Rates'!#REF!)</f>
        <v>#REF!</v>
      </c>
      <c r="C4571" s="269" t="e">
        <f>IF('Unit Types - Emission Rates'!#REF!=0,"",'Unit Types - Emission Rates'!#REF!)</f>
        <v>#REF!</v>
      </c>
      <c r="D4571" s="269" t="e">
        <f>IF('Unit Types - Emission Rates'!#REF!=0,"",'Unit Types - Emission Rates'!#REF!)</f>
        <v>#REF!</v>
      </c>
      <c r="E4571" s="269" t="e">
        <f>IF('Unit Types - Emission Rates'!#REF!="","",'Unit Types - Emission Rates'!#REF!)</f>
        <v>#REF!</v>
      </c>
      <c r="F4571" s="269" t="e">
        <f>IF('Unit Types - Emission Rates'!#REF!="","",'Unit Types - Emission Rates'!#REF!)</f>
        <v>#REF!</v>
      </c>
      <c r="G4571" s="261"/>
      <c r="H4571" s="262"/>
      <c r="I4571" s="259"/>
    </row>
    <row r="4572" spans="1:9" x14ac:dyDescent="0.2">
      <c r="A4572" s="265" t="s">
        <v>433</v>
      </c>
      <c r="B4572" s="269" t="e">
        <f>IF('Unit Types - Emission Rates'!#REF!=0,"",'Unit Types - Emission Rates'!#REF!)</f>
        <v>#REF!</v>
      </c>
      <c r="C4572" s="269" t="e">
        <f>IF('Unit Types - Emission Rates'!#REF!=0,"",'Unit Types - Emission Rates'!#REF!)</f>
        <v>#REF!</v>
      </c>
      <c r="D4572" s="269" t="e">
        <f>IF('Unit Types - Emission Rates'!#REF!=0,"",'Unit Types - Emission Rates'!#REF!)</f>
        <v>#REF!</v>
      </c>
      <c r="E4572" s="269" t="e">
        <f>IF('Unit Types - Emission Rates'!#REF!="","",'Unit Types - Emission Rates'!#REF!)</f>
        <v>#REF!</v>
      </c>
      <c r="F4572" s="269" t="e">
        <f>IF('Unit Types - Emission Rates'!#REF!="","",'Unit Types - Emission Rates'!#REF!)</f>
        <v>#REF!</v>
      </c>
      <c r="G4572" s="261"/>
      <c r="H4572" s="262"/>
      <c r="I4572" s="259"/>
    </row>
    <row r="4573" spans="1:9" x14ac:dyDescent="0.2">
      <c r="A4573" s="265" t="s">
        <v>433</v>
      </c>
      <c r="B4573" s="269" t="e">
        <f>IF('Unit Types - Emission Rates'!#REF!=0,"",'Unit Types - Emission Rates'!#REF!)</f>
        <v>#REF!</v>
      </c>
      <c r="C4573" s="269" t="e">
        <f>IF('Unit Types - Emission Rates'!#REF!=0,"",'Unit Types - Emission Rates'!#REF!)</f>
        <v>#REF!</v>
      </c>
      <c r="D4573" s="269" t="e">
        <f>IF('Unit Types - Emission Rates'!#REF!=0,"",'Unit Types - Emission Rates'!#REF!)</f>
        <v>#REF!</v>
      </c>
      <c r="E4573" s="269" t="e">
        <f>IF('Unit Types - Emission Rates'!#REF!="","",'Unit Types - Emission Rates'!#REF!)</f>
        <v>#REF!</v>
      </c>
      <c r="F4573" s="269" t="e">
        <f>IF('Unit Types - Emission Rates'!#REF!="","",'Unit Types - Emission Rates'!#REF!)</f>
        <v>#REF!</v>
      </c>
      <c r="G4573" s="261"/>
      <c r="H4573" s="262"/>
      <c r="I4573" s="259"/>
    </row>
    <row r="4574" spans="1:9" x14ac:dyDescent="0.2">
      <c r="A4574" s="265" t="s">
        <v>433</v>
      </c>
      <c r="B4574" s="269" t="e">
        <f>IF('Unit Types - Emission Rates'!#REF!=0,"",'Unit Types - Emission Rates'!#REF!)</f>
        <v>#REF!</v>
      </c>
      <c r="C4574" s="269" t="e">
        <f>IF('Unit Types - Emission Rates'!#REF!=0,"",'Unit Types - Emission Rates'!#REF!)</f>
        <v>#REF!</v>
      </c>
      <c r="D4574" s="269" t="e">
        <f>IF('Unit Types - Emission Rates'!#REF!=0,"",'Unit Types - Emission Rates'!#REF!)</f>
        <v>#REF!</v>
      </c>
      <c r="E4574" s="269" t="e">
        <f>IF('Unit Types - Emission Rates'!#REF!="","",'Unit Types - Emission Rates'!#REF!)</f>
        <v>#REF!</v>
      </c>
      <c r="F4574" s="269" t="e">
        <f>IF('Unit Types - Emission Rates'!#REF!="","",'Unit Types - Emission Rates'!#REF!)</f>
        <v>#REF!</v>
      </c>
      <c r="G4574" s="261"/>
      <c r="H4574" s="262"/>
      <c r="I4574" s="259"/>
    </row>
    <row r="4575" spans="1:9" x14ac:dyDescent="0.2">
      <c r="A4575" s="265" t="s">
        <v>433</v>
      </c>
      <c r="B4575" s="269" t="e">
        <f>IF('Unit Types - Emission Rates'!#REF!=0,"",'Unit Types - Emission Rates'!#REF!)</f>
        <v>#REF!</v>
      </c>
      <c r="C4575" s="269" t="e">
        <f>IF('Unit Types - Emission Rates'!#REF!=0,"",'Unit Types - Emission Rates'!#REF!)</f>
        <v>#REF!</v>
      </c>
      <c r="D4575" s="269" t="e">
        <f>IF('Unit Types - Emission Rates'!#REF!=0,"",'Unit Types - Emission Rates'!#REF!)</f>
        <v>#REF!</v>
      </c>
      <c r="E4575" s="269" t="e">
        <f>IF('Unit Types - Emission Rates'!#REF!="","",'Unit Types - Emission Rates'!#REF!)</f>
        <v>#REF!</v>
      </c>
      <c r="F4575" s="269" t="e">
        <f>IF('Unit Types - Emission Rates'!#REF!="","",'Unit Types - Emission Rates'!#REF!)</f>
        <v>#REF!</v>
      </c>
      <c r="G4575" s="261"/>
      <c r="H4575" s="262"/>
      <c r="I4575" s="259"/>
    </row>
    <row r="4576" spans="1:9" x14ac:dyDescent="0.2">
      <c r="A4576" s="265" t="s">
        <v>433</v>
      </c>
      <c r="B4576" s="269" t="e">
        <f>IF('Unit Types - Emission Rates'!#REF!=0,"",'Unit Types - Emission Rates'!#REF!)</f>
        <v>#REF!</v>
      </c>
      <c r="C4576" s="269" t="e">
        <f>IF('Unit Types - Emission Rates'!#REF!=0,"",'Unit Types - Emission Rates'!#REF!)</f>
        <v>#REF!</v>
      </c>
      <c r="D4576" s="269" t="e">
        <f>IF('Unit Types - Emission Rates'!#REF!=0,"",'Unit Types - Emission Rates'!#REF!)</f>
        <v>#REF!</v>
      </c>
      <c r="E4576" s="269" t="e">
        <f>IF('Unit Types - Emission Rates'!#REF!="","",'Unit Types - Emission Rates'!#REF!)</f>
        <v>#REF!</v>
      </c>
      <c r="F4576" s="269" t="e">
        <f>IF('Unit Types - Emission Rates'!#REF!="","",'Unit Types - Emission Rates'!#REF!)</f>
        <v>#REF!</v>
      </c>
      <c r="G4576" s="261"/>
      <c r="H4576" s="262"/>
      <c r="I4576" s="259"/>
    </row>
    <row r="4577" spans="1:9" x14ac:dyDescent="0.2">
      <c r="A4577" s="265" t="s">
        <v>433</v>
      </c>
      <c r="B4577" s="269" t="e">
        <f>IF('Unit Types - Emission Rates'!#REF!=0,"",'Unit Types - Emission Rates'!#REF!)</f>
        <v>#REF!</v>
      </c>
      <c r="C4577" s="269" t="e">
        <f>IF('Unit Types - Emission Rates'!#REF!=0,"",'Unit Types - Emission Rates'!#REF!)</f>
        <v>#REF!</v>
      </c>
      <c r="D4577" s="269" t="e">
        <f>IF('Unit Types - Emission Rates'!#REF!=0,"",'Unit Types - Emission Rates'!#REF!)</f>
        <v>#REF!</v>
      </c>
      <c r="E4577" s="269" t="e">
        <f>IF('Unit Types - Emission Rates'!#REF!="","",'Unit Types - Emission Rates'!#REF!)</f>
        <v>#REF!</v>
      </c>
      <c r="F4577" s="269" t="e">
        <f>IF('Unit Types - Emission Rates'!#REF!="","",'Unit Types - Emission Rates'!#REF!)</f>
        <v>#REF!</v>
      </c>
      <c r="G4577" s="261"/>
      <c r="H4577" s="262"/>
      <c r="I4577" s="259"/>
    </row>
    <row r="4578" spans="1:9" x14ac:dyDescent="0.2">
      <c r="A4578" s="265" t="s">
        <v>433</v>
      </c>
      <c r="B4578" s="269" t="e">
        <f>IF('Unit Types - Emission Rates'!#REF!=0,"",'Unit Types - Emission Rates'!#REF!)</f>
        <v>#REF!</v>
      </c>
      <c r="C4578" s="269" t="e">
        <f>IF('Unit Types - Emission Rates'!#REF!=0,"",'Unit Types - Emission Rates'!#REF!)</f>
        <v>#REF!</v>
      </c>
      <c r="D4578" s="269" t="e">
        <f>IF('Unit Types - Emission Rates'!#REF!=0,"",'Unit Types - Emission Rates'!#REF!)</f>
        <v>#REF!</v>
      </c>
      <c r="E4578" s="269" t="e">
        <f>IF('Unit Types - Emission Rates'!#REF!="","",'Unit Types - Emission Rates'!#REF!)</f>
        <v>#REF!</v>
      </c>
      <c r="F4578" s="269" t="e">
        <f>IF('Unit Types - Emission Rates'!#REF!="","",'Unit Types - Emission Rates'!#REF!)</f>
        <v>#REF!</v>
      </c>
      <c r="G4578" s="261"/>
      <c r="H4578" s="262"/>
      <c r="I4578" s="259"/>
    </row>
    <row r="4579" spans="1:9" x14ac:dyDescent="0.2">
      <c r="A4579" s="265" t="s">
        <v>433</v>
      </c>
      <c r="B4579" s="269" t="e">
        <f>IF('Unit Types - Emission Rates'!#REF!=0,"",'Unit Types - Emission Rates'!#REF!)</f>
        <v>#REF!</v>
      </c>
      <c r="C4579" s="269" t="e">
        <f>IF('Unit Types - Emission Rates'!#REF!=0,"",'Unit Types - Emission Rates'!#REF!)</f>
        <v>#REF!</v>
      </c>
      <c r="D4579" s="269" t="e">
        <f>IF('Unit Types - Emission Rates'!#REF!=0,"",'Unit Types - Emission Rates'!#REF!)</f>
        <v>#REF!</v>
      </c>
      <c r="E4579" s="269" t="e">
        <f>IF('Unit Types - Emission Rates'!#REF!="","",'Unit Types - Emission Rates'!#REF!)</f>
        <v>#REF!</v>
      </c>
      <c r="F4579" s="269" t="e">
        <f>IF('Unit Types - Emission Rates'!#REF!="","",'Unit Types - Emission Rates'!#REF!)</f>
        <v>#REF!</v>
      </c>
      <c r="G4579" s="261"/>
      <c r="H4579" s="262"/>
      <c r="I4579" s="259"/>
    </row>
    <row r="4580" spans="1:9" x14ac:dyDescent="0.2">
      <c r="A4580" s="265" t="s">
        <v>433</v>
      </c>
      <c r="B4580" s="269" t="e">
        <f>IF('Unit Types - Emission Rates'!#REF!=0,"",'Unit Types - Emission Rates'!#REF!)</f>
        <v>#REF!</v>
      </c>
      <c r="C4580" s="269" t="e">
        <f>IF('Unit Types - Emission Rates'!#REF!=0,"",'Unit Types - Emission Rates'!#REF!)</f>
        <v>#REF!</v>
      </c>
      <c r="D4580" s="269" t="e">
        <f>IF('Unit Types - Emission Rates'!#REF!=0,"",'Unit Types - Emission Rates'!#REF!)</f>
        <v>#REF!</v>
      </c>
      <c r="E4580" s="269" t="e">
        <f>IF('Unit Types - Emission Rates'!#REF!="","",'Unit Types - Emission Rates'!#REF!)</f>
        <v>#REF!</v>
      </c>
      <c r="F4580" s="269" t="e">
        <f>IF('Unit Types - Emission Rates'!#REF!="","",'Unit Types - Emission Rates'!#REF!)</f>
        <v>#REF!</v>
      </c>
      <c r="G4580" s="261"/>
      <c r="H4580" s="262"/>
      <c r="I4580" s="259"/>
    </row>
    <row r="4581" spans="1:9" x14ac:dyDescent="0.2">
      <c r="A4581" s="265" t="s">
        <v>433</v>
      </c>
      <c r="B4581" s="269" t="e">
        <f>IF('Unit Types - Emission Rates'!#REF!=0,"",'Unit Types - Emission Rates'!#REF!)</f>
        <v>#REF!</v>
      </c>
      <c r="C4581" s="269" t="e">
        <f>IF('Unit Types - Emission Rates'!#REF!=0,"",'Unit Types - Emission Rates'!#REF!)</f>
        <v>#REF!</v>
      </c>
      <c r="D4581" s="269" t="e">
        <f>IF('Unit Types - Emission Rates'!#REF!=0,"",'Unit Types - Emission Rates'!#REF!)</f>
        <v>#REF!</v>
      </c>
      <c r="E4581" s="269" t="e">
        <f>IF('Unit Types - Emission Rates'!#REF!="","",'Unit Types - Emission Rates'!#REF!)</f>
        <v>#REF!</v>
      </c>
      <c r="F4581" s="269" t="e">
        <f>IF('Unit Types - Emission Rates'!#REF!="","",'Unit Types - Emission Rates'!#REF!)</f>
        <v>#REF!</v>
      </c>
      <c r="G4581" s="261"/>
      <c r="H4581" s="262"/>
      <c r="I4581" s="259"/>
    </row>
    <row r="4582" spans="1:9" x14ac:dyDescent="0.2">
      <c r="A4582" s="265" t="s">
        <v>433</v>
      </c>
      <c r="B4582" s="269" t="e">
        <f>IF('Unit Types - Emission Rates'!#REF!=0,"",'Unit Types - Emission Rates'!#REF!)</f>
        <v>#REF!</v>
      </c>
      <c r="C4582" s="269" t="e">
        <f>IF('Unit Types - Emission Rates'!#REF!=0,"",'Unit Types - Emission Rates'!#REF!)</f>
        <v>#REF!</v>
      </c>
      <c r="D4582" s="269" t="e">
        <f>IF('Unit Types - Emission Rates'!#REF!=0,"",'Unit Types - Emission Rates'!#REF!)</f>
        <v>#REF!</v>
      </c>
      <c r="E4582" s="269" t="e">
        <f>IF('Unit Types - Emission Rates'!#REF!="","",'Unit Types - Emission Rates'!#REF!)</f>
        <v>#REF!</v>
      </c>
      <c r="F4582" s="269" t="e">
        <f>IF('Unit Types - Emission Rates'!#REF!="","",'Unit Types - Emission Rates'!#REF!)</f>
        <v>#REF!</v>
      </c>
      <c r="G4582" s="261"/>
      <c r="H4582" s="262"/>
      <c r="I4582" s="259"/>
    </row>
    <row r="4583" spans="1:9" x14ac:dyDescent="0.2">
      <c r="A4583" s="265" t="s">
        <v>433</v>
      </c>
      <c r="B4583" s="269" t="e">
        <f>IF('Unit Types - Emission Rates'!#REF!=0,"",'Unit Types - Emission Rates'!#REF!)</f>
        <v>#REF!</v>
      </c>
      <c r="C4583" s="269" t="e">
        <f>IF('Unit Types - Emission Rates'!#REF!=0,"",'Unit Types - Emission Rates'!#REF!)</f>
        <v>#REF!</v>
      </c>
      <c r="D4583" s="269" t="e">
        <f>IF('Unit Types - Emission Rates'!#REF!=0,"",'Unit Types - Emission Rates'!#REF!)</f>
        <v>#REF!</v>
      </c>
      <c r="E4583" s="269" t="e">
        <f>IF('Unit Types - Emission Rates'!#REF!="","",'Unit Types - Emission Rates'!#REF!)</f>
        <v>#REF!</v>
      </c>
      <c r="F4583" s="269" t="e">
        <f>IF('Unit Types - Emission Rates'!#REF!="","",'Unit Types - Emission Rates'!#REF!)</f>
        <v>#REF!</v>
      </c>
      <c r="G4583" s="261"/>
      <c r="H4583" s="262"/>
      <c r="I4583" s="259"/>
    </row>
    <row r="4584" spans="1:9" x14ac:dyDescent="0.2">
      <c r="A4584" s="265" t="s">
        <v>433</v>
      </c>
      <c r="B4584" s="269" t="e">
        <f>IF('Unit Types - Emission Rates'!#REF!=0,"",'Unit Types - Emission Rates'!#REF!)</f>
        <v>#REF!</v>
      </c>
      <c r="C4584" s="269" t="e">
        <f>IF('Unit Types - Emission Rates'!#REF!=0,"",'Unit Types - Emission Rates'!#REF!)</f>
        <v>#REF!</v>
      </c>
      <c r="D4584" s="269" t="e">
        <f>IF('Unit Types - Emission Rates'!#REF!=0,"",'Unit Types - Emission Rates'!#REF!)</f>
        <v>#REF!</v>
      </c>
      <c r="E4584" s="269" t="e">
        <f>IF('Unit Types - Emission Rates'!#REF!="","",'Unit Types - Emission Rates'!#REF!)</f>
        <v>#REF!</v>
      </c>
      <c r="F4584" s="269" t="e">
        <f>IF('Unit Types - Emission Rates'!#REF!="","",'Unit Types - Emission Rates'!#REF!)</f>
        <v>#REF!</v>
      </c>
      <c r="G4584" s="261"/>
      <c r="H4584" s="262"/>
      <c r="I4584" s="259"/>
    </row>
    <row r="4585" spans="1:9" x14ac:dyDescent="0.2">
      <c r="A4585" s="265" t="s">
        <v>433</v>
      </c>
      <c r="B4585" s="269" t="e">
        <f>IF('Unit Types - Emission Rates'!#REF!=0,"",'Unit Types - Emission Rates'!#REF!)</f>
        <v>#REF!</v>
      </c>
      <c r="C4585" s="269" t="e">
        <f>IF('Unit Types - Emission Rates'!#REF!=0,"",'Unit Types - Emission Rates'!#REF!)</f>
        <v>#REF!</v>
      </c>
      <c r="D4585" s="269" t="e">
        <f>IF('Unit Types - Emission Rates'!#REF!=0,"",'Unit Types - Emission Rates'!#REF!)</f>
        <v>#REF!</v>
      </c>
      <c r="E4585" s="269" t="e">
        <f>IF('Unit Types - Emission Rates'!#REF!="","",'Unit Types - Emission Rates'!#REF!)</f>
        <v>#REF!</v>
      </c>
      <c r="F4585" s="269" t="e">
        <f>IF('Unit Types - Emission Rates'!#REF!="","",'Unit Types - Emission Rates'!#REF!)</f>
        <v>#REF!</v>
      </c>
      <c r="G4585" s="261"/>
      <c r="H4585" s="262"/>
      <c r="I4585" s="259"/>
    </row>
    <row r="4586" spans="1:9" x14ac:dyDescent="0.2">
      <c r="A4586" s="265" t="s">
        <v>433</v>
      </c>
      <c r="B4586" s="269" t="e">
        <f>IF('Unit Types - Emission Rates'!#REF!=0,"",'Unit Types - Emission Rates'!#REF!)</f>
        <v>#REF!</v>
      </c>
      <c r="C4586" s="269" t="e">
        <f>IF('Unit Types - Emission Rates'!#REF!=0,"",'Unit Types - Emission Rates'!#REF!)</f>
        <v>#REF!</v>
      </c>
      <c r="D4586" s="269" t="e">
        <f>IF('Unit Types - Emission Rates'!#REF!=0,"",'Unit Types - Emission Rates'!#REF!)</f>
        <v>#REF!</v>
      </c>
      <c r="E4586" s="269" t="e">
        <f>IF('Unit Types - Emission Rates'!#REF!="","",'Unit Types - Emission Rates'!#REF!)</f>
        <v>#REF!</v>
      </c>
      <c r="F4586" s="269" t="e">
        <f>IF('Unit Types - Emission Rates'!#REF!="","",'Unit Types - Emission Rates'!#REF!)</f>
        <v>#REF!</v>
      </c>
      <c r="G4586" s="261"/>
      <c r="H4586" s="262"/>
      <c r="I4586" s="259"/>
    </row>
    <row r="4587" spans="1:9" x14ac:dyDescent="0.2">
      <c r="A4587" s="265" t="s">
        <v>433</v>
      </c>
      <c r="B4587" s="269" t="e">
        <f>IF('Unit Types - Emission Rates'!#REF!=0,"",'Unit Types - Emission Rates'!#REF!)</f>
        <v>#REF!</v>
      </c>
      <c r="C4587" s="269" t="e">
        <f>IF('Unit Types - Emission Rates'!#REF!=0,"",'Unit Types - Emission Rates'!#REF!)</f>
        <v>#REF!</v>
      </c>
      <c r="D4587" s="269" t="e">
        <f>IF('Unit Types - Emission Rates'!#REF!=0,"",'Unit Types - Emission Rates'!#REF!)</f>
        <v>#REF!</v>
      </c>
      <c r="E4587" s="269" t="e">
        <f>IF('Unit Types - Emission Rates'!#REF!="","",'Unit Types - Emission Rates'!#REF!)</f>
        <v>#REF!</v>
      </c>
      <c r="F4587" s="269" t="e">
        <f>IF('Unit Types - Emission Rates'!#REF!="","",'Unit Types - Emission Rates'!#REF!)</f>
        <v>#REF!</v>
      </c>
      <c r="G4587" s="261"/>
      <c r="H4587" s="262"/>
      <c r="I4587" s="259"/>
    </row>
    <row r="4588" spans="1:9" x14ac:dyDescent="0.2">
      <c r="A4588" s="265" t="s">
        <v>433</v>
      </c>
      <c r="B4588" s="269" t="e">
        <f>IF('Unit Types - Emission Rates'!#REF!=0,"",'Unit Types - Emission Rates'!#REF!)</f>
        <v>#REF!</v>
      </c>
      <c r="C4588" s="269" t="e">
        <f>IF('Unit Types - Emission Rates'!#REF!=0,"",'Unit Types - Emission Rates'!#REF!)</f>
        <v>#REF!</v>
      </c>
      <c r="D4588" s="269" t="e">
        <f>IF('Unit Types - Emission Rates'!#REF!=0,"",'Unit Types - Emission Rates'!#REF!)</f>
        <v>#REF!</v>
      </c>
      <c r="E4588" s="269" t="e">
        <f>IF('Unit Types - Emission Rates'!#REF!="","",'Unit Types - Emission Rates'!#REF!)</f>
        <v>#REF!</v>
      </c>
      <c r="F4588" s="269" t="e">
        <f>IF('Unit Types - Emission Rates'!#REF!="","",'Unit Types - Emission Rates'!#REF!)</f>
        <v>#REF!</v>
      </c>
      <c r="G4588" s="261"/>
      <c r="H4588" s="262"/>
      <c r="I4588" s="259"/>
    </row>
    <row r="4589" spans="1:9" x14ac:dyDescent="0.2">
      <c r="A4589" s="265" t="s">
        <v>433</v>
      </c>
      <c r="B4589" s="269" t="e">
        <f>IF('Unit Types - Emission Rates'!#REF!=0,"",'Unit Types - Emission Rates'!#REF!)</f>
        <v>#REF!</v>
      </c>
      <c r="C4589" s="269" t="e">
        <f>IF('Unit Types - Emission Rates'!#REF!=0,"",'Unit Types - Emission Rates'!#REF!)</f>
        <v>#REF!</v>
      </c>
      <c r="D4589" s="269" t="e">
        <f>IF('Unit Types - Emission Rates'!#REF!=0,"",'Unit Types - Emission Rates'!#REF!)</f>
        <v>#REF!</v>
      </c>
      <c r="E4589" s="269" t="e">
        <f>IF('Unit Types - Emission Rates'!#REF!="","",'Unit Types - Emission Rates'!#REF!)</f>
        <v>#REF!</v>
      </c>
      <c r="F4589" s="269" t="e">
        <f>IF('Unit Types - Emission Rates'!#REF!="","",'Unit Types - Emission Rates'!#REF!)</f>
        <v>#REF!</v>
      </c>
      <c r="G4589" s="261"/>
      <c r="H4589" s="262"/>
      <c r="I4589" s="259"/>
    </row>
    <row r="4590" spans="1:9" x14ac:dyDescent="0.2">
      <c r="A4590" s="265" t="s">
        <v>433</v>
      </c>
      <c r="B4590" s="269" t="e">
        <f>IF('Unit Types - Emission Rates'!#REF!=0,"",'Unit Types - Emission Rates'!#REF!)</f>
        <v>#REF!</v>
      </c>
      <c r="C4590" s="269" t="e">
        <f>IF('Unit Types - Emission Rates'!#REF!=0,"",'Unit Types - Emission Rates'!#REF!)</f>
        <v>#REF!</v>
      </c>
      <c r="D4590" s="269" t="e">
        <f>IF('Unit Types - Emission Rates'!#REF!=0,"",'Unit Types - Emission Rates'!#REF!)</f>
        <v>#REF!</v>
      </c>
      <c r="E4590" s="269" t="e">
        <f>IF('Unit Types - Emission Rates'!#REF!="","",'Unit Types - Emission Rates'!#REF!)</f>
        <v>#REF!</v>
      </c>
      <c r="F4590" s="269" t="e">
        <f>IF('Unit Types - Emission Rates'!#REF!="","",'Unit Types - Emission Rates'!#REF!)</f>
        <v>#REF!</v>
      </c>
      <c r="G4590" s="261"/>
      <c r="H4590" s="262"/>
      <c r="I4590" s="259"/>
    </row>
    <row r="4591" spans="1:9" x14ac:dyDescent="0.2">
      <c r="A4591" s="265" t="s">
        <v>433</v>
      </c>
      <c r="B4591" s="269" t="e">
        <f>IF('Unit Types - Emission Rates'!#REF!=0,"",'Unit Types - Emission Rates'!#REF!)</f>
        <v>#REF!</v>
      </c>
      <c r="C4591" s="269" t="e">
        <f>IF('Unit Types - Emission Rates'!#REF!=0,"",'Unit Types - Emission Rates'!#REF!)</f>
        <v>#REF!</v>
      </c>
      <c r="D4591" s="269" t="e">
        <f>IF('Unit Types - Emission Rates'!#REF!=0,"",'Unit Types - Emission Rates'!#REF!)</f>
        <v>#REF!</v>
      </c>
      <c r="E4591" s="269" t="e">
        <f>IF('Unit Types - Emission Rates'!#REF!="","",'Unit Types - Emission Rates'!#REF!)</f>
        <v>#REF!</v>
      </c>
      <c r="F4591" s="269" t="e">
        <f>IF('Unit Types - Emission Rates'!#REF!="","",'Unit Types - Emission Rates'!#REF!)</f>
        <v>#REF!</v>
      </c>
      <c r="G4591" s="261"/>
      <c r="H4591" s="262"/>
      <c r="I4591" s="259"/>
    </row>
    <row r="4592" spans="1:9" x14ac:dyDescent="0.2">
      <c r="A4592" s="265" t="s">
        <v>433</v>
      </c>
      <c r="B4592" s="269" t="e">
        <f>IF('Unit Types - Emission Rates'!#REF!=0,"",'Unit Types - Emission Rates'!#REF!)</f>
        <v>#REF!</v>
      </c>
      <c r="C4592" s="269" t="e">
        <f>IF('Unit Types - Emission Rates'!#REF!=0,"",'Unit Types - Emission Rates'!#REF!)</f>
        <v>#REF!</v>
      </c>
      <c r="D4592" s="269" t="e">
        <f>IF('Unit Types - Emission Rates'!#REF!=0,"",'Unit Types - Emission Rates'!#REF!)</f>
        <v>#REF!</v>
      </c>
      <c r="E4592" s="269" t="e">
        <f>IF('Unit Types - Emission Rates'!#REF!="","",'Unit Types - Emission Rates'!#REF!)</f>
        <v>#REF!</v>
      </c>
      <c r="F4592" s="269" t="e">
        <f>IF('Unit Types - Emission Rates'!#REF!="","",'Unit Types - Emission Rates'!#REF!)</f>
        <v>#REF!</v>
      </c>
      <c r="G4592" s="261"/>
      <c r="H4592" s="262"/>
      <c r="I4592" s="259"/>
    </row>
    <row r="4593" spans="1:9" x14ac:dyDescent="0.2">
      <c r="A4593" s="265" t="s">
        <v>433</v>
      </c>
      <c r="B4593" s="269" t="e">
        <f>IF('Unit Types - Emission Rates'!#REF!=0,"",'Unit Types - Emission Rates'!#REF!)</f>
        <v>#REF!</v>
      </c>
      <c r="C4593" s="269" t="e">
        <f>IF('Unit Types - Emission Rates'!#REF!=0,"",'Unit Types - Emission Rates'!#REF!)</f>
        <v>#REF!</v>
      </c>
      <c r="D4593" s="269" t="e">
        <f>IF('Unit Types - Emission Rates'!#REF!=0,"",'Unit Types - Emission Rates'!#REF!)</f>
        <v>#REF!</v>
      </c>
      <c r="E4593" s="269" t="e">
        <f>IF('Unit Types - Emission Rates'!#REF!="","",'Unit Types - Emission Rates'!#REF!)</f>
        <v>#REF!</v>
      </c>
      <c r="F4593" s="269" t="e">
        <f>IF('Unit Types - Emission Rates'!#REF!="","",'Unit Types - Emission Rates'!#REF!)</f>
        <v>#REF!</v>
      </c>
      <c r="G4593" s="261"/>
      <c r="H4593" s="262"/>
      <c r="I4593" s="259"/>
    </row>
    <row r="4594" spans="1:9" x14ac:dyDescent="0.2">
      <c r="A4594" s="265" t="s">
        <v>433</v>
      </c>
      <c r="B4594" s="269" t="e">
        <f>IF('Unit Types - Emission Rates'!#REF!=0,"",'Unit Types - Emission Rates'!#REF!)</f>
        <v>#REF!</v>
      </c>
      <c r="C4594" s="269" t="e">
        <f>IF('Unit Types - Emission Rates'!#REF!=0,"",'Unit Types - Emission Rates'!#REF!)</f>
        <v>#REF!</v>
      </c>
      <c r="D4594" s="269" t="e">
        <f>IF('Unit Types - Emission Rates'!#REF!=0,"",'Unit Types - Emission Rates'!#REF!)</f>
        <v>#REF!</v>
      </c>
      <c r="E4594" s="269" t="e">
        <f>IF('Unit Types - Emission Rates'!#REF!="","",'Unit Types - Emission Rates'!#REF!)</f>
        <v>#REF!</v>
      </c>
      <c r="F4594" s="269" t="e">
        <f>IF('Unit Types - Emission Rates'!#REF!="","",'Unit Types - Emission Rates'!#REF!)</f>
        <v>#REF!</v>
      </c>
      <c r="G4594" s="261"/>
      <c r="H4594" s="262"/>
      <c r="I4594" s="259"/>
    </row>
    <row r="4595" spans="1:9" x14ac:dyDescent="0.2">
      <c r="A4595" s="265" t="s">
        <v>433</v>
      </c>
      <c r="B4595" s="269" t="e">
        <f>IF('Unit Types - Emission Rates'!#REF!=0,"",'Unit Types - Emission Rates'!#REF!)</f>
        <v>#REF!</v>
      </c>
      <c r="C4595" s="269" t="e">
        <f>IF('Unit Types - Emission Rates'!#REF!=0,"",'Unit Types - Emission Rates'!#REF!)</f>
        <v>#REF!</v>
      </c>
      <c r="D4595" s="269" t="e">
        <f>IF('Unit Types - Emission Rates'!#REF!=0,"",'Unit Types - Emission Rates'!#REF!)</f>
        <v>#REF!</v>
      </c>
      <c r="E4595" s="269" t="e">
        <f>IF('Unit Types - Emission Rates'!#REF!="","",'Unit Types - Emission Rates'!#REF!)</f>
        <v>#REF!</v>
      </c>
      <c r="F4595" s="269" t="e">
        <f>IF('Unit Types - Emission Rates'!#REF!="","",'Unit Types - Emission Rates'!#REF!)</f>
        <v>#REF!</v>
      </c>
      <c r="G4595" s="261"/>
      <c r="H4595" s="262"/>
      <c r="I4595" s="259"/>
    </row>
    <row r="4596" spans="1:9" x14ac:dyDescent="0.2">
      <c r="A4596" s="265" t="s">
        <v>433</v>
      </c>
      <c r="B4596" s="269" t="e">
        <f>IF('Unit Types - Emission Rates'!#REF!=0,"",'Unit Types - Emission Rates'!#REF!)</f>
        <v>#REF!</v>
      </c>
      <c r="C4596" s="269" t="e">
        <f>IF('Unit Types - Emission Rates'!#REF!=0,"",'Unit Types - Emission Rates'!#REF!)</f>
        <v>#REF!</v>
      </c>
      <c r="D4596" s="269" t="e">
        <f>IF('Unit Types - Emission Rates'!#REF!=0,"",'Unit Types - Emission Rates'!#REF!)</f>
        <v>#REF!</v>
      </c>
      <c r="E4596" s="269" t="e">
        <f>IF('Unit Types - Emission Rates'!#REF!="","",'Unit Types - Emission Rates'!#REF!)</f>
        <v>#REF!</v>
      </c>
      <c r="F4596" s="269" t="e">
        <f>IF('Unit Types - Emission Rates'!#REF!="","",'Unit Types - Emission Rates'!#REF!)</f>
        <v>#REF!</v>
      </c>
      <c r="G4596" s="261"/>
      <c r="H4596" s="262"/>
      <c r="I4596" s="259"/>
    </row>
    <row r="4597" spans="1:9" x14ac:dyDescent="0.2">
      <c r="A4597" s="265" t="s">
        <v>433</v>
      </c>
      <c r="B4597" s="269" t="e">
        <f>IF('Unit Types - Emission Rates'!#REF!=0,"",'Unit Types - Emission Rates'!#REF!)</f>
        <v>#REF!</v>
      </c>
      <c r="C4597" s="269" t="e">
        <f>IF('Unit Types - Emission Rates'!#REF!=0,"",'Unit Types - Emission Rates'!#REF!)</f>
        <v>#REF!</v>
      </c>
      <c r="D4597" s="269" t="e">
        <f>IF('Unit Types - Emission Rates'!#REF!=0,"",'Unit Types - Emission Rates'!#REF!)</f>
        <v>#REF!</v>
      </c>
      <c r="E4597" s="269" t="e">
        <f>IF('Unit Types - Emission Rates'!#REF!="","",'Unit Types - Emission Rates'!#REF!)</f>
        <v>#REF!</v>
      </c>
      <c r="F4597" s="269" t="e">
        <f>IF('Unit Types - Emission Rates'!#REF!="","",'Unit Types - Emission Rates'!#REF!)</f>
        <v>#REF!</v>
      </c>
      <c r="G4597" s="261"/>
      <c r="H4597" s="262"/>
      <c r="I4597" s="259"/>
    </row>
    <row r="4598" spans="1:9" x14ac:dyDescent="0.2">
      <c r="A4598" s="265" t="s">
        <v>433</v>
      </c>
      <c r="B4598" s="269" t="e">
        <f>IF('Unit Types - Emission Rates'!#REF!=0,"",'Unit Types - Emission Rates'!#REF!)</f>
        <v>#REF!</v>
      </c>
      <c r="C4598" s="269" t="e">
        <f>IF('Unit Types - Emission Rates'!#REF!=0,"",'Unit Types - Emission Rates'!#REF!)</f>
        <v>#REF!</v>
      </c>
      <c r="D4598" s="269" t="e">
        <f>IF('Unit Types - Emission Rates'!#REF!=0,"",'Unit Types - Emission Rates'!#REF!)</f>
        <v>#REF!</v>
      </c>
      <c r="E4598" s="269" t="e">
        <f>IF('Unit Types - Emission Rates'!#REF!="","",'Unit Types - Emission Rates'!#REF!)</f>
        <v>#REF!</v>
      </c>
      <c r="F4598" s="269" t="e">
        <f>IF('Unit Types - Emission Rates'!#REF!="","",'Unit Types - Emission Rates'!#REF!)</f>
        <v>#REF!</v>
      </c>
      <c r="G4598" s="261"/>
      <c r="H4598" s="262"/>
      <c r="I4598" s="259"/>
    </row>
    <row r="4599" spans="1:9" x14ac:dyDescent="0.2">
      <c r="A4599" s="265" t="s">
        <v>433</v>
      </c>
      <c r="B4599" s="269" t="e">
        <f>IF('Unit Types - Emission Rates'!#REF!=0,"",'Unit Types - Emission Rates'!#REF!)</f>
        <v>#REF!</v>
      </c>
      <c r="C4599" s="269" t="e">
        <f>IF('Unit Types - Emission Rates'!#REF!=0,"",'Unit Types - Emission Rates'!#REF!)</f>
        <v>#REF!</v>
      </c>
      <c r="D4599" s="269" t="e">
        <f>IF('Unit Types - Emission Rates'!#REF!=0,"",'Unit Types - Emission Rates'!#REF!)</f>
        <v>#REF!</v>
      </c>
      <c r="E4599" s="269" t="e">
        <f>IF('Unit Types - Emission Rates'!#REF!="","",'Unit Types - Emission Rates'!#REF!)</f>
        <v>#REF!</v>
      </c>
      <c r="F4599" s="269" t="e">
        <f>IF('Unit Types - Emission Rates'!#REF!="","",'Unit Types - Emission Rates'!#REF!)</f>
        <v>#REF!</v>
      </c>
      <c r="G4599" s="261"/>
      <c r="H4599" s="262"/>
      <c r="I4599" s="259"/>
    </row>
    <row r="4600" spans="1:9" x14ac:dyDescent="0.2">
      <c r="A4600" s="265" t="s">
        <v>433</v>
      </c>
      <c r="B4600" s="269" t="e">
        <f>IF('Unit Types - Emission Rates'!#REF!=0,"",'Unit Types - Emission Rates'!#REF!)</f>
        <v>#REF!</v>
      </c>
      <c r="C4600" s="269" t="e">
        <f>IF('Unit Types - Emission Rates'!#REF!=0,"",'Unit Types - Emission Rates'!#REF!)</f>
        <v>#REF!</v>
      </c>
      <c r="D4600" s="269" t="e">
        <f>IF('Unit Types - Emission Rates'!#REF!=0,"",'Unit Types - Emission Rates'!#REF!)</f>
        <v>#REF!</v>
      </c>
      <c r="E4600" s="269" t="e">
        <f>IF('Unit Types - Emission Rates'!#REF!="","",'Unit Types - Emission Rates'!#REF!)</f>
        <v>#REF!</v>
      </c>
      <c r="F4600" s="269" t="e">
        <f>IF('Unit Types - Emission Rates'!#REF!="","",'Unit Types - Emission Rates'!#REF!)</f>
        <v>#REF!</v>
      </c>
      <c r="G4600" s="261"/>
      <c r="H4600" s="262"/>
      <c r="I4600" s="259"/>
    </row>
    <row r="4601" spans="1:9" x14ac:dyDescent="0.2">
      <c r="A4601" s="265" t="s">
        <v>433</v>
      </c>
      <c r="B4601" s="269" t="e">
        <f>IF('Unit Types - Emission Rates'!#REF!=0,"",'Unit Types - Emission Rates'!#REF!)</f>
        <v>#REF!</v>
      </c>
      <c r="C4601" s="269" t="e">
        <f>IF('Unit Types - Emission Rates'!#REF!=0,"",'Unit Types - Emission Rates'!#REF!)</f>
        <v>#REF!</v>
      </c>
      <c r="D4601" s="269" t="e">
        <f>IF('Unit Types - Emission Rates'!#REF!=0,"",'Unit Types - Emission Rates'!#REF!)</f>
        <v>#REF!</v>
      </c>
      <c r="E4601" s="269" t="e">
        <f>IF('Unit Types - Emission Rates'!#REF!="","",'Unit Types - Emission Rates'!#REF!)</f>
        <v>#REF!</v>
      </c>
      <c r="F4601" s="269" t="e">
        <f>IF('Unit Types - Emission Rates'!#REF!="","",'Unit Types - Emission Rates'!#REF!)</f>
        <v>#REF!</v>
      </c>
      <c r="G4601" s="261"/>
      <c r="H4601" s="262"/>
      <c r="I4601" s="259"/>
    </row>
    <row r="4602" spans="1:9" x14ac:dyDescent="0.2">
      <c r="A4602" s="265" t="s">
        <v>433</v>
      </c>
      <c r="B4602" s="269" t="e">
        <f>IF('Unit Types - Emission Rates'!#REF!=0,"",'Unit Types - Emission Rates'!#REF!)</f>
        <v>#REF!</v>
      </c>
      <c r="C4602" s="269" t="e">
        <f>IF('Unit Types - Emission Rates'!#REF!=0,"",'Unit Types - Emission Rates'!#REF!)</f>
        <v>#REF!</v>
      </c>
      <c r="D4602" s="269" t="e">
        <f>IF('Unit Types - Emission Rates'!#REF!=0,"",'Unit Types - Emission Rates'!#REF!)</f>
        <v>#REF!</v>
      </c>
      <c r="E4602" s="269" t="e">
        <f>IF('Unit Types - Emission Rates'!#REF!="","",'Unit Types - Emission Rates'!#REF!)</f>
        <v>#REF!</v>
      </c>
      <c r="F4602" s="269" t="e">
        <f>IF('Unit Types - Emission Rates'!#REF!="","",'Unit Types - Emission Rates'!#REF!)</f>
        <v>#REF!</v>
      </c>
      <c r="G4602" s="261"/>
      <c r="H4602" s="262"/>
      <c r="I4602" s="259"/>
    </row>
    <row r="4603" spans="1:9" x14ac:dyDescent="0.2">
      <c r="A4603" s="265" t="s">
        <v>433</v>
      </c>
      <c r="B4603" s="269" t="e">
        <f>IF('Unit Types - Emission Rates'!#REF!=0,"",'Unit Types - Emission Rates'!#REF!)</f>
        <v>#REF!</v>
      </c>
      <c r="C4603" s="269" t="e">
        <f>IF('Unit Types - Emission Rates'!#REF!=0,"",'Unit Types - Emission Rates'!#REF!)</f>
        <v>#REF!</v>
      </c>
      <c r="D4603" s="269" t="e">
        <f>IF('Unit Types - Emission Rates'!#REF!=0,"",'Unit Types - Emission Rates'!#REF!)</f>
        <v>#REF!</v>
      </c>
      <c r="E4603" s="269" t="e">
        <f>IF('Unit Types - Emission Rates'!#REF!="","",'Unit Types - Emission Rates'!#REF!)</f>
        <v>#REF!</v>
      </c>
      <c r="F4603" s="269" t="e">
        <f>IF('Unit Types - Emission Rates'!#REF!="","",'Unit Types - Emission Rates'!#REF!)</f>
        <v>#REF!</v>
      </c>
      <c r="G4603" s="261"/>
      <c r="H4603" s="262"/>
      <c r="I4603" s="259"/>
    </row>
    <row r="4604" spans="1:9" x14ac:dyDescent="0.2">
      <c r="A4604" s="265" t="s">
        <v>433</v>
      </c>
      <c r="B4604" s="269" t="e">
        <f>IF('Unit Types - Emission Rates'!#REF!=0,"",'Unit Types - Emission Rates'!#REF!)</f>
        <v>#REF!</v>
      </c>
      <c r="C4604" s="269" t="e">
        <f>IF('Unit Types - Emission Rates'!#REF!=0,"",'Unit Types - Emission Rates'!#REF!)</f>
        <v>#REF!</v>
      </c>
      <c r="D4604" s="269" t="e">
        <f>IF('Unit Types - Emission Rates'!#REF!=0,"",'Unit Types - Emission Rates'!#REF!)</f>
        <v>#REF!</v>
      </c>
      <c r="E4604" s="269" t="e">
        <f>IF('Unit Types - Emission Rates'!#REF!="","",'Unit Types - Emission Rates'!#REF!)</f>
        <v>#REF!</v>
      </c>
      <c r="F4604" s="269" t="e">
        <f>IF('Unit Types - Emission Rates'!#REF!="","",'Unit Types - Emission Rates'!#REF!)</f>
        <v>#REF!</v>
      </c>
      <c r="G4604" s="261"/>
      <c r="H4604" s="262"/>
      <c r="I4604" s="259"/>
    </row>
    <row r="4605" spans="1:9" x14ac:dyDescent="0.2">
      <c r="A4605" s="265" t="s">
        <v>433</v>
      </c>
      <c r="B4605" s="269" t="e">
        <f>IF('Unit Types - Emission Rates'!#REF!=0,"",'Unit Types - Emission Rates'!#REF!)</f>
        <v>#REF!</v>
      </c>
      <c r="C4605" s="269" t="e">
        <f>IF('Unit Types - Emission Rates'!#REF!=0,"",'Unit Types - Emission Rates'!#REF!)</f>
        <v>#REF!</v>
      </c>
      <c r="D4605" s="269" t="e">
        <f>IF('Unit Types - Emission Rates'!#REF!=0,"",'Unit Types - Emission Rates'!#REF!)</f>
        <v>#REF!</v>
      </c>
      <c r="E4605" s="269" t="e">
        <f>IF('Unit Types - Emission Rates'!#REF!="","",'Unit Types - Emission Rates'!#REF!)</f>
        <v>#REF!</v>
      </c>
      <c r="F4605" s="269" t="e">
        <f>IF('Unit Types - Emission Rates'!#REF!="","",'Unit Types - Emission Rates'!#REF!)</f>
        <v>#REF!</v>
      </c>
      <c r="G4605" s="261"/>
      <c r="H4605" s="262"/>
      <c r="I4605" s="259"/>
    </row>
    <row r="4606" spans="1:9" x14ac:dyDescent="0.2">
      <c r="A4606" s="265" t="s">
        <v>433</v>
      </c>
      <c r="B4606" s="269" t="e">
        <f>IF('Unit Types - Emission Rates'!#REF!=0,"",'Unit Types - Emission Rates'!#REF!)</f>
        <v>#REF!</v>
      </c>
      <c r="C4606" s="269" t="e">
        <f>IF('Unit Types - Emission Rates'!#REF!=0,"",'Unit Types - Emission Rates'!#REF!)</f>
        <v>#REF!</v>
      </c>
      <c r="D4606" s="269" t="e">
        <f>IF('Unit Types - Emission Rates'!#REF!=0,"",'Unit Types - Emission Rates'!#REF!)</f>
        <v>#REF!</v>
      </c>
      <c r="E4606" s="269" t="e">
        <f>IF('Unit Types - Emission Rates'!#REF!="","",'Unit Types - Emission Rates'!#REF!)</f>
        <v>#REF!</v>
      </c>
      <c r="F4606" s="269" t="e">
        <f>IF('Unit Types - Emission Rates'!#REF!="","",'Unit Types - Emission Rates'!#REF!)</f>
        <v>#REF!</v>
      </c>
      <c r="G4606" s="261"/>
      <c r="H4606" s="262"/>
      <c r="I4606" s="259"/>
    </row>
    <row r="4607" spans="1:9" x14ac:dyDescent="0.2">
      <c r="A4607" s="265" t="s">
        <v>433</v>
      </c>
      <c r="B4607" s="269" t="e">
        <f>IF('Unit Types - Emission Rates'!#REF!=0,"",'Unit Types - Emission Rates'!#REF!)</f>
        <v>#REF!</v>
      </c>
      <c r="C4607" s="269" t="e">
        <f>IF('Unit Types - Emission Rates'!#REF!=0,"",'Unit Types - Emission Rates'!#REF!)</f>
        <v>#REF!</v>
      </c>
      <c r="D4607" s="269" t="e">
        <f>IF('Unit Types - Emission Rates'!#REF!=0,"",'Unit Types - Emission Rates'!#REF!)</f>
        <v>#REF!</v>
      </c>
      <c r="E4607" s="269" t="e">
        <f>IF('Unit Types - Emission Rates'!#REF!="","",'Unit Types - Emission Rates'!#REF!)</f>
        <v>#REF!</v>
      </c>
      <c r="F4607" s="269" t="e">
        <f>IF('Unit Types - Emission Rates'!#REF!="","",'Unit Types - Emission Rates'!#REF!)</f>
        <v>#REF!</v>
      </c>
      <c r="G4607" s="261"/>
      <c r="H4607" s="262"/>
      <c r="I4607" s="259"/>
    </row>
    <row r="4608" spans="1:9" x14ac:dyDescent="0.2">
      <c r="A4608" s="265" t="s">
        <v>433</v>
      </c>
      <c r="B4608" s="269" t="e">
        <f>IF('Unit Types - Emission Rates'!#REF!=0,"",'Unit Types - Emission Rates'!#REF!)</f>
        <v>#REF!</v>
      </c>
      <c r="C4608" s="269" t="e">
        <f>IF('Unit Types - Emission Rates'!#REF!=0,"",'Unit Types - Emission Rates'!#REF!)</f>
        <v>#REF!</v>
      </c>
      <c r="D4608" s="269" t="e">
        <f>IF('Unit Types - Emission Rates'!#REF!=0,"",'Unit Types - Emission Rates'!#REF!)</f>
        <v>#REF!</v>
      </c>
      <c r="E4608" s="269" t="e">
        <f>IF('Unit Types - Emission Rates'!#REF!="","",'Unit Types - Emission Rates'!#REF!)</f>
        <v>#REF!</v>
      </c>
      <c r="F4608" s="269" t="e">
        <f>IF('Unit Types - Emission Rates'!#REF!="","",'Unit Types - Emission Rates'!#REF!)</f>
        <v>#REF!</v>
      </c>
      <c r="G4608" s="261"/>
      <c r="H4608" s="262"/>
      <c r="I4608" s="259"/>
    </row>
    <row r="4609" spans="1:9" x14ac:dyDescent="0.2">
      <c r="A4609" s="265" t="s">
        <v>433</v>
      </c>
      <c r="B4609" s="269" t="e">
        <f>IF('Unit Types - Emission Rates'!#REF!=0,"",'Unit Types - Emission Rates'!#REF!)</f>
        <v>#REF!</v>
      </c>
      <c r="C4609" s="269" t="e">
        <f>IF('Unit Types - Emission Rates'!#REF!=0,"",'Unit Types - Emission Rates'!#REF!)</f>
        <v>#REF!</v>
      </c>
      <c r="D4609" s="269" t="e">
        <f>IF('Unit Types - Emission Rates'!#REF!=0,"",'Unit Types - Emission Rates'!#REF!)</f>
        <v>#REF!</v>
      </c>
      <c r="E4609" s="269" t="e">
        <f>IF('Unit Types - Emission Rates'!#REF!="","",'Unit Types - Emission Rates'!#REF!)</f>
        <v>#REF!</v>
      </c>
      <c r="F4609" s="269" t="e">
        <f>IF('Unit Types - Emission Rates'!#REF!="","",'Unit Types - Emission Rates'!#REF!)</f>
        <v>#REF!</v>
      </c>
      <c r="G4609" s="261"/>
      <c r="H4609" s="262"/>
      <c r="I4609" s="259"/>
    </row>
    <row r="4610" spans="1:9" x14ac:dyDescent="0.2">
      <c r="A4610" s="265" t="s">
        <v>433</v>
      </c>
      <c r="B4610" s="269" t="e">
        <f>IF('Unit Types - Emission Rates'!#REF!=0,"",'Unit Types - Emission Rates'!#REF!)</f>
        <v>#REF!</v>
      </c>
      <c r="C4610" s="269" t="e">
        <f>IF('Unit Types - Emission Rates'!#REF!=0,"",'Unit Types - Emission Rates'!#REF!)</f>
        <v>#REF!</v>
      </c>
      <c r="D4610" s="269" t="e">
        <f>IF('Unit Types - Emission Rates'!#REF!=0,"",'Unit Types - Emission Rates'!#REF!)</f>
        <v>#REF!</v>
      </c>
      <c r="E4610" s="269" t="e">
        <f>IF('Unit Types - Emission Rates'!#REF!="","",'Unit Types - Emission Rates'!#REF!)</f>
        <v>#REF!</v>
      </c>
      <c r="F4610" s="269" t="e">
        <f>IF('Unit Types - Emission Rates'!#REF!="","",'Unit Types - Emission Rates'!#REF!)</f>
        <v>#REF!</v>
      </c>
      <c r="G4610" s="261"/>
      <c r="H4610" s="262"/>
      <c r="I4610" s="259"/>
    </row>
    <row r="4611" spans="1:9" x14ac:dyDescent="0.2">
      <c r="A4611" s="265" t="s">
        <v>433</v>
      </c>
      <c r="B4611" s="269" t="e">
        <f>IF('Unit Types - Emission Rates'!#REF!=0,"",'Unit Types - Emission Rates'!#REF!)</f>
        <v>#REF!</v>
      </c>
      <c r="C4611" s="269" t="e">
        <f>IF('Unit Types - Emission Rates'!#REF!=0,"",'Unit Types - Emission Rates'!#REF!)</f>
        <v>#REF!</v>
      </c>
      <c r="D4611" s="269" t="e">
        <f>IF('Unit Types - Emission Rates'!#REF!=0,"",'Unit Types - Emission Rates'!#REF!)</f>
        <v>#REF!</v>
      </c>
      <c r="E4611" s="269" t="e">
        <f>IF('Unit Types - Emission Rates'!#REF!="","",'Unit Types - Emission Rates'!#REF!)</f>
        <v>#REF!</v>
      </c>
      <c r="F4611" s="269" t="e">
        <f>IF('Unit Types - Emission Rates'!#REF!="","",'Unit Types - Emission Rates'!#REF!)</f>
        <v>#REF!</v>
      </c>
      <c r="G4611" s="261"/>
      <c r="H4611" s="262"/>
      <c r="I4611" s="259"/>
    </row>
    <row r="4612" spans="1:9" x14ac:dyDescent="0.2">
      <c r="A4612" s="265" t="s">
        <v>433</v>
      </c>
      <c r="B4612" s="269" t="e">
        <f>IF('Unit Types - Emission Rates'!#REF!=0,"",'Unit Types - Emission Rates'!#REF!)</f>
        <v>#REF!</v>
      </c>
      <c r="C4612" s="269" t="e">
        <f>IF('Unit Types - Emission Rates'!#REF!=0,"",'Unit Types - Emission Rates'!#REF!)</f>
        <v>#REF!</v>
      </c>
      <c r="D4612" s="269" t="e">
        <f>IF('Unit Types - Emission Rates'!#REF!=0,"",'Unit Types - Emission Rates'!#REF!)</f>
        <v>#REF!</v>
      </c>
      <c r="E4612" s="269" t="e">
        <f>IF('Unit Types - Emission Rates'!#REF!="","",'Unit Types - Emission Rates'!#REF!)</f>
        <v>#REF!</v>
      </c>
      <c r="F4612" s="269" t="e">
        <f>IF('Unit Types - Emission Rates'!#REF!="","",'Unit Types - Emission Rates'!#REF!)</f>
        <v>#REF!</v>
      </c>
      <c r="G4612" s="261"/>
      <c r="H4612" s="262"/>
      <c r="I4612" s="259"/>
    </row>
    <row r="4613" spans="1:9" x14ac:dyDescent="0.2">
      <c r="A4613" s="265" t="s">
        <v>433</v>
      </c>
      <c r="B4613" s="269" t="e">
        <f>IF('Unit Types - Emission Rates'!#REF!=0,"",'Unit Types - Emission Rates'!#REF!)</f>
        <v>#REF!</v>
      </c>
      <c r="C4613" s="269" t="e">
        <f>IF('Unit Types - Emission Rates'!#REF!=0,"",'Unit Types - Emission Rates'!#REF!)</f>
        <v>#REF!</v>
      </c>
      <c r="D4613" s="269" t="e">
        <f>IF('Unit Types - Emission Rates'!#REF!=0,"",'Unit Types - Emission Rates'!#REF!)</f>
        <v>#REF!</v>
      </c>
      <c r="E4613" s="269" t="e">
        <f>IF('Unit Types - Emission Rates'!#REF!="","",'Unit Types - Emission Rates'!#REF!)</f>
        <v>#REF!</v>
      </c>
      <c r="F4613" s="269" t="e">
        <f>IF('Unit Types - Emission Rates'!#REF!="","",'Unit Types - Emission Rates'!#REF!)</f>
        <v>#REF!</v>
      </c>
      <c r="G4613" s="261"/>
      <c r="H4613" s="262"/>
      <c r="I4613" s="259"/>
    </row>
    <row r="4614" spans="1:9" x14ac:dyDescent="0.2">
      <c r="A4614" s="265" t="s">
        <v>433</v>
      </c>
      <c r="B4614" s="269" t="e">
        <f>IF('Unit Types - Emission Rates'!#REF!=0,"",'Unit Types - Emission Rates'!#REF!)</f>
        <v>#REF!</v>
      </c>
      <c r="C4614" s="269" t="e">
        <f>IF('Unit Types - Emission Rates'!#REF!=0,"",'Unit Types - Emission Rates'!#REF!)</f>
        <v>#REF!</v>
      </c>
      <c r="D4614" s="269" t="e">
        <f>IF('Unit Types - Emission Rates'!#REF!=0,"",'Unit Types - Emission Rates'!#REF!)</f>
        <v>#REF!</v>
      </c>
      <c r="E4614" s="269" t="e">
        <f>IF('Unit Types - Emission Rates'!#REF!="","",'Unit Types - Emission Rates'!#REF!)</f>
        <v>#REF!</v>
      </c>
      <c r="F4614" s="269" t="e">
        <f>IF('Unit Types - Emission Rates'!#REF!="","",'Unit Types - Emission Rates'!#REF!)</f>
        <v>#REF!</v>
      </c>
      <c r="G4614" s="261"/>
      <c r="H4614" s="262"/>
      <c r="I4614" s="259"/>
    </row>
    <row r="4615" spans="1:9" x14ac:dyDescent="0.2">
      <c r="A4615" s="265" t="s">
        <v>433</v>
      </c>
      <c r="B4615" s="269" t="e">
        <f>IF('Unit Types - Emission Rates'!#REF!=0,"",'Unit Types - Emission Rates'!#REF!)</f>
        <v>#REF!</v>
      </c>
      <c r="C4615" s="269" t="e">
        <f>IF('Unit Types - Emission Rates'!#REF!=0,"",'Unit Types - Emission Rates'!#REF!)</f>
        <v>#REF!</v>
      </c>
      <c r="D4615" s="269" t="e">
        <f>IF('Unit Types - Emission Rates'!#REF!=0,"",'Unit Types - Emission Rates'!#REF!)</f>
        <v>#REF!</v>
      </c>
      <c r="E4615" s="269" t="e">
        <f>IF('Unit Types - Emission Rates'!#REF!="","",'Unit Types - Emission Rates'!#REF!)</f>
        <v>#REF!</v>
      </c>
      <c r="F4615" s="269" t="e">
        <f>IF('Unit Types - Emission Rates'!#REF!="","",'Unit Types - Emission Rates'!#REF!)</f>
        <v>#REF!</v>
      </c>
      <c r="G4615" s="261"/>
      <c r="H4615" s="262"/>
      <c r="I4615" s="259"/>
    </row>
    <row r="4616" spans="1:9" x14ac:dyDescent="0.2">
      <c r="A4616" s="265" t="s">
        <v>433</v>
      </c>
      <c r="B4616" s="269" t="e">
        <f>IF('Unit Types - Emission Rates'!#REF!=0,"",'Unit Types - Emission Rates'!#REF!)</f>
        <v>#REF!</v>
      </c>
      <c r="C4616" s="269" t="e">
        <f>IF('Unit Types - Emission Rates'!#REF!=0,"",'Unit Types - Emission Rates'!#REF!)</f>
        <v>#REF!</v>
      </c>
      <c r="D4616" s="269" t="e">
        <f>IF('Unit Types - Emission Rates'!#REF!=0,"",'Unit Types - Emission Rates'!#REF!)</f>
        <v>#REF!</v>
      </c>
      <c r="E4616" s="269" t="e">
        <f>IF('Unit Types - Emission Rates'!#REF!="","",'Unit Types - Emission Rates'!#REF!)</f>
        <v>#REF!</v>
      </c>
      <c r="F4616" s="269" t="e">
        <f>IF('Unit Types - Emission Rates'!#REF!="","",'Unit Types - Emission Rates'!#REF!)</f>
        <v>#REF!</v>
      </c>
      <c r="G4616" s="261"/>
      <c r="H4616" s="262"/>
      <c r="I4616" s="259"/>
    </row>
    <row r="4617" spans="1:9" x14ac:dyDescent="0.2">
      <c r="A4617" s="265" t="s">
        <v>433</v>
      </c>
      <c r="B4617" s="269" t="e">
        <f>IF('Unit Types - Emission Rates'!#REF!=0,"",'Unit Types - Emission Rates'!#REF!)</f>
        <v>#REF!</v>
      </c>
      <c r="C4617" s="269" t="e">
        <f>IF('Unit Types - Emission Rates'!#REF!=0,"",'Unit Types - Emission Rates'!#REF!)</f>
        <v>#REF!</v>
      </c>
      <c r="D4617" s="269" t="e">
        <f>IF('Unit Types - Emission Rates'!#REF!=0,"",'Unit Types - Emission Rates'!#REF!)</f>
        <v>#REF!</v>
      </c>
      <c r="E4617" s="269" t="e">
        <f>IF('Unit Types - Emission Rates'!#REF!="","",'Unit Types - Emission Rates'!#REF!)</f>
        <v>#REF!</v>
      </c>
      <c r="F4617" s="269" t="e">
        <f>IF('Unit Types - Emission Rates'!#REF!="","",'Unit Types - Emission Rates'!#REF!)</f>
        <v>#REF!</v>
      </c>
      <c r="G4617" s="261"/>
      <c r="H4617" s="262"/>
      <c r="I4617" s="259"/>
    </row>
    <row r="4618" spans="1:9" x14ac:dyDescent="0.2">
      <c r="A4618" s="265" t="s">
        <v>433</v>
      </c>
      <c r="B4618" s="269" t="e">
        <f>IF('Unit Types - Emission Rates'!#REF!=0,"",'Unit Types - Emission Rates'!#REF!)</f>
        <v>#REF!</v>
      </c>
      <c r="C4618" s="269" t="e">
        <f>IF('Unit Types - Emission Rates'!#REF!=0,"",'Unit Types - Emission Rates'!#REF!)</f>
        <v>#REF!</v>
      </c>
      <c r="D4618" s="269" t="e">
        <f>IF('Unit Types - Emission Rates'!#REF!=0,"",'Unit Types - Emission Rates'!#REF!)</f>
        <v>#REF!</v>
      </c>
      <c r="E4618" s="269" t="e">
        <f>IF('Unit Types - Emission Rates'!#REF!="","",'Unit Types - Emission Rates'!#REF!)</f>
        <v>#REF!</v>
      </c>
      <c r="F4618" s="269" t="e">
        <f>IF('Unit Types - Emission Rates'!#REF!="","",'Unit Types - Emission Rates'!#REF!)</f>
        <v>#REF!</v>
      </c>
      <c r="G4618" s="261"/>
      <c r="H4618" s="262"/>
      <c r="I4618" s="259"/>
    </row>
    <row r="4619" spans="1:9" x14ac:dyDescent="0.2">
      <c r="A4619" s="265" t="s">
        <v>433</v>
      </c>
      <c r="B4619" s="269" t="e">
        <f>IF('Unit Types - Emission Rates'!#REF!=0,"",'Unit Types - Emission Rates'!#REF!)</f>
        <v>#REF!</v>
      </c>
      <c r="C4619" s="269" t="e">
        <f>IF('Unit Types - Emission Rates'!#REF!=0,"",'Unit Types - Emission Rates'!#REF!)</f>
        <v>#REF!</v>
      </c>
      <c r="D4619" s="269" t="e">
        <f>IF('Unit Types - Emission Rates'!#REF!=0,"",'Unit Types - Emission Rates'!#REF!)</f>
        <v>#REF!</v>
      </c>
      <c r="E4619" s="269" t="e">
        <f>IF('Unit Types - Emission Rates'!#REF!="","",'Unit Types - Emission Rates'!#REF!)</f>
        <v>#REF!</v>
      </c>
      <c r="F4619" s="269" t="e">
        <f>IF('Unit Types - Emission Rates'!#REF!="","",'Unit Types - Emission Rates'!#REF!)</f>
        <v>#REF!</v>
      </c>
      <c r="G4619" s="261"/>
      <c r="H4619" s="262"/>
      <c r="I4619" s="259"/>
    </row>
    <row r="4620" spans="1:9" x14ac:dyDescent="0.2">
      <c r="A4620" s="265" t="s">
        <v>433</v>
      </c>
      <c r="B4620" s="269" t="e">
        <f>IF('Unit Types - Emission Rates'!#REF!=0,"",'Unit Types - Emission Rates'!#REF!)</f>
        <v>#REF!</v>
      </c>
      <c r="C4620" s="269" t="e">
        <f>IF('Unit Types - Emission Rates'!#REF!=0,"",'Unit Types - Emission Rates'!#REF!)</f>
        <v>#REF!</v>
      </c>
      <c r="D4620" s="269" t="e">
        <f>IF('Unit Types - Emission Rates'!#REF!=0,"",'Unit Types - Emission Rates'!#REF!)</f>
        <v>#REF!</v>
      </c>
      <c r="E4620" s="269" t="e">
        <f>IF('Unit Types - Emission Rates'!#REF!="","",'Unit Types - Emission Rates'!#REF!)</f>
        <v>#REF!</v>
      </c>
      <c r="F4620" s="269" t="e">
        <f>IF('Unit Types - Emission Rates'!#REF!="","",'Unit Types - Emission Rates'!#REF!)</f>
        <v>#REF!</v>
      </c>
      <c r="G4620" s="261"/>
      <c r="H4620" s="262"/>
      <c r="I4620" s="259"/>
    </row>
    <row r="4621" spans="1:9" x14ac:dyDescent="0.2">
      <c r="A4621" s="265" t="s">
        <v>433</v>
      </c>
      <c r="B4621" s="269" t="e">
        <f>IF('Unit Types - Emission Rates'!#REF!=0,"",'Unit Types - Emission Rates'!#REF!)</f>
        <v>#REF!</v>
      </c>
      <c r="C4621" s="269" t="e">
        <f>IF('Unit Types - Emission Rates'!#REF!=0,"",'Unit Types - Emission Rates'!#REF!)</f>
        <v>#REF!</v>
      </c>
      <c r="D4621" s="269" t="e">
        <f>IF('Unit Types - Emission Rates'!#REF!=0,"",'Unit Types - Emission Rates'!#REF!)</f>
        <v>#REF!</v>
      </c>
      <c r="E4621" s="269" t="e">
        <f>IF('Unit Types - Emission Rates'!#REF!="","",'Unit Types - Emission Rates'!#REF!)</f>
        <v>#REF!</v>
      </c>
      <c r="F4621" s="269" t="e">
        <f>IF('Unit Types - Emission Rates'!#REF!="","",'Unit Types - Emission Rates'!#REF!)</f>
        <v>#REF!</v>
      </c>
      <c r="G4621" s="261"/>
      <c r="H4621" s="262"/>
      <c r="I4621" s="259"/>
    </row>
    <row r="4622" spans="1:9" x14ac:dyDescent="0.2">
      <c r="A4622" s="265" t="s">
        <v>433</v>
      </c>
      <c r="B4622" s="269" t="e">
        <f>IF('Unit Types - Emission Rates'!#REF!=0,"",'Unit Types - Emission Rates'!#REF!)</f>
        <v>#REF!</v>
      </c>
      <c r="C4622" s="269" t="e">
        <f>IF('Unit Types - Emission Rates'!#REF!=0,"",'Unit Types - Emission Rates'!#REF!)</f>
        <v>#REF!</v>
      </c>
      <c r="D4622" s="269" t="e">
        <f>IF('Unit Types - Emission Rates'!#REF!=0,"",'Unit Types - Emission Rates'!#REF!)</f>
        <v>#REF!</v>
      </c>
      <c r="E4622" s="269" t="e">
        <f>IF('Unit Types - Emission Rates'!#REF!="","",'Unit Types - Emission Rates'!#REF!)</f>
        <v>#REF!</v>
      </c>
      <c r="F4622" s="269" t="e">
        <f>IF('Unit Types - Emission Rates'!#REF!="","",'Unit Types - Emission Rates'!#REF!)</f>
        <v>#REF!</v>
      </c>
      <c r="G4622" s="261"/>
      <c r="H4622" s="262"/>
      <c r="I4622" s="259"/>
    </row>
    <row r="4623" spans="1:9" x14ac:dyDescent="0.2">
      <c r="A4623" s="265" t="s">
        <v>433</v>
      </c>
      <c r="B4623" s="269" t="e">
        <f>IF('Unit Types - Emission Rates'!#REF!=0,"",'Unit Types - Emission Rates'!#REF!)</f>
        <v>#REF!</v>
      </c>
      <c r="C4623" s="269" t="e">
        <f>IF('Unit Types - Emission Rates'!#REF!=0,"",'Unit Types - Emission Rates'!#REF!)</f>
        <v>#REF!</v>
      </c>
      <c r="D4623" s="269" t="e">
        <f>IF('Unit Types - Emission Rates'!#REF!=0,"",'Unit Types - Emission Rates'!#REF!)</f>
        <v>#REF!</v>
      </c>
      <c r="E4623" s="269" t="e">
        <f>IF('Unit Types - Emission Rates'!#REF!="","",'Unit Types - Emission Rates'!#REF!)</f>
        <v>#REF!</v>
      </c>
      <c r="F4623" s="269" t="e">
        <f>IF('Unit Types - Emission Rates'!#REF!="","",'Unit Types - Emission Rates'!#REF!)</f>
        <v>#REF!</v>
      </c>
      <c r="G4623" s="261"/>
      <c r="H4623" s="262"/>
      <c r="I4623" s="259"/>
    </row>
    <row r="4624" spans="1:9" x14ac:dyDescent="0.2">
      <c r="A4624" s="265" t="s">
        <v>433</v>
      </c>
      <c r="B4624" s="269" t="e">
        <f>IF('Unit Types - Emission Rates'!#REF!=0,"",'Unit Types - Emission Rates'!#REF!)</f>
        <v>#REF!</v>
      </c>
      <c r="C4624" s="269" t="e">
        <f>IF('Unit Types - Emission Rates'!#REF!=0,"",'Unit Types - Emission Rates'!#REF!)</f>
        <v>#REF!</v>
      </c>
      <c r="D4624" s="269" t="e">
        <f>IF('Unit Types - Emission Rates'!#REF!=0,"",'Unit Types - Emission Rates'!#REF!)</f>
        <v>#REF!</v>
      </c>
      <c r="E4624" s="269" t="e">
        <f>IF('Unit Types - Emission Rates'!#REF!="","",'Unit Types - Emission Rates'!#REF!)</f>
        <v>#REF!</v>
      </c>
      <c r="F4624" s="269" t="e">
        <f>IF('Unit Types - Emission Rates'!#REF!="","",'Unit Types - Emission Rates'!#REF!)</f>
        <v>#REF!</v>
      </c>
      <c r="G4624" s="261"/>
      <c r="H4624" s="262"/>
      <c r="I4624" s="259"/>
    </row>
    <row r="4625" spans="1:9" x14ac:dyDescent="0.2">
      <c r="A4625" s="265" t="s">
        <v>433</v>
      </c>
      <c r="B4625" s="269" t="e">
        <f>IF('Unit Types - Emission Rates'!#REF!=0,"",'Unit Types - Emission Rates'!#REF!)</f>
        <v>#REF!</v>
      </c>
      <c r="C4625" s="269" t="e">
        <f>IF('Unit Types - Emission Rates'!#REF!=0,"",'Unit Types - Emission Rates'!#REF!)</f>
        <v>#REF!</v>
      </c>
      <c r="D4625" s="269" t="e">
        <f>IF('Unit Types - Emission Rates'!#REF!=0,"",'Unit Types - Emission Rates'!#REF!)</f>
        <v>#REF!</v>
      </c>
      <c r="E4625" s="269" t="e">
        <f>IF('Unit Types - Emission Rates'!#REF!="","",'Unit Types - Emission Rates'!#REF!)</f>
        <v>#REF!</v>
      </c>
      <c r="F4625" s="269" t="e">
        <f>IF('Unit Types - Emission Rates'!#REF!="","",'Unit Types - Emission Rates'!#REF!)</f>
        <v>#REF!</v>
      </c>
      <c r="G4625" s="261"/>
      <c r="H4625" s="262"/>
      <c r="I4625" s="259"/>
    </row>
    <row r="4626" spans="1:9" x14ac:dyDescent="0.2">
      <c r="A4626" s="265" t="s">
        <v>433</v>
      </c>
      <c r="B4626" s="269" t="e">
        <f>IF('Unit Types - Emission Rates'!#REF!=0,"",'Unit Types - Emission Rates'!#REF!)</f>
        <v>#REF!</v>
      </c>
      <c r="C4626" s="269" t="e">
        <f>IF('Unit Types - Emission Rates'!#REF!=0,"",'Unit Types - Emission Rates'!#REF!)</f>
        <v>#REF!</v>
      </c>
      <c r="D4626" s="269" t="e">
        <f>IF('Unit Types - Emission Rates'!#REF!=0,"",'Unit Types - Emission Rates'!#REF!)</f>
        <v>#REF!</v>
      </c>
      <c r="E4626" s="269" t="e">
        <f>IF('Unit Types - Emission Rates'!#REF!="","",'Unit Types - Emission Rates'!#REF!)</f>
        <v>#REF!</v>
      </c>
      <c r="F4626" s="269" t="e">
        <f>IF('Unit Types - Emission Rates'!#REF!="","",'Unit Types - Emission Rates'!#REF!)</f>
        <v>#REF!</v>
      </c>
      <c r="G4626" s="261"/>
      <c r="H4626" s="262"/>
      <c r="I4626" s="259"/>
    </row>
    <row r="4627" spans="1:9" x14ac:dyDescent="0.2">
      <c r="A4627" s="265" t="s">
        <v>433</v>
      </c>
      <c r="B4627" s="269" t="e">
        <f>IF('Unit Types - Emission Rates'!#REF!=0,"",'Unit Types - Emission Rates'!#REF!)</f>
        <v>#REF!</v>
      </c>
      <c r="C4627" s="269" t="e">
        <f>IF('Unit Types - Emission Rates'!#REF!=0,"",'Unit Types - Emission Rates'!#REF!)</f>
        <v>#REF!</v>
      </c>
      <c r="D4627" s="269" t="e">
        <f>IF('Unit Types - Emission Rates'!#REF!=0,"",'Unit Types - Emission Rates'!#REF!)</f>
        <v>#REF!</v>
      </c>
      <c r="E4627" s="269" t="e">
        <f>IF('Unit Types - Emission Rates'!#REF!="","",'Unit Types - Emission Rates'!#REF!)</f>
        <v>#REF!</v>
      </c>
      <c r="F4627" s="269" t="e">
        <f>IF('Unit Types - Emission Rates'!#REF!="","",'Unit Types - Emission Rates'!#REF!)</f>
        <v>#REF!</v>
      </c>
      <c r="G4627" s="261"/>
      <c r="H4627" s="262"/>
      <c r="I4627" s="259"/>
    </row>
    <row r="4628" spans="1:9" x14ac:dyDescent="0.2">
      <c r="A4628" s="265" t="s">
        <v>433</v>
      </c>
      <c r="B4628" s="269" t="e">
        <f>IF('Unit Types - Emission Rates'!#REF!=0,"",'Unit Types - Emission Rates'!#REF!)</f>
        <v>#REF!</v>
      </c>
      <c r="C4628" s="269" t="e">
        <f>IF('Unit Types - Emission Rates'!#REF!=0,"",'Unit Types - Emission Rates'!#REF!)</f>
        <v>#REF!</v>
      </c>
      <c r="D4628" s="269" t="e">
        <f>IF('Unit Types - Emission Rates'!#REF!=0,"",'Unit Types - Emission Rates'!#REF!)</f>
        <v>#REF!</v>
      </c>
      <c r="E4628" s="269" t="e">
        <f>IF('Unit Types - Emission Rates'!#REF!="","",'Unit Types - Emission Rates'!#REF!)</f>
        <v>#REF!</v>
      </c>
      <c r="F4628" s="269" t="e">
        <f>IF('Unit Types - Emission Rates'!#REF!="","",'Unit Types - Emission Rates'!#REF!)</f>
        <v>#REF!</v>
      </c>
      <c r="G4628" s="261"/>
      <c r="H4628" s="262"/>
      <c r="I4628" s="259"/>
    </row>
    <row r="4629" spans="1:9" x14ac:dyDescent="0.2">
      <c r="A4629" s="265" t="s">
        <v>433</v>
      </c>
      <c r="B4629" s="269" t="e">
        <f>IF('Unit Types - Emission Rates'!#REF!=0,"",'Unit Types - Emission Rates'!#REF!)</f>
        <v>#REF!</v>
      </c>
      <c r="C4629" s="269" t="e">
        <f>IF('Unit Types - Emission Rates'!#REF!=0,"",'Unit Types - Emission Rates'!#REF!)</f>
        <v>#REF!</v>
      </c>
      <c r="D4629" s="269" t="e">
        <f>IF('Unit Types - Emission Rates'!#REF!=0,"",'Unit Types - Emission Rates'!#REF!)</f>
        <v>#REF!</v>
      </c>
      <c r="E4629" s="269" t="e">
        <f>IF('Unit Types - Emission Rates'!#REF!="","",'Unit Types - Emission Rates'!#REF!)</f>
        <v>#REF!</v>
      </c>
      <c r="F4629" s="269" t="e">
        <f>IF('Unit Types - Emission Rates'!#REF!="","",'Unit Types - Emission Rates'!#REF!)</f>
        <v>#REF!</v>
      </c>
      <c r="G4629" s="261"/>
      <c r="H4629" s="262"/>
      <c r="I4629" s="259"/>
    </row>
    <row r="4630" spans="1:9" x14ac:dyDescent="0.2">
      <c r="A4630" s="265" t="s">
        <v>433</v>
      </c>
      <c r="B4630" s="269" t="e">
        <f>IF('Unit Types - Emission Rates'!#REF!=0,"",'Unit Types - Emission Rates'!#REF!)</f>
        <v>#REF!</v>
      </c>
      <c r="C4630" s="269" t="e">
        <f>IF('Unit Types - Emission Rates'!#REF!=0,"",'Unit Types - Emission Rates'!#REF!)</f>
        <v>#REF!</v>
      </c>
      <c r="D4630" s="269" t="e">
        <f>IF('Unit Types - Emission Rates'!#REF!=0,"",'Unit Types - Emission Rates'!#REF!)</f>
        <v>#REF!</v>
      </c>
      <c r="E4630" s="269" t="e">
        <f>IF('Unit Types - Emission Rates'!#REF!="","",'Unit Types - Emission Rates'!#REF!)</f>
        <v>#REF!</v>
      </c>
      <c r="F4630" s="269" t="e">
        <f>IF('Unit Types - Emission Rates'!#REF!="","",'Unit Types - Emission Rates'!#REF!)</f>
        <v>#REF!</v>
      </c>
      <c r="G4630" s="261"/>
      <c r="H4630" s="262"/>
      <c r="I4630" s="259"/>
    </row>
    <row r="4631" spans="1:9" x14ac:dyDescent="0.2">
      <c r="A4631" s="265" t="s">
        <v>433</v>
      </c>
      <c r="B4631" s="269" t="e">
        <f>IF('Unit Types - Emission Rates'!#REF!=0,"",'Unit Types - Emission Rates'!#REF!)</f>
        <v>#REF!</v>
      </c>
      <c r="C4631" s="269" t="e">
        <f>IF('Unit Types - Emission Rates'!#REF!=0,"",'Unit Types - Emission Rates'!#REF!)</f>
        <v>#REF!</v>
      </c>
      <c r="D4631" s="269" t="e">
        <f>IF('Unit Types - Emission Rates'!#REF!=0,"",'Unit Types - Emission Rates'!#REF!)</f>
        <v>#REF!</v>
      </c>
      <c r="E4631" s="269" t="e">
        <f>IF('Unit Types - Emission Rates'!#REF!="","",'Unit Types - Emission Rates'!#REF!)</f>
        <v>#REF!</v>
      </c>
      <c r="F4631" s="269" t="e">
        <f>IF('Unit Types - Emission Rates'!#REF!="","",'Unit Types - Emission Rates'!#REF!)</f>
        <v>#REF!</v>
      </c>
      <c r="G4631" s="261"/>
      <c r="H4631" s="262"/>
      <c r="I4631" s="259"/>
    </row>
    <row r="4632" spans="1:9" x14ac:dyDescent="0.2">
      <c r="A4632" s="265" t="s">
        <v>433</v>
      </c>
      <c r="B4632" s="269" t="e">
        <f>IF('Unit Types - Emission Rates'!#REF!=0,"",'Unit Types - Emission Rates'!#REF!)</f>
        <v>#REF!</v>
      </c>
      <c r="C4632" s="269" t="e">
        <f>IF('Unit Types - Emission Rates'!#REF!=0,"",'Unit Types - Emission Rates'!#REF!)</f>
        <v>#REF!</v>
      </c>
      <c r="D4632" s="269" t="e">
        <f>IF('Unit Types - Emission Rates'!#REF!=0,"",'Unit Types - Emission Rates'!#REF!)</f>
        <v>#REF!</v>
      </c>
      <c r="E4632" s="269" t="e">
        <f>IF('Unit Types - Emission Rates'!#REF!="","",'Unit Types - Emission Rates'!#REF!)</f>
        <v>#REF!</v>
      </c>
      <c r="F4632" s="269" t="e">
        <f>IF('Unit Types - Emission Rates'!#REF!="","",'Unit Types - Emission Rates'!#REF!)</f>
        <v>#REF!</v>
      </c>
      <c r="G4632" s="261"/>
      <c r="H4632" s="262"/>
      <c r="I4632" s="259"/>
    </row>
    <row r="4633" spans="1:9" x14ac:dyDescent="0.2">
      <c r="A4633" s="265" t="s">
        <v>433</v>
      </c>
      <c r="B4633" s="269" t="e">
        <f>IF('Unit Types - Emission Rates'!#REF!=0,"",'Unit Types - Emission Rates'!#REF!)</f>
        <v>#REF!</v>
      </c>
      <c r="C4633" s="269" t="e">
        <f>IF('Unit Types - Emission Rates'!#REF!=0,"",'Unit Types - Emission Rates'!#REF!)</f>
        <v>#REF!</v>
      </c>
      <c r="D4633" s="269" t="e">
        <f>IF('Unit Types - Emission Rates'!#REF!=0,"",'Unit Types - Emission Rates'!#REF!)</f>
        <v>#REF!</v>
      </c>
      <c r="E4633" s="269" t="e">
        <f>IF('Unit Types - Emission Rates'!#REF!="","",'Unit Types - Emission Rates'!#REF!)</f>
        <v>#REF!</v>
      </c>
      <c r="F4633" s="269" t="e">
        <f>IF('Unit Types - Emission Rates'!#REF!="","",'Unit Types - Emission Rates'!#REF!)</f>
        <v>#REF!</v>
      </c>
      <c r="G4633" s="261"/>
      <c r="H4633" s="262"/>
      <c r="I4633" s="259"/>
    </row>
    <row r="4634" spans="1:9" x14ac:dyDescent="0.2">
      <c r="A4634" s="265" t="s">
        <v>433</v>
      </c>
      <c r="B4634" s="269" t="e">
        <f>IF('Unit Types - Emission Rates'!#REF!=0,"",'Unit Types - Emission Rates'!#REF!)</f>
        <v>#REF!</v>
      </c>
      <c r="C4634" s="269" t="e">
        <f>IF('Unit Types - Emission Rates'!#REF!=0,"",'Unit Types - Emission Rates'!#REF!)</f>
        <v>#REF!</v>
      </c>
      <c r="D4634" s="269" t="e">
        <f>IF('Unit Types - Emission Rates'!#REF!=0,"",'Unit Types - Emission Rates'!#REF!)</f>
        <v>#REF!</v>
      </c>
      <c r="E4634" s="269" t="e">
        <f>IF('Unit Types - Emission Rates'!#REF!="","",'Unit Types - Emission Rates'!#REF!)</f>
        <v>#REF!</v>
      </c>
      <c r="F4634" s="269" t="e">
        <f>IF('Unit Types - Emission Rates'!#REF!="","",'Unit Types - Emission Rates'!#REF!)</f>
        <v>#REF!</v>
      </c>
      <c r="G4634" s="261"/>
      <c r="H4634" s="262"/>
      <c r="I4634" s="259"/>
    </row>
    <row r="4635" spans="1:9" x14ac:dyDescent="0.2">
      <c r="A4635" s="265" t="s">
        <v>433</v>
      </c>
      <c r="B4635" s="269" t="e">
        <f>IF('Unit Types - Emission Rates'!#REF!=0,"",'Unit Types - Emission Rates'!#REF!)</f>
        <v>#REF!</v>
      </c>
      <c r="C4635" s="269" t="e">
        <f>IF('Unit Types - Emission Rates'!#REF!=0,"",'Unit Types - Emission Rates'!#REF!)</f>
        <v>#REF!</v>
      </c>
      <c r="D4635" s="269" t="e">
        <f>IF('Unit Types - Emission Rates'!#REF!=0,"",'Unit Types - Emission Rates'!#REF!)</f>
        <v>#REF!</v>
      </c>
      <c r="E4635" s="269" t="e">
        <f>IF('Unit Types - Emission Rates'!#REF!="","",'Unit Types - Emission Rates'!#REF!)</f>
        <v>#REF!</v>
      </c>
      <c r="F4635" s="269" t="e">
        <f>IF('Unit Types - Emission Rates'!#REF!="","",'Unit Types - Emission Rates'!#REF!)</f>
        <v>#REF!</v>
      </c>
      <c r="G4635" s="261"/>
      <c r="H4635" s="262"/>
      <c r="I4635" s="259"/>
    </row>
    <row r="4636" spans="1:9" x14ac:dyDescent="0.2">
      <c r="A4636" s="265" t="s">
        <v>433</v>
      </c>
      <c r="B4636" s="269" t="e">
        <f>IF('Unit Types - Emission Rates'!#REF!=0,"",'Unit Types - Emission Rates'!#REF!)</f>
        <v>#REF!</v>
      </c>
      <c r="C4636" s="269" t="e">
        <f>IF('Unit Types - Emission Rates'!#REF!=0,"",'Unit Types - Emission Rates'!#REF!)</f>
        <v>#REF!</v>
      </c>
      <c r="D4636" s="269" t="e">
        <f>IF('Unit Types - Emission Rates'!#REF!=0,"",'Unit Types - Emission Rates'!#REF!)</f>
        <v>#REF!</v>
      </c>
      <c r="E4636" s="269" t="e">
        <f>IF('Unit Types - Emission Rates'!#REF!="","",'Unit Types - Emission Rates'!#REF!)</f>
        <v>#REF!</v>
      </c>
      <c r="F4636" s="269" t="e">
        <f>IF('Unit Types - Emission Rates'!#REF!="","",'Unit Types - Emission Rates'!#REF!)</f>
        <v>#REF!</v>
      </c>
      <c r="G4636" s="261"/>
      <c r="H4636" s="262"/>
      <c r="I4636" s="259"/>
    </row>
    <row r="4637" spans="1:9" x14ac:dyDescent="0.2">
      <c r="A4637" s="265" t="s">
        <v>433</v>
      </c>
      <c r="B4637" s="269" t="e">
        <f>IF('Unit Types - Emission Rates'!#REF!=0,"",'Unit Types - Emission Rates'!#REF!)</f>
        <v>#REF!</v>
      </c>
      <c r="C4637" s="269" t="e">
        <f>IF('Unit Types - Emission Rates'!#REF!=0,"",'Unit Types - Emission Rates'!#REF!)</f>
        <v>#REF!</v>
      </c>
      <c r="D4637" s="269" t="e">
        <f>IF('Unit Types - Emission Rates'!#REF!=0,"",'Unit Types - Emission Rates'!#REF!)</f>
        <v>#REF!</v>
      </c>
      <c r="E4637" s="269" t="e">
        <f>IF('Unit Types - Emission Rates'!#REF!="","",'Unit Types - Emission Rates'!#REF!)</f>
        <v>#REF!</v>
      </c>
      <c r="F4637" s="269" t="e">
        <f>IF('Unit Types - Emission Rates'!#REF!="","",'Unit Types - Emission Rates'!#REF!)</f>
        <v>#REF!</v>
      </c>
      <c r="G4637" s="261"/>
      <c r="H4637" s="262"/>
      <c r="I4637" s="259"/>
    </row>
    <row r="4638" spans="1:9" x14ac:dyDescent="0.2">
      <c r="A4638" s="265" t="s">
        <v>433</v>
      </c>
      <c r="B4638" s="269" t="e">
        <f>IF('Unit Types - Emission Rates'!#REF!=0,"",'Unit Types - Emission Rates'!#REF!)</f>
        <v>#REF!</v>
      </c>
      <c r="C4638" s="269" t="e">
        <f>IF('Unit Types - Emission Rates'!#REF!=0,"",'Unit Types - Emission Rates'!#REF!)</f>
        <v>#REF!</v>
      </c>
      <c r="D4638" s="269" t="e">
        <f>IF('Unit Types - Emission Rates'!#REF!=0,"",'Unit Types - Emission Rates'!#REF!)</f>
        <v>#REF!</v>
      </c>
      <c r="E4638" s="269" t="e">
        <f>IF('Unit Types - Emission Rates'!#REF!="","",'Unit Types - Emission Rates'!#REF!)</f>
        <v>#REF!</v>
      </c>
      <c r="F4638" s="269" t="e">
        <f>IF('Unit Types - Emission Rates'!#REF!="","",'Unit Types - Emission Rates'!#REF!)</f>
        <v>#REF!</v>
      </c>
      <c r="G4638" s="261"/>
      <c r="H4638" s="262"/>
      <c r="I4638" s="259"/>
    </row>
    <row r="4639" spans="1:9" x14ac:dyDescent="0.2">
      <c r="A4639" s="265" t="s">
        <v>433</v>
      </c>
      <c r="B4639" s="269" t="e">
        <f>IF('Unit Types - Emission Rates'!#REF!=0,"",'Unit Types - Emission Rates'!#REF!)</f>
        <v>#REF!</v>
      </c>
      <c r="C4639" s="269" t="e">
        <f>IF('Unit Types - Emission Rates'!#REF!=0,"",'Unit Types - Emission Rates'!#REF!)</f>
        <v>#REF!</v>
      </c>
      <c r="D4639" s="269" t="e">
        <f>IF('Unit Types - Emission Rates'!#REF!=0,"",'Unit Types - Emission Rates'!#REF!)</f>
        <v>#REF!</v>
      </c>
      <c r="E4639" s="269" t="e">
        <f>IF('Unit Types - Emission Rates'!#REF!="","",'Unit Types - Emission Rates'!#REF!)</f>
        <v>#REF!</v>
      </c>
      <c r="F4639" s="269" t="e">
        <f>IF('Unit Types - Emission Rates'!#REF!="","",'Unit Types - Emission Rates'!#REF!)</f>
        <v>#REF!</v>
      </c>
      <c r="G4639" s="261"/>
      <c r="H4639" s="262"/>
      <c r="I4639" s="259"/>
    </row>
    <row r="4640" spans="1:9" x14ac:dyDescent="0.2">
      <c r="A4640" s="265" t="s">
        <v>433</v>
      </c>
      <c r="B4640" s="269" t="e">
        <f>IF('Unit Types - Emission Rates'!#REF!=0,"",'Unit Types - Emission Rates'!#REF!)</f>
        <v>#REF!</v>
      </c>
      <c r="C4640" s="269" t="e">
        <f>IF('Unit Types - Emission Rates'!#REF!=0,"",'Unit Types - Emission Rates'!#REF!)</f>
        <v>#REF!</v>
      </c>
      <c r="D4640" s="269" t="e">
        <f>IF('Unit Types - Emission Rates'!#REF!=0,"",'Unit Types - Emission Rates'!#REF!)</f>
        <v>#REF!</v>
      </c>
      <c r="E4640" s="269" t="e">
        <f>IF('Unit Types - Emission Rates'!#REF!="","",'Unit Types - Emission Rates'!#REF!)</f>
        <v>#REF!</v>
      </c>
      <c r="F4640" s="269" t="e">
        <f>IF('Unit Types - Emission Rates'!#REF!="","",'Unit Types - Emission Rates'!#REF!)</f>
        <v>#REF!</v>
      </c>
      <c r="G4640" s="261"/>
      <c r="H4640" s="262"/>
      <c r="I4640" s="259"/>
    </row>
    <row r="4641" spans="1:9" x14ac:dyDescent="0.2">
      <c r="A4641" s="265" t="s">
        <v>433</v>
      </c>
      <c r="B4641" s="269" t="e">
        <f>IF('Unit Types - Emission Rates'!#REF!=0,"",'Unit Types - Emission Rates'!#REF!)</f>
        <v>#REF!</v>
      </c>
      <c r="C4641" s="269" t="e">
        <f>IF('Unit Types - Emission Rates'!#REF!=0,"",'Unit Types - Emission Rates'!#REF!)</f>
        <v>#REF!</v>
      </c>
      <c r="D4641" s="269" t="e">
        <f>IF('Unit Types - Emission Rates'!#REF!=0,"",'Unit Types - Emission Rates'!#REF!)</f>
        <v>#REF!</v>
      </c>
      <c r="E4641" s="269" t="e">
        <f>IF('Unit Types - Emission Rates'!#REF!="","",'Unit Types - Emission Rates'!#REF!)</f>
        <v>#REF!</v>
      </c>
      <c r="F4641" s="269" t="e">
        <f>IF('Unit Types - Emission Rates'!#REF!="","",'Unit Types - Emission Rates'!#REF!)</f>
        <v>#REF!</v>
      </c>
      <c r="G4641" s="261"/>
      <c r="H4641" s="262"/>
      <c r="I4641" s="259"/>
    </row>
    <row r="4642" spans="1:9" x14ac:dyDescent="0.2">
      <c r="A4642" s="265" t="s">
        <v>433</v>
      </c>
      <c r="B4642" s="269" t="e">
        <f>IF('Unit Types - Emission Rates'!#REF!=0,"",'Unit Types - Emission Rates'!#REF!)</f>
        <v>#REF!</v>
      </c>
      <c r="C4642" s="269" t="e">
        <f>IF('Unit Types - Emission Rates'!#REF!=0,"",'Unit Types - Emission Rates'!#REF!)</f>
        <v>#REF!</v>
      </c>
      <c r="D4642" s="269" t="e">
        <f>IF('Unit Types - Emission Rates'!#REF!=0,"",'Unit Types - Emission Rates'!#REF!)</f>
        <v>#REF!</v>
      </c>
      <c r="E4642" s="269" t="e">
        <f>IF('Unit Types - Emission Rates'!#REF!="","",'Unit Types - Emission Rates'!#REF!)</f>
        <v>#REF!</v>
      </c>
      <c r="F4642" s="269" t="e">
        <f>IF('Unit Types - Emission Rates'!#REF!="","",'Unit Types - Emission Rates'!#REF!)</f>
        <v>#REF!</v>
      </c>
      <c r="G4642" s="261"/>
      <c r="H4642" s="262"/>
      <c r="I4642" s="259"/>
    </row>
    <row r="4643" spans="1:9" x14ac:dyDescent="0.2">
      <c r="A4643" s="265" t="s">
        <v>433</v>
      </c>
      <c r="B4643" s="269" t="e">
        <f>IF('Unit Types - Emission Rates'!#REF!=0,"",'Unit Types - Emission Rates'!#REF!)</f>
        <v>#REF!</v>
      </c>
      <c r="C4643" s="269" t="e">
        <f>IF('Unit Types - Emission Rates'!#REF!=0,"",'Unit Types - Emission Rates'!#REF!)</f>
        <v>#REF!</v>
      </c>
      <c r="D4643" s="269" t="e">
        <f>IF('Unit Types - Emission Rates'!#REF!=0,"",'Unit Types - Emission Rates'!#REF!)</f>
        <v>#REF!</v>
      </c>
      <c r="E4643" s="269" t="e">
        <f>IF('Unit Types - Emission Rates'!#REF!="","",'Unit Types - Emission Rates'!#REF!)</f>
        <v>#REF!</v>
      </c>
      <c r="F4643" s="269" t="e">
        <f>IF('Unit Types - Emission Rates'!#REF!="","",'Unit Types - Emission Rates'!#REF!)</f>
        <v>#REF!</v>
      </c>
      <c r="G4643" s="261"/>
      <c r="H4643" s="262"/>
      <c r="I4643" s="259"/>
    </row>
    <row r="4644" spans="1:9" x14ac:dyDescent="0.2">
      <c r="A4644" s="265" t="s">
        <v>433</v>
      </c>
      <c r="B4644" s="269" t="e">
        <f>IF('Unit Types - Emission Rates'!#REF!=0,"",'Unit Types - Emission Rates'!#REF!)</f>
        <v>#REF!</v>
      </c>
      <c r="C4644" s="269" t="e">
        <f>IF('Unit Types - Emission Rates'!#REF!=0,"",'Unit Types - Emission Rates'!#REF!)</f>
        <v>#REF!</v>
      </c>
      <c r="D4644" s="269" t="e">
        <f>IF('Unit Types - Emission Rates'!#REF!=0,"",'Unit Types - Emission Rates'!#REF!)</f>
        <v>#REF!</v>
      </c>
      <c r="E4644" s="269" t="e">
        <f>IF('Unit Types - Emission Rates'!#REF!="","",'Unit Types - Emission Rates'!#REF!)</f>
        <v>#REF!</v>
      </c>
      <c r="F4644" s="269" t="e">
        <f>IF('Unit Types - Emission Rates'!#REF!="","",'Unit Types - Emission Rates'!#REF!)</f>
        <v>#REF!</v>
      </c>
      <c r="G4644" s="261"/>
      <c r="H4644" s="262"/>
      <c r="I4644" s="259"/>
    </row>
    <row r="4645" spans="1:9" x14ac:dyDescent="0.2">
      <c r="A4645" s="265" t="s">
        <v>433</v>
      </c>
      <c r="B4645" s="269" t="e">
        <f>IF('Unit Types - Emission Rates'!#REF!=0,"",'Unit Types - Emission Rates'!#REF!)</f>
        <v>#REF!</v>
      </c>
      <c r="C4645" s="269" t="e">
        <f>IF('Unit Types - Emission Rates'!#REF!=0,"",'Unit Types - Emission Rates'!#REF!)</f>
        <v>#REF!</v>
      </c>
      <c r="D4645" s="269" t="e">
        <f>IF('Unit Types - Emission Rates'!#REF!=0,"",'Unit Types - Emission Rates'!#REF!)</f>
        <v>#REF!</v>
      </c>
      <c r="E4645" s="269" t="e">
        <f>IF('Unit Types - Emission Rates'!#REF!="","",'Unit Types - Emission Rates'!#REF!)</f>
        <v>#REF!</v>
      </c>
      <c r="F4645" s="269" t="e">
        <f>IF('Unit Types - Emission Rates'!#REF!="","",'Unit Types - Emission Rates'!#REF!)</f>
        <v>#REF!</v>
      </c>
      <c r="G4645" s="261"/>
      <c r="H4645" s="262"/>
      <c r="I4645" s="259"/>
    </row>
    <row r="4646" spans="1:9" x14ac:dyDescent="0.2">
      <c r="A4646" s="265" t="s">
        <v>433</v>
      </c>
      <c r="B4646" s="269" t="e">
        <f>IF('Unit Types - Emission Rates'!#REF!=0,"",'Unit Types - Emission Rates'!#REF!)</f>
        <v>#REF!</v>
      </c>
      <c r="C4646" s="269" t="e">
        <f>IF('Unit Types - Emission Rates'!#REF!=0,"",'Unit Types - Emission Rates'!#REF!)</f>
        <v>#REF!</v>
      </c>
      <c r="D4646" s="269" t="e">
        <f>IF('Unit Types - Emission Rates'!#REF!=0,"",'Unit Types - Emission Rates'!#REF!)</f>
        <v>#REF!</v>
      </c>
      <c r="E4646" s="269" t="e">
        <f>IF('Unit Types - Emission Rates'!#REF!="","",'Unit Types - Emission Rates'!#REF!)</f>
        <v>#REF!</v>
      </c>
      <c r="F4646" s="269" t="e">
        <f>IF('Unit Types - Emission Rates'!#REF!="","",'Unit Types - Emission Rates'!#REF!)</f>
        <v>#REF!</v>
      </c>
      <c r="G4646" s="261"/>
      <c r="H4646" s="262"/>
      <c r="I4646" s="259"/>
    </row>
    <row r="4647" spans="1:9" x14ac:dyDescent="0.2">
      <c r="A4647" s="265" t="s">
        <v>433</v>
      </c>
      <c r="B4647" s="269" t="e">
        <f>IF('Unit Types - Emission Rates'!#REF!=0,"",'Unit Types - Emission Rates'!#REF!)</f>
        <v>#REF!</v>
      </c>
      <c r="C4647" s="269" t="e">
        <f>IF('Unit Types - Emission Rates'!#REF!=0,"",'Unit Types - Emission Rates'!#REF!)</f>
        <v>#REF!</v>
      </c>
      <c r="D4647" s="269" t="e">
        <f>IF('Unit Types - Emission Rates'!#REF!=0,"",'Unit Types - Emission Rates'!#REF!)</f>
        <v>#REF!</v>
      </c>
      <c r="E4647" s="269" t="e">
        <f>IF('Unit Types - Emission Rates'!#REF!="","",'Unit Types - Emission Rates'!#REF!)</f>
        <v>#REF!</v>
      </c>
      <c r="F4647" s="269" t="e">
        <f>IF('Unit Types - Emission Rates'!#REF!="","",'Unit Types - Emission Rates'!#REF!)</f>
        <v>#REF!</v>
      </c>
      <c r="G4647" s="261"/>
      <c r="H4647" s="262"/>
      <c r="I4647" s="259"/>
    </row>
    <row r="4648" spans="1:9" x14ac:dyDescent="0.2">
      <c r="A4648" s="265" t="s">
        <v>433</v>
      </c>
      <c r="B4648" s="269" t="e">
        <f>IF('Unit Types - Emission Rates'!#REF!=0,"",'Unit Types - Emission Rates'!#REF!)</f>
        <v>#REF!</v>
      </c>
      <c r="C4648" s="269" t="e">
        <f>IF('Unit Types - Emission Rates'!#REF!=0,"",'Unit Types - Emission Rates'!#REF!)</f>
        <v>#REF!</v>
      </c>
      <c r="D4648" s="269" t="e">
        <f>IF('Unit Types - Emission Rates'!#REF!=0,"",'Unit Types - Emission Rates'!#REF!)</f>
        <v>#REF!</v>
      </c>
      <c r="E4648" s="269" t="e">
        <f>IF('Unit Types - Emission Rates'!#REF!="","",'Unit Types - Emission Rates'!#REF!)</f>
        <v>#REF!</v>
      </c>
      <c r="F4648" s="269" t="e">
        <f>IF('Unit Types - Emission Rates'!#REF!="","",'Unit Types - Emission Rates'!#REF!)</f>
        <v>#REF!</v>
      </c>
      <c r="G4648" s="261"/>
      <c r="H4648" s="262"/>
      <c r="I4648" s="259"/>
    </row>
    <row r="4649" spans="1:9" x14ac:dyDescent="0.2">
      <c r="A4649" s="265" t="s">
        <v>433</v>
      </c>
      <c r="B4649" s="269" t="e">
        <f>IF('Unit Types - Emission Rates'!#REF!=0,"",'Unit Types - Emission Rates'!#REF!)</f>
        <v>#REF!</v>
      </c>
      <c r="C4649" s="269" t="e">
        <f>IF('Unit Types - Emission Rates'!#REF!=0,"",'Unit Types - Emission Rates'!#REF!)</f>
        <v>#REF!</v>
      </c>
      <c r="D4649" s="269" t="e">
        <f>IF('Unit Types - Emission Rates'!#REF!=0,"",'Unit Types - Emission Rates'!#REF!)</f>
        <v>#REF!</v>
      </c>
      <c r="E4649" s="269" t="e">
        <f>IF('Unit Types - Emission Rates'!#REF!="","",'Unit Types - Emission Rates'!#REF!)</f>
        <v>#REF!</v>
      </c>
      <c r="F4649" s="269" t="e">
        <f>IF('Unit Types - Emission Rates'!#REF!="","",'Unit Types - Emission Rates'!#REF!)</f>
        <v>#REF!</v>
      </c>
      <c r="G4649" s="261"/>
      <c r="H4649" s="262"/>
      <c r="I4649" s="259"/>
    </row>
    <row r="4650" spans="1:9" x14ac:dyDescent="0.2">
      <c r="A4650" s="265" t="s">
        <v>433</v>
      </c>
      <c r="B4650" s="269" t="e">
        <f>IF('Unit Types - Emission Rates'!#REF!=0,"",'Unit Types - Emission Rates'!#REF!)</f>
        <v>#REF!</v>
      </c>
      <c r="C4650" s="269" t="e">
        <f>IF('Unit Types - Emission Rates'!#REF!=0,"",'Unit Types - Emission Rates'!#REF!)</f>
        <v>#REF!</v>
      </c>
      <c r="D4650" s="269" t="e">
        <f>IF('Unit Types - Emission Rates'!#REF!=0,"",'Unit Types - Emission Rates'!#REF!)</f>
        <v>#REF!</v>
      </c>
      <c r="E4650" s="269" t="e">
        <f>IF('Unit Types - Emission Rates'!#REF!="","",'Unit Types - Emission Rates'!#REF!)</f>
        <v>#REF!</v>
      </c>
      <c r="F4650" s="269" t="e">
        <f>IF('Unit Types - Emission Rates'!#REF!="","",'Unit Types - Emission Rates'!#REF!)</f>
        <v>#REF!</v>
      </c>
      <c r="G4650" s="261"/>
      <c r="H4650" s="262"/>
      <c r="I4650" s="259"/>
    </row>
    <row r="4651" spans="1:9" x14ac:dyDescent="0.2">
      <c r="A4651" s="265" t="s">
        <v>433</v>
      </c>
      <c r="B4651" s="269" t="e">
        <f>IF('Unit Types - Emission Rates'!#REF!=0,"",'Unit Types - Emission Rates'!#REF!)</f>
        <v>#REF!</v>
      </c>
      <c r="C4651" s="269" t="e">
        <f>IF('Unit Types - Emission Rates'!#REF!=0,"",'Unit Types - Emission Rates'!#REF!)</f>
        <v>#REF!</v>
      </c>
      <c r="D4651" s="269" t="e">
        <f>IF('Unit Types - Emission Rates'!#REF!=0,"",'Unit Types - Emission Rates'!#REF!)</f>
        <v>#REF!</v>
      </c>
      <c r="E4651" s="269" t="e">
        <f>IF('Unit Types - Emission Rates'!#REF!="","",'Unit Types - Emission Rates'!#REF!)</f>
        <v>#REF!</v>
      </c>
      <c r="F4651" s="269" t="e">
        <f>IF('Unit Types - Emission Rates'!#REF!="","",'Unit Types - Emission Rates'!#REF!)</f>
        <v>#REF!</v>
      </c>
      <c r="G4651" s="261"/>
      <c r="H4651" s="262"/>
      <c r="I4651" s="259"/>
    </row>
    <row r="4652" spans="1:9" x14ac:dyDescent="0.2">
      <c r="A4652" s="265" t="s">
        <v>433</v>
      </c>
      <c r="B4652" s="269" t="e">
        <f>IF('Unit Types - Emission Rates'!#REF!=0,"",'Unit Types - Emission Rates'!#REF!)</f>
        <v>#REF!</v>
      </c>
      <c r="C4652" s="269" t="e">
        <f>IF('Unit Types - Emission Rates'!#REF!=0,"",'Unit Types - Emission Rates'!#REF!)</f>
        <v>#REF!</v>
      </c>
      <c r="D4652" s="269" t="e">
        <f>IF('Unit Types - Emission Rates'!#REF!=0,"",'Unit Types - Emission Rates'!#REF!)</f>
        <v>#REF!</v>
      </c>
      <c r="E4652" s="269" t="e">
        <f>IF('Unit Types - Emission Rates'!#REF!="","",'Unit Types - Emission Rates'!#REF!)</f>
        <v>#REF!</v>
      </c>
      <c r="F4652" s="269" t="e">
        <f>IF('Unit Types - Emission Rates'!#REF!="","",'Unit Types - Emission Rates'!#REF!)</f>
        <v>#REF!</v>
      </c>
      <c r="G4652" s="261"/>
      <c r="H4652" s="262"/>
      <c r="I4652" s="259"/>
    </row>
    <row r="4653" spans="1:9" x14ac:dyDescent="0.2">
      <c r="A4653" s="265" t="s">
        <v>433</v>
      </c>
      <c r="B4653" s="269" t="e">
        <f>IF('Unit Types - Emission Rates'!#REF!=0,"",'Unit Types - Emission Rates'!#REF!)</f>
        <v>#REF!</v>
      </c>
      <c r="C4653" s="269" t="e">
        <f>IF('Unit Types - Emission Rates'!#REF!=0,"",'Unit Types - Emission Rates'!#REF!)</f>
        <v>#REF!</v>
      </c>
      <c r="D4653" s="269" t="e">
        <f>IF('Unit Types - Emission Rates'!#REF!=0,"",'Unit Types - Emission Rates'!#REF!)</f>
        <v>#REF!</v>
      </c>
      <c r="E4653" s="269" t="e">
        <f>IF('Unit Types - Emission Rates'!#REF!="","",'Unit Types - Emission Rates'!#REF!)</f>
        <v>#REF!</v>
      </c>
      <c r="F4653" s="269" t="e">
        <f>IF('Unit Types - Emission Rates'!#REF!="","",'Unit Types - Emission Rates'!#REF!)</f>
        <v>#REF!</v>
      </c>
      <c r="G4653" s="261"/>
      <c r="H4653" s="262"/>
      <c r="I4653" s="259"/>
    </row>
    <row r="4654" spans="1:9" x14ac:dyDescent="0.2">
      <c r="A4654" s="265" t="s">
        <v>433</v>
      </c>
      <c r="B4654" s="269" t="e">
        <f>IF('Unit Types - Emission Rates'!#REF!=0,"",'Unit Types - Emission Rates'!#REF!)</f>
        <v>#REF!</v>
      </c>
      <c r="C4654" s="269" t="e">
        <f>IF('Unit Types - Emission Rates'!#REF!=0,"",'Unit Types - Emission Rates'!#REF!)</f>
        <v>#REF!</v>
      </c>
      <c r="D4654" s="269" t="e">
        <f>IF('Unit Types - Emission Rates'!#REF!=0,"",'Unit Types - Emission Rates'!#REF!)</f>
        <v>#REF!</v>
      </c>
      <c r="E4654" s="269" t="e">
        <f>IF('Unit Types - Emission Rates'!#REF!="","",'Unit Types - Emission Rates'!#REF!)</f>
        <v>#REF!</v>
      </c>
      <c r="F4654" s="269" t="e">
        <f>IF('Unit Types - Emission Rates'!#REF!="","",'Unit Types - Emission Rates'!#REF!)</f>
        <v>#REF!</v>
      </c>
      <c r="G4654" s="261"/>
      <c r="H4654" s="262"/>
      <c r="I4654" s="259"/>
    </row>
    <row r="4655" spans="1:9" x14ac:dyDescent="0.2">
      <c r="A4655" s="265" t="s">
        <v>433</v>
      </c>
      <c r="B4655" s="269" t="e">
        <f>IF('Unit Types - Emission Rates'!#REF!=0,"",'Unit Types - Emission Rates'!#REF!)</f>
        <v>#REF!</v>
      </c>
      <c r="C4655" s="269" t="e">
        <f>IF('Unit Types - Emission Rates'!#REF!=0,"",'Unit Types - Emission Rates'!#REF!)</f>
        <v>#REF!</v>
      </c>
      <c r="D4655" s="269" t="e">
        <f>IF('Unit Types - Emission Rates'!#REF!=0,"",'Unit Types - Emission Rates'!#REF!)</f>
        <v>#REF!</v>
      </c>
      <c r="E4655" s="269" t="e">
        <f>IF('Unit Types - Emission Rates'!#REF!="","",'Unit Types - Emission Rates'!#REF!)</f>
        <v>#REF!</v>
      </c>
      <c r="F4655" s="269" t="e">
        <f>IF('Unit Types - Emission Rates'!#REF!="","",'Unit Types - Emission Rates'!#REF!)</f>
        <v>#REF!</v>
      </c>
      <c r="G4655" s="261"/>
      <c r="H4655" s="262"/>
      <c r="I4655" s="259"/>
    </row>
    <row r="4656" spans="1:9" x14ac:dyDescent="0.2">
      <c r="A4656" s="265" t="s">
        <v>433</v>
      </c>
      <c r="B4656" s="269" t="e">
        <f>IF('Unit Types - Emission Rates'!#REF!=0,"",'Unit Types - Emission Rates'!#REF!)</f>
        <v>#REF!</v>
      </c>
      <c r="C4656" s="269" t="e">
        <f>IF('Unit Types - Emission Rates'!#REF!=0,"",'Unit Types - Emission Rates'!#REF!)</f>
        <v>#REF!</v>
      </c>
      <c r="D4656" s="269" t="e">
        <f>IF('Unit Types - Emission Rates'!#REF!=0,"",'Unit Types - Emission Rates'!#REF!)</f>
        <v>#REF!</v>
      </c>
      <c r="E4656" s="269" t="e">
        <f>IF('Unit Types - Emission Rates'!#REF!="","",'Unit Types - Emission Rates'!#REF!)</f>
        <v>#REF!</v>
      </c>
      <c r="F4656" s="269" t="e">
        <f>IF('Unit Types - Emission Rates'!#REF!="","",'Unit Types - Emission Rates'!#REF!)</f>
        <v>#REF!</v>
      </c>
      <c r="G4656" s="261"/>
      <c r="H4656" s="262"/>
      <c r="I4656" s="259"/>
    </row>
    <row r="4657" spans="1:9" x14ac:dyDescent="0.2">
      <c r="A4657" s="265" t="s">
        <v>433</v>
      </c>
      <c r="B4657" s="269" t="e">
        <f>IF('Unit Types - Emission Rates'!#REF!=0,"",'Unit Types - Emission Rates'!#REF!)</f>
        <v>#REF!</v>
      </c>
      <c r="C4657" s="269" t="e">
        <f>IF('Unit Types - Emission Rates'!#REF!=0,"",'Unit Types - Emission Rates'!#REF!)</f>
        <v>#REF!</v>
      </c>
      <c r="D4657" s="269" t="e">
        <f>IF('Unit Types - Emission Rates'!#REF!=0,"",'Unit Types - Emission Rates'!#REF!)</f>
        <v>#REF!</v>
      </c>
      <c r="E4657" s="269" t="e">
        <f>IF('Unit Types - Emission Rates'!#REF!="","",'Unit Types - Emission Rates'!#REF!)</f>
        <v>#REF!</v>
      </c>
      <c r="F4657" s="269" t="e">
        <f>IF('Unit Types - Emission Rates'!#REF!="","",'Unit Types - Emission Rates'!#REF!)</f>
        <v>#REF!</v>
      </c>
      <c r="G4657" s="261"/>
      <c r="H4657" s="262"/>
      <c r="I4657" s="259"/>
    </row>
    <row r="4658" spans="1:9" x14ac:dyDescent="0.2">
      <c r="A4658" s="265" t="s">
        <v>433</v>
      </c>
      <c r="B4658" s="269" t="e">
        <f>IF('Unit Types - Emission Rates'!#REF!=0,"",'Unit Types - Emission Rates'!#REF!)</f>
        <v>#REF!</v>
      </c>
      <c r="C4658" s="269" t="e">
        <f>IF('Unit Types - Emission Rates'!#REF!=0,"",'Unit Types - Emission Rates'!#REF!)</f>
        <v>#REF!</v>
      </c>
      <c r="D4658" s="269" t="e">
        <f>IF('Unit Types - Emission Rates'!#REF!=0,"",'Unit Types - Emission Rates'!#REF!)</f>
        <v>#REF!</v>
      </c>
      <c r="E4658" s="269" t="e">
        <f>IF('Unit Types - Emission Rates'!#REF!="","",'Unit Types - Emission Rates'!#REF!)</f>
        <v>#REF!</v>
      </c>
      <c r="F4658" s="269" t="e">
        <f>IF('Unit Types - Emission Rates'!#REF!="","",'Unit Types - Emission Rates'!#REF!)</f>
        <v>#REF!</v>
      </c>
      <c r="G4658" s="261"/>
      <c r="H4658" s="262"/>
      <c r="I4658" s="259"/>
    </row>
    <row r="4659" spans="1:9" x14ac:dyDescent="0.2">
      <c r="A4659" s="265" t="s">
        <v>433</v>
      </c>
      <c r="B4659" s="269" t="e">
        <f>IF('Unit Types - Emission Rates'!#REF!=0,"",'Unit Types - Emission Rates'!#REF!)</f>
        <v>#REF!</v>
      </c>
      <c r="C4659" s="269" t="e">
        <f>IF('Unit Types - Emission Rates'!#REF!=0,"",'Unit Types - Emission Rates'!#REF!)</f>
        <v>#REF!</v>
      </c>
      <c r="D4659" s="269" t="e">
        <f>IF('Unit Types - Emission Rates'!#REF!=0,"",'Unit Types - Emission Rates'!#REF!)</f>
        <v>#REF!</v>
      </c>
      <c r="E4659" s="269" t="e">
        <f>IF('Unit Types - Emission Rates'!#REF!="","",'Unit Types - Emission Rates'!#REF!)</f>
        <v>#REF!</v>
      </c>
      <c r="F4659" s="269" t="e">
        <f>IF('Unit Types - Emission Rates'!#REF!="","",'Unit Types - Emission Rates'!#REF!)</f>
        <v>#REF!</v>
      </c>
      <c r="G4659" s="261"/>
      <c r="H4659" s="262"/>
      <c r="I4659" s="259"/>
    </row>
    <row r="4660" spans="1:9" x14ac:dyDescent="0.2">
      <c r="A4660" s="265" t="s">
        <v>433</v>
      </c>
      <c r="B4660" s="269" t="e">
        <f>IF('Unit Types - Emission Rates'!#REF!=0,"",'Unit Types - Emission Rates'!#REF!)</f>
        <v>#REF!</v>
      </c>
      <c r="C4660" s="269" t="e">
        <f>IF('Unit Types - Emission Rates'!#REF!=0,"",'Unit Types - Emission Rates'!#REF!)</f>
        <v>#REF!</v>
      </c>
      <c r="D4660" s="269" t="e">
        <f>IF('Unit Types - Emission Rates'!#REF!=0,"",'Unit Types - Emission Rates'!#REF!)</f>
        <v>#REF!</v>
      </c>
      <c r="E4660" s="269" t="e">
        <f>IF('Unit Types - Emission Rates'!#REF!="","",'Unit Types - Emission Rates'!#REF!)</f>
        <v>#REF!</v>
      </c>
      <c r="F4660" s="269" t="e">
        <f>IF('Unit Types - Emission Rates'!#REF!="","",'Unit Types - Emission Rates'!#REF!)</f>
        <v>#REF!</v>
      </c>
      <c r="G4660" s="261"/>
      <c r="H4660" s="262"/>
      <c r="I4660" s="259"/>
    </row>
    <row r="4661" spans="1:9" x14ac:dyDescent="0.2">
      <c r="A4661" s="265" t="s">
        <v>433</v>
      </c>
      <c r="B4661" s="269" t="e">
        <f>IF('Unit Types - Emission Rates'!#REF!=0,"",'Unit Types - Emission Rates'!#REF!)</f>
        <v>#REF!</v>
      </c>
      <c r="C4661" s="269" t="e">
        <f>IF('Unit Types - Emission Rates'!#REF!=0,"",'Unit Types - Emission Rates'!#REF!)</f>
        <v>#REF!</v>
      </c>
      <c r="D4661" s="269" t="e">
        <f>IF('Unit Types - Emission Rates'!#REF!=0,"",'Unit Types - Emission Rates'!#REF!)</f>
        <v>#REF!</v>
      </c>
      <c r="E4661" s="269" t="e">
        <f>IF('Unit Types - Emission Rates'!#REF!="","",'Unit Types - Emission Rates'!#REF!)</f>
        <v>#REF!</v>
      </c>
      <c r="F4661" s="269" t="e">
        <f>IF('Unit Types - Emission Rates'!#REF!="","",'Unit Types - Emission Rates'!#REF!)</f>
        <v>#REF!</v>
      </c>
      <c r="G4661" s="261"/>
      <c r="H4661" s="262"/>
      <c r="I4661" s="259"/>
    </row>
    <row r="4662" spans="1:9" x14ac:dyDescent="0.2">
      <c r="A4662" s="265" t="s">
        <v>433</v>
      </c>
      <c r="B4662" s="269" t="e">
        <f>IF('Unit Types - Emission Rates'!#REF!=0,"",'Unit Types - Emission Rates'!#REF!)</f>
        <v>#REF!</v>
      </c>
      <c r="C4662" s="269" t="e">
        <f>IF('Unit Types - Emission Rates'!#REF!=0,"",'Unit Types - Emission Rates'!#REF!)</f>
        <v>#REF!</v>
      </c>
      <c r="D4662" s="269" t="e">
        <f>IF('Unit Types - Emission Rates'!#REF!=0,"",'Unit Types - Emission Rates'!#REF!)</f>
        <v>#REF!</v>
      </c>
      <c r="E4662" s="269" t="e">
        <f>IF('Unit Types - Emission Rates'!#REF!="","",'Unit Types - Emission Rates'!#REF!)</f>
        <v>#REF!</v>
      </c>
      <c r="F4662" s="269" t="e">
        <f>IF('Unit Types - Emission Rates'!#REF!="","",'Unit Types - Emission Rates'!#REF!)</f>
        <v>#REF!</v>
      </c>
      <c r="G4662" s="261"/>
      <c r="H4662" s="262"/>
      <c r="I4662" s="259"/>
    </row>
    <row r="4663" spans="1:9" x14ac:dyDescent="0.2">
      <c r="A4663" s="265" t="s">
        <v>433</v>
      </c>
      <c r="B4663" s="269" t="e">
        <f>IF('Unit Types - Emission Rates'!#REF!=0,"",'Unit Types - Emission Rates'!#REF!)</f>
        <v>#REF!</v>
      </c>
      <c r="C4663" s="269" t="e">
        <f>IF('Unit Types - Emission Rates'!#REF!=0,"",'Unit Types - Emission Rates'!#REF!)</f>
        <v>#REF!</v>
      </c>
      <c r="D4663" s="269" t="e">
        <f>IF('Unit Types - Emission Rates'!#REF!=0,"",'Unit Types - Emission Rates'!#REF!)</f>
        <v>#REF!</v>
      </c>
      <c r="E4663" s="269" t="e">
        <f>IF('Unit Types - Emission Rates'!#REF!="","",'Unit Types - Emission Rates'!#REF!)</f>
        <v>#REF!</v>
      </c>
      <c r="F4663" s="269" t="e">
        <f>IF('Unit Types - Emission Rates'!#REF!="","",'Unit Types - Emission Rates'!#REF!)</f>
        <v>#REF!</v>
      </c>
      <c r="G4663" s="261"/>
      <c r="H4663" s="262"/>
      <c r="I4663" s="259"/>
    </row>
    <row r="4664" spans="1:9" x14ac:dyDescent="0.2">
      <c r="A4664" s="265" t="s">
        <v>433</v>
      </c>
      <c r="B4664" s="269" t="e">
        <f>IF('Unit Types - Emission Rates'!#REF!=0,"",'Unit Types - Emission Rates'!#REF!)</f>
        <v>#REF!</v>
      </c>
      <c r="C4664" s="269" t="e">
        <f>IF('Unit Types - Emission Rates'!#REF!=0,"",'Unit Types - Emission Rates'!#REF!)</f>
        <v>#REF!</v>
      </c>
      <c r="D4664" s="269" t="e">
        <f>IF('Unit Types - Emission Rates'!#REF!=0,"",'Unit Types - Emission Rates'!#REF!)</f>
        <v>#REF!</v>
      </c>
      <c r="E4664" s="269" t="e">
        <f>IF('Unit Types - Emission Rates'!#REF!="","",'Unit Types - Emission Rates'!#REF!)</f>
        <v>#REF!</v>
      </c>
      <c r="F4664" s="269" t="e">
        <f>IF('Unit Types - Emission Rates'!#REF!="","",'Unit Types - Emission Rates'!#REF!)</f>
        <v>#REF!</v>
      </c>
      <c r="G4664" s="261"/>
      <c r="H4664" s="262"/>
      <c r="I4664" s="259"/>
    </row>
    <row r="4665" spans="1:9" x14ac:dyDescent="0.2">
      <c r="A4665" s="265" t="s">
        <v>433</v>
      </c>
      <c r="B4665" s="269" t="e">
        <f>IF('Unit Types - Emission Rates'!#REF!=0,"",'Unit Types - Emission Rates'!#REF!)</f>
        <v>#REF!</v>
      </c>
      <c r="C4665" s="269" t="e">
        <f>IF('Unit Types - Emission Rates'!#REF!=0,"",'Unit Types - Emission Rates'!#REF!)</f>
        <v>#REF!</v>
      </c>
      <c r="D4665" s="269" t="e">
        <f>IF('Unit Types - Emission Rates'!#REF!=0,"",'Unit Types - Emission Rates'!#REF!)</f>
        <v>#REF!</v>
      </c>
      <c r="E4665" s="269" t="e">
        <f>IF('Unit Types - Emission Rates'!#REF!="","",'Unit Types - Emission Rates'!#REF!)</f>
        <v>#REF!</v>
      </c>
      <c r="F4665" s="269" t="e">
        <f>IF('Unit Types - Emission Rates'!#REF!="","",'Unit Types - Emission Rates'!#REF!)</f>
        <v>#REF!</v>
      </c>
      <c r="G4665" s="261"/>
      <c r="H4665" s="262"/>
      <c r="I4665" s="259"/>
    </row>
    <row r="4666" spans="1:9" x14ac:dyDescent="0.2">
      <c r="A4666" s="265" t="s">
        <v>433</v>
      </c>
      <c r="B4666" s="269" t="e">
        <f>IF('Unit Types - Emission Rates'!#REF!=0,"",'Unit Types - Emission Rates'!#REF!)</f>
        <v>#REF!</v>
      </c>
      <c r="C4666" s="269" t="e">
        <f>IF('Unit Types - Emission Rates'!#REF!=0,"",'Unit Types - Emission Rates'!#REF!)</f>
        <v>#REF!</v>
      </c>
      <c r="D4666" s="269" t="e">
        <f>IF('Unit Types - Emission Rates'!#REF!=0,"",'Unit Types - Emission Rates'!#REF!)</f>
        <v>#REF!</v>
      </c>
      <c r="E4666" s="269" t="e">
        <f>IF('Unit Types - Emission Rates'!#REF!="","",'Unit Types - Emission Rates'!#REF!)</f>
        <v>#REF!</v>
      </c>
      <c r="F4666" s="269" t="e">
        <f>IF('Unit Types - Emission Rates'!#REF!="","",'Unit Types - Emission Rates'!#REF!)</f>
        <v>#REF!</v>
      </c>
      <c r="G4666" s="261"/>
      <c r="H4666" s="262"/>
      <c r="I4666" s="259"/>
    </row>
    <row r="4667" spans="1:9" x14ac:dyDescent="0.2">
      <c r="A4667" s="265" t="s">
        <v>433</v>
      </c>
      <c r="B4667" s="269" t="e">
        <f>IF('Unit Types - Emission Rates'!#REF!=0,"",'Unit Types - Emission Rates'!#REF!)</f>
        <v>#REF!</v>
      </c>
      <c r="C4667" s="269" t="e">
        <f>IF('Unit Types - Emission Rates'!#REF!=0,"",'Unit Types - Emission Rates'!#REF!)</f>
        <v>#REF!</v>
      </c>
      <c r="D4667" s="269" t="e">
        <f>IF('Unit Types - Emission Rates'!#REF!=0,"",'Unit Types - Emission Rates'!#REF!)</f>
        <v>#REF!</v>
      </c>
      <c r="E4667" s="269" t="e">
        <f>IF('Unit Types - Emission Rates'!#REF!="","",'Unit Types - Emission Rates'!#REF!)</f>
        <v>#REF!</v>
      </c>
      <c r="F4667" s="269" t="e">
        <f>IF('Unit Types - Emission Rates'!#REF!="","",'Unit Types - Emission Rates'!#REF!)</f>
        <v>#REF!</v>
      </c>
      <c r="G4667" s="261"/>
      <c r="H4667" s="262"/>
      <c r="I4667" s="259"/>
    </row>
    <row r="4668" spans="1:9" x14ac:dyDescent="0.2">
      <c r="A4668" s="265" t="s">
        <v>433</v>
      </c>
      <c r="B4668" s="269" t="e">
        <f>IF('Unit Types - Emission Rates'!#REF!=0,"",'Unit Types - Emission Rates'!#REF!)</f>
        <v>#REF!</v>
      </c>
      <c r="C4668" s="269" t="e">
        <f>IF('Unit Types - Emission Rates'!#REF!=0,"",'Unit Types - Emission Rates'!#REF!)</f>
        <v>#REF!</v>
      </c>
      <c r="D4668" s="269" t="e">
        <f>IF('Unit Types - Emission Rates'!#REF!=0,"",'Unit Types - Emission Rates'!#REF!)</f>
        <v>#REF!</v>
      </c>
      <c r="E4668" s="269" t="e">
        <f>IF('Unit Types - Emission Rates'!#REF!="","",'Unit Types - Emission Rates'!#REF!)</f>
        <v>#REF!</v>
      </c>
      <c r="F4668" s="269" t="e">
        <f>IF('Unit Types - Emission Rates'!#REF!="","",'Unit Types - Emission Rates'!#REF!)</f>
        <v>#REF!</v>
      </c>
      <c r="G4668" s="261"/>
      <c r="H4668" s="262"/>
      <c r="I4668" s="259"/>
    </row>
    <row r="4669" spans="1:9" x14ac:dyDescent="0.2">
      <c r="A4669" s="265" t="s">
        <v>433</v>
      </c>
      <c r="B4669" s="269" t="e">
        <f>IF('Unit Types - Emission Rates'!#REF!=0,"",'Unit Types - Emission Rates'!#REF!)</f>
        <v>#REF!</v>
      </c>
      <c r="C4669" s="269" t="e">
        <f>IF('Unit Types - Emission Rates'!#REF!=0,"",'Unit Types - Emission Rates'!#REF!)</f>
        <v>#REF!</v>
      </c>
      <c r="D4669" s="269" t="e">
        <f>IF('Unit Types - Emission Rates'!#REF!=0,"",'Unit Types - Emission Rates'!#REF!)</f>
        <v>#REF!</v>
      </c>
      <c r="E4669" s="269" t="e">
        <f>IF('Unit Types - Emission Rates'!#REF!="","",'Unit Types - Emission Rates'!#REF!)</f>
        <v>#REF!</v>
      </c>
      <c r="F4669" s="269" t="e">
        <f>IF('Unit Types - Emission Rates'!#REF!="","",'Unit Types - Emission Rates'!#REF!)</f>
        <v>#REF!</v>
      </c>
      <c r="G4669" s="261"/>
      <c r="H4669" s="262"/>
      <c r="I4669" s="259"/>
    </row>
    <row r="4670" spans="1:9" x14ac:dyDescent="0.2">
      <c r="A4670" s="265" t="s">
        <v>433</v>
      </c>
      <c r="B4670" s="269" t="e">
        <f>IF('Unit Types - Emission Rates'!#REF!=0,"",'Unit Types - Emission Rates'!#REF!)</f>
        <v>#REF!</v>
      </c>
      <c r="C4670" s="269" t="e">
        <f>IF('Unit Types - Emission Rates'!#REF!=0,"",'Unit Types - Emission Rates'!#REF!)</f>
        <v>#REF!</v>
      </c>
      <c r="D4670" s="269" t="e">
        <f>IF('Unit Types - Emission Rates'!#REF!=0,"",'Unit Types - Emission Rates'!#REF!)</f>
        <v>#REF!</v>
      </c>
      <c r="E4670" s="269" t="e">
        <f>IF('Unit Types - Emission Rates'!#REF!="","",'Unit Types - Emission Rates'!#REF!)</f>
        <v>#REF!</v>
      </c>
      <c r="F4670" s="269" t="e">
        <f>IF('Unit Types - Emission Rates'!#REF!="","",'Unit Types - Emission Rates'!#REF!)</f>
        <v>#REF!</v>
      </c>
      <c r="G4670" s="261"/>
      <c r="H4670" s="262"/>
      <c r="I4670" s="259"/>
    </row>
    <row r="4671" spans="1:9" x14ac:dyDescent="0.2">
      <c r="A4671" s="265" t="s">
        <v>433</v>
      </c>
      <c r="B4671" s="269" t="e">
        <f>IF('Unit Types - Emission Rates'!#REF!=0,"",'Unit Types - Emission Rates'!#REF!)</f>
        <v>#REF!</v>
      </c>
      <c r="C4671" s="269" t="e">
        <f>IF('Unit Types - Emission Rates'!#REF!=0,"",'Unit Types - Emission Rates'!#REF!)</f>
        <v>#REF!</v>
      </c>
      <c r="D4671" s="269" t="e">
        <f>IF('Unit Types - Emission Rates'!#REF!=0,"",'Unit Types - Emission Rates'!#REF!)</f>
        <v>#REF!</v>
      </c>
      <c r="E4671" s="269" t="e">
        <f>IF('Unit Types - Emission Rates'!#REF!="","",'Unit Types - Emission Rates'!#REF!)</f>
        <v>#REF!</v>
      </c>
      <c r="F4671" s="269" t="e">
        <f>IF('Unit Types - Emission Rates'!#REF!="","",'Unit Types - Emission Rates'!#REF!)</f>
        <v>#REF!</v>
      </c>
      <c r="G4671" s="261"/>
      <c r="H4671" s="262"/>
      <c r="I4671" s="259"/>
    </row>
    <row r="4672" spans="1:9" x14ac:dyDescent="0.2">
      <c r="A4672" s="265" t="s">
        <v>433</v>
      </c>
      <c r="B4672" s="269" t="e">
        <f>IF('Unit Types - Emission Rates'!#REF!=0,"",'Unit Types - Emission Rates'!#REF!)</f>
        <v>#REF!</v>
      </c>
      <c r="C4672" s="269" t="e">
        <f>IF('Unit Types - Emission Rates'!#REF!=0,"",'Unit Types - Emission Rates'!#REF!)</f>
        <v>#REF!</v>
      </c>
      <c r="D4672" s="269" t="e">
        <f>IF('Unit Types - Emission Rates'!#REF!=0,"",'Unit Types - Emission Rates'!#REF!)</f>
        <v>#REF!</v>
      </c>
      <c r="E4672" s="269" t="e">
        <f>IF('Unit Types - Emission Rates'!#REF!="","",'Unit Types - Emission Rates'!#REF!)</f>
        <v>#REF!</v>
      </c>
      <c r="F4672" s="269" t="e">
        <f>IF('Unit Types - Emission Rates'!#REF!="","",'Unit Types - Emission Rates'!#REF!)</f>
        <v>#REF!</v>
      </c>
      <c r="G4672" s="261"/>
      <c r="H4672" s="262"/>
      <c r="I4672" s="259"/>
    </row>
    <row r="4673" spans="1:9" x14ac:dyDescent="0.2">
      <c r="A4673" s="265" t="s">
        <v>433</v>
      </c>
      <c r="B4673" s="269" t="e">
        <f>IF('Unit Types - Emission Rates'!#REF!=0,"",'Unit Types - Emission Rates'!#REF!)</f>
        <v>#REF!</v>
      </c>
      <c r="C4673" s="269" t="e">
        <f>IF('Unit Types - Emission Rates'!#REF!=0,"",'Unit Types - Emission Rates'!#REF!)</f>
        <v>#REF!</v>
      </c>
      <c r="D4673" s="269" t="e">
        <f>IF('Unit Types - Emission Rates'!#REF!=0,"",'Unit Types - Emission Rates'!#REF!)</f>
        <v>#REF!</v>
      </c>
      <c r="E4673" s="269" t="e">
        <f>IF('Unit Types - Emission Rates'!#REF!="","",'Unit Types - Emission Rates'!#REF!)</f>
        <v>#REF!</v>
      </c>
      <c r="F4673" s="269" t="e">
        <f>IF('Unit Types - Emission Rates'!#REF!="","",'Unit Types - Emission Rates'!#REF!)</f>
        <v>#REF!</v>
      </c>
      <c r="G4673" s="261"/>
      <c r="H4673" s="262"/>
      <c r="I4673" s="259"/>
    </row>
    <row r="4674" spans="1:9" x14ac:dyDescent="0.2">
      <c r="A4674" s="265" t="s">
        <v>433</v>
      </c>
      <c r="B4674" s="269" t="e">
        <f>IF('Unit Types - Emission Rates'!#REF!=0,"",'Unit Types - Emission Rates'!#REF!)</f>
        <v>#REF!</v>
      </c>
      <c r="C4674" s="269" t="e">
        <f>IF('Unit Types - Emission Rates'!#REF!=0,"",'Unit Types - Emission Rates'!#REF!)</f>
        <v>#REF!</v>
      </c>
      <c r="D4674" s="269" t="e">
        <f>IF('Unit Types - Emission Rates'!#REF!=0,"",'Unit Types - Emission Rates'!#REF!)</f>
        <v>#REF!</v>
      </c>
      <c r="E4674" s="269" t="e">
        <f>IF('Unit Types - Emission Rates'!#REF!="","",'Unit Types - Emission Rates'!#REF!)</f>
        <v>#REF!</v>
      </c>
      <c r="F4674" s="269" t="e">
        <f>IF('Unit Types - Emission Rates'!#REF!="","",'Unit Types - Emission Rates'!#REF!)</f>
        <v>#REF!</v>
      </c>
      <c r="G4674" s="261"/>
      <c r="H4674" s="262"/>
      <c r="I4674" s="259"/>
    </row>
    <row r="4675" spans="1:9" x14ac:dyDescent="0.2">
      <c r="A4675" s="265" t="s">
        <v>433</v>
      </c>
      <c r="B4675" s="269" t="e">
        <f>IF('Unit Types - Emission Rates'!#REF!=0,"",'Unit Types - Emission Rates'!#REF!)</f>
        <v>#REF!</v>
      </c>
      <c r="C4675" s="269" t="e">
        <f>IF('Unit Types - Emission Rates'!#REF!=0,"",'Unit Types - Emission Rates'!#REF!)</f>
        <v>#REF!</v>
      </c>
      <c r="D4675" s="269" t="e">
        <f>IF('Unit Types - Emission Rates'!#REF!=0,"",'Unit Types - Emission Rates'!#REF!)</f>
        <v>#REF!</v>
      </c>
      <c r="E4675" s="269" t="e">
        <f>IF('Unit Types - Emission Rates'!#REF!="","",'Unit Types - Emission Rates'!#REF!)</f>
        <v>#REF!</v>
      </c>
      <c r="F4675" s="269" t="e">
        <f>IF('Unit Types - Emission Rates'!#REF!="","",'Unit Types - Emission Rates'!#REF!)</f>
        <v>#REF!</v>
      </c>
      <c r="G4675" s="261"/>
      <c r="H4675" s="262"/>
      <c r="I4675" s="259"/>
    </row>
    <row r="4676" spans="1:9" x14ac:dyDescent="0.2">
      <c r="A4676" s="265" t="s">
        <v>433</v>
      </c>
      <c r="B4676" s="269" t="e">
        <f>IF('Unit Types - Emission Rates'!#REF!=0,"",'Unit Types - Emission Rates'!#REF!)</f>
        <v>#REF!</v>
      </c>
      <c r="C4676" s="269" t="e">
        <f>IF('Unit Types - Emission Rates'!#REF!=0,"",'Unit Types - Emission Rates'!#REF!)</f>
        <v>#REF!</v>
      </c>
      <c r="D4676" s="269" t="e">
        <f>IF('Unit Types - Emission Rates'!#REF!=0,"",'Unit Types - Emission Rates'!#REF!)</f>
        <v>#REF!</v>
      </c>
      <c r="E4676" s="269" t="e">
        <f>IF('Unit Types - Emission Rates'!#REF!="","",'Unit Types - Emission Rates'!#REF!)</f>
        <v>#REF!</v>
      </c>
      <c r="F4676" s="269" t="e">
        <f>IF('Unit Types - Emission Rates'!#REF!="","",'Unit Types - Emission Rates'!#REF!)</f>
        <v>#REF!</v>
      </c>
      <c r="G4676" s="261"/>
      <c r="H4676" s="262"/>
      <c r="I4676" s="259"/>
    </row>
    <row r="4677" spans="1:9" x14ac:dyDescent="0.2">
      <c r="A4677" s="265" t="s">
        <v>433</v>
      </c>
      <c r="B4677" s="269" t="e">
        <f>IF('Unit Types - Emission Rates'!#REF!=0,"",'Unit Types - Emission Rates'!#REF!)</f>
        <v>#REF!</v>
      </c>
      <c r="C4677" s="269" t="e">
        <f>IF('Unit Types - Emission Rates'!#REF!=0,"",'Unit Types - Emission Rates'!#REF!)</f>
        <v>#REF!</v>
      </c>
      <c r="D4677" s="269" t="e">
        <f>IF('Unit Types - Emission Rates'!#REF!=0,"",'Unit Types - Emission Rates'!#REF!)</f>
        <v>#REF!</v>
      </c>
      <c r="E4677" s="269" t="e">
        <f>IF('Unit Types - Emission Rates'!#REF!="","",'Unit Types - Emission Rates'!#REF!)</f>
        <v>#REF!</v>
      </c>
      <c r="F4677" s="269" t="e">
        <f>IF('Unit Types - Emission Rates'!#REF!="","",'Unit Types - Emission Rates'!#REF!)</f>
        <v>#REF!</v>
      </c>
      <c r="G4677" s="261"/>
      <c r="H4677" s="262"/>
      <c r="I4677" s="259"/>
    </row>
    <row r="4678" spans="1:9" x14ac:dyDescent="0.2">
      <c r="A4678" s="265" t="s">
        <v>433</v>
      </c>
      <c r="B4678" s="269" t="e">
        <f>IF('Unit Types - Emission Rates'!#REF!=0,"",'Unit Types - Emission Rates'!#REF!)</f>
        <v>#REF!</v>
      </c>
      <c r="C4678" s="269" t="e">
        <f>IF('Unit Types - Emission Rates'!#REF!=0,"",'Unit Types - Emission Rates'!#REF!)</f>
        <v>#REF!</v>
      </c>
      <c r="D4678" s="269" t="e">
        <f>IF('Unit Types - Emission Rates'!#REF!=0,"",'Unit Types - Emission Rates'!#REF!)</f>
        <v>#REF!</v>
      </c>
      <c r="E4678" s="269" t="e">
        <f>IF('Unit Types - Emission Rates'!#REF!="","",'Unit Types - Emission Rates'!#REF!)</f>
        <v>#REF!</v>
      </c>
      <c r="F4678" s="269" t="e">
        <f>IF('Unit Types - Emission Rates'!#REF!="","",'Unit Types - Emission Rates'!#REF!)</f>
        <v>#REF!</v>
      </c>
      <c r="G4678" s="261"/>
      <c r="H4678" s="262"/>
      <c r="I4678" s="259"/>
    </row>
    <row r="4679" spans="1:9" x14ac:dyDescent="0.2">
      <c r="A4679" s="265" t="s">
        <v>433</v>
      </c>
      <c r="B4679" s="269" t="e">
        <f>IF('Unit Types - Emission Rates'!#REF!=0,"",'Unit Types - Emission Rates'!#REF!)</f>
        <v>#REF!</v>
      </c>
      <c r="C4679" s="269" t="e">
        <f>IF('Unit Types - Emission Rates'!#REF!=0,"",'Unit Types - Emission Rates'!#REF!)</f>
        <v>#REF!</v>
      </c>
      <c r="D4679" s="269" t="e">
        <f>IF('Unit Types - Emission Rates'!#REF!=0,"",'Unit Types - Emission Rates'!#REF!)</f>
        <v>#REF!</v>
      </c>
      <c r="E4679" s="269" t="e">
        <f>IF('Unit Types - Emission Rates'!#REF!="","",'Unit Types - Emission Rates'!#REF!)</f>
        <v>#REF!</v>
      </c>
      <c r="F4679" s="269" t="e">
        <f>IF('Unit Types - Emission Rates'!#REF!="","",'Unit Types - Emission Rates'!#REF!)</f>
        <v>#REF!</v>
      </c>
      <c r="G4679" s="261"/>
      <c r="H4679" s="262"/>
      <c r="I4679" s="259"/>
    </row>
    <row r="4680" spans="1:9" x14ac:dyDescent="0.2">
      <c r="A4680" s="265" t="s">
        <v>433</v>
      </c>
      <c r="B4680" s="269" t="e">
        <f>IF('Unit Types - Emission Rates'!#REF!=0,"",'Unit Types - Emission Rates'!#REF!)</f>
        <v>#REF!</v>
      </c>
      <c r="C4680" s="269" t="e">
        <f>IF('Unit Types - Emission Rates'!#REF!=0,"",'Unit Types - Emission Rates'!#REF!)</f>
        <v>#REF!</v>
      </c>
      <c r="D4680" s="269" t="e">
        <f>IF('Unit Types - Emission Rates'!#REF!=0,"",'Unit Types - Emission Rates'!#REF!)</f>
        <v>#REF!</v>
      </c>
      <c r="E4680" s="269" t="e">
        <f>IF('Unit Types - Emission Rates'!#REF!="","",'Unit Types - Emission Rates'!#REF!)</f>
        <v>#REF!</v>
      </c>
      <c r="F4680" s="269" t="e">
        <f>IF('Unit Types - Emission Rates'!#REF!="","",'Unit Types - Emission Rates'!#REF!)</f>
        <v>#REF!</v>
      </c>
      <c r="G4680" s="261"/>
      <c r="H4680" s="262"/>
      <c r="I4680" s="259"/>
    </row>
    <row r="4681" spans="1:9" x14ac:dyDescent="0.2">
      <c r="A4681" s="265" t="s">
        <v>433</v>
      </c>
      <c r="B4681" s="269" t="e">
        <f>IF('Unit Types - Emission Rates'!#REF!=0,"",'Unit Types - Emission Rates'!#REF!)</f>
        <v>#REF!</v>
      </c>
      <c r="C4681" s="269" t="e">
        <f>IF('Unit Types - Emission Rates'!#REF!=0,"",'Unit Types - Emission Rates'!#REF!)</f>
        <v>#REF!</v>
      </c>
      <c r="D4681" s="269" t="e">
        <f>IF('Unit Types - Emission Rates'!#REF!=0,"",'Unit Types - Emission Rates'!#REF!)</f>
        <v>#REF!</v>
      </c>
      <c r="E4681" s="269" t="e">
        <f>IF('Unit Types - Emission Rates'!#REF!="","",'Unit Types - Emission Rates'!#REF!)</f>
        <v>#REF!</v>
      </c>
      <c r="F4681" s="269" t="e">
        <f>IF('Unit Types - Emission Rates'!#REF!="","",'Unit Types - Emission Rates'!#REF!)</f>
        <v>#REF!</v>
      </c>
      <c r="G4681" s="261"/>
      <c r="H4681" s="262"/>
      <c r="I4681" s="259"/>
    </row>
    <row r="4682" spans="1:9" x14ac:dyDescent="0.2">
      <c r="A4682" s="265" t="s">
        <v>433</v>
      </c>
      <c r="B4682" s="269" t="e">
        <f>IF('Unit Types - Emission Rates'!#REF!=0,"",'Unit Types - Emission Rates'!#REF!)</f>
        <v>#REF!</v>
      </c>
      <c r="C4682" s="269" t="e">
        <f>IF('Unit Types - Emission Rates'!#REF!=0,"",'Unit Types - Emission Rates'!#REF!)</f>
        <v>#REF!</v>
      </c>
      <c r="D4682" s="269" t="e">
        <f>IF('Unit Types - Emission Rates'!#REF!=0,"",'Unit Types - Emission Rates'!#REF!)</f>
        <v>#REF!</v>
      </c>
      <c r="E4682" s="269" t="e">
        <f>IF('Unit Types - Emission Rates'!#REF!="","",'Unit Types - Emission Rates'!#REF!)</f>
        <v>#REF!</v>
      </c>
      <c r="F4682" s="269" t="e">
        <f>IF('Unit Types - Emission Rates'!#REF!="","",'Unit Types - Emission Rates'!#REF!)</f>
        <v>#REF!</v>
      </c>
      <c r="G4682" s="261"/>
      <c r="H4682" s="262"/>
      <c r="I4682" s="259"/>
    </row>
    <row r="4683" spans="1:9" x14ac:dyDescent="0.2">
      <c r="A4683" s="265" t="s">
        <v>433</v>
      </c>
      <c r="B4683" s="269" t="e">
        <f>IF('Unit Types - Emission Rates'!#REF!=0,"",'Unit Types - Emission Rates'!#REF!)</f>
        <v>#REF!</v>
      </c>
      <c r="C4683" s="269" t="e">
        <f>IF('Unit Types - Emission Rates'!#REF!=0,"",'Unit Types - Emission Rates'!#REF!)</f>
        <v>#REF!</v>
      </c>
      <c r="D4683" s="269" t="e">
        <f>IF('Unit Types - Emission Rates'!#REF!=0,"",'Unit Types - Emission Rates'!#REF!)</f>
        <v>#REF!</v>
      </c>
      <c r="E4683" s="269" t="e">
        <f>IF('Unit Types - Emission Rates'!#REF!="","",'Unit Types - Emission Rates'!#REF!)</f>
        <v>#REF!</v>
      </c>
      <c r="F4683" s="269" t="e">
        <f>IF('Unit Types - Emission Rates'!#REF!="","",'Unit Types - Emission Rates'!#REF!)</f>
        <v>#REF!</v>
      </c>
      <c r="G4683" s="261"/>
      <c r="H4683" s="262"/>
      <c r="I4683" s="259"/>
    </row>
    <row r="4684" spans="1:9" x14ac:dyDescent="0.2">
      <c r="A4684" s="265" t="s">
        <v>433</v>
      </c>
      <c r="B4684" s="269" t="e">
        <f>IF('Unit Types - Emission Rates'!#REF!=0,"",'Unit Types - Emission Rates'!#REF!)</f>
        <v>#REF!</v>
      </c>
      <c r="C4684" s="269" t="e">
        <f>IF('Unit Types - Emission Rates'!#REF!=0,"",'Unit Types - Emission Rates'!#REF!)</f>
        <v>#REF!</v>
      </c>
      <c r="D4684" s="269" t="e">
        <f>IF('Unit Types - Emission Rates'!#REF!=0,"",'Unit Types - Emission Rates'!#REF!)</f>
        <v>#REF!</v>
      </c>
      <c r="E4684" s="269" t="e">
        <f>IF('Unit Types - Emission Rates'!#REF!="","",'Unit Types - Emission Rates'!#REF!)</f>
        <v>#REF!</v>
      </c>
      <c r="F4684" s="269" t="e">
        <f>IF('Unit Types - Emission Rates'!#REF!="","",'Unit Types - Emission Rates'!#REF!)</f>
        <v>#REF!</v>
      </c>
      <c r="G4684" s="261"/>
      <c r="H4684" s="262"/>
      <c r="I4684" s="259"/>
    </row>
    <row r="4685" spans="1:9" x14ac:dyDescent="0.2">
      <c r="A4685" s="265" t="s">
        <v>433</v>
      </c>
      <c r="B4685" s="269" t="e">
        <f>IF('Unit Types - Emission Rates'!#REF!=0,"",'Unit Types - Emission Rates'!#REF!)</f>
        <v>#REF!</v>
      </c>
      <c r="C4685" s="269" t="e">
        <f>IF('Unit Types - Emission Rates'!#REF!=0,"",'Unit Types - Emission Rates'!#REF!)</f>
        <v>#REF!</v>
      </c>
      <c r="D4685" s="269" t="e">
        <f>IF('Unit Types - Emission Rates'!#REF!=0,"",'Unit Types - Emission Rates'!#REF!)</f>
        <v>#REF!</v>
      </c>
      <c r="E4685" s="269" t="e">
        <f>IF('Unit Types - Emission Rates'!#REF!="","",'Unit Types - Emission Rates'!#REF!)</f>
        <v>#REF!</v>
      </c>
      <c r="F4685" s="269" t="e">
        <f>IF('Unit Types - Emission Rates'!#REF!="","",'Unit Types - Emission Rates'!#REF!)</f>
        <v>#REF!</v>
      </c>
      <c r="G4685" s="261"/>
      <c r="H4685" s="262"/>
      <c r="I4685" s="259"/>
    </row>
    <row r="4686" spans="1:9" x14ac:dyDescent="0.2">
      <c r="A4686" s="265" t="s">
        <v>433</v>
      </c>
      <c r="B4686" s="269" t="e">
        <f>IF('Unit Types - Emission Rates'!#REF!=0,"",'Unit Types - Emission Rates'!#REF!)</f>
        <v>#REF!</v>
      </c>
      <c r="C4686" s="269" t="e">
        <f>IF('Unit Types - Emission Rates'!#REF!=0,"",'Unit Types - Emission Rates'!#REF!)</f>
        <v>#REF!</v>
      </c>
      <c r="D4686" s="269" t="e">
        <f>IF('Unit Types - Emission Rates'!#REF!=0,"",'Unit Types - Emission Rates'!#REF!)</f>
        <v>#REF!</v>
      </c>
      <c r="E4686" s="269" t="e">
        <f>IF('Unit Types - Emission Rates'!#REF!="","",'Unit Types - Emission Rates'!#REF!)</f>
        <v>#REF!</v>
      </c>
      <c r="F4686" s="269" t="e">
        <f>IF('Unit Types - Emission Rates'!#REF!="","",'Unit Types - Emission Rates'!#REF!)</f>
        <v>#REF!</v>
      </c>
      <c r="G4686" s="261"/>
      <c r="H4686" s="262"/>
      <c r="I4686" s="259"/>
    </row>
    <row r="4687" spans="1:9" x14ac:dyDescent="0.2">
      <c r="A4687" s="265" t="s">
        <v>433</v>
      </c>
      <c r="B4687" s="269" t="e">
        <f>IF('Unit Types - Emission Rates'!#REF!=0,"",'Unit Types - Emission Rates'!#REF!)</f>
        <v>#REF!</v>
      </c>
      <c r="C4687" s="269" t="e">
        <f>IF('Unit Types - Emission Rates'!#REF!=0,"",'Unit Types - Emission Rates'!#REF!)</f>
        <v>#REF!</v>
      </c>
      <c r="D4687" s="269" t="e">
        <f>IF('Unit Types - Emission Rates'!#REF!=0,"",'Unit Types - Emission Rates'!#REF!)</f>
        <v>#REF!</v>
      </c>
      <c r="E4687" s="269" t="e">
        <f>IF('Unit Types - Emission Rates'!#REF!="","",'Unit Types - Emission Rates'!#REF!)</f>
        <v>#REF!</v>
      </c>
      <c r="F4687" s="269" t="e">
        <f>IF('Unit Types - Emission Rates'!#REF!="","",'Unit Types - Emission Rates'!#REF!)</f>
        <v>#REF!</v>
      </c>
      <c r="G4687" s="261"/>
      <c r="H4687" s="262"/>
      <c r="I4687" s="259"/>
    </row>
    <row r="4688" spans="1:9" x14ac:dyDescent="0.2">
      <c r="A4688" s="265" t="s">
        <v>433</v>
      </c>
      <c r="B4688" s="269" t="e">
        <f>IF('Unit Types - Emission Rates'!#REF!=0,"",'Unit Types - Emission Rates'!#REF!)</f>
        <v>#REF!</v>
      </c>
      <c r="C4688" s="269" t="e">
        <f>IF('Unit Types - Emission Rates'!#REF!=0,"",'Unit Types - Emission Rates'!#REF!)</f>
        <v>#REF!</v>
      </c>
      <c r="D4688" s="269" t="e">
        <f>IF('Unit Types - Emission Rates'!#REF!=0,"",'Unit Types - Emission Rates'!#REF!)</f>
        <v>#REF!</v>
      </c>
      <c r="E4688" s="269" t="e">
        <f>IF('Unit Types - Emission Rates'!#REF!="","",'Unit Types - Emission Rates'!#REF!)</f>
        <v>#REF!</v>
      </c>
      <c r="F4688" s="269" t="e">
        <f>IF('Unit Types - Emission Rates'!#REF!="","",'Unit Types - Emission Rates'!#REF!)</f>
        <v>#REF!</v>
      </c>
      <c r="G4688" s="261"/>
      <c r="H4688" s="262"/>
      <c r="I4688" s="259"/>
    </row>
    <row r="4689" spans="1:9" x14ac:dyDescent="0.2">
      <c r="A4689" s="265" t="s">
        <v>433</v>
      </c>
      <c r="B4689" s="269" t="e">
        <f>IF('Unit Types - Emission Rates'!#REF!=0,"",'Unit Types - Emission Rates'!#REF!)</f>
        <v>#REF!</v>
      </c>
      <c r="C4689" s="269" t="e">
        <f>IF('Unit Types - Emission Rates'!#REF!=0,"",'Unit Types - Emission Rates'!#REF!)</f>
        <v>#REF!</v>
      </c>
      <c r="D4689" s="269" t="e">
        <f>IF('Unit Types - Emission Rates'!#REF!=0,"",'Unit Types - Emission Rates'!#REF!)</f>
        <v>#REF!</v>
      </c>
      <c r="E4689" s="269" t="e">
        <f>IF('Unit Types - Emission Rates'!#REF!="","",'Unit Types - Emission Rates'!#REF!)</f>
        <v>#REF!</v>
      </c>
      <c r="F4689" s="269" t="e">
        <f>IF('Unit Types - Emission Rates'!#REF!="","",'Unit Types - Emission Rates'!#REF!)</f>
        <v>#REF!</v>
      </c>
      <c r="G4689" s="261"/>
      <c r="H4689" s="262"/>
      <c r="I4689" s="259"/>
    </row>
    <row r="4690" spans="1:9" x14ac:dyDescent="0.2">
      <c r="A4690" s="265" t="s">
        <v>433</v>
      </c>
      <c r="B4690" s="269" t="e">
        <f>IF('Unit Types - Emission Rates'!#REF!=0,"",'Unit Types - Emission Rates'!#REF!)</f>
        <v>#REF!</v>
      </c>
      <c r="C4690" s="269" t="e">
        <f>IF('Unit Types - Emission Rates'!#REF!=0,"",'Unit Types - Emission Rates'!#REF!)</f>
        <v>#REF!</v>
      </c>
      <c r="D4690" s="269" t="e">
        <f>IF('Unit Types - Emission Rates'!#REF!=0,"",'Unit Types - Emission Rates'!#REF!)</f>
        <v>#REF!</v>
      </c>
      <c r="E4690" s="269" t="e">
        <f>IF('Unit Types - Emission Rates'!#REF!="","",'Unit Types - Emission Rates'!#REF!)</f>
        <v>#REF!</v>
      </c>
      <c r="F4690" s="269" t="e">
        <f>IF('Unit Types - Emission Rates'!#REF!="","",'Unit Types - Emission Rates'!#REF!)</f>
        <v>#REF!</v>
      </c>
      <c r="G4690" s="261"/>
      <c r="H4690" s="262"/>
      <c r="I4690" s="259"/>
    </row>
    <row r="4691" spans="1:9" x14ac:dyDescent="0.2">
      <c r="A4691" s="265" t="s">
        <v>433</v>
      </c>
      <c r="B4691" s="269" t="e">
        <f>IF('Unit Types - Emission Rates'!#REF!=0,"",'Unit Types - Emission Rates'!#REF!)</f>
        <v>#REF!</v>
      </c>
      <c r="C4691" s="269" t="e">
        <f>IF('Unit Types - Emission Rates'!#REF!=0,"",'Unit Types - Emission Rates'!#REF!)</f>
        <v>#REF!</v>
      </c>
      <c r="D4691" s="269" t="e">
        <f>IF('Unit Types - Emission Rates'!#REF!=0,"",'Unit Types - Emission Rates'!#REF!)</f>
        <v>#REF!</v>
      </c>
      <c r="E4691" s="269" t="e">
        <f>IF('Unit Types - Emission Rates'!#REF!="","",'Unit Types - Emission Rates'!#REF!)</f>
        <v>#REF!</v>
      </c>
      <c r="F4691" s="269" t="e">
        <f>IF('Unit Types - Emission Rates'!#REF!="","",'Unit Types - Emission Rates'!#REF!)</f>
        <v>#REF!</v>
      </c>
      <c r="G4691" s="261"/>
      <c r="H4691" s="262"/>
      <c r="I4691" s="259"/>
    </row>
    <row r="4692" spans="1:9" x14ac:dyDescent="0.2">
      <c r="A4692" s="265" t="s">
        <v>433</v>
      </c>
      <c r="B4692" s="269" t="e">
        <f>IF('Unit Types - Emission Rates'!#REF!=0,"",'Unit Types - Emission Rates'!#REF!)</f>
        <v>#REF!</v>
      </c>
      <c r="C4692" s="269" t="e">
        <f>IF('Unit Types - Emission Rates'!#REF!=0,"",'Unit Types - Emission Rates'!#REF!)</f>
        <v>#REF!</v>
      </c>
      <c r="D4692" s="269" t="e">
        <f>IF('Unit Types - Emission Rates'!#REF!=0,"",'Unit Types - Emission Rates'!#REF!)</f>
        <v>#REF!</v>
      </c>
      <c r="E4692" s="269" t="e">
        <f>IF('Unit Types - Emission Rates'!#REF!="","",'Unit Types - Emission Rates'!#REF!)</f>
        <v>#REF!</v>
      </c>
      <c r="F4692" s="269" t="e">
        <f>IF('Unit Types - Emission Rates'!#REF!="","",'Unit Types - Emission Rates'!#REF!)</f>
        <v>#REF!</v>
      </c>
      <c r="G4692" s="261"/>
      <c r="H4692" s="262"/>
      <c r="I4692" s="259"/>
    </row>
    <row r="4693" spans="1:9" x14ac:dyDescent="0.2">
      <c r="A4693" s="265" t="s">
        <v>433</v>
      </c>
      <c r="B4693" s="269" t="e">
        <f>IF('Unit Types - Emission Rates'!#REF!=0,"",'Unit Types - Emission Rates'!#REF!)</f>
        <v>#REF!</v>
      </c>
      <c r="C4693" s="269" t="e">
        <f>IF('Unit Types - Emission Rates'!#REF!=0,"",'Unit Types - Emission Rates'!#REF!)</f>
        <v>#REF!</v>
      </c>
      <c r="D4693" s="269" t="e">
        <f>IF('Unit Types - Emission Rates'!#REF!=0,"",'Unit Types - Emission Rates'!#REF!)</f>
        <v>#REF!</v>
      </c>
      <c r="E4693" s="269" t="e">
        <f>IF('Unit Types - Emission Rates'!#REF!="","",'Unit Types - Emission Rates'!#REF!)</f>
        <v>#REF!</v>
      </c>
      <c r="F4693" s="269" t="e">
        <f>IF('Unit Types - Emission Rates'!#REF!="","",'Unit Types - Emission Rates'!#REF!)</f>
        <v>#REF!</v>
      </c>
      <c r="G4693" s="261"/>
      <c r="H4693" s="262"/>
      <c r="I4693" s="259"/>
    </row>
    <row r="4694" spans="1:9" x14ac:dyDescent="0.2">
      <c r="A4694" s="265" t="s">
        <v>433</v>
      </c>
      <c r="B4694" s="269" t="e">
        <f>IF('Unit Types - Emission Rates'!#REF!=0,"",'Unit Types - Emission Rates'!#REF!)</f>
        <v>#REF!</v>
      </c>
      <c r="C4694" s="269" t="e">
        <f>IF('Unit Types - Emission Rates'!#REF!=0,"",'Unit Types - Emission Rates'!#REF!)</f>
        <v>#REF!</v>
      </c>
      <c r="D4694" s="269" t="e">
        <f>IF('Unit Types - Emission Rates'!#REF!=0,"",'Unit Types - Emission Rates'!#REF!)</f>
        <v>#REF!</v>
      </c>
      <c r="E4694" s="269" t="e">
        <f>IF('Unit Types - Emission Rates'!#REF!="","",'Unit Types - Emission Rates'!#REF!)</f>
        <v>#REF!</v>
      </c>
      <c r="F4694" s="269" t="e">
        <f>IF('Unit Types - Emission Rates'!#REF!="","",'Unit Types - Emission Rates'!#REF!)</f>
        <v>#REF!</v>
      </c>
      <c r="G4694" s="261"/>
      <c r="H4694" s="262"/>
      <c r="I4694" s="259"/>
    </row>
    <row r="4695" spans="1:9" x14ac:dyDescent="0.2">
      <c r="A4695" s="265" t="s">
        <v>433</v>
      </c>
      <c r="B4695" s="269" t="e">
        <f>IF('Unit Types - Emission Rates'!#REF!=0,"",'Unit Types - Emission Rates'!#REF!)</f>
        <v>#REF!</v>
      </c>
      <c r="C4695" s="269" t="e">
        <f>IF('Unit Types - Emission Rates'!#REF!=0,"",'Unit Types - Emission Rates'!#REF!)</f>
        <v>#REF!</v>
      </c>
      <c r="D4695" s="269" t="e">
        <f>IF('Unit Types - Emission Rates'!#REF!=0,"",'Unit Types - Emission Rates'!#REF!)</f>
        <v>#REF!</v>
      </c>
      <c r="E4695" s="269" t="e">
        <f>IF('Unit Types - Emission Rates'!#REF!="","",'Unit Types - Emission Rates'!#REF!)</f>
        <v>#REF!</v>
      </c>
      <c r="F4695" s="269" t="e">
        <f>IF('Unit Types - Emission Rates'!#REF!="","",'Unit Types - Emission Rates'!#REF!)</f>
        <v>#REF!</v>
      </c>
      <c r="G4695" s="261"/>
      <c r="H4695" s="262"/>
      <c r="I4695" s="259"/>
    </row>
    <row r="4696" spans="1:9" x14ac:dyDescent="0.2">
      <c r="A4696" s="265" t="s">
        <v>433</v>
      </c>
      <c r="B4696" s="269" t="e">
        <f>IF('Unit Types - Emission Rates'!#REF!=0,"",'Unit Types - Emission Rates'!#REF!)</f>
        <v>#REF!</v>
      </c>
      <c r="C4696" s="269" t="e">
        <f>IF('Unit Types - Emission Rates'!#REF!=0,"",'Unit Types - Emission Rates'!#REF!)</f>
        <v>#REF!</v>
      </c>
      <c r="D4696" s="269" t="e">
        <f>IF('Unit Types - Emission Rates'!#REF!=0,"",'Unit Types - Emission Rates'!#REF!)</f>
        <v>#REF!</v>
      </c>
      <c r="E4696" s="269" t="e">
        <f>IF('Unit Types - Emission Rates'!#REF!="","",'Unit Types - Emission Rates'!#REF!)</f>
        <v>#REF!</v>
      </c>
      <c r="F4696" s="269" t="e">
        <f>IF('Unit Types - Emission Rates'!#REF!="","",'Unit Types - Emission Rates'!#REF!)</f>
        <v>#REF!</v>
      </c>
      <c r="G4696" s="261"/>
      <c r="H4696" s="262"/>
      <c r="I4696" s="259"/>
    </row>
    <row r="4697" spans="1:9" x14ac:dyDescent="0.2">
      <c r="A4697" s="265" t="s">
        <v>433</v>
      </c>
      <c r="B4697" s="269" t="e">
        <f>IF('Unit Types - Emission Rates'!#REF!=0,"",'Unit Types - Emission Rates'!#REF!)</f>
        <v>#REF!</v>
      </c>
      <c r="C4697" s="269" t="e">
        <f>IF('Unit Types - Emission Rates'!#REF!=0,"",'Unit Types - Emission Rates'!#REF!)</f>
        <v>#REF!</v>
      </c>
      <c r="D4697" s="269" t="e">
        <f>IF('Unit Types - Emission Rates'!#REF!=0,"",'Unit Types - Emission Rates'!#REF!)</f>
        <v>#REF!</v>
      </c>
      <c r="E4697" s="269" t="e">
        <f>IF('Unit Types - Emission Rates'!#REF!="","",'Unit Types - Emission Rates'!#REF!)</f>
        <v>#REF!</v>
      </c>
      <c r="F4697" s="269" t="e">
        <f>IF('Unit Types - Emission Rates'!#REF!="","",'Unit Types - Emission Rates'!#REF!)</f>
        <v>#REF!</v>
      </c>
      <c r="G4697" s="261"/>
      <c r="H4697" s="262"/>
      <c r="I4697" s="259"/>
    </row>
    <row r="4698" spans="1:9" x14ac:dyDescent="0.2">
      <c r="A4698" s="265" t="s">
        <v>433</v>
      </c>
      <c r="B4698" s="269" t="e">
        <f>IF('Unit Types - Emission Rates'!#REF!=0,"",'Unit Types - Emission Rates'!#REF!)</f>
        <v>#REF!</v>
      </c>
      <c r="C4698" s="269" t="e">
        <f>IF('Unit Types - Emission Rates'!#REF!=0,"",'Unit Types - Emission Rates'!#REF!)</f>
        <v>#REF!</v>
      </c>
      <c r="D4698" s="269" t="e">
        <f>IF('Unit Types - Emission Rates'!#REF!=0,"",'Unit Types - Emission Rates'!#REF!)</f>
        <v>#REF!</v>
      </c>
      <c r="E4698" s="269" t="e">
        <f>IF('Unit Types - Emission Rates'!#REF!="","",'Unit Types - Emission Rates'!#REF!)</f>
        <v>#REF!</v>
      </c>
      <c r="F4698" s="269" t="e">
        <f>IF('Unit Types - Emission Rates'!#REF!="","",'Unit Types - Emission Rates'!#REF!)</f>
        <v>#REF!</v>
      </c>
      <c r="G4698" s="261"/>
      <c r="H4698" s="262"/>
      <c r="I4698" s="259"/>
    </row>
    <row r="4699" spans="1:9" x14ac:dyDescent="0.2">
      <c r="A4699" s="265" t="s">
        <v>433</v>
      </c>
      <c r="B4699" s="269" t="e">
        <f>IF('Unit Types - Emission Rates'!#REF!=0,"",'Unit Types - Emission Rates'!#REF!)</f>
        <v>#REF!</v>
      </c>
      <c r="C4699" s="269" t="e">
        <f>IF('Unit Types - Emission Rates'!#REF!=0,"",'Unit Types - Emission Rates'!#REF!)</f>
        <v>#REF!</v>
      </c>
      <c r="D4699" s="269" t="e">
        <f>IF('Unit Types - Emission Rates'!#REF!=0,"",'Unit Types - Emission Rates'!#REF!)</f>
        <v>#REF!</v>
      </c>
      <c r="E4699" s="269" t="e">
        <f>IF('Unit Types - Emission Rates'!#REF!="","",'Unit Types - Emission Rates'!#REF!)</f>
        <v>#REF!</v>
      </c>
      <c r="F4699" s="269" t="e">
        <f>IF('Unit Types - Emission Rates'!#REF!="","",'Unit Types - Emission Rates'!#REF!)</f>
        <v>#REF!</v>
      </c>
      <c r="G4699" s="261"/>
      <c r="H4699" s="262"/>
      <c r="I4699" s="259"/>
    </row>
    <row r="4700" spans="1:9" x14ac:dyDescent="0.2">
      <c r="A4700" s="265" t="s">
        <v>433</v>
      </c>
      <c r="B4700" s="269" t="e">
        <f>IF('Unit Types - Emission Rates'!#REF!=0,"",'Unit Types - Emission Rates'!#REF!)</f>
        <v>#REF!</v>
      </c>
      <c r="C4700" s="269" t="e">
        <f>IF('Unit Types - Emission Rates'!#REF!=0,"",'Unit Types - Emission Rates'!#REF!)</f>
        <v>#REF!</v>
      </c>
      <c r="D4700" s="269" t="e">
        <f>IF('Unit Types - Emission Rates'!#REF!=0,"",'Unit Types - Emission Rates'!#REF!)</f>
        <v>#REF!</v>
      </c>
      <c r="E4700" s="269" t="e">
        <f>IF('Unit Types - Emission Rates'!#REF!="","",'Unit Types - Emission Rates'!#REF!)</f>
        <v>#REF!</v>
      </c>
      <c r="F4700" s="269" t="e">
        <f>IF('Unit Types - Emission Rates'!#REF!="","",'Unit Types - Emission Rates'!#REF!)</f>
        <v>#REF!</v>
      </c>
      <c r="G4700" s="261"/>
      <c r="H4700" s="262"/>
      <c r="I4700" s="259"/>
    </row>
    <row r="4701" spans="1:9" x14ac:dyDescent="0.2">
      <c r="A4701" s="265" t="s">
        <v>433</v>
      </c>
      <c r="B4701" s="269" t="e">
        <f>IF('Unit Types - Emission Rates'!#REF!=0,"",'Unit Types - Emission Rates'!#REF!)</f>
        <v>#REF!</v>
      </c>
      <c r="C4701" s="269" t="e">
        <f>IF('Unit Types - Emission Rates'!#REF!=0,"",'Unit Types - Emission Rates'!#REF!)</f>
        <v>#REF!</v>
      </c>
      <c r="D4701" s="269" t="e">
        <f>IF('Unit Types - Emission Rates'!#REF!=0,"",'Unit Types - Emission Rates'!#REF!)</f>
        <v>#REF!</v>
      </c>
      <c r="E4701" s="269" t="e">
        <f>IF('Unit Types - Emission Rates'!#REF!="","",'Unit Types - Emission Rates'!#REF!)</f>
        <v>#REF!</v>
      </c>
      <c r="F4701" s="269" t="e">
        <f>IF('Unit Types - Emission Rates'!#REF!="","",'Unit Types - Emission Rates'!#REF!)</f>
        <v>#REF!</v>
      </c>
      <c r="G4701" s="261"/>
      <c r="H4701" s="262"/>
      <c r="I4701" s="259"/>
    </row>
    <row r="4702" spans="1:9" x14ac:dyDescent="0.2">
      <c r="A4702" s="265" t="s">
        <v>433</v>
      </c>
      <c r="B4702" s="269" t="e">
        <f>IF('Unit Types - Emission Rates'!#REF!=0,"",'Unit Types - Emission Rates'!#REF!)</f>
        <v>#REF!</v>
      </c>
      <c r="C4702" s="269" t="e">
        <f>IF('Unit Types - Emission Rates'!#REF!=0,"",'Unit Types - Emission Rates'!#REF!)</f>
        <v>#REF!</v>
      </c>
      <c r="D4702" s="269" t="e">
        <f>IF('Unit Types - Emission Rates'!#REF!=0,"",'Unit Types - Emission Rates'!#REF!)</f>
        <v>#REF!</v>
      </c>
      <c r="E4702" s="269" t="e">
        <f>IF('Unit Types - Emission Rates'!#REF!="","",'Unit Types - Emission Rates'!#REF!)</f>
        <v>#REF!</v>
      </c>
      <c r="F4702" s="269" t="e">
        <f>IF('Unit Types - Emission Rates'!#REF!="","",'Unit Types - Emission Rates'!#REF!)</f>
        <v>#REF!</v>
      </c>
      <c r="G4702" s="261"/>
      <c r="H4702" s="262"/>
      <c r="I4702" s="259"/>
    </row>
    <row r="4703" spans="1:9" x14ac:dyDescent="0.2">
      <c r="A4703" s="265" t="s">
        <v>433</v>
      </c>
      <c r="B4703" s="269" t="e">
        <f>IF('Unit Types - Emission Rates'!#REF!=0,"",'Unit Types - Emission Rates'!#REF!)</f>
        <v>#REF!</v>
      </c>
      <c r="C4703" s="269" t="e">
        <f>IF('Unit Types - Emission Rates'!#REF!=0,"",'Unit Types - Emission Rates'!#REF!)</f>
        <v>#REF!</v>
      </c>
      <c r="D4703" s="269" t="e">
        <f>IF('Unit Types - Emission Rates'!#REF!=0,"",'Unit Types - Emission Rates'!#REF!)</f>
        <v>#REF!</v>
      </c>
      <c r="E4703" s="269" t="e">
        <f>IF('Unit Types - Emission Rates'!#REF!="","",'Unit Types - Emission Rates'!#REF!)</f>
        <v>#REF!</v>
      </c>
      <c r="F4703" s="269" t="e">
        <f>IF('Unit Types - Emission Rates'!#REF!="","",'Unit Types - Emission Rates'!#REF!)</f>
        <v>#REF!</v>
      </c>
      <c r="G4703" s="261"/>
      <c r="H4703" s="262"/>
      <c r="I4703" s="259"/>
    </row>
    <row r="4704" spans="1:9" x14ac:dyDescent="0.2">
      <c r="A4704" s="265" t="s">
        <v>433</v>
      </c>
      <c r="B4704" s="269" t="e">
        <f>IF('Unit Types - Emission Rates'!#REF!=0,"",'Unit Types - Emission Rates'!#REF!)</f>
        <v>#REF!</v>
      </c>
      <c r="C4704" s="269" t="e">
        <f>IF('Unit Types - Emission Rates'!#REF!=0,"",'Unit Types - Emission Rates'!#REF!)</f>
        <v>#REF!</v>
      </c>
      <c r="D4704" s="269" t="e">
        <f>IF('Unit Types - Emission Rates'!#REF!=0,"",'Unit Types - Emission Rates'!#REF!)</f>
        <v>#REF!</v>
      </c>
      <c r="E4704" s="269" t="e">
        <f>IF('Unit Types - Emission Rates'!#REF!="","",'Unit Types - Emission Rates'!#REF!)</f>
        <v>#REF!</v>
      </c>
      <c r="F4704" s="269" t="e">
        <f>IF('Unit Types - Emission Rates'!#REF!="","",'Unit Types - Emission Rates'!#REF!)</f>
        <v>#REF!</v>
      </c>
      <c r="G4704" s="261"/>
      <c r="H4704" s="262"/>
      <c r="I4704" s="259"/>
    </row>
    <row r="4705" spans="1:9" x14ac:dyDescent="0.2">
      <c r="A4705" s="265" t="s">
        <v>433</v>
      </c>
      <c r="B4705" s="269" t="e">
        <f>IF('Unit Types - Emission Rates'!#REF!=0,"",'Unit Types - Emission Rates'!#REF!)</f>
        <v>#REF!</v>
      </c>
      <c r="C4705" s="269" t="e">
        <f>IF('Unit Types - Emission Rates'!#REF!=0,"",'Unit Types - Emission Rates'!#REF!)</f>
        <v>#REF!</v>
      </c>
      <c r="D4705" s="269" t="e">
        <f>IF('Unit Types - Emission Rates'!#REF!=0,"",'Unit Types - Emission Rates'!#REF!)</f>
        <v>#REF!</v>
      </c>
      <c r="E4705" s="269" t="e">
        <f>IF('Unit Types - Emission Rates'!#REF!="","",'Unit Types - Emission Rates'!#REF!)</f>
        <v>#REF!</v>
      </c>
      <c r="F4705" s="269" t="e">
        <f>IF('Unit Types - Emission Rates'!#REF!="","",'Unit Types - Emission Rates'!#REF!)</f>
        <v>#REF!</v>
      </c>
      <c r="G4705" s="261"/>
      <c r="H4705" s="262"/>
      <c r="I4705" s="259"/>
    </row>
    <row r="4706" spans="1:9" x14ac:dyDescent="0.2">
      <c r="A4706" s="265" t="s">
        <v>433</v>
      </c>
      <c r="B4706" s="269" t="e">
        <f>IF('Unit Types - Emission Rates'!#REF!=0,"",'Unit Types - Emission Rates'!#REF!)</f>
        <v>#REF!</v>
      </c>
      <c r="C4706" s="269" t="e">
        <f>IF('Unit Types - Emission Rates'!#REF!=0,"",'Unit Types - Emission Rates'!#REF!)</f>
        <v>#REF!</v>
      </c>
      <c r="D4706" s="269" t="e">
        <f>IF('Unit Types - Emission Rates'!#REF!=0,"",'Unit Types - Emission Rates'!#REF!)</f>
        <v>#REF!</v>
      </c>
      <c r="E4706" s="269" t="e">
        <f>IF('Unit Types - Emission Rates'!#REF!="","",'Unit Types - Emission Rates'!#REF!)</f>
        <v>#REF!</v>
      </c>
      <c r="F4706" s="269" t="e">
        <f>IF('Unit Types - Emission Rates'!#REF!="","",'Unit Types - Emission Rates'!#REF!)</f>
        <v>#REF!</v>
      </c>
      <c r="G4706" s="261"/>
      <c r="H4706" s="262"/>
      <c r="I4706" s="259"/>
    </row>
    <row r="4707" spans="1:9" x14ac:dyDescent="0.2">
      <c r="A4707" s="265" t="s">
        <v>433</v>
      </c>
      <c r="B4707" s="269" t="e">
        <f>IF('Unit Types - Emission Rates'!#REF!=0,"",'Unit Types - Emission Rates'!#REF!)</f>
        <v>#REF!</v>
      </c>
      <c r="C4707" s="269" t="e">
        <f>IF('Unit Types - Emission Rates'!#REF!=0,"",'Unit Types - Emission Rates'!#REF!)</f>
        <v>#REF!</v>
      </c>
      <c r="D4707" s="269" t="e">
        <f>IF('Unit Types - Emission Rates'!#REF!=0,"",'Unit Types - Emission Rates'!#REF!)</f>
        <v>#REF!</v>
      </c>
      <c r="E4707" s="269" t="e">
        <f>IF('Unit Types - Emission Rates'!#REF!="","",'Unit Types - Emission Rates'!#REF!)</f>
        <v>#REF!</v>
      </c>
      <c r="F4707" s="269" t="e">
        <f>IF('Unit Types - Emission Rates'!#REF!="","",'Unit Types - Emission Rates'!#REF!)</f>
        <v>#REF!</v>
      </c>
      <c r="G4707" s="261"/>
      <c r="H4707" s="262"/>
      <c r="I4707" s="259"/>
    </row>
    <row r="4708" spans="1:9" x14ac:dyDescent="0.2">
      <c r="A4708" s="265" t="s">
        <v>433</v>
      </c>
      <c r="B4708" s="269" t="e">
        <f>IF('Unit Types - Emission Rates'!#REF!=0,"",'Unit Types - Emission Rates'!#REF!)</f>
        <v>#REF!</v>
      </c>
      <c r="C4708" s="269" t="e">
        <f>IF('Unit Types - Emission Rates'!#REF!=0,"",'Unit Types - Emission Rates'!#REF!)</f>
        <v>#REF!</v>
      </c>
      <c r="D4708" s="269" t="e">
        <f>IF('Unit Types - Emission Rates'!#REF!=0,"",'Unit Types - Emission Rates'!#REF!)</f>
        <v>#REF!</v>
      </c>
      <c r="E4708" s="269" t="e">
        <f>IF('Unit Types - Emission Rates'!#REF!="","",'Unit Types - Emission Rates'!#REF!)</f>
        <v>#REF!</v>
      </c>
      <c r="F4708" s="269" t="e">
        <f>IF('Unit Types - Emission Rates'!#REF!="","",'Unit Types - Emission Rates'!#REF!)</f>
        <v>#REF!</v>
      </c>
      <c r="G4708" s="261"/>
      <c r="H4708" s="262"/>
      <c r="I4708" s="259"/>
    </row>
    <row r="4709" spans="1:9" x14ac:dyDescent="0.2">
      <c r="A4709" s="265" t="s">
        <v>433</v>
      </c>
      <c r="B4709" s="269" t="e">
        <f>IF('Unit Types - Emission Rates'!#REF!=0,"",'Unit Types - Emission Rates'!#REF!)</f>
        <v>#REF!</v>
      </c>
      <c r="C4709" s="269" t="e">
        <f>IF('Unit Types - Emission Rates'!#REF!=0,"",'Unit Types - Emission Rates'!#REF!)</f>
        <v>#REF!</v>
      </c>
      <c r="D4709" s="269" t="e">
        <f>IF('Unit Types - Emission Rates'!#REF!=0,"",'Unit Types - Emission Rates'!#REF!)</f>
        <v>#REF!</v>
      </c>
      <c r="E4709" s="269" t="e">
        <f>IF('Unit Types - Emission Rates'!#REF!="","",'Unit Types - Emission Rates'!#REF!)</f>
        <v>#REF!</v>
      </c>
      <c r="F4709" s="269" t="e">
        <f>IF('Unit Types - Emission Rates'!#REF!="","",'Unit Types - Emission Rates'!#REF!)</f>
        <v>#REF!</v>
      </c>
      <c r="G4709" s="261"/>
      <c r="H4709" s="262"/>
      <c r="I4709" s="259"/>
    </row>
    <row r="4710" spans="1:9" x14ac:dyDescent="0.2">
      <c r="A4710" s="265" t="s">
        <v>433</v>
      </c>
      <c r="B4710" s="269" t="e">
        <f>IF('Unit Types - Emission Rates'!#REF!=0,"",'Unit Types - Emission Rates'!#REF!)</f>
        <v>#REF!</v>
      </c>
      <c r="C4710" s="269" t="e">
        <f>IF('Unit Types - Emission Rates'!#REF!=0,"",'Unit Types - Emission Rates'!#REF!)</f>
        <v>#REF!</v>
      </c>
      <c r="D4710" s="269" t="e">
        <f>IF('Unit Types - Emission Rates'!#REF!=0,"",'Unit Types - Emission Rates'!#REF!)</f>
        <v>#REF!</v>
      </c>
      <c r="E4710" s="269" t="e">
        <f>IF('Unit Types - Emission Rates'!#REF!="","",'Unit Types - Emission Rates'!#REF!)</f>
        <v>#REF!</v>
      </c>
      <c r="F4710" s="269" t="e">
        <f>IF('Unit Types - Emission Rates'!#REF!="","",'Unit Types - Emission Rates'!#REF!)</f>
        <v>#REF!</v>
      </c>
      <c r="G4710" s="261"/>
      <c r="H4710" s="262"/>
      <c r="I4710" s="259"/>
    </row>
    <row r="4711" spans="1:9" x14ac:dyDescent="0.2">
      <c r="A4711" s="265" t="s">
        <v>433</v>
      </c>
      <c r="B4711" s="269" t="e">
        <f>IF('Unit Types - Emission Rates'!#REF!=0,"",'Unit Types - Emission Rates'!#REF!)</f>
        <v>#REF!</v>
      </c>
      <c r="C4711" s="269" t="e">
        <f>IF('Unit Types - Emission Rates'!#REF!=0,"",'Unit Types - Emission Rates'!#REF!)</f>
        <v>#REF!</v>
      </c>
      <c r="D4711" s="269" t="e">
        <f>IF('Unit Types - Emission Rates'!#REF!=0,"",'Unit Types - Emission Rates'!#REF!)</f>
        <v>#REF!</v>
      </c>
      <c r="E4711" s="269" t="e">
        <f>IF('Unit Types - Emission Rates'!#REF!="","",'Unit Types - Emission Rates'!#REF!)</f>
        <v>#REF!</v>
      </c>
      <c r="F4711" s="269" t="e">
        <f>IF('Unit Types - Emission Rates'!#REF!="","",'Unit Types - Emission Rates'!#REF!)</f>
        <v>#REF!</v>
      </c>
      <c r="G4711" s="261"/>
      <c r="H4711" s="262"/>
      <c r="I4711" s="259"/>
    </row>
    <row r="4712" spans="1:9" x14ac:dyDescent="0.2">
      <c r="A4712" s="265" t="s">
        <v>433</v>
      </c>
      <c r="B4712" s="269" t="e">
        <f>IF('Unit Types - Emission Rates'!#REF!=0,"",'Unit Types - Emission Rates'!#REF!)</f>
        <v>#REF!</v>
      </c>
      <c r="C4712" s="269" t="e">
        <f>IF('Unit Types - Emission Rates'!#REF!=0,"",'Unit Types - Emission Rates'!#REF!)</f>
        <v>#REF!</v>
      </c>
      <c r="D4712" s="269" t="e">
        <f>IF('Unit Types - Emission Rates'!#REF!=0,"",'Unit Types - Emission Rates'!#REF!)</f>
        <v>#REF!</v>
      </c>
      <c r="E4712" s="269" t="e">
        <f>IF('Unit Types - Emission Rates'!#REF!="","",'Unit Types - Emission Rates'!#REF!)</f>
        <v>#REF!</v>
      </c>
      <c r="F4712" s="269" t="e">
        <f>IF('Unit Types - Emission Rates'!#REF!="","",'Unit Types - Emission Rates'!#REF!)</f>
        <v>#REF!</v>
      </c>
      <c r="G4712" s="261"/>
      <c r="H4712" s="262"/>
      <c r="I4712" s="259"/>
    </row>
    <row r="4713" spans="1:9" x14ac:dyDescent="0.2">
      <c r="A4713" s="265" t="s">
        <v>433</v>
      </c>
      <c r="B4713" s="269" t="e">
        <f>IF('Unit Types - Emission Rates'!#REF!=0,"",'Unit Types - Emission Rates'!#REF!)</f>
        <v>#REF!</v>
      </c>
      <c r="C4713" s="269" t="e">
        <f>IF('Unit Types - Emission Rates'!#REF!=0,"",'Unit Types - Emission Rates'!#REF!)</f>
        <v>#REF!</v>
      </c>
      <c r="D4713" s="269" t="e">
        <f>IF('Unit Types - Emission Rates'!#REF!=0,"",'Unit Types - Emission Rates'!#REF!)</f>
        <v>#REF!</v>
      </c>
      <c r="E4713" s="269" t="e">
        <f>IF('Unit Types - Emission Rates'!#REF!="","",'Unit Types - Emission Rates'!#REF!)</f>
        <v>#REF!</v>
      </c>
      <c r="F4713" s="269" t="e">
        <f>IF('Unit Types - Emission Rates'!#REF!="","",'Unit Types - Emission Rates'!#REF!)</f>
        <v>#REF!</v>
      </c>
      <c r="G4713" s="261"/>
      <c r="H4713" s="262"/>
      <c r="I4713" s="259"/>
    </row>
    <row r="4714" spans="1:9" x14ac:dyDescent="0.2">
      <c r="A4714" s="265" t="s">
        <v>433</v>
      </c>
      <c r="B4714" s="269" t="e">
        <f>IF('Unit Types - Emission Rates'!#REF!=0,"",'Unit Types - Emission Rates'!#REF!)</f>
        <v>#REF!</v>
      </c>
      <c r="C4714" s="269" t="e">
        <f>IF('Unit Types - Emission Rates'!#REF!=0,"",'Unit Types - Emission Rates'!#REF!)</f>
        <v>#REF!</v>
      </c>
      <c r="D4714" s="269" t="e">
        <f>IF('Unit Types - Emission Rates'!#REF!=0,"",'Unit Types - Emission Rates'!#REF!)</f>
        <v>#REF!</v>
      </c>
      <c r="E4714" s="269" t="e">
        <f>IF('Unit Types - Emission Rates'!#REF!="","",'Unit Types - Emission Rates'!#REF!)</f>
        <v>#REF!</v>
      </c>
      <c r="F4714" s="269" t="e">
        <f>IF('Unit Types - Emission Rates'!#REF!="","",'Unit Types - Emission Rates'!#REF!)</f>
        <v>#REF!</v>
      </c>
      <c r="G4714" s="261"/>
      <c r="H4714" s="262"/>
      <c r="I4714" s="259"/>
    </row>
    <row r="4715" spans="1:9" x14ac:dyDescent="0.2">
      <c r="A4715" s="265" t="s">
        <v>433</v>
      </c>
      <c r="B4715" s="269" t="e">
        <f>IF('Unit Types - Emission Rates'!#REF!=0,"",'Unit Types - Emission Rates'!#REF!)</f>
        <v>#REF!</v>
      </c>
      <c r="C4715" s="269" t="e">
        <f>IF('Unit Types - Emission Rates'!#REF!=0,"",'Unit Types - Emission Rates'!#REF!)</f>
        <v>#REF!</v>
      </c>
      <c r="D4715" s="269" t="e">
        <f>IF('Unit Types - Emission Rates'!#REF!=0,"",'Unit Types - Emission Rates'!#REF!)</f>
        <v>#REF!</v>
      </c>
      <c r="E4715" s="269" t="e">
        <f>IF('Unit Types - Emission Rates'!#REF!="","",'Unit Types - Emission Rates'!#REF!)</f>
        <v>#REF!</v>
      </c>
      <c r="F4715" s="269" t="e">
        <f>IF('Unit Types - Emission Rates'!#REF!="","",'Unit Types - Emission Rates'!#REF!)</f>
        <v>#REF!</v>
      </c>
      <c r="G4715" s="261"/>
      <c r="H4715" s="262"/>
      <c r="I4715" s="259"/>
    </row>
    <row r="4716" spans="1:9" x14ac:dyDescent="0.2">
      <c r="A4716" s="265" t="s">
        <v>433</v>
      </c>
      <c r="B4716" s="269" t="e">
        <f>IF('Unit Types - Emission Rates'!#REF!=0,"",'Unit Types - Emission Rates'!#REF!)</f>
        <v>#REF!</v>
      </c>
      <c r="C4716" s="269" t="e">
        <f>IF('Unit Types - Emission Rates'!#REF!=0,"",'Unit Types - Emission Rates'!#REF!)</f>
        <v>#REF!</v>
      </c>
      <c r="D4716" s="269" t="e">
        <f>IF('Unit Types - Emission Rates'!#REF!=0,"",'Unit Types - Emission Rates'!#REF!)</f>
        <v>#REF!</v>
      </c>
      <c r="E4716" s="269" t="e">
        <f>IF('Unit Types - Emission Rates'!#REF!="","",'Unit Types - Emission Rates'!#REF!)</f>
        <v>#REF!</v>
      </c>
      <c r="F4716" s="269" t="e">
        <f>IF('Unit Types - Emission Rates'!#REF!="","",'Unit Types - Emission Rates'!#REF!)</f>
        <v>#REF!</v>
      </c>
      <c r="G4716" s="261"/>
      <c r="H4716" s="262"/>
      <c r="I4716" s="259"/>
    </row>
    <row r="4717" spans="1:9" x14ac:dyDescent="0.2">
      <c r="A4717" s="265" t="s">
        <v>433</v>
      </c>
      <c r="B4717" s="269" t="e">
        <f>IF('Unit Types - Emission Rates'!#REF!=0,"",'Unit Types - Emission Rates'!#REF!)</f>
        <v>#REF!</v>
      </c>
      <c r="C4717" s="269" t="e">
        <f>IF('Unit Types - Emission Rates'!#REF!=0,"",'Unit Types - Emission Rates'!#REF!)</f>
        <v>#REF!</v>
      </c>
      <c r="D4717" s="269" t="e">
        <f>IF('Unit Types - Emission Rates'!#REF!=0,"",'Unit Types - Emission Rates'!#REF!)</f>
        <v>#REF!</v>
      </c>
      <c r="E4717" s="269" t="e">
        <f>IF('Unit Types - Emission Rates'!#REF!="","",'Unit Types - Emission Rates'!#REF!)</f>
        <v>#REF!</v>
      </c>
      <c r="F4717" s="269" t="e">
        <f>IF('Unit Types - Emission Rates'!#REF!="","",'Unit Types - Emission Rates'!#REF!)</f>
        <v>#REF!</v>
      </c>
      <c r="G4717" s="261"/>
      <c r="H4717" s="262"/>
      <c r="I4717" s="259"/>
    </row>
    <row r="4718" spans="1:9" x14ac:dyDescent="0.2">
      <c r="A4718" s="265" t="s">
        <v>433</v>
      </c>
      <c r="B4718" s="269" t="e">
        <f>IF('Unit Types - Emission Rates'!#REF!=0,"",'Unit Types - Emission Rates'!#REF!)</f>
        <v>#REF!</v>
      </c>
      <c r="C4718" s="269" t="e">
        <f>IF('Unit Types - Emission Rates'!#REF!=0,"",'Unit Types - Emission Rates'!#REF!)</f>
        <v>#REF!</v>
      </c>
      <c r="D4718" s="269" t="e">
        <f>IF('Unit Types - Emission Rates'!#REF!=0,"",'Unit Types - Emission Rates'!#REF!)</f>
        <v>#REF!</v>
      </c>
      <c r="E4718" s="269" t="e">
        <f>IF('Unit Types - Emission Rates'!#REF!="","",'Unit Types - Emission Rates'!#REF!)</f>
        <v>#REF!</v>
      </c>
      <c r="F4718" s="269" t="e">
        <f>IF('Unit Types - Emission Rates'!#REF!="","",'Unit Types - Emission Rates'!#REF!)</f>
        <v>#REF!</v>
      </c>
      <c r="G4718" s="261"/>
      <c r="H4718" s="262"/>
      <c r="I4718" s="259"/>
    </row>
    <row r="4719" spans="1:9" x14ac:dyDescent="0.2">
      <c r="A4719" s="265" t="s">
        <v>433</v>
      </c>
      <c r="B4719" s="269" t="e">
        <f>IF('Unit Types - Emission Rates'!#REF!=0,"",'Unit Types - Emission Rates'!#REF!)</f>
        <v>#REF!</v>
      </c>
      <c r="C4719" s="269" t="e">
        <f>IF('Unit Types - Emission Rates'!#REF!=0,"",'Unit Types - Emission Rates'!#REF!)</f>
        <v>#REF!</v>
      </c>
      <c r="D4719" s="269" t="e">
        <f>IF('Unit Types - Emission Rates'!#REF!=0,"",'Unit Types - Emission Rates'!#REF!)</f>
        <v>#REF!</v>
      </c>
      <c r="E4719" s="269" t="e">
        <f>IF('Unit Types - Emission Rates'!#REF!="","",'Unit Types - Emission Rates'!#REF!)</f>
        <v>#REF!</v>
      </c>
      <c r="F4719" s="269" t="e">
        <f>IF('Unit Types - Emission Rates'!#REF!="","",'Unit Types - Emission Rates'!#REF!)</f>
        <v>#REF!</v>
      </c>
      <c r="G4719" s="261"/>
      <c r="H4719" s="262"/>
      <c r="I4719" s="259"/>
    </row>
    <row r="4720" spans="1:9" x14ac:dyDescent="0.2">
      <c r="A4720" s="265" t="s">
        <v>433</v>
      </c>
      <c r="B4720" s="269" t="e">
        <f>IF('Unit Types - Emission Rates'!#REF!=0,"",'Unit Types - Emission Rates'!#REF!)</f>
        <v>#REF!</v>
      </c>
      <c r="C4720" s="269" t="e">
        <f>IF('Unit Types - Emission Rates'!#REF!=0,"",'Unit Types - Emission Rates'!#REF!)</f>
        <v>#REF!</v>
      </c>
      <c r="D4720" s="269" t="e">
        <f>IF('Unit Types - Emission Rates'!#REF!=0,"",'Unit Types - Emission Rates'!#REF!)</f>
        <v>#REF!</v>
      </c>
      <c r="E4720" s="269" t="e">
        <f>IF('Unit Types - Emission Rates'!#REF!="","",'Unit Types - Emission Rates'!#REF!)</f>
        <v>#REF!</v>
      </c>
      <c r="F4720" s="269" t="e">
        <f>IF('Unit Types - Emission Rates'!#REF!="","",'Unit Types - Emission Rates'!#REF!)</f>
        <v>#REF!</v>
      </c>
      <c r="G4720" s="261"/>
      <c r="H4720" s="262"/>
      <c r="I4720" s="259"/>
    </row>
    <row r="4721" spans="1:9" x14ac:dyDescent="0.2">
      <c r="A4721" s="265" t="s">
        <v>433</v>
      </c>
      <c r="B4721" s="269" t="e">
        <f>IF('Unit Types - Emission Rates'!#REF!=0,"",'Unit Types - Emission Rates'!#REF!)</f>
        <v>#REF!</v>
      </c>
      <c r="C4721" s="269" t="e">
        <f>IF('Unit Types - Emission Rates'!#REF!=0,"",'Unit Types - Emission Rates'!#REF!)</f>
        <v>#REF!</v>
      </c>
      <c r="D4721" s="269" t="e">
        <f>IF('Unit Types - Emission Rates'!#REF!=0,"",'Unit Types - Emission Rates'!#REF!)</f>
        <v>#REF!</v>
      </c>
      <c r="E4721" s="269" t="e">
        <f>IF('Unit Types - Emission Rates'!#REF!="","",'Unit Types - Emission Rates'!#REF!)</f>
        <v>#REF!</v>
      </c>
      <c r="F4721" s="269" t="e">
        <f>IF('Unit Types - Emission Rates'!#REF!="","",'Unit Types - Emission Rates'!#REF!)</f>
        <v>#REF!</v>
      </c>
      <c r="G4721" s="261"/>
      <c r="H4721" s="262"/>
      <c r="I4721" s="259"/>
    </row>
    <row r="4722" spans="1:9" x14ac:dyDescent="0.2">
      <c r="A4722" s="265" t="s">
        <v>433</v>
      </c>
      <c r="B4722" s="269" t="e">
        <f>IF('Unit Types - Emission Rates'!#REF!=0,"",'Unit Types - Emission Rates'!#REF!)</f>
        <v>#REF!</v>
      </c>
      <c r="C4722" s="269" t="e">
        <f>IF('Unit Types - Emission Rates'!#REF!=0,"",'Unit Types - Emission Rates'!#REF!)</f>
        <v>#REF!</v>
      </c>
      <c r="D4722" s="269" t="e">
        <f>IF('Unit Types - Emission Rates'!#REF!=0,"",'Unit Types - Emission Rates'!#REF!)</f>
        <v>#REF!</v>
      </c>
      <c r="E4722" s="269" t="e">
        <f>IF('Unit Types - Emission Rates'!#REF!="","",'Unit Types - Emission Rates'!#REF!)</f>
        <v>#REF!</v>
      </c>
      <c r="F4722" s="269" t="e">
        <f>IF('Unit Types - Emission Rates'!#REF!="","",'Unit Types - Emission Rates'!#REF!)</f>
        <v>#REF!</v>
      </c>
      <c r="G4722" s="261"/>
      <c r="H4722" s="262"/>
      <c r="I4722" s="259"/>
    </row>
    <row r="4723" spans="1:9" x14ac:dyDescent="0.2">
      <c r="A4723" s="265" t="s">
        <v>433</v>
      </c>
      <c r="B4723" s="269" t="e">
        <f>IF('Unit Types - Emission Rates'!#REF!=0,"",'Unit Types - Emission Rates'!#REF!)</f>
        <v>#REF!</v>
      </c>
      <c r="C4723" s="269" t="e">
        <f>IF('Unit Types - Emission Rates'!#REF!=0,"",'Unit Types - Emission Rates'!#REF!)</f>
        <v>#REF!</v>
      </c>
      <c r="D4723" s="269" t="e">
        <f>IF('Unit Types - Emission Rates'!#REF!=0,"",'Unit Types - Emission Rates'!#REF!)</f>
        <v>#REF!</v>
      </c>
      <c r="E4723" s="269" t="e">
        <f>IF('Unit Types - Emission Rates'!#REF!="","",'Unit Types - Emission Rates'!#REF!)</f>
        <v>#REF!</v>
      </c>
      <c r="F4723" s="269" t="e">
        <f>IF('Unit Types - Emission Rates'!#REF!="","",'Unit Types - Emission Rates'!#REF!)</f>
        <v>#REF!</v>
      </c>
      <c r="G4723" s="261"/>
      <c r="H4723" s="262"/>
      <c r="I4723" s="259"/>
    </row>
    <row r="4724" spans="1:9" x14ac:dyDescent="0.2">
      <c r="A4724" s="265" t="s">
        <v>433</v>
      </c>
      <c r="B4724" s="269" t="e">
        <f>IF('Unit Types - Emission Rates'!#REF!=0,"",'Unit Types - Emission Rates'!#REF!)</f>
        <v>#REF!</v>
      </c>
      <c r="C4724" s="269" t="e">
        <f>IF('Unit Types - Emission Rates'!#REF!=0,"",'Unit Types - Emission Rates'!#REF!)</f>
        <v>#REF!</v>
      </c>
      <c r="D4724" s="269" t="e">
        <f>IF('Unit Types - Emission Rates'!#REF!=0,"",'Unit Types - Emission Rates'!#REF!)</f>
        <v>#REF!</v>
      </c>
      <c r="E4724" s="269" t="e">
        <f>IF('Unit Types - Emission Rates'!#REF!="","",'Unit Types - Emission Rates'!#REF!)</f>
        <v>#REF!</v>
      </c>
      <c r="F4724" s="269" t="e">
        <f>IF('Unit Types - Emission Rates'!#REF!="","",'Unit Types - Emission Rates'!#REF!)</f>
        <v>#REF!</v>
      </c>
      <c r="G4724" s="261"/>
      <c r="H4724" s="262"/>
      <c r="I4724" s="259"/>
    </row>
    <row r="4725" spans="1:9" x14ac:dyDescent="0.2">
      <c r="A4725" s="265" t="s">
        <v>433</v>
      </c>
      <c r="B4725" s="269" t="e">
        <f>IF('Unit Types - Emission Rates'!#REF!=0,"",'Unit Types - Emission Rates'!#REF!)</f>
        <v>#REF!</v>
      </c>
      <c r="C4725" s="269" t="e">
        <f>IF('Unit Types - Emission Rates'!#REF!=0,"",'Unit Types - Emission Rates'!#REF!)</f>
        <v>#REF!</v>
      </c>
      <c r="D4725" s="269" t="e">
        <f>IF('Unit Types - Emission Rates'!#REF!=0,"",'Unit Types - Emission Rates'!#REF!)</f>
        <v>#REF!</v>
      </c>
      <c r="E4725" s="269" t="e">
        <f>IF('Unit Types - Emission Rates'!#REF!="","",'Unit Types - Emission Rates'!#REF!)</f>
        <v>#REF!</v>
      </c>
      <c r="F4725" s="269" t="e">
        <f>IF('Unit Types - Emission Rates'!#REF!="","",'Unit Types - Emission Rates'!#REF!)</f>
        <v>#REF!</v>
      </c>
      <c r="G4725" s="261"/>
      <c r="H4725" s="262"/>
      <c r="I4725" s="259"/>
    </row>
    <row r="4726" spans="1:9" x14ac:dyDescent="0.2">
      <c r="A4726" s="265" t="s">
        <v>433</v>
      </c>
      <c r="B4726" s="269" t="e">
        <f>IF('Unit Types - Emission Rates'!#REF!=0,"",'Unit Types - Emission Rates'!#REF!)</f>
        <v>#REF!</v>
      </c>
      <c r="C4726" s="269" t="e">
        <f>IF('Unit Types - Emission Rates'!#REF!=0,"",'Unit Types - Emission Rates'!#REF!)</f>
        <v>#REF!</v>
      </c>
      <c r="D4726" s="269" t="e">
        <f>IF('Unit Types - Emission Rates'!#REF!=0,"",'Unit Types - Emission Rates'!#REF!)</f>
        <v>#REF!</v>
      </c>
      <c r="E4726" s="269" t="e">
        <f>IF('Unit Types - Emission Rates'!#REF!="","",'Unit Types - Emission Rates'!#REF!)</f>
        <v>#REF!</v>
      </c>
      <c r="F4726" s="269" t="e">
        <f>IF('Unit Types - Emission Rates'!#REF!="","",'Unit Types - Emission Rates'!#REF!)</f>
        <v>#REF!</v>
      </c>
      <c r="G4726" s="261"/>
      <c r="H4726" s="262"/>
      <c r="I4726" s="259"/>
    </row>
    <row r="4727" spans="1:9" x14ac:dyDescent="0.2">
      <c r="A4727" s="265" t="s">
        <v>433</v>
      </c>
      <c r="B4727" s="269" t="e">
        <f>IF('Unit Types - Emission Rates'!#REF!=0,"",'Unit Types - Emission Rates'!#REF!)</f>
        <v>#REF!</v>
      </c>
      <c r="C4727" s="269" t="e">
        <f>IF('Unit Types - Emission Rates'!#REF!=0,"",'Unit Types - Emission Rates'!#REF!)</f>
        <v>#REF!</v>
      </c>
      <c r="D4727" s="269" t="e">
        <f>IF('Unit Types - Emission Rates'!#REF!=0,"",'Unit Types - Emission Rates'!#REF!)</f>
        <v>#REF!</v>
      </c>
      <c r="E4727" s="269" t="e">
        <f>IF('Unit Types - Emission Rates'!#REF!="","",'Unit Types - Emission Rates'!#REF!)</f>
        <v>#REF!</v>
      </c>
      <c r="F4727" s="269" t="e">
        <f>IF('Unit Types - Emission Rates'!#REF!="","",'Unit Types - Emission Rates'!#REF!)</f>
        <v>#REF!</v>
      </c>
      <c r="G4727" s="261"/>
      <c r="H4727" s="262"/>
      <c r="I4727" s="259"/>
    </row>
    <row r="4728" spans="1:9" x14ac:dyDescent="0.2">
      <c r="A4728" s="265" t="s">
        <v>433</v>
      </c>
      <c r="B4728" s="269" t="e">
        <f>IF('Unit Types - Emission Rates'!#REF!=0,"",'Unit Types - Emission Rates'!#REF!)</f>
        <v>#REF!</v>
      </c>
      <c r="C4728" s="269" t="e">
        <f>IF('Unit Types - Emission Rates'!#REF!=0,"",'Unit Types - Emission Rates'!#REF!)</f>
        <v>#REF!</v>
      </c>
      <c r="D4728" s="269" t="e">
        <f>IF('Unit Types - Emission Rates'!#REF!=0,"",'Unit Types - Emission Rates'!#REF!)</f>
        <v>#REF!</v>
      </c>
      <c r="E4728" s="269" t="e">
        <f>IF('Unit Types - Emission Rates'!#REF!="","",'Unit Types - Emission Rates'!#REF!)</f>
        <v>#REF!</v>
      </c>
      <c r="F4728" s="269" t="e">
        <f>IF('Unit Types - Emission Rates'!#REF!="","",'Unit Types - Emission Rates'!#REF!)</f>
        <v>#REF!</v>
      </c>
      <c r="G4728" s="261"/>
      <c r="H4728" s="262"/>
      <c r="I4728" s="259"/>
    </row>
    <row r="4729" spans="1:9" x14ac:dyDescent="0.2">
      <c r="A4729" s="265" t="s">
        <v>433</v>
      </c>
      <c r="B4729" s="269" t="e">
        <f>IF('Unit Types - Emission Rates'!#REF!=0,"",'Unit Types - Emission Rates'!#REF!)</f>
        <v>#REF!</v>
      </c>
      <c r="C4729" s="269" t="e">
        <f>IF('Unit Types - Emission Rates'!#REF!=0,"",'Unit Types - Emission Rates'!#REF!)</f>
        <v>#REF!</v>
      </c>
      <c r="D4729" s="269" t="e">
        <f>IF('Unit Types - Emission Rates'!#REF!=0,"",'Unit Types - Emission Rates'!#REF!)</f>
        <v>#REF!</v>
      </c>
      <c r="E4729" s="269" t="e">
        <f>IF('Unit Types - Emission Rates'!#REF!="","",'Unit Types - Emission Rates'!#REF!)</f>
        <v>#REF!</v>
      </c>
      <c r="F4729" s="269" t="e">
        <f>IF('Unit Types - Emission Rates'!#REF!="","",'Unit Types - Emission Rates'!#REF!)</f>
        <v>#REF!</v>
      </c>
      <c r="G4729" s="261"/>
      <c r="H4729" s="262"/>
      <c r="I4729" s="259"/>
    </row>
    <row r="4730" spans="1:9" x14ac:dyDescent="0.2">
      <c r="A4730" s="265" t="s">
        <v>433</v>
      </c>
      <c r="B4730" s="269" t="e">
        <f>IF('Unit Types - Emission Rates'!#REF!=0,"",'Unit Types - Emission Rates'!#REF!)</f>
        <v>#REF!</v>
      </c>
      <c r="C4730" s="269" t="e">
        <f>IF('Unit Types - Emission Rates'!#REF!=0,"",'Unit Types - Emission Rates'!#REF!)</f>
        <v>#REF!</v>
      </c>
      <c r="D4730" s="269" t="e">
        <f>IF('Unit Types - Emission Rates'!#REF!=0,"",'Unit Types - Emission Rates'!#REF!)</f>
        <v>#REF!</v>
      </c>
      <c r="E4730" s="269" t="e">
        <f>IF('Unit Types - Emission Rates'!#REF!="","",'Unit Types - Emission Rates'!#REF!)</f>
        <v>#REF!</v>
      </c>
      <c r="F4730" s="269" t="e">
        <f>IF('Unit Types - Emission Rates'!#REF!="","",'Unit Types - Emission Rates'!#REF!)</f>
        <v>#REF!</v>
      </c>
      <c r="G4730" s="261"/>
      <c r="H4730" s="262"/>
      <c r="I4730" s="259"/>
    </row>
    <row r="4731" spans="1:9" x14ac:dyDescent="0.2">
      <c r="A4731" s="265" t="s">
        <v>433</v>
      </c>
      <c r="B4731" s="269" t="e">
        <f>IF('Unit Types - Emission Rates'!#REF!=0,"",'Unit Types - Emission Rates'!#REF!)</f>
        <v>#REF!</v>
      </c>
      <c r="C4731" s="269" t="e">
        <f>IF('Unit Types - Emission Rates'!#REF!=0,"",'Unit Types - Emission Rates'!#REF!)</f>
        <v>#REF!</v>
      </c>
      <c r="D4731" s="269" t="e">
        <f>IF('Unit Types - Emission Rates'!#REF!=0,"",'Unit Types - Emission Rates'!#REF!)</f>
        <v>#REF!</v>
      </c>
      <c r="E4731" s="269" t="e">
        <f>IF('Unit Types - Emission Rates'!#REF!="","",'Unit Types - Emission Rates'!#REF!)</f>
        <v>#REF!</v>
      </c>
      <c r="F4731" s="269" t="e">
        <f>IF('Unit Types - Emission Rates'!#REF!="","",'Unit Types - Emission Rates'!#REF!)</f>
        <v>#REF!</v>
      </c>
      <c r="G4731" s="261"/>
      <c r="H4731" s="262"/>
      <c r="I4731" s="259"/>
    </row>
    <row r="4732" spans="1:9" x14ac:dyDescent="0.2">
      <c r="A4732" s="265" t="s">
        <v>433</v>
      </c>
      <c r="B4732" s="269" t="e">
        <f>IF('Unit Types - Emission Rates'!#REF!=0,"",'Unit Types - Emission Rates'!#REF!)</f>
        <v>#REF!</v>
      </c>
      <c r="C4732" s="269" t="e">
        <f>IF('Unit Types - Emission Rates'!#REF!=0,"",'Unit Types - Emission Rates'!#REF!)</f>
        <v>#REF!</v>
      </c>
      <c r="D4732" s="269" t="e">
        <f>IF('Unit Types - Emission Rates'!#REF!=0,"",'Unit Types - Emission Rates'!#REF!)</f>
        <v>#REF!</v>
      </c>
      <c r="E4732" s="269" t="e">
        <f>IF('Unit Types - Emission Rates'!#REF!="","",'Unit Types - Emission Rates'!#REF!)</f>
        <v>#REF!</v>
      </c>
      <c r="F4732" s="269" t="e">
        <f>IF('Unit Types - Emission Rates'!#REF!="","",'Unit Types - Emission Rates'!#REF!)</f>
        <v>#REF!</v>
      </c>
      <c r="G4732" s="261"/>
      <c r="H4732" s="262"/>
      <c r="I4732" s="259"/>
    </row>
    <row r="4733" spans="1:9" x14ac:dyDescent="0.2">
      <c r="A4733" s="265" t="s">
        <v>433</v>
      </c>
      <c r="B4733" s="269" t="e">
        <f>IF('Unit Types - Emission Rates'!#REF!=0,"",'Unit Types - Emission Rates'!#REF!)</f>
        <v>#REF!</v>
      </c>
      <c r="C4733" s="269" t="e">
        <f>IF('Unit Types - Emission Rates'!#REF!=0,"",'Unit Types - Emission Rates'!#REF!)</f>
        <v>#REF!</v>
      </c>
      <c r="D4733" s="269" t="e">
        <f>IF('Unit Types - Emission Rates'!#REF!=0,"",'Unit Types - Emission Rates'!#REF!)</f>
        <v>#REF!</v>
      </c>
      <c r="E4733" s="269" t="e">
        <f>IF('Unit Types - Emission Rates'!#REF!="","",'Unit Types - Emission Rates'!#REF!)</f>
        <v>#REF!</v>
      </c>
      <c r="F4733" s="269" t="e">
        <f>IF('Unit Types - Emission Rates'!#REF!="","",'Unit Types - Emission Rates'!#REF!)</f>
        <v>#REF!</v>
      </c>
      <c r="G4733" s="261"/>
      <c r="H4733" s="262"/>
      <c r="I4733" s="259"/>
    </row>
    <row r="4734" spans="1:9" x14ac:dyDescent="0.2">
      <c r="A4734" s="265" t="s">
        <v>433</v>
      </c>
      <c r="B4734" s="269" t="e">
        <f>IF('Unit Types - Emission Rates'!#REF!=0,"",'Unit Types - Emission Rates'!#REF!)</f>
        <v>#REF!</v>
      </c>
      <c r="C4734" s="269" t="e">
        <f>IF('Unit Types - Emission Rates'!#REF!=0,"",'Unit Types - Emission Rates'!#REF!)</f>
        <v>#REF!</v>
      </c>
      <c r="D4734" s="269" t="e">
        <f>IF('Unit Types - Emission Rates'!#REF!=0,"",'Unit Types - Emission Rates'!#REF!)</f>
        <v>#REF!</v>
      </c>
      <c r="E4734" s="269" t="e">
        <f>IF('Unit Types - Emission Rates'!#REF!="","",'Unit Types - Emission Rates'!#REF!)</f>
        <v>#REF!</v>
      </c>
      <c r="F4734" s="269" t="e">
        <f>IF('Unit Types - Emission Rates'!#REF!="","",'Unit Types - Emission Rates'!#REF!)</f>
        <v>#REF!</v>
      </c>
      <c r="G4734" s="261"/>
      <c r="H4734" s="262"/>
      <c r="I4734" s="259"/>
    </row>
    <row r="4735" spans="1:9" x14ac:dyDescent="0.2">
      <c r="A4735" s="265" t="s">
        <v>433</v>
      </c>
      <c r="B4735" s="269" t="e">
        <f>IF('Unit Types - Emission Rates'!#REF!=0,"",'Unit Types - Emission Rates'!#REF!)</f>
        <v>#REF!</v>
      </c>
      <c r="C4735" s="269" t="e">
        <f>IF('Unit Types - Emission Rates'!#REF!=0,"",'Unit Types - Emission Rates'!#REF!)</f>
        <v>#REF!</v>
      </c>
      <c r="D4735" s="269" t="e">
        <f>IF('Unit Types - Emission Rates'!#REF!=0,"",'Unit Types - Emission Rates'!#REF!)</f>
        <v>#REF!</v>
      </c>
      <c r="E4735" s="269" t="e">
        <f>IF('Unit Types - Emission Rates'!#REF!="","",'Unit Types - Emission Rates'!#REF!)</f>
        <v>#REF!</v>
      </c>
      <c r="F4735" s="269" t="e">
        <f>IF('Unit Types - Emission Rates'!#REF!="","",'Unit Types - Emission Rates'!#REF!)</f>
        <v>#REF!</v>
      </c>
      <c r="G4735" s="261"/>
      <c r="H4735" s="262"/>
      <c r="I4735" s="259"/>
    </row>
    <row r="4736" spans="1:9" x14ac:dyDescent="0.2">
      <c r="A4736" s="265" t="s">
        <v>433</v>
      </c>
      <c r="B4736" s="269" t="e">
        <f>IF('Unit Types - Emission Rates'!#REF!=0,"",'Unit Types - Emission Rates'!#REF!)</f>
        <v>#REF!</v>
      </c>
      <c r="C4736" s="269" t="e">
        <f>IF('Unit Types - Emission Rates'!#REF!=0,"",'Unit Types - Emission Rates'!#REF!)</f>
        <v>#REF!</v>
      </c>
      <c r="D4736" s="269" t="e">
        <f>IF('Unit Types - Emission Rates'!#REF!=0,"",'Unit Types - Emission Rates'!#REF!)</f>
        <v>#REF!</v>
      </c>
      <c r="E4736" s="269" t="e">
        <f>IF('Unit Types - Emission Rates'!#REF!="","",'Unit Types - Emission Rates'!#REF!)</f>
        <v>#REF!</v>
      </c>
      <c r="F4736" s="269" t="e">
        <f>IF('Unit Types - Emission Rates'!#REF!="","",'Unit Types - Emission Rates'!#REF!)</f>
        <v>#REF!</v>
      </c>
      <c r="G4736" s="261"/>
      <c r="H4736" s="262"/>
      <c r="I4736" s="259"/>
    </row>
    <row r="4737" spans="1:9" x14ac:dyDescent="0.2">
      <c r="A4737" s="265" t="s">
        <v>433</v>
      </c>
      <c r="B4737" s="269" t="e">
        <f>IF('Unit Types - Emission Rates'!#REF!=0,"",'Unit Types - Emission Rates'!#REF!)</f>
        <v>#REF!</v>
      </c>
      <c r="C4737" s="269" t="e">
        <f>IF('Unit Types - Emission Rates'!#REF!=0,"",'Unit Types - Emission Rates'!#REF!)</f>
        <v>#REF!</v>
      </c>
      <c r="D4737" s="269" t="e">
        <f>IF('Unit Types - Emission Rates'!#REF!=0,"",'Unit Types - Emission Rates'!#REF!)</f>
        <v>#REF!</v>
      </c>
      <c r="E4737" s="269" t="e">
        <f>IF('Unit Types - Emission Rates'!#REF!="","",'Unit Types - Emission Rates'!#REF!)</f>
        <v>#REF!</v>
      </c>
      <c r="F4737" s="269" t="e">
        <f>IF('Unit Types - Emission Rates'!#REF!="","",'Unit Types - Emission Rates'!#REF!)</f>
        <v>#REF!</v>
      </c>
      <c r="G4737" s="261"/>
      <c r="H4737" s="262"/>
      <c r="I4737" s="259"/>
    </row>
    <row r="4738" spans="1:9" x14ac:dyDescent="0.2">
      <c r="A4738" s="265" t="s">
        <v>433</v>
      </c>
      <c r="B4738" s="269" t="e">
        <f>IF('Unit Types - Emission Rates'!#REF!=0,"",'Unit Types - Emission Rates'!#REF!)</f>
        <v>#REF!</v>
      </c>
      <c r="C4738" s="269" t="e">
        <f>IF('Unit Types - Emission Rates'!#REF!=0,"",'Unit Types - Emission Rates'!#REF!)</f>
        <v>#REF!</v>
      </c>
      <c r="D4738" s="269" t="e">
        <f>IF('Unit Types - Emission Rates'!#REF!=0,"",'Unit Types - Emission Rates'!#REF!)</f>
        <v>#REF!</v>
      </c>
      <c r="E4738" s="269" t="e">
        <f>IF('Unit Types - Emission Rates'!#REF!="","",'Unit Types - Emission Rates'!#REF!)</f>
        <v>#REF!</v>
      </c>
      <c r="F4738" s="269" t="e">
        <f>IF('Unit Types - Emission Rates'!#REF!="","",'Unit Types - Emission Rates'!#REF!)</f>
        <v>#REF!</v>
      </c>
      <c r="G4738" s="261"/>
      <c r="H4738" s="262"/>
      <c r="I4738" s="259"/>
    </row>
    <row r="4739" spans="1:9" x14ac:dyDescent="0.2">
      <c r="A4739" s="265" t="s">
        <v>433</v>
      </c>
      <c r="B4739" s="269" t="e">
        <f>IF('Unit Types - Emission Rates'!#REF!=0,"",'Unit Types - Emission Rates'!#REF!)</f>
        <v>#REF!</v>
      </c>
      <c r="C4739" s="269" t="e">
        <f>IF('Unit Types - Emission Rates'!#REF!=0,"",'Unit Types - Emission Rates'!#REF!)</f>
        <v>#REF!</v>
      </c>
      <c r="D4739" s="269" t="e">
        <f>IF('Unit Types - Emission Rates'!#REF!=0,"",'Unit Types - Emission Rates'!#REF!)</f>
        <v>#REF!</v>
      </c>
      <c r="E4739" s="269" t="e">
        <f>IF('Unit Types - Emission Rates'!#REF!="","",'Unit Types - Emission Rates'!#REF!)</f>
        <v>#REF!</v>
      </c>
      <c r="F4739" s="269" t="e">
        <f>IF('Unit Types - Emission Rates'!#REF!="","",'Unit Types - Emission Rates'!#REF!)</f>
        <v>#REF!</v>
      </c>
      <c r="G4739" s="261"/>
      <c r="H4739" s="262"/>
      <c r="I4739" s="259"/>
    </row>
    <row r="4740" spans="1:9" x14ac:dyDescent="0.2">
      <c r="A4740" s="265" t="s">
        <v>433</v>
      </c>
      <c r="B4740" s="269" t="e">
        <f>IF('Unit Types - Emission Rates'!#REF!=0,"",'Unit Types - Emission Rates'!#REF!)</f>
        <v>#REF!</v>
      </c>
      <c r="C4740" s="269" t="e">
        <f>IF('Unit Types - Emission Rates'!#REF!=0,"",'Unit Types - Emission Rates'!#REF!)</f>
        <v>#REF!</v>
      </c>
      <c r="D4740" s="269" t="e">
        <f>IF('Unit Types - Emission Rates'!#REF!=0,"",'Unit Types - Emission Rates'!#REF!)</f>
        <v>#REF!</v>
      </c>
      <c r="E4740" s="269" t="e">
        <f>IF('Unit Types - Emission Rates'!#REF!="","",'Unit Types - Emission Rates'!#REF!)</f>
        <v>#REF!</v>
      </c>
      <c r="F4740" s="269" t="e">
        <f>IF('Unit Types - Emission Rates'!#REF!="","",'Unit Types - Emission Rates'!#REF!)</f>
        <v>#REF!</v>
      </c>
      <c r="G4740" s="261"/>
      <c r="H4740" s="262"/>
      <c r="I4740" s="259"/>
    </row>
    <row r="4741" spans="1:9" x14ac:dyDescent="0.2">
      <c r="A4741" s="265" t="s">
        <v>433</v>
      </c>
      <c r="B4741" s="269" t="e">
        <f>IF('Unit Types - Emission Rates'!#REF!=0,"",'Unit Types - Emission Rates'!#REF!)</f>
        <v>#REF!</v>
      </c>
      <c r="C4741" s="269" t="e">
        <f>IF('Unit Types - Emission Rates'!#REF!=0,"",'Unit Types - Emission Rates'!#REF!)</f>
        <v>#REF!</v>
      </c>
      <c r="D4741" s="269" t="e">
        <f>IF('Unit Types - Emission Rates'!#REF!=0,"",'Unit Types - Emission Rates'!#REF!)</f>
        <v>#REF!</v>
      </c>
      <c r="E4741" s="269" t="e">
        <f>IF('Unit Types - Emission Rates'!#REF!="","",'Unit Types - Emission Rates'!#REF!)</f>
        <v>#REF!</v>
      </c>
      <c r="F4741" s="269" t="e">
        <f>IF('Unit Types - Emission Rates'!#REF!="","",'Unit Types - Emission Rates'!#REF!)</f>
        <v>#REF!</v>
      </c>
      <c r="G4741" s="261"/>
      <c r="H4741" s="262"/>
      <c r="I4741" s="259"/>
    </row>
    <row r="4742" spans="1:9" x14ac:dyDescent="0.2">
      <c r="A4742" s="265" t="s">
        <v>433</v>
      </c>
      <c r="B4742" s="269" t="e">
        <f>IF('Unit Types - Emission Rates'!#REF!=0,"",'Unit Types - Emission Rates'!#REF!)</f>
        <v>#REF!</v>
      </c>
      <c r="C4742" s="269" t="e">
        <f>IF('Unit Types - Emission Rates'!#REF!=0,"",'Unit Types - Emission Rates'!#REF!)</f>
        <v>#REF!</v>
      </c>
      <c r="D4742" s="269" t="e">
        <f>IF('Unit Types - Emission Rates'!#REF!=0,"",'Unit Types - Emission Rates'!#REF!)</f>
        <v>#REF!</v>
      </c>
      <c r="E4742" s="269" t="e">
        <f>IF('Unit Types - Emission Rates'!#REF!="","",'Unit Types - Emission Rates'!#REF!)</f>
        <v>#REF!</v>
      </c>
      <c r="F4742" s="269" t="e">
        <f>IF('Unit Types - Emission Rates'!#REF!="","",'Unit Types - Emission Rates'!#REF!)</f>
        <v>#REF!</v>
      </c>
      <c r="G4742" s="261"/>
      <c r="H4742" s="262"/>
      <c r="I4742" s="259"/>
    </row>
    <row r="4743" spans="1:9" x14ac:dyDescent="0.2">
      <c r="A4743" s="265" t="s">
        <v>433</v>
      </c>
      <c r="B4743" s="269" t="e">
        <f>IF('Unit Types - Emission Rates'!#REF!=0,"",'Unit Types - Emission Rates'!#REF!)</f>
        <v>#REF!</v>
      </c>
      <c r="C4743" s="269" t="e">
        <f>IF('Unit Types - Emission Rates'!#REF!=0,"",'Unit Types - Emission Rates'!#REF!)</f>
        <v>#REF!</v>
      </c>
      <c r="D4743" s="269" t="e">
        <f>IF('Unit Types - Emission Rates'!#REF!=0,"",'Unit Types - Emission Rates'!#REF!)</f>
        <v>#REF!</v>
      </c>
      <c r="E4743" s="269" t="e">
        <f>IF('Unit Types - Emission Rates'!#REF!="","",'Unit Types - Emission Rates'!#REF!)</f>
        <v>#REF!</v>
      </c>
      <c r="F4743" s="269" t="e">
        <f>IF('Unit Types - Emission Rates'!#REF!="","",'Unit Types - Emission Rates'!#REF!)</f>
        <v>#REF!</v>
      </c>
      <c r="G4743" s="261"/>
      <c r="H4743" s="262"/>
      <c r="I4743" s="259"/>
    </row>
    <row r="4744" spans="1:9" x14ac:dyDescent="0.2">
      <c r="A4744" s="265" t="s">
        <v>433</v>
      </c>
      <c r="B4744" s="269" t="e">
        <f>IF('Unit Types - Emission Rates'!#REF!=0,"",'Unit Types - Emission Rates'!#REF!)</f>
        <v>#REF!</v>
      </c>
      <c r="C4744" s="269" t="e">
        <f>IF('Unit Types - Emission Rates'!#REF!=0,"",'Unit Types - Emission Rates'!#REF!)</f>
        <v>#REF!</v>
      </c>
      <c r="D4744" s="269" t="e">
        <f>IF('Unit Types - Emission Rates'!#REF!=0,"",'Unit Types - Emission Rates'!#REF!)</f>
        <v>#REF!</v>
      </c>
      <c r="E4744" s="269" t="e">
        <f>IF('Unit Types - Emission Rates'!#REF!="","",'Unit Types - Emission Rates'!#REF!)</f>
        <v>#REF!</v>
      </c>
      <c r="F4744" s="269" t="e">
        <f>IF('Unit Types - Emission Rates'!#REF!="","",'Unit Types - Emission Rates'!#REF!)</f>
        <v>#REF!</v>
      </c>
      <c r="G4744" s="261"/>
      <c r="H4744" s="262"/>
      <c r="I4744" s="259"/>
    </row>
    <row r="4745" spans="1:9" x14ac:dyDescent="0.2">
      <c r="A4745" s="265" t="s">
        <v>433</v>
      </c>
      <c r="B4745" s="269" t="e">
        <f>IF('Unit Types - Emission Rates'!#REF!=0,"",'Unit Types - Emission Rates'!#REF!)</f>
        <v>#REF!</v>
      </c>
      <c r="C4745" s="269" t="e">
        <f>IF('Unit Types - Emission Rates'!#REF!=0,"",'Unit Types - Emission Rates'!#REF!)</f>
        <v>#REF!</v>
      </c>
      <c r="D4745" s="269" t="e">
        <f>IF('Unit Types - Emission Rates'!#REF!=0,"",'Unit Types - Emission Rates'!#REF!)</f>
        <v>#REF!</v>
      </c>
      <c r="E4745" s="269" t="e">
        <f>IF('Unit Types - Emission Rates'!#REF!="","",'Unit Types - Emission Rates'!#REF!)</f>
        <v>#REF!</v>
      </c>
      <c r="F4745" s="269" t="e">
        <f>IF('Unit Types - Emission Rates'!#REF!="","",'Unit Types - Emission Rates'!#REF!)</f>
        <v>#REF!</v>
      </c>
      <c r="G4745" s="261"/>
      <c r="H4745" s="262"/>
      <c r="I4745" s="259"/>
    </row>
    <row r="4746" spans="1:9" x14ac:dyDescent="0.2">
      <c r="A4746" s="265" t="s">
        <v>433</v>
      </c>
      <c r="B4746" s="269" t="e">
        <f>IF('Unit Types - Emission Rates'!#REF!=0,"",'Unit Types - Emission Rates'!#REF!)</f>
        <v>#REF!</v>
      </c>
      <c r="C4746" s="269" t="e">
        <f>IF('Unit Types - Emission Rates'!#REF!=0,"",'Unit Types - Emission Rates'!#REF!)</f>
        <v>#REF!</v>
      </c>
      <c r="D4746" s="269" t="e">
        <f>IF('Unit Types - Emission Rates'!#REF!=0,"",'Unit Types - Emission Rates'!#REF!)</f>
        <v>#REF!</v>
      </c>
      <c r="E4746" s="269" t="e">
        <f>IF('Unit Types - Emission Rates'!#REF!="","",'Unit Types - Emission Rates'!#REF!)</f>
        <v>#REF!</v>
      </c>
      <c r="F4746" s="269" t="e">
        <f>IF('Unit Types - Emission Rates'!#REF!="","",'Unit Types - Emission Rates'!#REF!)</f>
        <v>#REF!</v>
      </c>
      <c r="G4746" s="261"/>
      <c r="H4746" s="262"/>
      <c r="I4746" s="259"/>
    </row>
    <row r="4747" spans="1:9" x14ac:dyDescent="0.2">
      <c r="A4747" s="265" t="s">
        <v>433</v>
      </c>
      <c r="B4747" s="269" t="e">
        <f>IF('Unit Types - Emission Rates'!#REF!=0,"",'Unit Types - Emission Rates'!#REF!)</f>
        <v>#REF!</v>
      </c>
      <c r="C4747" s="269" t="e">
        <f>IF('Unit Types - Emission Rates'!#REF!=0,"",'Unit Types - Emission Rates'!#REF!)</f>
        <v>#REF!</v>
      </c>
      <c r="D4747" s="269" t="e">
        <f>IF('Unit Types - Emission Rates'!#REF!=0,"",'Unit Types - Emission Rates'!#REF!)</f>
        <v>#REF!</v>
      </c>
      <c r="E4747" s="269" t="e">
        <f>IF('Unit Types - Emission Rates'!#REF!="","",'Unit Types - Emission Rates'!#REF!)</f>
        <v>#REF!</v>
      </c>
      <c r="F4747" s="269" t="e">
        <f>IF('Unit Types - Emission Rates'!#REF!="","",'Unit Types - Emission Rates'!#REF!)</f>
        <v>#REF!</v>
      </c>
      <c r="G4747" s="261"/>
      <c r="H4747" s="262"/>
      <c r="I4747" s="259"/>
    </row>
    <row r="4748" spans="1:9" x14ac:dyDescent="0.2">
      <c r="A4748" s="265" t="s">
        <v>433</v>
      </c>
      <c r="B4748" s="269" t="e">
        <f>IF('Unit Types - Emission Rates'!#REF!=0,"",'Unit Types - Emission Rates'!#REF!)</f>
        <v>#REF!</v>
      </c>
      <c r="C4748" s="269" t="e">
        <f>IF('Unit Types - Emission Rates'!#REF!=0,"",'Unit Types - Emission Rates'!#REF!)</f>
        <v>#REF!</v>
      </c>
      <c r="D4748" s="269" t="e">
        <f>IF('Unit Types - Emission Rates'!#REF!=0,"",'Unit Types - Emission Rates'!#REF!)</f>
        <v>#REF!</v>
      </c>
      <c r="E4748" s="269" t="e">
        <f>IF('Unit Types - Emission Rates'!#REF!="","",'Unit Types - Emission Rates'!#REF!)</f>
        <v>#REF!</v>
      </c>
      <c r="F4748" s="269" t="e">
        <f>IF('Unit Types - Emission Rates'!#REF!="","",'Unit Types - Emission Rates'!#REF!)</f>
        <v>#REF!</v>
      </c>
      <c r="G4748" s="261"/>
      <c r="H4748" s="262"/>
      <c r="I4748" s="259"/>
    </row>
    <row r="4749" spans="1:9" x14ac:dyDescent="0.2">
      <c r="A4749" s="265" t="s">
        <v>433</v>
      </c>
      <c r="B4749" s="269" t="e">
        <f>IF('Unit Types - Emission Rates'!#REF!=0,"",'Unit Types - Emission Rates'!#REF!)</f>
        <v>#REF!</v>
      </c>
      <c r="C4749" s="269" t="e">
        <f>IF('Unit Types - Emission Rates'!#REF!=0,"",'Unit Types - Emission Rates'!#REF!)</f>
        <v>#REF!</v>
      </c>
      <c r="D4749" s="269" t="e">
        <f>IF('Unit Types - Emission Rates'!#REF!=0,"",'Unit Types - Emission Rates'!#REF!)</f>
        <v>#REF!</v>
      </c>
      <c r="E4749" s="269" t="e">
        <f>IF('Unit Types - Emission Rates'!#REF!="","",'Unit Types - Emission Rates'!#REF!)</f>
        <v>#REF!</v>
      </c>
      <c r="F4749" s="269" t="e">
        <f>IF('Unit Types - Emission Rates'!#REF!="","",'Unit Types - Emission Rates'!#REF!)</f>
        <v>#REF!</v>
      </c>
      <c r="G4749" s="261"/>
      <c r="H4749" s="262"/>
      <c r="I4749" s="259"/>
    </row>
    <row r="4750" spans="1:9" x14ac:dyDescent="0.2">
      <c r="A4750" s="265" t="s">
        <v>433</v>
      </c>
      <c r="B4750" s="269" t="e">
        <f>IF('Unit Types - Emission Rates'!#REF!=0,"",'Unit Types - Emission Rates'!#REF!)</f>
        <v>#REF!</v>
      </c>
      <c r="C4750" s="269" t="e">
        <f>IF('Unit Types - Emission Rates'!#REF!=0,"",'Unit Types - Emission Rates'!#REF!)</f>
        <v>#REF!</v>
      </c>
      <c r="D4750" s="269" t="e">
        <f>IF('Unit Types - Emission Rates'!#REF!=0,"",'Unit Types - Emission Rates'!#REF!)</f>
        <v>#REF!</v>
      </c>
      <c r="E4750" s="269" t="e">
        <f>IF('Unit Types - Emission Rates'!#REF!="","",'Unit Types - Emission Rates'!#REF!)</f>
        <v>#REF!</v>
      </c>
      <c r="F4750" s="269" t="e">
        <f>IF('Unit Types - Emission Rates'!#REF!="","",'Unit Types - Emission Rates'!#REF!)</f>
        <v>#REF!</v>
      </c>
      <c r="G4750" s="261"/>
      <c r="H4750" s="262"/>
      <c r="I4750" s="259"/>
    </row>
    <row r="4751" spans="1:9" x14ac:dyDescent="0.2">
      <c r="A4751" s="265" t="s">
        <v>433</v>
      </c>
      <c r="B4751" s="269" t="e">
        <f>IF('Unit Types - Emission Rates'!#REF!=0,"",'Unit Types - Emission Rates'!#REF!)</f>
        <v>#REF!</v>
      </c>
      <c r="C4751" s="269" t="e">
        <f>IF('Unit Types - Emission Rates'!#REF!=0,"",'Unit Types - Emission Rates'!#REF!)</f>
        <v>#REF!</v>
      </c>
      <c r="D4751" s="269" t="e">
        <f>IF('Unit Types - Emission Rates'!#REF!=0,"",'Unit Types - Emission Rates'!#REF!)</f>
        <v>#REF!</v>
      </c>
      <c r="E4751" s="269" t="e">
        <f>IF('Unit Types - Emission Rates'!#REF!="","",'Unit Types - Emission Rates'!#REF!)</f>
        <v>#REF!</v>
      </c>
      <c r="F4751" s="269" t="e">
        <f>IF('Unit Types - Emission Rates'!#REF!="","",'Unit Types - Emission Rates'!#REF!)</f>
        <v>#REF!</v>
      </c>
      <c r="G4751" s="261"/>
      <c r="H4751" s="262"/>
      <c r="I4751" s="259"/>
    </row>
    <row r="4752" spans="1:9" x14ac:dyDescent="0.2">
      <c r="A4752" s="265" t="s">
        <v>433</v>
      </c>
      <c r="B4752" s="269" t="e">
        <f>IF('Unit Types - Emission Rates'!#REF!=0,"",'Unit Types - Emission Rates'!#REF!)</f>
        <v>#REF!</v>
      </c>
      <c r="C4752" s="269" t="e">
        <f>IF('Unit Types - Emission Rates'!#REF!=0,"",'Unit Types - Emission Rates'!#REF!)</f>
        <v>#REF!</v>
      </c>
      <c r="D4752" s="269" t="e">
        <f>IF('Unit Types - Emission Rates'!#REF!=0,"",'Unit Types - Emission Rates'!#REF!)</f>
        <v>#REF!</v>
      </c>
      <c r="E4752" s="269" t="e">
        <f>IF('Unit Types - Emission Rates'!#REF!="","",'Unit Types - Emission Rates'!#REF!)</f>
        <v>#REF!</v>
      </c>
      <c r="F4752" s="269" t="e">
        <f>IF('Unit Types - Emission Rates'!#REF!="","",'Unit Types - Emission Rates'!#REF!)</f>
        <v>#REF!</v>
      </c>
      <c r="G4752" s="261"/>
      <c r="H4752" s="262"/>
      <c r="I4752" s="259"/>
    </row>
    <row r="4753" spans="1:9" x14ac:dyDescent="0.2">
      <c r="A4753" s="265" t="s">
        <v>433</v>
      </c>
      <c r="B4753" s="269" t="e">
        <f>IF('Unit Types - Emission Rates'!#REF!=0,"",'Unit Types - Emission Rates'!#REF!)</f>
        <v>#REF!</v>
      </c>
      <c r="C4753" s="269" t="e">
        <f>IF('Unit Types - Emission Rates'!#REF!=0,"",'Unit Types - Emission Rates'!#REF!)</f>
        <v>#REF!</v>
      </c>
      <c r="D4753" s="269" t="e">
        <f>IF('Unit Types - Emission Rates'!#REF!=0,"",'Unit Types - Emission Rates'!#REF!)</f>
        <v>#REF!</v>
      </c>
      <c r="E4753" s="269" t="e">
        <f>IF('Unit Types - Emission Rates'!#REF!="","",'Unit Types - Emission Rates'!#REF!)</f>
        <v>#REF!</v>
      </c>
      <c r="F4753" s="269" t="e">
        <f>IF('Unit Types - Emission Rates'!#REF!="","",'Unit Types - Emission Rates'!#REF!)</f>
        <v>#REF!</v>
      </c>
      <c r="G4753" s="261"/>
      <c r="H4753" s="262"/>
      <c r="I4753" s="259"/>
    </row>
    <row r="4754" spans="1:9" x14ac:dyDescent="0.2">
      <c r="A4754" s="265" t="s">
        <v>433</v>
      </c>
      <c r="B4754" s="269" t="e">
        <f>IF('Unit Types - Emission Rates'!#REF!=0,"",'Unit Types - Emission Rates'!#REF!)</f>
        <v>#REF!</v>
      </c>
      <c r="C4754" s="269" t="e">
        <f>IF('Unit Types - Emission Rates'!#REF!=0,"",'Unit Types - Emission Rates'!#REF!)</f>
        <v>#REF!</v>
      </c>
      <c r="D4754" s="269" t="e">
        <f>IF('Unit Types - Emission Rates'!#REF!=0,"",'Unit Types - Emission Rates'!#REF!)</f>
        <v>#REF!</v>
      </c>
      <c r="E4754" s="269" t="e">
        <f>IF('Unit Types - Emission Rates'!#REF!="","",'Unit Types - Emission Rates'!#REF!)</f>
        <v>#REF!</v>
      </c>
      <c r="F4754" s="269" t="e">
        <f>IF('Unit Types - Emission Rates'!#REF!="","",'Unit Types - Emission Rates'!#REF!)</f>
        <v>#REF!</v>
      </c>
      <c r="G4754" s="261"/>
      <c r="H4754" s="262"/>
      <c r="I4754" s="259"/>
    </row>
    <row r="4755" spans="1:9" x14ac:dyDescent="0.2">
      <c r="A4755" s="265" t="s">
        <v>433</v>
      </c>
      <c r="B4755" s="269" t="e">
        <f>IF('Unit Types - Emission Rates'!#REF!=0,"",'Unit Types - Emission Rates'!#REF!)</f>
        <v>#REF!</v>
      </c>
      <c r="C4755" s="269" t="e">
        <f>IF('Unit Types - Emission Rates'!#REF!=0,"",'Unit Types - Emission Rates'!#REF!)</f>
        <v>#REF!</v>
      </c>
      <c r="D4755" s="269" t="e">
        <f>IF('Unit Types - Emission Rates'!#REF!=0,"",'Unit Types - Emission Rates'!#REF!)</f>
        <v>#REF!</v>
      </c>
      <c r="E4755" s="269" t="e">
        <f>IF('Unit Types - Emission Rates'!#REF!="","",'Unit Types - Emission Rates'!#REF!)</f>
        <v>#REF!</v>
      </c>
      <c r="F4755" s="269" t="e">
        <f>IF('Unit Types - Emission Rates'!#REF!="","",'Unit Types - Emission Rates'!#REF!)</f>
        <v>#REF!</v>
      </c>
      <c r="G4755" s="261"/>
      <c r="H4755" s="262"/>
      <c r="I4755" s="259"/>
    </row>
    <row r="4756" spans="1:9" x14ac:dyDescent="0.2">
      <c r="A4756" s="265" t="s">
        <v>433</v>
      </c>
      <c r="B4756" s="269" t="e">
        <f>IF('Unit Types - Emission Rates'!#REF!=0,"",'Unit Types - Emission Rates'!#REF!)</f>
        <v>#REF!</v>
      </c>
      <c r="C4756" s="269" t="e">
        <f>IF('Unit Types - Emission Rates'!#REF!=0,"",'Unit Types - Emission Rates'!#REF!)</f>
        <v>#REF!</v>
      </c>
      <c r="D4756" s="269" t="e">
        <f>IF('Unit Types - Emission Rates'!#REF!=0,"",'Unit Types - Emission Rates'!#REF!)</f>
        <v>#REF!</v>
      </c>
      <c r="E4756" s="269" t="e">
        <f>IF('Unit Types - Emission Rates'!#REF!="","",'Unit Types - Emission Rates'!#REF!)</f>
        <v>#REF!</v>
      </c>
      <c r="F4756" s="269" t="e">
        <f>IF('Unit Types - Emission Rates'!#REF!="","",'Unit Types - Emission Rates'!#REF!)</f>
        <v>#REF!</v>
      </c>
      <c r="G4756" s="261"/>
      <c r="H4756" s="262"/>
      <c r="I4756" s="259"/>
    </row>
    <row r="4757" spans="1:9" x14ac:dyDescent="0.2">
      <c r="A4757" s="265" t="s">
        <v>433</v>
      </c>
      <c r="B4757" s="269" t="e">
        <f>IF('Unit Types - Emission Rates'!#REF!=0,"",'Unit Types - Emission Rates'!#REF!)</f>
        <v>#REF!</v>
      </c>
      <c r="C4757" s="269" t="e">
        <f>IF('Unit Types - Emission Rates'!#REF!=0,"",'Unit Types - Emission Rates'!#REF!)</f>
        <v>#REF!</v>
      </c>
      <c r="D4757" s="269" t="e">
        <f>IF('Unit Types - Emission Rates'!#REF!=0,"",'Unit Types - Emission Rates'!#REF!)</f>
        <v>#REF!</v>
      </c>
      <c r="E4757" s="269" t="e">
        <f>IF('Unit Types - Emission Rates'!#REF!="","",'Unit Types - Emission Rates'!#REF!)</f>
        <v>#REF!</v>
      </c>
      <c r="F4757" s="269" t="e">
        <f>IF('Unit Types - Emission Rates'!#REF!="","",'Unit Types - Emission Rates'!#REF!)</f>
        <v>#REF!</v>
      </c>
      <c r="G4757" s="261"/>
      <c r="H4757" s="262"/>
      <c r="I4757" s="259"/>
    </row>
    <row r="4758" spans="1:9" x14ac:dyDescent="0.2">
      <c r="A4758" s="265" t="s">
        <v>433</v>
      </c>
      <c r="B4758" s="269" t="e">
        <f>IF('Unit Types - Emission Rates'!#REF!=0,"",'Unit Types - Emission Rates'!#REF!)</f>
        <v>#REF!</v>
      </c>
      <c r="C4758" s="269" t="e">
        <f>IF('Unit Types - Emission Rates'!#REF!=0,"",'Unit Types - Emission Rates'!#REF!)</f>
        <v>#REF!</v>
      </c>
      <c r="D4758" s="269" t="e">
        <f>IF('Unit Types - Emission Rates'!#REF!=0,"",'Unit Types - Emission Rates'!#REF!)</f>
        <v>#REF!</v>
      </c>
      <c r="E4758" s="269" t="e">
        <f>IF('Unit Types - Emission Rates'!#REF!="","",'Unit Types - Emission Rates'!#REF!)</f>
        <v>#REF!</v>
      </c>
      <c r="F4758" s="269" t="e">
        <f>IF('Unit Types - Emission Rates'!#REF!="","",'Unit Types - Emission Rates'!#REF!)</f>
        <v>#REF!</v>
      </c>
      <c r="G4758" s="261"/>
      <c r="H4758" s="262"/>
      <c r="I4758" s="259"/>
    </row>
    <row r="4759" spans="1:9" x14ac:dyDescent="0.2">
      <c r="A4759" s="265" t="s">
        <v>433</v>
      </c>
      <c r="B4759" s="269" t="e">
        <f>IF('Unit Types - Emission Rates'!#REF!=0,"",'Unit Types - Emission Rates'!#REF!)</f>
        <v>#REF!</v>
      </c>
      <c r="C4759" s="269" t="e">
        <f>IF('Unit Types - Emission Rates'!#REF!=0,"",'Unit Types - Emission Rates'!#REF!)</f>
        <v>#REF!</v>
      </c>
      <c r="D4759" s="269" t="e">
        <f>IF('Unit Types - Emission Rates'!#REF!=0,"",'Unit Types - Emission Rates'!#REF!)</f>
        <v>#REF!</v>
      </c>
      <c r="E4759" s="269" t="e">
        <f>IF('Unit Types - Emission Rates'!#REF!="","",'Unit Types - Emission Rates'!#REF!)</f>
        <v>#REF!</v>
      </c>
      <c r="F4759" s="269" t="e">
        <f>IF('Unit Types - Emission Rates'!#REF!="","",'Unit Types - Emission Rates'!#REF!)</f>
        <v>#REF!</v>
      </c>
      <c r="G4759" s="261"/>
      <c r="H4759" s="262"/>
      <c r="I4759" s="259"/>
    </row>
    <row r="4760" spans="1:9" x14ac:dyDescent="0.2">
      <c r="A4760" s="265" t="s">
        <v>433</v>
      </c>
      <c r="B4760" s="269" t="e">
        <f>IF('Unit Types - Emission Rates'!#REF!=0,"",'Unit Types - Emission Rates'!#REF!)</f>
        <v>#REF!</v>
      </c>
      <c r="C4760" s="269" t="e">
        <f>IF('Unit Types - Emission Rates'!#REF!=0,"",'Unit Types - Emission Rates'!#REF!)</f>
        <v>#REF!</v>
      </c>
      <c r="D4760" s="269" t="e">
        <f>IF('Unit Types - Emission Rates'!#REF!=0,"",'Unit Types - Emission Rates'!#REF!)</f>
        <v>#REF!</v>
      </c>
      <c r="E4760" s="269" t="e">
        <f>IF('Unit Types - Emission Rates'!#REF!="","",'Unit Types - Emission Rates'!#REF!)</f>
        <v>#REF!</v>
      </c>
      <c r="F4760" s="269" t="e">
        <f>IF('Unit Types - Emission Rates'!#REF!="","",'Unit Types - Emission Rates'!#REF!)</f>
        <v>#REF!</v>
      </c>
      <c r="G4760" s="261"/>
      <c r="H4760" s="262"/>
      <c r="I4760" s="259"/>
    </row>
    <row r="4761" spans="1:9" x14ac:dyDescent="0.2">
      <c r="A4761" s="265" t="s">
        <v>433</v>
      </c>
      <c r="B4761" s="269" t="e">
        <f>IF('Unit Types - Emission Rates'!#REF!=0,"",'Unit Types - Emission Rates'!#REF!)</f>
        <v>#REF!</v>
      </c>
      <c r="C4761" s="269" t="e">
        <f>IF('Unit Types - Emission Rates'!#REF!=0,"",'Unit Types - Emission Rates'!#REF!)</f>
        <v>#REF!</v>
      </c>
      <c r="D4761" s="269" t="e">
        <f>IF('Unit Types - Emission Rates'!#REF!=0,"",'Unit Types - Emission Rates'!#REF!)</f>
        <v>#REF!</v>
      </c>
      <c r="E4761" s="269" t="e">
        <f>IF('Unit Types - Emission Rates'!#REF!="","",'Unit Types - Emission Rates'!#REF!)</f>
        <v>#REF!</v>
      </c>
      <c r="F4761" s="269" t="e">
        <f>IF('Unit Types - Emission Rates'!#REF!="","",'Unit Types - Emission Rates'!#REF!)</f>
        <v>#REF!</v>
      </c>
      <c r="G4761" s="261"/>
      <c r="H4761" s="262"/>
      <c r="I4761" s="259"/>
    </row>
    <row r="4762" spans="1:9" x14ac:dyDescent="0.2">
      <c r="A4762" s="265" t="s">
        <v>433</v>
      </c>
      <c r="B4762" s="269" t="e">
        <f>IF('Unit Types - Emission Rates'!#REF!=0,"",'Unit Types - Emission Rates'!#REF!)</f>
        <v>#REF!</v>
      </c>
      <c r="C4762" s="269" t="e">
        <f>IF('Unit Types - Emission Rates'!#REF!=0,"",'Unit Types - Emission Rates'!#REF!)</f>
        <v>#REF!</v>
      </c>
      <c r="D4762" s="269" t="e">
        <f>IF('Unit Types - Emission Rates'!#REF!=0,"",'Unit Types - Emission Rates'!#REF!)</f>
        <v>#REF!</v>
      </c>
      <c r="E4762" s="269" t="e">
        <f>IF('Unit Types - Emission Rates'!#REF!="","",'Unit Types - Emission Rates'!#REF!)</f>
        <v>#REF!</v>
      </c>
      <c r="F4762" s="269" t="e">
        <f>IF('Unit Types - Emission Rates'!#REF!="","",'Unit Types - Emission Rates'!#REF!)</f>
        <v>#REF!</v>
      </c>
      <c r="G4762" s="261"/>
      <c r="H4762" s="262"/>
      <c r="I4762" s="259"/>
    </row>
    <row r="4763" spans="1:9" x14ac:dyDescent="0.2">
      <c r="A4763" s="265" t="s">
        <v>433</v>
      </c>
      <c r="B4763" s="269" t="e">
        <f>IF('Unit Types - Emission Rates'!#REF!=0,"",'Unit Types - Emission Rates'!#REF!)</f>
        <v>#REF!</v>
      </c>
      <c r="C4763" s="269" t="e">
        <f>IF('Unit Types - Emission Rates'!#REF!=0,"",'Unit Types - Emission Rates'!#REF!)</f>
        <v>#REF!</v>
      </c>
      <c r="D4763" s="269" t="e">
        <f>IF('Unit Types - Emission Rates'!#REF!=0,"",'Unit Types - Emission Rates'!#REF!)</f>
        <v>#REF!</v>
      </c>
      <c r="E4763" s="269" t="e">
        <f>IF('Unit Types - Emission Rates'!#REF!="","",'Unit Types - Emission Rates'!#REF!)</f>
        <v>#REF!</v>
      </c>
      <c r="F4763" s="269" t="e">
        <f>IF('Unit Types - Emission Rates'!#REF!="","",'Unit Types - Emission Rates'!#REF!)</f>
        <v>#REF!</v>
      </c>
      <c r="G4763" s="261"/>
      <c r="H4763" s="262"/>
      <c r="I4763" s="259"/>
    </row>
    <row r="4764" spans="1:9" x14ac:dyDescent="0.2">
      <c r="A4764" s="265" t="s">
        <v>433</v>
      </c>
      <c r="B4764" s="269" t="e">
        <f>IF('Unit Types - Emission Rates'!#REF!=0,"",'Unit Types - Emission Rates'!#REF!)</f>
        <v>#REF!</v>
      </c>
      <c r="C4764" s="269" t="e">
        <f>IF('Unit Types - Emission Rates'!#REF!=0,"",'Unit Types - Emission Rates'!#REF!)</f>
        <v>#REF!</v>
      </c>
      <c r="D4764" s="269" t="e">
        <f>IF('Unit Types - Emission Rates'!#REF!=0,"",'Unit Types - Emission Rates'!#REF!)</f>
        <v>#REF!</v>
      </c>
      <c r="E4764" s="269" t="e">
        <f>IF('Unit Types - Emission Rates'!#REF!="","",'Unit Types - Emission Rates'!#REF!)</f>
        <v>#REF!</v>
      </c>
      <c r="F4764" s="269" t="e">
        <f>IF('Unit Types - Emission Rates'!#REF!="","",'Unit Types - Emission Rates'!#REF!)</f>
        <v>#REF!</v>
      </c>
      <c r="G4764" s="261"/>
      <c r="H4764" s="262"/>
      <c r="I4764" s="259"/>
    </row>
    <row r="4765" spans="1:9" x14ac:dyDescent="0.2">
      <c r="A4765" s="265" t="s">
        <v>433</v>
      </c>
      <c r="B4765" s="269" t="e">
        <f>IF('Unit Types - Emission Rates'!#REF!=0,"",'Unit Types - Emission Rates'!#REF!)</f>
        <v>#REF!</v>
      </c>
      <c r="C4765" s="269" t="e">
        <f>IF('Unit Types - Emission Rates'!#REF!=0,"",'Unit Types - Emission Rates'!#REF!)</f>
        <v>#REF!</v>
      </c>
      <c r="D4765" s="269" t="e">
        <f>IF('Unit Types - Emission Rates'!#REF!=0,"",'Unit Types - Emission Rates'!#REF!)</f>
        <v>#REF!</v>
      </c>
      <c r="E4765" s="269" t="e">
        <f>IF('Unit Types - Emission Rates'!#REF!="","",'Unit Types - Emission Rates'!#REF!)</f>
        <v>#REF!</v>
      </c>
      <c r="F4765" s="269" t="e">
        <f>IF('Unit Types - Emission Rates'!#REF!="","",'Unit Types - Emission Rates'!#REF!)</f>
        <v>#REF!</v>
      </c>
      <c r="G4765" s="261"/>
      <c r="H4765" s="262"/>
      <c r="I4765" s="259"/>
    </row>
    <row r="4766" spans="1:9" x14ac:dyDescent="0.2">
      <c r="A4766" s="265" t="s">
        <v>433</v>
      </c>
      <c r="B4766" s="269" t="e">
        <f>IF('Unit Types - Emission Rates'!#REF!=0,"",'Unit Types - Emission Rates'!#REF!)</f>
        <v>#REF!</v>
      </c>
      <c r="C4766" s="269" t="e">
        <f>IF('Unit Types - Emission Rates'!#REF!=0,"",'Unit Types - Emission Rates'!#REF!)</f>
        <v>#REF!</v>
      </c>
      <c r="D4766" s="269" t="e">
        <f>IF('Unit Types - Emission Rates'!#REF!=0,"",'Unit Types - Emission Rates'!#REF!)</f>
        <v>#REF!</v>
      </c>
      <c r="E4766" s="269" t="e">
        <f>IF('Unit Types - Emission Rates'!#REF!="","",'Unit Types - Emission Rates'!#REF!)</f>
        <v>#REF!</v>
      </c>
      <c r="F4766" s="269" t="e">
        <f>IF('Unit Types - Emission Rates'!#REF!="","",'Unit Types - Emission Rates'!#REF!)</f>
        <v>#REF!</v>
      </c>
      <c r="G4766" s="261"/>
      <c r="H4766" s="262"/>
      <c r="I4766" s="259"/>
    </row>
    <row r="4767" spans="1:9" x14ac:dyDescent="0.2">
      <c r="A4767" s="265" t="s">
        <v>433</v>
      </c>
      <c r="B4767" s="269" t="e">
        <f>IF('Unit Types - Emission Rates'!#REF!=0,"",'Unit Types - Emission Rates'!#REF!)</f>
        <v>#REF!</v>
      </c>
      <c r="C4767" s="269" t="e">
        <f>IF('Unit Types - Emission Rates'!#REF!=0,"",'Unit Types - Emission Rates'!#REF!)</f>
        <v>#REF!</v>
      </c>
      <c r="D4767" s="269" t="e">
        <f>IF('Unit Types - Emission Rates'!#REF!=0,"",'Unit Types - Emission Rates'!#REF!)</f>
        <v>#REF!</v>
      </c>
      <c r="E4767" s="269" t="e">
        <f>IF('Unit Types - Emission Rates'!#REF!="","",'Unit Types - Emission Rates'!#REF!)</f>
        <v>#REF!</v>
      </c>
      <c r="F4767" s="269" t="e">
        <f>IF('Unit Types - Emission Rates'!#REF!="","",'Unit Types - Emission Rates'!#REF!)</f>
        <v>#REF!</v>
      </c>
      <c r="G4767" s="261"/>
      <c r="H4767" s="262"/>
      <c r="I4767" s="259"/>
    </row>
    <row r="4768" spans="1:9" x14ac:dyDescent="0.2">
      <c r="A4768" s="265" t="s">
        <v>433</v>
      </c>
      <c r="B4768" s="269" t="e">
        <f>IF('Unit Types - Emission Rates'!#REF!=0,"",'Unit Types - Emission Rates'!#REF!)</f>
        <v>#REF!</v>
      </c>
      <c r="C4768" s="269" t="e">
        <f>IF('Unit Types - Emission Rates'!#REF!=0,"",'Unit Types - Emission Rates'!#REF!)</f>
        <v>#REF!</v>
      </c>
      <c r="D4768" s="269" t="e">
        <f>IF('Unit Types - Emission Rates'!#REF!=0,"",'Unit Types - Emission Rates'!#REF!)</f>
        <v>#REF!</v>
      </c>
      <c r="E4768" s="269" t="e">
        <f>IF('Unit Types - Emission Rates'!#REF!="","",'Unit Types - Emission Rates'!#REF!)</f>
        <v>#REF!</v>
      </c>
      <c r="F4768" s="269" t="e">
        <f>IF('Unit Types - Emission Rates'!#REF!="","",'Unit Types - Emission Rates'!#REF!)</f>
        <v>#REF!</v>
      </c>
      <c r="G4768" s="261"/>
      <c r="H4768" s="262"/>
      <c r="I4768" s="259"/>
    </row>
    <row r="4769" spans="1:9" x14ac:dyDescent="0.2">
      <c r="A4769" s="265" t="s">
        <v>433</v>
      </c>
      <c r="B4769" s="269" t="e">
        <f>IF('Unit Types - Emission Rates'!#REF!=0,"",'Unit Types - Emission Rates'!#REF!)</f>
        <v>#REF!</v>
      </c>
      <c r="C4769" s="269" t="e">
        <f>IF('Unit Types - Emission Rates'!#REF!=0,"",'Unit Types - Emission Rates'!#REF!)</f>
        <v>#REF!</v>
      </c>
      <c r="D4769" s="269" t="e">
        <f>IF('Unit Types - Emission Rates'!#REF!=0,"",'Unit Types - Emission Rates'!#REF!)</f>
        <v>#REF!</v>
      </c>
      <c r="E4769" s="269" t="e">
        <f>IF('Unit Types - Emission Rates'!#REF!="","",'Unit Types - Emission Rates'!#REF!)</f>
        <v>#REF!</v>
      </c>
      <c r="F4769" s="269" t="e">
        <f>IF('Unit Types - Emission Rates'!#REF!="","",'Unit Types - Emission Rates'!#REF!)</f>
        <v>#REF!</v>
      </c>
      <c r="G4769" s="261"/>
      <c r="H4769" s="262"/>
      <c r="I4769" s="259"/>
    </row>
    <row r="4770" spans="1:9" x14ac:dyDescent="0.2">
      <c r="A4770" s="265" t="s">
        <v>433</v>
      </c>
      <c r="B4770" s="269" t="e">
        <f>IF('Unit Types - Emission Rates'!#REF!=0,"",'Unit Types - Emission Rates'!#REF!)</f>
        <v>#REF!</v>
      </c>
      <c r="C4770" s="269" t="e">
        <f>IF('Unit Types - Emission Rates'!#REF!=0,"",'Unit Types - Emission Rates'!#REF!)</f>
        <v>#REF!</v>
      </c>
      <c r="D4770" s="269" t="e">
        <f>IF('Unit Types - Emission Rates'!#REF!=0,"",'Unit Types - Emission Rates'!#REF!)</f>
        <v>#REF!</v>
      </c>
      <c r="E4770" s="269" t="e">
        <f>IF('Unit Types - Emission Rates'!#REF!="","",'Unit Types - Emission Rates'!#REF!)</f>
        <v>#REF!</v>
      </c>
      <c r="F4770" s="269" t="e">
        <f>IF('Unit Types - Emission Rates'!#REF!="","",'Unit Types - Emission Rates'!#REF!)</f>
        <v>#REF!</v>
      </c>
      <c r="G4770" s="261"/>
      <c r="H4770" s="262"/>
      <c r="I4770" s="259"/>
    </row>
    <row r="4771" spans="1:9" x14ac:dyDescent="0.2">
      <c r="A4771" s="265" t="s">
        <v>433</v>
      </c>
      <c r="B4771" s="269" t="e">
        <f>IF('Unit Types - Emission Rates'!#REF!=0,"",'Unit Types - Emission Rates'!#REF!)</f>
        <v>#REF!</v>
      </c>
      <c r="C4771" s="269" t="e">
        <f>IF('Unit Types - Emission Rates'!#REF!=0,"",'Unit Types - Emission Rates'!#REF!)</f>
        <v>#REF!</v>
      </c>
      <c r="D4771" s="269" t="e">
        <f>IF('Unit Types - Emission Rates'!#REF!=0,"",'Unit Types - Emission Rates'!#REF!)</f>
        <v>#REF!</v>
      </c>
      <c r="E4771" s="269" t="e">
        <f>IF('Unit Types - Emission Rates'!#REF!="","",'Unit Types - Emission Rates'!#REF!)</f>
        <v>#REF!</v>
      </c>
      <c r="F4771" s="269" t="e">
        <f>IF('Unit Types - Emission Rates'!#REF!="","",'Unit Types - Emission Rates'!#REF!)</f>
        <v>#REF!</v>
      </c>
      <c r="G4771" s="261"/>
      <c r="H4771" s="262"/>
      <c r="I4771" s="259"/>
    </row>
    <row r="4772" spans="1:9" x14ac:dyDescent="0.2">
      <c r="A4772" s="265" t="s">
        <v>433</v>
      </c>
      <c r="B4772" s="269" t="e">
        <f>IF('Unit Types - Emission Rates'!#REF!=0,"",'Unit Types - Emission Rates'!#REF!)</f>
        <v>#REF!</v>
      </c>
      <c r="C4772" s="269" t="e">
        <f>IF('Unit Types - Emission Rates'!#REF!=0,"",'Unit Types - Emission Rates'!#REF!)</f>
        <v>#REF!</v>
      </c>
      <c r="D4772" s="269" t="e">
        <f>IF('Unit Types - Emission Rates'!#REF!=0,"",'Unit Types - Emission Rates'!#REF!)</f>
        <v>#REF!</v>
      </c>
      <c r="E4772" s="269" t="e">
        <f>IF('Unit Types - Emission Rates'!#REF!="","",'Unit Types - Emission Rates'!#REF!)</f>
        <v>#REF!</v>
      </c>
      <c r="F4772" s="269" t="e">
        <f>IF('Unit Types - Emission Rates'!#REF!="","",'Unit Types - Emission Rates'!#REF!)</f>
        <v>#REF!</v>
      </c>
      <c r="G4772" s="261"/>
      <c r="H4772" s="262"/>
      <c r="I4772" s="259"/>
    </row>
    <row r="4773" spans="1:9" x14ac:dyDescent="0.2">
      <c r="A4773" s="265" t="s">
        <v>433</v>
      </c>
      <c r="B4773" s="269" t="e">
        <f>IF('Unit Types - Emission Rates'!#REF!=0,"",'Unit Types - Emission Rates'!#REF!)</f>
        <v>#REF!</v>
      </c>
      <c r="C4773" s="269" t="e">
        <f>IF('Unit Types - Emission Rates'!#REF!=0,"",'Unit Types - Emission Rates'!#REF!)</f>
        <v>#REF!</v>
      </c>
      <c r="D4773" s="269" t="e">
        <f>IF('Unit Types - Emission Rates'!#REF!=0,"",'Unit Types - Emission Rates'!#REF!)</f>
        <v>#REF!</v>
      </c>
      <c r="E4773" s="269" t="e">
        <f>IF('Unit Types - Emission Rates'!#REF!="","",'Unit Types - Emission Rates'!#REF!)</f>
        <v>#REF!</v>
      </c>
      <c r="F4773" s="269" t="e">
        <f>IF('Unit Types - Emission Rates'!#REF!="","",'Unit Types - Emission Rates'!#REF!)</f>
        <v>#REF!</v>
      </c>
      <c r="G4773" s="261"/>
      <c r="H4773" s="262"/>
      <c r="I4773" s="259"/>
    </row>
    <row r="4774" spans="1:9" x14ac:dyDescent="0.2">
      <c r="A4774" s="265" t="s">
        <v>433</v>
      </c>
      <c r="B4774" s="269" t="e">
        <f>IF('Unit Types - Emission Rates'!#REF!=0,"",'Unit Types - Emission Rates'!#REF!)</f>
        <v>#REF!</v>
      </c>
      <c r="C4774" s="269" t="e">
        <f>IF('Unit Types - Emission Rates'!#REF!=0,"",'Unit Types - Emission Rates'!#REF!)</f>
        <v>#REF!</v>
      </c>
      <c r="D4774" s="269" t="e">
        <f>IF('Unit Types - Emission Rates'!#REF!=0,"",'Unit Types - Emission Rates'!#REF!)</f>
        <v>#REF!</v>
      </c>
      <c r="E4774" s="269" t="e">
        <f>IF('Unit Types - Emission Rates'!#REF!="","",'Unit Types - Emission Rates'!#REF!)</f>
        <v>#REF!</v>
      </c>
      <c r="F4774" s="269" t="e">
        <f>IF('Unit Types - Emission Rates'!#REF!="","",'Unit Types - Emission Rates'!#REF!)</f>
        <v>#REF!</v>
      </c>
      <c r="G4774" s="261"/>
      <c r="H4774" s="262"/>
      <c r="I4774" s="259"/>
    </row>
    <row r="4775" spans="1:9" x14ac:dyDescent="0.2">
      <c r="A4775" s="265" t="s">
        <v>433</v>
      </c>
      <c r="B4775" s="269" t="e">
        <f>IF('Unit Types - Emission Rates'!#REF!=0,"",'Unit Types - Emission Rates'!#REF!)</f>
        <v>#REF!</v>
      </c>
      <c r="C4775" s="269" t="e">
        <f>IF('Unit Types - Emission Rates'!#REF!=0,"",'Unit Types - Emission Rates'!#REF!)</f>
        <v>#REF!</v>
      </c>
      <c r="D4775" s="269" t="e">
        <f>IF('Unit Types - Emission Rates'!#REF!=0,"",'Unit Types - Emission Rates'!#REF!)</f>
        <v>#REF!</v>
      </c>
      <c r="E4775" s="269" t="e">
        <f>IF('Unit Types - Emission Rates'!#REF!="","",'Unit Types - Emission Rates'!#REF!)</f>
        <v>#REF!</v>
      </c>
      <c r="F4775" s="269" t="e">
        <f>IF('Unit Types - Emission Rates'!#REF!="","",'Unit Types - Emission Rates'!#REF!)</f>
        <v>#REF!</v>
      </c>
      <c r="G4775" s="261"/>
      <c r="H4775" s="262"/>
      <c r="I4775" s="259"/>
    </row>
    <row r="4776" spans="1:9" x14ac:dyDescent="0.2">
      <c r="A4776" s="265" t="s">
        <v>433</v>
      </c>
      <c r="B4776" s="269" t="e">
        <f>IF('Unit Types - Emission Rates'!#REF!=0,"",'Unit Types - Emission Rates'!#REF!)</f>
        <v>#REF!</v>
      </c>
      <c r="C4776" s="269" t="e">
        <f>IF('Unit Types - Emission Rates'!#REF!=0,"",'Unit Types - Emission Rates'!#REF!)</f>
        <v>#REF!</v>
      </c>
      <c r="D4776" s="269" t="e">
        <f>IF('Unit Types - Emission Rates'!#REF!=0,"",'Unit Types - Emission Rates'!#REF!)</f>
        <v>#REF!</v>
      </c>
      <c r="E4776" s="269" t="e">
        <f>IF('Unit Types - Emission Rates'!#REF!="","",'Unit Types - Emission Rates'!#REF!)</f>
        <v>#REF!</v>
      </c>
      <c r="F4776" s="269" t="e">
        <f>IF('Unit Types - Emission Rates'!#REF!="","",'Unit Types - Emission Rates'!#REF!)</f>
        <v>#REF!</v>
      </c>
      <c r="G4776" s="261"/>
      <c r="H4776" s="262"/>
      <c r="I4776" s="259"/>
    </row>
    <row r="4777" spans="1:9" x14ac:dyDescent="0.2">
      <c r="A4777" s="265" t="s">
        <v>433</v>
      </c>
      <c r="B4777" s="269" t="e">
        <f>IF('Unit Types - Emission Rates'!#REF!=0,"",'Unit Types - Emission Rates'!#REF!)</f>
        <v>#REF!</v>
      </c>
      <c r="C4777" s="269" t="e">
        <f>IF('Unit Types - Emission Rates'!#REF!=0,"",'Unit Types - Emission Rates'!#REF!)</f>
        <v>#REF!</v>
      </c>
      <c r="D4777" s="269" t="e">
        <f>IF('Unit Types - Emission Rates'!#REF!=0,"",'Unit Types - Emission Rates'!#REF!)</f>
        <v>#REF!</v>
      </c>
      <c r="E4777" s="269" t="e">
        <f>IF('Unit Types - Emission Rates'!#REF!="","",'Unit Types - Emission Rates'!#REF!)</f>
        <v>#REF!</v>
      </c>
      <c r="F4777" s="269" t="e">
        <f>IF('Unit Types - Emission Rates'!#REF!="","",'Unit Types - Emission Rates'!#REF!)</f>
        <v>#REF!</v>
      </c>
      <c r="G4777" s="261"/>
      <c r="H4777" s="262"/>
      <c r="I4777" s="259"/>
    </row>
    <row r="4778" spans="1:9" x14ac:dyDescent="0.2">
      <c r="A4778" s="265" t="s">
        <v>433</v>
      </c>
      <c r="B4778" s="269" t="e">
        <f>IF('Unit Types - Emission Rates'!#REF!=0,"",'Unit Types - Emission Rates'!#REF!)</f>
        <v>#REF!</v>
      </c>
      <c r="C4778" s="269" t="e">
        <f>IF('Unit Types - Emission Rates'!#REF!=0,"",'Unit Types - Emission Rates'!#REF!)</f>
        <v>#REF!</v>
      </c>
      <c r="D4778" s="269" t="e">
        <f>IF('Unit Types - Emission Rates'!#REF!=0,"",'Unit Types - Emission Rates'!#REF!)</f>
        <v>#REF!</v>
      </c>
      <c r="E4778" s="269" t="e">
        <f>IF('Unit Types - Emission Rates'!#REF!="","",'Unit Types - Emission Rates'!#REF!)</f>
        <v>#REF!</v>
      </c>
      <c r="F4778" s="269" t="e">
        <f>IF('Unit Types - Emission Rates'!#REF!="","",'Unit Types - Emission Rates'!#REF!)</f>
        <v>#REF!</v>
      </c>
      <c r="G4778" s="261"/>
      <c r="H4778" s="262"/>
      <c r="I4778" s="259"/>
    </row>
    <row r="4779" spans="1:9" x14ac:dyDescent="0.2">
      <c r="A4779" s="265" t="s">
        <v>433</v>
      </c>
      <c r="B4779" s="269" t="e">
        <f>IF('Unit Types - Emission Rates'!#REF!=0,"",'Unit Types - Emission Rates'!#REF!)</f>
        <v>#REF!</v>
      </c>
      <c r="C4779" s="269" t="e">
        <f>IF('Unit Types - Emission Rates'!#REF!=0,"",'Unit Types - Emission Rates'!#REF!)</f>
        <v>#REF!</v>
      </c>
      <c r="D4779" s="269" t="e">
        <f>IF('Unit Types - Emission Rates'!#REF!=0,"",'Unit Types - Emission Rates'!#REF!)</f>
        <v>#REF!</v>
      </c>
      <c r="E4779" s="269" t="e">
        <f>IF('Unit Types - Emission Rates'!#REF!="","",'Unit Types - Emission Rates'!#REF!)</f>
        <v>#REF!</v>
      </c>
      <c r="F4779" s="269" t="e">
        <f>IF('Unit Types - Emission Rates'!#REF!="","",'Unit Types - Emission Rates'!#REF!)</f>
        <v>#REF!</v>
      </c>
      <c r="G4779" s="261"/>
      <c r="H4779" s="262"/>
      <c r="I4779" s="259"/>
    </row>
    <row r="4780" spans="1:9" x14ac:dyDescent="0.2">
      <c r="A4780" s="265" t="s">
        <v>433</v>
      </c>
      <c r="B4780" s="269" t="e">
        <f>IF('Unit Types - Emission Rates'!#REF!=0,"",'Unit Types - Emission Rates'!#REF!)</f>
        <v>#REF!</v>
      </c>
      <c r="C4780" s="269" t="e">
        <f>IF('Unit Types - Emission Rates'!#REF!=0,"",'Unit Types - Emission Rates'!#REF!)</f>
        <v>#REF!</v>
      </c>
      <c r="D4780" s="269" t="e">
        <f>IF('Unit Types - Emission Rates'!#REF!=0,"",'Unit Types - Emission Rates'!#REF!)</f>
        <v>#REF!</v>
      </c>
      <c r="E4780" s="269" t="e">
        <f>IF('Unit Types - Emission Rates'!#REF!="","",'Unit Types - Emission Rates'!#REF!)</f>
        <v>#REF!</v>
      </c>
      <c r="F4780" s="269" t="e">
        <f>IF('Unit Types - Emission Rates'!#REF!="","",'Unit Types - Emission Rates'!#REF!)</f>
        <v>#REF!</v>
      </c>
      <c r="G4780" s="261"/>
      <c r="H4780" s="262"/>
      <c r="I4780" s="259"/>
    </row>
    <row r="4781" spans="1:9" x14ac:dyDescent="0.2">
      <c r="A4781" s="265" t="s">
        <v>433</v>
      </c>
      <c r="B4781" s="269" t="e">
        <f>IF('Unit Types - Emission Rates'!#REF!=0,"",'Unit Types - Emission Rates'!#REF!)</f>
        <v>#REF!</v>
      </c>
      <c r="C4781" s="269" t="e">
        <f>IF('Unit Types - Emission Rates'!#REF!=0,"",'Unit Types - Emission Rates'!#REF!)</f>
        <v>#REF!</v>
      </c>
      <c r="D4781" s="269" t="e">
        <f>IF('Unit Types - Emission Rates'!#REF!=0,"",'Unit Types - Emission Rates'!#REF!)</f>
        <v>#REF!</v>
      </c>
      <c r="E4781" s="269" t="e">
        <f>IF('Unit Types - Emission Rates'!#REF!="","",'Unit Types - Emission Rates'!#REF!)</f>
        <v>#REF!</v>
      </c>
      <c r="F4781" s="269" t="e">
        <f>IF('Unit Types - Emission Rates'!#REF!="","",'Unit Types - Emission Rates'!#REF!)</f>
        <v>#REF!</v>
      </c>
      <c r="G4781" s="261"/>
      <c r="H4781" s="262"/>
      <c r="I4781" s="259"/>
    </row>
    <row r="4782" spans="1:9" x14ac:dyDescent="0.2">
      <c r="A4782" s="265" t="s">
        <v>433</v>
      </c>
      <c r="B4782" s="269" t="e">
        <f>IF('Unit Types - Emission Rates'!#REF!=0,"",'Unit Types - Emission Rates'!#REF!)</f>
        <v>#REF!</v>
      </c>
      <c r="C4782" s="269" t="e">
        <f>IF('Unit Types - Emission Rates'!#REF!=0,"",'Unit Types - Emission Rates'!#REF!)</f>
        <v>#REF!</v>
      </c>
      <c r="D4782" s="269" t="e">
        <f>IF('Unit Types - Emission Rates'!#REF!=0,"",'Unit Types - Emission Rates'!#REF!)</f>
        <v>#REF!</v>
      </c>
      <c r="E4782" s="269" t="e">
        <f>IF('Unit Types - Emission Rates'!#REF!="","",'Unit Types - Emission Rates'!#REF!)</f>
        <v>#REF!</v>
      </c>
      <c r="F4782" s="269" t="e">
        <f>IF('Unit Types - Emission Rates'!#REF!="","",'Unit Types - Emission Rates'!#REF!)</f>
        <v>#REF!</v>
      </c>
      <c r="G4782" s="261"/>
      <c r="H4782" s="262"/>
      <c r="I4782" s="259"/>
    </row>
    <row r="4783" spans="1:9" x14ac:dyDescent="0.2">
      <c r="A4783" s="265" t="s">
        <v>433</v>
      </c>
      <c r="B4783" s="269" t="e">
        <f>IF('Unit Types - Emission Rates'!#REF!=0,"",'Unit Types - Emission Rates'!#REF!)</f>
        <v>#REF!</v>
      </c>
      <c r="C4783" s="269" t="e">
        <f>IF('Unit Types - Emission Rates'!#REF!=0,"",'Unit Types - Emission Rates'!#REF!)</f>
        <v>#REF!</v>
      </c>
      <c r="D4783" s="269" t="e">
        <f>IF('Unit Types - Emission Rates'!#REF!=0,"",'Unit Types - Emission Rates'!#REF!)</f>
        <v>#REF!</v>
      </c>
      <c r="E4783" s="269" t="e">
        <f>IF('Unit Types - Emission Rates'!#REF!="","",'Unit Types - Emission Rates'!#REF!)</f>
        <v>#REF!</v>
      </c>
      <c r="F4783" s="269" t="e">
        <f>IF('Unit Types - Emission Rates'!#REF!="","",'Unit Types - Emission Rates'!#REF!)</f>
        <v>#REF!</v>
      </c>
      <c r="G4783" s="261"/>
      <c r="H4783" s="262"/>
      <c r="I4783" s="259"/>
    </row>
    <row r="4784" spans="1:9" x14ac:dyDescent="0.2">
      <c r="A4784" s="265" t="s">
        <v>433</v>
      </c>
      <c r="B4784" s="269" t="e">
        <f>IF('Unit Types - Emission Rates'!#REF!=0,"",'Unit Types - Emission Rates'!#REF!)</f>
        <v>#REF!</v>
      </c>
      <c r="C4784" s="269" t="e">
        <f>IF('Unit Types - Emission Rates'!#REF!=0,"",'Unit Types - Emission Rates'!#REF!)</f>
        <v>#REF!</v>
      </c>
      <c r="D4784" s="269" t="e">
        <f>IF('Unit Types - Emission Rates'!#REF!=0,"",'Unit Types - Emission Rates'!#REF!)</f>
        <v>#REF!</v>
      </c>
      <c r="E4784" s="269" t="e">
        <f>IF('Unit Types - Emission Rates'!#REF!="","",'Unit Types - Emission Rates'!#REF!)</f>
        <v>#REF!</v>
      </c>
      <c r="F4784" s="269" t="e">
        <f>IF('Unit Types - Emission Rates'!#REF!="","",'Unit Types - Emission Rates'!#REF!)</f>
        <v>#REF!</v>
      </c>
      <c r="G4784" s="261"/>
      <c r="H4784" s="262"/>
      <c r="I4784" s="259"/>
    </row>
    <row r="4785" spans="1:9" x14ac:dyDescent="0.2">
      <c r="A4785" s="265" t="s">
        <v>433</v>
      </c>
      <c r="B4785" s="269" t="e">
        <f>IF('Unit Types - Emission Rates'!#REF!=0,"",'Unit Types - Emission Rates'!#REF!)</f>
        <v>#REF!</v>
      </c>
      <c r="C4785" s="269" t="e">
        <f>IF('Unit Types - Emission Rates'!#REF!=0,"",'Unit Types - Emission Rates'!#REF!)</f>
        <v>#REF!</v>
      </c>
      <c r="D4785" s="269" t="e">
        <f>IF('Unit Types - Emission Rates'!#REF!=0,"",'Unit Types - Emission Rates'!#REF!)</f>
        <v>#REF!</v>
      </c>
      <c r="E4785" s="269" t="e">
        <f>IF('Unit Types - Emission Rates'!#REF!="","",'Unit Types - Emission Rates'!#REF!)</f>
        <v>#REF!</v>
      </c>
      <c r="F4785" s="269" t="e">
        <f>IF('Unit Types - Emission Rates'!#REF!="","",'Unit Types - Emission Rates'!#REF!)</f>
        <v>#REF!</v>
      </c>
      <c r="G4785" s="261"/>
      <c r="H4785" s="262"/>
      <c r="I4785" s="259"/>
    </row>
    <row r="4786" spans="1:9" x14ac:dyDescent="0.2">
      <c r="A4786" s="265" t="s">
        <v>433</v>
      </c>
      <c r="B4786" s="269" t="e">
        <f>IF('Unit Types - Emission Rates'!#REF!=0,"",'Unit Types - Emission Rates'!#REF!)</f>
        <v>#REF!</v>
      </c>
      <c r="C4786" s="269" t="e">
        <f>IF('Unit Types - Emission Rates'!#REF!=0,"",'Unit Types - Emission Rates'!#REF!)</f>
        <v>#REF!</v>
      </c>
      <c r="D4786" s="269" t="e">
        <f>IF('Unit Types - Emission Rates'!#REF!=0,"",'Unit Types - Emission Rates'!#REF!)</f>
        <v>#REF!</v>
      </c>
      <c r="E4786" s="269" t="e">
        <f>IF('Unit Types - Emission Rates'!#REF!="","",'Unit Types - Emission Rates'!#REF!)</f>
        <v>#REF!</v>
      </c>
      <c r="F4786" s="269" t="e">
        <f>IF('Unit Types - Emission Rates'!#REF!="","",'Unit Types - Emission Rates'!#REF!)</f>
        <v>#REF!</v>
      </c>
      <c r="G4786" s="261"/>
      <c r="H4786" s="262"/>
      <c r="I4786" s="259"/>
    </row>
    <row r="4787" spans="1:9" x14ac:dyDescent="0.2">
      <c r="A4787" s="265" t="s">
        <v>433</v>
      </c>
      <c r="B4787" s="269" t="e">
        <f>IF('Unit Types - Emission Rates'!#REF!=0,"",'Unit Types - Emission Rates'!#REF!)</f>
        <v>#REF!</v>
      </c>
      <c r="C4787" s="269" t="e">
        <f>IF('Unit Types - Emission Rates'!#REF!=0,"",'Unit Types - Emission Rates'!#REF!)</f>
        <v>#REF!</v>
      </c>
      <c r="D4787" s="269" t="e">
        <f>IF('Unit Types - Emission Rates'!#REF!=0,"",'Unit Types - Emission Rates'!#REF!)</f>
        <v>#REF!</v>
      </c>
      <c r="E4787" s="269" t="e">
        <f>IF('Unit Types - Emission Rates'!#REF!="","",'Unit Types - Emission Rates'!#REF!)</f>
        <v>#REF!</v>
      </c>
      <c r="F4787" s="269" t="e">
        <f>IF('Unit Types - Emission Rates'!#REF!="","",'Unit Types - Emission Rates'!#REF!)</f>
        <v>#REF!</v>
      </c>
      <c r="G4787" s="261"/>
      <c r="H4787" s="262"/>
      <c r="I4787" s="259"/>
    </row>
    <row r="4788" spans="1:9" x14ac:dyDescent="0.2">
      <c r="A4788" s="265" t="s">
        <v>433</v>
      </c>
      <c r="B4788" s="269" t="e">
        <f>IF('Unit Types - Emission Rates'!#REF!=0,"",'Unit Types - Emission Rates'!#REF!)</f>
        <v>#REF!</v>
      </c>
      <c r="C4788" s="269" t="e">
        <f>IF('Unit Types - Emission Rates'!#REF!=0,"",'Unit Types - Emission Rates'!#REF!)</f>
        <v>#REF!</v>
      </c>
      <c r="D4788" s="269" t="e">
        <f>IF('Unit Types - Emission Rates'!#REF!=0,"",'Unit Types - Emission Rates'!#REF!)</f>
        <v>#REF!</v>
      </c>
      <c r="E4788" s="269" t="e">
        <f>IF('Unit Types - Emission Rates'!#REF!="","",'Unit Types - Emission Rates'!#REF!)</f>
        <v>#REF!</v>
      </c>
      <c r="F4788" s="269" t="e">
        <f>IF('Unit Types - Emission Rates'!#REF!="","",'Unit Types - Emission Rates'!#REF!)</f>
        <v>#REF!</v>
      </c>
      <c r="G4788" s="261"/>
      <c r="H4788" s="262"/>
      <c r="I4788" s="259"/>
    </row>
    <row r="4789" spans="1:9" x14ac:dyDescent="0.2">
      <c r="A4789" s="265" t="s">
        <v>433</v>
      </c>
      <c r="B4789" s="269" t="e">
        <f>IF('Unit Types - Emission Rates'!#REF!=0,"",'Unit Types - Emission Rates'!#REF!)</f>
        <v>#REF!</v>
      </c>
      <c r="C4789" s="269" t="e">
        <f>IF('Unit Types - Emission Rates'!#REF!=0,"",'Unit Types - Emission Rates'!#REF!)</f>
        <v>#REF!</v>
      </c>
      <c r="D4789" s="269" t="e">
        <f>IF('Unit Types - Emission Rates'!#REF!=0,"",'Unit Types - Emission Rates'!#REF!)</f>
        <v>#REF!</v>
      </c>
      <c r="E4789" s="269" t="e">
        <f>IF('Unit Types - Emission Rates'!#REF!="","",'Unit Types - Emission Rates'!#REF!)</f>
        <v>#REF!</v>
      </c>
      <c r="F4789" s="269" t="e">
        <f>IF('Unit Types - Emission Rates'!#REF!="","",'Unit Types - Emission Rates'!#REF!)</f>
        <v>#REF!</v>
      </c>
      <c r="G4789" s="261"/>
      <c r="H4789" s="262"/>
      <c r="I4789" s="259"/>
    </row>
    <row r="4790" spans="1:9" x14ac:dyDescent="0.2">
      <c r="A4790" s="265" t="s">
        <v>433</v>
      </c>
      <c r="B4790" s="269" t="e">
        <f>IF('Unit Types - Emission Rates'!#REF!=0,"",'Unit Types - Emission Rates'!#REF!)</f>
        <v>#REF!</v>
      </c>
      <c r="C4790" s="269" t="e">
        <f>IF('Unit Types - Emission Rates'!#REF!=0,"",'Unit Types - Emission Rates'!#REF!)</f>
        <v>#REF!</v>
      </c>
      <c r="D4790" s="269" t="e">
        <f>IF('Unit Types - Emission Rates'!#REF!=0,"",'Unit Types - Emission Rates'!#REF!)</f>
        <v>#REF!</v>
      </c>
      <c r="E4790" s="269" t="e">
        <f>IF('Unit Types - Emission Rates'!#REF!="","",'Unit Types - Emission Rates'!#REF!)</f>
        <v>#REF!</v>
      </c>
      <c r="F4790" s="269" t="e">
        <f>IF('Unit Types - Emission Rates'!#REF!="","",'Unit Types - Emission Rates'!#REF!)</f>
        <v>#REF!</v>
      </c>
      <c r="G4790" s="261"/>
      <c r="H4790" s="262"/>
      <c r="I4790" s="259"/>
    </row>
    <row r="4791" spans="1:9" x14ac:dyDescent="0.2">
      <c r="A4791" s="265" t="s">
        <v>433</v>
      </c>
      <c r="B4791" s="269" t="e">
        <f>IF('Unit Types - Emission Rates'!#REF!=0,"",'Unit Types - Emission Rates'!#REF!)</f>
        <v>#REF!</v>
      </c>
      <c r="C4791" s="269" t="e">
        <f>IF('Unit Types - Emission Rates'!#REF!=0,"",'Unit Types - Emission Rates'!#REF!)</f>
        <v>#REF!</v>
      </c>
      <c r="D4791" s="269" t="e">
        <f>IF('Unit Types - Emission Rates'!#REF!=0,"",'Unit Types - Emission Rates'!#REF!)</f>
        <v>#REF!</v>
      </c>
      <c r="E4791" s="269" t="e">
        <f>IF('Unit Types - Emission Rates'!#REF!="","",'Unit Types - Emission Rates'!#REF!)</f>
        <v>#REF!</v>
      </c>
      <c r="F4791" s="269" t="e">
        <f>IF('Unit Types - Emission Rates'!#REF!="","",'Unit Types - Emission Rates'!#REF!)</f>
        <v>#REF!</v>
      </c>
      <c r="G4791" s="261"/>
      <c r="H4791" s="262"/>
      <c r="I4791" s="259"/>
    </row>
    <row r="4792" spans="1:9" x14ac:dyDescent="0.2">
      <c r="A4792" s="265" t="s">
        <v>433</v>
      </c>
      <c r="B4792" s="269" t="e">
        <f>IF('Unit Types - Emission Rates'!#REF!=0,"",'Unit Types - Emission Rates'!#REF!)</f>
        <v>#REF!</v>
      </c>
      <c r="C4792" s="269" t="e">
        <f>IF('Unit Types - Emission Rates'!#REF!=0,"",'Unit Types - Emission Rates'!#REF!)</f>
        <v>#REF!</v>
      </c>
      <c r="D4792" s="269" t="e">
        <f>IF('Unit Types - Emission Rates'!#REF!=0,"",'Unit Types - Emission Rates'!#REF!)</f>
        <v>#REF!</v>
      </c>
      <c r="E4792" s="269" t="e">
        <f>IF('Unit Types - Emission Rates'!#REF!="","",'Unit Types - Emission Rates'!#REF!)</f>
        <v>#REF!</v>
      </c>
      <c r="F4792" s="269" t="e">
        <f>IF('Unit Types - Emission Rates'!#REF!="","",'Unit Types - Emission Rates'!#REF!)</f>
        <v>#REF!</v>
      </c>
      <c r="G4792" s="261"/>
      <c r="H4792" s="262"/>
      <c r="I4792" s="259"/>
    </row>
    <row r="4793" spans="1:9" x14ac:dyDescent="0.2">
      <c r="A4793" s="265" t="s">
        <v>433</v>
      </c>
      <c r="B4793" s="269" t="e">
        <f>IF('Unit Types - Emission Rates'!#REF!=0,"",'Unit Types - Emission Rates'!#REF!)</f>
        <v>#REF!</v>
      </c>
      <c r="C4793" s="269" t="e">
        <f>IF('Unit Types - Emission Rates'!#REF!=0,"",'Unit Types - Emission Rates'!#REF!)</f>
        <v>#REF!</v>
      </c>
      <c r="D4793" s="269" t="e">
        <f>IF('Unit Types - Emission Rates'!#REF!=0,"",'Unit Types - Emission Rates'!#REF!)</f>
        <v>#REF!</v>
      </c>
      <c r="E4793" s="269" t="e">
        <f>IF('Unit Types - Emission Rates'!#REF!="","",'Unit Types - Emission Rates'!#REF!)</f>
        <v>#REF!</v>
      </c>
      <c r="F4793" s="269" t="e">
        <f>IF('Unit Types - Emission Rates'!#REF!="","",'Unit Types - Emission Rates'!#REF!)</f>
        <v>#REF!</v>
      </c>
      <c r="G4793" s="261"/>
      <c r="H4793" s="262"/>
      <c r="I4793" s="259"/>
    </row>
    <row r="4794" spans="1:9" x14ac:dyDescent="0.2">
      <c r="A4794" s="265" t="s">
        <v>433</v>
      </c>
      <c r="B4794" s="269" t="e">
        <f>IF('Unit Types - Emission Rates'!#REF!=0,"",'Unit Types - Emission Rates'!#REF!)</f>
        <v>#REF!</v>
      </c>
      <c r="C4794" s="269" t="e">
        <f>IF('Unit Types - Emission Rates'!#REF!=0,"",'Unit Types - Emission Rates'!#REF!)</f>
        <v>#REF!</v>
      </c>
      <c r="D4794" s="269" t="e">
        <f>IF('Unit Types - Emission Rates'!#REF!=0,"",'Unit Types - Emission Rates'!#REF!)</f>
        <v>#REF!</v>
      </c>
      <c r="E4794" s="269" t="e">
        <f>IF('Unit Types - Emission Rates'!#REF!="","",'Unit Types - Emission Rates'!#REF!)</f>
        <v>#REF!</v>
      </c>
      <c r="F4794" s="269" t="e">
        <f>IF('Unit Types - Emission Rates'!#REF!="","",'Unit Types - Emission Rates'!#REF!)</f>
        <v>#REF!</v>
      </c>
      <c r="G4794" s="261"/>
      <c r="H4794" s="262"/>
      <c r="I4794" s="259"/>
    </row>
    <row r="4795" spans="1:9" x14ac:dyDescent="0.2">
      <c r="A4795" s="265" t="s">
        <v>433</v>
      </c>
      <c r="B4795" s="269" t="e">
        <f>IF('Unit Types - Emission Rates'!#REF!=0,"",'Unit Types - Emission Rates'!#REF!)</f>
        <v>#REF!</v>
      </c>
      <c r="C4795" s="269" t="e">
        <f>IF('Unit Types - Emission Rates'!#REF!=0,"",'Unit Types - Emission Rates'!#REF!)</f>
        <v>#REF!</v>
      </c>
      <c r="D4795" s="269" t="e">
        <f>IF('Unit Types - Emission Rates'!#REF!=0,"",'Unit Types - Emission Rates'!#REF!)</f>
        <v>#REF!</v>
      </c>
      <c r="E4795" s="269" t="e">
        <f>IF('Unit Types - Emission Rates'!#REF!="","",'Unit Types - Emission Rates'!#REF!)</f>
        <v>#REF!</v>
      </c>
      <c r="F4795" s="269" t="e">
        <f>IF('Unit Types - Emission Rates'!#REF!="","",'Unit Types - Emission Rates'!#REF!)</f>
        <v>#REF!</v>
      </c>
      <c r="G4795" s="261"/>
      <c r="H4795" s="262"/>
      <c r="I4795" s="259"/>
    </row>
    <row r="4796" spans="1:9" x14ac:dyDescent="0.2">
      <c r="A4796" s="265" t="s">
        <v>433</v>
      </c>
      <c r="B4796" s="269" t="e">
        <f>IF('Unit Types - Emission Rates'!#REF!=0,"",'Unit Types - Emission Rates'!#REF!)</f>
        <v>#REF!</v>
      </c>
      <c r="C4796" s="269" t="e">
        <f>IF('Unit Types - Emission Rates'!#REF!=0,"",'Unit Types - Emission Rates'!#REF!)</f>
        <v>#REF!</v>
      </c>
      <c r="D4796" s="269" t="e">
        <f>IF('Unit Types - Emission Rates'!#REF!=0,"",'Unit Types - Emission Rates'!#REF!)</f>
        <v>#REF!</v>
      </c>
      <c r="E4796" s="269" t="e">
        <f>IF('Unit Types - Emission Rates'!#REF!="","",'Unit Types - Emission Rates'!#REF!)</f>
        <v>#REF!</v>
      </c>
      <c r="F4796" s="269" t="e">
        <f>IF('Unit Types - Emission Rates'!#REF!="","",'Unit Types - Emission Rates'!#REF!)</f>
        <v>#REF!</v>
      </c>
      <c r="G4796" s="261"/>
      <c r="H4796" s="262"/>
      <c r="I4796" s="259"/>
    </row>
    <row r="4797" spans="1:9" x14ac:dyDescent="0.2">
      <c r="A4797" s="265" t="s">
        <v>433</v>
      </c>
      <c r="B4797" s="269" t="e">
        <f>IF('Unit Types - Emission Rates'!#REF!=0,"",'Unit Types - Emission Rates'!#REF!)</f>
        <v>#REF!</v>
      </c>
      <c r="C4797" s="269" t="e">
        <f>IF('Unit Types - Emission Rates'!#REF!=0,"",'Unit Types - Emission Rates'!#REF!)</f>
        <v>#REF!</v>
      </c>
      <c r="D4797" s="269" t="e">
        <f>IF('Unit Types - Emission Rates'!#REF!=0,"",'Unit Types - Emission Rates'!#REF!)</f>
        <v>#REF!</v>
      </c>
      <c r="E4797" s="269" t="e">
        <f>IF('Unit Types - Emission Rates'!#REF!="","",'Unit Types - Emission Rates'!#REF!)</f>
        <v>#REF!</v>
      </c>
      <c r="F4797" s="269" t="e">
        <f>IF('Unit Types - Emission Rates'!#REF!="","",'Unit Types - Emission Rates'!#REF!)</f>
        <v>#REF!</v>
      </c>
      <c r="G4797" s="261"/>
      <c r="H4797" s="262"/>
      <c r="I4797" s="259"/>
    </row>
    <row r="4798" spans="1:9" x14ac:dyDescent="0.2">
      <c r="A4798" s="265" t="s">
        <v>433</v>
      </c>
      <c r="B4798" s="269" t="e">
        <f>IF('Unit Types - Emission Rates'!#REF!=0,"",'Unit Types - Emission Rates'!#REF!)</f>
        <v>#REF!</v>
      </c>
      <c r="C4798" s="269" t="e">
        <f>IF('Unit Types - Emission Rates'!#REF!=0,"",'Unit Types - Emission Rates'!#REF!)</f>
        <v>#REF!</v>
      </c>
      <c r="D4798" s="269" t="e">
        <f>IF('Unit Types - Emission Rates'!#REF!=0,"",'Unit Types - Emission Rates'!#REF!)</f>
        <v>#REF!</v>
      </c>
      <c r="E4798" s="269" t="e">
        <f>IF('Unit Types - Emission Rates'!#REF!="","",'Unit Types - Emission Rates'!#REF!)</f>
        <v>#REF!</v>
      </c>
      <c r="F4798" s="269" t="e">
        <f>IF('Unit Types - Emission Rates'!#REF!="","",'Unit Types - Emission Rates'!#REF!)</f>
        <v>#REF!</v>
      </c>
      <c r="G4798" s="261"/>
      <c r="H4798" s="262"/>
      <c r="I4798" s="259"/>
    </row>
    <row r="4799" spans="1:9" x14ac:dyDescent="0.2">
      <c r="A4799" s="265" t="s">
        <v>433</v>
      </c>
      <c r="B4799" s="269" t="e">
        <f>IF('Unit Types - Emission Rates'!#REF!=0,"",'Unit Types - Emission Rates'!#REF!)</f>
        <v>#REF!</v>
      </c>
      <c r="C4799" s="269" t="e">
        <f>IF('Unit Types - Emission Rates'!#REF!=0,"",'Unit Types - Emission Rates'!#REF!)</f>
        <v>#REF!</v>
      </c>
      <c r="D4799" s="269" t="e">
        <f>IF('Unit Types - Emission Rates'!#REF!=0,"",'Unit Types - Emission Rates'!#REF!)</f>
        <v>#REF!</v>
      </c>
      <c r="E4799" s="269" t="e">
        <f>IF('Unit Types - Emission Rates'!#REF!="","",'Unit Types - Emission Rates'!#REF!)</f>
        <v>#REF!</v>
      </c>
      <c r="F4799" s="269" t="e">
        <f>IF('Unit Types - Emission Rates'!#REF!="","",'Unit Types - Emission Rates'!#REF!)</f>
        <v>#REF!</v>
      </c>
      <c r="G4799" s="261"/>
      <c r="H4799" s="262"/>
      <c r="I4799" s="259"/>
    </row>
    <row r="4800" spans="1:9" x14ac:dyDescent="0.2">
      <c r="A4800" s="265" t="s">
        <v>433</v>
      </c>
      <c r="B4800" s="269" t="e">
        <f>IF('Unit Types - Emission Rates'!#REF!=0,"",'Unit Types - Emission Rates'!#REF!)</f>
        <v>#REF!</v>
      </c>
      <c r="C4800" s="269" t="e">
        <f>IF('Unit Types - Emission Rates'!#REF!=0,"",'Unit Types - Emission Rates'!#REF!)</f>
        <v>#REF!</v>
      </c>
      <c r="D4800" s="269" t="e">
        <f>IF('Unit Types - Emission Rates'!#REF!=0,"",'Unit Types - Emission Rates'!#REF!)</f>
        <v>#REF!</v>
      </c>
      <c r="E4800" s="269" t="e">
        <f>IF('Unit Types - Emission Rates'!#REF!="","",'Unit Types - Emission Rates'!#REF!)</f>
        <v>#REF!</v>
      </c>
      <c r="F4800" s="269" t="e">
        <f>IF('Unit Types - Emission Rates'!#REF!="","",'Unit Types - Emission Rates'!#REF!)</f>
        <v>#REF!</v>
      </c>
      <c r="G4800" s="261"/>
      <c r="H4800" s="262"/>
      <c r="I4800" s="259"/>
    </row>
    <row r="4801" spans="1:9" x14ac:dyDescent="0.2">
      <c r="A4801" s="265" t="s">
        <v>433</v>
      </c>
      <c r="B4801" s="269" t="e">
        <f>IF('Unit Types - Emission Rates'!#REF!=0,"",'Unit Types - Emission Rates'!#REF!)</f>
        <v>#REF!</v>
      </c>
      <c r="C4801" s="269" t="e">
        <f>IF('Unit Types - Emission Rates'!#REF!=0,"",'Unit Types - Emission Rates'!#REF!)</f>
        <v>#REF!</v>
      </c>
      <c r="D4801" s="269" t="e">
        <f>IF('Unit Types - Emission Rates'!#REF!=0,"",'Unit Types - Emission Rates'!#REF!)</f>
        <v>#REF!</v>
      </c>
      <c r="E4801" s="269" t="e">
        <f>IF('Unit Types - Emission Rates'!#REF!="","",'Unit Types - Emission Rates'!#REF!)</f>
        <v>#REF!</v>
      </c>
      <c r="F4801" s="269" t="e">
        <f>IF('Unit Types - Emission Rates'!#REF!="","",'Unit Types - Emission Rates'!#REF!)</f>
        <v>#REF!</v>
      </c>
      <c r="G4801" s="261"/>
      <c r="H4801" s="262"/>
      <c r="I4801" s="259"/>
    </row>
    <row r="4802" spans="1:9" x14ac:dyDescent="0.2">
      <c r="A4802" s="265" t="s">
        <v>433</v>
      </c>
      <c r="B4802" s="269" t="e">
        <f>IF('Unit Types - Emission Rates'!#REF!=0,"",'Unit Types - Emission Rates'!#REF!)</f>
        <v>#REF!</v>
      </c>
      <c r="C4802" s="269" t="e">
        <f>IF('Unit Types - Emission Rates'!#REF!=0,"",'Unit Types - Emission Rates'!#REF!)</f>
        <v>#REF!</v>
      </c>
      <c r="D4802" s="269" t="e">
        <f>IF('Unit Types - Emission Rates'!#REF!=0,"",'Unit Types - Emission Rates'!#REF!)</f>
        <v>#REF!</v>
      </c>
      <c r="E4802" s="269" t="e">
        <f>IF('Unit Types - Emission Rates'!#REF!="","",'Unit Types - Emission Rates'!#REF!)</f>
        <v>#REF!</v>
      </c>
      <c r="F4802" s="269" t="e">
        <f>IF('Unit Types - Emission Rates'!#REF!="","",'Unit Types - Emission Rates'!#REF!)</f>
        <v>#REF!</v>
      </c>
      <c r="G4802" s="261"/>
      <c r="H4802" s="262"/>
      <c r="I4802" s="259"/>
    </row>
    <row r="4803" spans="1:9" x14ac:dyDescent="0.2">
      <c r="A4803" s="265" t="s">
        <v>433</v>
      </c>
      <c r="B4803" s="269" t="e">
        <f>IF('Unit Types - Emission Rates'!#REF!=0,"",'Unit Types - Emission Rates'!#REF!)</f>
        <v>#REF!</v>
      </c>
      <c r="C4803" s="269" t="e">
        <f>IF('Unit Types - Emission Rates'!#REF!=0,"",'Unit Types - Emission Rates'!#REF!)</f>
        <v>#REF!</v>
      </c>
      <c r="D4803" s="269" t="e">
        <f>IF('Unit Types - Emission Rates'!#REF!=0,"",'Unit Types - Emission Rates'!#REF!)</f>
        <v>#REF!</v>
      </c>
      <c r="E4803" s="269" t="e">
        <f>IF('Unit Types - Emission Rates'!#REF!="","",'Unit Types - Emission Rates'!#REF!)</f>
        <v>#REF!</v>
      </c>
      <c r="F4803" s="269" t="e">
        <f>IF('Unit Types - Emission Rates'!#REF!="","",'Unit Types - Emission Rates'!#REF!)</f>
        <v>#REF!</v>
      </c>
      <c r="G4803" s="261"/>
      <c r="H4803" s="262"/>
      <c r="I4803" s="259"/>
    </row>
    <row r="4804" spans="1:9" x14ac:dyDescent="0.2">
      <c r="A4804" s="265" t="s">
        <v>433</v>
      </c>
      <c r="B4804" s="269" t="e">
        <f>IF('Unit Types - Emission Rates'!#REF!=0,"",'Unit Types - Emission Rates'!#REF!)</f>
        <v>#REF!</v>
      </c>
      <c r="C4804" s="269" t="e">
        <f>IF('Unit Types - Emission Rates'!#REF!=0,"",'Unit Types - Emission Rates'!#REF!)</f>
        <v>#REF!</v>
      </c>
      <c r="D4804" s="269" t="e">
        <f>IF('Unit Types - Emission Rates'!#REF!=0,"",'Unit Types - Emission Rates'!#REF!)</f>
        <v>#REF!</v>
      </c>
      <c r="E4804" s="269" t="e">
        <f>IF('Unit Types - Emission Rates'!#REF!="","",'Unit Types - Emission Rates'!#REF!)</f>
        <v>#REF!</v>
      </c>
      <c r="F4804" s="269" t="e">
        <f>IF('Unit Types - Emission Rates'!#REF!="","",'Unit Types - Emission Rates'!#REF!)</f>
        <v>#REF!</v>
      </c>
      <c r="G4804" s="261"/>
      <c r="H4804" s="262"/>
      <c r="I4804" s="259"/>
    </row>
    <row r="4805" spans="1:9" x14ac:dyDescent="0.2">
      <c r="A4805" s="265" t="s">
        <v>433</v>
      </c>
      <c r="B4805" s="269" t="e">
        <f>IF('Unit Types - Emission Rates'!#REF!=0,"",'Unit Types - Emission Rates'!#REF!)</f>
        <v>#REF!</v>
      </c>
      <c r="C4805" s="269" t="e">
        <f>IF('Unit Types - Emission Rates'!#REF!=0,"",'Unit Types - Emission Rates'!#REF!)</f>
        <v>#REF!</v>
      </c>
      <c r="D4805" s="269" t="e">
        <f>IF('Unit Types - Emission Rates'!#REF!=0,"",'Unit Types - Emission Rates'!#REF!)</f>
        <v>#REF!</v>
      </c>
      <c r="E4805" s="269" t="e">
        <f>IF('Unit Types - Emission Rates'!#REF!="","",'Unit Types - Emission Rates'!#REF!)</f>
        <v>#REF!</v>
      </c>
      <c r="F4805" s="269" t="e">
        <f>IF('Unit Types - Emission Rates'!#REF!="","",'Unit Types - Emission Rates'!#REF!)</f>
        <v>#REF!</v>
      </c>
      <c r="G4805" s="261"/>
      <c r="H4805" s="262"/>
      <c r="I4805" s="259"/>
    </row>
    <row r="4806" spans="1:9" x14ac:dyDescent="0.2">
      <c r="A4806" s="265" t="s">
        <v>433</v>
      </c>
      <c r="B4806" s="269" t="e">
        <f>IF('Unit Types - Emission Rates'!#REF!=0,"",'Unit Types - Emission Rates'!#REF!)</f>
        <v>#REF!</v>
      </c>
      <c r="C4806" s="269" t="e">
        <f>IF('Unit Types - Emission Rates'!#REF!=0,"",'Unit Types - Emission Rates'!#REF!)</f>
        <v>#REF!</v>
      </c>
      <c r="D4806" s="269" t="e">
        <f>IF('Unit Types - Emission Rates'!#REF!=0,"",'Unit Types - Emission Rates'!#REF!)</f>
        <v>#REF!</v>
      </c>
      <c r="E4806" s="269" t="e">
        <f>IF('Unit Types - Emission Rates'!#REF!="","",'Unit Types - Emission Rates'!#REF!)</f>
        <v>#REF!</v>
      </c>
      <c r="F4806" s="269" t="e">
        <f>IF('Unit Types - Emission Rates'!#REF!="","",'Unit Types - Emission Rates'!#REF!)</f>
        <v>#REF!</v>
      </c>
      <c r="G4806" s="261"/>
      <c r="H4806" s="262"/>
      <c r="I4806" s="259"/>
    </row>
    <row r="4807" spans="1:9" x14ac:dyDescent="0.2">
      <c r="A4807" s="265" t="s">
        <v>433</v>
      </c>
      <c r="B4807" s="269" t="e">
        <f>IF('Unit Types - Emission Rates'!#REF!=0,"",'Unit Types - Emission Rates'!#REF!)</f>
        <v>#REF!</v>
      </c>
      <c r="C4807" s="269" t="e">
        <f>IF('Unit Types - Emission Rates'!#REF!=0,"",'Unit Types - Emission Rates'!#REF!)</f>
        <v>#REF!</v>
      </c>
      <c r="D4807" s="269" t="e">
        <f>IF('Unit Types - Emission Rates'!#REF!=0,"",'Unit Types - Emission Rates'!#REF!)</f>
        <v>#REF!</v>
      </c>
      <c r="E4807" s="269" t="e">
        <f>IF('Unit Types - Emission Rates'!#REF!="","",'Unit Types - Emission Rates'!#REF!)</f>
        <v>#REF!</v>
      </c>
      <c r="F4807" s="269" t="e">
        <f>IF('Unit Types - Emission Rates'!#REF!="","",'Unit Types - Emission Rates'!#REF!)</f>
        <v>#REF!</v>
      </c>
      <c r="G4807" s="261"/>
      <c r="H4807" s="262"/>
      <c r="I4807" s="259"/>
    </row>
    <row r="4808" spans="1:9" x14ac:dyDescent="0.2">
      <c r="A4808" s="265" t="s">
        <v>433</v>
      </c>
      <c r="B4808" s="269" t="e">
        <f>IF('Unit Types - Emission Rates'!#REF!=0,"",'Unit Types - Emission Rates'!#REF!)</f>
        <v>#REF!</v>
      </c>
      <c r="C4808" s="269" t="e">
        <f>IF('Unit Types - Emission Rates'!#REF!=0,"",'Unit Types - Emission Rates'!#REF!)</f>
        <v>#REF!</v>
      </c>
      <c r="D4808" s="269" t="e">
        <f>IF('Unit Types - Emission Rates'!#REF!=0,"",'Unit Types - Emission Rates'!#REF!)</f>
        <v>#REF!</v>
      </c>
      <c r="E4808" s="269" t="e">
        <f>IF('Unit Types - Emission Rates'!#REF!="","",'Unit Types - Emission Rates'!#REF!)</f>
        <v>#REF!</v>
      </c>
      <c r="F4808" s="269" t="e">
        <f>IF('Unit Types - Emission Rates'!#REF!="","",'Unit Types - Emission Rates'!#REF!)</f>
        <v>#REF!</v>
      </c>
      <c r="G4808" s="261"/>
      <c r="H4808" s="262"/>
      <c r="I4808" s="259"/>
    </row>
    <row r="4809" spans="1:9" x14ac:dyDescent="0.2">
      <c r="A4809" s="265" t="s">
        <v>433</v>
      </c>
      <c r="B4809" s="269" t="e">
        <f>IF('Unit Types - Emission Rates'!#REF!=0,"",'Unit Types - Emission Rates'!#REF!)</f>
        <v>#REF!</v>
      </c>
      <c r="C4809" s="269" t="e">
        <f>IF('Unit Types - Emission Rates'!#REF!=0,"",'Unit Types - Emission Rates'!#REF!)</f>
        <v>#REF!</v>
      </c>
      <c r="D4809" s="269" t="e">
        <f>IF('Unit Types - Emission Rates'!#REF!=0,"",'Unit Types - Emission Rates'!#REF!)</f>
        <v>#REF!</v>
      </c>
      <c r="E4809" s="269" t="e">
        <f>IF('Unit Types - Emission Rates'!#REF!="","",'Unit Types - Emission Rates'!#REF!)</f>
        <v>#REF!</v>
      </c>
      <c r="F4809" s="269" t="e">
        <f>IF('Unit Types - Emission Rates'!#REF!="","",'Unit Types - Emission Rates'!#REF!)</f>
        <v>#REF!</v>
      </c>
      <c r="G4809" s="261"/>
      <c r="H4809" s="262"/>
      <c r="I4809" s="259"/>
    </row>
    <row r="4810" spans="1:9" x14ac:dyDescent="0.2">
      <c r="A4810" s="265" t="s">
        <v>433</v>
      </c>
      <c r="B4810" s="269" t="e">
        <f>IF('Unit Types - Emission Rates'!#REF!=0,"",'Unit Types - Emission Rates'!#REF!)</f>
        <v>#REF!</v>
      </c>
      <c r="C4810" s="269" t="e">
        <f>IF('Unit Types - Emission Rates'!#REF!=0,"",'Unit Types - Emission Rates'!#REF!)</f>
        <v>#REF!</v>
      </c>
      <c r="D4810" s="269" t="e">
        <f>IF('Unit Types - Emission Rates'!#REF!=0,"",'Unit Types - Emission Rates'!#REF!)</f>
        <v>#REF!</v>
      </c>
      <c r="E4810" s="269" t="e">
        <f>IF('Unit Types - Emission Rates'!#REF!="","",'Unit Types - Emission Rates'!#REF!)</f>
        <v>#REF!</v>
      </c>
      <c r="F4810" s="269" t="e">
        <f>IF('Unit Types - Emission Rates'!#REF!="","",'Unit Types - Emission Rates'!#REF!)</f>
        <v>#REF!</v>
      </c>
      <c r="G4810" s="261"/>
      <c r="H4810" s="262"/>
      <c r="I4810" s="259"/>
    </row>
    <row r="4811" spans="1:9" x14ac:dyDescent="0.2">
      <c r="A4811" s="265" t="s">
        <v>433</v>
      </c>
      <c r="B4811" s="269" t="e">
        <f>IF('Unit Types - Emission Rates'!#REF!=0,"",'Unit Types - Emission Rates'!#REF!)</f>
        <v>#REF!</v>
      </c>
      <c r="C4811" s="269" t="e">
        <f>IF('Unit Types - Emission Rates'!#REF!=0,"",'Unit Types - Emission Rates'!#REF!)</f>
        <v>#REF!</v>
      </c>
      <c r="D4811" s="269" t="e">
        <f>IF('Unit Types - Emission Rates'!#REF!=0,"",'Unit Types - Emission Rates'!#REF!)</f>
        <v>#REF!</v>
      </c>
      <c r="E4811" s="269" t="e">
        <f>IF('Unit Types - Emission Rates'!#REF!="","",'Unit Types - Emission Rates'!#REF!)</f>
        <v>#REF!</v>
      </c>
      <c r="F4811" s="269" t="e">
        <f>IF('Unit Types - Emission Rates'!#REF!="","",'Unit Types - Emission Rates'!#REF!)</f>
        <v>#REF!</v>
      </c>
      <c r="G4811" s="261"/>
      <c r="H4811" s="262"/>
      <c r="I4811" s="259"/>
    </row>
    <row r="4812" spans="1:9" x14ac:dyDescent="0.2">
      <c r="A4812" s="265" t="s">
        <v>433</v>
      </c>
      <c r="B4812" s="269" t="e">
        <f>IF('Unit Types - Emission Rates'!#REF!=0,"",'Unit Types - Emission Rates'!#REF!)</f>
        <v>#REF!</v>
      </c>
      <c r="C4812" s="269" t="e">
        <f>IF('Unit Types - Emission Rates'!#REF!=0,"",'Unit Types - Emission Rates'!#REF!)</f>
        <v>#REF!</v>
      </c>
      <c r="D4812" s="269" t="e">
        <f>IF('Unit Types - Emission Rates'!#REF!=0,"",'Unit Types - Emission Rates'!#REF!)</f>
        <v>#REF!</v>
      </c>
      <c r="E4812" s="269" t="e">
        <f>IF('Unit Types - Emission Rates'!#REF!="","",'Unit Types - Emission Rates'!#REF!)</f>
        <v>#REF!</v>
      </c>
      <c r="F4812" s="269" t="e">
        <f>IF('Unit Types - Emission Rates'!#REF!="","",'Unit Types - Emission Rates'!#REF!)</f>
        <v>#REF!</v>
      </c>
      <c r="G4812" s="261"/>
      <c r="H4812" s="262"/>
      <c r="I4812" s="259"/>
    </row>
    <row r="4813" spans="1:9" x14ac:dyDescent="0.2">
      <c r="A4813" s="265" t="s">
        <v>433</v>
      </c>
      <c r="B4813" s="269" t="e">
        <f>IF('Unit Types - Emission Rates'!#REF!=0,"",'Unit Types - Emission Rates'!#REF!)</f>
        <v>#REF!</v>
      </c>
      <c r="C4813" s="269" t="e">
        <f>IF('Unit Types - Emission Rates'!#REF!=0,"",'Unit Types - Emission Rates'!#REF!)</f>
        <v>#REF!</v>
      </c>
      <c r="D4813" s="269" t="e">
        <f>IF('Unit Types - Emission Rates'!#REF!=0,"",'Unit Types - Emission Rates'!#REF!)</f>
        <v>#REF!</v>
      </c>
      <c r="E4813" s="269" t="e">
        <f>IF('Unit Types - Emission Rates'!#REF!="","",'Unit Types - Emission Rates'!#REF!)</f>
        <v>#REF!</v>
      </c>
      <c r="F4813" s="269" t="e">
        <f>IF('Unit Types - Emission Rates'!#REF!="","",'Unit Types - Emission Rates'!#REF!)</f>
        <v>#REF!</v>
      </c>
      <c r="G4813" s="261"/>
      <c r="H4813" s="262"/>
      <c r="I4813" s="259"/>
    </row>
    <row r="4814" spans="1:9" x14ac:dyDescent="0.2">
      <c r="A4814" s="265" t="s">
        <v>433</v>
      </c>
      <c r="B4814" s="269" t="e">
        <f>IF('Unit Types - Emission Rates'!#REF!=0,"",'Unit Types - Emission Rates'!#REF!)</f>
        <v>#REF!</v>
      </c>
      <c r="C4814" s="269" t="e">
        <f>IF('Unit Types - Emission Rates'!#REF!=0,"",'Unit Types - Emission Rates'!#REF!)</f>
        <v>#REF!</v>
      </c>
      <c r="D4814" s="269" t="e">
        <f>IF('Unit Types - Emission Rates'!#REF!=0,"",'Unit Types - Emission Rates'!#REF!)</f>
        <v>#REF!</v>
      </c>
      <c r="E4814" s="269" t="e">
        <f>IF('Unit Types - Emission Rates'!#REF!="","",'Unit Types - Emission Rates'!#REF!)</f>
        <v>#REF!</v>
      </c>
      <c r="F4814" s="269" t="e">
        <f>IF('Unit Types - Emission Rates'!#REF!="","",'Unit Types - Emission Rates'!#REF!)</f>
        <v>#REF!</v>
      </c>
      <c r="G4814" s="261"/>
      <c r="H4814" s="262"/>
      <c r="I4814" s="259"/>
    </row>
    <row r="4815" spans="1:9" x14ac:dyDescent="0.2">
      <c r="A4815" s="265" t="s">
        <v>433</v>
      </c>
      <c r="B4815" s="269" t="e">
        <f>IF('Unit Types - Emission Rates'!#REF!=0,"",'Unit Types - Emission Rates'!#REF!)</f>
        <v>#REF!</v>
      </c>
      <c r="C4815" s="269" t="e">
        <f>IF('Unit Types - Emission Rates'!#REF!=0,"",'Unit Types - Emission Rates'!#REF!)</f>
        <v>#REF!</v>
      </c>
      <c r="D4815" s="269" t="e">
        <f>IF('Unit Types - Emission Rates'!#REF!=0,"",'Unit Types - Emission Rates'!#REF!)</f>
        <v>#REF!</v>
      </c>
      <c r="E4815" s="269" t="e">
        <f>IF('Unit Types - Emission Rates'!#REF!="","",'Unit Types - Emission Rates'!#REF!)</f>
        <v>#REF!</v>
      </c>
      <c r="F4815" s="269" t="e">
        <f>IF('Unit Types - Emission Rates'!#REF!="","",'Unit Types - Emission Rates'!#REF!)</f>
        <v>#REF!</v>
      </c>
      <c r="G4815" s="261"/>
      <c r="H4815" s="262"/>
      <c r="I4815" s="259"/>
    </row>
    <row r="4816" spans="1:9" x14ac:dyDescent="0.2">
      <c r="A4816" s="265" t="s">
        <v>433</v>
      </c>
      <c r="B4816" s="269" t="e">
        <f>IF('Unit Types - Emission Rates'!#REF!=0,"",'Unit Types - Emission Rates'!#REF!)</f>
        <v>#REF!</v>
      </c>
      <c r="C4816" s="269" t="e">
        <f>IF('Unit Types - Emission Rates'!#REF!=0,"",'Unit Types - Emission Rates'!#REF!)</f>
        <v>#REF!</v>
      </c>
      <c r="D4816" s="269" t="e">
        <f>IF('Unit Types - Emission Rates'!#REF!=0,"",'Unit Types - Emission Rates'!#REF!)</f>
        <v>#REF!</v>
      </c>
      <c r="E4816" s="269" t="e">
        <f>IF('Unit Types - Emission Rates'!#REF!="","",'Unit Types - Emission Rates'!#REF!)</f>
        <v>#REF!</v>
      </c>
      <c r="F4816" s="269" t="e">
        <f>IF('Unit Types - Emission Rates'!#REF!="","",'Unit Types - Emission Rates'!#REF!)</f>
        <v>#REF!</v>
      </c>
      <c r="G4816" s="261"/>
      <c r="H4816" s="262"/>
      <c r="I4816" s="259"/>
    </row>
    <row r="4817" spans="1:9" x14ac:dyDescent="0.2">
      <c r="A4817" s="265" t="s">
        <v>433</v>
      </c>
      <c r="B4817" s="269" t="e">
        <f>IF('Unit Types - Emission Rates'!#REF!=0,"",'Unit Types - Emission Rates'!#REF!)</f>
        <v>#REF!</v>
      </c>
      <c r="C4817" s="269" t="e">
        <f>IF('Unit Types - Emission Rates'!#REF!=0,"",'Unit Types - Emission Rates'!#REF!)</f>
        <v>#REF!</v>
      </c>
      <c r="D4817" s="269" t="e">
        <f>IF('Unit Types - Emission Rates'!#REF!=0,"",'Unit Types - Emission Rates'!#REF!)</f>
        <v>#REF!</v>
      </c>
      <c r="E4817" s="269" t="e">
        <f>IF('Unit Types - Emission Rates'!#REF!="","",'Unit Types - Emission Rates'!#REF!)</f>
        <v>#REF!</v>
      </c>
      <c r="F4817" s="269" t="e">
        <f>IF('Unit Types - Emission Rates'!#REF!="","",'Unit Types - Emission Rates'!#REF!)</f>
        <v>#REF!</v>
      </c>
      <c r="G4817" s="261"/>
      <c r="H4817" s="262"/>
      <c r="I4817" s="259"/>
    </row>
    <row r="4818" spans="1:9" x14ac:dyDescent="0.2">
      <c r="A4818" s="265" t="s">
        <v>433</v>
      </c>
      <c r="B4818" s="269" t="e">
        <f>IF('Unit Types - Emission Rates'!#REF!=0,"",'Unit Types - Emission Rates'!#REF!)</f>
        <v>#REF!</v>
      </c>
      <c r="C4818" s="269" t="e">
        <f>IF('Unit Types - Emission Rates'!#REF!=0,"",'Unit Types - Emission Rates'!#REF!)</f>
        <v>#REF!</v>
      </c>
      <c r="D4818" s="269" t="e">
        <f>IF('Unit Types - Emission Rates'!#REF!=0,"",'Unit Types - Emission Rates'!#REF!)</f>
        <v>#REF!</v>
      </c>
      <c r="E4818" s="269" t="e">
        <f>IF('Unit Types - Emission Rates'!#REF!="","",'Unit Types - Emission Rates'!#REF!)</f>
        <v>#REF!</v>
      </c>
      <c r="F4818" s="269" t="e">
        <f>IF('Unit Types - Emission Rates'!#REF!="","",'Unit Types - Emission Rates'!#REF!)</f>
        <v>#REF!</v>
      </c>
      <c r="G4818" s="261"/>
      <c r="H4818" s="262"/>
      <c r="I4818" s="259"/>
    </row>
    <row r="4819" spans="1:9" x14ac:dyDescent="0.2">
      <c r="A4819" s="265" t="s">
        <v>433</v>
      </c>
      <c r="B4819" s="269" t="e">
        <f>IF('Unit Types - Emission Rates'!#REF!=0,"",'Unit Types - Emission Rates'!#REF!)</f>
        <v>#REF!</v>
      </c>
      <c r="C4819" s="269" t="e">
        <f>IF('Unit Types - Emission Rates'!#REF!=0,"",'Unit Types - Emission Rates'!#REF!)</f>
        <v>#REF!</v>
      </c>
      <c r="D4819" s="269" t="e">
        <f>IF('Unit Types - Emission Rates'!#REF!=0,"",'Unit Types - Emission Rates'!#REF!)</f>
        <v>#REF!</v>
      </c>
      <c r="E4819" s="269" t="e">
        <f>IF('Unit Types - Emission Rates'!#REF!="","",'Unit Types - Emission Rates'!#REF!)</f>
        <v>#REF!</v>
      </c>
      <c r="F4819" s="269" t="e">
        <f>IF('Unit Types - Emission Rates'!#REF!="","",'Unit Types - Emission Rates'!#REF!)</f>
        <v>#REF!</v>
      </c>
      <c r="G4819" s="261"/>
      <c r="H4819" s="262"/>
      <c r="I4819" s="259"/>
    </row>
    <row r="4820" spans="1:9" x14ac:dyDescent="0.2">
      <c r="A4820" s="265" t="s">
        <v>433</v>
      </c>
      <c r="B4820" s="269" t="e">
        <f>IF('Unit Types - Emission Rates'!#REF!=0,"",'Unit Types - Emission Rates'!#REF!)</f>
        <v>#REF!</v>
      </c>
      <c r="C4820" s="269" t="e">
        <f>IF('Unit Types - Emission Rates'!#REF!=0,"",'Unit Types - Emission Rates'!#REF!)</f>
        <v>#REF!</v>
      </c>
      <c r="D4820" s="269" t="e">
        <f>IF('Unit Types - Emission Rates'!#REF!=0,"",'Unit Types - Emission Rates'!#REF!)</f>
        <v>#REF!</v>
      </c>
      <c r="E4820" s="269" t="e">
        <f>IF('Unit Types - Emission Rates'!#REF!="","",'Unit Types - Emission Rates'!#REF!)</f>
        <v>#REF!</v>
      </c>
      <c r="F4820" s="269" t="e">
        <f>IF('Unit Types - Emission Rates'!#REF!="","",'Unit Types - Emission Rates'!#REF!)</f>
        <v>#REF!</v>
      </c>
      <c r="G4820" s="261"/>
      <c r="H4820" s="262"/>
      <c r="I4820" s="259"/>
    </row>
    <row r="4821" spans="1:9" x14ac:dyDescent="0.2">
      <c r="A4821" s="265" t="s">
        <v>433</v>
      </c>
      <c r="B4821" s="269" t="e">
        <f>IF('Unit Types - Emission Rates'!#REF!=0,"",'Unit Types - Emission Rates'!#REF!)</f>
        <v>#REF!</v>
      </c>
      <c r="C4821" s="269" t="e">
        <f>IF('Unit Types - Emission Rates'!#REF!=0,"",'Unit Types - Emission Rates'!#REF!)</f>
        <v>#REF!</v>
      </c>
      <c r="D4821" s="269" t="e">
        <f>IF('Unit Types - Emission Rates'!#REF!=0,"",'Unit Types - Emission Rates'!#REF!)</f>
        <v>#REF!</v>
      </c>
      <c r="E4821" s="269" t="e">
        <f>IF('Unit Types - Emission Rates'!#REF!="","",'Unit Types - Emission Rates'!#REF!)</f>
        <v>#REF!</v>
      </c>
      <c r="F4821" s="269" t="e">
        <f>IF('Unit Types - Emission Rates'!#REF!="","",'Unit Types - Emission Rates'!#REF!)</f>
        <v>#REF!</v>
      </c>
      <c r="G4821" s="261"/>
      <c r="H4821" s="262"/>
      <c r="I4821" s="259"/>
    </row>
    <row r="4822" spans="1:9" x14ac:dyDescent="0.2">
      <c r="A4822" s="265" t="s">
        <v>433</v>
      </c>
      <c r="B4822" s="269" t="e">
        <f>IF('Unit Types - Emission Rates'!#REF!=0,"",'Unit Types - Emission Rates'!#REF!)</f>
        <v>#REF!</v>
      </c>
      <c r="C4822" s="269" t="e">
        <f>IF('Unit Types - Emission Rates'!#REF!=0,"",'Unit Types - Emission Rates'!#REF!)</f>
        <v>#REF!</v>
      </c>
      <c r="D4822" s="269" t="e">
        <f>IF('Unit Types - Emission Rates'!#REF!=0,"",'Unit Types - Emission Rates'!#REF!)</f>
        <v>#REF!</v>
      </c>
      <c r="E4822" s="269" t="e">
        <f>IF('Unit Types - Emission Rates'!#REF!="","",'Unit Types - Emission Rates'!#REF!)</f>
        <v>#REF!</v>
      </c>
      <c r="F4822" s="269" t="e">
        <f>IF('Unit Types - Emission Rates'!#REF!="","",'Unit Types - Emission Rates'!#REF!)</f>
        <v>#REF!</v>
      </c>
      <c r="G4822" s="261"/>
      <c r="H4822" s="262"/>
      <c r="I4822" s="259"/>
    </row>
    <row r="4823" spans="1:9" x14ac:dyDescent="0.2">
      <c r="A4823" s="265" t="s">
        <v>433</v>
      </c>
      <c r="B4823" s="269" t="e">
        <f>IF('Unit Types - Emission Rates'!#REF!=0,"",'Unit Types - Emission Rates'!#REF!)</f>
        <v>#REF!</v>
      </c>
      <c r="C4823" s="269" t="e">
        <f>IF('Unit Types - Emission Rates'!#REF!=0,"",'Unit Types - Emission Rates'!#REF!)</f>
        <v>#REF!</v>
      </c>
      <c r="D4823" s="269" t="e">
        <f>IF('Unit Types - Emission Rates'!#REF!=0,"",'Unit Types - Emission Rates'!#REF!)</f>
        <v>#REF!</v>
      </c>
      <c r="E4823" s="269" t="e">
        <f>IF('Unit Types - Emission Rates'!#REF!="","",'Unit Types - Emission Rates'!#REF!)</f>
        <v>#REF!</v>
      </c>
      <c r="F4823" s="269" t="e">
        <f>IF('Unit Types - Emission Rates'!#REF!="","",'Unit Types - Emission Rates'!#REF!)</f>
        <v>#REF!</v>
      </c>
      <c r="G4823" s="261"/>
      <c r="H4823" s="262"/>
      <c r="I4823" s="259"/>
    </row>
    <row r="4824" spans="1:9" x14ac:dyDescent="0.2">
      <c r="A4824" s="265" t="s">
        <v>433</v>
      </c>
      <c r="B4824" s="269" t="e">
        <f>IF('Unit Types - Emission Rates'!#REF!=0,"",'Unit Types - Emission Rates'!#REF!)</f>
        <v>#REF!</v>
      </c>
      <c r="C4824" s="269" t="e">
        <f>IF('Unit Types - Emission Rates'!#REF!=0,"",'Unit Types - Emission Rates'!#REF!)</f>
        <v>#REF!</v>
      </c>
      <c r="D4824" s="269" t="e">
        <f>IF('Unit Types - Emission Rates'!#REF!=0,"",'Unit Types - Emission Rates'!#REF!)</f>
        <v>#REF!</v>
      </c>
      <c r="E4824" s="269" t="e">
        <f>IF('Unit Types - Emission Rates'!#REF!="","",'Unit Types - Emission Rates'!#REF!)</f>
        <v>#REF!</v>
      </c>
      <c r="F4824" s="269" t="e">
        <f>IF('Unit Types - Emission Rates'!#REF!="","",'Unit Types - Emission Rates'!#REF!)</f>
        <v>#REF!</v>
      </c>
      <c r="G4824" s="261"/>
      <c r="H4824" s="262"/>
      <c r="I4824" s="259"/>
    </row>
    <row r="4825" spans="1:9" x14ac:dyDescent="0.2">
      <c r="A4825" s="265" t="s">
        <v>433</v>
      </c>
      <c r="B4825" s="269" t="e">
        <f>IF('Unit Types - Emission Rates'!#REF!=0,"",'Unit Types - Emission Rates'!#REF!)</f>
        <v>#REF!</v>
      </c>
      <c r="C4825" s="269" t="e">
        <f>IF('Unit Types - Emission Rates'!#REF!=0,"",'Unit Types - Emission Rates'!#REF!)</f>
        <v>#REF!</v>
      </c>
      <c r="D4825" s="269" t="e">
        <f>IF('Unit Types - Emission Rates'!#REF!=0,"",'Unit Types - Emission Rates'!#REF!)</f>
        <v>#REF!</v>
      </c>
      <c r="E4825" s="269" t="e">
        <f>IF('Unit Types - Emission Rates'!#REF!="","",'Unit Types - Emission Rates'!#REF!)</f>
        <v>#REF!</v>
      </c>
      <c r="F4825" s="269" t="e">
        <f>IF('Unit Types - Emission Rates'!#REF!="","",'Unit Types - Emission Rates'!#REF!)</f>
        <v>#REF!</v>
      </c>
      <c r="G4825" s="261"/>
      <c r="H4825" s="262"/>
      <c r="I4825" s="259"/>
    </row>
    <row r="4826" spans="1:9" x14ac:dyDescent="0.2">
      <c r="A4826" s="265" t="s">
        <v>433</v>
      </c>
      <c r="B4826" s="269" t="e">
        <f>IF('Unit Types - Emission Rates'!#REF!=0,"",'Unit Types - Emission Rates'!#REF!)</f>
        <v>#REF!</v>
      </c>
      <c r="C4826" s="269" t="e">
        <f>IF('Unit Types - Emission Rates'!#REF!=0,"",'Unit Types - Emission Rates'!#REF!)</f>
        <v>#REF!</v>
      </c>
      <c r="D4826" s="269" t="e">
        <f>IF('Unit Types - Emission Rates'!#REF!=0,"",'Unit Types - Emission Rates'!#REF!)</f>
        <v>#REF!</v>
      </c>
      <c r="E4826" s="269" t="e">
        <f>IF('Unit Types - Emission Rates'!#REF!="","",'Unit Types - Emission Rates'!#REF!)</f>
        <v>#REF!</v>
      </c>
      <c r="F4826" s="269" t="e">
        <f>IF('Unit Types - Emission Rates'!#REF!="","",'Unit Types - Emission Rates'!#REF!)</f>
        <v>#REF!</v>
      </c>
      <c r="G4826" s="261"/>
      <c r="H4826" s="262"/>
      <c r="I4826" s="259"/>
    </row>
    <row r="4827" spans="1:9" x14ac:dyDescent="0.2">
      <c r="A4827" s="265" t="s">
        <v>433</v>
      </c>
      <c r="B4827" s="269" t="e">
        <f>IF('Unit Types - Emission Rates'!#REF!=0,"",'Unit Types - Emission Rates'!#REF!)</f>
        <v>#REF!</v>
      </c>
      <c r="C4827" s="269" t="e">
        <f>IF('Unit Types - Emission Rates'!#REF!=0,"",'Unit Types - Emission Rates'!#REF!)</f>
        <v>#REF!</v>
      </c>
      <c r="D4827" s="269" t="e">
        <f>IF('Unit Types - Emission Rates'!#REF!=0,"",'Unit Types - Emission Rates'!#REF!)</f>
        <v>#REF!</v>
      </c>
      <c r="E4827" s="269" t="e">
        <f>IF('Unit Types - Emission Rates'!#REF!="","",'Unit Types - Emission Rates'!#REF!)</f>
        <v>#REF!</v>
      </c>
      <c r="F4827" s="269" t="e">
        <f>IF('Unit Types - Emission Rates'!#REF!="","",'Unit Types - Emission Rates'!#REF!)</f>
        <v>#REF!</v>
      </c>
      <c r="G4827" s="261"/>
      <c r="H4827" s="262"/>
      <c r="I4827" s="259"/>
    </row>
    <row r="4828" spans="1:9" x14ac:dyDescent="0.2">
      <c r="A4828" s="265" t="s">
        <v>433</v>
      </c>
      <c r="B4828" s="269" t="e">
        <f>IF('Unit Types - Emission Rates'!#REF!=0,"",'Unit Types - Emission Rates'!#REF!)</f>
        <v>#REF!</v>
      </c>
      <c r="C4828" s="269" t="e">
        <f>IF('Unit Types - Emission Rates'!#REF!=0,"",'Unit Types - Emission Rates'!#REF!)</f>
        <v>#REF!</v>
      </c>
      <c r="D4828" s="269" t="e">
        <f>IF('Unit Types - Emission Rates'!#REF!=0,"",'Unit Types - Emission Rates'!#REF!)</f>
        <v>#REF!</v>
      </c>
      <c r="E4828" s="269" t="e">
        <f>IF('Unit Types - Emission Rates'!#REF!="","",'Unit Types - Emission Rates'!#REF!)</f>
        <v>#REF!</v>
      </c>
      <c r="F4828" s="269" t="e">
        <f>IF('Unit Types - Emission Rates'!#REF!="","",'Unit Types - Emission Rates'!#REF!)</f>
        <v>#REF!</v>
      </c>
      <c r="G4828" s="261"/>
      <c r="H4828" s="262"/>
      <c r="I4828" s="259"/>
    </row>
    <row r="4829" spans="1:9" x14ac:dyDescent="0.2">
      <c r="A4829" s="265" t="s">
        <v>433</v>
      </c>
      <c r="B4829" s="269" t="e">
        <f>IF('Unit Types - Emission Rates'!#REF!=0,"",'Unit Types - Emission Rates'!#REF!)</f>
        <v>#REF!</v>
      </c>
      <c r="C4829" s="269" t="e">
        <f>IF('Unit Types - Emission Rates'!#REF!=0,"",'Unit Types - Emission Rates'!#REF!)</f>
        <v>#REF!</v>
      </c>
      <c r="D4829" s="269" t="e">
        <f>IF('Unit Types - Emission Rates'!#REF!=0,"",'Unit Types - Emission Rates'!#REF!)</f>
        <v>#REF!</v>
      </c>
      <c r="E4829" s="269" t="e">
        <f>IF('Unit Types - Emission Rates'!#REF!="","",'Unit Types - Emission Rates'!#REF!)</f>
        <v>#REF!</v>
      </c>
      <c r="F4829" s="269" t="e">
        <f>IF('Unit Types - Emission Rates'!#REF!="","",'Unit Types - Emission Rates'!#REF!)</f>
        <v>#REF!</v>
      </c>
      <c r="G4829" s="261"/>
      <c r="H4829" s="262"/>
      <c r="I4829" s="259"/>
    </row>
    <row r="4830" spans="1:9" x14ac:dyDescent="0.2">
      <c r="A4830" s="265" t="s">
        <v>433</v>
      </c>
      <c r="B4830" s="269" t="e">
        <f>IF('Unit Types - Emission Rates'!#REF!=0,"",'Unit Types - Emission Rates'!#REF!)</f>
        <v>#REF!</v>
      </c>
      <c r="C4830" s="269" t="e">
        <f>IF('Unit Types - Emission Rates'!#REF!=0,"",'Unit Types - Emission Rates'!#REF!)</f>
        <v>#REF!</v>
      </c>
      <c r="D4830" s="269" t="e">
        <f>IF('Unit Types - Emission Rates'!#REF!=0,"",'Unit Types - Emission Rates'!#REF!)</f>
        <v>#REF!</v>
      </c>
      <c r="E4830" s="269" t="e">
        <f>IF('Unit Types - Emission Rates'!#REF!="","",'Unit Types - Emission Rates'!#REF!)</f>
        <v>#REF!</v>
      </c>
      <c r="F4830" s="269" t="e">
        <f>IF('Unit Types - Emission Rates'!#REF!="","",'Unit Types - Emission Rates'!#REF!)</f>
        <v>#REF!</v>
      </c>
      <c r="G4830" s="261"/>
      <c r="H4830" s="262"/>
      <c r="I4830" s="259"/>
    </row>
    <row r="4831" spans="1:9" x14ac:dyDescent="0.2">
      <c r="A4831" s="265" t="s">
        <v>433</v>
      </c>
      <c r="B4831" s="269" t="e">
        <f>IF('Unit Types - Emission Rates'!#REF!=0,"",'Unit Types - Emission Rates'!#REF!)</f>
        <v>#REF!</v>
      </c>
      <c r="C4831" s="269" t="e">
        <f>IF('Unit Types - Emission Rates'!#REF!=0,"",'Unit Types - Emission Rates'!#REF!)</f>
        <v>#REF!</v>
      </c>
      <c r="D4831" s="269" t="e">
        <f>IF('Unit Types - Emission Rates'!#REF!=0,"",'Unit Types - Emission Rates'!#REF!)</f>
        <v>#REF!</v>
      </c>
      <c r="E4831" s="269" t="e">
        <f>IF('Unit Types - Emission Rates'!#REF!="","",'Unit Types - Emission Rates'!#REF!)</f>
        <v>#REF!</v>
      </c>
      <c r="F4831" s="269" t="e">
        <f>IF('Unit Types - Emission Rates'!#REF!="","",'Unit Types - Emission Rates'!#REF!)</f>
        <v>#REF!</v>
      </c>
      <c r="G4831" s="261"/>
      <c r="H4831" s="262"/>
      <c r="I4831" s="259"/>
    </row>
    <row r="4832" spans="1:9" x14ac:dyDescent="0.2">
      <c r="A4832" s="265" t="s">
        <v>433</v>
      </c>
      <c r="B4832" s="269" t="e">
        <f>IF('Unit Types - Emission Rates'!#REF!=0,"",'Unit Types - Emission Rates'!#REF!)</f>
        <v>#REF!</v>
      </c>
      <c r="C4832" s="269" t="e">
        <f>IF('Unit Types - Emission Rates'!#REF!=0,"",'Unit Types - Emission Rates'!#REF!)</f>
        <v>#REF!</v>
      </c>
      <c r="D4832" s="269" t="e">
        <f>IF('Unit Types - Emission Rates'!#REF!=0,"",'Unit Types - Emission Rates'!#REF!)</f>
        <v>#REF!</v>
      </c>
      <c r="E4832" s="269" t="e">
        <f>IF('Unit Types - Emission Rates'!#REF!="","",'Unit Types - Emission Rates'!#REF!)</f>
        <v>#REF!</v>
      </c>
      <c r="F4832" s="269" t="e">
        <f>IF('Unit Types - Emission Rates'!#REF!="","",'Unit Types - Emission Rates'!#REF!)</f>
        <v>#REF!</v>
      </c>
      <c r="G4832" s="261"/>
      <c r="H4832" s="262"/>
      <c r="I4832" s="259"/>
    </row>
    <row r="4833" spans="1:9" x14ac:dyDescent="0.2">
      <c r="A4833" s="265" t="s">
        <v>433</v>
      </c>
      <c r="B4833" s="269" t="e">
        <f>IF('Unit Types - Emission Rates'!#REF!=0,"",'Unit Types - Emission Rates'!#REF!)</f>
        <v>#REF!</v>
      </c>
      <c r="C4833" s="269" t="e">
        <f>IF('Unit Types - Emission Rates'!#REF!=0,"",'Unit Types - Emission Rates'!#REF!)</f>
        <v>#REF!</v>
      </c>
      <c r="D4833" s="269" t="e">
        <f>IF('Unit Types - Emission Rates'!#REF!=0,"",'Unit Types - Emission Rates'!#REF!)</f>
        <v>#REF!</v>
      </c>
      <c r="E4833" s="269" t="e">
        <f>IF('Unit Types - Emission Rates'!#REF!="","",'Unit Types - Emission Rates'!#REF!)</f>
        <v>#REF!</v>
      </c>
      <c r="F4833" s="269" t="e">
        <f>IF('Unit Types - Emission Rates'!#REF!="","",'Unit Types - Emission Rates'!#REF!)</f>
        <v>#REF!</v>
      </c>
      <c r="G4833" s="261"/>
      <c r="H4833" s="262"/>
      <c r="I4833" s="259"/>
    </row>
    <row r="4834" spans="1:9" x14ac:dyDescent="0.2">
      <c r="A4834" s="265" t="s">
        <v>433</v>
      </c>
      <c r="B4834" s="269" t="e">
        <f>IF('Unit Types - Emission Rates'!#REF!=0,"",'Unit Types - Emission Rates'!#REF!)</f>
        <v>#REF!</v>
      </c>
      <c r="C4834" s="269" t="e">
        <f>IF('Unit Types - Emission Rates'!#REF!=0,"",'Unit Types - Emission Rates'!#REF!)</f>
        <v>#REF!</v>
      </c>
      <c r="D4834" s="269" t="e">
        <f>IF('Unit Types - Emission Rates'!#REF!=0,"",'Unit Types - Emission Rates'!#REF!)</f>
        <v>#REF!</v>
      </c>
      <c r="E4834" s="269" t="e">
        <f>IF('Unit Types - Emission Rates'!#REF!="","",'Unit Types - Emission Rates'!#REF!)</f>
        <v>#REF!</v>
      </c>
      <c r="F4834" s="269" t="e">
        <f>IF('Unit Types - Emission Rates'!#REF!="","",'Unit Types - Emission Rates'!#REF!)</f>
        <v>#REF!</v>
      </c>
      <c r="G4834" s="261"/>
      <c r="H4834" s="262"/>
      <c r="I4834" s="259"/>
    </row>
    <row r="4835" spans="1:9" x14ac:dyDescent="0.2">
      <c r="A4835" s="265" t="s">
        <v>433</v>
      </c>
      <c r="B4835" s="269" t="e">
        <f>IF('Unit Types - Emission Rates'!#REF!=0,"",'Unit Types - Emission Rates'!#REF!)</f>
        <v>#REF!</v>
      </c>
      <c r="C4835" s="269" t="e">
        <f>IF('Unit Types - Emission Rates'!#REF!=0,"",'Unit Types - Emission Rates'!#REF!)</f>
        <v>#REF!</v>
      </c>
      <c r="D4835" s="269" t="e">
        <f>IF('Unit Types - Emission Rates'!#REF!=0,"",'Unit Types - Emission Rates'!#REF!)</f>
        <v>#REF!</v>
      </c>
      <c r="E4835" s="269" t="e">
        <f>IF('Unit Types - Emission Rates'!#REF!="","",'Unit Types - Emission Rates'!#REF!)</f>
        <v>#REF!</v>
      </c>
      <c r="F4835" s="269" t="e">
        <f>IF('Unit Types - Emission Rates'!#REF!="","",'Unit Types - Emission Rates'!#REF!)</f>
        <v>#REF!</v>
      </c>
      <c r="G4835" s="261"/>
      <c r="H4835" s="262"/>
      <c r="I4835" s="259"/>
    </row>
    <row r="4836" spans="1:9" x14ac:dyDescent="0.2">
      <c r="A4836" s="265" t="s">
        <v>433</v>
      </c>
      <c r="B4836" s="269" t="e">
        <f>IF('Unit Types - Emission Rates'!#REF!=0,"",'Unit Types - Emission Rates'!#REF!)</f>
        <v>#REF!</v>
      </c>
      <c r="C4836" s="269" t="e">
        <f>IF('Unit Types - Emission Rates'!#REF!=0,"",'Unit Types - Emission Rates'!#REF!)</f>
        <v>#REF!</v>
      </c>
      <c r="D4836" s="269" t="e">
        <f>IF('Unit Types - Emission Rates'!#REF!=0,"",'Unit Types - Emission Rates'!#REF!)</f>
        <v>#REF!</v>
      </c>
      <c r="E4836" s="269" t="e">
        <f>IF('Unit Types - Emission Rates'!#REF!="","",'Unit Types - Emission Rates'!#REF!)</f>
        <v>#REF!</v>
      </c>
      <c r="F4836" s="269" t="e">
        <f>IF('Unit Types - Emission Rates'!#REF!="","",'Unit Types - Emission Rates'!#REF!)</f>
        <v>#REF!</v>
      </c>
      <c r="G4836" s="261"/>
      <c r="H4836" s="262"/>
      <c r="I4836" s="259"/>
    </row>
    <row r="4837" spans="1:9" x14ac:dyDescent="0.2">
      <c r="A4837" s="265" t="s">
        <v>433</v>
      </c>
      <c r="B4837" s="269" t="e">
        <f>IF('Unit Types - Emission Rates'!#REF!=0,"",'Unit Types - Emission Rates'!#REF!)</f>
        <v>#REF!</v>
      </c>
      <c r="C4837" s="269" t="e">
        <f>IF('Unit Types - Emission Rates'!#REF!=0,"",'Unit Types - Emission Rates'!#REF!)</f>
        <v>#REF!</v>
      </c>
      <c r="D4837" s="269" t="e">
        <f>IF('Unit Types - Emission Rates'!#REF!=0,"",'Unit Types - Emission Rates'!#REF!)</f>
        <v>#REF!</v>
      </c>
      <c r="E4837" s="269" t="e">
        <f>IF('Unit Types - Emission Rates'!#REF!="","",'Unit Types - Emission Rates'!#REF!)</f>
        <v>#REF!</v>
      </c>
      <c r="F4837" s="269" t="e">
        <f>IF('Unit Types - Emission Rates'!#REF!="","",'Unit Types - Emission Rates'!#REF!)</f>
        <v>#REF!</v>
      </c>
      <c r="G4837" s="261"/>
      <c r="H4837" s="262"/>
      <c r="I4837" s="259"/>
    </row>
    <row r="4838" spans="1:9" x14ac:dyDescent="0.2">
      <c r="A4838" s="265" t="s">
        <v>433</v>
      </c>
      <c r="B4838" s="269" t="e">
        <f>IF('Unit Types - Emission Rates'!#REF!=0,"",'Unit Types - Emission Rates'!#REF!)</f>
        <v>#REF!</v>
      </c>
      <c r="C4838" s="269" t="e">
        <f>IF('Unit Types - Emission Rates'!#REF!=0,"",'Unit Types - Emission Rates'!#REF!)</f>
        <v>#REF!</v>
      </c>
      <c r="D4838" s="269" t="e">
        <f>IF('Unit Types - Emission Rates'!#REF!=0,"",'Unit Types - Emission Rates'!#REF!)</f>
        <v>#REF!</v>
      </c>
      <c r="E4838" s="269" t="e">
        <f>IF('Unit Types - Emission Rates'!#REF!="","",'Unit Types - Emission Rates'!#REF!)</f>
        <v>#REF!</v>
      </c>
      <c r="F4838" s="269" t="e">
        <f>IF('Unit Types - Emission Rates'!#REF!="","",'Unit Types - Emission Rates'!#REF!)</f>
        <v>#REF!</v>
      </c>
      <c r="G4838" s="261"/>
      <c r="H4838" s="262"/>
      <c r="I4838" s="259"/>
    </row>
    <row r="4839" spans="1:9" x14ac:dyDescent="0.2">
      <c r="A4839" s="265" t="s">
        <v>433</v>
      </c>
      <c r="B4839" s="269" t="e">
        <f>IF('Unit Types - Emission Rates'!#REF!=0,"",'Unit Types - Emission Rates'!#REF!)</f>
        <v>#REF!</v>
      </c>
      <c r="C4839" s="269" t="e">
        <f>IF('Unit Types - Emission Rates'!#REF!=0,"",'Unit Types - Emission Rates'!#REF!)</f>
        <v>#REF!</v>
      </c>
      <c r="D4839" s="269" t="e">
        <f>IF('Unit Types - Emission Rates'!#REF!=0,"",'Unit Types - Emission Rates'!#REF!)</f>
        <v>#REF!</v>
      </c>
      <c r="E4839" s="269" t="e">
        <f>IF('Unit Types - Emission Rates'!#REF!="","",'Unit Types - Emission Rates'!#REF!)</f>
        <v>#REF!</v>
      </c>
      <c r="F4839" s="269" t="e">
        <f>IF('Unit Types - Emission Rates'!#REF!="","",'Unit Types - Emission Rates'!#REF!)</f>
        <v>#REF!</v>
      </c>
      <c r="G4839" s="261"/>
      <c r="H4839" s="262"/>
      <c r="I4839" s="259"/>
    </row>
    <row r="4840" spans="1:9" x14ac:dyDescent="0.2">
      <c r="A4840" s="265" t="s">
        <v>433</v>
      </c>
      <c r="B4840" s="269" t="e">
        <f>IF('Unit Types - Emission Rates'!#REF!=0,"",'Unit Types - Emission Rates'!#REF!)</f>
        <v>#REF!</v>
      </c>
      <c r="C4840" s="269" t="e">
        <f>IF('Unit Types - Emission Rates'!#REF!=0,"",'Unit Types - Emission Rates'!#REF!)</f>
        <v>#REF!</v>
      </c>
      <c r="D4840" s="269" t="e">
        <f>IF('Unit Types - Emission Rates'!#REF!=0,"",'Unit Types - Emission Rates'!#REF!)</f>
        <v>#REF!</v>
      </c>
      <c r="E4840" s="269" t="e">
        <f>IF('Unit Types - Emission Rates'!#REF!="","",'Unit Types - Emission Rates'!#REF!)</f>
        <v>#REF!</v>
      </c>
      <c r="F4840" s="269" t="e">
        <f>IF('Unit Types - Emission Rates'!#REF!="","",'Unit Types - Emission Rates'!#REF!)</f>
        <v>#REF!</v>
      </c>
      <c r="G4840" s="261"/>
      <c r="H4840" s="262"/>
      <c r="I4840" s="259"/>
    </row>
    <row r="4841" spans="1:9" x14ac:dyDescent="0.2">
      <c r="A4841" s="265" t="s">
        <v>433</v>
      </c>
      <c r="B4841" s="269" t="e">
        <f>IF('Unit Types - Emission Rates'!#REF!=0,"",'Unit Types - Emission Rates'!#REF!)</f>
        <v>#REF!</v>
      </c>
      <c r="C4841" s="269" t="e">
        <f>IF('Unit Types - Emission Rates'!#REF!=0,"",'Unit Types - Emission Rates'!#REF!)</f>
        <v>#REF!</v>
      </c>
      <c r="D4841" s="269" t="e">
        <f>IF('Unit Types - Emission Rates'!#REF!=0,"",'Unit Types - Emission Rates'!#REF!)</f>
        <v>#REF!</v>
      </c>
      <c r="E4841" s="269" t="e">
        <f>IF('Unit Types - Emission Rates'!#REF!="","",'Unit Types - Emission Rates'!#REF!)</f>
        <v>#REF!</v>
      </c>
      <c r="F4841" s="269" t="e">
        <f>IF('Unit Types - Emission Rates'!#REF!="","",'Unit Types - Emission Rates'!#REF!)</f>
        <v>#REF!</v>
      </c>
      <c r="G4841" s="261"/>
      <c r="H4841" s="262"/>
      <c r="I4841" s="259"/>
    </row>
    <row r="4842" spans="1:9" x14ac:dyDescent="0.2">
      <c r="A4842" s="265" t="s">
        <v>433</v>
      </c>
      <c r="B4842" s="269" t="e">
        <f>IF('Unit Types - Emission Rates'!#REF!=0,"",'Unit Types - Emission Rates'!#REF!)</f>
        <v>#REF!</v>
      </c>
      <c r="C4842" s="269" t="e">
        <f>IF('Unit Types - Emission Rates'!#REF!=0,"",'Unit Types - Emission Rates'!#REF!)</f>
        <v>#REF!</v>
      </c>
      <c r="D4842" s="269" t="e">
        <f>IF('Unit Types - Emission Rates'!#REF!=0,"",'Unit Types - Emission Rates'!#REF!)</f>
        <v>#REF!</v>
      </c>
      <c r="E4842" s="269" t="e">
        <f>IF('Unit Types - Emission Rates'!#REF!="","",'Unit Types - Emission Rates'!#REF!)</f>
        <v>#REF!</v>
      </c>
      <c r="F4842" s="269" t="e">
        <f>IF('Unit Types - Emission Rates'!#REF!="","",'Unit Types - Emission Rates'!#REF!)</f>
        <v>#REF!</v>
      </c>
      <c r="G4842" s="261"/>
      <c r="H4842" s="262"/>
      <c r="I4842" s="259"/>
    </row>
    <row r="4843" spans="1:9" x14ac:dyDescent="0.2">
      <c r="A4843" s="265" t="s">
        <v>433</v>
      </c>
      <c r="B4843" s="269" t="e">
        <f>IF('Unit Types - Emission Rates'!#REF!=0,"",'Unit Types - Emission Rates'!#REF!)</f>
        <v>#REF!</v>
      </c>
      <c r="C4843" s="269" t="e">
        <f>IF('Unit Types - Emission Rates'!#REF!=0,"",'Unit Types - Emission Rates'!#REF!)</f>
        <v>#REF!</v>
      </c>
      <c r="D4843" s="269" t="e">
        <f>IF('Unit Types - Emission Rates'!#REF!=0,"",'Unit Types - Emission Rates'!#REF!)</f>
        <v>#REF!</v>
      </c>
      <c r="E4843" s="269" t="e">
        <f>IF('Unit Types - Emission Rates'!#REF!="","",'Unit Types - Emission Rates'!#REF!)</f>
        <v>#REF!</v>
      </c>
      <c r="F4843" s="269" t="e">
        <f>IF('Unit Types - Emission Rates'!#REF!="","",'Unit Types - Emission Rates'!#REF!)</f>
        <v>#REF!</v>
      </c>
      <c r="G4843" s="261"/>
      <c r="H4843" s="262"/>
      <c r="I4843" s="259"/>
    </row>
    <row r="4844" spans="1:9" x14ac:dyDescent="0.2">
      <c r="A4844" s="265" t="s">
        <v>433</v>
      </c>
      <c r="B4844" s="269" t="e">
        <f>IF('Unit Types - Emission Rates'!#REF!=0,"",'Unit Types - Emission Rates'!#REF!)</f>
        <v>#REF!</v>
      </c>
      <c r="C4844" s="269" t="e">
        <f>IF('Unit Types - Emission Rates'!#REF!=0,"",'Unit Types - Emission Rates'!#REF!)</f>
        <v>#REF!</v>
      </c>
      <c r="D4844" s="269" t="e">
        <f>IF('Unit Types - Emission Rates'!#REF!=0,"",'Unit Types - Emission Rates'!#REF!)</f>
        <v>#REF!</v>
      </c>
      <c r="E4844" s="269" t="e">
        <f>IF('Unit Types - Emission Rates'!#REF!="","",'Unit Types - Emission Rates'!#REF!)</f>
        <v>#REF!</v>
      </c>
      <c r="F4844" s="269" t="e">
        <f>IF('Unit Types - Emission Rates'!#REF!="","",'Unit Types - Emission Rates'!#REF!)</f>
        <v>#REF!</v>
      </c>
      <c r="G4844" s="261"/>
      <c r="H4844" s="262"/>
      <c r="I4844" s="259"/>
    </row>
    <row r="4845" spans="1:9" x14ac:dyDescent="0.2">
      <c r="A4845" s="265" t="s">
        <v>433</v>
      </c>
      <c r="B4845" s="269" t="e">
        <f>IF('Unit Types - Emission Rates'!#REF!=0,"",'Unit Types - Emission Rates'!#REF!)</f>
        <v>#REF!</v>
      </c>
      <c r="C4845" s="269" t="e">
        <f>IF('Unit Types - Emission Rates'!#REF!=0,"",'Unit Types - Emission Rates'!#REF!)</f>
        <v>#REF!</v>
      </c>
      <c r="D4845" s="269" t="e">
        <f>IF('Unit Types - Emission Rates'!#REF!=0,"",'Unit Types - Emission Rates'!#REF!)</f>
        <v>#REF!</v>
      </c>
      <c r="E4845" s="269" t="e">
        <f>IF('Unit Types - Emission Rates'!#REF!="","",'Unit Types - Emission Rates'!#REF!)</f>
        <v>#REF!</v>
      </c>
      <c r="F4845" s="269" t="e">
        <f>IF('Unit Types - Emission Rates'!#REF!="","",'Unit Types - Emission Rates'!#REF!)</f>
        <v>#REF!</v>
      </c>
      <c r="G4845" s="261"/>
      <c r="H4845" s="262"/>
      <c r="I4845" s="259"/>
    </row>
    <row r="4846" spans="1:9" x14ac:dyDescent="0.2">
      <c r="A4846" s="265" t="s">
        <v>433</v>
      </c>
      <c r="B4846" s="269" t="e">
        <f>IF('Unit Types - Emission Rates'!#REF!=0,"",'Unit Types - Emission Rates'!#REF!)</f>
        <v>#REF!</v>
      </c>
      <c r="C4846" s="269" t="e">
        <f>IF('Unit Types - Emission Rates'!#REF!=0,"",'Unit Types - Emission Rates'!#REF!)</f>
        <v>#REF!</v>
      </c>
      <c r="D4846" s="269" t="e">
        <f>IF('Unit Types - Emission Rates'!#REF!=0,"",'Unit Types - Emission Rates'!#REF!)</f>
        <v>#REF!</v>
      </c>
      <c r="E4846" s="269" t="e">
        <f>IF('Unit Types - Emission Rates'!#REF!="","",'Unit Types - Emission Rates'!#REF!)</f>
        <v>#REF!</v>
      </c>
      <c r="F4846" s="269" t="e">
        <f>IF('Unit Types - Emission Rates'!#REF!="","",'Unit Types - Emission Rates'!#REF!)</f>
        <v>#REF!</v>
      </c>
      <c r="G4846" s="261"/>
      <c r="H4846" s="262"/>
      <c r="I4846" s="259"/>
    </row>
    <row r="4847" spans="1:9" x14ac:dyDescent="0.2">
      <c r="A4847" s="265" t="s">
        <v>433</v>
      </c>
      <c r="B4847" s="269" t="e">
        <f>IF('Unit Types - Emission Rates'!#REF!=0,"",'Unit Types - Emission Rates'!#REF!)</f>
        <v>#REF!</v>
      </c>
      <c r="C4847" s="269" t="e">
        <f>IF('Unit Types - Emission Rates'!#REF!=0,"",'Unit Types - Emission Rates'!#REF!)</f>
        <v>#REF!</v>
      </c>
      <c r="D4847" s="269" t="e">
        <f>IF('Unit Types - Emission Rates'!#REF!=0,"",'Unit Types - Emission Rates'!#REF!)</f>
        <v>#REF!</v>
      </c>
      <c r="E4847" s="269" t="e">
        <f>IF('Unit Types - Emission Rates'!#REF!="","",'Unit Types - Emission Rates'!#REF!)</f>
        <v>#REF!</v>
      </c>
      <c r="F4847" s="269" t="e">
        <f>IF('Unit Types - Emission Rates'!#REF!="","",'Unit Types - Emission Rates'!#REF!)</f>
        <v>#REF!</v>
      </c>
      <c r="G4847" s="261"/>
      <c r="H4847" s="262"/>
      <c r="I4847" s="259"/>
    </row>
    <row r="4848" spans="1:9" x14ac:dyDescent="0.2">
      <c r="A4848" s="265" t="s">
        <v>433</v>
      </c>
      <c r="B4848" s="269" t="e">
        <f>IF('Unit Types - Emission Rates'!#REF!=0,"",'Unit Types - Emission Rates'!#REF!)</f>
        <v>#REF!</v>
      </c>
      <c r="C4848" s="269" t="e">
        <f>IF('Unit Types - Emission Rates'!#REF!=0,"",'Unit Types - Emission Rates'!#REF!)</f>
        <v>#REF!</v>
      </c>
      <c r="D4848" s="269" t="e">
        <f>IF('Unit Types - Emission Rates'!#REF!=0,"",'Unit Types - Emission Rates'!#REF!)</f>
        <v>#REF!</v>
      </c>
      <c r="E4848" s="269" t="e">
        <f>IF('Unit Types - Emission Rates'!#REF!="","",'Unit Types - Emission Rates'!#REF!)</f>
        <v>#REF!</v>
      </c>
      <c r="F4848" s="269" t="e">
        <f>IF('Unit Types - Emission Rates'!#REF!="","",'Unit Types - Emission Rates'!#REF!)</f>
        <v>#REF!</v>
      </c>
      <c r="G4848" s="261"/>
      <c r="H4848" s="262"/>
      <c r="I4848" s="259"/>
    </row>
    <row r="4849" spans="1:9" x14ac:dyDescent="0.2">
      <c r="A4849" s="265" t="s">
        <v>433</v>
      </c>
      <c r="B4849" s="269" t="e">
        <f>IF('Unit Types - Emission Rates'!#REF!=0,"",'Unit Types - Emission Rates'!#REF!)</f>
        <v>#REF!</v>
      </c>
      <c r="C4849" s="269" t="e">
        <f>IF('Unit Types - Emission Rates'!#REF!=0,"",'Unit Types - Emission Rates'!#REF!)</f>
        <v>#REF!</v>
      </c>
      <c r="D4849" s="269" t="e">
        <f>IF('Unit Types - Emission Rates'!#REF!=0,"",'Unit Types - Emission Rates'!#REF!)</f>
        <v>#REF!</v>
      </c>
      <c r="E4849" s="269" t="e">
        <f>IF('Unit Types - Emission Rates'!#REF!="","",'Unit Types - Emission Rates'!#REF!)</f>
        <v>#REF!</v>
      </c>
      <c r="F4849" s="269" t="e">
        <f>IF('Unit Types - Emission Rates'!#REF!="","",'Unit Types - Emission Rates'!#REF!)</f>
        <v>#REF!</v>
      </c>
      <c r="G4849" s="261"/>
      <c r="H4849" s="262"/>
      <c r="I4849" s="259"/>
    </row>
    <row r="4850" spans="1:9" x14ac:dyDescent="0.2">
      <c r="A4850" s="265" t="s">
        <v>433</v>
      </c>
      <c r="B4850" s="269" t="e">
        <f>IF('Unit Types - Emission Rates'!#REF!=0,"",'Unit Types - Emission Rates'!#REF!)</f>
        <v>#REF!</v>
      </c>
      <c r="C4850" s="269" t="e">
        <f>IF('Unit Types - Emission Rates'!#REF!=0,"",'Unit Types - Emission Rates'!#REF!)</f>
        <v>#REF!</v>
      </c>
      <c r="D4850" s="269" t="e">
        <f>IF('Unit Types - Emission Rates'!#REF!=0,"",'Unit Types - Emission Rates'!#REF!)</f>
        <v>#REF!</v>
      </c>
      <c r="E4850" s="269" t="e">
        <f>IF('Unit Types - Emission Rates'!#REF!="","",'Unit Types - Emission Rates'!#REF!)</f>
        <v>#REF!</v>
      </c>
      <c r="F4850" s="269" t="e">
        <f>IF('Unit Types - Emission Rates'!#REF!="","",'Unit Types - Emission Rates'!#REF!)</f>
        <v>#REF!</v>
      </c>
      <c r="G4850" s="261"/>
      <c r="H4850" s="262"/>
      <c r="I4850" s="259"/>
    </row>
    <row r="4851" spans="1:9" x14ac:dyDescent="0.2">
      <c r="A4851" s="265" t="s">
        <v>433</v>
      </c>
      <c r="B4851" s="269" t="e">
        <f>IF('Unit Types - Emission Rates'!#REF!=0,"",'Unit Types - Emission Rates'!#REF!)</f>
        <v>#REF!</v>
      </c>
      <c r="C4851" s="269" t="e">
        <f>IF('Unit Types - Emission Rates'!#REF!=0,"",'Unit Types - Emission Rates'!#REF!)</f>
        <v>#REF!</v>
      </c>
      <c r="D4851" s="269" t="e">
        <f>IF('Unit Types - Emission Rates'!#REF!=0,"",'Unit Types - Emission Rates'!#REF!)</f>
        <v>#REF!</v>
      </c>
      <c r="E4851" s="269" t="e">
        <f>IF('Unit Types - Emission Rates'!#REF!="","",'Unit Types - Emission Rates'!#REF!)</f>
        <v>#REF!</v>
      </c>
      <c r="F4851" s="269" t="e">
        <f>IF('Unit Types - Emission Rates'!#REF!="","",'Unit Types - Emission Rates'!#REF!)</f>
        <v>#REF!</v>
      </c>
      <c r="G4851" s="261"/>
      <c r="H4851" s="262"/>
      <c r="I4851" s="259"/>
    </row>
    <row r="4852" spans="1:9" x14ac:dyDescent="0.2">
      <c r="A4852" s="265" t="s">
        <v>433</v>
      </c>
      <c r="B4852" s="269" t="e">
        <f>IF('Unit Types - Emission Rates'!#REF!=0,"",'Unit Types - Emission Rates'!#REF!)</f>
        <v>#REF!</v>
      </c>
      <c r="C4852" s="269" t="e">
        <f>IF('Unit Types - Emission Rates'!#REF!=0,"",'Unit Types - Emission Rates'!#REF!)</f>
        <v>#REF!</v>
      </c>
      <c r="D4852" s="269" t="e">
        <f>IF('Unit Types - Emission Rates'!#REF!=0,"",'Unit Types - Emission Rates'!#REF!)</f>
        <v>#REF!</v>
      </c>
      <c r="E4852" s="269" t="e">
        <f>IF('Unit Types - Emission Rates'!#REF!="","",'Unit Types - Emission Rates'!#REF!)</f>
        <v>#REF!</v>
      </c>
      <c r="F4852" s="269" t="e">
        <f>IF('Unit Types - Emission Rates'!#REF!="","",'Unit Types - Emission Rates'!#REF!)</f>
        <v>#REF!</v>
      </c>
      <c r="G4852" s="261"/>
      <c r="H4852" s="262"/>
      <c r="I4852" s="259"/>
    </row>
    <row r="4853" spans="1:9" x14ac:dyDescent="0.2">
      <c r="A4853" s="265" t="s">
        <v>433</v>
      </c>
      <c r="B4853" s="269" t="e">
        <f>IF('Unit Types - Emission Rates'!#REF!=0,"",'Unit Types - Emission Rates'!#REF!)</f>
        <v>#REF!</v>
      </c>
      <c r="C4853" s="269" t="e">
        <f>IF('Unit Types - Emission Rates'!#REF!=0,"",'Unit Types - Emission Rates'!#REF!)</f>
        <v>#REF!</v>
      </c>
      <c r="D4853" s="269" t="e">
        <f>IF('Unit Types - Emission Rates'!#REF!=0,"",'Unit Types - Emission Rates'!#REF!)</f>
        <v>#REF!</v>
      </c>
      <c r="E4853" s="269" t="e">
        <f>IF('Unit Types - Emission Rates'!#REF!="","",'Unit Types - Emission Rates'!#REF!)</f>
        <v>#REF!</v>
      </c>
      <c r="F4853" s="269" t="e">
        <f>IF('Unit Types - Emission Rates'!#REF!="","",'Unit Types - Emission Rates'!#REF!)</f>
        <v>#REF!</v>
      </c>
      <c r="G4853" s="261"/>
      <c r="H4853" s="262"/>
      <c r="I4853" s="259"/>
    </row>
    <row r="4854" spans="1:9" x14ac:dyDescent="0.2">
      <c r="A4854" s="265" t="s">
        <v>433</v>
      </c>
      <c r="B4854" s="269" t="e">
        <f>IF('Unit Types - Emission Rates'!#REF!=0,"",'Unit Types - Emission Rates'!#REF!)</f>
        <v>#REF!</v>
      </c>
      <c r="C4854" s="269" t="e">
        <f>IF('Unit Types - Emission Rates'!#REF!=0,"",'Unit Types - Emission Rates'!#REF!)</f>
        <v>#REF!</v>
      </c>
      <c r="D4854" s="269" t="e">
        <f>IF('Unit Types - Emission Rates'!#REF!=0,"",'Unit Types - Emission Rates'!#REF!)</f>
        <v>#REF!</v>
      </c>
      <c r="E4854" s="269" t="e">
        <f>IF('Unit Types - Emission Rates'!#REF!="","",'Unit Types - Emission Rates'!#REF!)</f>
        <v>#REF!</v>
      </c>
      <c r="F4854" s="269" t="e">
        <f>IF('Unit Types - Emission Rates'!#REF!="","",'Unit Types - Emission Rates'!#REF!)</f>
        <v>#REF!</v>
      </c>
      <c r="G4854" s="261"/>
      <c r="H4854" s="262"/>
      <c r="I4854" s="259"/>
    </row>
    <row r="4855" spans="1:9" x14ac:dyDescent="0.2">
      <c r="A4855" s="265" t="s">
        <v>433</v>
      </c>
      <c r="B4855" s="269" t="e">
        <f>IF('Unit Types - Emission Rates'!#REF!=0,"",'Unit Types - Emission Rates'!#REF!)</f>
        <v>#REF!</v>
      </c>
      <c r="C4855" s="269" t="e">
        <f>IF('Unit Types - Emission Rates'!#REF!=0,"",'Unit Types - Emission Rates'!#REF!)</f>
        <v>#REF!</v>
      </c>
      <c r="D4855" s="269" t="e">
        <f>IF('Unit Types - Emission Rates'!#REF!=0,"",'Unit Types - Emission Rates'!#REF!)</f>
        <v>#REF!</v>
      </c>
      <c r="E4855" s="269" t="e">
        <f>IF('Unit Types - Emission Rates'!#REF!="","",'Unit Types - Emission Rates'!#REF!)</f>
        <v>#REF!</v>
      </c>
      <c r="F4855" s="269" t="e">
        <f>IF('Unit Types - Emission Rates'!#REF!="","",'Unit Types - Emission Rates'!#REF!)</f>
        <v>#REF!</v>
      </c>
      <c r="G4855" s="261"/>
      <c r="H4855" s="262"/>
      <c r="I4855" s="259"/>
    </row>
    <row r="4856" spans="1:9" x14ac:dyDescent="0.2">
      <c r="A4856" s="265" t="s">
        <v>433</v>
      </c>
      <c r="B4856" s="269" t="e">
        <f>IF('Unit Types - Emission Rates'!#REF!=0,"",'Unit Types - Emission Rates'!#REF!)</f>
        <v>#REF!</v>
      </c>
      <c r="C4856" s="269" t="e">
        <f>IF('Unit Types - Emission Rates'!#REF!=0,"",'Unit Types - Emission Rates'!#REF!)</f>
        <v>#REF!</v>
      </c>
      <c r="D4856" s="269" t="e">
        <f>IF('Unit Types - Emission Rates'!#REF!=0,"",'Unit Types - Emission Rates'!#REF!)</f>
        <v>#REF!</v>
      </c>
      <c r="E4856" s="269" t="e">
        <f>IF('Unit Types - Emission Rates'!#REF!="","",'Unit Types - Emission Rates'!#REF!)</f>
        <v>#REF!</v>
      </c>
      <c r="F4856" s="269" t="e">
        <f>IF('Unit Types - Emission Rates'!#REF!="","",'Unit Types - Emission Rates'!#REF!)</f>
        <v>#REF!</v>
      </c>
      <c r="G4856" s="261"/>
      <c r="H4856" s="262"/>
      <c r="I4856" s="259"/>
    </row>
    <row r="4857" spans="1:9" x14ac:dyDescent="0.2">
      <c r="A4857" s="265" t="s">
        <v>433</v>
      </c>
      <c r="B4857" s="269" t="e">
        <f>IF('Unit Types - Emission Rates'!#REF!=0,"",'Unit Types - Emission Rates'!#REF!)</f>
        <v>#REF!</v>
      </c>
      <c r="C4857" s="269" t="e">
        <f>IF('Unit Types - Emission Rates'!#REF!=0,"",'Unit Types - Emission Rates'!#REF!)</f>
        <v>#REF!</v>
      </c>
      <c r="D4857" s="269" t="e">
        <f>IF('Unit Types - Emission Rates'!#REF!=0,"",'Unit Types - Emission Rates'!#REF!)</f>
        <v>#REF!</v>
      </c>
      <c r="E4857" s="269" t="e">
        <f>IF('Unit Types - Emission Rates'!#REF!="","",'Unit Types - Emission Rates'!#REF!)</f>
        <v>#REF!</v>
      </c>
      <c r="F4857" s="269" t="e">
        <f>IF('Unit Types - Emission Rates'!#REF!="","",'Unit Types - Emission Rates'!#REF!)</f>
        <v>#REF!</v>
      </c>
      <c r="G4857" s="261"/>
      <c r="H4857" s="262"/>
      <c r="I4857" s="259"/>
    </row>
    <row r="4858" spans="1:9" x14ac:dyDescent="0.2">
      <c r="A4858" s="265" t="s">
        <v>433</v>
      </c>
      <c r="B4858" s="269" t="e">
        <f>IF('Unit Types - Emission Rates'!#REF!=0,"",'Unit Types - Emission Rates'!#REF!)</f>
        <v>#REF!</v>
      </c>
      <c r="C4858" s="269" t="e">
        <f>IF('Unit Types - Emission Rates'!#REF!=0,"",'Unit Types - Emission Rates'!#REF!)</f>
        <v>#REF!</v>
      </c>
      <c r="D4858" s="269" t="e">
        <f>IF('Unit Types - Emission Rates'!#REF!=0,"",'Unit Types - Emission Rates'!#REF!)</f>
        <v>#REF!</v>
      </c>
      <c r="E4858" s="269" t="e">
        <f>IF('Unit Types - Emission Rates'!#REF!="","",'Unit Types - Emission Rates'!#REF!)</f>
        <v>#REF!</v>
      </c>
      <c r="F4858" s="269" t="e">
        <f>IF('Unit Types - Emission Rates'!#REF!="","",'Unit Types - Emission Rates'!#REF!)</f>
        <v>#REF!</v>
      </c>
      <c r="G4858" s="261"/>
      <c r="H4858" s="262"/>
      <c r="I4858" s="259"/>
    </row>
    <row r="4859" spans="1:9" x14ac:dyDescent="0.2">
      <c r="A4859" s="265" t="s">
        <v>433</v>
      </c>
      <c r="B4859" s="269" t="e">
        <f>IF('Unit Types - Emission Rates'!#REF!=0,"",'Unit Types - Emission Rates'!#REF!)</f>
        <v>#REF!</v>
      </c>
      <c r="C4859" s="269" t="e">
        <f>IF('Unit Types - Emission Rates'!#REF!=0,"",'Unit Types - Emission Rates'!#REF!)</f>
        <v>#REF!</v>
      </c>
      <c r="D4859" s="269" t="e">
        <f>IF('Unit Types - Emission Rates'!#REF!=0,"",'Unit Types - Emission Rates'!#REF!)</f>
        <v>#REF!</v>
      </c>
      <c r="E4859" s="269" t="e">
        <f>IF('Unit Types - Emission Rates'!#REF!="","",'Unit Types - Emission Rates'!#REF!)</f>
        <v>#REF!</v>
      </c>
      <c r="F4859" s="269" t="e">
        <f>IF('Unit Types - Emission Rates'!#REF!="","",'Unit Types - Emission Rates'!#REF!)</f>
        <v>#REF!</v>
      </c>
      <c r="G4859" s="261"/>
      <c r="H4859" s="262"/>
      <c r="I4859" s="259"/>
    </row>
    <row r="4860" spans="1:9" x14ac:dyDescent="0.2">
      <c r="A4860" s="265" t="s">
        <v>433</v>
      </c>
      <c r="B4860" s="269" t="e">
        <f>IF('Unit Types - Emission Rates'!#REF!=0,"",'Unit Types - Emission Rates'!#REF!)</f>
        <v>#REF!</v>
      </c>
      <c r="C4860" s="269" t="e">
        <f>IF('Unit Types - Emission Rates'!#REF!=0,"",'Unit Types - Emission Rates'!#REF!)</f>
        <v>#REF!</v>
      </c>
      <c r="D4860" s="269" t="e">
        <f>IF('Unit Types - Emission Rates'!#REF!=0,"",'Unit Types - Emission Rates'!#REF!)</f>
        <v>#REF!</v>
      </c>
      <c r="E4860" s="269" t="e">
        <f>IF('Unit Types - Emission Rates'!#REF!="","",'Unit Types - Emission Rates'!#REF!)</f>
        <v>#REF!</v>
      </c>
      <c r="F4860" s="269" t="e">
        <f>IF('Unit Types - Emission Rates'!#REF!="","",'Unit Types - Emission Rates'!#REF!)</f>
        <v>#REF!</v>
      </c>
      <c r="G4860" s="261"/>
      <c r="H4860" s="262"/>
      <c r="I4860" s="259"/>
    </row>
    <row r="4861" spans="1:9" x14ac:dyDescent="0.2">
      <c r="A4861" s="265" t="s">
        <v>433</v>
      </c>
      <c r="B4861" s="269" t="e">
        <f>IF('Unit Types - Emission Rates'!#REF!=0,"",'Unit Types - Emission Rates'!#REF!)</f>
        <v>#REF!</v>
      </c>
      <c r="C4861" s="269" t="e">
        <f>IF('Unit Types - Emission Rates'!#REF!=0,"",'Unit Types - Emission Rates'!#REF!)</f>
        <v>#REF!</v>
      </c>
      <c r="D4861" s="269" t="e">
        <f>IF('Unit Types - Emission Rates'!#REF!=0,"",'Unit Types - Emission Rates'!#REF!)</f>
        <v>#REF!</v>
      </c>
      <c r="E4861" s="269" t="e">
        <f>IF('Unit Types - Emission Rates'!#REF!="","",'Unit Types - Emission Rates'!#REF!)</f>
        <v>#REF!</v>
      </c>
      <c r="F4861" s="269" t="e">
        <f>IF('Unit Types - Emission Rates'!#REF!="","",'Unit Types - Emission Rates'!#REF!)</f>
        <v>#REF!</v>
      </c>
      <c r="G4861" s="261"/>
      <c r="H4861" s="262"/>
      <c r="I4861" s="259"/>
    </row>
    <row r="4862" spans="1:9" x14ac:dyDescent="0.2">
      <c r="A4862" s="265" t="s">
        <v>433</v>
      </c>
      <c r="B4862" s="269" t="e">
        <f>IF('Unit Types - Emission Rates'!#REF!=0,"",'Unit Types - Emission Rates'!#REF!)</f>
        <v>#REF!</v>
      </c>
      <c r="C4862" s="269" t="e">
        <f>IF('Unit Types - Emission Rates'!#REF!=0,"",'Unit Types - Emission Rates'!#REF!)</f>
        <v>#REF!</v>
      </c>
      <c r="D4862" s="269" t="e">
        <f>IF('Unit Types - Emission Rates'!#REF!=0,"",'Unit Types - Emission Rates'!#REF!)</f>
        <v>#REF!</v>
      </c>
      <c r="E4862" s="269" t="e">
        <f>IF('Unit Types - Emission Rates'!#REF!="","",'Unit Types - Emission Rates'!#REF!)</f>
        <v>#REF!</v>
      </c>
      <c r="F4862" s="269" t="e">
        <f>IF('Unit Types - Emission Rates'!#REF!="","",'Unit Types - Emission Rates'!#REF!)</f>
        <v>#REF!</v>
      </c>
      <c r="G4862" s="261"/>
      <c r="H4862" s="262"/>
      <c r="I4862" s="259"/>
    </row>
    <row r="4863" spans="1:9" x14ac:dyDescent="0.2">
      <c r="A4863" s="265" t="s">
        <v>433</v>
      </c>
      <c r="B4863" s="269" t="e">
        <f>IF('Unit Types - Emission Rates'!#REF!=0,"",'Unit Types - Emission Rates'!#REF!)</f>
        <v>#REF!</v>
      </c>
      <c r="C4863" s="269" t="e">
        <f>IF('Unit Types - Emission Rates'!#REF!=0,"",'Unit Types - Emission Rates'!#REF!)</f>
        <v>#REF!</v>
      </c>
      <c r="D4863" s="269" t="e">
        <f>IF('Unit Types - Emission Rates'!#REF!=0,"",'Unit Types - Emission Rates'!#REF!)</f>
        <v>#REF!</v>
      </c>
      <c r="E4863" s="269" t="e">
        <f>IF('Unit Types - Emission Rates'!#REF!="","",'Unit Types - Emission Rates'!#REF!)</f>
        <v>#REF!</v>
      </c>
      <c r="F4863" s="269" t="e">
        <f>IF('Unit Types - Emission Rates'!#REF!="","",'Unit Types - Emission Rates'!#REF!)</f>
        <v>#REF!</v>
      </c>
      <c r="G4863" s="261"/>
      <c r="H4863" s="262"/>
      <c r="I4863" s="259"/>
    </row>
    <row r="4864" spans="1:9" x14ac:dyDescent="0.2">
      <c r="A4864" s="265" t="s">
        <v>433</v>
      </c>
      <c r="B4864" s="269" t="e">
        <f>IF('Unit Types - Emission Rates'!#REF!=0,"",'Unit Types - Emission Rates'!#REF!)</f>
        <v>#REF!</v>
      </c>
      <c r="C4864" s="269" t="e">
        <f>IF('Unit Types - Emission Rates'!#REF!=0,"",'Unit Types - Emission Rates'!#REF!)</f>
        <v>#REF!</v>
      </c>
      <c r="D4864" s="269" t="e">
        <f>IF('Unit Types - Emission Rates'!#REF!=0,"",'Unit Types - Emission Rates'!#REF!)</f>
        <v>#REF!</v>
      </c>
      <c r="E4864" s="269" t="e">
        <f>IF('Unit Types - Emission Rates'!#REF!="","",'Unit Types - Emission Rates'!#REF!)</f>
        <v>#REF!</v>
      </c>
      <c r="F4864" s="269" t="e">
        <f>IF('Unit Types - Emission Rates'!#REF!="","",'Unit Types - Emission Rates'!#REF!)</f>
        <v>#REF!</v>
      </c>
      <c r="G4864" s="261"/>
      <c r="H4864" s="262"/>
      <c r="I4864" s="259"/>
    </row>
    <row r="4865" spans="1:9" x14ac:dyDescent="0.2">
      <c r="A4865" s="265" t="s">
        <v>433</v>
      </c>
      <c r="B4865" s="269" t="e">
        <f>IF('Unit Types - Emission Rates'!#REF!=0,"",'Unit Types - Emission Rates'!#REF!)</f>
        <v>#REF!</v>
      </c>
      <c r="C4865" s="269" t="e">
        <f>IF('Unit Types - Emission Rates'!#REF!=0,"",'Unit Types - Emission Rates'!#REF!)</f>
        <v>#REF!</v>
      </c>
      <c r="D4865" s="269" t="e">
        <f>IF('Unit Types - Emission Rates'!#REF!=0,"",'Unit Types - Emission Rates'!#REF!)</f>
        <v>#REF!</v>
      </c>
      <c r="E4865" s="269" t="e">
        <f>IF('Unit Types - Emission Rates'!#REF!="","",'Unit Types - Emission Rates'!#REF!)</f>
        <v>#REF!</v>
      </c>
      <c r="F4865" s="269" t="e">
        <f>IF('Unit Types - Emission Rates'!#REF!="","",'Unit Types - Emission Rates'!#REF!)</f>
        <v>#REF!</v>
      </c>
      <c r="G4865" s="261"/>
      <c r="H4865" s="262"/>
      <c r="I4865" s="259"/>
    </row>
    <row r="4866" spans="1:9" x14ac:dyDescent="0.2">
      <c r="A4866" s="265" t="s">
        <v>433</v>
      </c>
      <c r="B4866" s="269" t="e">
        <f>IF('Unit Types - Emission Rates'!#REF!=0,"",'Unit Types - Emission Rates'!#REF!)</f>
        <v>#REF!</v>
      </c>
      <c r="C4866" s="269" t="e">
        <f>IF('Unit Types - Emission Rates'!#REF!=0,"",'Unit Types - Emission Rates'!#REF!)</f>
        <v>#REF!</v>
      </c>
      <c r="D4866" s="269" t="e">
        <f>IF('Unit Types - Emission Rates'!#REF!=0,"",'Unit Types - Emission Rates'!#REF!)</f>
        <v>#REF!</v>
      </c>
      <c r="E4866" s="269" t="e">
        <f>IF('Unit Types - Emission Rates'!#REF!="","",'Unit Types - Emission Rates'!#REF!)</f>
        <v>#REF!</v>
      </c>
      <c r="F4866" s="269" t="e">
        <f>IF('Unit Types - Emission Rates'!#REF!="","",'Unit Types - Emission Rates'!#REF!)</f>
        <v>#REF!</v>
      </c>
      <c r="G4866" s="261"/>
      <c r="H4866" s="262"/>
      <c r="I4866" s="259"/>
    </row>
    <row r="4867" spans="1:9" x14ac:dyDescent="0.2">
      <c r="A4867" s="265" t="s">
        <v>433</v>
      </c>
      <c r="B4867" s="269" t="e">
        <f>IF('Unit Types - Emission Rates'!#REF!=0,"",'Unit Types - Emission Rates'!#REF!)</f>
        <v>#REF!</v>
      </c>
      <c r="C4867" s="269" t="e">
        <f>IF('Unit Types - Emission Rates'!#REF!=0,"",'Unit Types - Emission Rates'!#REF!)</f>
        <v>#REF!</v>
      </c>
      <c r="D4867" s="269" t="e">
        <f>IF('Unit Types - Emission Rates'!#REF!=0,"",'Unit Types - Emission Rates'!#REF!)</f>
        <v>#REF!</v>
      </c>
      <c r="E4867" s="269" t="e">
        <f>IF('Unit Types - Emission Rates'!#REF!="","",'Unit Types - Emission Rates'!#REF!)</f>
        <v>#REF!</v>
      </c>
      <c r="F4867" s="269" t="e">
        <f>IF('Unit Types - Emission Rates'!#REF!="","",'Unit Types - Emission Rates'!#REF!)</f>
        <v>#REF!</v>
      </c>
      <c r="G4867" s="261"/>
      <c r="H4867" s="262"/>
      <c r="I4867" s="259"/>
    </row>
    <row r="4868" spans="1:9" x14ac:dyDescent="0.2">
      <c r="A4868" s="265" t="s">
        <v>433</v>
      </c>
      <c r="B4868" s="269" t="e">
        <f>IF('Unit Types - Emission Rates'!#REF!=0,"",'Unit Types - Emission Rates'!#REF!)</f>
        <v>#REF!</v>
      </c>
      <c r="C4868" s="269" t="e">
        <f>IF('Unit Types - Emission Rates'!#REF!=0,"",'Unit Types - Emission Rates'!#REF!)</f>
        <v>#REF!</v>
      </c>
      <c r="D4868" s="269" t="e">
        <f>IF('Unit Types - Emission Rates'!#REF!=0,"",'Unit Types - Emission Rates'!#REF!)</f>
        <v>#REF!</v>
      </c>
      <c r="E4868" s="269" t="e">
        <f>IF('Unit Types - Emission Rates'!#REF!="","",'Unit Types - Emission Rates'!#REF!)</f>
        <v>#REF!</v>
      </c>
      <c r="F4868" s="269" t="e">
        <f>IF('Unit Types - Emission Rates'!#REF!="","",'Unit Types - Emission Rates'!#REF!)</f>
        <v>#REF!</v>
      </c>
      <c r="G4868" s="261"/>
      <c r="H4868" s="262"/>
      <c r="I4868" s="259"/>
    </row>
    <row r="4869" spans="1:9" x14ac:dyDescent="0.2">
      <c r="A4869" s="265" t="s">
        <v>433</v>
      </c>
      <c r="B4869" s="269" t="e">
        <f>IF('Unit Types - Emission Rates'!#REF!=0,"",'Unit Types - Emission Rates'!#REF!)</f>
        <v>#REF!</v>
      </c>
      <c r="C4869" s="269" t="e">
        <f>IF('Unit Types - Emission Rates'!#REF!=0,"",'Unit Types - Emission Rates'!#REF!)</f>
        <v>#REF!</v>
      </c>
      <c r="D4869" s="269" t="e">
        <f>IF('Unit Types - Emission Rates'!#REF!=0,"",'Unit Types - Emission Rates'!#REF!)</f>
        <v>#REF!</v>
      </c>
      <c r="E4869" s="269" t="e">
        <f>IF('Unit Types - Emission Rates'!#REF!="","",'Unit Types - Emission Rates'!#REF!)</f>
        <v>#REF!</v>
      </c>
      <c r="F4869" s="269" t="e">
        <f>IF('Unit Types - Emission Rates'!#REF!="","",'Unit Types - Emission Rates'!#REF!)</f>
        <v>#REF!</v>
      </c>
      <c r="G4869" s="261"/>
      <c r="H4869" s="262"/>
      <c r="I4869" s="259"/>
    </row>
    <row r="4870" spans="1:9" x14ac:dyDescent="0.2">
      <c r="A4870" s="265" t="s">
        <v>433</v>
      </c>
      <c r="B4870" s="269" t="e">
        <f>IF('Unit Types - Emission Rates'!#REF!=0,"",'Unit Types - Emission Rates'!#REF!)</f>
        <v>#REF!</v>
      </c>
      <c r="C4870" s="269" t="e">
        <f>IF('Unit Types - Emission Rates'!#REF!=0,"",'Unit Types - Emission Rates'!#REF!)</f>
        <v>#REF!</v>
      </c>
      <c r="D4870" s="269" t="e">
        <f>IF('Unit Types - Emission Rates'!#REF!=0,"",'Unit Types - Emission Rates'!#REF!)</f>
        <v>#REF!</v>
      </c>
      <c r="E4870" s="269" t="e">
        <f>IF('Unit Types - Emission Rates'!#REF!="","",'Unit Types - Emission Rates'!#REF!)</f>
        <v>#REF!</v>
      </c>
      <c r="F4870" s="269" t="e">
        <f>IF('Unit Types - Emission Rates'!#REF!="","",'Unit Types - Emission Rates'!#REF!)</f>
        <v>#REF!</v>
      </c>
      <c r="G4870" s="261"/>
      <c r="H4870" s="262"/>
      <c r="I4870" s="259"/>
    </row>
    <row r="4871" spans="1:9" x14ac:dyDescent="0.2">
      <c r="A4871" s="265" t="s">
        <v>433</v>
      </c>
      <c r="B4871" s="269" t="e">
        <f>IF('Unit Types - Emission Rates'!#REF!=0,"",'Unit Types - Emission Rates'!#REF!)</f>
        <v>#REF!</v>
      </c>
      <c r="C4871" s="269" t="e">
        <f>IF('Unit Types - Emission Rates'!#REF!=0,"",'Unit Types - Emission Rates'!#REF!)</f>
        <v>#REF!</v>
      </c>
      <c r="D4871" s="269" t="e">
        <f>IF('Unit Types - Emission Rates'!#REF!=0,"",'Unit Types - Emission Rates'!#REF!)</f>
        <v>#REF!</v>
      </c>
      <c r="E4871" s="269" t="e">
        <f>IF('Unit Types - Emission Rates'!#REF!="","",'Unit Types - Emission Rates'!#REF!)</f>
        <v>#REF!</v>
      </c>
      <c r="F4871" s="269" t="e">
        <f>IF('Unit Types - Emission Rates'!#REF!="","",'Unit Types - Emission Rates'!#REF!)</f>
        <v>#REF!</v>
      </c>
      <c r="G4871" s="261"/>
      <c r="H4871" s="262"/>
      <c r="I4871" s="259"/>
    </row>
    <row r="4872" spans="1:9" x14ac:dyDescent="0.2">
      <c r="A4872" s="265" t="s">
        <v>433</v>
      </c>
      <c r="B4872" s="269" t="e">
        <f>IF('Unit Types - Emission Rates'!#REF!=0,"",'Unit Types - Emission Rates'!#REF!)</f>
        <v>#REF!</v>
      </c>
      <c r="C4872" s="269" t="e">
        <f>IF('Unit Types - Emission Rates'!#REF!=0,"",'Unit Types - Emission Rates'!#REF!)</f>
        <v>#REF!</v>
      </c>
      <c r="D4872" s="269" t="e">
        <f>IF('Unit Types - Emission Rates'!#REF!=0,"",'Unit Types - Emission Rates'!#REF!)</f>
        <v>#REF!</v>
      </c>
      <c r="E4872" s="269" t="e">
        <f>IF('Unit Types - Emission Rates'!#REF!="","",'Unit Types - Emission Rates'!#REF!)</f>
        <v>#REF!</v>
      </c>
      <c r="F4872" s="269" t="e">
        <f>IF('Unit Types - Emission Rates'!#REF!="","",'Unit Types - Emission Rates'!#REF!)</f>
        <v>#REF!</v>
      </c>
      <c r="G4872" s="261"/>
      <c r="H4872" s="262"/>
      <c r="I4872" s="259"/>
    </row>
    <row r="4873" spans="1:9" x14ac:dyDescent="0.2">
      <c r="A4873" s="265" t="s">
        <v>433</v>
      </c>
      <c r="B4873" s="269" t="e">
        <f>IF('Unit Types - Emission Rates'!#REF!=0,"",'Unit Types - Emission Rates'!#REF!)</f>
        <v>#REF!</v>
      </c>
      <c r="C4873" s="269" t="e">
        <f>IF('Unit Types - Emission Rates'!#REF!=0,"",'Unit Types - Emission Rates'!#REF!)</f>
        <v>#REF!</v>
      </c>
      <c r="D4873" s="269" t="e">
        <f>IF('Unit Types - Emission Rates'!#REF!=0,"",'Unit Types - Emission Rates'!#REF!)</f>
        <v>#REF!</v>
      </c>
      <c r="E4873" s="269" t="e">
        <f>IF('Unit Types - Emission Rates'!#REF!="","",'Unit Types - Emission Rates'!#REF!)</f>
        <v>#REF!</v>
      </c>
      <c r="F4873" s="269" t="e">
        <f>IF('Unit Types - Emission Rates'!#REF!="","",'Unit Types - Emission Rates'!#REF!)</f>
        <v>#REF!</v>
      </c>
      <c r="G4873" s="261"/>
      <c r="H4873" s="262"/>
      <c r="I4873" s="259"/>
    </row>
    <row r="4874" spans="1:9" x14ac:dyDescent="0.2">
      <c r="A4874" s="265" t="s">
        <v>433</v>
      </c>
      <c r="B4874" s="269" t="e">
        <f>IF('Unit Types - Emission Rates'!#REF!=0,"",'Unit Types - Emission Rates'!#REF!)</f>
        <v>#REF!</v>
      </c>
      <c r="C4874" s="269" t="e">
        <f>IF('Unit Types - Emission Rates'!#REF!=0,"",'Unit Types - Emission Rates'!#REF!)</f>
        <v>#REF!</v>
      </c>
      <c r="D4874" s="269" t="e">
        <f>IF('Unit Types - Emission Rates'!#REF!=0,"",'Unit Types - Emission Rates'!#REF!)</f>
        <v>#REF!</v>
      </c>
      <c r="E4874" s="269" t="e">
        <f>IF('Unit Types - Emission Rates'!#REF!="","",'Unit Types - Emission Rates'!#REF!)</f>
        <v>#REF!</v>
      </c>
      <c r="F4874" s="269" t="e">
        <f>IF('Unit Types - Emission Rates'!#REF!="","",'Unit Types - Emission Rates'!#REF!)</f>
        <v>#REF!</v>
      </c>
      <c r="G4874" s="261"/>
      <c r="H4874" s="262"/>
      <c r="I4874" s="259"/>
    </row>
    <row r="4875" spans="1:9" x14ac:dyDescent="0.2">
      <c r="A4875" s="265" t="s">
        <v>433</v>
      </c>
      <c r="B4875" s="269" t="e">
        <f>IF('Unit Types - Emission Rates'!#REF!=0,"",'Unit Types - Emission Rates'!#REF!)</f>
        <v>#REF!</v>
      </c>
      <c r="C4875" s="269" t="e">
        <f>IF('Unit Types - Emission Rates'!#REF!=0,"",'Unit Types - Emission Rates'!#REF!)</f>
        <v>#REF!</v>
      </c>
      <c r="D4875" s="269" t="e">
        <f>IF('Unit Types - Emission Rates'!#REF!=0,"",'Unit Types - Emission Rates'!#REF!)</f>
        <v>#REF!</v>
      </c>
      <c r="E4875" s="269" t="e">
        <f>IF('Unit Types - Emission Rates'!#REF!="","",'Unit Types - Emission Rates'!#REF!)</f>
        <v>#REF!</v>
      </c>
      <c r="F4875" s="269" t="e">
        <f>IF('Unit Types - Emission Rates'!#REF!="","",'Unit Types - Emission Rates'!#REF!)</f>
        <v>#REF!</v>
      </c>
      <c r="G4875" s="261"/>
      <c r="H4875" s="262"/>
      <c r="I4875" s="259"/>
    </row>
    <row r="4876" spans="1:9" x14ac:dyDescent="0.2">
      <c r="A4876" s="265" t="s">
        <v>433</v>
      </c>
      <c r="B4876" s="269" t="e">
        <f>IF('Unit Types - Emission Rates'!#REF!=0,"",'Unit Types - Emission Rates'!#REF!)</f>
        <v>#REF!</v>
      </c>
      <c r="C4876" s="269" t="e">
        <f>IF('Unit Types - Emission Rates'!#REF!=0,"",'Unit Types - Emission Rates'!#REF!)</f>
        <v>#REF!</v>
      </c>
      <c r="D4876" s="269" t="e">
        <f>IF('Unit Types - Emission Rates'!#REF!=0,"",'Unit Types - Emission Rates'!#REF!)</f>
        <v>#REF!</v>
      </c>
      <c r="E4876" s="269" t="e">
        <f>IF('Unit Types - Emission Rates'!#REF!="","",'Unit Types - Emission Rates'!#REF!)</f>
        <v>#REF!</v>
      </c>
      <c r="F4876" s="269" t="e">
        <f>IF('Unit Types - Emission Rates'!#REF!="","",'Unit Types - Emission Rates'!#REF!)</f>
        <v>#REF!</v>
      </c>
      <c r="G4876" s="261"/>
      <c r="H4876" s="262"/>
      <c r="I4876" s="259"/>
    </row>
    <row r="4877" spans="1:9" x14ac:dyDescent="0.2">
      <c r="A4877" s="265" t="s">
        <v>433</v>
      </c>
      <c r="B4877" s="269" t="e">
        <f>IF('Unit Types - Emission Rates'!#REF!=0,"",'Unit Types - Emission Rates'!#REF!)</f>
        <v>#REF!</v>
      </c>
      <c r="C4877" s="269" t="e">
        <f>IF('Unit Types - Emission Rates'!#REF!=0,"",'Unit Types - Emission Rates'!#REF!)</f>
        <v>#REF!</v>
      </c>
      <c r="D4877" s="269" t="e">
        <f>IF('Unit Types - Emission Rates'!#REF!=0,"",'Unit Types - Emission Rates'!#REF!)</f>
        <v>#REF!</v>
      </c>
      <c r="E4877" s="269" t="e">
        <f>IF('Unit Types - Emission Rates'!#REF!="","",'Unit Types - Emission Rates'!#REF!)</f>
        <v>#REF!</v>
      </c>
      <c r="F4877" s="269" t="e">
        <f>IF('Unit Types - Emission Rates'!#REF!="","",'Unit Types - Emission Rates'!#REF!)</f>
        <v>#REF!</v>
      </c>
      <c r="G4877" s="261"/>
      <c r="H4877" s="262"/>
      <c r="I4877" s="259"/>
    </row>
    <row r="4878" spans="1:9" x14ac:dyDescent="0.2">
      <c r="A4878" s="265" t="s">
        <v>433</v>
      </c>
      <c r="B4878" s="269" t="e">
        <f>IF('Unit Types - Emission Rates'!#REF!=0,"",'Unit Types - Emission Rates'!#REF!)</f>
        <v>#REF!</v>
      </c>
      <c r="C4878" s="269" t="e">
        <f>IF('Unit Types - Emission Rates'!#REF!=0,"",'Unit Types - Emission Rates'!#REF!)</f>
        <v>#REF!</v>
      </c>
      <c r="D4878" s="269" t="e">
        <f>IF('Unit Types - Emission Rates'!#REF!=0,"",'Unit Types - Emission Rates'!#REF!)</f>
        <v>#REF!</v>
      </c>
      <c r="E4878" s="269" t="e">
        <f>IF('Unit Types - Emission Rates'!#REF!="","",'Unit Types - Emission Rates'!#REF!)</f>
        <v>#REF!</v>
      </c>
      <c r="F4878" s="269" t="e">
        <f>IF('Unit Types - Emission Rates'!#REF!="","",'Unit Types - Emission Rates'!#REF!)</f>
        <v>#REF!</v>
      </c>
      <c r="G4878" s="261"/>
      <c r="H4878" s="262"/>
      <c r="I4878" s="259"/>
    </row>
    <row r="4879" spans="1:9" x14ac:dyDescent="0.2">
      <c r="A4879" s="265" t="s">
        <v>433</v>
      </c>
      <c r="B4879" s="269" t="e">
        <f>IF('Unit Types - Emission Rates'!#REF!=0,"",'Unit Types - Emission Rates'!#REF!)</f>
        <v>#REF!</v>
      </c>
      <c r="C4879" s="269" t="e">
        <f>IF('Unit Types - Emission Rates'!#REF!=0,"",'Unit Types - Emission Rates'!#REF!)</f>
        <v>#REF!</v>
      </c>
      <c r="D4879" s="269" t="e">
        <f>IF('Unit Types - Emission Rates'!#REF!=0,"",'Unit Types - Emission Rates'!#REF!)</f>
        <v>#REF!</v>
      </c>
      <c r="E4879" s="269" t="e">
        <f>IF('Unit Types - Emission Rates'!#REF!="","",'Unit Types - Emission Rates'!#REF!)</f>
        <v>#REF!</v>
      </c>
      <c r="F4879" s="269" t="e">
        <f>IF('Unit Types - Emission Rates'!#REF!="","",'Unit Types - Emission Rates'!#REF!)</f>
        <v>#REF!</v>
      </c>
      <c r="G4879" s="261"/>
      <c r="H4879" s="262"/>
      <c r="I4879" s="259"/>
    </row>
    <row r="4880" spans="1:9" x14ac:dyDescent="0.2">
      <c r="A4880" s="265" t="s">
        <v>433</v>
      </c>
      <c r="B4880" s="269" t="e">
        <f>IF('Unit Types - Emission Rates'!#REF!=0,"",'Unit Types - Emission Rates'!#REF!)</f>
        <v>#REF!</v>
      </c>
      <c r="C4880" s="269" t="e">
        <f>IF('Unit Types - Emission Rates'!#REF!=0,"",'Unit Types - Emission Rates'!#REF!)</f>
        <v>#REF!</v>
      </c>
      <c r="D4880" s="269" t="e">
        <f>IF('Unit Types - Emission Rates'!#REF!=0,"",'Unit Types - Emission Rates'!#REF!)</f>
        <v>#REF!</v>
      </c>
      <c r="E4880" s="269" t="e">
        <f>IF('Unit Types - Emission Rates'!#REF!="","",'Unit Types - Emission Rates'!#REF!)</f>
        <v>#REF!</v>
      </c>
      <c r="F4880" s="269" t="e">
        <f>IF('Unit Types - Emission Rates'!#REF!="","",'Unit Types - Emission Rates'!#REF!)</f>
        <v>#REF!</v>
      </c>
      <c r="G4880" s="261"/>
      <c r="H4880" s="262"/>
      <c r="I4880" s="259"/>
    </row>
    <row r="4881" spans="1:9" x14ac:dyDescent="0.2">
      <c r="A4881" s="265" t="s">
        <v>433</v>
      </c>
      <c r="B4881" s="269" t="e">
        <f>IF('Unit Types - Emission Rates'!#REF!=0,"",'Unit Types - Emission Rates'!#REF!)</f>
        <v>#REF!</v>
      </c>
      <c r="C4881" s="269" t="e">
        <f>IF('Unit Types - Emission Rates'!#REF!=0,"",'Unit Types - Emission Rates'!#REF!)</f>
        <v>#REF!</v>
      </c>
      <c r="D4881" s="269" t="e">
        <f>IF('Unit Types - Emission Rates'!#REF!=0,"",'Unit Types - Emission Rates'!#REF!)</f>
        <v>#REF!</v>
      </c>
      <c r="E4881" s="269" t="e">
        <f>IF('Unit Types - Emission Rates'!#REF!="","",'Unit Types - Emission Rates'!#REF!)</f>
        <v>#REF!</v>
      </c>
      <c r="F4881" s="269" t="e">
        <f>IF('Unit Types - Emission Rates'!#REF!="","",'Unit Types - Emission Rates'!#REF!)</f>
        <v>#REF!</v>
      </c>
      <c r="G4881" s="261"/>
      <c r="H4881" s="262"/>
      <c r="I4881" s="259"/>
    </row>
    <row r="4882" spans="1:9" x14ac:dyDescent="0.2">
      <c r="A4882" s="265" t="s">
        <v>433</v>
      </c>
      <c r="B4882" s="269" t="e">
        <f>IF('Unit Types - Emission Rates'!#REF!=0,"",'Unit Types - Emission Rates'!#REF!)</f>
        <v>#REF!</v>
      </c>
      <c r="C4882" s="269" t="e">
        <f>IF('Unit Types - Emission Rates'!#REF!=0,"",'Unit Types - Emission Rates'!#REF!)</f>
        <v>#REF!</v>
      </c>
      <c r="D4882" s="269" t="e">
        <f>IF('Unit Types - Emission Rates'!#REF!=0,"",'Unit Types - Emission Rates'!#REF!)</f>
        <v>#REF!</v>
      </c>
      <c r="E4882" s="269" t="e">
        <f>IF('Unit Types - Emission Rates'!#REF!="","",'Unit Types - Emission Rates'!#REF!)</f>
        <v>#REF!</v>
      </c>
      <c r="F4882" s="269" t="e">
        <f>IF('Unit Types - Emission Rates'!#REF!="","",'Unit Types - Emission Rates'!#REF!)</f>
        <v>#REF!</v>
      </c>
      <c r="G4882" s="261"/>
      <c r="H4882" s="262"/>
      <c r="I4882" s="259"/>
    </row>
    <row r="4883" spans="1:9" x14ac:dyDescent="0.2">
      <c r="A4883" s="265" t="s">
        <v>433</v>
      </c>
      <c r="B4883" s="269" t="e">
        <f>IF('Unit Types - Emission Rates'!#REF!=0,"",'Unit Types - Emission Rates'!#REF!)</f>
        <v>#REF!</v>
      </c>
      <c r="C4883" s="269" t="e">
        <f>IF('Unit Types - Emission Rates'!#REF!=0,"",'Unit Types - Emission Rates'!#REF!)</f>
        <v>#REF!</v>
      </c>
      <c r="D4883" s="269" t="e">
        <f>IF('Unit Types - Emission Rates'!#REF!=0,"",'Unit Types - Emission Rates'!#REF!)</f>
        <v>#REF!</v>
      </c>
      <c r="E4883" s="269" t="e">
        <f>IF('Unit Types - Emission Rates'!#REF!="","",'Unit Types - Emission Rates'!#REF!)</f>
        <v>#REF!</v>
      </c>
      <c r="F4883" s="269" t="e">
        <f>IF('Unit Types - Emission Rates'!#REF!="","",'Unit Types - Emission Rates'!#REF!)</f>
        <v>#REF!</v>
      </c>
      <c r="G4883" s="261"/>
      <c r="H4883" s="262"/>
      <c r="I4883" s="259"/>
    </row>
    <row r="4884" spans="1:9" x14ac:dyDescent="0.2">
      <c r="A4884" s="265" t="s">
        <v>433</v>
      </c>
      <c r="B4884" s="269" t="e">
        <f>IF('Unit Types - Emission Rates'!#REF!=0,"",'Unit Types - Emission Rates'!#REF!)</f>
        <v>#REF!</v>
      </c>
      <c r="C4884" s="269" t="e">
        <f>IF('Unit Types - Emission Rates'!#REF!=0,"",'Unit Types - Emission Rates'!#REF!)</f>
        <v>#REF!</v>
      </c>
      <c r="D4884" s="269" t="e">
        <f>IF('Unit Types - Emission Rates'!#REF!=0,"",'Unit Types - Emission Rates'!#REF!)</f>
        <v>#REF!</v>
      </c>
      <c r="E4884" s="269" t="e">
        <f>IF('Unit Types - Emission Rates'!#REF!="","",'Unit Types - Emission Rates'!#REF!)</f>
        <v>#REF!</v>
      </c>
      <c r="F4884" s="269" t="e">
        <f>IF('Unit Types - Emission Rates'!#REF!="","",'Unit Types - Emission Rates'!#REF!)</f>
        <v>#REF!</v>
      </c>
      <c r="G4884" s="261"/>
      <c r="H4884" s="262"/>
      <c r="I4884" s="259"/>
    </row>
    <row r="4885" spans="1:9" x14ac:dyDescent="0.2">
      <c r="A4885" s="265" t="s">
        <v>433</v>
      </c>
      <c r="B4885" s="269" t="e">
        <f>IF('Unit Types - Emission Rates'!#REF!=0,"",'Unit Types - Emission Rates'!#REF!)</f>
        <v>#REF!</v>
      </c>
      <c r="C4885" s="269" t="e">
        <f>IF('Unit Types - Emission Rates'!#REF!=0,"",'Unit Types - Emission Rates'!#REF!)</f>
        <v>#REF!</v>
      </c>
      <c r="D4885" s="269" t="e">
        <f>IF('Unit Types - Emission Rates'!#REF!=0,"",'Unit Types - Emission Rates'!#REF!)</f>
        <v>#REF!</v>
      </c>
      <c r="E4885" s="269" t="e">
        <f>IF('Unit Types - Emission Rates'!#REF!="","",'Unit Types - Emission Rates'!#REF!)</f>
        <v>#REF!</v>
      </c>
      <c r="F4885" s="269" t="e">
        <f>IF('Unit Types - Emission Rates'!#REF!="","",'Unit Types - Emission Rates'!#REF!)</f>
        <v>#REF!</v>
      </c>
      <c r="G4885" s="261"/>
      <c r="H4885" s="262"/>
      <c r="I4885" s="259"/>
    </row>
    <row r="4886" spans="1:9" x14ac:dyDescent="0.2">
      <c r="A4886" s="265" t="s">
        <v>433</v>
      </c>
      <c r="B4886" s="269" t="e">
        <f>IF('Unit Types - Emission Rates'!#REF!=0,"",'Unit Types - Emission Rates'!#REF!)</f>
        <v>#REF!</v>
      </c>
      <c r="C4886" s="269" t="e">
        <f>IF('Unit Types - Emission Rates'!#REF!=0,"",'Unit Types - Emission Rates'!#REF!)</f>
        <v>#REF!</v>
      </c>
      <c r="D4886" s="269" t="e">
        <f>IF('Unit Types - Emission Rates'!#REF!=0,"",'Unit Types - Emission Rates'!#REF!)</f>
        <v>#REF!</v>
      </c>
      <c r="E4886" s="269" t="e">
        <f>IF('Unit Types - Emission Rates'!#REF!="","",'Unit Types - Emission Rates'!#REF!)</f>
        <v>#REF!</v>
      </c>
      <c r="F4886" s="269" t="e">
        <f>IF('Unit Types - Emission Rates'!#REF!="","",'Unit Types - Emission Rates'!#REF!)</f>
        <v>#REF!</v>
      </c>
      <c r="G4886" s="261"/>
      <c r="H4886" s="262"/>
      <c r="I4886" s="259"/>
    </row>
    <row r="4887" spans="1:9" x14ac:dyDescent="0.2">
      <c r="A4887" s="265" t="s">
        <v>433</v>
      </c>
      <c r="B4887" s="269" t="e">
        <f>IF('Unit Types - Emission Rates'!#REF!=0,"",'Unit Types - Emission Rates'!#REF!)</f>
        <v>#REF!</v>
      </c>
      <c r="C4887" s="269" t="e">
        <f>IF('Unit Types - Emission Rates'!#REF!=0,"",'Unit Types - Emission Rates'!#REF!)</f>
        <v>#REF!</v>
      </c>
      <c r="D4887" s="269" t="e">
        <f>IF('Unit Types - Emission Rates'!#REF!=0,"",'Unit Types - Emission Rates'!#REF!)</f>
        <v>#REF!</v>
      </c>
      <c r="E4887" s="269" t="e">
        <f>IF('Unit Types - Emission Rates'!#REF!="","",'Unit Types - Emission Rates'!#REF!)</f>
        <v>#REF!</v>
      </c>
      <c r="F4887" s="269" t="e">
        <f>IF('Unit Types - Emission Rates'!#REF!="","",'Unit Types - Emission Rates'!#REF!)</f>
        <v>#REF!</v>
      </c>
      <c r="G4887" s="261"/>
      <c r="H4887" s="262"/>
      <c r="I4887" s="259"/>
    </row>
    <row r="4888" spans="1:9" x14ac:dyDescent="0.2">
      <c r="A4888" s="265" t="s">
        <v>433</v>
      </c>
      <c r="B4888" s="269" t="e">
        <f>IF('Unit Types - Emission Rates'!#REF!=0,"",'Unit Types - Emission Rates'!#REF!)</f>
        <v>#REF!</v>
      </c>
      <c r="C4888" s="269" t="e">
        <f>IF('Unit Types - Emission Rates'!#REF!=0,"",'Unit Types - Emission Rates'!#REF!)</f>
        <v>#REF!</v>
      </c>
      <c r="D4888" s="269" t="e">
        <f>IF('Unit Types - Emission Rates'!#REF!=0,"",'Unit Types - Emission Rates'!#REF!)</f>
        <v>#REF!</v>
      </c>
      <c r="E4888" s="269" t="e">
        <f>IF('Unit Types - Emission Rates'!#REF!="","",'Unit Types - Emission Rates'!#REF!)</f>
        <v>#REF!</v>
      </c>
      <c r="F4888" s="269" t="e">
        <f>IF('Unit Types - Emission Rates'!#REF!="","",'Unit Types - Emission Rates'!#REF!)</f>
        <v>#REF!</v>
      </c>
      <c r="G4888" s="261"/>
      <c r="H4888" s="262"/>
      <c r="I4888" s="259"/>
    </row>
    <row r="4889" spans="1:9" x14ac:dyDescent="0.2">
      <c r="A4889" s="265" t="s">
        <v>433</v>
      </c>
      <c r="B4889" s="269" t="e">
        <f>IF('Unit Types - Emission Rates'!#REF!=0,"",'Unit Types - Emission Rates'!#REF!)</f>
        <v>#REF!</v>
      </c>
      <c r="C4889" s="269" t="e">
        <f>IF('Unit Types - Emission Rates'!#REF!=0,"",'Unit Types - Emission Rates'!#REF!)</f>
        <v>#REF!</v>
      </c>
      <c r="D4889" s="269" t="e">
        <f>IF('Unit Types - Emission Rates'!#REF!=0,"",'Unit Types - Emission Rates'!#REF!)</f>
        <v>#REF!</v>
      </c>
      <c r="E4889" s="269" t="e">
        <f>IF('Unit Types - Emission Rates'!#REF!="","",'Unit Types - Emission Rates'!#REF!)</f>
        <v>#REF!</v>
      </c>
      <c r="F4889" s="269" t="e">
        <f>IF('Unit Types - Emission Rates'!#REF!="","",'Unit Types - Emission Rates'!#REF!)</f>
        <v>#REF!</v>
      </c>
      <c r="G4889" s="261"/>
      <c r="H4889" s="262"/>
      <c r="I4889" s="259"/>
    </row>
    <row r="4890" spans="1:9" x14ac:dyDescent="0.2">
      <c r="A4890" s="265" t="s">
        <v>433</v>
      </c>
      <c r="B4890" s="269" t="e">
        <f>IF('Unit Types - Emission Rates'!#REF!=0,"",'Unit Types - Emission Rates'!#REF!)</f>
        <v>#REF!</v>
      </c>
      <c r="C4890" s="269" t="e">
        <f>IF('Unit Types - Emission Rates'!#REF!=0,"",'Unit Types - Emission Rates'!#REF!)</f>
        <v>#REF!</v>
      </c>
      <c r="D4890" s="269" t="e">
        <f>IF('Unit Types - Emission Rates'!#REF!=0,"",'Unit Types - Emission Rates'!#REF!)</f>
        <v>#REF!</v>
      </c>
      <c r="E4890" s="269" t="e">
        <f>IF('Unit Types - Emission Rates'!#REF!="","",'Unit Types - Emission Rates'!#REF!)</f>
        <v>#REF!</v>
      </c>
      <c r="F4890" s="269" t="e">
        <f>IF('Unit Types - Emission Rates'!#REF!="","",'Unit Types - Emission Rates'!#REF!)</f>
        <v>#REF!</v>
      </c>
      <c r="G4890" s="261"/>
      <c r="H4890" s="262"/>
      <c r="I4890" s="259"/>
    </row>
    <row r="4891" spans="1:9" x14ac:dyDescent="0.2">
      <c r="A4891" s="265" t="s">
        <v>433</v>
      </c>
      <c r="B4891" s="269" t="e">
        <f>IF('Unit Types - Emission Rates'!#REF!=0,"",'Unit Types - Emission Rates'!#REF!)</f>
        <v>#REF!</v>
      </c>
      <c r="C4891" s="269" t="e">
        <f>IF('Unit Types - Emission Rates'!#REF!=0,"",'Unit Types - Emission Rates'!#REF!)</f>
        <v>#REF!</v>
      </c>
      <c r="D4891" s="269" t="e">
        <f>IF('Unit Types - Emission Rates'!#REF!=0,"",'Unit Types - Emission Rates'!#REF!)</f>
        <v>#REF!</v>
      </c>
      <c r="E4891" s="269" t="e">
        <f>IF('Unit Types - Emission Rates'!#REF!="","",'Unit Types - Emission Rates'!#REF!)</f>
        <v>#REF!</v>
      </c>
      <c r="F4891" s="269" t="e">
        <f>IF('Unit Types - Emission Rates'!#REF!="","",'Unit Types - Emission Rates'!#REF!)</f>
        <v>#REF!</v>
      </c>
      <c r="G4891" s="261"/>
      <c r="H4891" s="262"/>
      <c r="I4891" s="259"/>
    </row>
    <row r="4892" spans="1:9" x14ac:dyDescent="0.2">
      <c r="A4892" s="265" t="s">
        <v>433</v>
      </c>
      <c r="B4892" s="269" t="e">
        <f>IF('Unit Types - Emission Rates'!#REF!=0,"",'Unit Types - Emission Rates'!#REF!)</f>
        <v>#REF!</v>
      </c>
      <c r="C4892" s="269" t="e">
        <f>IF('Unit Types - Emission Rates'!#REF!=0,"",'Unit Types - Emission Rates'!#REF!)</f>
        <v>#REF!</v>
      </c>
      <c r="D4892" s="269" t="e">
        <f>IF('Unit Types - Emission Rates'!#REF!=0,"",'Unit Types - Emission Rates'!#REF!)</f>
        <v>#REF!</v>
      </c>
      <c r="E4892" s="269" t="e">
        <f>IF('Unit Types - Emission Rates'!#REF!="","",'Unit Types - Emission Rates'!#REF!)</f>
        <v>#REF!</v>
      </c>
      <c r="F4892" s="269" t="e">
        <f>IF('Unit Types - Emission Rates'!#REF!="","",'Unit Types - Emission Rates'!#REF!)</f>
        <v>#REF!</v>
      </c>
      <c r="G4892" s="261"/>
      <c r="H4892" s="262"/>
      <c r="I4892" s="259"/>
    </row>
    <row r="4893" spans="1:9" x14ac:dyDescent="0.2">
      <c r="A4893" s="265" t="s">
        <v>433</v>
      </c>
      <c r="B4893" s="269" t="e">
        <f>IF('Unit Types - Emission Rates'!#REF!=0,"",'Unit Types - Emission Rates'!#REF!)</f>
        <v>#REF!</v>
      </c>
      <c r="C4893" s="269" t="e">
        <f>IF('Unit Types - Emission Rates'!#REF!=0,"",'Unit Types - Emission Rates'!#REF!)</f>
        <v>#REF!</v>
      </c>
      <c r="D4893" s="269" t="e">
        <f>IF('Unit Types - Emission Rates'!#REF!=0,"",'Unit Types - Emission Rates'!#REF!)</f>
        <v>#REF!</v>
      </c>
      <c r="E4893" s="269" t="e">
        <f>IF('Unit Types - Emission Rates'!#REF!="","",'Unit Types - Emission Rates'!#REF!)</f>
        <v>#REF!</v>
      </c>
      <c r="F4893" s="269" t="e">
        <f>IF('Unit Types - Emission Rates'!#REF!="","",'Unit Types - Emission Rates'!#REF!)</f>
        <v>#REF!</v>
      </c>
      <c r="G4893" s="261"/>
      <c r="H4893" s="262"/>
      <c r="I4893" s="259"/>
    </row>
    <row r="4894" spans="1:9" x14ac:dyDescent="0.2">
      <c r="A4894" s="265" t="s">
        <v>433</v>
      </c>
      <c r="B4894" s="269" t="e">
        <f>IF('Unit Types - Emission Rates'!#REF!=0,"",'Unit Types - Emission Rates'!#REF!)</f>
        <v>#REF!</v>
      </c>
      <c r="C4894" s="269" t="e">
        <f>IF('Unit Types - Emission Rates'!#REF!=0,"",'Unit Types - Emission Rates'!#REF!)</f>
        <v>#REF!</v>
      </c>
      <c r="D4894" s="269" t="e">
        <f>IF('Unit Types - Emission Rates'!#REF!=0,"",'Unit Types - Emission Rates'!#REF!)</f>
        <v>#REF!</v>
      </c>
      <c r="E4894" s="269" t="e">
        <f>IF('Unit Types - Emission Rates'!#REF!="","",'Unit Types - Emission Rates'!#REF!)</f>
        <v>#REF!</v>
      </c>
      <c r="F4894" s="269" t="e">
        <f>IF('Unit Types - Emission Rates'!#REF!="","",'Unit Types - Emission Rates'!#REF!)</f>
        <v>#REF!</v>
      </c>
      <c r="G4894" s="261"/>
      <c r="H4894" s="262"/>
      <c r="I4894" s="259"/>
    </row>
    <row r="4895" spans="1:9" x14ac:dyDescent="0.2">
      <c r="A4895" s="265" t="s">
        <v>433</v>
      </c>
      <c r="B4895" s="269" t="e">
        <f>IF('Unit Types - Emission Rates'!#REF!=0,"",'Unit Types - Emission Rates'!#REF!)</f>
        <v>#REF!</v>
      </c>
      <c r="C4895" s="269" t="e">
        <f>IF('Unit Types - Emission Rates'!#REF!=0,"",'Unit Types - Emission Rates'!#REF!)</f>
        <v>#REF!</v>
      </c>
      <c r="D4895" s="269" t="e">
        <f>IF('Unit Types - Emission Rates'!#REF!=0,"",'Unit Types - Emission Rates'!#REF!)</f>
        <v>#REF!</v>
      </c>
      <c r="E4895" s="269" t="e">
        <f>IF('Unit Types - Emission Rates'!#REF!="","",'Unit Types - Emission Rates'!#REF!)</f>
        <v>#REF!</v>
      </c>
      <c r="F4895" s="269" t="e">
        <f>IF('Unit Types - Emission Rates'!#REF!="","",'Unit Types - Emission Rates'!#REF!)</f>
        <v>#REF!</v>
      </c>
      <c r="G4895" s="261"/>
      <c r="H4895" s="262"/>
      <c r="I4895" s="259"/>
    </row>
    <row r="4896" spans="1:9" x14ac:dyDescent="0.2">
      <c r="A4896" s="265" t="s">
        <v>433</v>
      </c>
      <c r="B4896" s="269" t="e">
        <f>IF('Unit Types - Emission Rates'!#REF!=0,"",'Unit Types - Emission Rates'!#REF!)</f>
        <v>#REF!</v>
      </c>
      <c r="C4896" s="269" t="e">
        <f>IF('Unit Types - Emission Rates'!#REF!=0,"",'Unit Types - Emission Rates'!#REF!)</f>
        <v>#REF!</v>
      </c>
      <c r="D4896" s="269" t="e">
        <f>IF('Unit Types - Emission Rates'!#REF!=0,"",'Unit Types - Emission Rates'!#REF!)</f>
        <v>#REF!</v>
      </c>
      <c r="E4896" s="269" t="e">
        <f>IF('Unit Types - Emission Rates'!#REF!="","",'Unit Types - Emission Rates'!#REF!)</f>
        <v>#REF!</v>
      </c>
      <c r="F4896" s="269" t="e">
        <f>IF('Unit Types - Emission Rates'!#REF!="","",'Unit Types - Emission Rates'!#REF!)</f>
        <v>#REF!</v>
      </c>
      <c r="G4896" s="261"/>
      <c r="H4896" s="262"/>
      <c r="I4896" s="259"/>
    </row>
    <row r="4897" spans="1:9" x14ac:dyDescent="0.2">
      <c r="A4897" s="265" t="s">
        <v>433</v>
      </c>
      <c r="B4897" s="269" t="e">
        <f>IF('Unit Types - Emission Rates'!#REF!=0,"",'Unit Types - Emission Rates'!#REF!)</f>
        <v>#REF!</v>
      </c>
      <c r="C4897" s="269" t="e">
        <f>IF('Unit Types - Emission Rates'!#REF!=0,"",'Unit Types - Emission Rates'!#REF!)</f>
        <v>#REF!</v>
      </c>
      <c r="D4897" s="269" t="e">
        <f>IF('Unit Types - Emission Rates'!#REF!=0,"",'Unit Types - Emission Rates'!#REF!)</f>
        <v>#REF!</v>
      </c>
      <c r="E4897" s="269" t="e">
        <f>IF('Unit Types - Emission Rates'!#REF!="","",'Unit Types - Emission Rates'!#REF!)</f>
        <v>#REF!</v>
      </c>
      <c r="F4897" s="269" t="e">
        <f>IF('Unit Types - Emission Rates'!#REF!="","",'Unit Types - Emission Rates'!#REF!)</f>
        <v>#REF!</v>
      </c>
      <c r="G4897" s="261"/>
      <c r="H4897" s="262"/>
      <c r="I4897" s="259"/>
    </row>
    <row r="4898" spans="1:9" x14ac:dyDescent="0.2">
      <c r="A4898" s="265" t="s">
        <v>433</v>
      </c>
      <c r="B4898" s="269" t="e">
        <f>IF('Unit Types - Emission Rates'!#REF!=0,"",'Unit Types - Emission Rates'!#REF!)</f>
        <v>#REF!</v>
      </c>
      <c r="C4898" s="269" t="e">
        <f>IF('Unit Types - Emission Rates'!#REF!=0,"",'Unit Types - Emission Rates'!#REF!)</f>
        <v>#REF!</v>
      </c>
      <c r="D4898" s="269" t="e">
        <f>IF('Unit Types - Emission Rates'!#REF!=0,"",'Unit Types - Emission Rates'!#REF!)</f>
        <v>#REF!</v>
      </c>
      <c r="E4898" s="269" t="e">
        <f>IF('Unit Types - Emission Rates'!#REF!="","",'Unit Types - Emission Rates'!#REF!)</f>
        <v>#REF!</v>
      </c>
      <c r="F4898" s="269" t="e">
        <f>IF('Unit Types - Emission Rates'!#REF!="","",'Unit Types - Emission Rates'!#REF!)</f>
        <v>#REF!</v>
      </c>
      <c r="G4898" s="261"/>
      <c r="H4898" s="262"/>
      <c r="I4898" s="259"/>
    </row>
    <row r="4899" spans="1:9" x14ac:dyDescent="0.2">
      <c r="A4899" s="265" t="s">
        <v>433</v>
      </c>
      <c r="B4899" s="269" t="e">
        <f>IF('Unit Types - Emission Rates'!#REF!=0,"",'Unit Types - Emission Rates'!#REF!)</f>
        <v>#REF!</v>
      </c>
      <c r="C4899" s="269" t="e">
        <f>IF('Unit Types - Emission Rates'!#REF!=0,"",'Unit Types - Emission Rates'!#REF!)</f>
        <v>#REF!</v>
      </c>
      <c r="D4899" s="269" t="e">
        <f>IF('Unit Types - Emission Rates'!#REF!=0,"",'Unit Types - Emission Rates'!#REF!)</f>
        <v>#REF!</v>
      </c>
      <c r="E4899" s="269" t="e">
        <f>IF('Unit Types - Emission Rates'!#REF!="","",'Unit Types - Emission Rates'!#REF!)</f>
        <v>#REF!</v>
      </c>
      <c r="F4899" s="269" t="e">
        <f>IF('Unit Types - Emission Rates'!#REF!="","",'Unit Types - Emission Rates'!#REF!)</f>
        <v>#REF!</v>
      </c>
      <c r="G4899" s="261"/>
      <c r="H4899" s="262"/>
      <c r="I4899" s="259"/>
    </row>
    <row r="4900" spans="1:9" x14ac:dyDescent="0.2">
      <c r="A4900" s="265" t="s">
        <v>433</v>
      </c>
      <c r="B4900" s="269" t="e">
        <f>IF('Unit Types - Emission Rates'!#REF!=0,"",'Unit Types - Emission Rates'!#REF!)</f>
        <v>#REF!</v>
      </c>
      <c r="C4900" s="269" t="e">
        <f>IF('Unit Types - Emission Rates'!#REF!=0,"",'Unit Types - Emission Rates'!#REF!)</f>
        <v>#REF!</v>
      </c>
      <c r="D4900" s="269" t="e">
        <f>IF('Unit Types - Emission Rates'!#REF!=0,"",'Unit Types - Emission Rates'!#REF!)</f>
        <v>#REF!</v>
      </c>
      <c r="E4900" s="269" t="e">
        <f>IF('Unit Types - Emission Rates'!#REF!="","",'Unit Types - Emission Rates'!#REF!)</f>
        <v>#REF!</v>
      </c>
      <c r="F4900" s="269" t="e">
        <f>IF('Unit Types - Emission Rates'!#REF!="","",'Unit Types - Emission Rates'!#REF!)</f>
        <v>#REF!</v>
      </c>
      <c r="G4900" s="261"/>
      <c r="H4900" s="262"/>
      <c r="I4900" s="259"/>
    </row>
    <row r="4901" spans="1:9" x14ac:dyDescent="0.2">
      <c r="A4901" s="265" t="s">
        <v>433</v>
      </c>
      <c r="B4901" s="269" t="e">
        <f>IF('Unit Types - Emission Rates'!#REF!=0,"",'Unit Types - Emission Rates'!#REF!)</f>
        <v>#REF!</v>
      </c>
      <c r="C4901" s="269" t="e">
        <f>IF('Unit Types - Emission Rates'!#REF!=0,"",'Unit Types - Emission Rates'!#REF!)</f>
        <v>#REF!</v>
      </c>
      <c r="D4901" s="269" t="e">
        <f>IF('Unit Types - Emission Rates'!#REF!=0,"",'Unit Types - Emission Rates'!#REF!)</f>
        <v>#REF!</v>
      </c>
      <c r="E4901" s="269" t="e">
        <f>IF('Unit Types - Emission Rates'!#REF!="","",'Unit Types - Emission Rates'!#REF!)</f>
        <v>#REF!</v>
      </c>
      <c r="F4901" s="269" t="e">
        <f>IF('Unit Types - Emission Rates'!#REF!="","",'Unit Types - Emission Rates'!#REF!)</f>
        <v>#REF!</v>
      </c>
      <c r="G4901" s="261"/>
      <c r="H4901" s="262"/>
      <c r="I4901" s="259"/>
    </row>
    <row r="4902" spans="1:9" x14ac:dyDescent="0.2">
      <c r="A4902" s="265" t="s">
        <v>433</v>
      </c>
      <c r="B4902" s="269" t="e">
        <f>IF('Unit Types - Emission Rates'!#REF!=0,"",'Unit Types - Emission Rates'!#REF!)</f>
        <v>#REF!</v>
      </c>
      <c r="C4902" s="269" t="e">
        <f>IF('Unit Types - Emission Rates'!#REF!=0,"",'Unit Types - Emission Rates'!#REF!)</f>
        <v>#REF!</v>
      </c>
      <c r="D4902" s="269" t="e">
        <f>IF('Unit Types - Emission Rates'!#REF!=0,"",'Unit Types - Emission Rates'!#REF!)</f>
        <v>#REF!</v>
      </c>
      <c r="E4902" s="269" t="e">
        <f>IF('Unit Types - Emission Rates'!#REF!="","",'Unit Types - Emission Rates'!#REF!)</f>
        <v>#REF!</v>
      </c>
      <c r="F4902" s="269" t="e">
        <f>IF('Unit Types - Emission Rates'!#REF!="","",'Unit Types - Emission Rates'!#REF!)</f>
        <v>#REF!</v>
      </c>
      <c r="G4902" s="261"/>
      <c r="H4902" s="262"/>
      <c r="I4902" s="259"/>
    </row>
    <row r="4903" spans="1:9" x14ac:dyDescent="0.2">
      <c r="A4903" s="265" t="s">
        <v>433</v>
      </c>
      <c r="B4903" s="269" t="e">
        <f>IF('Unit Types - Emission Rates'!#REF!=0,"",'Unit Types - Emission Rates'!#REF!)</f>
        <v>#REF!</v>
      </c>
      <c r="C4903" s="269" t="e">
        <f>IF('Unit Types - Emission Rates'!#REF!=0,"",'Unit Types - Emission Rates'!#REF!)</f>
        <v>#REF!</v>
      </c>
      <c r="D4903" s="269" t="e">
        <f>IF('Unit Types - Emission Rates'!#REF!=0,"",'Unit Types - Emission Rates'!#REF!)</f>
        <v>#REF!</v>
      </c>
      <c r="E4903" s="269" t="e">
        <f>IF('Unit Types - Emission Rates'!#REF!="","",'Unit Types - Emission Rates'!#REF!)</f>
        <v>#REF!</v>
      </c>
      <c r="F4903" s="269" t="e">
        <f>IF('Unit Types - Emission Rates'!#REF!="","",'Unit Types - Emission Rates'!#REF!)</f>
        <v>#REF!</v>
      </c>
      <c r="G4903" s="261"/>
      <c r="H4903" s="262"/>
      <c r="I4903" s="259"/>
    </row>
    <row r="4904" spans="1:9" x14ac:dyDescent="0.2">
      <c r="A4904" s="265" t="s">
        <v>433</v>
      </c>
      <c r="B4904" s="269" t="e">
        <f>IF('Unit Types - Emission Rates'!#REF!=0,"",'Unit Types - Emission Rates'!#REF!)</f>
        <v>#REF!</v>
      </c>
      <c r="C4904" s="269" t="e">
        <f>IF('Unit Types - Emission Rates'!#REF!=0,"",'Unit Types - Emission Rates'!#REF!)</f>
        <v>#REF!</v>
      </c>
      <c r="D4904" s="269" t="e">
        <f>IF('Unit Types - Emission Rates'!#REF!=0,"",'Unit Types - Emission Rates'!#REF!)</f>
        <v>#REF!</v>
      </c>
      <c r="E4904" s="269" t="e">
        <f>IF('Unit Types - Emission Rates'!#REF!="","",'Unit Types - Emission Rates'!#REF!)</f>
        <v>#REF!</v>
      </c>
      <c r="F4904" s="269" t="e">
        <f>IF('Unit Types - Emission Rates'!#REF!="","",'Unit Types - Emission Rates'!#REF!)</f>
        <v>#REF!</v>
      </c>
      <c r="G4904" s="261"/>
      <c r="H4904" s="262"/>
      <c r="I4904" s="259"/>
    </row>
    <row r="4905" spans="1:9" x14ac:dyDescent="0.2">
      <c r="A4905" s="265" t="s">
        <v>433</v>
      </c>
      <c r="B4905" s="269" t="e">
        <f>IF('Unit Types - Emission Rates'!#REF!=0,"",'Unit Types - Emission Rates'!#REF!)</f>
        <v>#REF!</v>
      </c>
      <c r="C4905" s="269" t="e">
        <f>IF('Unit Types - Emission Rates'!#REF!=0,"",'Unit Types - Emission Rates'!#REF!)</f>
        <v>#REF!</v>
      </c>
      <c r="D4905" s="269" t="e">
        <f>IF('Unit Types - Emission Rates'!#REF!=0,"",'Unit Types - Emission Rates'!#REF!)</f>
        <v>#REF!</v>
      </c>
      <c r="E4905" s="269" t="e">
        <f>IF('Unit Types - Emission Rates'!#REF!="","",'Unit Types - Emission Rates'!#REF!)</f>
        <v>#REF!</v>
      </c>
      <c r="F4905" s="269" t="e">
        <f>IF('Unit Types - Emission Rates'!#REF!="","",'Unit Types - Emission Rates'!#REF!)</f>
        <v>#REF!</v>
      </c>
      <c r="G4905" s="261"/>
      <c r="H4905" s="262"/>
      <c r="I4905" s="259"/>
    </row>
    <row r="4906" spans="1:9" x14ac:dyDescent="0.2">
      <c r="A4906" s="265" t="s">
        <v>433</v>
      </c>
      <c r="B4906" s="269" t="e">
        <f>IF('Unit Types - Emission Rates'!#REF!=0,"",'Unit Types - Emission Rates'!#REF!)</f>
        <v>#REF!</v>
      </c>
      <c r="C4906" s="269" t="e">
        <f>IF('Unit Types - Emission Rates'!#REF!=0,"",'Unit Types - Emission Rates'!#REF!)</f>
        <v>#REF!</v>
      </c>
      <c r="D4906" s="269" t="e">
        <f>IF('Unit Types - Emission Rates'!#REF!=0,"",'Unit Types - Emission Rates'!#REF!)</f>
        <v>#REF!</v>
      </c>
      <c r="E4906" s="269" t="e">
        <f>IF('Unit Types - Emission Rates'!#REF!="","",'Unit Types - Emission Rates'!#REF!)</f>
        <v>#REF!</v>
      </c>
      <c r="F4906" s="269" t="e">
        <f>IF('Unit Types - Emission Rates'!#REF!="","",'Unit Types - Emission Rates'!#REF!)</f>
        <v>#REF!</v>
      </c>
      <c r="G4906" s="261"/>
      <c r="H4906" s="262"/>
      <c r="I4906" s="259"/>
    </row>
    <row r="4907" spans="1:9" x14ac:dyDescent="0.2">
      <c r="A4907" s="265" t="s">
        <v>433</v>
      </c>
      <c r="B4907" s="269" t="e">
        <f>IF('Unit Types - Emission Rates'!#REF!=0,"",'Unit Types - Emission Rates'!#REF!)</f>
        <v>#REF!</v>
      </c>
      <c r="C4907" s="269" t="e">
        <f>IF('Unit Types - Emission Rates'!#REF!=0,"",'Unit Types - Emission Rates'!#REF!)</f>
        <v>#REF!</v>
      </c>
      <c r="D4907" s="269" t="e">
        <f>IF('Unit Types - Emission Rates'!#REF!=0,"",'Unit Types - Emission Rates'!#REF!)</f>
        <v>#REF!</v>
      </c>
      <c r="E4907" s="269" t="e">
        <f>IF('Unit Types - Emission Rates'!#REF!="","",'Unit Types - Emission Rates'!#REF!)</f>
        <v>#REF!</v>
      </c>
      <c r="F4907" s="269" t="e">
        <f>IF('Unit Types - Emission Rates'!#REF!="","",'Unit Types - Emission Rates'!#REF!)</f>
        <v>#REF!</v>
      </c>
      <c r="G4907" s="261"/>
      <c r="H4907" s="262"/>
      <c r="I4907" s="259"/>
    </row>
    <row r="4908" spans="1:9" x14ac:dyDescent="0.2">
      <c r="A4908" s="265" t="s">
        <v>433</v>
      </c>
      <c r="B4908" s="269" t="e">
        <f>IF('Unit Types - Emission Rates'!#REF!=0,"",'Unit Types - Emission Rates'!#REF!)</f>
        <v>#REF!</v>
      </c>
      <c r="C4908" s="269" t="e">
        <f>IF('Unit Types - Emission Rates'!#REF!=0,"",'Unit Types - Emission Rates'!#REF!)</f>
        <v>#REF!</v>
      </c>
      <c r="D4908" s="269" t="e">
        <f>IF('Unit Types - Emission Rates'!#REF!=0,"",'Unit Types - Emission Rates'!#REF!)</f>
        <v>#REF!</v>
      </c>
      <c r="E4908" s="269" t="e">
        <f>IF('Unit Types - Emission Rates'!#REF!="","",'Unit Types - Emission Rates'!#REF!)</f>
        <v>#REF!</v>
      </c>
      <c r="F4908" s="269" t="e">
        <f>IF('Unit Types - Emission Rates'!#REF!="","",'Unit Types - Emission Rates'!#REF!)</f>
        <v>#REF!</v>
      </c>
      <c r="G4908" s="261"/>
      <c r="H4908" s="262"/>
      <c r="I4908" s="259"/>
    </row>
    <row r="4909" spans="1:9" x14ac:dyDescent="0.2">
      <c r="A4909" s="265" t="s">
        <v>433</v>
      </c>
      <c r="B4909" s="269" t="e">
        <f>IF('Unit Types - Emission Rates'!#REF!=0,"",'Unit Types - Emission Rates'!#REF!)</f>
        <v>#REF!</v>
      </c>
      <c r="C4909" s="269" t="e">
        <f>IF('Unit Types - Emission Rates'!#REF!=0,"",'Unit Types - Emission Rates'!#REF!)</f>
        <v>#REF!</v>
      </c>
      <c r="D4909" s="269" t="e">
        <f>IF('Unit Types - Emission Rates'!#REF!=0,"",'Unit Types - Emission Rates'!#REF!)</f>
        <v>#REF!</v>
      </c>
      <c r="E4909" s="269" t="e">
        <f>IF('Unit Types - Emission Rates'!#REF!="","",'Unit Types - Emission Rates'!#REF!)</f>
        <v>#REF!</v>
      </c>
      <c r="F4909" s="269" t="e">
        <f>IF('Unit Types - Emission Rates'!#REF!="","",'Unit Types - Emission Rates'!#REF!)</f>
        <v>#REF!</v>
      </c>
      <c r="G4909" s="261"/>
      <c r="H4909" s="262"/>
      <c r="I4909" s="259"/>
    </row>
    <row r="4910" spans="1:9" x14ac:dyDescent="0.2">
      <c r="A4910" s="265" t="s">
        <v>433</v>
      </c>
      <c r="B4910" s="269" t="e">
        <f>IF('Unit Types - Emission Rates'!#REF!=0,"",'Unit Types - Emission Rates'!#REF!)</f>
        <v>#REF!</v>
      </c>
      <c r="C4910" s="269" t="e">
        <f>IF('Unit Types - Emission Rates'!#REF!=0,"",'Unit Types - Emission Rates'!#REF!)</f>
        <v>#REF!</v>
      </c>
      <c r="D4910" s="269" t="e">
        <f>IF('Unit Types - Emission Rates'!#REF!=0,"",'Unit Types - Emission Rates'!#REF!)</f>
        <v>#REF!</v>
      </c>
      <c r="E4910" s="269" t="e">
        <f>IF('Unit Types - Emission Rates'!#REF!="","",'Unit Types - Emission Rates'!#REF!)</f>
        <v>#REF!</v>
      </c>
      <c r="F4910" s="269" t="e">
        <f>IF('Unit Types - Emission Rates'!#REF!="","",'Unit Types - Emission Rates'!#REF!)</f>
        <v>#REF!</v>
      </c>
      <c r="G4910" s="261"/>
      <c r="H4910" s="262"/>
      <c r="I4910" s="259"/>
    </row>
    <row r="4911" spans="1:9" x14ac:dyDescent="0.2">
      <c r="A4911" s="265" t="s">
        <v>433</v>
      </c>
      <c r="B4911" s="269" t="e">
        <f>IF('Unit Types - Emission Rates'!#REF!=0,"",'Unit Types - Emission Rates'!#REF!)</f>
        <v>#REF!</v>
      </c>
      <c r="C4911" s="269" t="e">
        <f>IF('Unit Types - Emission Rates'!#REF!=0,"",'Unit Types - Emission Rates'!#REF!)</f>
        <v>#REF!</v>
      </c>
      <c r="D4911" s="269" t="e">
        <f>IF('Unit Types - Emission Rates'!#REF!=0,"",'Unit Types - Emission Rates'!#REF!)</f>
        <v>#REF!</v>
      </c>
      <c r="E4911" s="269" t="e">
        <f>IF('Unit Types - Emission Rates'!#REF!="","",'Unit Types - Emission Rates'!#REF!)</f>
        <v>#REF!</v>
      </c>
      <c r="F4911" s="269" t="e">
        <f>IF('Unit Types - Emission Rates'!#REF!="","",'Unit Types - Emission Rates'!#REF!)</f>
        <v>#REF!</v>
      </c>
      <c r="G4911" s="261"/>
      <c r="H4911" s="262"/>
      <c r="I4911" s="259"/>
    </row>
    <row r="4912" spans="1:9" x14ac:dyDescent="0.2">
      <c r="A4912" s="265" t="s">
        <v>433</v>
      </c>
      <c r="B4912" s="269" t="e">
        <f>IF('Unit Types - Emission Rates'!#REF!=0,"",'Unit Types - Emission Rates'!#REF!)</f>
        <v>#REF!</v>
      </c>
      <c r="C4912" s="269" t="e">
        <f>IF('Unit Types - Emission Rates'!#REF!=0,"",'Unit Types - Emission Rates'!#REF!)</f>
        <v>#REF!</v>
      </c>
      <c r="D4912" s="269" t="e">
        <f>IF('Unit Types - Emission Rates'!#REF!=0,"",'Unit Types - Emission Rates'!#REF!)</f>
        <v>#REF!</v>
      </c>
      <c r="E4912" s="269" t="e">
        <f>IF('Unit Types - Emission Rates'!#REF!="","",'Unit Types - Emission Rates'!#REF!)</f>
        <v>#REF!</v>
      </c>
      <c r="F4912" s="269" t="e">
        <f>IF('Unit Types - Emission Rates'!#REF!="","",'Unit Types - Emission Rates'!#REF!)</f>
        <v>#REF!</v>
      </c>
      <c r="G4912" s="261"/>
      <c r="H4912" s="262"/>
      <c r="I4912" s="259"/>
    </row>
    <row r="4913" spans="1:9" x14ac:dyDescent="0.2">
      <c r="A4913" s="265" t="s">
        <v>433</v>
      </c>
      <c r="B4913" s="269" t="e">
        <f>IF('Unit Types - Emission Rates'!#REF!=0,"",'Unit Types - Emission Rates'!#REF!)</f>
        <v>#REF!</v>
      </c>
      <c r="C4913" s="269" t="e">
        <f>IF('Unit Types - Emission Rates'!#REF!=0,"",'Unit Types - Emission Rates'!#REF!)</f>
        <v>#REF!</v>
      </c>
      <c r="D4913" s="269" t="e">
        <f>IF('Unit Types - Emission Rates'!#REF!=0,"",'Unit Types - Emission Rates'!#REF!)</f>
        <v>#REF!</v>
      </c>
      <c r="E4913" s="269" t="e">
        <f>IF('Unit Types - Emission Rates'!#REF!="","",'Unit Types - Emission Rates'!#REF!)</f>
        <v>#REF!</v>
      </c>
      <c r="F4913" s="269" t="e">
        <f>IF('Unit Types - Emission Rates'!#REF!="","",'Unit Types - Emission Rates'!#REF!)</f>
        <v>#REF!</v>
      </c>
      <c r="G4913" s="261"/>
      <c r="H4913" s="262"/>
      <c r="I4913" s="259"/>
    </row>
    <row r="4914" spans="1:9" x14ac:dyDescent="0.2">
      <c r="A4914" s="265" t="s">
        <v>433</v>
      </c>
      <c r="B4914" s="269" t="e">
        <f>IF('Unit Types - Emission Rates'!#REF!=0,"",'Unit Types - Emission Rates'!#REF!)</f>
        <v>#REF!</v>
      </c>
      <c r="C4914" s="269" t="e">
        <f>IF('Unit Types - Emission Rates'!#REF!=0,"",'Unit Types - Emission Rates'!#REF!)</f>
        <v>#REF!</v>
      </c>
      <c r="D4914" s="269" t="e">
        <f>IF('Unit Types - Emission Rates'!#REF!=0,"",'Unit Types - Emission Rates'!#REF!)</f>
        <v>#REF!</v>
      </c>
      <c r="E4914" s="269" t="e">
        <f>IF('Unit Types - Emission Rates'!#REF!="","",'Unit Types - Emission Rates'!#REF!)</f>
        <v>#REF!</v>
      </c>
      <c r="F4914" s="269" t="e">
        <f>IF('Unit Types - Emission Rates'!#REF!="","",'Unit Types - Emission Rates'!#REF!)</f>
        <v>#REF!</v>
      </c>
      <c r="G4914" s="261"/>
      <c r="H4914" s="262"/>
      <c r="I4914" s="259"/>
    </row>
    <row r="4915" spans="1:9" x14ac:dyDescent="0.2">
      <c r="A4915" s="265" t="s">
        <v>433</v>
      </c>
      <c r="B4915" s="269" t="e">
        <f>IF('Unit Types - Emission Rates'!#REF!=0,"",'Unit Types - Emission Rates'!#REF!)</f>
        <v>#REF!</v>
      </c>
      <c r="C4915" s="269" t="e">
        <f>IF('Unit Types - Emission Rates'!#REF!=0,"",'Unit Types - Emission Rates'!#REF!)</f>
        <v>#REF!</v>
      </c>
      <c r="D4915" s="269" t="e">
        <f>IF('Unit Types - Emission Rates'!#REF!=0,"",'Unit Types - Emission Rates'!#REF!)</f>
        <v>#REF!</v>
      </c>
      <c r="E4915" s="269" t="e">
        <f>IF('Unit Types - Emission Rates'!#REF!="","",'Unit Types - Emission Rates'!#REF!)</f>
        <v>#REF!</v>
      </c>
      <c r="F4915" s="269" t="e">
        <f>IF('Unit Types - Emission Rates'!#REF!="","",'Unit Types - Emission Rates'!#REF!)</f>
        <v>#REF!</v>
      </c>
      <c r="G4915" s="261"/>
      <c r="H4915" s="262"/>
      <c r="I4915" s="259"/>
    </row>
    <row r="4916" spans="1:9" x14ac:dyDescent="0.2">
      <c r="A4916" s="265" t="s">
        <v>433</v>
      </c>
      <c r="B4916" s="269" t="e">
        <f>IF('Unit Types - Emission Rates'!#REF!=0,"",'Unit Types - Emission Rates'!#REF!)</f>
        <v>#REF!</v>
      </c>
      <c r="C4916" s="269" t="e">
        <f>IF('Unit Types - Emission Rates'!#REF!=0,"",'Unit Types - Emission Rates'!#REF!)</f>
        <v>#REF!</v>
      </c>
      <c r="D4916" s="269" t="e">
        <f>IF('Unit Types - Emission Rates'!#REF!=0,"",'Unit Types - Emission Rates'!#REF!)</f>
        <v>#REF!</v>
      </c>
      <c r="E4916" s="269" t="e">
        <f>IF('Unit Types - Emission Rates'!#REF!="","",'Unit Types - Emission Rates'!#REF!)</f>
        <v>#REF!</v>
      </c>
      <c r="F4916" s="269" t="e">
        <f>IF('Unit Types - Emission Rates'!#REF!="","",'Unit Types - Emission Rates'!#REF!)</f>
        <v>#REF!</v>
      </c>
      <c r="G4916" s="261"/>
      <c r="H4916" s="262"/>
      <c r="I4916" s="259"/>
    </row>
    <row r="4917" spans="1:9" x14ac:dyDescent="0.2">
      <c r="A4917" s="265" t="s">
        <v>433</v>
      </c>
      <c r="B4917" s="269" t="e">
        <f>IF('Unit Types - Emission Rates'!#REF!=0,"",'Unit Types - Emission Rates'!#REF!)</f>
        <v>#REF!</v>
      </c>
      <c r="C4917" s="269" t="e">
        <f>IF('Unit Types - Emission Rates'!#REF!=0,"",'Unit Types - Emission Rates'!#REF!)</f>
        <v>#REF!</v>
      </c>
      <c r="D4917" s="269" t="e">
        <f>IF('Unit Types - Emission Rates'!#REF!=0,"",'Unit Types - Emission Rates'!#REF!)</f>
        <v>#REF!</v>
      </c>
      <c r="E4917" s="269" t="e">
        <f>IF('Unit Types - Emission Rates'!#REF!="","",'Unit Types - Emission Rates'!#REF!)</f>
        <v>#REF!</v>
      </c>
      <c r="F4917" s="269" t="e">
        <f>IF('Unit Types - Emission Rates'!#REF!="","",'Unit Types - Emission Rates'!#REF!)</f>
        <v>#REF!</v>
      </c>
      <c r="G4917" s="261"/>
      <c r="H4917" s="262"/>
      <c r="I4917" s="259"/>
    </row>
    <row r="4918" spans="1:9" x14ac:dyDescent="0.2">
      <c r="A4918" s="265" t="s">
        <v>433</v>
      </c>
      <c r="B4918" s="269" t="e">
        <f>IF('Unit Types - Emission Rates'!#REF!=0,"",'Unit Types - Emission Rates'!#REF!)</f>
        <v>#REF!</v>
      </c>
      <c r="C4918" s="269" t="e">
        <f>IF('Unit Types - Emission Rates'!#REF!=0,"",'Unit Types - Emission Rates'!#REF!)</f>
        <v>#REF!</v>
      </c>
      <c r="D4918" s="269" t="e">
        <f>IF('Unit Types - Emission Rates'!#REF!=0,"",'Unit Types - Emission Rates'!#REF!)</f>
        <v>#REF!</v>
      </c>
      <c r="E4918" s="269" t="e">
        <f>IF('Unit Types - Emission Rates'!#REF!="","",'Unit Types - Emission Rates'!#REF!)</f>
        <v>#REF!</v>
      </c>
      <c r="F4918" s="269" t="e">
        <f>IF('Unit Types - Emission Rates'!#REF!="","",'Unit Types - Emission Rates'!#REF!)</f>
        <v>#REF!</v>
      </c>
      <c r="G4918" s="261"/>
      <c r="H4918" s="262"/>
      <c r="I4918" s="259"/>
    </row>
    <row r="4919" spans="1:9" x14ac:dyDescent="0.2">
      <c r="A4919" s="265" t="s">
        <v>433</v>
      </c>
      <c r="B4919" s="269" t="e">
        <f>IF('Unit Types - Emission Rates'!#REF!=0,"",'Unit Types - Emission Rates'!#REF!)</f>
        <v>#REF!</v>
      </c>
      <c r="C4919" s="269" t="e">
        <f>IF('Unit Types - Emission Rates'!#REF!=0,"",'Unit Types - Emission Rates'!#REF!)</f>
        <v>#REF!</v>
      </c>
      <c r="D4919" s="269" t="e">
        <f>IF('Unit Types - Emission Rates'!#REF!=0,"",'Unit Types - Emission Rates'!#REF!)</f>
        <v>#REF!</v>
      </c>
      <c r="E4919" s="269" t="e">
        <f>IF('Unit Types - Emission Rates'!#REF!="","",'Unit Types - Emission Rates'!#REF!)</f>
        <v>#REF!</v>
      </c>
      <c r="F4919" s="269" t="e">
        <f>IF('Unit Types - Emission Rates'!#REF!="","",'Unit Types - Emission Rates'!#REF!)</f>
        <v>#REF!</v>
      </c>
      <c r="G4919" s="261"/>
      <c r="H4919" s="262"/>
      <c r="I4919" s="259"/>
    </row>
    <row r="4920" spans="1:9" x14ac:dyDescent="0.2">
      <c r="A4920" s="265" t="s">
        <v>433</v>
      </c>
      <c r="B4920" s="269" t="e">
        <f>IF('Unit Types - Emission Rates'!#REF!=0,"",'Unit Types - Emission Rates'!#REF!)</f>
        <v>#REF!</v>
      </c>
      <c r="C4920" s="269" t="e">
        <f>IF('Unit Types - Emission Rates'!#REF!=0,"",'Unit Types - Emission Rates'!#REF!)</f>
        <v>#REF!</v>
      </c>
      <c r="D4920" s="269" t="e">
        <f>IF('Unit Types - Emission Rates'!#REF!=0,"",'Unit Types - Emission Rates'!#REF!)</f>
        <v>#REF!</v>
      </c>
      <c r="E4920" s="269" t="e">
        <f>IF('Unit Types - Emission Rates'!#REF!="","",'Unit Types - Emission Rates'!#REF!)</f>
        <v>#REF!</v>
      </c>
      <c r="F4920" s="269" t="e">
        <f>IF('Unit Types - Emission Rates'!#REF!="","",'Unit Types - Emission Rates'!#REF!)</f>
        <v>#REF!</v>
      </c>
      <c r="G4920" s="261"/>
      <c r="H4920" s="262"/>
      <c r="I4920" s="259"/>
    </row>
    <row r="4921" spans="1:9" x14ac:dyDescent="0.2">
      <c r="A4921" s="265" t="s">
        <v>433</v>
      </c>
      <c r="B4921" s="269" t="e">
        <f>IF('Unit Types - Emission Rates'!#REF!=0,"",'Unit Types - Emission Rates'!#REF!)</f>
        <v>#REF!</v>
      </c>
      <c r="C4921" s="269" t="e">
        <f>IF('Unit Types - Emission Rates'!#REF!=0,"",'Unit Types - Emission Rates'!#REF!)</f>
        <v>#REF!</v>
      </c>
      <c r="D4921" s="269" t="e">
        <f>IF('Unit Types - Emission Rates'!#REF!=0,"",'Unit Types - Emission Rates'!#REF!)</f>
        <v>#REF!</v>
      </c>
      <c r="E4921" s="269" t="e">
        <f>IF('Unit Types - Emission Rates'!#REF!="","",'Unit Types - Emission Rates'!#REF!)</f>
        <v>#REF!</v>
      </c>
      <c r="F4921" s="269" t="e">
        <f>IF('Unit Types - Emission Rates'!#REF!="","",'Unit Types - Emission Rates'!#REF!)</f>
        <v>#REF!</v>
      </c>
      <c r="G4921" s="261"/>
      <c r="H4921" s="262"/>
      <c r="I4921" s="259"/>
    </row>
    <row r="4922" spans="1:9" x14ac:dyDescent="0.2">
      <c r="A4922" s="265" t="s">
        <v>433</v>
      </c>
      <c r="B4922" s="269" t="e">
        <f>IF('Unit Types - Emission Rates'!#REF!=0,"",'Unit Types - Emission Rates'!#REF!)</f>
        <v>#REF!</v>
      </c>
      <c r="C4922" s="269" t="e">
        <f>IF('Unit Types - Emission Rates'!#REF!=0,"",'Unit Types - Emission Rates'!#REF!)</f>
        <v>#REF!</v>
      </c>
      <c r="D4922" s="269" t="e">
        <f>IF('Unit Types - Emission Rates'!#REF!=0,"",'Unit Types - Emission Rates'!#REF!)</f>
        <v>#REF!</v>
      </c>
      <c r="E4922" s="269" t="e">
        <f>IF('Unit Types - Emission Rates'!#REF!="","",'Unit Types - Emission Rates'!#REF!)</f>
        <v>#REF!</v>
      </c>
      <c r="F4922" s="269" t="e">
        <f>IF('Unit Types - Emission Rates'!#REF!="","",'Unit Types - Emission Rates'!#REF!)</f>
        <v>#REF!</v>
      </c>
      <c r="G4922" s="261"/>
      <c r="H4922" s="262"/>
      <c r="I4922" s="259"/>
    </row>
    <row r="4923" spans="1:9" x14ac:dyDescent="0.2">
      <c r="A4923" s="265" t="s">
        <v>433</v>
      </c>
      <c r="B4923" s="269" t="e">
        <f>IF('Unit Types - Emission Rates'!#REF!=0,"",'Unit Types - Emission Rates'!#REF!)</f>
        <v>#REF!</v>
      </c>
      <c r="C4923" s="269" t="e">
        <f>IF('Unit Types - Emission Rates'!#REF!=0,"",'Unit Types - Emission Rates'!#REF!)</f>
        <v>#REF!</v>
      </c>
      <c r="D4923" s="269" t="e">
        <f>IF('Unit Types - Emission Rates'!#REF!=0,"",'Unit Types - Emission Rates'!#REF!)</f>
        <v>#REF!</v>
      </c>
      <c r="E4923" s="269" t="e">
        <f>IF('Unit Types - Emission Rates'!#REF!="","",'Unit Types - Emission Rates'!#REF!)</f>
        <v>#REF!</v>
      </c>
      <c r="F4923" s="269" t="e">
        <f>IF('Unit Types - Emission Rates'!#REF!="","",'Unit Types - Emission Rates'!#REF!)</f>
        <v>#REF!</v>
      </c>
      <c r="G4923" s="261"/>
      <c r="H4923" s="262"/>
      <c r="I4923" s="259"/>
    </row>
    <row r="4924" spans="1:9" x14ac:dyDescent="0.2">
      <c r="A4924" s="265" t="s">
        <v>433</v>
      </c>
      <c r="B4924" s="269" t="e">
        <f>IF('Unit Types - Emission Rates'!#REF!=0,"",'Unit Types - Emission Rates'!#REF!)</f>
        <v>#REF!</v>
      </c>
      <c r="C4924" s="269" t="e">
        <f>IF('Unit Types - Emission Rates'!#REF!=0,"",'Unit Types - Emission Rates'!#REF!)</f>
        <v>#REF!</v>
      </c>
      <c r="D4924" s="269" t="e">
        <f>IF('Unit Types - Emission Rates'!#REF!=0,"",'Unit Types - Emission Rates'!#REF!)</f>
        <v>#REF!</v>
      </c>
      <c r="E4924" s="269" t="e">
        <f>IF('Unit Types - Emission Rates'!#REF!="","",'Unit Types - Emission Rates'!#REF!)</f>
        <v>#REF!</v>
      </c>
      <c r="F4924" s="269" t="e">
        <f>IF('Unit Types - Emission Rates'!#REF!="","",'Unit Types - Emission Rates'!#REF!)</f>
        <v>#REF!</v>
      </c>
      <c r="G4924" s="261"/>
      <c r="H4924" s="262"/>
      <c r="I4924" s="259"/>
    </row>
    <row r="4925" spans="1:9" x14ac:dyDescent="0.2">
      <c r="A4925" s="265" t="s">
        <v>433</v>
      </c>
      <c r="B4925" s="269" t="e">
        <f>IF('Unit Types - Emission Rates'!#REF!=0,"",'Unit Types - Emission Rates'!#REF!)</f>
        <v>#REF!</v>
      </c>
      <c r="C4925" s="269" t="e">
        <f>IF('Unit Types - Emission Rates'!#REF!=0,"",'Unit Types - Emission Rates'!#REF!)</f>
        <v>#REF!</v>
      </c>
      <c r="D4925" s="269" t="e">
        <f>IF('Unit Types - Emission Rates'!#REF!=0,"",'Unit Types - Emission Rates'!#REF!)</f>
        <v>#REF!</v>
      </c>
      <c r="E4925" s="269" t="e">
        <f>IF('Unit Types - Emission Rates'!#REF!="","",'Unit Types - Emission Rates'!#REF!)</f>
        <v>#REF!</v>
      </c>
      <c r="F4925" s="269" t="e">
        <f>IF('Unit Types - Emission Rates'!#REF!="","",'Unit Types - Emission Rates'!#REF!)</f>
        <v>#REF!</v>
      </c>
      <c r="G4925" s="261"/>
      <c r="H4925" s="262"/>
      <c r="I4925" s="259"/>
    </row>
    <row r="4926" spans="1:9" x14ac:dyDescent="0.2">
      <c r="A4926" s="265" t="s">
        <v>433</v>
      </c>
      <c r="B4926" s="269" t="e">
        <f>IF('Unit Types - Emission Rates'!#REF!=0,"",'Unit Types - Emission Rates'!#REF!)</f>
        <v>#REF!</v>
      </c>
      <c r="C4926" s="269" t="e">
        <f>IF('Unit Types - Emission Rates'!#REF!=0,"",'Unit Types - Emission Rates'!#REF!)</f>
        <v>#REF!</v>
      </c>
      <c r="D4926" s="269" t="e">
        <f>IF('Unit Types - Emission Rates'!#REF!=0,"",'Unit Types - Emission Rates'!#REF!)</f>
        <v>#REF!</v>
      </c>
      <c r="E4926" s="269" t="e">
        <f>IF('Unit Types - Emission Rates'!#REF!="","",'Unit Types - Emission Rates'!#REF!)</f>
        <v>#REF!</v>
      </c>
      <c r="F4926" s="269" t="e">
        <f>IF('Unit Types - Emission Rates'!#REF!="","",'Unit Types - Emission Rates'!#REF!)</f>
        <v>#REF!</v>
      </c>
      <c r="G4926" s="261"/>
      <c r="H4926" s="262"/>
      <c r="I4926" s="259"/>
    </row>
    <row r="4927" spans="1:9" x14ac:dyDescent="0.2">
      <c r="A4927" s="265" t="s">
        <v>433</v>
      </c>
      <c r="B4927" s="269" t="e">
        <f>IF('Unit Types - Emission Rates'!#REF!=0,"",'Unit Types - Emission Rates'!#REF!)</f>
        <v>#REF!</v>
      </c>
      <c r="C4927" s="269" t="e">
        <f>IF('Unit Types - Emission Rates'!#REF!=0,"",'Unit Types - Emission Rates'!#REF!)</f>
        <v>#REF!</v>
      </c>
      <c r="D4927" s="269" t="e">
        <f>IF('Unit Types - Emission Rates'!#REF!=0,"",'Unit Types - Emission Rates'!#REF!)</f>
        <v>#REF!</v>
      </c>
      <c r="E4927" s="269" t="e">
        <f>IF('Unit Types - Emission Rates'!#REF!="","",'Unit Types - Emission Rates'!#REF!)</f>
        <v>#REF!</v>
      </c>
      <c r="F4927" s="269" t="e">
        <f>IF('Unit Types - Emission Rates'!#REF!="","",'Unit Types - Emission Rates'!#REF!)</f>
        <v>#REF!</v>
      </c>
      <c r="G4927" s="261"/>
      <c r="H4927" s="262"/>
      <c r="I4927" s="259"/>
    </row>
    <row r="4928" spans="1:9" x14ac:dyDescent="0.2">
      <c r="A4928" s="265" t="s">
        <v>433</v>
      </c>
      <c r="B4928" s="269" t="e">
        <f>IF('Unit Types - Emission Rates'!#REF!=0,"",'Unit Types - Emission Rates'!#REF!)</f>
        <v>#REF!</v>
      </c>
      <c r="C4928" s="269" t="e">
        <f>IF('Unit Types - Emission Rates'!#REF!=0,"",'Unit Types - Emission Rates'!#REF!)</f>
        <v>#REF!</v>
      </c>
      <c r="D4928" s="269" t="e">
        <f>IF('Unit Types - Emission Rates'!#REF!=0,"",'Unit Types - Emission Rates'!#REF!)</f>
        <v>#REF!</v>
      </c>
      <c r="E4928" s="269" t="e">
        <f>IF('Unit Types - Emission Rates'!#REF!="","",'Unit Types - Emission Rates'!#REF!)</f>
        <v>#REF!</v>
      </c>
      <c r="F4928" s="269" t="e">
        <f>IF('Unit Types - Emission Rates'!#REF!="","",'Unit Types - Emission Rates'!#REF!)</f>
        <v>#REF!</v>
      </c>
      <c r="G4928" s="261"/>
      <c r="H4928" s="262"/>
      <c r="I4928" s="259"/>
    </row>
    <row r="4929" spans="1:9" x14ac:dyDescent="0.2">
      <c r="A4929" s="265" t="s">
        <v>433</v>
      </c>
      <c r="B4929" s="269" t="e">
        <f>IF('Unit Types - Emission Rates'!#REF!=0,"",'Unit Types - Emission Rates'!#REF!)</f>
        <v>#REF!</v>
      </c>
      <c r="C4929" s="269" t="e">
        <f>IF('Unit Types - Emission Rates'!#REF!=0,"",'Unit Types - Emission Rates'!#REF!)</f>
        <v>#REF!</v>
      </c>
      <c r="D4929" s="269" t="e">
        <f>IF('Unit Types - Emission Rates'!#REF!=0,"",'Unit Types - Emission Rates'!#REF!)</f>
        <v>#REF!</v>
      </c>
      <c r="E4929" s="269" t="e">
        <f>IF('Unit Types - Emission Rates'!#REF!="","",'Unit Types - Emission Rates'!#REF!)</f>
        <v>#REF!</v>
      </c>
      <c r="F4929" s="269" t="e">
        <f>IF('Unit Types - Emission Rates'!#REF!="","",'Unit Types - Emission Rates'!#REF!)</f>
        <v>#REF!</v>
      </c>
      <c r="G4929" s="261"/>
      <c r="H4929" s="262"/>
      <c r="I4929" s="259"/>
    </row>
    <row r="4930" spans="1:9" x14ac:dyDescent="0.2">
      <c r="A4930" s="265" t="s">
        <v>433</v>
      </c>
      <c r="B4930" s="269" t="e">
        <f>IF('Unit Types - Emission Rates'!#REF!=0,"",'Unit Types - Emission Rates'!#REF!)</f>
        <v>#REF!</v>
      </c>
      <c r="C4930" s="269" t="e">
        <f>IF('Unit Types - Emission Rates'!#REF!=0,"",'Unit Types - Emission Rates'!#REF!)</f>
        <v>#REF!</v>
      </c>
      <c r="D4930" s="269" t="e">
        <f>IF('Unit Types - Emission Rates'!#REF!=0,"",'Unit Types - Emission Rates'!#REF!)</f>
        <v>#REF!</v>
      </c>
      <c r="E4930" s="269" t="e">
        <f>IF('Unit Types - Emission Rates'!#REF!="","",'Unit Types - Emission Rates'!#REF!)</f>
        <v>#REF!</v>
      </c>
      <c r="F4930" s="269" t="e">
        <f>IF('Unit Types - Emission Rates'!#REF!="","",'Unit Types - Emission Rates'!#REF!)</f>
        <v>#REF!</v>
      </c>
      <c r="G4930" s="261"/>
      <c r="H4930" s="262"/>
      <c r="I4930" s="259"/>
    </row>
    <row r="4931" spans="1:9" x14ac:dyDescent="0.2">
      <c r="A4931" s="265" t="s">
        <v>433</v>
      </c>
      <c r="B4931" s="269" t="e">
        <f>IF('Unit Types - Emission Rates'!#REF!=0,"",'Unit Types - Emission Rates'!#REF!)</f>
        <v>#REF!</v>
      </c>
      <c r="C4931" s="269" t="e">
        <f>IF('Unit Types - Emission Rates'!#REF!=0,"",'Unit Types - Emission Rates'!#REF!)</f>
        <v>#REF!</v>
      </c>
      <c r="D4931" s="269" t="e">
        <f>IF('Unit Types - Emission Rates'!#REF!=0,"",'Unit Types - Emission Rates'!#REF!)</f>
        <v>#REF!</v>
      </c>
      <c r="E4931" s="269" t="e">
        <f>IF('Unit Types - Emission Rates'!#REF!="","",'Unit Types - Emission Rates'!#REF!)</f>
        <v>#REF!</v>
      </c>
      <c r="F4931" s="269" t="e">
        <f>IF('Unit Types - Emission Rates'!#REF!="","",'Unit Types - Emission Rates'!#REF!)</f>
        <v>#REF!</v>
      </c>
      <c r="G4931" s="261"/>
      <c r="H4931" s="262"/>
      <c r="I4931" s="259"/>
    </row>
    <row r="4932" spans="1:9" x14ac:dyDescent="0.2">
      <c r="A4932" s="265" t="s">
        <v>433</v>
      </c>
      <c r="B4932" s="269" t="e">
        <f>IF('Unit Types - Emission Rates'!#REF!=0,"",'Unit Types - Emission Rates'!#REF!)</f>
        <v>#REF!</v>
      </c>
      <c r="C4932" s="269" t="e">
        <f>IF('Unit Types - Emission Rates'!#REF!=0,"",'Unit Types - Emission Rates'!#REF!)</f>
        <v>#REF!</v>
      </c>
      <c r="D4932" s="269" t="e">
        <f>IF('Unit Types - Emission Rates'!#REF!=0,"",'Unit Types - Emission Rates'!#REF!)</f>
        <v>#REF!</v>
      </c>
      <c r="E4932" s="269" t="e">
        <f>IF('Unit Types - Emission Rates'!#REF!="","",'Unit Types - Emission Rates'!#REF!)</f>
        <v>#REF!</v>
      </c>
      <c r="F4932" s="269" t="e">
        <f>IF('Unit Types - Emission Rates'!#REF!="","",'Unit Types - Emission Rates'!#REF!)</f>
        <v>#REF!</v>
      </c>
      <c r="G4932" s="261"/>
      <c r="H4932" s="262"/>
      <c r="I4932" s="259"/>
    </row>
    <row r="4933" spans="1:9" x14ac:dyDescent="0.2">
      <c r="A4933" s="265" t="s">
        <v>433</v>
      </c>
      <c r="B4933" s="269" t="e">
        <f>IF('Unit Types - Emission Rates'!#REF!=0,"",'Unit Types - Emission Rates'!#REF!)</f>
        <v>#REF!</v>
      </c>
      <c r="C4933" s="269" t="e">
        <f>IF('Unit Types - Emission Rates'!#REF!=0,"",'Unit Types - Emission Rates'!#REF!)</f>
        <v>#REF!</v>
      </c>
      <c r="D4933" s="269" t="e">
        <f>IF('Unit Types - Emission Rates'!#REF!=0,"",'Unit Types - Emission Rates'!#REF!)</f>
        <v>#REF!</v>
      </c>
      <c r="E4933" s="269" t="e">
        <f>IF('Unit Types - Emission Rates'!#REF!="","",'Unit Types - Emission Rates'!#REF!)</f>
        <v>#REF!</v>
      </c>
      <c r="F4933" s="269" t="e">
        <f>IF('Unit Types - Emission Rates'!#REF!="","",'Unit Types - Emission Rates'!#REF!)</f>
        <v>#REF!</v>
      </c>
      <c r="G4933" s="261"/>
      <c r="H4933" s="262"/>
      <c r="I4933" s="259"/>
    </row>
    <row r="4934" spans="1:9" x14ac:dyDescent="0.2">
      <c r="A4934" s="265" t="s">
        <v>433</v>
      </c>
      <c r="B4934" s="269" t="e">
        <f>IF('Unit Types - Emission Rates'!#REF!=0,"",'Unit Types - Emission Rates'!#REF!)</f>
        <v>#REF!</v>
      </c>
      <c r="C4934" s="269" t="e">
        <f>IF('Unit Types - Emission Rates'!#REF!=0,"",'Unit Types - Emission Rates'!#REF!)</f>
        <v>#REF!</v>
      </c>
      <c r="D4934" s="269" t="e">
        <f>IF('Unit Types - Emission Rates'!#REF!=0,"",'Unit Types - Emission Rates'!#REF!)</f>
        <v>#REF!</v>
      </c>
      <c r="E4934" s="269" t="e">
        <f>IF('Unit Types - Emission Rates'!#REF!="","",'Unit Types - Emission Rates'!#REF!)</f>
        <v>#REF!</v>
      </c>
      <c r="F4934" s="269" t="e">
        <f>IF('Unit Types - Emission Rates'!#REF!="","",'Unit Types - Emission Rates'!#REF!)</f>
        <v>#REF!</v>
      </c>
      <c r="G4934" s="261"/>
      <c r="H4934" s="262"/>
      <c r="I4934" s="259"/>
    </row>
    <row r="4935" spans="1:9" x14ac:dyDescent="0.2">
      <c r="A4935" s="265" t="s">
        <v>433</v>
      </c>
      <c r="B4935" s="269" t="e">
        <f>IF('Unit Types - Emission Rates'!#REF!=0,"",'Unit Types - Emission Rates'!#REF!)</f>
        <v>#REF!</v>
      </c>
      <c r="C4935" s="269" t="e">
        <f>IF('Unit Types - Emission Rates'!#REF!=0,"",'Unit Types - Emission Rates'!#REF!)</f>
        <v>#REF!</v>
      </c>
      <c r="D4935" s="269" t="e">
        <f>IF('Unit Types - Emission Rates'!#REF!=0,"",'Unit Types - Emission Rates'!#REF!)</f>
        <v>#REF!</v>
      </c>
      <c r="E4935" s="269" t="e">
        <f>IF('Unit Types - Emission Rates'!#REF!="","",'Unit Types - Emission Rates'!#REF!)</f>
        <v>#REF!</v>
      </c>
      <c r="F4935" s="269" t="e">
        <f>IF('Unit Types - Emission Rates'!#REF!="","",'Unit Types - Emission Rates'!#REF!)</f>
        <v>#REF!</v>
      </c>
      <c r="G4935" s="261"/>
      <c r="H4935" s="262"/>
      <c r="I4935" s="259"/>
    </row>
    <row r="4936" spans="1:9" x14ac:dyDescent="0.2">
      <c r="A4936" s="265" t="s">
        <v>433</v>
      </c>
      <c r="B4936" s="269" t="e">
        <f>IF('Unit Types - Emission Rates'!#REF!=0,"",'Unit Types - Emission Rates'!#REF!)</f>
        <v>#REF!</v>
      </c>
      <c r="C4936" s="269" t="e">
        <f>IF('Unit Types - Emission Rates'!#REF!=0,"",'Unit Types - Emission Rates'!#REF!)</f>
        <v>#REF!</v>
      </c>
      <c r="D4936" s="269" t="e">
        <f>IF('Unit Types - Emission Rates'!#REF!=0,"",'Unit Types - Emission Rates'!#REF!)</f>
        <v>#REF!</v>
      </c>
      <c r="E4936" s="269" t="e">
        <f>IF('Unit Types - Emission Rates'!#REF!="","",'Unit Types - Emission Rates'!#REF!)</f>
        <v>#REF!</v>
      </c>
      <c r="F4936" s="269" t="e">
        <f>IF('Unit Types - Emission Rates'!#REF!="","",'Unit Types - Emission Rates'!#REF!)</f>
        <v>#REF!</v>
      </c>
      <c r="G4936" s="261"/>
      <c r="H4936" s="262"/>
      <c r="I4936" s="259"/>
    </row>
    <row r="4937" spans="1:9" x14ac:dyDescent="0.2">
      <c r="A4937" s="265" t="s">
        <v>433</v>
      </c>
      <c r="B4937" s="269" t="e">
        <f>IF('Unit Types - Emission Rates'!#REF!=0,"",'Unit Types - Emission Rates'!#REF!)</f>
        <v>#REF!</v>
      </c>
      <c r="C4937" s="269" t="e">
        <f>IF('Unit Types - Emission Rates'!#REF!=0,"",'Unit Types - Emission Rates'!#REF!)</f>
        <v>#REF!</v>
      </c>
      <c r="D4937" s="269" t="e">
        <f>IF('Unit Types - Emission Rates'!#REF!=0,"",'Unit Types - Emission Rates'!#REF!)</f>
        <v>#REF!</v>
      </c>
      <c r="E4937" s="269" t="e">
        <f>IF('Unit Types - Emission Rates'!#REF!="","",'Unit Types - Emission Rates'!#REF!)</f>
        <v>#REF!</v>
      </c>
      <c r="F4937" s="269" t="e">
        <f>IF('Unit Types - Emission Rates'!#REF!="","",'Unit Types - Emission Rates'!#REF!)</f>
        <v>#REF!</v>
      </c>
      <c r="G4937" s="261"/>
      <c r="H4937" s="262"/>
      <c r="I4937" s="259"/>
    </row>
    <row r="4938" spans="1:9" x14ac:dyDescent="0.2">
      <c r="A4938" s="265" t="s">
        <v>433</v>
      </c>
      <c r="B4938" s="269" t="e">
        <f>IF('Unit Types - Emission Rates'!#REF!=0,"",'Unit Types - Emission Rates'!#REF!)</f>
        <v>#REF!</v>
      </c>
      <c r="C4938" s="269" t="e">
        <f>IF('Unit Types - Emission Rates'!#REF!=0,"",'Unit Types - Emission Rates'!#REF!)</f>
        <v>#REF!</v>
      </c>
      <c r="D4938" s="269" t="e">
        <f>IF('Unit Types - Emission Rates'!#REF!=0,"",'Unit Types - Emission Rates'!#REF!)</f>
        <v>#REF!</v>
      </c>
      <c r="E4938" s="269" t="e">
        <f>IF('Unit Types - Emission Rates'!#REF!="","",'Unit Types - Emission Rates'!#REF!)</f>
        <v>#REF!</v>
      </c>
      <c r="F4938" s="269" t="e">
        <f>IF('Unit Types - Emission Rates'!#REF!="","",'Unit Types - Emission Rates'!#REF!)</f>
        <v>#REF!</v>
      </c>
      <c r="G4938" s="261"/>
      <c r="H4938" s="262"/>
      <c r="I4938" s="259"/>
    </row>
    <row r="4939" spans="1:9" x14ac:dyDescent="0.2">
      <c r="A4939" s="265" t="s">
        <v>433</v>
      </c>
      <c r="B4939" s="269" t="e">
        <f>IF('Unit Types - Emission Rates'!#REF!=0,"",'Unit Types - Emission Rates'!#REF!)</f>
        <v>#REF!</v>
      </c>
      <c r="C4939" s="269" t="e">
        <f>IF('Unit Types - Emission Rates'!#REF!=0,"",'Unit Types - Emission Rates'!#REF!)</f>
        <v>#REF!</v>
      </c>
      <c r="D4939" s="269" t="e">
        <f>IF('Unit Types - Emission Rates'!#REF!=0,"",'Unit Types - Emission Rates'!#REF!)</f>
        <v>#REF!</v>
      </c>
      <c r="E4939" s="269" t="e">
        <f>IF('Unit Types - Emission Rates'!#REF!="","",'Unit Types - Emission Rates'!#REF!)</f>
        <v>#REF!</v>
      </c>
      <c r="F4939" s="269" t="e">
        <f>IF('Unit Types - Emission Rates'!#REF!="","",'Unit Types - Emission Rates'!#REF!)</f>
        <v>#REF!</v>
      </c>
      <c r="G4939" s="261"/>
      <c r="H4939" s="262"/>
      <c r="I4939" s="259"/>
    </row>
    <row r="4940" spans="1:9" x14ac:dyDescent="0.2">
      <c r="A4940" s="265" t="s">
        <v>433</v>
      </c>
      <c r="B4940" s="269" t="e">
        <f>IF('Unit Types - Emission Rates'!#REF!=0,"",'Unit Types - Emission Rates'!#REF!)</f>
        <v>#REF!</v>
      </c>
      <c r="C4940" s="269" t="e">
        <f>IF('Unit Types - Emission Rates'!#REF!=0,"",'Unit Types - Emission Rates'!#REF!)</f>
        <v>#REF!</v>
      </c>
      <c r="D4940" s="269" t="e">
        <f>IF('Unit Types - Emission Rates'!#REF!=0,"",'Unit Types - Emission Rates'!#REF!)</f>
        <v>#REF!</v>
      </c>
      <c r="E4940" s="269" t="e">
        <f>IF('Unit Types - Emission Rates'!#REF!="","",'Unit Types - Emission Rates'!#REF!)</f>
        <v>#REF!</v>
      </c>
      <c r="F4940" s="269" t="e">
        <f>IF('Unit Types - Emission Rates'!#REF!="","",'Unit Types - Emission Rates'!#REF!)</f>
        <v>#REF!</v>
      </c>
      <c r="G4940" s="261"/>
      <c r="H4940" s="262"/>
      <c r="I4940" s="259"/>
    </row>
    <row r="4941" spans="1:9" x14ac:dyDescent="0.2">
      <c r="A4941" s="265" t="s">
        <v>433</v>
      </c>
      <c r="B4941" s="269" t="e">
        <f>IF('Unit Types - Emission Rates'!#REF!=0,"",'Unit Types - Emission Rates'!#REF!)</f>
        <v>#REF!</v>
      </c>
      <c r="C4941" s="269" t="e">
        <f>IF('Unit Types - Emission Rates'!#REF!=0,"",'Unit Types - Emission Rates'!#REF!)</f>
        <v>#REF!</v>
      </c>
      <c r="D4941" s="269" t="e">
        <f>IF('Unit Types - Emission Rates'!#REF!=0,"",'Unit Types - Emission Rates'!#REF!)</f>
        <v>#REF!</v>
      </c>
      <c r="E4941" s="269" t="e">
        <f>IF('Unit Types - Emission Rates'!#REF!="","",'Unit Types - Emission Rates'!#REF!)</f>
        <v>#REF!</v>
      </c>
      <c r="F4941" s="269" t="e">
        <f>IF('Unit Types - Emission Rates'!#REF!="","",'Unit Types - Emission Rates'!#REF!)</f>
        <v>#REF!</v>
      </c>
      <c r="G4941" s="261"/>
      <c r="H4941" s="262"/>
      <c r="I4941" s="259"/>
    </row>
    <row r="4942" spans="1:9" x14ac:dyDescent="0.2">
      <c r="A4942" s="265" t="s">
        <v>433</v>
      </c>
      <c r="B4942" s="269" t="e">
        <f>IF('Unit Types - Emission Rates'!#REF!=0,"",'Unit Types - Emission Rates'!#REF!)</f>
        <v>#REF!</v>
      </c>
      <c r="C4942" s="269" t="e">
        <f>IF('Unit Types - Emission Rates'!#REF!=0,"",'Unit Types - Emission Rates'!#REF!)</f>
        <v>#REF!</v>
      </c>
      <c r="D4942" s="269" t="e">
        <f>IF('Unit Types - Emission Rates'!#REF!=0,"",'Unit Types - Emission Rates'!#REF!)</f>
        <v>#REF!</v>
      </c>
      <c r="E4942" s="269" t="e">
        <f>IF('Unit Types - Emission Rates'!#REF!="","",'Unit Types - Emission Rates'!#REF!)</f>
        <v>#REF!</v>
      </c>
      <c r="F4942" s="269" t="e">
        <f>IF('Unit Types - Emission Rates'!#REF!="","",'Unit Types - Emission Rates'!#REF!)</f>
        <v>#REF!</v>
      </c>
      <c r="G4942" s="261"/>
      <c r="H4942" s="262"/>
      <c r="I4942" s="259"/>
    </row>
    <row r="4943" spans="1:9" x14ac:dyDescent="0.2">
      <c r="A4943" s="265" t="s">
        <v>433</v>
      </c>
      <c r="B4943" s="269" t="e">
        <f>IF('Unit Types - Emission Rates'!#REF!=0,"",'Unit Types - Emission Rates'!#REF!)</f>
        <v>#REF!</v>
      </c>
      <c r="C4943" s="269" t="e">
        <f>IF('Unit Types - Emission Rates'!#REF!=0,"",'Unit Types - Emission Rates'!#REF!)</f>
        <v>#REF!</v>
      </c>
      <c r="D4943" s="269" t="e">
        <f>IF('Unit Types - Emission Rates'!#REF!=0,"",'Unit Types - Emission Rates'!#REF!)</f>
        <v>#REF!</v>
      </c>
      <c r="E4943" s="269" t="e">
        <f>IF('Unit Types - Emission Rates'!#REF!="","",'Unit Types - Emission Rates'!#REF!)</f>
        <v>#REF!</v>
      </c>
      <c r="F4943" s="269" t="e">
        <f>IF('Unit Types - Emission Rates'!#REF!="","",'Unit Types - Emission Rates'!#REF!)</f>
        <v>#REF!</v>
      </c>
      <c r="G4943" s="261"/>
      <c r="H4943" s="262"/>
      <c r="I4943" s="259"/>
    </row>
    <row r="4944" spans="1:9" x14ac:dyDescent="0.2">
      <c r="A4944" s="265" t="s">
        <v>433</v>
      </c>
      <c r="B4944" s="269" t="e">
        <f>IF('Unit Types - Emission Rates'!#REF!=0,"",'Unit Types - Emission Rates'!#REF!)</f>
        <v>#REF!</v>
      </c>
      <c r="C4944" s="269" t="e">
        <f>IF('Unit Types - Emission Rates'!#REF!=0,"",'Unit Types - Emission Rates'!#REF!)</f>
        <v>#REF!</v>
      </c>
      <c r="D4944" s="269" t="e">
        <f>IF('Unit Types - Emission Rates'!#REF!=0,"",'Unit Types - Emission Rates'!#REF!)</f>
        <v>#REF!</v>
      </c>
      <c r="E4944" s="269" t="e">
        <f>IF('Unit Types - Emission Rates'!#REF!="","",'Unit Types - Emission Rates'!#REF!)</f>
        <v>#REF!</v>
      </c>
      <c r="F4944" s="269" t="e">
        <f>IF('Unit Types - Emission Rates'!#REF!="","",'Unit Types - Emission Rates'!#REF!)</f>
        <v>#REF!</v>
      </c>
      <c r="G4944" s="261"/>
      <c r="H4944" s="262"/>
      <c r="I4944" s="259"/>
    </row>
    <row r="4945" spans="1:9" x14ac:dyDescent="0.2">
      <c r="A4945" s="265" t="s">
        <v>433</v>
      </c>
      <c r="B4945" s="269" t="e">
        <f>IF('Unit Types - Emission Rates'!#REF!=0,"",'Unit Types - Emission Rates'!#REF!)</f>
        <v>#REF!</v>
      </c>
      <c r="C4945" s="269" t="e">
        <f>IF('Unit Types - Emission Rates'!#REF!=0,"",'Unit Types - Emission Rates'!#REF!)</f>
        <v>#REF!</v>
      </c>
      <c r="D4945" s="269" t="e">
        <f>IF('Unit Types - Emission Rates'!#REF!=0,"",'Unit Types - Emission Rates'!#REF!)</f>
        <v>#REF!</v>
      </c>
      <c r="E4945" s="269" t="e">
        <f>IF('Unit Types - Emission Rates'!#REF!="","",'Unit Types - Emission Rates'!#REF!)</f>
        <v>#REF!</v>
      </c>
      <c r="F4945" s="269" t="e">
        <f>IF('Unit Types - Emission Rates'!#REF!="","",'Unit Types - Emission Rates'!#REF!)</f>
        <v>#REF!</v>
      </c>
      <c r="G4945" s="261"/>
      <c r="H4945" s="262"/>
      <c r="I4945" s="259"/>
    </row>
    <row r="4946" spans="1:9" x14ac:dyDescent="0.2">
      <c r="A4946" s="265" t="s">
        <v>433</v>
      </c>
      <c r="B4946" s="269" t="e">
        <f>IF('Unit Types - Emission Rates'!#REF!=0,"",'Unit Types - Emission Rates'!#REF!)</f>
        <v>#REF!</v>
      </c>
      <c r="C4946" s="269" t="e">
        <f>IF('Unit Types - Emission Rates'!#REF!=0,"",'Unit Types - Emission Rates'!#REF!)</f>
        <v>#REF!</v>
      </c>
      <c r="D4946" s="269" t="e">
        <f>IF('Unit Types - Emission Rates'!#REF!=0,"",'Unit Types - Emission Rates'!#REF!)</f>
        <v>#REF!</v>
      </c>
      <c r="E4946" s="269" t="e">
        <f>IF('Unit Types - Emission Rates'!#REF!="","",'Unit Types - Emission Rates'!#REF!)</f>
        <v>#REF!</v>
      </c>
      <c r="F4946" s="269" t="e">
        <f>IF('Unit Types - Emission Rates'!#REF!="","",'Unit Types - Emission Rates'!#REF!)</f>
        <v>#REF!</v>
      </c>
      <c r="G4946" s="261"/>
      <c r="H4946" s="262"/>
      <c r="I4946" s="259"/>
    </row>
    <row r="4947" spans="1:9" x14ac:dyDescent="0.2">
      <c r="A4947" s="265" t="s">
        <v>433</v>
      </c>
      <c r="B4947" s="269" t="e">
        <f>IF('Unit Types - Emission Rates'!#REF!=0,"",'Unit Types - Emission Rates'!#REF!)</f>
        <v>#REF!</v>
      </c>
      <c r="C4947" s="269" t="e">
        <f>IF('Unit Types - Emission Rates'!#REF!=0,"",'Unit Types - Emission Rates'!#REF!)</f>
        <v>#REF!</v>
      </c>
      <c r="D4947" s="269" t="e">
        <f>IF('Unit Types - Emission Rates'!#REF!=0,"",'Unit Types - Emission Rates'!#REF!)</f>
        <v>#REF!</v>
      </c>
      <c r="E4947" s="269" t="e">
        <f>IF('Unit Types - Emission Rates'!#REF!="","",'Unit Types - Emission Rates'!#REF!)</f>
        <v>#REF!</v>
      </c>
      <c r="F4947" s="269" t="e">
        <f>IF('Unit Types - Emission Rates'!#REF!="","",'Unit Types - Emission Rates'!#REF!)</f>
        <v>#REF!</v>
      </c>
      <c r="G4947" s="261"/>
      <c r="H4947" s="262"/>
      <c r="I4947" s="259"/>
    </row>
    <row r="4948" spans="1:9" x14ac:dyDescent="0.2">
      <c r="A4948" s="265" t="s">
        <v>433</v>
      </c>
      <c r="B4948" s="269" t="e">
        <f>IF('Unit Types - Emission Rates'!#REF!=0,"",'Unit Types - Emission Rates'!#REF!)</f>
        <v>#REF!</v>
      </c>
      <c r="C4948" s="269" t="e">
        <f>IF('Unit Types - Emission Rates'!#REF!=0,"",'Unit Types - Emission Rates'!#REF!)</f>
        <v>#REF!</v>
      </c>
      <c r="D4948" s="269" t="e">
        <f>IF('Unit Types - Emission Rates'!#REF!=0,"",'Unit Types - Emission Rates'!#REF!)</f>
        <v>#REF!</v>
      </c>
      <c r="E4948" s="269" t="e">
        <f>IF('Unit Types - Emission Rates'!#REF!="","",'Unit Types - Emission Rates'!#REF!)</f>
        <v>#REF!</v>
      </c>
      <c r="F4948" s="269" t="e">
        <f>IF('Unit Types - Emission Rates'!#REF!="","",'Unit Types - Emission Rates'!#REF!)</f>
        <v>#REF!</v>
      </c>
      <c r="G4948" s="261"/>
      <c r="H4948" s="262"/>
      <c r="I4948" s="259"/>
    </row>
    <row r="4949" spans="1:9" x14ac:dyDescent="0.2">
      <c r="A4949" s="265" t="s">
        <v>433</v>
      </c>
      <c r="B4949" s="269" t="e">
        <f>IF('Unit Types - Emission Rates'!#REF!=0,"",'Unit Types - Emission Rates'!#REF!)</f>
        <v>#REF!</v>
      </c>
      <c r="C4949" s="269" t="e">
        <f>IF('Unit Types - Emission Rates'!#REF!=0,"",'Unit Types - Emission Rates'!#REF!)</f>
        <v>#REF!</v>
      </c>
      <c r="D4949" s="269" t="e">
        <f>IF('Unit Types - Emission Rates'!#REF!=0,"",'Unit Types - Emission Rates'!#REF!)</f>
        <v>#REF!</v>
      </c>
      <c r="E4949" s="269" t="e">
        <f>IF('Unit Types - Emission Rates'!#REF!="","",'Unit Types - Emission Rates'!#REF!)</f>
        <v>#REF!</v>
      </c>
      <c r="F4949" s="269" t="e">
        <f>IF('Unit Types - Emission Rates'!#REF!="","",'Unit Types - Emission Rates'!#REF!)</f>
        <v>#REF!</v>
      </c>
      <c r="G4949" s="261"/>
      <c r="H4949" s="262"/>
      <c r="I4949" s="259"/>
    </row>
    <row r="4950" spans="1:9" x14ac:dyDescent="0.2">
      <c r="A4950" s="265" t="s">
        <v>433</v>
      </c>
      <c r="B4950" s="269" t="e">
        <f>IF('Unit Types - Emission Rates'!#REF!=0,"",'Unit Types - Emission Rates'!#REF!)</f>
        <v>#REF!</v>
      </c>
      <c r="C4950" s="269" t="e">
        <f>IF('Unit Types - Emission Rates'!#REF!=0,"",'Unit Types - Emission Rates'!#REF!)</f>
        <v>#REF!</v>
      </c>
      <c r="D4950" s="269" t="e">
        <f>IF('Unit Types - Emission Rates'!#REF!=0,"",'Unit Types - Emission Rates'!#REF!)</f>
        <v>#REF!</v>
      </c>
      <c r="E4950" s="269" t="e">
        <f>IF('Unit Types - Emission Rates'!#REF!="","",'Unit Types - Emission Rates'!#REF!)</f>
        <v>#REF!</v>
      </c>
      <c r="F4950" s="269" t="e">
        <f>IF('Unit Types - Emission Rates'!#REF!="","",'Unit Types - Emission Rates'!#REF!)</f>
        <v>#REF!</v>
      </c>
      <c r="G4950" s="261"/>
      <c r="H4950" s="262"/>
      <c r="I4950" s="259"/>
    </row>
    <row r="4951" spans="1:9" x14ac:dyDescent="0.2">
      <c r="A4951" s="265" t="s">
        <v>433</v>
      </c>
      <c r="B4951" s="269" t="e">
        <f>IF('Unit Types - Emission Rates'!#REF!=0,"",'Unit Types - Emission Rates'!#REF!)</f>
        <v>#REF!</v>
      </c>
      <c r="C4951" s="269" t="e">
        <f>IF('Unit Types - Emission Rates'!#REF!=0,"",'Unit Types - Emission Rates'!#REF!)</f>
        <v>#REF!</v>
      </c>
      <c r="D4951" s="269" t="e">
        <f>IF('Unit Types - Emission Rates'!#REF!=0,"",'Unit Types - Emission Rates'!#REF!)</f>
        <v>#REF!</v>
      </c>
      <c r="E4951" s="269" t="e">
        <f>IF('Unit Types - Emission Rates'!#REF!="","",'Unit Types - Emission Rates'!#REF!)</f>
        <v>#REF!</v>
      </c>
      <c r="F4951" s="269" t="e">
        <f>IF('Unit Types - Emission Rates'!#REF!="","",'Unit Types - Emission Rates'!#REF!)</f>
        <v>#REF!</v>
      </c>
      <c r="G4951" s="261"/>
      <c r="H4951" s="262"/>
      <c r="I4951" s="259"/>
    </row>
    <row r="4952" spans="1:9" x14ac:dyDescent="0.2">
      <c r="A4952" s="265" t="s">
        <v>433</v>
      </c>
      <c r="B4952" s="269" t="e">
        <f>IF('Unit Types - Emission Rates'!#REF!=0,"",'Unit Types - Emission Rates'!#REF!)</f>
        <v>#REF!</v>
      </c>
      <c r="C4952" s="269" t="e">
        <f>IF('Unit Types - Emission Rates'!#REF!=0,"",'Unit Types - Emission Rates'!#REF!)</f>
        <v>#REF!</v>
      </c>
      <c r="D4952" s="269" t="e">
        <f>IF('Unit Types - Emission Rates'!#REF!=0,"",'Unit Types - Emission Rates'!#REF!)</f>
        <v>#REF!</v>
      </c>
      <c r="E4952" s="269" t="e">
        <f>IF('Unit Types - Emission Rates'!#REF!="","",'Unit Types - Emission Rates'!#REF!)</f>
        <v>#REF!</v>
      </c>
      <c r="F4952" s="269" t="e">
        <f>IF('Unit Types - Emission Rates'!#REF!="","",'Unit Types - Emission Rates'!#REF!)</f>
        <v>#REF!</v>
      </c>
      <c r="G4952" s="261"/>
      <c r="H4952" s="262"/>
      <c r="I4952" s="259"/>
    </row>
    <row r="4953" spans="1:9" x14ac:dyDescent="0.2">
      <c r="A4953" s="265" t="s">
        <v>433</v>
      </c>
      <c r="B4953" s="269" t="e">
        <f>IF('Unit Types - Emission Rates'!#REF!=0,"",'Unit Types - Emission Rates'!#REF!)</f>
        <v>#REF!</v>
      </c>
      <c r="C4953" s="269" t="e">
        <f>IF('Unit Types - Emission Rates'!#REF!=0,"",'Unit Types - Emission Rates'!#REF!)</f>
        <v>#REF!</v>
      </c>
      <c r="D4953" s="269" t="e">
        <f>IF('Unit Types - Emission Rates'!#REF!=0,"",'Unit Types - Emission Rates'!#REF!)</f>
        <v>#REF!</v>
      </c>
      <c r="E4953" s="269" t="e">
        <f>IF('Unit Types - Emission Rates'!#REF!="","",'Unit Types - Emission Rates'!#REF!)</f>
        <v>#REF!</v>
      </c>
      <c r="F4953" s="269" t="e">
        <f>IF('Unit Types - Emission Rates'!#REF!="","",'Unit Types - Emission Rates'!#REF!)</f>
        <v>#REF!</v>
      </c>
      <c r="G4953" s="261"/>
      <c r="H4953" s="262"/>
      <c r="I4953" s="259"/>
    </row>
    <row r="4954" spans="1:9" x14ac:dyDescent="0.2">
      <c r="A4954" s="265" t="s">
        <v>433</v>
      </c>
      <c r="B4954" s="269" t="e">
        <f>IF('Unit Types - Emission Rates'!#REF!=0,"",'Unit Types - Emission Rates'!#REF!)</f>
        <v>#REF!</v>
      </c>
      <c r="C4954" s="269" t="e">
        <f>IF('Unit Types - Emission Rates'!#REF!=0,"",'Unit Types - Emission Rates'!#REF!)</f>
        <v>#REF!</v>
      </c>
      <c r="D4954" s="269" t="e">
        <f>IF('Unit Types - Emission Rates'!#REF!=0,"",'Unit Types - Emission Rates'!#REF!)</f>
        <v>#REF!</v>
      </c>
      <c r="E4954" s="269" t="e">
        <f>IF('Unit Types - Emission Rates'!#REF!="","",'Unit Types - Emission Rates'!#REF!)</f>
        <v>#REF!</v>
      </c>
      <c r="F4954" s="269" t="e">
        <f>IF('Unit Types - Emission Rates'!#REF!="","",'Unit Types - Emission Rates'!#REF!)</f>
        <v>#REF!</v>
      </c>
      <c r="G4954" s="261"/>
      <c r="H4954" s="262"/>
      <c r="I4954" s="259"/>
    </row>
    <row r="4955" spans="1:9" x14ac:dyDescent="0.2">
      <c r="A4955" s="265" t="s">
        <v>433</v>
      </c>
      <c r="B4955" s="269" t="e">
        <f>IF('Unit Types - Emission Rates'!#REF!=0,"",'Unit Types - Emission Rates'!#REF!)</f>
        <v>#REF!</v>
      </c>
      <c r="C4955" s="269" t="e">
        <f>IF('Unit Types - Emission Rates'!#REF!=0,"",'Unit Types - Emission Rates'!#REF!)</f>
        <v>#REF!</v>
      </c>
      <c r="D4955" s="269" t="e">
        <f>IF('Unit Types - Emission Rates'!#REF!=0,"",'Unit Types - Emission Rates'!#REF!)</f>
        <v>#REF!</v>
      </c>
      <c r="E4955" s="269" t="e">
        <f>IF('Unit Types - Emission Rates'!#REF!="","",'Unit Types - Emission Rates'!#REF!)</f>
        <v>#REF!</v>
      </c>
      <c r="F4955" s="269" t="e">
        <f>IF('Unit Types - Emission Rates'!#REF!="","",'Unit Types - Emission Rates'!#REF!)</f>
        <v>#REF!</v>
      </c>
      <c r="G4955" s="261"/>
      <c r="H4955" s="262"/>
      <c r="I4955" s="259"/>
    </row>
    <row r="4956" spans="1:9" x14ac:dyDescent="0.2">
      <c r="A4956" s="265" t="s">
        <v>433</v>
      </c>
      <c r="B4956" s="269" t="e">
        <f>IF('Unit Types - Emission Rates'!#REF!=0,"",'Unit Types - Emission Rates'!#REF!)</f>
        <v>#REF!</v>
      </c>
      <c r="C4956" s="269" t="e">
        <f>IF('Unit Types - Emission Rates'!#REF!=0,"",'Unit Types - Emission Rates'!#REF!)</f>
        <v>#REF!</v>
      </c>
      <c r="D4956" s="269" t="e">
        <f>IF('Unit Types - Emission Rates'!#REF!=0,"",'Unit Types - Emission Rates'!#REF!)</f>
        <v>#REF!</v>
      </c>
      <c r="E4956" s="269" t="e">
        <f>IF('Unit Types - Emission Rates'!#REF!="","",'Unit Types - Emission Rates'!#REF!)</f>
        <v>#REF!</v>
      </c>
      <c r="F4956" s="269" t="e">
        <f>IF('Unit Types - Emission Rates'!#REF!="","",'Unit Types - Emission Rates'!#REF!)</f>
        <v>#REF!</v>
      </c>
      <c r="G4956" s="261"/>
      <c r="H4956" s="262"/>
      <c r="I4956" s="259"/>
    </row>
    <row r="4957" spans="1:9" x14ac:dyDescent="0.2">
      <c r="A4957" s="265" t="s">
        <v>433</v>
      </c>
      <c r="B4957" s="269" t="e">
        <f>IF('Unit Types - Emission Rates'!#REF!=0,"",'Unit Types - Emission Rates'!#REF!)</f>
        <v>#REF!</v>
      </c>
      <c r="C4957" s="269" t="e">
        <f>IF('Unit Types - Emission Rates'!#REF!=0,"",'Unit Types - Emission Rates'!#REF!)</f>
        <v>#REF!</v>
      </c>
      <c r="D4957" s="269" t="e">
        <f>IF('Unit Types - Emission Rates'!#REF!=0,"",'Unit Types - Emission Rates'!#REF!)</f>
        <v>#REF!</v>
      </c>
      <c r="E4957" s="269" t="e">
        <f>IF('Unit Types - Emission Rates'!#REF!="","",'Unit Types - Emission Rates'!#REF!)</f>
        <v>#REF!</v>
      </c>
      <c r="F4957" s="269" t="e">
        <f>IF('Unit Types - Emission Rates'!#REF!="","",'Unit Types - Emission Rates'!#REF!)</f>
        <v>#REF!</v>
      </c>
      <c r="G4957" s="261"/>
      <c r="H4957" s="262"/>
      <c r="I4957" s="259"/>
    </row>
    <row r="4958" spans="1:9" x14ac:dyDescent="0.2">
      <c r="A4958" s="265" t="s">
        <v>433</v>
      </c>
      <c r="B4958" s="269" t="e">
        <f>IF('Unit Types - Emission Rates'!#REF!=0,"",'Unit Types - Emission Rates'!#REF!)</f>
        <v>#REF!</v>
      </c>
      <c r="C4958" s="269" t="e">
        <f>IF('Unit Types - Emission Rates'!#REF!=0,"",'Unit Types - Emission Rates'!#REF!)</f>
        <v>#REF!</v>
      </c>
      <c r="D4958" s="269" t="e">
        <f>IF('Unit Types - Emission Rates'!#REF!=0,"",'Unit Types - Emission Rates'!#REF!)</f>
        <v>#REF!</v>
      </c>
      <c r="E4958" s="269" t="e">
        <f>IF('Unit Types - Emission Rates'!#REF!="","",'Unit Types - Emission Rates'!#REF!)</f>
        <v>#REF!</v>
      </c>
      <c r="F4958" s="269" t="e">
        <f>IF('Unit Types - Emission Rates'!#REF!="","",'Unit Types - Emission Rates'!#REF!)</f>
        <v>#REF!</v>
      </c>
      <c r="G4958" s="261"/>
      <c r="H4958" s="262"/>
      <c r="I4958" s="259"/>
    </row>
    <row r="4959" spans="1:9" x14ac:dyDescent="0.2">
      <c r="A4959" s="265" t="s">
        <v>433</v>
      </c>
      <c r="B4959" s="269" t="e">
        <f>IF('Unit Types - Emission Rates'!#REF!=0,"",'Unit Types - Emission Rates'!#REF!)</f>
        <v>#REF!</v>
      </c>
      <c r="C4959" s="269" t="e">
        <f>IF('Unit Types - Emission Rates'!#REF!=0,"",'Unit Types - Emission Rates'!#REF!)</f>
        <v>#REF!</v>
      </c>
      <c r="D4959" s="269" t="e">
        <f>IF('Unit Types - Emission Rates'!#REF!=0,"",'Unit Types - Emission Rates'!#REF!)</f>
        <v>#REF!</v>
      </c>
      <c r="E4959" s="269" t="e">
        <f>IF('Unit Types - Emission Rates'!#REF!="","",'Unit Types - Emission Rates'!#REF!)</f>
        <v>#REF!</v>
      </c>
      <c r="F4959" s="269" t="e">
        <f>IF('Unit Types - Emission Rates'!#REF!="","",'Unit Types - Emission Rates'!#REF!)</f>
        <v>#REF!</v>
      </c>
      <c r="G4959" s="261"/>
      <c r="H4959" s="262"/>
      <c r="I4959" s="259"/>
    </row>
    <row r="4960" spans="1:9" x14ac:dyDescent="0.2">
      <c r="A4960" s="265" t="s">
        <v>433</v>
      </c>
      <c r="B4960" s="269" t="e">
        <f>IF('Unit Types - Emission Rates'!#REF!=0,"",'Unit Types - Emission Rates'!#REF!)</f>
        <v>#REF!</v>
      </c>
      <c r="C4960" s="269" t="e">
        <f>IF('Unit Types - Emission Rates'!#REF!=0,"",'Unit Types - Emission Rates'!#REF!)</f>
        <v>#REF!</v>
      </c>
      <c r="D4960" s="269" t="e">
        <f>IF('Unit Types - Emission Rates'!#REF!=0,"",'Unit Types - Emission Rates'!#REF!)</f>
        <v>#REF!</v>
      </c>
      <c r="E4960" s="269" t="e">
        <f>IF('Unit Types - Emission Rates'!#REF!="","",'Unit Types - Emission Rates'!#REF!)</f>
        <v>#REF!</v>
      </c>
      <c r="F4960" s="269" t="e">
        <f>IF('Unit Types - Emission Rates'!#REF!="","",'Unit Types - Emission Rates'!#REF!)</f>
        <v>#REF!</v>
      </c>
      <c r="G4960" s="261"/>
      <c r="H4960" s="262"/>
      <c r="I4960" s="259"/>
    </row>
    <row r="4961" spans="1:9" x14ac:dyDescent="0.2">
      <c r="A4961" s="265" t="s">
        <v>433</v>
      </c>
      <c r="B4961" s="269" t="e">
        <f>IF('Unit Types - Emission Rates'!#REF!=0,"",'Unit Types - Emission Rates'!#REF!)</f>
        <v>#REF!</v>
      </c>
      <c r="C4961" s="269" t="e">
        <f>IF('Unit Types - Emission Rates'!#REF!=0,"",'Unit Types - Emission Rates'!#REF!)</f>
        <v>#REF!</v>
      </c>
      <c r="D4961" s="269" t="e">
        <f>IF('Unit Types - Emission Rates'!#REF!=0,"",'Unit Types - Emission Rates'!#REF!)</f>
        <v>#REF!</v>
      </c>
      <c r="E4961" s="269" t="e">
        <f>IF('Unit Types - Emission Rates'!#REF!="","",'Unit Types - Emission Rates'!#REF!)</f>
        <v>#REF!</v>
      </c>
      <c r="F4961" s="269" t="e">
        <f>IF('Unit Types - Emission Rates'!#REF!="","",'Unit Types - Emission Rates'!#REF!)</f>
        <v>#REF!</v>
      </c>
      <c r="G4961" s="261"/>
      <c r="H4961" s="262"/>
      <c r="I4961" s="259"/>
    </row>
    <row r="4962" spans="1:9" x14ac:dyDescent="0.2">
      <c r="A4962" s="265" t="s">
        <v>433</v>
      </c>
      <c r="B4962" s="269" t="e">
        <f>IF('Unit Types - Emission Rates'!#REF!=0,"",'Unit Types - Emission Rates'!#REF!)</f>
        <v>#REF!</v>
      </c>
      <c r="C4962" s="269" t="e">
        <f>IF('Unit Types - Emission Rates'!#REF!=0,"",'Unit Types - Emission Rates'!#REF!)</f>
        <v>#REF!</v>
      </c>
      <c r="D4962" s="269" t="e">
        <f>IF('Unit Types - Emission Rates'!#REF!=0,"",'Unit Types - Emission Rates'!#REF!)</f>
        <v>#REF!</v>
      </c>
      <c r="E4962" s="269" t="e">
        <f>IF('Unit Types - Emission Rates'!#REF!="","",'Unit Types - Emission Rates'!#REF!)</f>
        <v>#REF!</v>
      </c>
      <c r="F4962" s="269" t="e">
        <f>IF('Unit Types - Emission Rates'!#REF!="","",'Unit Types - Emission Rates'!#REF!)</f>
        <v>#REF!</v>
      </c>
      <c r="G4962" s="261"/>
      <c r="H4962" s="262"/>
      <c r="I4962" s="259"/>
    </row>
    <row r="4963" spans="1:9" x14ac:dyDescent="0.2">
      <c r="A4963" s="265" t="s">
        <v>433</v>
      </c>
      <c r="B4963" s="269" t="e">
        <f>IF('Unit Types - Emission Rates'!#REF!=0,"",'Unit Types - Emission Rates'!#REF!)</f>
        <v>#REF!</v>
      </c>
      <c r="C4963" s="269" t="e">
        <f>IF('Unit Types - Emission Rates'!#REF!=0,"",'Unit Types - Emission Rates'!#REF!)</f>
        <v>#REF!</v>
      </c>
      <c r="D4963" s="269" t="e">
        <f>IF('Unit Types - Emission Rates'!#REF!=0,"",'Unit Types - Emission Rates'!#REF!)</f>
        <v>#REF!</v>
      </c>
      <c r="E4963" s="269" t="e">
        <f>IF('Unit Types - Emission Rates'!#REF!="","",'Unit Types - Emission Rates'!#REF!)</f>
        <v>#REF!</v>
      </c>
      <c r="F4963" s="269" t="e">
        <f>IF('Unit Types - Emission Rates'!#REF!="","",'Unit Types - Emission Rates'!#REF!)</f>
        <v>#REF!</v>
      </c>
      <c r="G4963" s="261"/>
      <c r="H4963" s="262"/>
      <c r="I4963" s="259"/>
    </row>
    <row r="4964" spans="1:9" x14ac:dyDescent="0.2">
      <c r="A4964" s="265" t="s">
        <v>433</v>
      </c>
      <c r="B4964" s="269" t="e">
        <f>IF('Unit Types - Emission Rates'!#REF!=0,"",'Unit Types - Emission Rates'!#REF!)</f>
        <v>#REF!</v>
      </c>
      <c r="C4964" s="269" t="e">
        <f>IF('Unit Types - Emission Rates'!#REF!=0,"",'Unit Types - Emission Rates'!#REF!)</f>
        <v>#REF!</v>
      </c>
      <c r="D4964" s="269" t="e">
        <f>IF('Unit Types - Emission Rates'!#REF!=0,"",'Unit Types - Emission Rates'!#REF!)</f>
        <v>#REF!</v>
      </c>
      <c r="E4964" s="269" t="e">
        <f>IF('Unit Types - Emission Rates'!#REF!="","",'Unit Types - Emission Rates'!#REF!)</f>
        <v>#REF!</v>
      </c>
      <c r="F4964" s="269" t="e">
        <f>IF('Unit Types - Emission Rates'!#REF!="","",'Unit Types - Emission Rates'!#REF!)</f>
        <v>#REF!</v>
      </c>
      <c r="G4964" s="261"/>
      <c r="H4964" s="262"/>
      <c r="I4964" s="259"/>
    </row>
    <row r="4965" spans="1:9" x14ac:dyDescent="0.2">
      <c r="A4965" s="265" t="s">
        <v>433</v>
      </c>
      <c r="B4965" s="269" t="e">
        <f>IF('Unit Types - Emission Rates'!#REF!=0,"",'Unit Types - Emission Rates'!#REF!)</f>
        <v>#REF!</v>
      </c>
      <c r="C4965" s="269" t="e">
        <f>IF('Unit Types - Emission Rates'!#REF!=0,"",'Unit Types - Emission Rates'!#REF!)</f>
        <v>#REF!</v>
      </c>
      <c r="D4965" s="269" t="e">
        <f>IF('Unit Types - Emission Rates'!#REF!=0,"",'Unit Types - Emission Rates'!#REF!)</f>
        <v>#REF!</v>
      </c>
      <c r="E4965" s="269" t="e">
        <f>IF('Unit Types - Emission Rates'!#REF!="","",'Unit Types - Emission Rates'!#REF!)</f>
        <v>#REF!</v>
      </c>
      <c r="F4965" s="269" t="e">
        <f>IF('Unit Types - Emission Rates'!#REF!="","",'Unit Types - Emission Rates'!#REF!)</f>
        <v>#REF!</v>
      </c>
      <c r="G4965" s="261"/>
      <c r="H4965" s="262"/>
      <c r="I4965" s="259"/>
    </row>
    <row r="4966" spans="1:9" x14ac:dyDescent="0.2">
      <c r="A4966" s="265" t="s">
        <v>433</v>
      </c>
      <c r="B4966" s="269" t="e">
        <f>IF('Unit Types - Emission Rates'!#REF!=0,"",'Unit Types - Emission Rates'!#REF!)</f>
        <v>#REF!</v>
      </c>
      <c r="C4966" s="269" t="e">
        <f>IF('Unit Types - Emission Rates'!#REF!=0,"",'Unit Types - Emission Rates'!#REF!)</f>
        <v>#REF!</v>
      </c>
      <c r="D4966" s="269" t="e">
        <f>IF('Unit Types - Emission Rates'!#REF!=0,"",'Unit Types - Emission Rates'!#REF!)</f>
        <v>#REF!</v>
      </c>
      <c r="E4966" s="269" t="e">
        <f>IF('Unit Types - Emission Rates'!#REF!="","",'Unit Types - Emission Rates'!#REF!)</f>
        <v>#REF!</v>
      </c>
      <c r="F4966" s="269" t="e">
        <f>IF('Unit Types - Emission Rates'!#REF!="","",'Unit Types - Emission Rates'!#REF!)</f>
        <v>#REF!</v>
      </c>
      <c r="G4966" s="261"/>
      <c r="H4966" s="262"/>
      <c r="I4966" s="259"/>
    </row>
    <row r="4967" spans="1:9" x14ac:dyDescent="0.2">
      <c r="A4967" s="265" t="s">
        <v>433</v>
      </c>
      <c r="B4967" s="269" t="e">
        <f>IF('Unit Types - Emission Rates'!#REF!=0,"",'Unit Types - Emission Rates'!#REF!)</f>
        <v>#REF!</v>
      </c>
      <c r="C4967" s="269" t="e">
        <f>IF('Unit Types - Emission Rates'!#REF!=0,"",'Unit Types - Emission Rates'!#REF!)</f>
        <v>#REF!</v>
      </c>
      <c r="D4967" s="269" t="e">
        <f>IF('Unit Types - Emission Rates'!#REF!=0,"",'Unit Types - Emission Rates'!#REF!)</f>
        <v>#REF!</v>
      </c>
      <c r="E4967" s="269" t="e">
        <f>IF('Unit Types - Emission Rates'!#REF!="","",'Unit Types - Emission Rates'!#REF!)</f>
        <v>#REF!</v>
      </c>
      <c r="F4967" s="269" t="e">
        <f>IF('Unit Types - Emission Rates'!#REF!="","",'Unit Types - Emission Rates'!#REF!)</f>
        <v>#REF!</v>
      </c>
      <c r="G4967" s="261"/>
      <c r="H4967" s="262"/>
      <c r="I4967" s="259"/>
    </row>
    <row r="4968" spans="1:9" x14ac:dyDescent="0.2">
      <c r="A4968" s="265" t="s">
        <v>433</v>
      </c>
      <c r="B4968" s="269" t="e">
        <f>IF('Unit Types - Emission Rates'!#REF!=0,"",'Unit Types - Emission Rates'!#REF!)</f>
        <v>#REF!</v>
      </c>
      <c r="C4968" s="269" t="e">
        <f>IF('Unit Types - Emission Rates'!#REF!=0,"",'Unit Types - Emission Rates'!#REF!)</f>
        <v>#REF!</v>
      </c>
      <c r="D4968" s="269" t="e">
        <f>IF('Unit Types - Emission Rates'!#REF!=0,"",'Unit Types - Emission Rates'!#REF!)</f>
        <v>#REF!</v>
      </c>
      <c r="E4968" s="269" t="e">
        <f>IF('Unit Types - Emission Rates'!#REF!="","",'Unit Types - Emission Rates'!#REF!)</f>
        <v>#REF!</v>
      </c>
      <c r="F4968" s="269" t="e">
        <f>IF('Unit Types - Emission Rates'!#REF!="","",'Unit Types - Emission Rates'!#REF!)</f>
        <v>#REF!</v>
      </c>
      <c r="G4968" s="261"/>
      <c r="H4968" s="262"/>
      <c r="I4968" s="259"/>
    </row>
    <row r="4969" spans="1:9" x14ac:dyDescent="0.2">
      <c r="A4969" s="265" t="s">
        <v>433</v>
      </c>
      <c r="B4969" s="269" t="e">
        <f>IF('Unit Types - Emission Rates'!#REF!=0,"",'Unit Types - Emission Rates'!#REF!)</f>
        <v>#REF!</v>
      </c>
      <c r="C4969" s="269" t="e">
        <f>IF('Unit Types - Emission Rates'!#REF!=0,"",'Unit Types - Emission Rates'!#REF!)</f>
        <v>#REF!</v>
      </c>
      <c r="D4969" s="269" t="e">
        <f>IF('Unit Types - Emission Rates'!#REF!=0,"",'Unit Types - Emission Rates'!#REF!)</f>
        <v>#REF!</v>
      </c>
      <c r="E4969" s="269" t="e">
        <f>IF('Unit Types - Emission Rates'!#REF!="","",'Unit Types - Emission Rates'!#REF!)</f>
        <v>#REF!</v>
      </c>
      <c r="F4969" s="269" t="e">
        <f>IF('Unit Types - Emission Rates'!#REF!="","",'Unit Types - Emission Rates'!#REF!)</f>
        <v>#REF!</v>
      </c>
      <c r="G4969" s="261"/>
      <c r="H4969" s="262"/>
      <c r="I4969" s="259"/>
    </row>
    <row r="4970" spans="1:9" x14ac:dyDescent="0.2">
      <c r="A4970" s="265" t="s">
        <v>433</v>
      </c>
      <c r="B4970" s="269" t="e">
        <f>IF('Unit Types - Emission Rates'!#REF!=0,"",'Unit Types - Emission Rates'!#REF!)</f>
        <v>#REF!</v>
      </c>
      <c r="C4970" s="269" t="e">
        <f>IF('Unit Types - Emission Rates'!#REF!=0,"",'Unit Types - Emission Rates'!#REF!)</f>
        <v>#REF!</v>
      </c>
      <c r="D4970" s="269" t="e">
        <f>IF('Unit Types - Emission Rates'!#REF!=0,"",'Unit Types - Emission Rates'!#REF!)</f>
        <v>#REF!</v>
      </c>
      <c r="E4970" s="269" t="e">
        <f>IF('Unit Types - Emission Rates'!#REF!="","",'Unit Types - Emission Rates'!#REF!)</f>
        <v>#REF!</v>
      </c>
      <c r="F4970" s="269" t="e">
        <f>IF('Unit Types - Emission Rates'!#REF!="","",'Unit Types - Emission Rates'!#REF!)</f>
        <v>#REF!</v>
      </c>
      <c r="G4970" s="261"/>
      <c r="H4970" s="262"/>
      <c r="I4970" s="259"/>
    </row>
    <row r="4971" spans="1:9" x14ac:dyDescent="0.2">
      <c r="A4971" s="265" t="s">
        <v>433</v>
      </c>
      <c r="B4971" s="269" t="e">
        <f>IF('Unit Types - Emission Rates'!#REF!=0,"",'Unit Types - Emission Rates'!#REF!)</f>
        <v>#REF!</v>
      </c>
      <c r="C4971" s="269" t="e">
        <f>IF('Unit Types - Emission Rates'!#REF!=0,"",'Unit Types - Emission Rates'!#REF!)</f>
        <v>#REF!</v>
      </c>
      <c r="D4971" s="269" t="e">
        <f>IF('Unit Types - Emission Rates'!#REF!=0,"",'Unit Types - Emission Rates'!#REF!)</f>
        <v>#REF!</v>
      </c>
      <c r="E4971" s="269" t="e">
        <f>IF('Unit Types - Emission Rates'!#REF!="","",'Unit Types - Emission Rates'!#REF!)</f>
        <v>#REF!</v>
      </c>
      <c r="F4971" s="269" t="e">
        <f>IF('Unit Types - Emission Rates'!#REF!="","",'Unit Types - Emission Rates'!#REF!)</f>
        <v>#REF!</v>
      </c>
      <c r="G4971" s="261"/>
      <c r="H4971" s="262"/>
      <c r="I4971" s="259"/>
    </row>
    <row r="4972" spans="1:9" x14ac:dyDescent="0.2">
      <c r="A4972" s="265" t="s">
        <v>433</v>
      </c>
      <c r="B4972" s="269" t="e">
        <f>IF('Unit Types - Emission Rates'!#REF!=0,"",'Unit Types - Emission Rates'!#REF!)</f>
        <v>#REF!</v>
      </c>
      <c r="C4972" s="269" t="e">
        <f>IF('Unit Types - Emission Rates'!#REF!=0,"",'Unit Types - Emission Rates'!#REF!)</f>
        <v>#REF!</v>
      </c>
      <c r="D4972" s="269" t="e">
        <f>IF('Unit Types - Emission Rates'!#REF!=0,"",'Unit Types - Emission Rates'!#REF!)</f>
        <v>#REF!</v>
      </c>
      <c r="E4972" s="269" t="e">
        <f>IF('Unit Types - Emission Rates'!#REF!="","",'Unit Types - Emission Rates'!#REF!)</f>
        <v>#REF!</v>
      </c>
      <c r="F4972" s="269" t="e">
        <f>IF('Unit Types - Emission Rates'!#REF!="","",'Unit Types - Emission Rates'!#REF!)</f>
        <v>#REF!</v>
      </c>
      <c r="G4972" s="261"/>
      <c r="H4972" s="262"/>
      <c r="I4972" s="259"/>
    </row>
    <row r="4973" spans="1:9" x14ac:dyDescent="0.2">
      <c r="A4973" s="265" t="s">
        <v>433</v>
      </c>
      <c r="B4973" s="269" t="e">
        <f>IF('Unit Types - Emission Rates'!#REF!=0,"",'Unit Types - Emission Rates'!#REF!)</f>
        <v>#REF!</v>
      </c>
      <c r="C4973" s="269" t="e">
        <f>IF('Unit Types - Emission Rates'!#REF!=0,"",'Unit Types - Emission Rates'!#REF!)</f>
        <v>#REF!</v>
      </c>
      <c r="D4973" s="269" t="e">
        <f>IF('Unit Types - Emission Rates'!#REF!=0,"",'Unit Types - Emission Rates'!#REF!)</f>
        <v>#REF!</v>
      </c>
      <c r="E4973" s="269" t="e">
        <f>IF('Unit Types - Emission Rates'!#REF!="","",'Unit Types - Emission Rates'!#REF!)</f>
        <v>#REF!</v>
      </c>
      <c r="F4973" s="269" t="e">
        <f>IF('Unit Types - Emission Rates'!#REF!="","",'Unit Types - Emission Rates'!#REF!)</f>
        <v>#REF!</v>
      </c>
      <c r="G4973" s="261"/>
      <c r="H4973" s="262"/>
      <c r="I4973" s="259"/>
    </row>
    <row r="4974" spans="1:9" x14ac:dyDescent="0.2">
      <c r="A4974" s="265" t="s">
        <v>433</v>
      </c>
      <c r="B4974" s="269" t="e">
        <f>IF('Unit Types - Emission Rates'!#REF!=0,"",'Unit Types - Emission Rates'!#REF!)</f>
        <v>#REF!</v>
      </c>
      <c r="C4974" s="269" t="e">
        <f>IF('Unit Types - Emission Rates'!#REF!=0,"",'Unit Types - Emission Rates'!#REF!)</f>
        <v>#REF!</v>
      </c>
      <c r="D4974" s="269" t="e">
        <f>IF('Unit Types - Emission Rates'!#REF!=0,"",'Unit Types - Emission Rates'!#REF!)</f>
        <v>#REF!</v>
      </c>
      <c r="E4974" s="269" t="e">
        <f>IF('Unit Types - Emission Rates'!#REF!="","",'Unit Types - Emission Rates'!#REF!)</f>
        <v>#REF!</v>
      </c>
      <c r="F4974" s="269" t="e">
        <f>IF('Unit Types - Emission Rates'!#REF!="","",'Unit Types - Emission Rates'!#REF!)</f>
        <v>#REF!</v>
      </c>
      <c r="G4974" s="261"/>
      <c r="H4974" s="262"/>
      <c r="I4974" s="259"/>
    </row>
    <row r="4975" spans="1:9" x14ac:dyDescent="0.2">
      <c r="A4975" s="265" t="s">
        <v>433</v>
      </c>
      <c r="B4975" s="269" t="e">
        <f>IF('Unit Types - Emission Rates'!#REF!=0,"",'Unit Types - Emission Rates'!#REF!)</f>
        <v>#REF!</v>
      </c>
      <c r="C4975" s="269" t="e">
        <f>IF('Unit Types - Emission Rates'!#REF!=0,"",'Unit Types - Emission Rates'!#REF!)</f>
        <v>#REF!</v>
      </c>
      <c r="D4975" s="269" t="e">
        <f>IF('Unit Types - Emission Rates'!#REF!=0,"",'Unit Types - Emission Rates'!#REF!)</f>
        <v>#REF!</v>
      </c>
      <c r="E4975" s="269" t="e">
        <f>IF('Unit Types - Emission Rates'!#REF!="","",'Unit Types - Emission Rates'!#REF!)</f>
        <v>#REF!</v>
      </c>
      <c r="F4975" s="269" t="e">
        <f>IF('Unit Types - Emission Rates'!#REF!="","",'Unit Types - Emission Rates'!#REF!)</f>
        <v>#REF!</v>
      </c>
      <c r="G4975" s="261"/>
      <c r="H4975" s="262"/>
      <c r="I4975" s="259"/>
    </row>
    <row r="4976" spans="1:9" x14ac:dyDescent="0.2">
      <c r="A4976" s="265" t="s">
        <v>433</v>
      </c>
      <c r="B4976" s="269" t="e">
        <f>IF('Unit Types - Emission Rates'!#REF!=0,"",'Unit Types - Emission Rates'!#REF!)</f>
        <v>#REF!</v>
      </c>
      <c r="C4976" s="269" t="e">
        <f>IF('Unit Types - Emission Rates'!#REF!=0,"",'Unit Types - Emission Rates'!#REF!)</f>
        <v>#REF!</v>
      </c>
      <c r="D4976" s="269" t="e">
        <f>IF('Unit Types - Emission Rates'!#REF!=0,"",'Unit Types - Emission Rates'!#REF!)</f>
        <v>#REF!</v>
      </c>
      <c r="E4976" s="269" t="e">
        <f>IF('Unit Types - Emission Rates'!#REF!="","",'Unit Types - Emission Rates'!#REF!)</f>
        <v>#REF!</v>
      </c>
      <c r="F4976" s="269" t="e">
        <f>IF('Unit Types - Emission Rates'!#REF!="","",'Unit Types - Emission Rates'!#REF!)</f>
        <v>#REF!</v>
      </c>
      <c r="G4976" s="261"/>
      <c r="H4976" s="262"/>
      <c r="I4976" s="259"/>
    </row>
    <row r="4977" spans="1:9" x14ac:dyDescent="0.2">
      <c r="A4977" s="265" t="s">
        <v>433</v>
      </c>
      <c r="B4977" s="269" t="e">
        <f>IF('Unit Types - Emission Rates'!#REF!=0,"",'Unit Types - Emission Rates'!#REF!)</f>
        <v>#REF!</v>
      </c>
      <c r="C4977" s="269" t="e">
        <f>IF('Unit Types - Emission Rates'!#REF!=0,"",'Unit Types - Emission Rates'!#REF!)</f>
        <v>#REF!</v>
      </c>
      <c r="D4977" s="269" t="e">
        <f>IF('Unit Types - Emission Rates'!#REF!=0,"",'Unit Types - Emission Rates'!#REF!)</f>
        <v>#REF!</v>
      </c>
      <c r="E4977" s="269" t="e">
        <f>IF('Unit Types - Emission Rates'!#REF!="","",'Unit Types - Emission Rates'!#REF!)</f>
        <v>#REF!</v>
      </c>
      <c r="F4977" s="269" t="e">
        <f>IF('Unit Types - Emission Rates'!#REF!="","",'Unit Types - Emission Rates'!#REF!)</f>
        <v>#REF!</v>
      </c>
      <c r="G4977" s="261"/>
      <c r="H4977" s="262"/>
      <c r="I4977" s="259"/>
    </row>
    <row r="4978" spans="1:9" x14ac:dyDescent="0.2">
      <c r="A4978" s="265" t="s">
        <v>433</v>
      </c>
      <c r="B4978" s="269" t="e">
        <f>IF('Unit Types - Emission Rates'!#REF!=0,"",'Unit Types - Emission Rates'!#REF!)</f>
        <v>#REF!</v>
      </c>
      <c r="C4978" s="269" t="e">
        <f>IF('Unit Types - Emission Rates'!#REF!=0,"",'Unit Types - Emission Rates'!#REF!)</f>
        <v>#REF!</v>
      </c>
      <c r="D4978" s="269" t="e">
        <f>IF('Unit Types - Emission Rates'!#REF!=0,"",'Unit Types - Emission Rates'!#REF!)</f>
        <v>#REF!</v>
      </c>
      <c r="E4978" s="269" t="e">
        <f>IF('Unit Types - Emission Rates'!#REF!="","",'Unit Types - Emission Rates'!#REF!)</f>
        <v>#REF!</v>
      </c>
      <c r="F4978" s="269" t="e">
        <f>IF('Unit Types - Emission Rates'!#REF!="","",'Unit Types - Emission Rates'!#REF!)</f>
        <v>#REF!</v>
      </c>
      <c r="G4978" s="261"/>
      <c r="H4978" s="262"/>
      <c r="I4978" s="259"/>
    </row>
    <row r="4979" spans="1:9" x14ac:dyDescent="0.2">
      <c r="A4979" s="265" t="s">
        <v>433</v>
      </c>
      <c r="B4979" s="269" t="e">
        <f>IF('Unit Types - Emission Rates'!#REF!=0,"",'Unit Types - Emission Rates'!#REF!)</f>
        <v>#REF!</v>
      </c>
      <c r="C4979" s="269" t="e">
        <f>IF('Unit Types - Emission Rates'!#REF!=0,"",'Unit Types - Emission Rates'!#REF!)</f>
        <v>#REF!</v>
      </c>
      <c r="D4979" s="269" t="e">
        <f>IF('Unit Types - Emission Rates'!#REF!=0,"",'Unit Types - Emission Rates'!#REF!)</f>
        <v>#REF!</v>
      </c>
      <c r="E4979" s="269" t="e">
        <f>IF('Unit Types - Emission Rates'!#REF!="","",'Unit Types - Emission Rates'!#REF!)</f>
        <v>#REF!</v>
      </c>
      <c r="F4979" s="269" t="e">
        <f>IF('Unit Types - Emission Rates'!#REF!="","",'Unit Types - Emission Rates'!#REF!)</f>
        <v>#REF!</v>
      </c>
      <c r="G4979" s="261"/>
      <c r="H4979" s="262"/>
      <c r="I4979" s="259"/>
    </row>
    <row r="4980" spans="1:9" x14ac:dyDescent="0.2">
      <c r="A4980" s="265" t="s">
        <v>433</v>
      </c>
      <c r="B4980" s="269" t="e">
        <f>IF('Unit Types - Emission Rates'!#REF!=0,"",'Unit Types - Emission Rates'!#REF!)</f>
        <v>#REF!</v>
      </c>
      <c r="C4980" s="269" t="e">
        <f>IF('Unit Types - Emission Rates'!#REF!=0,"",'Unit Types - Emission Rates'!#REF!)</f>
        <v>#REF!</v>
      </c>
      <c r="D4980" s="269" t="e">
        <f>IF('Unit Types - Emission Rates'!#REF!=0,"",'Unit Types - Emission Rates'!#REF!)</f>
        <v>#REF!</v>
      </c>
      <c r="E4980" s="269" t="e">
        <f>IF('Unit Types - Emission Rates'!#REF!="","",'Unit Types - Emission Rates'!#REF!)</f>
        <v>#REF!</v>
      </c>
      <c r="F4980" s="269" t="e">
        <f>IF('Unit Types - Emission Rates'!#REF!="","",'Unit Types - Emission Rates'!#REF!)</f>
        <v>#REF!</v>
      </c>
      <c r="G4980" s="261"/>
      <c r="H4980" s="262"/>
      <c r="I4980" s="259"/>
    </row>
    <row r="4981" spans="1:9" x14ac:dyDescent="0.2">
      <c r="A4981" s="265" t="s">
        <v>433</v>
      </c>
      <c r="B4981" s="269" t="e">
        <f>IF('Unit Types - Emission Rates'!#REF!=0,"",'Unit Types - Emission Rates'!#REF!)</f>
        <v>#REF!</v>
      </c>
      <c r="C4981" s="269" t="e">
        <f>IF('Unit Types - Emission Rates'!#REF!=0,"",'Unit Types - Emission Rates'!#REF!)</f>
        <v>#REF!</v>
      </c>
      <c r="D4981" s="269" t="e">
        <f>IF('Unit Types - Emission Rates'!#REF!=0,"",'Unit Types - Emission Rates'!#REF!)</f>
        <v>#REF!</v>
      </c>
      <c r="E4981" s="269" t="e">
        <f>IF('Unit Types - Emission Rates'!#REF!="","",'Unit Types - Emission Rates'!#REF!)</f>
        <v>#REF!</v>
      </c>
      <c r="F4981" s="269" t="e">
        <f>IF('Unit Types - Emission Rates'!#REF!="","",'Unit Types - Emission Rates'!#REF!)</f>
        <v>#REF!</v>
      </c>
      <c r="G4981" s="261"/>
      <c r="H4981" s="262"/>
      <c r="I4981" s="259"/>
    </row>
    <row r="4982" spans="1:9" x14ac:dyDescent="0.2">
      <c r="A4982" s="265" t="s">
        <v>433</v>
      </c>
      <c r="B4982" s="269" t="e">
        <f>IF('Unit Types - Emission Rates'!#REF!=0,"",'Unit Types - Emission Rates'!#REF!)</f>
        <v>#REF!</v>
      </c>
      <c r="C4982" s="269" t="e">
        <f>IF('Unit Types - Emission Rates'!#REF!=0,"",'Unit Types - Emission Rates'!#REF!)</f>
        <v>#REF!</v>
      </c>
      <c r="D4982" s="269" t="e">
        <f>IF('Unit Types - Emission Rates'!#REF!=0,"",'Unit Types - Emission Rates'!#REF!)</f>
        <v>#REF!</v>
      </c>
      <c r="E4982" s="269" t="e">
        <f>IF('Unit Types - Emission Rates'!#REF!="","",'Unit Types - Emission Rates'!#REF!)</f>
        <v>#REF!</v>
      </c>
      <c r="F4982" s="269" t="e">
        <f>IF('Unit Types - Emission Rates'!#REF!="","",'Unit Types - Emission Rates'!#REF!)</f>
        <v>#REF!</v>
      </c>
      <c r="G4982" s="261"/>
      <c r="H4982" s="262"/>
      <c r="I4982" s="259"/>
    </row>
    <row r="4983" spans="1:9" x14ac:dyDescent="0.2">
      <c r="A4983" s="265" t="s">
        <v>433</v>
      </c>
      <c r="B4983" s="269" t="e">
        <f>IF('Unit Types - Emission Rates'!#REF!=0,"",'Unit Types - Emission Rates'!#REF!)</f>
        <v>#REF!</v>
      </c>
      <c r="C4983" s="269" t="e">
        <f>IF('Unit Types - Emission Rates'!#REF!=0,"",'Unit Types - Emission Rates'!#REF!)</f>
        <v>#REF!</v>
      </c>
      <c r="D4983" s="269" t="e">
        <f>IF('Unit Types - Emission Rates'!#REF!=0,"",'Unit Types - Emission Rates'!#REF!)</f>
        <v>#REF!</v>
      </c>
      <c r="E4983" s="269" t="e">
        <f>IF('Unit Types - Emission Rates'!#REF!="","",'Unit Types - Emission Rates'!#REF!)</f>
        <v>#REF!</v>
      </c>
      <c r="F4983" s="269" t="e">
        <f>IF('Unit Types - Emission Rates'!#REF!="","",'Unit Types - Emission Rates'!#REF!)</f>
        <v>#REF!</v>
      </c>
      <c r="G4983" s="261"/>
      <c r="H4983" s="262"/>
      <c r="I4983" s="259"/>
    </row>
    <row r="4984" spans="1:9" x14ac:dyDescent="0.2">
      <c r="A4984" s="265" t="s">
        <v>433</v>
      </c>
      <c r="B4984" s="269" t="e">
        <f>IF('Unit Types - Emission Rates'!#REF!=0,"",'Unit Types - Emission Rates'!#REF!)</f>
        <v>#REF!</v>
      </c>
      <c r="C4984" s="269" t="e">
        <f>IF('Unit Types - Emission Rates'!#REF!=0,"",'Unit Types - Emission Rates'!#REF!)</f>
        <v>#REF!</v>
      </c>
      <c r="D4984" s="269" t="e">
        <f>IF('Unit Types - Emission Rates'!#REF!=0,"",'Unit Types - Emission Rates'!#REF!)</f>
        <v>#REF!</v>
      </c>
      <c r="E4984" s="269" t="e">
        <f>IF('Unit Types - Emission Rates'!#REF!="","",'Unit Types - Emission Rates'!#REF!)</f>
        <v>#REF!</v>
      </c>
      <c r="F4984" s="269" t="e">
        <f>IF('Unit Types - Emission Rates'!#REF!="","",'Unit Types - Emission Rates'!#REF!)</f>
        <v>#REF!</v>
      </c>
      <c r="G4984" s="261"/>
      <c r="H4984" s="262"/>
      <c r="I4984" s="259"/>
    </row>
    <row r="4985" spans="1:9" x14ac:dyDescent="0.2">
      <c r="A4985" s="265" t="s">
        <v>433</v>
      </c>
      <c r="B4985" s="269" t="e">
        <f>IF('Unit Types - Emission Rates'!#REF!=0,"",'Unit Types - Emission Rates'!#REF!)</f>
        <v>#REF!</v>
      </c>
      <c r="C4985" s="269" t="e">
        <f>IF('Unit Types - Emission Rates'!#REF!=0,"",'Unit Types - Emission Rates'!#REF!)</f>
        <v>#REF!</v>
      </c>
      <c r="D4985" s="269" t="e">
        <f>IF('Unit Types - Emission Rates'!#REF!=0,"",'Unit Types - Emission Rates'!#REF!)</f>
        <v>#REF!</v>
      </c>
      <c r="E4985" s="269" t="e">
        <f>IF('Unit Types - Emission Rates'!#REF!="","",'Unit Types - Emission Rates'!#REF!)</f>
        <v>#REF!</v>
      </c>
      <c r="F4985" s="269" t="e">
        <f>IF('Unit Types - Emission Rates'!#REF!="","",'Unit Types - Emission Rates'!#REF!)</f>
        <v>#REF!</v>
      </c>
      <c r="G4985" s="261"/>
      <c r="H4985" s="262"/>
      <c r="I4985" s="259"/>
    </row>
    <row r="4986" spans="1:9" x14ac:dyDescent="0.2">
      <c r="A4986" s="265" t="s">
        <v>433</v>
      </c>
      <c r="B4986" s="269" t="e">
        <f>IF('Unit Types - Emission Rates'!#REF!=0,"",'Unit Types - Emission Rates'!#REF!)</f>
        <v>#REF!</v>
      </c>
      <c r="C4986" s="269" t="e">
        <f>IF('Unit Types - Emission Rates'!#REF!=0,"",'Unit Types - Emission Rates'!#REF!)</f>
        <v>#REF!</v>
      </c>
      <c r="D4986" s="269" t="e">
        <f>IF('Unit Types - Emission Rates'!#REF!=0,"",'Unit Types - Emission Rates'!#REF!)</f>
        <v>#REF!</v>
      </c>
      <c r="E4986" s="269" t="e">
        <f>IF('Unit Types - Emission Rates'!#REF!="","",'Unit Types - Emission Rates'!#REF!)</f>
        <v>#REF!</v>
      </c>
      <c r="F4986" s="269" t="e">
        <f>IF('Unit Types - Emission Rates'!#REF!="","",'Unit Types - Emission Rates'!#REF!)</f>
        <v>#REF!</v>
      </c>
      <c r="G4986" s="261"/>
      <c r="H4986" s="262"/>
      <c r="I4986" s="259"/>
    </row>
    <row r="4987" spans="1:9" x14ac:dyDescent="0.2">
      <c r="A4987" s="265" t="s">
        <v>433</v>
      </c>
      <c r="B4987" s="269" t="e">
        <f>IF('Unit Types - Emission Rates'!#REF!=0,"",'Unit Types - Emission Rates'!#REF!)</f>
        <v>#REF!</v>
      </c>
      <c r="C4987" s="269" t="e">
        <f>IF('Unit Types - Emission Rates'!#REF!=0,"",'Unit Types - Emission Rates'!#REF!)</f>
        <v>#REF!</v>
      </c>
      <c r="D4987" s="269" t="e">
        <f>IF('Unit Types - Emission Rates'!#REF!=0,"",'Unit Types - Emission Rates'!#REF!)</f>
        <v>#REF!</v>
      </c>
      <c r="E4987" s="269" t="e">
        <f>IF('Unit Types - Emission Rates'!#REF!="","",'Unit Types - Emission Rates'!#REF!)</f>
        <v>#REF!</v>
      </c>
      <c r="F4987" s="269" t="e">
        <f>IF('Unit Types - Emission Rates'!#REF!="","",'Unit Types - Emission Rates'!#REF!)</f>
        <v>#REF!</v>
      </c>
      <c r="G4987" s="261"/>
      <c r="H4987" s="262"/>
      <c r="I4987" s="259"/>
    </row>
    <row r="4988" spans="1:9" x14ac:dyDescent="0.2">
      <c r="A4988" s="265" t="s">
        <v>433</v>
      </c>
      <c r="B4988" s="269" t="e">
        <f>IF('Unit Types - Emission Rates'!#REF!=0,"",'Unit Types - Emission Rates'!#REF!)</f>
        <v>#REF!</v>
      </c>
      <c r="C4988" s="269" t="e">
        <f>IF('Unit Types - Emission Rates'!#REF!=0,"",'Unit Types - Emission Rates'!#REF!)</f>
        <v>#REF!</v>
      </c>
      <c r="D4988" s="269" t="e">
        <f>IF('Unit Types - Emission Rates'!#REF!=0,"",'Unit Types - Emission Rates'!#REF!)</f>
        <v>#REF!</v>
      </c>
      <c r="E4988" s="269" t="e">
        <f>IF('Unit Types - Emission Rates'!#REF!="","",'Unit Types - Emission Rates'!#REF!)</f>
        <v>#REF!</v>
      </c>
      <c r="F4988" s="269" t="e">
        <f>IF('Unit Types - Emission Rates'!#REF!="","",'Unit Types - Emission Rates'!#REF!)</f>
        <v>#REF!</v>
      </c>
      <c r="G4988" s="261"/>
      <c r="H4988" s="262"/>
      <c r="I4988" s="259"/>
    </row>
    <row r="4989" spans="1:9" x14ac:dyDescent="0.2">
      <c r="A4989" s="265" t="s">
        <v>433</v>
      </c>
      <c r="B4989" s="269" t="e">
        <f>IF('Unit Types - Emission Rates'!#REF!=0,"",'Unit Types - Emission Rates'!#REF!)</f>
        <v>#REF!</v>
      </c>
      <c r="C4989" s="269" t="e">
        <f>IF('Unit Types - Emission Rates'!#REF!=0,"",'Unit Types - Emission Rates'!#REF!)</f>
        <v>#REF!</v>
      </c>
      <c r="D4989" s="269" t="e">
        <f>IF('Unit Types - Emission Rates'!#REF!=0,"",'Unit Types - Emission Rates'!#REF!)</f>
        <v>#REF!</v>
      </c>
      <c r="E4989" s="269" t="e">
        <f>IF('Unit Types - Emission Rates'!#REF!="","",'Unit Types - Emission Rates'!#REF!)</f>
        <v>#REF!</v>
      </c>
      <c r="F4989" s="269" t="e">
        <f>IF('Unit Types - Emission Rates'!#REF!="","",'Unit Types - Emission Rates'!#REF!)</f>
        <v>#REF!</v>
      </c>
      <c r="G4989" s="261"/>
      <c r="H4989" s="262"/>
      <c r="I4989" s="259"/>
    </row>
    <row r="4990" spans="1:9" x14ac:dyDescent="0.2">
      <c r="A4990" s="265" t="s">
        <v>433</v>
      </c>
      <c r="B4990" s="269" t="e">
        <f>IF('Unit Types - Emission Rates'!#REF!=0,"",'Unit Types - Emission Rates'!#REF!)</f>
        <v>#REF!</v>
      </c>
      <c r="C4990" s="269" t="e">
        <f>IF('Unit Types - Emission Rates'!#REF!=0,"",'Unit Types - Emission Rates'!#REF!)</f>
        <v>#REF!</v>
      </c>
      <c r="D4990" s="269" t="e">
        <f>IF('Unit Types - Emission Rates'!#REF!=0,"",'Unit Types - Emission Rates'!#REF!)</f>
        <v>#REF!</v>
      </c>
      <c r="E4990" s="269" t="e">
        <f>IF('Unit Types - Emission Rates'!#REF!="","",'Unit Types - Emission Rates'!#REF!)</f>
        <v>#REF!</v>
      </c>
      <c r="F4990" s="269" t="e">
        <f>IF('Unit Types - Emission Rates'!#REF!="","",'Unit Types - Emission Rates'!#REF!)</f>
        <v>#REF!</v>
      </c>
      <c r="G4990" s="261"/>
      <c r="H4990" s="262"/>
      <c r="I4990" s="259"/>
    </row>
    <row r="4991" spans="1:9" x14ac:dyDescent="0.2">
      <c r="A4991" s="265" t="s">
        <v>433</v>
      </c>
      <c r="B4991" s="269" t="e">
        <f>IF('Unit Types - Emission Rates'!#REF!=0,"",'Unit Types - Emission Rates'!#REF!)</f>
        <v>#REF!</v>
      </c>
      <c r="C4991" s="269" t="e">
        <f>IF('Unit Types - Emission Rates'!#REF!=0,"",'Unit Types - Emission Rates'!#REF!)</f>
        <v>#REF!</v>
      </c>
      <c r="D4991" s="269" t="e">
        <f>IF('Unit Types - Emission Rates'!#REF!=0,"",'Unit Types - Emission Rates'!#REF!)</f>
        <v>#REF!</v>
      </c>
      <c r="E4991" s="269" t="e">
        <f>IF('Unit Types - Emission Rates'!#REF!="","",'Unit Types - Emission Rates'!#REF!)</f>
        <v>#REF!</v>
      </c>
      <c r="F4991" s="269" t="e">
        <f>IF('Unit Types - Emission Rates'!#REF!="","",'Unit Types - Emission Rates'!#REF!)</f>
        <v>#REF!</v>
      </c>
      <c r="G4991" s="261"/>
      <c r="H4991" s="262"/>
      <c r="I4991" s="259"/>
    </row>
    <row r="4992" spans="1:9" x14ac:dyDescent="0.2">
      <c r="A4992" s="265" t="s">
        <v>433</v>
      </c>
      <c r="B4992" s="269" t="e">
        <f>IF('Unit Types - Emission Rates'!#REF!=0,"",'Unit Types - Emission Rates'!#REF!)</f>
        <v>#REF!</v>
      </c>
      <c r="C4992" s="269" t="e">
        <f>IF('Unit Types - Emission Rates'!#REF!=0,"",'Unit Types - Emission Rates'!#REF!)</f>
        <v>#REF!</v>
      </c>
      <c r="D4992" s="269" t="e">
        <f>IF('Unit Types - Emission Rates'!#REF!=0,"",'Unit Types - Emission Rates'!#REF!)</f>
        <v>#REF!</v>
      </c>
      <c r="E4992" s="269" t="e">
        <f>IF('Unit Types - Emission Rates'!#REF!="","",'Unit Types - Emission Rates'!#REF!)</f>
        <v>#REF!</v>
      </c>
      <c r="F4992" s="269" t="e">
        <f>IF('Unit Types - Emission Rates'!#REF!="","",'Unit Types - Emission Rates'!#REF!)</f>
        <v>#REF!</v>
      </c>
      <c r="G4992" s="261"/>
      <c r="H4992" s="262"/>
      <c r="I4992" s="259"/>
    </row>
    <row r="4993" spans="1:9" x14ac:dyDescent="0.2">
      <c r="A4993" s="265" t="s">
        <v>433</v>
      </c>
      <c r="B4993" s="269" t="e">
        <f>IF('Unit Types - Emission Rates'!#REF!=0,"",'Unit Types - Emission Rates'!#REF!)</f>
        <v>#REF!</v>
      </c>
      <c r="C4993" s="269" t="e">
        <f>IF('Unit Types - Emission Rates'!#REF!=0,"",'Unit Types - Emission Rates'!#REF!)</f>
        <v>#REF!</v>
      </c>
      <c r="D4993" s="269" t="e">
        <f>IF('Unit Types - Emission Rates'!#REF!=0,"",'Unit Types - Emission Rates'!#REF!)</f>
        <v>#REF!</v>
      </c>
      <c r="E4993" s="269" t="e">
        <f>IF('Unit Types - Emission Rates'!#REF!="","",'Unit Types - Emission Rates'!#REF!)</f>
        <v>#REF!</v>
      </c>
      <c r="F4993" s="269" t="e">
        <f>IF('Unit Types - Emission Rates'!#REF!="","",'Unit Types - Emission Rates'!#REF!)</f>
        <v>#REF!</v>
      </c>
      <c r="G4993" s="261"/>
      <c r="H4993" s="262"/>
      <c r="I4993" s="259"/>
    </row>
    <row r="4994" spans="1:9" x14ac:dyDescent="0.2">
      <c r="A4994" s="265" t="s">
        <v>433</v>
      </c>
      <c r="B4994" s="269" t="e">
        <f>IF('Unit Types - Emission Rates'!#REF!=0,"",'Unit Types - Emission Rates'!#REF!)</f>
        <v>#REF!</v>
      </c>
      <c r="C4994" s="269" t="e">
        <f>IF('Unit Types - Emission Rates'!#REF!=0,"",'Unit Types - Emission Rates'!#REF!)</f>
        <v>#REF!</v>
      </c>
      <c r="D4994" s="269" t="e">
        <f>IF('Unit Types - Emission Rates'!#REF!=0,"",'Unit Types - Emission Rates'!#REF!)</f>
        <v>#REF!</v>
      </c>
      <c r="E4994" s="269" t="e">
        <f>IF('Unit Types - Emission Rates'!#REF!="","",'Unit Types - Emission Rates'!#REF!)</f>
        <v>#REF!</v>
      </c>
      <c r="F4994" s="269" t="e">
        <f>IF('Unit Types - Emission Rates'!#REF!="","",'Unit Types - Emission Rates'!#REF!)</f>
        <v>#REF!</v>
      </c>
      <c r="G4994" s="261"/>
      <c r="H4994" s="262"/>
      <c r="I4994" s="259"/>
    </row>
    <row r="4995" spans="1:9" x14ac:dyDescent="0.2">
      <c r="A4995" s="265" t="s">
        <v>433</v>
      </c>
      <c r="B4995" s="269" t="e">
        <f>IF('Unit Types - Emission Rates'!#REF!=0,"",'Unit Types - Emission Rates'!#REF!)</f>
        <v>#REF!</v>
      </c>
      <c r="C4995" s="269" t="e">
        <f>IF('Unit Types - Emission Rates'!#REF!=0,"",'Unit Types - Emission Rates'!#REF!)</f>
        <v>#REF!</v>
      </c>
      <c r="D4995" s="269" t="e">
        <f>IF('Unit Types - Emission Rates'!#REF!=0,"",'Unit Types - Emission Rates'!#REF!)</f>
        <v>#REF!</v>
      </c>
      <c r="E4995" s="269" t="e">
        <f>IF('Unit Types - Emission Rates'!#REF!="","",'Unit Types - Emission Rates'!#REF!)</f>
        <v>#REF!</v>
      </c>
      <c r="F4995" s="269" t="e">
        <f>IF('Unit Types - Emission Rates'!#REF!="","",'Unit Types - Emission Rates'!#REF!)</f>
        <v>#REF!</v>
      </c>
      <c r="G4995" s="261"/>
      <c r="H4995" s="262"/>
      <c r="I4995" s="259"/>
    </row>
    <row r="4996" spans="1:9" x14ac:dyDescent="0.2">
      <c r="A4996" s="265" t="s">
        <v>433</v>
      </c>
      <c r="B4996" s="269" t="e">
        <f>IF('Unit Types - Emission Rates'!#REF!=0,"",'Unit Types - Emission Rates'!#REF!)</f>
        <v>#REF!</v>
      </c>
      <c r="C4996" s="269" t="e">
        <f>IF('Unit Types - Emission Rates'!#REF!=0,"",'Unit Types - Emission Rates'!#REF!)</f>
        <v>#REF!</v>
      </c>
      <c r="D4996" s="269" t="e">
        <f>IF('Unit Types - Emission Rates'!#REF!=0,"",'Unit Types - Emission Rates'!#REF!)</f>
        <v>#REF!</v>
      </c>
      <c r="E4996" s="269" t="e">
        <f>IF('Unit Types - Emission Rates'!#REF!="","",'Unit Types - Emission Rates'!#REF!)</f>
        <v>#REF!</v>
      </c>
      <c r="F4996" s="269" t="e">
        <f>IF('Unit Types - Emission Rates'!#REF!="","",'Unit Types - Emission Rates'!#REF!)</f>
        <v>#REF!</v>
      </c>
      <c r="G4996" s="261"/>
      <c r="H4996" s="262"/>
      <c r="I4996" s="259"/>
    </row>
    <row r="4997" spans="1:9" x14ac:dyDescent="0.2">
      <c r="A4997" s="265" t="s">
        <v>433</v>
      </c>
      <c r="B4997" s="269" t="e">
        <f>IF('Unit Types - Emission Rates'!#REF!=0,"",'Unit Types - Emission Rates'!#REF!)</f>
        <v>#REF!</v>
      </c>
      <c r="C4997" s="269" t="e">
        <f>IF('Unit Types - Emission Rates'!#REF!=0,"",'Unit Types - Emission Rates'!#REF!)</f>
        <v>#REF!</v>
      </c>
      <c r="D4997" s="269" t="e">
        <f>IF('Unit Types - Emission Rates'!#REF!=0,"",'Unit Types - Emission Rates'!#REF!)</f>
        <v>#REF!</v>
      </c>
      <c r="E4997" s="269" t="e">
        <f>IF('Unit Types - Emission Rates'!#REF!="","",'Unit Types - Emission Rates'!#REF!)</f>
        <v>#REF!</v>
      </c>
      <c r="F4997" s="269" t="e">
        <f>IF('Unit Types - Emission Rates'!#REF!="","",'Unit Types - Emission Rates'!#REF!)</f>
        <v>#REF!</v>
      </c>
      <c r="G4997" s="261"/>
      <c r="H4997" s="262"/>
      <c r="I4997" s="259"/>
    </row>
    <row r="4998" spans="1:9" x14ac:dyDescent="0.2">
      <c r="A4998" s="265" t="s">
        <v>433</v>
      </c>
      <c r="B4998" s="269" t="e">
        <f>IF('Unit Types - Emission Rates'!#REF!=0,"",'Unit Types - Emission Rates'!#REF!)</f>
        <v>#REF!</v>
      </c>
      <c r="C4998" s="269" t="e">
        <f>IF('Unit Types - Emission Rates'!#REF!=0,"",'Unit Types - Emission Rates'!#REF!)</f>
        <v>#REF!</v>
      </c>
      <c r="D4998" s="269" t="e">
        <f>IF('Unit Types - Emission Rates'!#REF!=0,"",'Unit Types - Emission Rates'!#REF!)</f>
        <v>#REF!</v>
      </c>
      <c r="E4998" s="269" t="e">
        <f>IF('Unit Types - Emission Rates'!#REF!="","",'Unit Types - Emission Rates'!#REF!)</f>
        <v>#REF!</v>
      </c>
      <c r="F4998" s="269" t="e">
        <f>IF('Unit Types - Emission Rates'!#REF!="","",'Unit Types - Emission Rates'!#REF!)</f>
        <v>#REF!</v>
      </c>
      <c r="G4998" s="261"/>
      <c r="H4998" s="262"/>
      <c r="I4998" s="259"/>
    </row>
    <row r="4999" spans="1:9" x14ac:dyDescent="0.2">
      <c r="A4999" s="265" t="s">
        <v>433</v>
      </c>
      <c r="B4999" s="269" t="e">
        <f>IF('Unit Types - Emission Rates'!#REF!=0,"",'Unit Types - Emission Rates'!#REF!)</f>
        <v>#REF!</v>
      </c>
      <c r="C4999" s="269" t="e">
        <f>IF('Unit Types - Emission Rates'!#REF!=0,"",'Unit Types - Emission Rates'!#REF!)</f>
        <v>#REF!</v>
      </c>
      <c r="D4999" s="269" t="e">
        <f>IF('Unit Types - Emission Rates'!#REF!=0,"",'Unit Types - Emission Rates'!#REF!)</f>
        <v>#REF!</v>
      </c>
      <c r="E4999" s="269" t="e">
        <f>IF('Unit Types - Emission Rates'!#REF!="","",'Unit Types - Emission Rates'!#REF!)</f>
        <v>#REF!</v>
      </c>
      <c r="F4999" s="269" t="e">
        <f>IF('Unit Types - Emission Rates'!#REF!="","",'Unit Types - Emission Rates'!#REF!)</f>
        <v>#REF!</v>
      </c>
      <c r="G4999" s="261"/>
      <c r="H4999" s="262"/>
      <c r="I4999" s="259"/>
    </row>
    <row r="5000" spans="1:9" x14ac:dyDescent="0.2">
      <c r="A5000" s="265" t="s">
        <v>433</v>
      </c>
      <c r="B5000" s="269" t="e">
        <f>IF('Unit Types - Emission Rates'!#REF!=0,"",'Unit Types - Emission Rates'!#REF!)</f>
        <v>#REF!</v>
      </c>
      <c r="C5000" s="269" t="e">
        <f>IF('Unit Types - Emission Rates'!#REF!=0,"",'Unit Types - Emission Rates'!#REF!)</f>
        <v>#REF!</v>
      </c>
      <c r="D5000" s="269" t="e">
        <f>IF('Unit Types - Emission Rates'!#REF!=0,"",'Unit Types - Emission Rates'!#REF!)</f>
        <v>#REF!</v>
      </c>
      <c r="E5000" s="269" t="e">
        <f>IF('Unit Types - Emission Rates'!#REF!="","",'Unit Types - Emission Rates'!#REF!)</f>
        <v>#REF!</v>
      </c>
      <c r="F5000" s="269" t="e">
        <f>IF('Unit Types - Emission Rates'!#REF!="","",'Unit Types - Emission Rates'!#REF!)</f>
        <v>#REF!</v>
      </c>
      <c r="G5000" s="261"/>
      <c r="H5000" s="262"/>
      <c r="I5000" s="259"/>
    </row>
    <row r="5001" spans="1:9" x14ac:dyDescent="0.2">
      <c r="A5001" s="265" t="s">
        <v>433</v>
      </c>
      <c r="B5001" s="269" t="e">
        <f>IF('Unit Types - Emission Rates'!#REF!=0,"",'Unit Types - Emission Rates'!#REF!)</f>
        <v>#REF!</v>
      </c>
      <c r="C5001" s="269" t="e">
        <f>IF('Unit Types - Emission Rates'!#REF!=0,"",'Unit Types - Emission Rates'!#REF!)</f>
        <v>#REF!</v>
      </c>
      <c r="D5001" s="269" t="e">
        <f>IF('Unit Types - Emission Rates'!#REF!=0,"",'Unit Types - Emission Rates'!#REF!)</f>
        <v>#REF!</v>
      </c>
      <c r="E5001" s="269" t="e">
        <f>IF('Unit Types - Emission Rates'!#REF!="","",'Unit Types - Emission Rates'!#REF!)</f>
        <v>#REF!</v>
      </c>
      <c r="F5001" s="269" t="e">
        <f>IF('Unit Types - Emission Rates'!#REF!="","",'Unit Types - Emission Rates'!#REF!)</f>
        <v>#REF!</v>
      </c>
      <c r="G5001" s="261"/>
      <c r="H5001" s="262"/>
      <c r="I5001" s="259"/>
    </row>
    <row r="5002" spans="1:9" x14ac:dyDescent="0.2">
      <c r="A5002" s="265" t="s">
        <v>433</v>
      </c>
      <c r="B5002" s="269" t="e">
        <f>IF('Unit Types - Emission Rates'!#REF!=0,"",'Unit Types - Emission Rates'!#REF!)</f>
        <v>#REF!</v>
      </c>
      <c r="C5002" s="269" t="e">
        <f>IF('Unit Types - Emission Rates'!#REF!=0,"",'Unit Types - Emission Rates'!#REF!)</f>
        <v>#REF!</v>
      </c>
      <c r="D5002" s="269" t="e">
        <f>IF('Unit Types - Emission Rates'!#REF!=0,"",'Unit Types - Emission Rates'!#REF!)</f>
        <v>#REF!</v>
      </c>
      <c r="E5002" s="269" t="e">
        <f>IF('Unit Types - Emission Rates'!#REF!="","",'Unit Types - Emission Rates'!#REF!)</f>
        <v>#REF!</v>
      </c>
      <c r="F5002" s="269" t="e">
        <f>IF('Unit Types - Emission Rates'!#REF!="","",'Unit Types - Emission Rates'!#REF!)</f>
        <v>#REF!</v>
      </c>
      <c r="G5002" s="261"/>
      <c r="H5002" s="262"/>
      <c r="I5002" s="259"/>
    </row>
    <row r="5003" spans="1:9" x14ac:dyDescent="0.2">
      <c r="A5003" s="265" t="s">
        <v>433</v>
      </c>
      <c r="B5003" s="269" t="e">
        <f>IF('Unit Types - Emission Rates'!#REF!=0,"",'Unit Types - Emission Rates'!#REF!)</f>
        <v>#REF!</v>
      </c>
      <c r="C5003" s="269" t="e">
        <f>IF('Unit Types - Emission Rates'!#REF!=0,"",'Unit Types - Emission Rates'!#REF!)</f>
        <v>#REF!</v>
      </c>
      <c r="D5003" s="269" t="e">
        <f>IF('Unit Types - Emission Rates'!#REF!=0,"",'Unit Types - Emission Rates'!#REF!)</f>
        <v>#REF!</v>
      </c>
      <c r="E5003" s="269" t="e">
        <f>IF('Unit Types - Emission Rates'!#REF!="","",'Unit Types - Emission Rates'!#REF!)</f>
        <v>#REF!</v>
      </c>
      <c r="F5003" s="269" t="e">
        <f>IF('Unit Types - Emission Rates'!#REF!="","",'Unit Types - Emission Rates'!#REF!)</f>
        <v>#REF!</v>
      </c>
      <c r="G5003" s="261"/>
      <c r="H5003" s="262"/>
      <c r="I5003" s="259"/>
    </row>
    <row r="5004" spans="1:9" x14ac:dyDescent="0.2">
      <c r="A5004" s="265" t="s">
        <v>433</v>
      </c>
      <c r="B5004" s="269" t="e">
        <f>IF('Unit Types - Emission Rates'!#REF!=0,"",'Unit Types - Emission Rates'!#REF!)</f>
        <v>#REF!</v>
      </c>
      <c r="C5004" s="269" t="e">
        <f>IF('Unit Types - Emission Rates'!#REF!=0,"",'Unit Types - Emission Rates'!#REF!)</f>
        <v>#REF!</v>
      </c>
      <c r="D5004" s="269" t="e">
        <f>IF('Unit Types - Emission Rates'!#REF!=0,"",'Unit Types - Emission Rates'!#REF!)</f>
        <v>#REF!</v>
      </c>
      <c r="E5004" s="269" t="e">
        <f>IF('Unit Types - Emission Rates'!#REF!="","",'Unit Types - Emission Rates'!#REF!)</f>
        <v>#REF!</v>
      </c>
      <c r="F5004" s="269" t="e">
        <f>IF('Unit Types - Emission Rates'!#REF!="","",'Unit Types - Emission Rates'!#REF!)</f>
        <v>#REF!</v>
      </c>
      <c r="G5004" s="261"/>
      <c r="H5004" s="262"/>
      <c r="I5004" s="259"/>
    </row>
    <row r="5005" spans="1:9" x14ac:dyDescent="0.2">
      <c r="A5005" s="265" t="s">
        <v>433</v>
      </c>
      <c r="B5005" s="269" t="e">
        <f>IF('Unit Types - Emission Rates'!#REF!=0,"",'Unit Types - Emission Rates'!#REF!)</f>
        <v>#REF!</v>
      </c>
      <c r="C5005" s="269" t="e">
        <f>IF('Unit Types - Emission Rates'!#REF!=0,"",'Unit Types - Emission Rates'!#REF!)</f>
        <v>#REF!</v>
      </c>
      <c r="D5005" s="269" t="e">
        <f>IF('Unit Types - Emission Rates'!#REF!=0,"",'Unit Types - Emission Rates'!#REF!)</f>
        <v>#REF!</v>
      </c>
      <c r="E5005" s="269" t="e">
        <f>IF('Unit Types - Emission Rates'!#REF!="","",'Unit Types - Emission Rates'!#REF!)</f>
        <v>#REF!</v>
      </c>
      <c r="F5005" s="269" t="e">
        <f>IF('Unit Types - Emission Rates'!#REF!="","",'Unit Types - Emission Rates'!#REF!)</f>
        <v>#REF!</v>
      </c>
      <c r="G5005" s="261"/>
      <c r="H5005" s="262"/>
      <c r="I5005" s="259"/>
    </row>
    <row r="5006" spans="1:9" x14ac:dyDescent="0.2">
      <c r="A5006" s="265" t="s">
        <v>433</v>
      </c>
      <c r="B5006" s="269" t="e">
        <f>IF('Unit Types - Emission Rates'!#REF!=0,"",'Unit Types - Emission Rates'!#REF!)</f>
        <v>#REF!</v>
      </c>
      <c r="C5006" s="269" t="e">
        <f>IF('Unit Types - Emission Rates'!#REF!=0,"",'Unit Types - Emission Rates'!#REF!)</f>
        <v>#REF!</v>
      </c>
      <c r="D5006" s="269" t="e">
        <f>IF('Unit Types - Emission Rates'!#REF!=0,"",'Unit Types - Emission Rates'!#REF!)</f>
        <v>#REF!</v>
      </c>
      <c r="E5006" s="269" t="e">
        <f>IF('Unit Types - Emission Rates'!#REF!="","",'Unit Types - Emission Rates'!#REF!)</f>
        <v>#REF!</v>
      </c>
      <c r="F5006" s="269" t="e">
        <f>IF('Unit Types - Emission Rates'!#REF!="","",'Unit Types - Emission Rates'!#REF!)</f>
        <v>#REF!</v>
      </c>
      <c r="G5006" s="261"/>
      <c r="H5006" s="262"/>
      <c r="I5006" s="259"/>
    </row>
    <row r="5007" spans="1:9" x14ac:dyDescent="0.2">
      <c r="A5007" s="265" t="s">
        <v>433</v>
      </c>
      <c r="B5007" s="269" t="e">
        <f>IF('Unit Types - Emission Rates'!#REF!=0,"",'Unit Types - Emission Rates'!#REF!)</f>
        <v>#REF!</v>
      </c>
      <c r="C5007" s="269" t="e">
        <f>IF('Unit Types - Emission Rates'!#REF!=0,"",'Unit Types - Emission Rates'!#REF!)</f>
        <v>#REF!</v>
      </c>
      <c r="D5007" s="269" t="e">
        <f>IF('Unit Types - Emission Rates'!#REF!=0,"",'Unit Types - Emission Rates'!#REF!)</f>
        <v>#REF!</v>
      </c>
      <c r="E5007" s="269" t="e">
        <f>IF('Unit Types - Emission Rates'!#REF!="","",'Unit Types - Emission Rates'!#REF!)</f>
        <v>#REF!</v>
      </c>
      <c r="F5007" s="269" t="e">
        <f>IF('Unit Types - Emission Rates'!#REF!="","",'Unit Types - Emission Rates'!#REF!)</f>
        <v>#REF!</v>
      </c>
      <c r="G5007" s="261"/>
      <c r="H5007" s="262"/>
      <c r="I5007" s="259"/>
    </row>
    <row r="5008" spans="1:9" x14ac:dyDescent="0.2">
      <c r="A5008" s="265" t="s">
        <v>433</v>
      </c>
      <c r="B5008" s="269" t="e">
        <f>IF('Unit Types - Emission Rates'!#REF!=0,"",'Unit Types - Emission Rates'!#REF!)</f>
        <v>#REF!</v>
      </c>
      <c r="C5008" s="269" t="e">
        <f>IF('Unit Types - Emission Rates'!#REF!=0,"",'Unit Types - Emission Rates'!#REF!)</f>
        <v>#REF!</v>
      </c>
      <c r="D5008" s="269" t="e">
        <f>IF('Unit Types - Emission Rates'!#REF!=0,"",'Unit Types - Emission Rates'!#REF!)</f>
        <v>#REF!</v>
      </c>
      <c r="E5008" s="269" t="e">
        <f>IF('Unit Types - Emission Rates'!#REF!="","",'Unit Types - Emission Rates'!#REF!)</f>
        <v>#REF!</v>
      </c>
      <c r="F5008" s="269" t="e">
        <f>IF('Unit Types - Emission Rates'!#REF!="","",'Unit Types - Emission Rates'!#REF!)</f>
        <v>#REF!</v>
      </c>
      <c r="G5008" s="261"/>
      <c r="H5008" s="262"/>
      <c r="I5008" s="259"/>
    </row>
    <row r="5009" spans="1:9" x14ac:dyDescent="0.2">
      <c r="A5009" s="265" t="s">
        <v>433</v>
      </c>
      <c r="B5009" s="269" t="e">
        <f>IF('Unit Types - Emission Rates'!#REF!=0,"",'Unit Types - Emission Rates'!#REF!)</f>
        <v>#REF!</v>
      </c>
      <c r="C5009" s="269" t="e">
        <f>IF('Unit Types - Emission Rates'!#REF!=0,"",'Unit Types - Emission Rates'!#REF!)</f>
        <v>#REF!</v>
      </c>
      <c r="D5009" s="269" t="e">
        <f>IF('Unit Types - Emission Rates'!#REF!=0,"",'Unit Types - Emission Rates'!#REF!)</f>
        <v>#REF!</v>
      </c>
      <c r="E5009" s="269" t="e">
        <f>IF('Unit Types - Emission Rates'!#REF!="","",'Unit Types - Emission Rates'!#REF!)</f>
        <v>#REF!</v>
      </c>
      <c r="F5009" s="269" t="e">
        <f>IF('Unit Types - Emission Rates'!#REF!="","",'Unit Types - Emission Rates'!#REF!)</f>
        <v>#REF!</v>
      </c>
      <c r="G5009" s="261"/>
      <c r="H5009" s="262"/>
      <c r="I5009" s="259"/>
    </row>
    <row r="5010" spans="1:9" x14ac:dyDescent="0.2">
      <c r="A5010" s="265" t="s">
        <v>433</v>
      </c>
      <c r="B5010" s="269" t="e">
        <f>IF('Unit Types - Emission Rates'!#REF!=0,"",'Unit Types - Emission Rates'!#REF!)</f>
        <v>#REF!</v>
      </c>
      <c r="C5010" s="269" t="e">
        <f>IF('Unit Types - Emission Rates'!#REF!=0,"",'Unit Types - Emission Rates'!#REF!)</f>
        <v>#REF!</v>
      </c>
      <c r="D5010" s="269" t="e">
        <f>IF('Unit Types - Emission Rates'!#REF!=0,"",'Unit Types - Emission Rates'!#REF!)</f>
        <v>#REF!</v>
      </c>
      <c r="E5010" s="269" t="e">
        <f>IF('Unit Types - Emission Rates'!#REF!="","",'Unit Types - Emission Rates'!#REF!)</f>
        <v>#REF!</v>
      </c>
      <c r="F5010" s="269" t="e">
        <f>IF('Unit Types - Emission Rates'!#REF!="","",'Unit Types - Emission Rates'!#REF!)</f>
        <v>#REF!</v>
      </c>
      <c r="G5010" s="261"/>
      <c r="H5010" s="262"/>
      <c r="I5010" s="259"/>
    </row>
    <row r="5011" spans="1:9" x14ac:dyDescent="0.2">
      <c r="A5011" s="265" t="s">
        <v>433</v>
      </c>
      <c r="B5011" s="269" t="e">
        <f>IF('Unit Types - Emission Rates'!#REF!=0,"",'Unit Types - Emission Rates'!#REF!)</f>
        <v>#REF!</v>
      </c>
      <c r="C5011" s="269" t="e">
        <f>IF('Unit Types - Emission Rates'!#REF!=0,"",'Unit Types - Emission Rates'!#REF!)</f>
        <v>#REF!</v>
      </c>
      <c r="D5011" s="269" t="e">
        <f>IF('Unit Types - Emission Rates'!#REF!=0,"",'Unit Types - Emission Rates'!#REF!)</f>
        <v>#REF!</v>
      </c>
      <c r="E5011" s="269" t="e">
        <f>IF('Unit Types - Emission Rates'!#REF!="","",'Unit Types - Emission Rates'!#REF!)</f>
        <v>#REF!</v>
      </c>
      <c r="F5011" s="269" t="e">
        <f>IF('Unit Types - Emission Rates'!#REF!="","",'Unit Types - Emission Rates'!#REF!)</f>
        <v>#REF!</v>
      </c>
      <c r="G5011" s="261"/>
      <c r="H5011" s="262"/>
      <c r="I5011" s="259"/>
    </row>
    <row r="5012" spans="1:9" x14ac:dyDescent="0.2">
      <c r="A5012" s="265" t="s">
        <v>433</v>
      </c>
      <c r="B5012" s="269" t="e">
        <f>IF('Unit Types - Emission Rates'!#REF!=0,"",'Unit Types - Emission Rates'!#REF!)</f>
        <v>#REF!</v>
      </c>
      <c r="C5012" s="269" t="e">
        <f>IF('Unit Types - Emission Rates'!#REF!=0,"",'Unit Types - Emission Rates'!#REF!)</f>
        <v>#REF!</v>
      </c>
      <c r="D5012" s="269" t="e">
        <f>IF('Unit Types - Emission Rates'!#REF!=0,"",'Unit Types - Emission Rates'!#REF!)</f>
        <v>#REF!</v>
      </c>
      <c r="E5012" s="269" t="e">
        <f>IF('Unit Types - Emission Rates'!#REF!="","",'Unit Types - Emission Rates'!#REF!)</f>
        <v>#REF!</v>
      </c>
      <c r="F5012" s="269" t="e">
        <f>IF('Unit Types - Emission Rates'!#REF!="","",'Unit Types - Emission Rates'!#REF!)</f>
        <v>#REF!</v>
      </c>
      <c r="G5012" s="261"/>
      <c r="H5012" s="262"/>
      <c r="I5012" s="259"/>
    </row>
    <row r="5013" spans="1:9" x14ac:dyDescent="0.2">
      <c r="A5013" s="265" t="s">
        <v>433</v>
      </c>
      <c r="B5013" s="269" t="e">
        <f>IF('Unit Types - Emission Rates'!#REF!=0,"",'Unit Types - Emission Rates'!#REF!)</f>
        <v>#REF!</v>
      </c>
      <c r="C5013" s="269" t="e">
        <f>IF('Unit Types - Emission Rates'!#REF!=0,"",'Unit Types - Emission Rates'!#REF!)</f>
        <v>#REF!</v>
      </c>
      <c r="D5013" s="269" t="e">
        <f>IF('Unit Types - Emission Rates'!#REF!=0,"",'Unit Types - Emission Rates'!#REF!)</f>
        <v>#REF!</v>
      </c>
      <c r="E5013" s="269" t="e">
        <f>IF('Unit Types - Emission Rates'!#REF!="","",'Unit Types - Emission Rates'!#REF!)</f>
        <v>#REF!</v>
      </c>
      <c r="F5013" s="269" t="e">
        <f>IF('Unit Types - Emission Rates'!#REF!="","",'Unit Types - Emission Rates'!#REF!)</f>
        <v>#REF!</v>
      </c>
      <c r="G5013" s="261"/>
      <c r="H5013" s="262"/>
      <c r="I5013" s="259"/>
    </row>
    <row r="5014" spans="1:9" x14ac:dyDescent="0.2">
      <c r="A5014" s="265" t="s">
        <v>433</v>
      </c>
      <c r="B5014" s="269" t="e">
        <f>IF('Unit Types - Emission Rates'!#REF!=0,"",'Unit Types - Emission Rates'!#REF!)</f>
        <v>#REF!</v>
      </c>
      <c r="C5014" s="269" t="e">
        <f>IF('Unit Types - Emission Rates'!#REF!=0,"",'Unit Types - Emission Rates'!#REF!)</f>
        <v>#REF!</v>
      </c>
      <c r="D5014" s="269" t="e">
        <f>IF('Unit Types - Emission Rates'!#REF!=0,"",'Unit Types - Emission Rates'!#REF!)</f>
        <v>#REF!</v>
      </c>
      <c r="E5014" s="269" t="e">
        <f>IF('Unit Types - Emission Rates'!#REF!="","",'Unit Types - Emission Rates'!#REF!)</f>
        <v>#REF!</v>
      </c>
      <c r="F5014" s="269" t="e">
        <f>IF('Unit Types - Emission Rates'!#REF!="","",'Unit Types - Emission Rates'!#REF!)</f>
        <v>#REF!</v>
      </c>
      <c r="G5014" s="261"/>
      <c r="H5014" s="262"/>
      <c r="I5014" s="259"/>
    </row>
    <row r="5015" spans="1:9" x14ac:dyDescent="0.2">
      <c r="A5015" s="265" t="s">
        <v>433</v>
      </c>
      <c r="B5015" s="269" t="e">
        <f>IF('Unit Types - Emission Rates'!#REF!=0,"",'Unit Types - Emission Rates'!#REF!)</f>
        <v>#REF!</v>
      </c>
      <c r="C5015" s="269" t="e">
        <f>IF('Unit Types - Emission Rates'!#REF!=0,"",'Unit Types - Emission Rates'!#REF!)</f>
        <v>#REF!</v>
      </c>
      <c r="D5015" s="269" t="e">
        <f>IF('Unit Types - Emission Rates'!#REF!=0,"",'Unit Types - Emission Rates'!#REF!)</f>
        <v>#REF!</v>
      </c>
      <c r="E5015" s="269" t="e">
        <f>IF('Unit Types - Emission Rates'!#REF!="","",'Unit Types - Emission Rates'!#REF!)</f>
        <v>#REF!</v>
      </c>
      <c r="F5015" s="269" t="e">
        <f>IF('Unit Types - Emission Rates'!#REF!="","",'Unit Types - Emission Rates'!#REF!)</f>
        <v>#REF!</v>
      </c>
      <c r="G5015" s="261"/>
      <c r="H5015" s="262"/>
      <c r="I5015" s="259"/>
    </row>
    <row r="5016" spans="1:9" x14ac:dyDescent="0.2">
      <c r="A5016" s="265" t="s">
        <v>433</v>
      </c>
      <c r="B5016" s="269" t="e">
        <f>IF('Unit Types - Emission Rates'!#REF!=0,"",'Unit Types - Emission Rates'!#REF!)</f>
        <v>#REF!</v>
      </c>
      <c r="C5016" s="269" t="e">
        <f>IF('Unit Types - Emission Rates'!#REF!=0,"",'Unit Types - Emission Rates'!#REF!)</f>
        <v>#REF!</v>
      </c>
      <c r="D5016" s="269" t="e">
        <f>IF('Unit Types - Emission Rates'!#REF!=0,"",'Unit Types - Emission Rates'!#REF!)</f>
        <v>#REF!</v>
      </c>
      <c r="E5016" s="269" t="e">
        <f>IF('Unit Types - Emission Rates'!#REF!="","",'Unit Types - Emission Rates'!#REF!)</f>
        <v>#REF!</v>
      </c>
      <c r="F5016" s="269" t="e">
        <f>IF('Unit Types - Emission Rates'!#REF!="","",'Unit Types - Emission Rates'!#REF!)</f>
        <v>#REF!</v>
      </c>
      <c r="G5016" s="261"/>
      <c r="H5016" s="262"/>
      <c r="I5016" s="259"/>
    </row>
    <row r="5017" spans="1:9" x14ac:dyDescent="0.2">
      <c r="A5017" s="265" t="s">
        <v>433</v>
      </c>
      <c r="B5017" s="269" t="e">
        <f>IF('Unit Types - Emission Rates'!#REF!=0,"",'Unit Types - Emission Rates'!#REF!)</f>
        <v>#REF!</v>
      </c>
      <c r="C5017" s="269" t="e">
        <f>IF('Unit Types - Emission Rates'!#REF!=0,"",'Unit Types - Emission Rates'!#REF!)</f>
        <v>#REF!</v>
      </c>
      <c r="D5017" s="269" t="e">
        <f>IF('Unit Types - Emission Rates'!#REF!=0,"",'Unit Types - Emission Rates'!#REF!)</f>
        <v>#REF!</v>
      </c>
      <c r="E5017" s="269" t="e">
        <f>IF('Unit Types - Emission Rates'!#REF!="","",'Unit Types - Emission Rates'!#REF!)</f>
        <v>#REF!</v>
      </c>
      <c r="F5017" s="269" t="e">
        <f>IF('Unit Types - Emission Rates'!#REF!="","",'Unit Types - Emission Rates'!#REF!)</f>
        <v>#REF!</v>
      </c>
      <c r="G5017" s="261"/>
      <c r="H5017" s="262"/>
      <c r="I5017" s="259"/>
    </row>
    <row r="5018" spans="1:9" x14ac:dyDescent="0.2">
      <c r="A5018" s="265" t="s">
        <v>433</v>
      </c>
      <c r="B5018" s="269" t="e">
        <f>IF('Unit Types - Emission Rates'!#REF!=0,"",'Unit Types - Emission Rates'!#REF!)</f>
        <v>#REF!</v>
      </c>
      <c r="C5018" s="269" t="e">
        <f>IF('Unit Types - Emission Rates'!#REF!=0,"",'Unit Types - Emission Rates'!#REF!)</f>
        <v>#REF!</v>
      </c>
      <c r="D5018" s="269" t="e">
        <f>IF('Unit Types - Emission Rates'!#REF!=0,"",'Unit Types - Emission Rates'!#REF!)</f>
        <v>#REF!</v>
      </c>
      <c r="E5018" s="269" t="e">
        <f>IF('Unit Types - Emission Rates'!#REF!="","",'Unit Types - Emission Rates'!#REF!)</f>
        <v>#REF!</v>
      </c>
      <c r="F5018" s="269" t="e">
        <f>IF('Unit Types - Emission Rates'!#REF!="","",'Unit Types - Emission Rates'!#REF!)</f>
        <v>#REF!</v>
      </c>
      <c r="G5018" s="261"/>
      <c r="H5018" s="262"/>
      <c r="I5018" s="259"/>
    </row>
    <row r="5019" spans="1:9" x14ac:dyDescent="0.2">
      <c r="A5019" s="265" t="s">
        <v>433</v>
      </c>
      <c r="B5019" s="269" t="e">
        <f>IF('Unit Types - Emission Rates'!#REF!=0,"",'Unit Types - Emission Rates'!#REF!)</f>
        <v>#REF!</v>
      </c>
      <c r="C5019" s="269" t="e">
        <f>IF('Unit Types - Emission Rates'!#REF!=0,"",'Unit Types - Emission Rates'!#REF!)</f>
        <v>#REF!</v>
      </c>
      <c r="D5019" s="269" t="e">
        <f>IF('Unit Types - Emission Rates'!#REF!=0,"",'Unit Types - Emission Rates'!#REF!)</f>
        <v>#REF!</v>
      </c>
      <c r="E5019" s="269" t="e">
        <f>IF('Unit Types - Emission Rates'!#REF!="","",'Unit Types - Emission Rates'!#REF!)</f>
        <v>#REF!</v>
      </c>
      <c r="F5019" s="269" t="e">
        <f>IF('Unit Types - Emission Rates'!#REF!="","",'Unit Types - Emission Rates'!#REF!)</f>
        <v>#REF!</v>
      </c>
      <c r="G5019" s="261"/>
      <c r="H5019" s="262"/>
      <c r="I5019" s="259"/>
    </row>
    <row r="5020" spans="1:9" x14ac:dyDescent="0.2">
      <c r="A5020" s="265" t="s">
        <v>433</v>
      </c>
      <c r="B5020" s="269" t="e">
        <f>IF('Unit Types - Emission Rates'!#REF!=0,"",'Unit Types - Emission Rates'!#REF!)</f>
        <v>#REF!</v>
      </c>
      <c r="C5020" s="269" t="e">
        <f>IF('Unit Types - Emission Rates'!#REF!=0,"",'Unit Types - Emission Rates'!#REF!)</f>
        <v>#REF!</v>
      </c>
      <c r="D5020" s="269" t="e">
        <f>IF('Unit Types - Emission Rates'!#REF!=0,"",'Unit Types - Emission Rates'!#REF!)</f>
        <v>#REF!</v>
      </c>
      <c r="E5020" s="269" t="e">
        <f>IF('Unit Types - Emission Rates'!#REF!="","",'Unit Types - Emission Rates'!#REF!)</f>
        <v>#REF!</v>
      </c>
      <c r="F5020" s="269" t="e">
        <f>IF('Unit Types - Emission Rates'!#REF!="","",'Unit Types - Emission Rates'!#REF!)</f>
        <v>#REF!</v>
      </c>
      <c r="G5020" s="261"/>
      <c r="H5020" s="262"/>
      <c r="I5020" s="259"/>
    </row>
    <row r="5021" spans="1:9" x14ac:dyDescent="0.2">
      <c r="A5021" s="265" t="s">
        <v>433</v>
      </c>
      <c r="B5021" s="269" t="e">
        <f>IF('Unit Types - Emission Rates'!#REF!=0,"",'Unit Types - Emission Rates'!#REF!)</f>
        <v>#REF!</v>
      </c>
      <c r="C5021" s="269" t="e">
        <f>IF('Unit Types - Emission Rates'!#REF!=0,"",'Unit Types - Emission Rates'!#REF!)</f>
        <v>#REF!</v>
      </c>
      <c r="D5021" s="269" t="e">
        <f>IF('Unit Types - Emission Rates'!#REF!=0,"",'Unit Types - Emission Rates'!#REF!)</f>
        <v>#REF!</v>
      </c>
      <c r="E5021" s="269" t="e">
        <f>IF('Unit Types - Emission Rates'!#REF!="","",'Unit Types - Emission Rates'!#REF!)</f>
        <v>#REF!</v>
      </c>
      <c r="F5021" s="269" t="e">
        <f>IF('Unit Types - Emission Rates'!#REF!="","",'Unit Types - Emission Rates'!#REF!)</f>
        <v>#REF!</v>
      </c>
      <c r="G5021" s="261"/>
      <c r="H5021" s="262"/>
      <c r="I5021" s="259"/>
    </row>
    <row r="5022" spans="1:9" x14ac:dyDescent="0.2">
      <c r="A5022" s="265" t="s">
        <v>433</v>
      </c>
      <c r="B5022" s="269" t="e">
        <f>IF('Unit Types - Emission Rates'!#REF!=0,"",'Unit Types - Emission Rates'!#REF!)</f>
        <v>#REF!</v>
      </c>
      <c r="C5022" s="269" t="e">
        <f>IF('Unit Types - Emission Rates'!#REF!=0,"",'Unit Types - Emission Rates'!#REF!)</f>
        <v>#REF!</v>
      </c>
      <c r="D5022" s="269" t="e">
        <f>IF('Unit Types - Emission Rates'!#REF!=0,"",'Unit Types - Emission Rates'!#REF!)</f>
        <v>#REF!</v>
      </c>
      <c r="E5022" s="269" t="e">
        <f>IF('Unit Types - Emission Rates'!#REF!="","",'Unit Types - Emission Rates'!#REF!)</f>
        <v>#REF!</v>
      </c>
      <c r="F5022" s="269" t="e">
        <f>IF('Unit Types - Emission Rates'!#REF!="","",'Unit Types - Emission Rates'!#REF!)</f>
        <v>#REF!</v>
      </c>
      <c r="G5022" s="261"/>
      <c r="H5022" s="262"/>
      <c r="I5022" s="259"/>
    </row>
    <row r="5023" spans="1:9" x14ac:dyDescent="0.2">
      <c r="A5023" s="265" t="s">
        <v>433</v>
      </c>
      <c r="B5023" s="269" t="e">
        <f>IF('Unit Types - Emission Rates'!#REF!=0,"",'Unit Types - Emission Rates'!#REF!)</f>
        <v>#REF!</v>
      </c>
      <c r="C5023" s="269" t="e">
        <f>IF('Unit Types - Emission Rates'!#REF!=0,"",'Unit Types - Emission Rates'!#REF!)</f>
        <v>#REF!</v>
      </c>
      <c r="D5023" s="269" t="e">
        <f>IF('Unit Types - Emission Rates'!#REF!=0,"",'Unit Types - Emission Rates'!#REF!)</f>
        <v>#REF!</v>
      </c>
      <c r="E5023" s="269" t="e">
        <f>IF('Unit Types - Emission Rates'!#REF!="","",'Unit Types - Emission Rates'!#REF!)</f>
        <v>#REF!</v>
      </c>
      <c r="F5023" s="269" t="e">
        <f>IF('Unit Types - Emission Rates'!#REF!="","",'Unit Types - Emission Rates'!#REF!)</f>
        <v>#REF!</v>
      </c>
      <c r="G5023" s="261"/>
      <c r="H5023" s="262"/>
      <c r="I5023" s="259"/>
    </row>
    <row r="5024" spans="1:9" x14ac:dyDescent="0.2">
      <c r="A5024" s="265" t="s">
        <v>433</v>
      </c>
      <c r="B5024" s="269" t="e">
        <f>IF('Unit Types - Emission Rates'!#REF!=0,"",'Unit Types - Emission Rates'!#REF!)</f>
        <v>#REF!</v>
      </c>
      <c r="C5024" s="269" t="e">
        <f>IF('Unit Types - Emission Rates'!#REF!=0,"",'Unit Types - Emission Rates'!#REF!)</f>
        <v>#REF!</v>
      </c>
      <c r="D5024" s="269" t="e">
        <f>IF('Unit Types - Emission Rates'!#REF!=0,"",'Unit Types - Emission Rates'!#REF!)</f>
        <v>#REF!</v>
      </c>
      <c r="E5024" s="269" t="e">
        <f>IF('Unit Types - Emission Rates'!#REF!="","",'Unit Types - Emission Rates'!#REF!)</f>
        <v>#REF!</v>
      </c>
      <c r="F5024" s="269" t="e">
        <f>IF('Unit Types - Emission Rates'!#REF!="","",'Unit Types - Emission Rates'!#REF!)</f>
        <v>#REF!</v>
      </c>
      <c r="G5024" s="261"/>
      <c r="H5024" s="262"/>
      <c r="I5024" s="259"/>
    </row>
    <row r="5025" spans="1:9" x14ac:dyDescent="0.2">
      <c r="A5025" s="265" t="s">
        <v>433</v>
      </c>
      <c r="B5025" s="269" t="e">
        <f>IF('Unit Types - Emission Rates'!#REF!=0,"",'Unit Types - Emission Rates'!#REF!)</f>
        <v>#REF!</v>
      </c>
      <c r="C5025" s="269" t="e">
        <f>IF('Unit Types - Emission Rates'!#REF!=0,"",'Unit Types - Emission Rates'!#REF!)</f>
        <v>#REF!</v>
      </c>
      <c r="D5025" s="269" t="e">
        <f>IF('Unit Types - Emission Rates'!#REF!=0,"",'Unit Types - Emission Rates'!#REF!)</f>
        <v>#REF!</v>
      </c>
      <c r="E5025" s="269" t="e">
        <f>IF('Unit Types - Emission Rates'!#REF!="","",'Unit Types - Emission Rates'!#REF!)</f>
        <v>#REF!</v>
      </c>
      <c r="F5025" s="269" t="e">
        <f>IF('Unit Types - Emission Rates'!#REF!="","",'Unit Types - Emission Rates'!#REF!)</f>
        <v>#REF!</v>
      </c>
      <c r="G5025" s="261"/>
      <c r="H5025" s="262"/>
      <c r="I5025" s="259"/>
    </row>
    <row r="5026" spans="1:9" x14ac:dyDescent="0.2">
      <c r="A5026" s="265" t="s">
        <v>433</v>
      </c>
      <c r="B5026" s="269" t="e">
        <f>IF('Unit Types - Emission Rates'!#REF!=0,"",'Unit Types - Emission Rates'!#REF!)</f>
        <v>#REF!</v>
      </c>
      <c r="C5026" s="269" t="e">
        <f>IF('Unit Types - Emission Rates'!#REF!=0,"",'Unit Types - Emission Rates'!#REF!)</f>
        <v>#REF!</v>
      </c>
      <c r="D5026" s="269" t="e">
        <f>IF('Unit Types - Emission Rates'!#REF!=0,"",'Unit Types - Emission Rates'!#REF!)</f>
        <v>#REF!</v>
      </c>
      <c r="E5026" s="269" t="e">
        <f>IF('Unit Types - Emission Rates'!#REF!="","",'Unit Types - Emission Rates'!#REF!)</f>
        <v>#REF!</v>
      </c>
      <c r="F5026" s="269" t="e">
        <f>IF('Unit Types - Emission Rates'!#REF!="","",'Unit Types - Emission Rates'!#REF!)</f>
        <v>#REF!</v>
      </c>
      <c r="G5026" s="261"/>
      <c r="H5026" s="262"/>
      <c r="I5026" s="259"/>
    </row>
    <row r="5027" spans="1:9" x14ac:dyDescent="0.2">
      <c r="A5027" s="265" t="s">
        <v>433</v>
      </c>
      <c r="B5027" s="269" t="e">
        <f>IF('Unit Types - Emission Rates'!#REF!=0,"",'Unit Types - Emission Rates'!#REF!)</f>
        <v>#REF!</v>
      </c>
      <c r="C5027" s="269" t="e">
        <f>IF('Unit Types - Emission Rates'!#REF!=0,"",'Unit Types - Emission Rates'!#REF!)</f>
        <v>#REF!</v>
      </c>
      <c r="D5027" s="269" t="e">
        <f>IF('Unit Types - Emission Rates'!#REF!=0,"",'Unit Types - Emission Rates'!#REF!)</f>
        <v>#REF!</v>
      </c>
      <c r="E5027" s="269" t="e">
        <f>IF('Unit Types - Emission Rates'!#REF!="","",'Unit Types - Emission Rates'!#REF!)</f>
        <v>#REF!</v>
      </c>
      <c r="F5027" s="269" t="e">
        <f>IF('Unit Types - Emission Rates'!#REF!="","",'Unit Types - Emission Rates'!#REF!)</f>
        <v>#REF!</v>
      </c>
      <c r="G5027" s="261"/>
      <c r="H5027" s="262"/>
      <c r="I5027" s="259"/>
    </row>
    <row r="5028" spans="1:9" x14ac:dyDescent="0.2">
      <c r="A5028" s="265" t="s">
        <v>433</v>
      </c>
      <c r="B5028" s="269" t="e">
        <f>IF('Unit Types - Emission Rates'!#REF!=0,"",'Unit Types - Emission Rates'!#REF!)</f>
        <v>#REF!</v>
      </c>
      <c r="C5028" s="269" t="e">
        <f>IF('Unit Types - Emission Rates'!#REF!=0,"",'Unit Types - Emission Rates'!#REF!)</f>
        <v>#REF!</v>
      </c>
      <c r="D5028" s="269" t="e">
        <f>IF('Unit Types - Emission Rates'!#REF!=0,"",'Unit Types - Emission Rates'!#REF!)</f>
        <v>#REF!</v>
      </c>
      <c r="E5028" s="269" t="e">
        <f>IF('Unit Types - Emission Rates'!#REF!="","",'Unit Types - Emission Rates'!#REF!)</f>
        <v>#REF!</v>
      </c>
      <c r="F5028" s="269" t="e">
        <f>IF('Unit Types - Emission Rates'!#REF!="","",'Unit Types - Emission Rates'!#REF!)</f>
        <v>#REF!</v>
      </c>
      <c r="G5028" s="261"/>
      <c r="H5028" s="262"/>
      <c r="I5028" s="259"/>
    </row>
    <row r="5029" spans="1:9" x14ac:dyDescent="0.2">
      <c r="A5029" s="265" t="s">
        <v>433</v>
      </c>
      <c r="B5029" s="269" t="e">
        <f>IF('Unit Types - Emission Rates'!#REF!=0,"",'Unit Types - Emission Rates'!#REF!)</f>
        <v>#REF!</v>
      </c>
      <c r="C5029" s="269" t="e">
        <f>IF('Unit Types - Emission Rates'!#REF!=0,"",'Unit Types - Emission Rates'!#REF!)</f>
        <v>#REF!</v>
      </c>
      <c r="D5029" s="269" t="e">
        <f>IF('Unit Types - Emission Rates'!#REF!=0,"",'Unit Types - Emission Rates'!#REF!)</f>
        <v>#REF!</v>
      </c>
      <c r="E5029" s="269" t="e">
        <f>IF('Unit Types - Emission Rates'!#REF!="","",'Unit Types - Emission Rates'!#REF!)</f>
        <v>#REF!</v>
      </c>
      <c r="F5029" s="269" t="e">
        <f>IF('Unit Types - Emission Rates'!#REF!="","",'Unit Types - Emission Rates'!#REF!)</f>
        <v>#REF!</v>
      </c>
      <c r="G5029" s="261"/>
      <c r="H5029" s="262"/>
      <c r="I5029" s="259"/>
    </row>
    <row r="5030" spans="1:9" x14ac:dyDescent="0.2">
      <c r="A5030" s="265" t="s">
        <v>433</v>
      </c>
      <c r="B5030" s="269" t="e">
        <f>IF('Unit Types - Emission Rates'!#REF!=0,"",'Unit Types - Emission Rates'!#REF!)</f>
        <v>#REF!</v>
      </c>
      <c r="C5030" s="269" t="e">
        <f>IF('Unit Types - Emission Rates'!#REF!=0,"",'Unit Types - Emission Rates'!#REF!)</f>
        <v>#REF!</v>
      </c>
      <c r="D5030" s="269" t="e">
        <f>IF('Unit Types - Emission Rates'!#REF!=0,"",'Unit Types - Emission Rates'!#REF!)</f>
        <v>#REF!</v>
      </c>
      <c r="E5030" s="269" t="e">
        <f>IF('Unit Types - Emission Rates'!#REF!="","",'Unit Types - Emission Rates'!#REF!)</f>
        <v>#REF!</v>
      </c>
      <c r="F5030" s="269" t="e">
        <f>IF('Unit Types - Emission Rates'!#REF!="","",'Unit Types - Emission Rates'!#REF!)</f>
        <v>#REF!</v>
      </c>
      <c r="G5030" s="261"/>
      <c r="H5030" s="262"/>
      <c r="I5030" s="259"/>
    </row>
    <row r="5031" spans="1:9" x14ac:dyDescent="0.2">
      <c r="A5031" s="265" t="s">
        <v>433</v>
      </c>
      <c r="B5031" s="269" t="e">
        <f>IF('Unit Types - Emission Rates'!#REF!=0,"",'Unit Types - Emission Rates'!#REF!)</f>
        <v>#REF!</v>
      </c>
      <c r="C5031" s="269" t="e">
        <f>IF('Unit Types - Emission Rates'!#REF!=0,"",'Unit Types - Emission Rates'!#REF!)</f>
        <v>#REF!</v>
      </c>
      <c r="D5031" s="269" t="e">
        <f>IF('Unit Types - Emission Rates'!#REF!=0,"",'Unit Types - Emission Rates'!#REF!)</f>
        <v>#REF!</v>
      </c>
      <c r="E5031" s="269" t="e">
        <f>IF('Unit Types - Emission Rates'!#REF!="","",'Unit Types - Emission Rates'!#REF!)</f>
        <v>#REF!</v>
      </c>
      <c r="F5031" s="269" t="e">
        <f>IF('Unit Types - Emission Rates'!#REF!="","",'Unit Types - Emission Rates'!#REF!)</f>
        <v>#REF!</v>
      </c>
      <c r="G5031" s="261"/>
      <c r="H5031" s="262"/>
      <c r="I5031" s="259"/>
    </row>
    <row r="5032" spans="1:9" x14ac:dyDescent="0.2">
      <c r="A5032" s="265" t="s">
        <v>433</v>
      </c>
      <c r="B5032" s="269" t="e">
        <f>IF('Unit Types - Emission Rates'!#REF!=0,"",'Unit Types - Emission Rates'!#REF!)</f>
        <v>#REF!</v>
      </c>
      <c r="C5032" s="269" t="e">
        <f>IF('Unit Types - Emission Rates'!#REF!=0,"",'Unit Types - Emission Rates'!#REF!)</f>
        <v>#REF!</v>
      </c>
      <c r="D5032" s="269" t="e">
        <f>IF('Unit Types - Emission Rates'!#REF!=0,"",'Unit Types - Emission Rates'!#REF!)</f>
        <v>#REF!</v>
      </c>
      <c r="E5032" s="269" t="e">
        <f>IF('Unit Types - Emission Rates'!#REF!="","",'Unit Types - Emission Rates'!#REF!)</f>
        <v>#REF!</v>
      </c>
      <c r="F5032" s="269" t="e">
        <f>IF('Unit Types - Emission Rates'!#REF!="","",'Unit Types - Emission Rates'!#REF!)</f>
        <v>#REF!</v>
      </c>
      <c r="G5032" s="261"/>
      <c r="H5032" s="262"/>
      <c r="I5032" s="259"/>
    </row>
    <row r="5033" spans="1:9" x14ac:dyDescent="0.2">
      <c r="A5033" s="265" t="s">
        <v>433</v>
      </c>
      <c r="B5033" s="269" t="e">
        <f>IF('Unit Types - Emission Rates'!#REF!=0,"",'Unit Types - Emission Rates'!#REF!)</f>
        <v>#REF!</v>
      </c>
      <c r="C5033" s="269" t="e">
        <f>IF('Unit Types - Emission Rates'!#REF!=0,"",'Unit Types - Emission Rates'!#REF!)</f>
        <v>#REF!</v>
      </c>
      <c r="D5033" s="269" t="e">
        <f>IF('Unit Types - Emission Rates'!#REF!=0,"",'Unit Types - Emission Rates'!#REF!)</f>
        <v>#REF!</v>
      </c>
      <c r="E5033" s="269" t="e">
        <f>IF('Unit Types - Emission Rates'!#REF!="","",'Unit Types - Emission Rates'!#REF!)</f>
        <v>#REF!</v>
      </c>
      <c r="F5033" s="269" t="e">
        <f>IF('Unit Types - Emission Rates'!#REF!="","",'Unit Types - Emission Rates'!#REF!)</f>
        <v>#REF!</v>
      </c>
      <c r="G5033" s="261"/>
      <c r="H5033" s="262"/>
      <c r="I5033" s="259"/>
    </row>
    <row r="5034" spans="1:9" x14ac:dyDescent="0.2">
      <c r="A5034" s="265" t="s">
        <v>433</v>
      </c>
      <c r="B5034" s="269" t="e">
        <f>IF('Unit Types - Emission Rates'!#REF!=0,"",'Unit Types - Emission Rates'!#REF!)</f>
        <v>#REF!</v>
      </c>
      <c r="C5034" s="269" t="e">
        <f>IF('Unit Types - Emission Rates'!#REF!=0,"",'Unit Types - Emission Rates'!#REF!)</f>
        <v>#REF!</v>
      </c>
      <c r="D5034" s="269" t="e">
        <f>IF('Unit Types - Emission Rates'!#REF!=0,"",'Unit Types - Emission Rates'!#REF!)</f>
        <v>#REF!</v>
      </c>
      <c r="E5034" s="269" t="e">
        <f>IF('Unit Types - Emission Rates'!#REF!="","",'Unit Types - Emission Rates'!#REF!)</f>
        <v>#REF!</v>
      </c>
      <c r="F5034" s="269" t="e">
        <f>IF('Unit Types - Emission Rates'!#REF!="","",'Unit Types - Emission Rates'!#REF!)</f>
        <v>#REF!</v>
      </c>
      <c r="G5034" s="261"/>
      <c r="H5034" s="262"/>
      <c r="I5034" s="259"/>
    </row>
    <row r="5035" spans="1:9" x14ac:dyDescent="0.2">
      <c r="A5035" s="265" t="s">
        <v>433</v>
      </c>
      <c r="B5035" s="269" t="e">
        <f>IF('Unit Types - Emission Rates'!#REF!=0,"",'Unit Types - Emission Rates'!#REF!)</f>
        <v>#REF!</v>
      </c>
      <c r="C5035" s="269" t="e">
        <f>IF('Unit Types - Emission Rates'!#REF!=0,"",'Unit Types - Emission Rates'!#REF!)</f>
        <v>#REF!</v>
      </c>
      <c r="D5035" s="269" t="e">
        <f>IF('Unit Types - Emission Rates'!#REF!=0,"",'Unit Types - Emission Rates'!#REF!)</f>
        <v>#REF!</v>
      </c>
      <c r="E5035" s="269" t="e">
        <f>IF('Unit Types - Emission Rates'!#REF!="","",'Unit Types - Emission Rates'!#REF!)</f>
        <v>#REF!</v>
      </c>
      <c r="F5035" s="269" t="e">
        <f>IF('Unit Types - Emission Rates'!#REF!="","",'Unit Types - Emission Rates'!#REF!)</f>
        <v>#REF!</v>
      </c>
      <c r="G5035" s="261"/>
      <c r="H5035" s="262"/>
      <c r="I5035" s="259"/>
    </row>
    <row r="5036" spans="1:9" x14ac:dyDescent="0.2">
      <c r="A5036" s="265" t="s">
        <v>433</v>
      </c>
      <c r="B5036" s="269" t="e">
        <f>IF('Unit Types - Emission Rates'!#REF!=0,"",'Unit Types - Emission Rates'!#REF!)</f>
        <v>#REF!</v>
      </c>
      <c r="C5036" s="269" t="e">
        <f>IF('Unit Types - Emission Rates'!#REF!=0,"",'Unit Types - Emission Rates'!#REF!)</f>
        <v>#REF!</v>
      </c>
      <c r="D5036" s="269" t="e">
        <f>IF('Unit Types - Emission Rates'!#REF!=0,"",'Unit Types - Emission Rates'!#REF!)</f>
        <v>#REF!</v>
      </c>
      <c r="E5036" s="269" t="e">
        <f>IF('Unit Types - Emission Rates'!#REF!="","",'Unit Types - Emission Rates'!#REF!)</f>
        <v>#REF!</v>
      </c>
      <c r="F5036" s="269" t="e">
        <f>IF('Unit Types - Emission Rates'!#REF!="","",'Unit Types - Emission Rates'!#REF!)</f>
        <v>#REF!</v>
      </c>
      <c r="G5036" s="261"/>
      <c r="H5036" s="262"/>
      <c r="I5036" s="259"/>
    </row>
    <row r="5037" spans="1:9" x14ac:dyDescent="0.2">
      <c r="A5037" s="265" t="s">
        <v>433</v>
      </c>
      <c r="B5037" s="269" t="e">
        <f>IF('Unit Types - Emission Rates'!#REF!=0,"",'Unit Types - Emission Rates'!#REF!)</f>
        <v>#REF!</v>
      </c>
      <c r="C5037" s="269" t="e">
        <f>IF('Unit Types - Emission Rates'!#REF!=0,"",'Unit Types - Emission Rates'!#REF!)</f>
        <v>#REF!</v>
      </c>
      <c r="D5037" s="269" t="e">
        <f>IF('Unit Types - Emission Rates'!#REF!=0,"",'Unit Types - Emission Rates'!#REF!)</f>
        <v>#REF!</v>
      </c>
      <c r="E5037" s="269" t="e">
        <f>IF('Unit Types - Emission Rates'!#REF!="","",'Unit Types - Emission Rates'!#REF!)</f>
        <v>#REF!</v>
      </c>
      <c r="F5037" s="269" t="e">
        <f>IF('Unit Types - Emission Rates'!#REF!="","",'Unit Types - Emission Rates'!#REF!)</f>
        <v>#REF!</v>
      </c>
      <c r="G5037" s="261"/>
      <c r="H5037" s="262"/>
      <c r="I5037" s="259"/>
    </row>
    <row r="5038" spans="1:9" x14ac:dyDescent="0.2">
      <c r="A5038" s="265" t="s">
        <v>433</v>
      </c>
      <c r="B5038" s="269" t="e">
        <f>IF('Unit Types - Emission Rates'!#REF!=0,"",'Unit Types - Emission Rates'!#REF!)</f>
        <v>#REF!</v>
      </c>
      <c r="C5038" s="269" t="e">
        <f>IF('Unit Types - Emission Rates'!#REF!=0,"",'Unit Types - Emission Rates'!#REF!)</f>
        <v>#REF!</v>
      </c>
      <c r="D5038" s="269" t="e">
        <f>IF('Unit Types - Emission Rates'!#REF!=0,"",'Unit Types - Emission Rates'!#REF!)</f>
        <v>#REF!</v>
      </c>
      <c r="E5038" s="269" t="e">
        <f>IF('Unit Types - Emission Rates'!#REF!="","",'Unit Types - Emission Rates'!#REF!)</f>
        <v>#REF!</v>
      </c>
      <c r="F5038" s="269" t="e">
        <f>IF('Unit Types - Emission Rates'!#REF!="","",'Unit Types - Emission Rates'!#REF!)</f>
        <v>#REF!</v>
      </c>
      <c r="G5038" s="261"/>
      <c r="H5038" s="262"/>
      <c r="I5038" s="259"/>
    </row>
    <row r="5039" spans="1:9" x14ac:dyDescent="0.2">
      <c r="A5039" s="265" t="s">
        <v>433</v>
      </c>
      <c r="B5039" s="269" t="e">
        <f>IF('Unit Types - Emission Rates'!#REF!=0,"",'Unit Types - Emission Rates'!#REF!)</f>
        <v>#REF!</v>
      </c>
      <c r="C5039" s="269" t="e">
        <f>IF('Unit Types - Emission Rates'!#REF!=0,"",'Unit Types - Emission Rates'!#REF!)</f>
        <v>#REF!</v>
      </c>
      <c r="D5039" s="269" t="e">
        <f>IF('Unit Types - Emission Rates'!#REF!=0,"",'Unit Types - Emission Rates'!#REF!)</f>
        <v>#REF!</v>
      </c>
      <c r="E5039" s="269" t="e">
        <f>IF('Unit Types - Emission Rates'!#REF!="","",'Unit Types - Emission Rates'!#REF!)</f>
        <v>#REF!</v>
      </c>
      <c r="F5039" s="269" t="e">
        <f>IF('Unit Types - Emission Rates'!#REF!="","",'Unit Types - Emission Rates'!#REF!)</f>
        <v>#REF!</v>
      </c>
      <c r="G5039" s="261"/>
      <c r="H5039" s="262"/>
      <c r="I5039" s="259"/>
    </row>
    <row r="5040" spans="1:9" x14ac:dyDescent="0.2">
      <c r="A5040" s="265" t="s">
        <v>433</v>
      </c>
      <c r="B5040" s="269" t="e">
        <f>IF('Unit Types - Emission Rates'!#REF!=0,"",'Unit Types - Emission Rates'!#REF!)</f>
        <v>#REF!</v>
      </c>
      <c r="C5040" s="269" t="e">
        <f>IF('Unit Types - Emission Rates'!#REF!=0,"",'Unit Types - Emission Rates'!#REF!)</f>
        <v>#REF!</v>
      </c>
      <c r="D5040" s="269" t="e">
        <f>IF('Unit Types - Emission Rates'!#REF!=0,"",'Unit Types - Emission Rates'!#REF!)</f>
        <v>#REF!</v>
      </c>
      <c r="E5040" s="269" t="e">
        <f>IF('Unit Types - Emission Rates'!#REF!="","",'Unit Types - Emission Rates'!#REF!)</f>
        <v>#REF!</v>
      </c>
      <c r="F5040" s="269" t="e">
        <f>IF('Unit Types - Emission Rates'!#REF!="","",'Unit Types - Emission Rates'!#REF!)</f>
        <v>#REF!</v>
      </c>
      <c r="G5040" s="261"/>
      <c r="H5040" s="262"/>
      <c r="I5040" s="259"/>
    </row>
    <row r="5041" spans="1:9" x14ac:dyDescent="0.2">
      <c r="A5041" s="265" t="s">
        <v>433</v>
      </c>
      <c r="B5041" s="269" t="e">
        <f>IF('Unit Types - Emission Rates'!#REF!=0,"",'Unit Types - Emission Rates'!#REF!)</f>
        <v>#REF!</v>
      </c>
      <c r="C5041" s="269" t="e">
        <f>IF('Unit Types - Emission Rates'!#REF!=0,"",'Unit Types - Emission Rates'!#REF!)</f>
        <v>#REF!</v>
      </c>
      <c r="D5041" s="269" t="e">
        <f>IF('Unit Types - Emission Rates'!#REF!=0,"",'Unit Types - Emission Rates'!#REF!)</f>
        <v>#REF!</v>
      </c>
      <c r="E5041" s="269" t="e">
        <f>IF('Unit Types - Emission Rates'!#REF!="","",'Unit Types - Emission Rates'!#REF!)</f>
        <v>#REF!</v>
      </c>
      <c r="F5041" s="269" t="e">
        <f>IF('Unit Types - Emission Rates'!#REF!="","",'Unit Types - Emission Rates'!#REF!)</f>
        <v>#REF!</v>
      </c>
      <c r="G5041" s="261"/>
      <c r="H5041" s="262"/>
      <c r="I5041" s="259"/>
    </row>
    <row r="5042" spans="1:9" x14ac:dyDescent="0.2">
      <c r="A5042" s="265" t="s">
        <v>433</v>
      </c>
      <c r="B5042" s="269" t="e">
        <f>IF('Unit Types - Emission Rates'!#REF!=0,"",'Unit Types - Emission Rates'!#REF!)</f>
        <v>#REF!</v>
      </c>
      <c r="C5042" s="269" t="e">
        <f>IF('Unit Types - Emission Rates'!#REF!=0,"",'Unit Types - Emission Rates'!#REF!)</f>
        <v>#REF!</v>
      </c>
      <c r="D5042" s="269" t="e">
        <f>IF('Unit Types - Emission Rates'!#REF!=0,"",'Unit Types - Emission Rates'!#REF!)</f>
        <v>#REF!</v>
      </c>
      <c r="E5042" s="269" t="e">
        <f>IF('Unit Types - Emission Rates'!#REF!="","",'Unit Types - Emission Rates'!#REF!)</f>
        <v>#REF!</v>
      </c>
      <c r="F5042" s="269" t="e">
        <f>IF('Unit Types - Emission Rates'!#REF!="","",'Unit Types - Emission Rates'!#REF!)</f>
        <v>#REF!</v>
      </c>
      <c r="G5042" s="261"/>
      <c r="H5042" s="262"/>
      <c r="I5042" s="259"/>
    </row>
    <row r="5043" spans="1:9" x14ac:dyDescent="0.2">
      <c r="A5043" s="265" t="s">
        <v>433</v>
      </c>
      <c r="B5043" s="269" t="e">
        <f>IF('Unit Types - Emission Rates'!#REF!=0,"",'Unit Types - Emission Rates'!#REF!)</f>
        <v>#REF!</v>
      </c>
      <c r="C5043" s="269" t="e">
        <f>IF('Unit Types - Emission Rates'!#REF!=0,"",'Unit Types - Emission Rates'!#REF!)</f>
        <v>#REF!</v>
      </c>
      <c r="D5043" s="269" t="e">
        <f>IF('Unit Types - Emission Rates'!#REF!=0,"",'Unit Types - Emission Rates'!#REF!)</f>
        <v>#REF!</v>
      </c>
      <c r="E5043" s="269" t="e">
        <f>IF('Unit Types - Emission Rates'!#REF!="","",'Unit Types - Emission Rates'!#REF!)</f>
        <v>#REF!</v>
      </c>
      <c r="F5043" s="269" t="e">
        <f>IF('Unit Types - Emission Rates'!#REF!="","",'Unit Types - Emission Rates'!#REF!)</f>
        <v>#REF!</v>
      </c>
      <c r="G5043" s="261"/>
      <c r="H5043" s="262"/>
      <c r="I5043" s="259"/>
    </row>
    <row r="5044" spans="1:9" x14ac:dyDescent="0.2">
      <c r="A5044" s="265" t="s">
        <v>433</v>
      </c>
      <c r="B5044" s="269" t="e">
        <f>IF('Unit Types - Emission Rates'!#REF!=0,"",'Unit Types - Emission Rates'!#REF!)</f>
        <v>#REF!</v>
      </c>
      <c r="C5044" s="269" t="e">
        <f>IF('Unit Types - Emission Rates'!#REF!=0,"",'Unit Types - Emission Rates'!#REF!)</f>
        <v>#REF!</v>
      </c>
      <c r="D5044" s="269" t="e">
        <f>IF('Unit Types - Emission Rates'!#REF!=0,"",'Unit Types - Emission Rates'!#REF!)</f>
        <v>#REF!</v>
      </c>
      <c r="E5044" s="269" t="e">
        <f>IF('Unit Types - Emission Rates'!#REF!="","",'Unit Types - Emission Rates'!#REF!)</f>
        <v>#REF!</v>
      </c>
      <c r="F5044" s="269" t="e">
        <f>IF('Unit Types - Emission Rates'!#REF!="","",'Unit Types - Emission Rates'!#REF!)</f>
        <v>#REF!</v>
      </c>
      <c r="G5044" s="261"/>
      <c r="H5044" s="262"/>
      <c r="I5044" s="259"/>
    </row>
    <row r="5045" spans="1:9" x14ac:dyDescent="0.2">
      <c r="A5045" s="265" t="s">
        <v>433</v>
      </c>
      <c r="B5045" s="269" t="e">
        <f>IF('Unit Types - Emission Rates'!#REF!=0,"",'Unit Types - Emission Rates'!#REF!)</f>
        <v>#REF!</v>
      </c>
      <c r="C5045" s="269" t="e">
        <f>IF('Unit Types - Emission Rates'!#REF!=0,"",'Unit Types - Emission Rates'!#REF!)</f>
        <v>#REF!</v>
      </c>
      <c r="D5045" s="269" t="e">
        <f>IF('Unit Types - Emission Rates'!#REF!=0,"",'Unit Types - Emission Rates'!#REF!)</f>
        <v>#REF!</v>
      </c>
      <c r="E5045" s="269" t="e">
        <f>IF('Unit Types - Emission Rates'!#REF!="","",'Unit Types - Emission Rates'!#REF!)</f>
        <v>#REF!</v>
      </c>
      <c r="F5045" s="269" t="e">
        <f>IF('Unit Types - Emission Rates'!#REF!="","",'Unit Types - Emission Rates'!#REF!)</f>
        <v>#REF!</v>
      </c>
      <c r="G5045" s="261"/>
      <c r="H5045" s="262"/>
      <c r="I5045" s="259"/>
    </row>
    <row r="5046" spans="1:9" x14ac:dyDescent="0.2">
      <c r="A5046" s="265" t="s">
        <v>433</v>
      </c>
      <c r="B5046" s="269" t="e">
        <f>IF('Unit Types - Emission Rates'!#REF!=0,"",'Unit Types - Emission Rates'!#REF!)</f>
        <v>#REF!</v>
      </c>
      <c r="C5046" s="269" t="e">
        <f>IF('Unit Types - Emission Rates'!#REF!=0,"",'Unit Types - Emission Rates'!#REF!)</f>
        <v>#REF!</v>
      </c>
      <c r="D5046" s="269" t="e">
        <f>IF('Unit Types - Emission Rates'!#REF!=0,"",'Unit Types - Emission Rates'!#REF!)</f>
        <v>#REF!</v>
      </c>
      <c r="E5046" s="269" t="e">
        <f>IF('Unit Types - Emission Rates'!#REF!="","",'Unit Types - Emission Rates'!#REF!)</f>
        <v>#REF!</v>
      </c>
      <c r="F5046" s="269" t="e">
        <f>IF('Unit Types - Emission Rates'!#REF!="","",'Unit Types - Emission Rates'!#REF!)</f>
        <v>#REF!</v>
      </c>
      <c r="G5046" s="261"/>
      <c r="H5046" s="262"/>
      <c r="I5046" s="259"/>
    </row>
    <row r="5047" spans="1:9" x14ac:dyDescent="0.2">
      <c r="A5047" s="265" t="s">
        <v>433</v>
      </c>
      <c r="B5047" s="269" t="e">
        <f>IF('Unit Types - Emission Rates'!#REF!=0,"",'Unit Types - Emission Rates'!#REF!)</f>
        <v>#REF!</v>
      </c>
      <c r="C5047" s="269" t="e">
        <f>IF('Unit Types - Emission Rates'!#REF!=0,"",'Unit Types - Emission Rates'!#REF!)</f>
        <v>#REF!</v>
      </c>
      <c r="D5047" s="269" t="e">
        <f>IF('Unit Types - Emission Rates'!#REF!=0,"",'Unit Types - Emission Rates'!#REF!)</f>
        <v>#REF!</v>
      </c>
      <c r="E5047" s="269" t="e">
        <f>IF('Unit Types - Emission Rates'!#REF!="","",'Unit Types - Emission Rates'!#REF!)</f>
        <v>#REF!</v>
      </c>
      <c r="F5047" s="269" t="e">
        <f>IF('Unit Types - Emission Rates'!#REF!="","",'Unit Types - Emission Rates'!#REF!)</f>
        <v>#REF!</v>
      </c>
      <c r="G5047" s="261"/>
      <c r="H5047" s="262"/>
      <c r="I5047" s="259"/>
    </row>
    <row r="5048" spans="1:9" x14ac:dyDescent="0.2">
      <c r="A5048" s="265" t="s">
        <v>433</v>
      </c>
      <c r="B5048" s="269" t="e">
        <f>IF('Unit Types - Emission Rates'!#REF!=0,"",'Unit Types - Emission Rates'!#REF!)</f>
        <v>#REF!</v>
      </c>
      <c r="C5048" s="269" t="e">
        <f>IF('Unit Types - Emission Rates'!#REF!=0,"",'Unit Types - Emission Rates'!#REF!)</f>
        <v>#REF!</v>
      </c>
      <c r="D5048" s="269" t="e">
        <f>IF('Unit Types - Emission Rates'!#REF!=0,"",'Unit Types - Emission Rates'!#REF!)</f>
        <v>#REF!</v>
      </c>
      <c r="E5048" s="269" t="e">
        <f>IF('Unit Types - Emission Rates'!#REF!="","",'Unit Types - Emission Rates'!#REF!)</f>
        <v>#REF!</v>
      </c>
      <c r="F5048" s="269" t="e">
        <f>IF('Unit Types - Emission Rates'!#REF!="","",'Unit Types - Emission Rates'!#REF!)</f>
        <v>#REF!</v>
      </c>
      <c r="G5048" s="261"/>
      <c r="H5048" s="262"/>
      <c r="I5048" s="259"/>
    </row>
    <row r="5049" spans="1:9" x14ac:dyDescent="0.2">
      <c r="A5049" s="265" t="s">
        <v>433</v>
      </c>
      <c r="B5049" s="269" t="e">
        <f>IF('Unit Types - Emission Rates'!#REF!=0,"",'Unit Types - Emission Rates'!#REF!)</f>
        <v>#REF!</v>
      </c>
      <c r="C5049" s="269" t="e">
        <f>IF('Unit Types - Emission Rates'!#REF!=0,"",'Unit Types - Emission Rates'!#REF!)</f>
        <v>#REF!</v>
      </c>
      <c r="D5049" s="269" t="e">
        <f>IF('Unit Types - Emission Rates'!#REF!=0,"",'Unit Types - Emission Rates'!#REF!)</f>
        <v>#REF!</v>
      </c>
      <c r="E5049" s="269" t="e">
        <f>IF('Unit Types - Emission Rates'!#REF!="","",'Unit Types - Emission Rates'!#REF!)</f>
        <v>#REF!</v>
      </c>
      <c r="F5049" s="269" t="e">
        <f>IF('Unit Types - Emission Rates'!#REF!="","",'Unit Types - Emission Rates'!#REF!)</f>
        <v>#REF!</v>
      </c>
      <c r="G5049" s="261"/>
      <c r="H5049" s="262"/>
      <c r="I5049" s="259"/>
    </row>
    <row r="5050" spans="1:9" x14ac:dyDescent="0.2">
      <c r="A5050" s="265" t="s">
        <v>433</v>
      </c>
      <c r="B5050" s="269" t="e">
        <f>IF('Unit Types - Emission Rates'!#REF!=0,"",'Unit Types - Emission Rates'!#REF!)</f>
        <v>#REF!</v>
      </c>
      <c r="C5050" s="269" t="e">
        <f>IF('Unit Types - Emission Rates'!#REF!=0,"",'Unit Types - Emission Rates'!#REF!)</f>
        <v>#REF!</v>
      </c>
      <c r="D5050" s="269" t="e">
        <f>IF('Unit Types - Emission Rates'!#REF!=0,"",'Unit Types - Emission Rates'!#REF!)</f>
        <v>#REF!</v>
      </c>
      <c r="E5050" s="269" t="e">
        <f>IF('Unit Types - Emission Rates'!#REF!="","",'Unit Types - Emission Rates'!#REF!)</f>
        <v>#REF!</v>
      </c>
      <c r="F5050" s="269" t="e">
        <f>IF('Unit Types - Emission Rates'!#REF!="","",'Unit Types - Emission Rates'!#REF!)</f>
        <v>#REF!</v>
      </c>
      <c r="G5050" s="261"/>
      <c r="H5050" s="262"/>
      <c r="I5050" s="259"/>
    </row>
    <row r="5051" spans="1:9" x14ac:dyDescent="0.2">
      <c r="A5051" s="265" t="s">
        <v>433</v>
      </c>
      <c r="B5051" s="269" t="e">
        <f>IF('Unit Types - Emission Rates'!#REF!=0,"",'Unit Types - Emission Rates'!#REF!)</f>
        <v>#REF!</v>
      </c>
      <c r="C5051" s="269" t="e">
        <f>IF('Unit Types - Emission Rates'!#REF!=0,"",'Unit Types - Emission Rates'!#REF!)</f>
        <v>#REF!</v>
      </c>
      <c r="D5051" s="269" t="e">
        <f>IF('Unit Types - Emission Rates'!#REF!=0,"",'Unit Types - Emission Rates'!#REF!)</f>
        <v>#REF!</v>
      </c>
      <c r="E5051" s="269" t="e">
        <f>IF('Unit Types - Emission Rates'!#REF!="","",'Unit Types - Emission Rates'!#REF!)</f>
        <v>#REF!</v>
      </c>
      <c r="F5051" s="269" t="e">
        <f>IF('Unit Types - Emission Rates'!#REF!="","",'Unit Types - Emission Rates'!#REF!)</f>
        <v>#REF!</v>
      </c>
      <c r="G5051" s="261"/>
      <c r="H5051" s="262"/>
      <c r="I5051" s="259"/>
    </row>
    <row r="5052" spans="1:9" x14ac:dyDescent="0.2">
      <c r="A5052" s="265" t="s">
        <v>433</v>
      </c>
      <c r="B5052" s="269" t="e">
        <f>IF('Unit Types - Emission Rates'!#REF!=0,"",'Unit Types - Emission Rates'!#REF!)</f>
        <v>#REF!</v>
      </c>
      <c r="C5052" s="269" t="e">
        <f>IF('Unit Types - Emission Rates'!#REF!=0,"",'Unit Types - Emission Rates'!#REF!)</f>
        <v>#REF!</v>
      </c>
      <c r="D5052" s="269" t="e">
        <f>IF('Unit Types - Emission Rates'!#REF!=0,"",'Unit Types - Emission Rates'!#REF!)</f>
        <v>#REF!</v>
      </c>
      <c r="E5052" s="269" t="e">
        <f>IF('Unit Types - Emission Rates'!#REF!="","",'Unit Types - Emission Rates'!#REF!)</f>
        <v>#REF!</v>
      </c>
      <c r="F5052" s="269" t="e">
        <f>IF('Unit Types - Emission Rates'!#REF!="","",'Unit Types - Emission Rates'!#REF!)</f>
        <v>#REF!</v>
      </c>
      <c r="G5052" s="261"/>
      <c r="H5052" s="262"/>
      <c r="I5052" s="259"/>
    </row>
    <row r="5053" spans="1:9" x14ac:dyDescent="0.2">
      <c r="A5053" s="265" t="s">
        <v>433</v>
      </c>
      <c r="B5053" s="269" t="e">
        <f>IF('Unit Types - Emission Rates'!#REF!=0,"",'Unit Types - Emission Rates'!#REF!)</f>
        <v>#REF!</v>
      </c>
      <c r="C5053" s="269" t="e">
        <f>IF('Unit Types - Emission Rates'!#REF!=0,"",'Unit Types - Emission Rates'!#REF!)</f>
        <v>#REF!</v>
      </c>
      <c r="D5053" s="269" t="e">
        <f>IF('Unit Types - Emission Rates'!#REF!=0,"",'Unit Types - Emission Rates'!#REF!)</f>
        <v>#REF!</v>
      </c>
      <c r="E5053" s="269" t="e">
        <f>IF('Unit Types - Emission Rates'!#REF!="","",'Unit Types - Emission Rates'!#REF!)</f>
        <v>#REF!</v>
      </c>
      <c r="F5053" s="269" t="e">
        <f>IF('Unit Types - Emission Rates'!#REF!="","",'Unit Types - Emission Rates'!#REF!)</f>
        <v>#REF!</v>
      </c>
      <c r="G5053" s="261"/>
      <c r="H5053" s="262"/>
      <c r="I5053" s="259"/>
    </row>
    <row r="5054" spans="1:9" x14ac:dyDescent="0.2">
      <c r="A5054" s="265" t="s">
        <v>433</v>
      </c>
      <c r="B5054" s="269" t="e">
        <f>IF('Unit Types - Emission Rates'!#REF!=0,"",'Unit Types - Emission Rates'!#REF!)</f>
        <v>#REF!</v>
      </c>
      <c r="C5054" s="269" t="e">
        <f>IF('Unit Types - Emission Rates'!#REF!=0,"",'Unit Types - Emission Rates'!#REF!)</f>
        <v>#REF!</v>
      </c>
      <c r="D5054" s="269" t="e">
        <f>IF('Unit Types - Emission Rates'!#REF!=0,"",'Unit Types - Emission Rates'!#REF!)</f>
        <v>#REF!</v>
      </c>
      <c r="E5054" s="269" t="e">
        <f>IF('Unit Types - Emission Rates'!#REF!="","",'Unit Types - Emission Rates'!#REF!)</f>
        <v>#REF!</v>
      </c>
      <c r="F5054" s="269" t="e">
        <f>IF('Unit Types - Emission Rates'!#REF!="","",'Unit Types - Emission Rates'!#REF!)</f>
        <v>#REF!</v>
      </c>
      <c r="G5054" s="261"/>
      <c r="H5054" s="262"/>
      <c r="I5054" s="259"/>
    </row>
    <row r="5055" spans="1:9" x14ac:dyDescent="0.2">
      <c r="A5055" s="265" t="s">
        <v>433</v>
      </c>
      <c r="B5055" s="269" t="e">
        <f>IF('Unit Types - Emission Rates'!#REF!=0,"",'Unit Types - Emission Rates'!#REF!)</f>
        <v>#REF!</v>
      </c>
      <c r="C5055" s="269" t="e">
        <f>IF('Unit Types - Emission Rates'!#REF!=0,"",'Unit Types - Emission Rates'!#REF!)</f>
        <v>#REF!</v>
      </c>
      <c r="D5055" s="269" t="e">
        <f>IF('Unit Types - Emission Rates'!#REF!=0,"",'Unit Types - Emission Rates'!#REF!)</f>
        <v>#REF!</v>
      </c>
      <c r="E5055" s="269" t="e">
        <f>IF('Unit Types - Emission Rates'!#REF!="","",'Unit Types - Emission Rates'!#REF!)</f>
        <v>#REF!</v>
      </c>
      <c r="F5055" s="269" t="e">
        <f>IF('Unit Types - Emission Rates'!#REF!="","",'Unit Types - Emission Rates'!#REF!)</f>
        <v>#REF!</v>
      </c>
      <c r="G5055" s="261"/>
      <c r="H5055" s="262"/>
      <c r="I5055" s="259"/>
    </row>
    <row r="5056" spans="1:9" x14ac:dyDescent="0.2">
      <c r="A5056" s="265" t="s">
        <v>433</v>
      </c>
      <c r="B5056" s="269" t="e">
        <f>IF('Unit Types - Emission Rates'!#REF!=0,"",'Unit Types - Emission Rates'!#REF!)</f>
        <v>#REF!</v>
      </c>
      <c r="C5056" s="269" t="e">
        <f>IF('Unit Types - Emission Rates'!#REF!=0,"",'Unit Types - Emission Rates'!#REF!)</f>
        <v>#REF!</v>
      </c>
      <c r="D5056" s="269" t="e">
        <f>IF('Unit Types - Emission Rates'!#REF!=0,"",'Unit Types - Emission Rates'!#REF!)</f>
        <v>#REF!</v>
      </c>
      <c r="E5056" s="269" t="e">
        <f>IF('Unit Types - Emission Rates'!#REF!="","",'Unit Types - Emission Rates'!#REF!)</f>
        <v>#REF!</v>
      </c>
      <c r="F5056" s="269" t="e">
        <f>IF('Unit Types - Emission Rates'!#REF!="","",'Unit Types - Emission Rates'!#REF!)</f>
        <v>#REF!</v>
      </c>
      <c r="G5056" s="261"/>
      <c r="H5056" s="262"/>
      <c r="I5056" s="259"/>
    </row>
    <row r="5057" spans="1:9" x14ac:dyDescent="0.2">
      <c r="A5057" s="265" t="s">
        <v>433</v>
      </c>
      <c r="B5057" s="269" t="e">
        <f>IF('Unit Types - Emission Rates'!#REF!=0,"",'Unit Types - Emission Rates'!#REF!)</f>
        <v>#REF!</v>
      </c>
      <c r="C5057" s="269" t="e">
        <f>IF('Unit Types - Emission Rates'!#REF!=0,"",'Unit Types - Emission Rates'!#REF!)</f>
        <v>#REF!</v>
      </c>
      <c r="D5057" s="269" t="e">
        <f>IF('Unit Types - Emission Rates'!#REF!=0,"",'Unit Types - Emission Rates'!#REF!)</f>
        <v>#REF!</v>
      </c>
      <c r="E5057" s="269" t="e">
        <f>IF('Unit Types - Emission Rates'!#REF!="","",'Unit Types - Emission Rates'!#REF!)</f>
        <v>#REF!</v>
      </c>
      <c r="F5057" s="269" t="e">
        <f>IF('Unit Types - Emission Rates'!#REF!="","",'Unit Types - Emission Rates'!#REF!)</f>
        <v>#REF!</v>
      </c>
      <c r="G5057" s="261"/>
      <c r="H5057" s="262"/>
      <c r="I5057" s="259"/>
    </row>
    <row r="5058" spans="1:9" x14ac:dyDescent="0.2">
      <c r="A5058" s="265" t="s">
        <v>433</v>
      </c>
      <c r="B5058" s="269" t="e">
        <f>IF('Unit Types - Emission Rates'!#REF!=0,"",'Unit Types - Emission Rates'!#REF!)</f>
        <v>#REF!</v>
      </c>
      <c r="C5058" s="269" t="e">
        <f>IF('Unit Types - Emission Rates'!#REF!=0,"",'Unit Types - Emission Rates'!#REF!)</f>
        <v>#REF!</v>
      </c>
      <c r="D5058" s="269" t="e">
        <f>IF('Unit Types - Emission Rates'!#REF!=0,"",'Unit Types - Emission Rates'!#REF!)</f>
        <v>#REF!</v>
      </c>
      <c r="E5058" s="269" t="e">
        <f>IF('Unit Types - Emission Rates'!#REF!="","",'Unit Types - Emission Rates'!#REF!)</f>
        <v>#REF!</v>
      </c>
      <c r="F5058" s="269" t="e">
        <f>IF('Unit Types - Emission Rates'!#REF!="","",'Unit Types - Emission Rates'!#REF!)</f>
        <v>#REF!</v>
      </c>
      <c r="G5058" s="261"/>
      <c r="H5058" s="262"/>
      <c r="I5058" s="259"/>
    </row>
    <row r="5059" spans="1:9" x14ac:dyDescent="0.2">
      <c r="A5059" s="265" t="s">
        <v>433</v>
      </c>
      <c r="B5059" s="269" t="e">
        <f>IF('Unit Types - Emission Rates'!#REF!=0,"",'Unit Types - Emission Rates'!#REF!)</f>
        <v>#REF!</v>
      </c>
      <c r="C5059" s="269" t="e">
        <f>IF('Unit Types - Emission Rates'!#REF!=0,"",'Unit Types - Emission Rates'!#REF!)</f>
        <v>#REF!</v>
      </c>
      <c r="D5059" s="269" t="e">
        <f>IF('Unit Types - Emission Rates'!#REF!=0,"",'Unit Types - Emission Rates'!#REF!)</f>
        <v>#REF!</v>
      </c>
      <c r="E5059" s="269" t="e">
        <f>IF('Unit Types - Emission Rates'!#REF!="","",'Unit Types - Emission Rates'!#REF!)</f>
        <v>#REF!</v>
      </c>
      <c r="F5059" s="269" t="e">
        <f>IF('Unit Types - Emission Rates'!#REF!="","",'Unit Types - Emission Rates'!#REF!)</f>
        <v>#REF!</v>
      </c>
      <c r="G5059" s="261"/>
      <c r="H5059" s="262"/>
      <c r="I5059" s="259"/>
    </row>
    <row r="5060" spans="1:9" x14ac:dyDescent="0.2">
      <c r="A5060" s="265" t="s">
        <v>433</v>
      </c>
      <c r="B5060" s="269" t="e">
        <f>IF('Unit Types - Emission Rates'!#REF!=0,"",'Unit Types - Emission Rates'!#REF!)</f>
        <v>#REF!</v>
      </c>
      <c r="C5060" s="269" t="e">
        <f>IF('Unit Types - Emission Rates'!#REF!=0,"",'Unit Types - Emission Rates'!#REF!)</f>
        <v>#REF!</v>
      </c>
      <c r="D5060" s="269" t="e">
        <f>IF('Unit Types - Emission Rates'!#REF!=0,"",'Unit Types - Emission Rates'!#REF!)</f>
        <v>#REF!</v>
      </c>
      <c r="E5060" s="269" t="e">
        <f>IF('Unit Types - Emission Rates'!#REF!="","",'Unit Types - Emission Rates'!#REF!)</f>
        <v>#REF!</v>
      </c>
      <c r="F5060" s="269" t="e">
        <f>IF('Unit Types - Emission Rates'!#REF!="","",'Unit Types - Emission Rates'!#REF!)</f>
        <v>#REF!</v>
      </c>
      <c r="G5060" s="261"/>
      <c r="H5060" s="262"/>
      <c r="I5060" s="259"/>
    </row>
    <row r="5061" spans="1:9" x14ac:dyDescent="0.2">
      <c r="A5061" s="265" t="s">
        <v>433</v>
      </c>
      <c r="B5061" s="269" t="e">
        <f>IF('Unit Types - Emission Rates'!#REF!=0,"",'Unit Types - Emission Rates'!#REF!)</f>
        <v>#REF!</v>
      </c>
      <c r="C5061" s="269" t="e">
        <f>IF('Unit Types - Emission Rates'!#REF!=0,"",'Unit Types - Emission Rates'!#REF!)</f>
        <v>#REF!</v>
      </c>
      <c r="D5061" s="269" t="e">
        <f>IF('Unit Types - Emission Rates'!#REF!=0,"",'Unit Types - Emission Rates'!#REF!)</f>
        <v>#REF!</v>
      </c>
      <c r="E5061" s="269" t="e">
        <f>IF('Unit Types - Emission Rates'!#REF!="","",'Unit Types - Emission Rates'!#REF!)</f>
        <v>#REF!</v>
      </c>
      <c r="F5061" s="269" t="e">
        <f>IF('Unit Types - Emission Rates'!#REF!="","",'Unit Types - Emission Rates'!#REF!)</f>
        <v>#REF!</v>
      </c>
      <c r="G5061" s="261"/>
      <c r="H5061" s="262"/>
      <c r="I5061" s="259"/>
    </row>
    <row r="5062" spans="1:9" x14ac:dyDescent="0.2">
      <c r="A5062" s="265" t="s">
        <v>433</v>
      </c>
      <c r="B5062" s="269" t="e">
        <f>IF('Unit Types - Emission Rates'!#REF!=0,"",'Unit Types - Emission Rates'!#REF!)</f>
        <v>#REF!</v>
      </c>
      <c r="C5062" s="269" t="e">
        <f>IF('Unit Types - Emission Rates'!#REF!=0,"",'Unit Types - Emission Rates'!#REF!)</f>
        <v>#REF!</v>
      </c>
      <c r="D5062" s="269" t="e">
        <f>IF('Unit Types - Emission Rates'!#REF!=0,"",'Unit Types - Emission Rates'!#REF!)</f>
        <v>#REF!</v>
      </c>
      <c r="E5062" s="269" t="e">
        <f>IF('Unit Types - Emission Rates'!#REF!="","",'Unit Types - Emission Rates'!#REF!)</f>
        <v>#REF!</v>
      </c>
      <c r="F5062" s="269" t="e">
        <f>IF('Unit Types - Emission Rates'!#REF!="","",'Unit Types - Emission Rates'!#REF!)</f>
        <v>#REF!</v>
      </c>
      <c r="G5062" s="261"/>
      <c r="H5062" s="262"/>
      <c r="I5062" s="259"/>
    </row>
    <row r="5063" spans="1:9" x14ac:dyDescent="0.2">
      <c r="A5063" s="265" t="s">
        <v>433</v>
      </c>
      <c r="B5063" s="269" t="e">
        <f>IF('Unit Types - Emission Rates'!#REF!=0,"",'Unit Types - Emission Rates'!#REF!)</f>
        <v>#REF!</v>
      </c>
      <c r="C5063" s="269" t="e">
        <f>IF('Unit Types - Emission Rates'!#REF!=0,"",'Unit Types - Emission Rates'!#REF!)</f>
        <v>#REF!</v>
      </c>
      <c r="D5063" s="269" t="e">
        <f>IF('Unit Types - Emission Rates'!#REF!=0,"",'Unit Types - Emission Rates'!#REF!)</f>
        <v>#REF!</v>
      </c>
      <c r="E5063" s="269" t="e">
        <f>IF('Unit Types - Emission Rates'!#REF!="","",'Unit Types - Emission Rates'!#REF!)</f>
        <v>#REF!</v>
      </c>
      <c r="F5063" s="269" t="e">
        <f>IF('Unit Types - Emission Rates'!#REF!="","",'Unit Types - Emission Rates'!#REF!)</f>
        <v>#REF!</v>
      </c>
      <c r="G5063" s="261"/>
      <c r="H5063" s="262"/>
      <c r="I5063" s="259"/>
    </row>
    <row r="5064" spans="1:9" x14ac:dyDescent="0.2">
      <c r="A5064" s="265" t="s">
        <v>433</v>
      </c>
      <c r="B5064" s="269" t="e">
        <f>IF('Unit Types - Emission Rates'!#REF!=0,"",'Unit Types - Emission Rates'!#REF!)</f>
        <v>#REF!</v>
      </c>
      <c r="C5064" s="269" t="e">
        <f>IF('Unit Types - Emission Rates'!#REF!=0,"",'Unit Types - Emission Rates'!#REF!)</f>
        <v>#REF!</v>
      </c>
      <c r="D5064" s="269" t="e">
        <f>IF('Unit Types - Emission Rates'!#REF!=0,"",'Unit Types - Emission Rates'!#REF!)</f>
        <v>#REF!</v>
      </c>
      <c r="E5064" s="269" t="e">
        <f>IF('Unit Types - Emission Rates'!#REF!="","",'Unit Types - Emission Rates'!#REF!)</f>
        <v>#REF!</v>
      </c>
      <c r="F5064" s="269" t="e">
        <f>IF('Unit Types - Emission Rates'!#REF!="","",'Unit Types - Emission Rates'!#REF!)</f>
        <v>#REF!</v>
      </c>
      <c r="G5064" s="261"/>
      <c r="H5064" s="262"/>
      <c r="I5064" s="259"/>
    </row>
    <row r="5065" spans="1:9" x14ac:dyDescent="0.2">
      <c r="A5065" s="265" t="s">
        <v>433</v>
      </c>
      <c r="B5065" s="269" t="e">
        <f>IF('Unit Types - Emission Rates'!#REF!=0,"",'Unit Types - Emission Rates'!#REF!)</f>
        <v>#REF!</v>
      </c>
      <c r="C5065" s="269" t="e">
        <f>IF('Unit Types - Emission Rates'!#REF!=0,"",'Unit Types - Emission Rates'!#REF!)</f>
        <v>#REF!</v>
      </c>
      <c r="D5065" s="269" t="e">
        <f>IF('Unit Types - Emission Rates'!#REF!=0,"",'Unit Types - Emission Rates'!#REF!)</f>
        <v>#REF!</v>
      </c>
      <c r="E5065" s="269" t="e">
        <f>IF('Unit Types - Emission Rates'!#REF!="","",'Unit Types - Emission Rates'!#REF!)</f>
        <v>#REF!</v>
      </c>
      <c r="F5065" s="269" t="e">
        <f>IF('Unit Types - Emission Rates'!#REF!="","",'Unit Types - Emission Rates'!#REF!)</f>
        <v>#REF!</v>
      </c>
      <c r="G5065" s="261"/>
      <c r="H5065" s="262"/>
      <c r="I5065" s="259"/>
    </row>
    <row r="5066" spans="1:9" x14ac:dyDescent="0.2">
      <c r="A5066" s="265" t="s">
        <v>433</v>
      </c>
      <c r="B5066" s="269" t="e">
        <f>IF('Unit Types - Emission Rates'!#REF!=0,"",'Unit Types - Emission Rates'!#REF!)</f>
        <v>#REF!</v>
      </c>
      <c r="C5066" s="269" t="e">
        <f>IF('Unit Types - Emission Rates'!#REF!=0,"",'Unit Types - Emission Rates'!#REF!)</f>
        <v>#REF!</v>
      </c>
      <c r="D5066" s="269" t="e">
        <f>IF('Unit Types - Emission Rates'!#REF!=0,"",'Unit Types - Emission Rates'!#REF!)</f>
        <v>#REF!</v>
      </c>
      <c r="E5066" s="269" t="e">
        <f>IF('Unit Types - Emission Rates'!#REF!="","",'Unit Types - Emission Rates'!#REF!)</f>
        <v>#REF!</v>
      </c>
      <c r="F5066" s="269" t="e">
        <f>IF('Unit Types - Emission Rates'!#REF!="","",'Unit Types - Emission Rates'!#REF!)</f>
        <v>#REF!</v>
      </c>
      <c r="G5066" s="261"/>
      <c r="H5066" s="262"/>
      <c r="I5066" s="259"/>
    </row>
    <row r="5067" spans="1:9" x14ac:dyDescent="0.2">
      <c r="A5067" s="265" t="s">
        <v>433</v>
      </c>
      <c r="B5067" s="269" t="e">
        <f>IF('Unit Types - Emission Rates'!#REF!=0,"",'Unit Types - Emission Rates'!#REF!)</f>
        <v>#REF!</v>
      </c>
      <c r="C5067" s="269" t="e">
        <f>IF('Unit Types - Emission Rates'!#REF!=0,"",'Unit Types - Emission Rates'!#REF!)</f>
        <v>#REF!</v>
      </c>
      <c r="D5067" s="269" t="e">
        <f>IF('Unit Types - Emission Rates'!#REF!=0,"",'Unit Types - Emission Rates'!#REF!)</f>
        <v>#REF!</v>
      </c>
      <c r="E5067" s="269" t="e">
        <f>IF('Unit Types - Emission Rates'!#REF!="","",'Unit Types - Emission Rates'!#REF!)</f>
        <v>#REF!</v>
      </c>
      <c r="F5067" s="269" t="e">
        <f>IF('Unit Types - Emission Rates'!#REF!="","",'Unit Types - Emission Rates'!#REF!)</f>
        <v>#REF!</v>
      </c>
      <c r="G5067" s="261"/>
      <c r="H5067" s="262"/>
      <c r="I5067" s="259"/>
    </row>
    <row r="5068" spans="1:9" x14ac:dyDescent="0.2">
      <c r="A5068" s="265" t="s">
        <v>433</v>
      </c>
      <c r="B5068" s="269" t="e">
        <f>IF('Unit Types - Emission Rates'!#REF!=0,"",'Unit Types - Emission Rates'!#REF!)</f>
        <v>#REF!</v>
      </c>
      <c r="C5068" s="269" t="e">
        <f>IF('Unit Types - Emission Rates'!#REF!=0,"",'Unit Types - Emission Rates'!#REF!)</f>
        <v>#REF!</v>
      </c>
      <c r="D5068" s="269" t="e">
        <f>IF('Unit Types - Emission Rates'!#REF!=0,"",'Unit Types - Emission Rates'!#REF!)</f>
        <v>#REF!</v>
      </c>
      <c r="E5068" s="269" t="e">
        <f>IF('Unit Types - Emission Rates'!#REF!="","",'Unit Types - Emission Rates'!#REF!)</f>
        <v>#REF!</v>
      </c>
      <c r="F5068" s="269" t="e">
        <f>IF('Unit Types - Emission Rates'!#REF!="","",'Unit Types - Emission Rates'!#REF!)</f>
        <v>#REF!</v>
      </c>
      <c r="G5068" s="261"/>
      <c r="H5068" s="262"/>
      <c r="I5068" s="259"/>
    </row>
    <row r="5069" spans="1:9" x14ac:dyDescent="0.2">
      <c r="A5069" s="265" t="s">
        <v>433</v>
      </c>
      <c r="B5069" s="269" t="e">
        <f>IF('Unit Types - Emission Rates'!#REF!=0,"",'Unit Types - Emission Rates'!#REF!)</f>
        <v>#REF!</v>
      </c>
      <c r="C5069" s="269" t="e">
        <f>IF('Unit Types - Emission Rates'!#REF!=0,"",'Unit Types - Emission Rates'!#REF!)</f>
        <v>#REF!</v>
      </c>
      <c r="D5069" s="269" t="e">
        <f>IF('Unit Types - Emission Rates'!#REF!=0,"",'Unit Types - Emission Rates'!#REF!)</f>
        <v>#REF!</v>
      </c>
      <c r="E5069" s="269" t="e">
        <f>IF('Unit Types - Emission Rates'!#REF!="","",'Unit Types - Emission Rates'!#REF!)</f>
        <v>#REF!</v>
      </c>
      <c r="F5069" s="269" t="e">
        <f>IF('Unit Types - Emission Rates'!#REF!="","",'Unit Types - Emission Rates'!#REF!)</f>
        <v>#REF!</v>
      </c>
      <c r="G5069" s="261"/>
      <c r="H5069" s="262"/>
      <c r="I5069" s="259"/>
    </row>
    <row r="5070" spans="1:9" x14ac:dyDescent="0.2">
      <c r="A5070" s="265" t="s">
        <v>433</v>
      </c>
      <c r="B5070" s="269" t="e">
        <f>IF('Unit Types - Emission Rates'!#REF!=0,"",'Unit Types - Emission Rates'!#REF!)</f>
        <v>#REF!</v>
      </c>
      <c r="C5070" s="269" t="e">
        <f>IF('Unit Types - Emission Rates'!#REF!=0,"",'Unit Types - Emission Rates'!#REF!)</f>
        <v>#REF!</v>
      </c>
      <c r="D5070" s="269" t="e">
        <f>IF('Unit Types - Emission Rates'!#REF!=0,"",'Unit Types - Emission Rates'!#REF!)</f>
        <v>#REF!</v>
      </c>
      <c r="E5070" s="269" t="e">
        <f>IF('Unit Types - Emission Rates'!#REF!="","",'Unit Types - Emission Rates'!#REF!)</f>
        <v>#REF!</v>
      </c>
      <c r="F5070" s="269" t="e">
        <f>IF('Unit Types - Emission Rates'!#REF!="","",'Unit Types - Emission Rates'!#REF!)</f>
        <v>#REF!</v>
      </c>
      <c r="G5070" s="261"/>
      <c r="H5070" s="262"/>
      <c r="I5070" s="259"/>
    </row>
    <row r="5071" spans="1:9" x14ac:dyDescent="0.2">
      <c r="A5071" s="265" t="s">
        <v>433</v>
      </c>
      <c r="B5071" s="269" t="e">
        <f>IF('Unit Types - Emission Rates'!#REF!=0,"",'Unit Types - Emission Rates'!#REF!)</f>
        <v>#REF!</v>
      </c>
      <c r="C5071" s="269" t="e">
        <f>IF('Unit Types - Emission Rates'!#REF!=0,"",'Unit Types - Emission Rates'!#REF!)</f>
        <v>#REF!</v>
      </c>
      <c r="D5071" s="269" t="e">
        <f>IF('Unit Types - Emission Rates'!#REF!=0,"",'Unit Types - Emission Rates'!#REF!)</f>
        <v>#REF!</v>
      </c>
      <c r="E5071" s="269" t="e">
        <f>IF('Unit Types - Emission Rates'!#REF!="","",'Unit Types - Emission Rates'!#REF!)</f>
        <v>#REF!</v>
      </c>
      <c r="F5071" s="269" t="e">
        <f>IF('Unit Types - Emission Rates'!#REF!="","",'Unit Types - Emission Rates'!#REF!)</f>
        <v>#REF!</v>
      </c>
      <c r="G5071" s="261"/>
      <c r="H5071" s="262"/>
      <c r="I5071" s="259"/>
    </row>
    <row r="5072" spans="1:9" x14ac:dyDescent="0.2">
      <c r="A5072" s="265" t="s">
        <v>433</v>
      </c>
      <c r="B5072" s="269" t="e">
        <f>IF('Unit Types - Emission Rates'!#REF!=0,"",'Unit Types - Emission Rates'!#REF!)</f>
        <v>#REF!</v>
      </c>
      <c r="C5072" s="269" t="e">
        <f>IF('Unit Types - Emission Rates'!#REF!=0,"",'Unit Types - Emission Rates'!#REF!)</f>
        <v>#REF!</v>
      </c>
      <c r="D5072" s="269" t="e">
        <f>IF('Unit Types - Emission Rates'!#REF!=0,"",'Unit Types - Emission Rates'!#REF!)</f>
        <v>#REF!</v>
      </c>
      <c r="E5072" s="269" t="e">
        <f>IF('Unit Types - Emission Rates'!#REF!="","",'Unit Types - Emission Rates'!#REF!)</f>
        <v>#REF!</v>
      </c>
      <c r="F5072" s="269" t="e">
        <f>IF('Unit Types - Emission Rates'!#REF!="","",'Unit Types - Emission Rates'!#REF!)</f>
        <v>#REF!</v>
      </c>
      <c r="G5072" s="261"/>
      <c r="H5072" s="262"/>
      <c r="I5072" s="259"/>
    </row>
    <row r="5073" spans="1:9" x14ac:dyDescent="0.2">
      <c r="A5073" s="265" t="s">
        <v>433</v>
      </c>
      <c r="B5073" s="269" t="e">
        <f>IF('Unit Types - Emission Rates'!#REF!=0,"",'Unit Types - Emission Rates'!#REF!)</f>
        <v>#REF!</v>
      </c>
      <c r="C5073" s="269" t="e">
        <f>IF('Unit Types - Emission Rates'!#REF!=0,"",'Unit Types - Emission Rates'!#REF!)</f>
        <v>#REF!</v>
      </c>
      <c r="D5073" s="269" t="e">
        <f>IF('Unit Types - Emission Rates'!#REF!=0,"",'Unit Types - Emission Rates'!#REF!)</f>
        <v>#REF!</v>
      </c>
      <c r="E5073" s="269" t="e">
        <f>IF('Unit Types - Emission Rates'!#REF!="","",'Unit Types - Emission Rates'!#REF!)</f>
        <v>#REF!</v>
      </c>
      <c r="F5073" s="269" t="e">
        <f>IF('Unit Types - Emission Rates'!#REF!="","",'Unit Types - Emission Rates'!#REF!)</f>
        <v>#REF!</v>
      </c>
      <c r="G5073" s="261"/>
      <c r="H5073" s="262"/>
      <c r="I5073" s="259"/>
    </row>
    <row r="5074" spans="1:9" x14ac:dyDescent="0.2">
      <c r="A5074" s="265" t="s">
        <v>433</v>
      </c>
      <c r="B5074" s="269" t="e">
        <f>IF('Unit Types - Emission Rates'!#REF!=0,"",'Unit Types - Emission Rates'!#REF!)</f>
        <v>#REF!</v>
      </c>
      <c r="C5074" s="269" t="e">
        <f>IF('Unit Types - Emission Rates'!#REF!=0,"",'Unit Types - Emission Rates'!#REF!)</f>
        <v>#REF!</v>
      </c>
      <c r="D5074" s="269" t="e">
        <f>IF('Unit Types - Emission Rates'!#REF!=0,"",'Unit Types - Emission Rates'!#REF!)</f>
        <v>#REF!</v>
      </c>
      <c r="E5074" s="269" t="e">
        <f>IF('Unit Types - Emission Rates'!#REF!="","",'Unit Types - Emission Rates'!#REF!)</f>
        <v>#REF!</v>
      </c>
      <c r="F5074" s="269" t="e">
        <f>IF('Unit Types - Emission Rates'!#REF!="","",'Unit Types - Emission Rates'!#REF!)</f>
        <v>#REF!</v>
      </c>
      <c r="G5074" s="261"/>
      <c r="H5074" s="262"/>
      <c r="I5074" s="259"/>
    </row>
    <row r="5075" spans="1:9" x14ac:dyDescent="0.2">
      <c r="A5075" s="265" t="s">
        <v>433</v>
      </c>
      <c r="B5075" s="269" t="e">
        <f>IF('Unit Types - Emission Rates'!#REF!=0,"",'Unit Types - Emission Rates'!#REF!)</f>
        <v>#REF!</v>
      </c>
      <c r="C5075" s="269" t="e">
        <f>IF('Unit Types - Emission Rates'!#REF!=0,"",'Unit Types - Emission Rates'!#REF!)</f>
        <v>#REF!</v>
      </c>
      <c r="D5075" s="269" t="e">
        <f>IF('Unit Types - Emission Rates'!#REF!=0,"",'Unit Types - Emission Rates'!#REF!)</f>
        <v>#REF!</v>
      </c>
      <c r="E5075" s="269" t="e">
        <f>IF('Unit Types - Emission Rates'!#REF!="","",'Unit Types - Emission Rates'!#REF!)</f>
        <v>#REF!</v>
      </c>
      <c r="F5075" s="269" t="e">
        <f>IF('Unit Types - Emission Rates'!#REF!="","",'Unit Types - Emission Rates'!#REF!)</f>
        <v>#REF!</v>
      </c>
      <c r="G5075" s="261"/>
      <c r="H5075" s="262"/>
      <c r="I5075" s="259"/>
    </row>
    <row r="5076" spans="1:9" x14ac:dyDescent="0.2">
      <c r="A5076" s="265" t="s">
        <v>433</v>
      </c>
      <c r="B5076" s="269" t="e">
        <f>IF('Unit Types - Emission Rates'!#REF!=0,"",'Unit Types - Emission Rates'!#REF!)</f>
        <v>#REF!</v>
      </c>
      <c r="C5076" s="269" t="e">
        <f>IF('Unit Types - Emission Rates'!#REF!=0,"",'Unit Types - Emission Rates'!#REF!)</f>
        <v>#REF!</v>
      </c>
      <c r="D5076" s="269" t="e">
        <f>IF('Unit Types - Emission Rates'!#REF!=0,"",'Unit Types - Emission Rates'!#REF!)</f>
        <v>#REF!</v>
      </c>
      <c r="E5076" s="269" t="e">
        <f>IF('Unit Types - Emission Rates'!#REF!="","",'Unit Types - Emission Rates'!#REF!)</f>
        <v>#REF!</v>
      </c>
      <c r="F5076" s="269" t="e">
        <f>IF('Unit Types - Emission Rates'!#REF!="","",'Unit Types - Emission Rates'!#REF!)</f>
        <v>#REF!</v>
      </c>
      <c r="G5076" s="261"/>
      <c r="H5076" s="262"/>
      <c r="I5076" s="259"/>
    </row>
    <row r="5077" spans="1:9" x14ac:dyDescent="0.2">
      <c r="A5077" s="265" t="s">
        <v>433</v>
      </c>
      <c r="B5077" s="269" t="e">
        <f>IF('Unit Types - Emission Rates'!#REF!=0,"",'Unit Types - Emission Rates'!#REF!)</f>
        <v>#REF!</v>
      </c>
      <c r="C5077" s="269" t="e">
        <f>IF('Unit Types - Emission Rates'!#REF!=0,"",'Unit Types - Emission Rates'!#REF!)</f>
        <v>#REF!</v>
      </c>
      <c r="D5077" s="269" t="e">
        <f>IF('Unit Types - Emission Rates'!#REF!=0,"",'Unit Types - Emission Rates'!#REF!)</f>
        <v>#REF!</v>
      </c>
      <c r="E5077" s="269" t="e">
        <f>IF('Unit Types - Emission Rates'!#REF!="","",'Unit Types - Emission Rates'!#REF!)</f>
        <v>#REF!</v>
      </c>
      <c r="F5077" s="269" t="e">
        <f>IF('Unit Types - Emission Rates'!#REF!="","",'Unit Types - Emission Rates'!#REF!)</f>
        <v>#REF!</v>
      </c>
      <c r="G5077" s="261"/>
      <c r="H5077" s="262"/>
      <c r="I5077" s="259"/>
    </row>
    <row r="5078" spans="1:9" x14ac:dyDescent="0.2">
      <c r="A5078" s="265" t="s">
        <v>433</v>
      </c>
      <c r="B5078" s="269" t="e">
        <f>IF('Unit Types - Emission Rates'!#REF!=0,"",'Unit Types - Emission Rates'!#REF!)</f>
        <v>#REF!</v>
      </c>
      <c r="C5078" s="269" t="e">
        <f>IF('Unit Types - Emission Rates'!#REF!=0,"",'Unit Types - Emission Rates'!#REF!)</f>
        <v>#REF!</v>
      </c>
      <c r="D5078" s="269" t="e">
        <f>IF('Unit Types - Emission Rates'!#REF!=0,"",'Unit Types - Emission Rates'!#REF!)</f>
        <v>#REF!</v>
      </c>
      <c r="E5078" s="269" t="e">
        <f>IF('Unit Types - Emission Rates'!#REF!="","",'Unit Types - Emission Rates'!#REF!)</f>
        <v>#REF!</v>
      </c>
      <c r="F5078" s="269" t="e">
        <f>IF('Unit Types - Emission Rates'!#REF!="","",'Unit Types - Emission Rates'!#REF!)</f>
        <v>#REF!</v>
      </c>
      <c r="G5078" s="261"/>
      <c r="H5078" s="262"/>
      <c r="I5078" s="259"/>
    </row>
    <row r="5079" spans="1:9" x14ac:dyDescent="0.2">
      <c r="A5079" s="265" t="s">
        <v>433</v>
      </c>
      <c r="B5079" s="269" t="e">
        <f>IF('Unit Types - Emission Rates'!#REF!=0,"",'Unit Types - Emission Rates'!#REF!)</f>
        <v>#REF!</v>
      </c>
      <c r="C5079" s="269" t="e">
        <f>IF('Unit Types - Emission Rates'!#REF!=0,"",'Unit Types - Emission Rates'!#REF!)</f>
        <v>#REF!</v>
      </c>
      <c r="D5079" s="269" t="e">
        <f>IF('Unit Types - Emission Rates'!#REF!=0,"",'Unit Types - Emission Rates'!#REF!)</f>
        <v>#REF!</v>
      </c>
      <c r="E5079" s="269" t="e">
        <f>IF('Unit Types - Emission Rates'!#REF!="","",'Unit Types - Emission Rates'!#REF!)</f>
        <v>#REF!</v>
      </c>
      <c r="F5079" s="269" t="e">
        <f>IF('Unit Types - Emission Rates'!#REF!="","",'Unit Types - Emission Rates'!#REF!)</f>
        <v>#REF!</v>
      </c>
      <c r="G5079" s="261"/>
      <c r="H5079" s="262"/>
      <c r="I5079" s="259"/>
    </row>
    <row r="5080" spans="1:9" x14ac:dyDescent="0.2">
      <c r="A5080" s="265" t="s">
        <v>433</v>
      </c>
      <c r="B5080" s="269" t="e">
        <f>IF('Unit Types - Emission Rates'!#REF!=0,"",'Unit Types - Emission Rates'!#REF!)</f>
        <v>#REF!</v>
      </c>
      <c r="C5080" s="269" t="e">
        <f>IF('Unit Types - Emission Rates'!#REF!=0,"",'Unit Types - Emission Rates'!#REF!)</f>
        <v>#REF!</v>
      </c>
      <c r="D5080" s="269" t="e">
        <f>IF('Unit Types - Emission Rates'!#REF!=0,"",'Unit Types - Emission Rates'!#REF!)</f>
        <v>#REF!</v>
      </c>
      <c r="E5080" s="269" t="e">
        <f>IF('Unit Types - Emission Rates'!#REF!="","",'Unit Types - Emission Rates'!#REF!)</f>
        <v>#REF!</v>
      </c>
      <c r="F5080" s="269" t="e">
        <f>IF('Unit Types - Emission Rates'!#REF!="","",'Unit Types - Emission Rates'!#REF!)</f>
        <v>#REF!</v>
      </c>
      <c r="G5080" s="261"/>
      <c r="H5080" s="262"/>
      <c r="I5080" s="259"/>
    </row>
    <row r="5081" spans="1:9" x14ac:dyDescent="0.2">
      <c r="A5081" s="265" t="s">
        <v>433</v>
      </c>
      <c r="B5081" s="269" t="e">
        <f>IF('Unit Types - Emission Rates'!#REF!=0,"",'Unit Types - Emission Rates'!#REF!)</f>
        <v>#REF!</v>
      </c>
      <c r="C5081" s="269" t="e">
        <f>IF('Unit Types - Emission Rates'!#REF!=0,"",'Unit Types - Emission Rates'!#REF!)</f>
        <v>#REF!</v>
      </c>
      <c r="D5081" s="269" t="e">
        <f>IF('Unit Types - Emission Rates'!#REF!=0,"",'Unit Types - Emission Rates'!#REF!)</f>
        <v>#REF!</v>
      </c>
      <c r="E5081" s="269" t="e">
        <f>IF('Unit Types - Emission Rates'!#REF!="","",'Unit Types - Emission Rates'!#REF!)</f>
        <v>#REF!</v>
      </c>
      <c r="F5081" s="269" t="e">
        <f>IF('Unit Types - Emission Rates'!#REF!="","",'Unit Types - Emission Rates'!#REF!)</f>
        <v>#REF!</v>
      </c>
      <c r="G5081" s="261"/>
      <c r="H5081" s="262"/>
      <c r="I5081" s="259"/>
    </row>
    <row r="5082" spans="1:9" x14ac:dyDescent="0.2">
      <c r="A5082" s="265" t="s">
        <v>433</v>
      </c>
      <c r="B5082" s="269" t="e">
        <f>IF('Unit Types - Emission Rates'!#REF!=0,"",'Unit Types - Emission Rates'!#REF!)</f>
        <v>#REF!</v>
      </c>
      <c r="C5082" s="269" t="e">
        <f>IF('Unit Types - Emission Rates'!#REF!=0,"",'Unit Types - Emission Rates'!#REF!)</f>
        <v>#REF!</v>
      </c>
      <c r="D5082" s="269" t="e">
        <f>IF('Unit Types - Emission Rates'!#REF!=0,"",'Unit Types - Emission Rates'!#REF!)</f>
        <v>#REF!</v>
      </c>
      <c r="E5082" s="269" t="e">
        <f>IF('Unit Types - Emission Rates'!#REF!="","",'Unit Types - Emission Rates'!#REF!)</f>
        <v>#REF!</v>
      </c>
      <c r="F5082" s="269" t="e">
        <f>IF('Unit Types - Emission Rates'!#REF!="","",'Unit Types - Emission Rates'!#REF!)</f>
        <v>#REF!</v>
      </c>
      <c r="G5082" s="261"/>
      <c r="H5082" s="262"/>
      <c r="I5082" s="259"/>
    </row>
    <row r="5083" spans="1:9" x14ac:dyDescent="0.2">
      <c r="A5083" s="265" t="s">
        <v>433</v>
      </c>
      <c r="B5083" s="269" t="e">
        <f>IF('Unit Types - Emission Rates'!#REF!=0,"",'Unit Types - Emission Rates'!#REF!)</f>
        <v>#REF!</v>
      </c>
      <c r="C5083" s="269" t="e">
        <f>IF('Unit Types - Emission Rates'!#REF!=0,"",'Unit Types - Emission Rates'!#REF!)</f>
        <v>#REF!</v>
      </c>
      <c r="D5083" s="269" t="e">
        <f>IF('Unit Types - Emission Rates'!#REF!=0,"",'Unit Types - Emission Rates'!#REF!)</f>
        <v>#REF!</v>
      </c>
      <c r="E5083" s="269" t="e">
        <f>IF('Unit Types - Emission Rates'!#REF!="","",'Unit Types - Emission Rates'!#REF!)</f>
        <v>#REF!</v>
      </c>
      <c r="F5083" s="269" t="e">
        <f>IF('Unit Types - Emission Rates'!#REF!="","",'Unit Types - Emission Rates'!#REF!)</f>
        <v>#REF!</v>
      </c>
      <c r="G5083" s="261"/>
      <c r="H5083" s="262"/>
      <c r="I5083" s="259"/>
    </row>
    <row r="5084" spans="1:9" x14ac:dyDescent="0.2">
      <c r="A5084" s="265" t="s">
        <v>433</v>
      </c>
      <c r="B5084" s="269" t="e">
        <f>IF('Unit Types - Emission Rates'!#REF!=0,"",'Unit Types - Emission Rates'!#REF!)</f>
        <v>#REF!</v>
      </c>
      <c r="C5084" s="269" t="e">
        <f>IF('Unit Types - Emission Rates'!#REF!=0,"",'Unit Types - Emission Rates'!#REF!)</f>
        <v>#REF!</v>
      </c>
      <c r="D5084" s="269" t="e">
        <f>IF('Unit Types - Emission Rates'!#REF!=0,"",'Unit Types - Emission Rates'!#REF!)</f>
        <v>#REF!</v>
      </c>
      <c r="E5084" s="269" t="e">
        <f>IF('Unit Types - Emission Rates'!#REF!="","",'Unit Types - Emission Rates'!#REF!)</f>
        <v>#REF!</v>
      </c>
      <c r="F5084" s="269" t="e">
        <f>IF('Unit Types - Emission Rates'!#REF!="","",'Unit Types - Emission Rates'!#REF!)</f>
        <v>#REF!</v>
      </c>
      <c r="G5084" s="261"/>
      <c r="H5084" s="262"/>
      <c r="I5084" s="259"/>
    </row>
    <row r="5085" spans="1:9" x14ac:dyDescent="0.2">
      <c r="A5085" s="265" t="s">
        <v>433</v>
      </c>
      <c r="B5085" s="269" t="e">
        <f>IF('Unit Types - Emission Rates'!#REF!=0,"",'Unit Types - Emission Rates'!#REF!)</f>
        <v>#REF!</v>
      </c>
      <c r="C5085" s="269" t="e">
        <f>IF('Unit Types - Emission Rates'!#REF!=0,"",'Unit Types - Emission Rates'!#REF!)</f>
        <v>#REF!</v>
      </c>
      <c r="D5085" s="269" t="e">
        <f>IF('Unit Types - Emission Rates'!#REF!=0,"",'Unit Types - Emission Rates'!#REF!)</f>
        <v>#REF!</v>
      </c>
      <c r="E5085" s="269" t="e">
        <f>IF('Unit Types - Emission Rates'!#REF!="","",'Unit Types - Emission Rates'!#REF!)</f>
        <v>#REF!</v>
      </c>
      <c r="F5085" s="269" t="e">
        <f>IF('Unit Types - Emission Rates'!#REF!="","",'Unit Types - Emission Rates'!#REF!)</f>
        <v>#REF!</v>
      </c>
      <c r="G5085" s="261"/>
      <c r="H5085" s="262"/>
      <c r="I5085" s="259"/>
    </row>
    <row r="5086" spans="1:9" x14ac:dyDescent="0.2">
      <c r="A5086" s="265" t="s">
        <v>433</v>
      </c>
      <c r="B5086" s="269" t="e">
        <f>IF('Unit Types - Emission Rates'!#REF!=0,"",'Unit Types - Emission Rates'!#REF!)</f>
        <v>#REF!</v>
      </c>
      <c r="C5086" s="269" t="e">
        <f>IF('Unit Types - Emission Rates'!#REF!=0,"",'Unit Types - Emission Rates'!#REF!)</f>
        <v>#REF!</v>
      </c>
      <c r="D5086" s="269" t="e">
        <f>IF('Unit Types - Emission Rates'!#REF!=0,"",'Unit Types - Emission Rates'!#REF!)</f>
        <v>#REF!</v>
      </c>
      <c r="E5086" s="269" t="e">
        <f>IF('Unit Types - Emission Rates'!#REF!="","",'Unit Types - Emission Rates'!#REF!)</f>
        <v>#REF!</v>
      </c>
      <c r="F5086" s="269" t="e">
        <f>IF('Unit Types - Emission Rates'!#REF!="","",'Unit Types - Emission Rates'!#REF!)</f>
        <v>#REF!</v>
      </c>
      <c r="G5086" s="261"/>
      <c r="H5086" s="262"/>
      <c r="I5086" s="259"/>
    </row>
    <row r="5087" spans="1:9" x14ac:dyDescent="0.2">
      <c r="A5087" s="265" t="s">
        <v>433</v>
      </c>
      <c r="B5087" s="269" t="e">
        <f>IF('Unit Types - Emission Rates'!#REF!=0,"",'Unit Types - Emission Rates'!#REF!)</f>
        <v>#REF!</v>
      </c>
      <c r="C5087" s="269" t="e">
        <f>IF('Unit Types - Emission Rates'!#REF!=0,"",'Unit Types - Emission Rates'!#REF!)</f>
        <v>#REF!</v>
      </c>
      <c r="D5087" s="269" t="e">
        <f>IF('Unit Types - Emission Rates'!#REF!=0,"",'Unit Types - Emission Rates'!#REF!)</f>
        <v>#REF!</v>
      </c>
      <c r="E5087" s="269" t="e">
        <f>IF('Unit Types - Emission Rates'!#REF!="","",'Unit Types - Emission Rates'!#REF!)</f>
        <v>#REF!</v>
      </c>
      <c r="F5087" s="269" t="e">
        <f>IF('Unit Types - Emission Rates'!#REF!="","",'Unit Types - Emission Rates'!#REF!)</f>
        <v>#REF!</v>
      </c>
      <c r="G5087" s="261"/>
      <c r="H5087" s="262"/>
      <c r="I5087" s="259"/>
    </row>
    <row r="5088" spans="1:9" x14ac:dyDescent="0.2">
      <c r="A5088" s="265" t="s">
        <v>433</v>
      </c>
      <c r="B5088" s="269" t="e">
        <f>IF('Unit Types - Emission Rates'!#REF!=0,"",'Unit Types - Emission Rates'!#REF!)</f>
        <v>#REF!</v>
      </c>
      <c r="C5088" s="269" t="e">
        <f>IF('Unit Types - Emission Rates'!#REF!=0,"",'Unit Types - Emission Rates'!#REF!)</f>
        <v>#REF!</v>
      </c>
      <c r="D5088" s="269" t="e">
        <f>IF('Unit Types - Emission Rates'!#REF!=0,"",'Unit Types - Emission Rates'!#REF!)</f>
        <v>#REF!</v>
      </c>
      <c r="E5088" s="269" t="e">
        <f>IF('Unit Types - Emission Rates'!#REF!="","",'Unit Types - Emission Rates'!#REF!)</f>
        <v>#REF!</v>
      </c>
      <c r="F5088" s="269" t="e">
        <f>IF('Unit Types - Emission Rates'!#REF!="","",'Unit Types - Emission Rates'!#REF!)</f>
        <v>#REF!</v>
      </c>
      <c r="G5088" s="261"/>
      <c r="H5088" s="262"/>
      <c r="I5088" s="259"/>
    </row>
    <row r="5089" spans="1:9" x14ac:dyDescent="0.2">
      <c r="A5089" s="265" t="s">
        <v>433</v>
      </c>
      <c r="B5089" s="269" t="e">
        <f>IF('Unit Types - Emission Rates'!#REF!=0,"",'Unit Types - Emission Rates'!#REF!)</f>
        <v>#REF!</v>
      </c>
      <c r="C5089" s="269" t="e">
        <f>IF('Unit Types - Emission Rates'!#REF!=0,"",'Unit Types - Emission Rates'!#REF!)</f>
        <v>#REF!</v>
      </c>
      <c r="D5089" s="269" t="e">
        <f>IF('Unit Types - Emission Rates'!#REF!=0,"",'Unit Types - Emission Rates'!#REF!)</f>
        <v>#REF!</v>
      </c>
      <c r="E5089" s="269" t="e">
        <f>IF('Unit Types - Emission Rates'!#REF!="","",'Unit Types - Emission Rates'!#REF!)</f>
        <v>#REF!</v>
      </c>
      <c r="F5089" s="269" t="e">
        <f>IF('Unit Types - Emission Rates'!#REF!="","",'Unit Types - Emission Rates'!#REF!)</f>
        <v>#REF!</v>
      </c>
      <c r="G5089" s="261"/>
      <c r="H5089" s="262"/>
      <c r="I5089" s="259"/>
    </row>
    <row r="5090" spans="1:9" x14ac:dyDescent="0.2">
      <c r="A5090" s="265" t="s">
        <v>433</v>
      </c>
      <c r="B5090" s="269" t="e">
        <f>IF('Unit Types - Emission Rates'!#REF!=0,"",'Unit Types - Emission Rates'!#REF!)</f>
        <v>#REF!</v>
      </c>
      <c r="C5090" s="269" t="e">
        <f>IF('Unit Types - Emission Rates'!#REF!=0,"",'Unit Types - Emission Rates'!#REF!)</f>
        <v>#REF!</v>
      </c>
      <c r="D5090" s="269" t="e">
        <f>IF('Unit Types - Emission Rates'!#REF!=0,"",'Unit Types - Emission Rates'!#REF!)</f>
        <v>#REF!</v>
      </c>
      <c r="E5090" s="269" t="e">
        <f>IF('Unit Types - Emission Rates'!#REF!="","",'Unit Types - Emission Rates'!#REF!)</f>
        <v>#REF!</v>
      </c>
      <c r="F5090" s="269" t="e">
        <f>IF('Unit Types - Emission Rates'!#REF!="","",'Unit Types - Emission Rates'!#REF!)</f>
        <v>#REF!</v>
      </c>
      <c r="G5090" s="261"/>
      <c r="H5090" s="262"/>
      <c r="I5090" s="259"/>
    </row>
    <row r="5091" spans="1:9" x14ac:dyDescent="0.2">
      <c r="A5091" s="265" t="s">
        <v>433</v>
      </c>
      <c r="B5091" s="269" t="e">
        <f>IF('Unit Types - Emission Rates'!#REF!=0,"",'Unit Types - Emission Rates'!#REF!)</f>
        <v>#REF!</v>
      </c>
      <c r="C5091" s="269" t="e">
        <f>IF('Unit Types - Emission Rates'!#REF!=0,"",'Unit Types - Emission Rates'!#REF!)</f>
        <v>#REF!</v>
      </c>
      <c r="D5091" s="269" t="e">
        <f>IF('Unit Types - Emission Rates'!#REF!=0,"",'Unit Types - Emission Rates'!#REF!)</f>
        <v>#REF!</v>
      </c>
      <c r="E5091" s="269" t="e">
        <f>IF('Unit Types - Emission Rates'!#REF!="","",'Unit Types - Emission Rates'!#REF!)</f>
        <v>#REF!</v>
      </c>
      <c r="F5091" s="269" t="e">
        <f>IF('Unit Types - Emission Rates'!#REF!="","",'Unit Types - Emission Rates'!#REF!)</f>
        <v>#REF!</v>
      </c>
      <c r="G5091" s="261"/>
      <c r="H5091" s="262"/>
      <c r="I5091" s="259"/>
    </row>
    <row r="5092" spans="1:9" x14ac:dyDescent="0.2">
      <c r="A5092" s="265" t="s">
        <v>433</v>
      </c>
      <c r="B5092" s="269" t="e">
        <f>IF('Unit Types - Emission Rates'!#REF!=0,"",'Unit Types - Emission Rates'!#REF!)</f>
        <v>#REF!</v>
      </c>
      <c r="C5092" s="269" t="e">
        <f>IF('Unit Types - Emission Rates'!#REF!=0,"",'Unit Types - Emission Rates'!#REF!)</f>
        <v>#REF!</v>
      </c>
      <c r="D5092" s="269" t="e">
        <f>IF('Unit Types - Emission Rates'!#REF!=0,"",'Unit Types - Emission Rates'!#REF!)</f>
        <v>#REF!</v>
      </c>
      <c r="E5092" s="269" t="e">
        <f>IF('Unit Types - Emission Rates'!#REF!="","",'Unit Types - Emission Rates'!#REF!)</f>
        <v>#REF!</v>
      </c>
      <c r="F5092" s="269" t="e">
        <f>IF('Unit Types - Emission Rates'!#REF!="","",'Unit Types - Emission Rates'!#REF!)</f>
        <v>#REF!</v>
      </c>
      <c r="G5092" s="261"/>
      <c r="H5092" s="262"/>
      <c r="I5092" s="259"/>
    </row>
    <row r="5093" spans="1:9" x14ac:dyDescent="0.2">
      <c r="A5093" s="265" t="s">
        <v>433</v>
      </c>
      <c r="B5093" s="269" t="e">
        <f>IF('Unit Types - Emission Rates'!#REF!=0,"",'Unit Types - Emission Rates'!#REF!)</f>
        <v>#REF!</v>
      </c>
      <c r="C5093" s="269" t="e">
        <f>IF('Unit Types - Emission Rates'!#REF!=0,"",'Unit Types - Emission Rates'!#REF!)</f>
        <v>#REF!</v>
      </c>
      <c r="D5093" s="269" t="e">
        <f>IF('Unit Types - Emission Rates'!#REF!=0,"",'Unit Types - Emission Rates'!#REF!)</f>
        <v>#REF!</v>
      </c>
      <c r="E5093" s="269" t="e">
        <f>IF('Unit Types - Emission Rates'!#REF!="","",'Unit Types - Emission Rates'!#REF!)</f>
        <v>#REF!</v>
      </c>
      <c r="F5093" s="269" t="e">
        <f>IF('Unit Types - Emission Rates'!#REF!="","",'Unit Types - Emission Rates'!#REF!)</f>
        <v>#REF!</v>
      </c>
      <c r="G5093" s="261"/>
      <c r="H5093" s="262"/>
      <c r="I5093" s="259"/>
    </row>
    <row r="5094" spans="1:9" x14ac:dyDescent="0.2">
      <c r="A5094" s="265" t="s">
        <v>433</v>
      </c>
      <c r="B5094" s="269" t="e">
        <f>IF('Unit Types - Emission Rates'!#REF!=0,"",'Unit Types - Emission Rates'!#REF!)</f>
        <v>#REF!</v>
      </c>
      <c r="C5094" s="269" t="e">
        <f>IF('Unit Types - Emission Rates'!#REF!=0,"",'Unit Types - Emission Rates'!#REF!)</f>
        <v>#REF!</v>
      </c>
      <c r="D5094" s="269" t="e">
        <f>IF('Unit Types - Emission Rates'!#REF!=0,"",'Unit Types - Emission Rates'!#REF!)</f>
        <v>#REF!</v>
      </c>
      <c r="E5094" s="269" t="e">
        <f>IF('Unit Types - Emission Rates'!#REF!="","",'Unit Types - Emission Rates'!#REF!)</f>
        <v>#REF!</v>
      </c>
      <c r="F5094" s="269" t="e">
        <f>IF('Unit Types - Emission Rates'!#REF!="","",'Unit Types - Emission Rates'!#REF!)</f>
        <v>#REF!</v>
      </c>
      <c r="G5094" s="261"/>
      <c r="H5094" s="262"/>
      <c r="I5094" s="259"/>
    </row>
    <row r="5095" spans="1:9" x14ac:dyDescent="0.2">
      <c r="A5095" s="265" t="s">
        <v>433</v>
      </c>
      <c r="B5095" s="269" t="e">
        <f>IF('Unit Types - Emission Rates'!#REF!=0,"",'Unit Types - Emission Rates'!#REF!)</f>
        <v>#REF!</v>
      </c>
      <c r="C5095" s="269" t="e">
        <f>IF('Unit Types - Emission Rates'!#REF!=0,"",'Unit Types - Emission Rates'!#REF!)</f>
        <v>#REF!</v>
      </c>
      <c r="D5095" s="269" t="e">
        <f>IF('Unit Types - Emission Rates'!#REF!=0,"",'Unit Types - Emission Rates'!#REF!)</f>
        <v>#REF!</v>
      </c>
      <c r="E5095" s="269" t="e">
        <f>IF('Unit Types - Emission Rates'!#REF!="","",'Unit Types - Emission Rates'!#REF!)</f>
        <v>#REF!</v>
      </c>
      <c r="F5095" s="269" t="e">
        <f>IF('Unit Types - Emission Rates'!#REF!="","",'Unit Types - Emission Rates'!#REF!)</f>
        <v>#REF!</v>
      </c>
      <c r="G5095" s="261"/>
      <c r="H5095" s="262"/>
      <c r="I5095" s="259"/>
    </row>
    <row r="5096" spans="1:9" x14ac:dyDescent="0.2">
      <c r="A5096" s="265" t="s">
        <v>433</v>
      </c>
      <c r="B5096" s="269" t="e">
        <f>IF('Unit Types - Emission Rates'!#REF!=0,"",'Unit Types - Emission Rates'!#REF!)</f>
        <v>#REF!</v>
      </c>
      <c r="C5096" s="269" t="e">
        <f>IF('Unit Types - Emission Rates'!#REF!=0,"",'Unit Types - Emission Rates'!#REF!)</f>
        <v>#REF!</v>
      </c>
      <c r="D5096" s="269" t="e">
        <f>IF('Unit Types - Emission Rates'!#REF!=0,"",'Unit Types - Emission Rates'!#REF!)</f>
        <v>#REF!</v>
      </c>
      <c r="E5096" s="269" t="e">
        <f>IF('Unit Types - Emission Rates'!#REF!="","",'Unit Types - Emission Rates'!#REF!)</f>
        <v>#REF!</v>
      </c>
      <c r="F5096" s="269" t="e">
        <f>IF('Unit Types - Emission Rates'!#REF!="","",'Unit Types - Emission Rates'!#REF!)</f>
        <v>#REF!</v>
      </c>
      <c r="G5096" s="261"/>
      <c r="H5096" s="262"/>
      <c r="I5096" s="259"/>
    </row>
    <row r="5097" spans="1:9" x14ac:dyDescent="0.2">
      <c r="A5097" s="265" t="s">
        <v>433</v>
      </c>
      <c r="B5097" s="269" t="e">
        <f>IF('Unit Types - Emission Rates'!#REF!=0,"",'Unit Types - Emission Rates'!#REF!)</f>
        <v>#REF!</v>
      </c>
      <c r="C5097" s="269" t="e">
        <f>IF('Unit Types - Emission Rates'!#REF!=0,"",'Unit Types - Emission Rates'!#REF!)</f>
        <v>#REF!</v>
      </c>
      <c r="D5097" s="269" t="e">
        <f>IF('Unit Types - Emission Rates'!#REF!=0,"",'Unit Types - Emission Rates'!#REF!)</f>
        <v>#REF!</v>
      </c>
      <c r="E5097" s="269" t="e">
        <f>IF('Unit Types - Emission Rates'!#REF!="","",'Unit Types - Emission Rates'!#REF!)</f>
        <v>#REF!</v>
      </c>
      <c r="F5097" s="269" t="e">
        <f>IF('Unit Types - Emission Rates'!#REF!="","",'Unit Types - Emission Rates'!#REF!)</f>
        <v>#REF!</v>
      </c>
      <c r="G5097" s="261"/>
      <c r="H5097" s="262"/>
      <c r="I5097" s="259"/>
    </row>
    <row r="5098" spans="1:9" x14ac:dyDescent="0.2">
      <c r="A5098" s="265" t="s">
        <v>433</v>
      </c>
      <c r="B5098" s="269" t="e">
        <f>IF('Unit Types - Emission Rates'!#REF!=0,"",'Unit Types - Emission Rates'!#REF!)</f>
        <v>#REF!</v>
      </c>
      <c r="C5098" s="269" t="e">
        <f>IF('Unit Types - Emission Rates'!#REF!=0,"",'Unit Types - Emission Rates'!#REF!)</f>
        <v>#REF!</v>
      </c>
      <c r="D5098" s="269" t="e">
        <f>IF('Unit Types - Emission Rates'!#REF!=0,"",'Unit Types - Emission Rates'!#REF!)</f>
        <v>#REF!</v>
      </c>
      <c r="E5098" s="269" t="e">
        <f>IF('Unit Types - Emission Rates'!#REF!="","",'Unit Types - Emission Rates'!#REF!)</f>
        <v>#REF!</v>
      </c>
      <c r="F5098" s="269" t="e">
        <f>IF('Unit Types - Emission Rates'!#REF!="","",'Unit Types - Emission Rates'!#REF!)</f>
        <v>#REF!</v>
      </c>
      <c r="G5098" s="261"/>
      <c r="H5098" s="262"/>
      <c r="I5098" s="259"/>
    </row>
    <row r="5099" spans="1:9" x14ac:dyDescent="0.2">
      <c r="A5099" s="265" t="s">
        <v>433</v>
      </c>
      <c r="B5099" s="269" t="e">
        <f>IF('Unit Types - Emission Rates'!#REF!=0,"",'Unit Types - Emission Rates'!#REF!)</f>
        <v>#REF!</v>
      </c>
      <c r="C5099" s="269" t="e">
        <f>IF('Unit Types - Emission Rates'!#REF!=0,"",'Unit Types - Emission Rates'!#REF!)</f>
        <v>#REF!</v>
      </c>
      <c r="D5099" s="269" t="e">
        <f>IF('Unit Types - Emission Rates'!#REF!=0,"",'Unit Types - Emission Rates'!#REF!)</f>
        <v>#REF!</v>
      </c>
      <c r="E5099" s="269" t="e">
        <f>IF('Unit Types - Emission Rates'!#REF!="","",'Unit Types - Emission Rates'!#REF!)</f>
        <v>#REF!</v>
      </c>
      <c r="F5099" s="269" t="e">
        <f>IF('Unit Types - Emission Rates'!#REF!="","",'Unit Types - Emission Rates'!#REF!)</f>
        <v>#REF!</v>
      </c>
      <c r="G5099" s="261"/>
      <c r="H5099" s="262"/>
      <c r="I5099" s="259"/>
    </row>
    <row r="5100" spans="1:9" x14ac:dyDescent="0.2">
      <c r="A5100" s="265" t="s">
        <v>433</v>
      </c>
      <c r="B5100" s="269" t="e">
        <f>IF('Unit Types - Emission Rates'!#REF!=0,"",'Unit Types - Emission Rates'!#REF!)</f>
        <v>#REF!</v>
      </c>
      <c r="C5100" s="269" t="e">
        <f>IF('Unit Types - Emission Rates'!#REF!=0,"",'Unit Types - Emission Rates'!#REF!)</f>
        <v>#REF!</v>
      </c>
      <c r="D5100" s="269" t="e">
        <f>IF('Unit Types - Emission Rates'!#REF!=0,"",'Unit Types - Emission Rates'!#REF!)</f>
        <v>#REF!</v>
      </c>
      <c r="E5100" s="269" t="e">
        <f>IF('Unit Types - Emission Rates'!#REF!="","",'Unit Types - Emission Rates'!#REF!)</f>
        <v>#REF!</v>
      </c>
      <c r="F5100" s="269" t="e">
        <f>IF('Unit Types - Emission Rates'!#REF!="","",'Unit Types - Emission Rates'!#REF!)</f>
        <v>#REF!</v>
      </c>
      <c r="G5100" s="261"/>
      <c r="H5100" s="262"/>
      <c r="I5100" s="259"/>
    </row>
    <row r="5101" spans="1:9" x14ac:dyDescent="0.2">
      <c r="A5101" s="265" t="s">
        <v>433</v>
      </c>
      <c r="B5101" s="269" t="e">
        <f>IF('Unit Types - Emission Rates'!#REF!=0,"",'Unit Types - Emission Rates'!#REF!)</f>
        <v>#REF!</v>
      </c>
      <c r="C5101" s="269" t="e">
        <f>IF('Unit Types - Emission Rates'!#REF!=0,"",'Unit Types - Emission Rates'!#REF!)</f>
        <v>#REF!</v>
      </c>
      <c r="D5101" s="269" t="e">
        <f>IF('Unit Types - Emission Rates'!#REF!=0,"",'Unit Types - Emission Rates'!#REF!)</f>
        <v>#REF!</v>
      </c>
      <c r="E5101" s="269" t="e">
        <f>IF('Unit Types - Emission Rates'!#REF!="","",'Unit Types - Emission Rates'!#REF!)</f>
        <v>#REF!</v>
      </c>
      <c r="F5101" s="269" t="e">
        <f>IF('Unit Types - Emission Rates'!#REF!="","",'Unit Types - Emission Rates'!#REF!)</f>
        <v>#REF!</v>
      </c>
      <c r="G5101" s="261"/>
      <c r="H5101" s="262"/>
      <c r="I5101" s="259"/>
    </row>
    <row r="5102" spans="1:9" x14ac:dyDescent="0.2">
      <c r="A5102" s="265" t="s">
        <v>433</v>
      </c>
      <c r="B5102" s="269" t="e">
        <f>IF('Unit Types - Emission Rates'!#REF!=0,"",'Unit Types - Emission Rates'!#REF!)</f>
        <v>#REF!</v>
      </c>
      <c r="C5102" s="269" t="e">
        <f>IF('Unit Types - Emission Rates'!#REF!=0,"",'Unit Types - Emission Rates'!#REF!)</f>
        <v>#REF!</v>
      </c>
      <c r="D5102" s="269" t="e">
        <f>IF('Unit Types - Emission Rates'!#REF!=0,"",'Unit Types - Emission Rates'!#REF!)</f>
        <v>#REF!</v>
      </c>
      <c r="E5102" s="269" t="e">
        <f>IF('Unit Types - Emission Rates'!#REF!="","",'Unit Types - Emission Rates'!#REF!)</f>
        <v>#REF!</v>
      </c>
      <c r="F5102" s="269" t="e">
        <f>IF('Unit Types - Emission Rates'!#REF!="","",'Unit Types - Emission Rates'!#REF!)</f>
        <v>#REF!</v>
      </c>
      <c r="G5102" s="261"/>
      <c r="H5102" s="262"/>
      <c r="I5102" s="259"/>
    </row>
    <row r="5103" spans="1:9" x14ac:dyDescent="0.2">
      <c r="A5103" s="265" t="s">
        <v>433</v>
      </c>
      <c r="B5103" s="269" t="e">
        <f>IF('Unit Types - Emission Rates'!#REF!=0,"",'Unit Types - Emission Rates'!#REF!)</f>
        <v>#REF!</v>
      </c>
      <c r="C5103" s="269" t="e">
        <f>IF('Unit Types - Emission Rates'!#REF!=0,"",'Unit Types - Emission Rates'!#REF!)</f>
        <v>#REF!</v>
      </c>
      <c r="D5103" s="269" t="e">
        <f>IF('Unit Types - Emission Rates'!#REF!=0,"",'Unit Types - Emission Rates'!#REF!)</f>
        <v>#REF!</v>
      </c>
      <c r="E5103" s="269" t="e">
        <f>IF('Unit Types - Emission Rates'!#REF!="","",'Unit Types - Emission Rates'!#REF!)</f>
        <v>#REF!</v>
      </c>
      <c r="F5103" s="269" t="e">
        <f>IF('Unit Types - Emission Rates'!#REF!="","",'Unit Types - Emission Rates'!#REF!)</f>
        <v>#REF!</v>
      </c>
      <c r="G5103" s="261"/>
      <c r="H5103" s="262"/>
      <c r="I5103" s="259"/>
    </row>
    <row r="5104" spans="1:9" x14ac:dyDescent="0.2">
      <c r="A5104" s="265" t="s">
        <v>433</v>
      </c>
      <c r="B5104" s="269" t="e">
        <f>IF('Unit Types - Emission Rates'!#REF!=0,"",'Unit Types - Emission Rates'!#REF!)</f>
        <v>#REF!</v>
      </c>
      <c r="C5104" s="269" t="e">
        <f>IF('Unit Types - Emission Rates'!#REF!=0,"",'Unit Types - Emission Rates'!#REF!)</f>
        <v>#REF!</v>
      </c>
      <c r="D5104" s="269" t="e">
        <f>IF('Unit Types - Emission Rates'!#REF!=0,"",'Unit Types - Emission Rates'!#REF!)</f>
        <v>#REF!</v>
      </c>
      <c r="E5104" s="269" t="e">
        <f>IF('Unit Types - Emission Rates'!#REF!="","",'Unit Types - Emission Rates'!#REF!)</f>
        <v>#REF!</v>
      </c>
      <c r="F5104" s="269" t="e">
        <f>IF('Unit Types - Emission Rates'!#REF!="","",'Unit Types - Emission Rates'!#REF!)</f>
        <v>#REF!</v>
      </c>
      <c r="G5104" s="261"/>
      <c r="H5104" s="262"/>
      <c r="I5104" s="259"/>
    </row>
    <row r="5105" spans="1:9" x14ac:dyDescent="0.2">
      <c r="A5105" s="265" t="s">
        <v>433</v>
      </c>
      <c r="B5105" s="269" t="e">
        <f>IF('Unit Types - Emission Rates'!#REF!=0,"",'Unit Types - Emission Rates'!#REF!)</f>
        <v>#REF!</v>
      </c>
      <c r="C5105" s="269" t="e">
        <f>IF('Unit Types - Emission Rates'!#REF!=0,"",'Unit Types - Emission Rates'!#REF!)</f>
        <v>#REF!</v>
      </c>
      <c r="D5105" s="269" t="e">
        <f>IF('Unit Types - Emission Rates'!#REF!=0,"",'Unit Types - Emission Rates'!#REF!)</f>
        <v>#REF!</v>
      </c>
      <c r="E5105" s="269" t="e">
        <f>IF('Unit Types - Emission Rates'!#REF!="","",'Unit Types - Emission Rates'!#REF!)</f>
        <v>#REF!</v>
      </c>
      <c r="F5105" s="269" t="e">
        <f>IF('Unit Types - Emission Rates'!#REF!="","",'Unit Types - Emission Rates'!#REF!)</f>
        <v>#REF!</v>
      </c>
      <c r="G5105" s="261"/>
      <c r="H5105" s="262"/>
      <c r="I5105" s="259"/>
    </row>
    <row r="5106" spans="1:9" x14ac:dyDescent="0.2">
      <c r="A5106" s="265" t="s">
        <v>433</v>
      </c>
      <c r="B5106" s="269" t="e">
        <f>IF('Unit Types - Emission Rates'!#REF!=0,"",'Unit Types - Emission Rates'!#REF!)</f>
        <v>#REF!</v>
      </c>
      <c r="C5106" s="269" t="e">
        <f>IF('Unit Types - Emission Rates'!#REF!=0,"",'Unit Types - Emission Rates'!#REF!)</f>
        <v>#REF!</v>
      </c>
      <c r="D5106" s="269" t="e">
        <f>IF('Unit Types - Emission Rates'!#REF!=0,"",'Unit Types - Emission Rates'!#REF!)</f>
        <v>#REF!</v>
      </c>
      <c r="E5106" s="269" t="e">
        <f>IF('Unit Types - Emission Rates'!#REF!="","",'Unit Types - Emission Rates'!#REF!)</f>
        <v>#REF!</v>
      </c>
      <c r="F5106" s="269" t="e">
        <f>IF('Unit Types - Emission Rates'!#REF!="","",'Unit Types - Emission Rates'!#REF!)</f>
        <v>#REF!</v>
      </c>
      <c r="G5106" s="261"/>
      <c r="H5106" s="262"/>
      <c r="I5106" s="259"/>
    </row>
    <row r="5107" spans="1:9" x14ac:dyDescent="0.2">
      <c r="A5107" s="265" t="s">
        <v>433</v>
      </c>
      <c r="B5107" s="269" t="e">
        <f>IF('Unit Types - Emission Rates'!#REF!=0,"",'Unit Types - Emission Rates'!#REF!)</f>
        <v>#REF!</v>
      </c>
      <c r="C5107" s="269" t="e">
        <f>IF('Unit Types - Emission Rates'!#REF!=0,"",'Unit Types - Emission Rates'!#REF!)</f>
        <v>#REF!</v>
      </c>
      <c r="D5107" s="269" t="e">
        <f>IF('Unit Types - Emission Rates'!#REF!=0,"",'Unit Types - Emission Rates'!#REF!)</f>
        <v>#REF!</v>
      </c>
      <c r="E5107" s="269" t="e">
        <f>IF('Unit Types - Emission Rates'!#REF!="","",'Unit Types - Emission Rates'!#REF!)</f>
        <v>#REF!</v>
      </c>
      <c r="F5107" s="269" t="e">
        <f>IF('Unit Types - Emission Rates'!#REF!="","",'Unit Types - Emission Rates'!#REF!)</f>
        <v>#REF!</v>
      </c>
      <c r="G5107" s="261"/>
      <c r="H5107" s="262"/>
      <c r="I5107" s="259"/>
    </row>
    <row r="5108" spans="1:9" x14ac:dyDescent="0.2">
      <c r="A5108" s="265" t="s">
        <v>433</v>
      </c>
      <c r="B5108" s="269" t="e">
        <f>IF('Unit Types - Emission Rates'!#REF!=0,"",'Unit Types - Emission Rates'!#REF!)</f>
        <v>#REF!</v>
      </c>
      <c r="C5108" s="269" t="e">
        <f>IF('Unit Types - Emission Rates'!#REF!=0,"",'Unit Types - Emission Rates'!#REF!)</f>
        <v>#REF!</v>
      </c>
      <c r="D5108" s="269" t="e">
        <f>IF('Unit Types - Emission Rates'!#REF!=0,"",'Unit Types - Emission Rates'!#REF!)</f>
        <v>#REF!</v>
      </c>
      <c r="E5108" s="269" t="e">
        <f>IF('Unit Types - Emission Rates'!#REF!="","",'Unit Types - Emission Rates'!#REF!)</f>
        <v>#REF!</v>
      </c>
      <c r="F5108" s="269" t="e">
        <f>IF('Unit Types - Emission Rates'!#REF!="","",'Unit Types - Emission Rates'!#REF!)</f>
        <v>#REF!</v>
      </c>
      <c r="G5108" s="261"/>
      <c r="H5108" s="262"/>
      <c r="I5108" s="259"/>
    </row>
    <row r="5109" spans="1:9" x14ac:dyDescent="0.2">
      <c r="A5109" s="265" t="s">
        <v>433</v>
      </c>
      <c r="B5109" s="269" t="e">
        <f>IF('Unit Types - Emission Rates'!#REF!=0,"",'Unit Types - Emission Rates'!#REF!)</f>
        <v>#REF!</v>
      </c>
      <c r="C5109" s="269" t="e">
        <f>IF('Unit Types - Emission Rates'!#REF!=0,"",'Unit Types - Emission Rates'!#REF!)</f>
        <v>#REF!</v>
      </c>
      <c r="D5109" s="269" t="e">
        <f>IF('Unit Types - Emission Rates'!#REF!=0,"",'Unit Types - Emission Rates'!#REF!)</f>
        <v>#REF!</v>
      </c>
      <c r="E5109" s="269" t="e">
        <f>IF('Unit Types - Emission Rates'!#REF!="","",'Unit Types - Emission Rates'!#REF!)</f>
        <v>#REF!</v>
      </c>
      <c r="F5109" s="269" t="e">
        <f>IF('Unit Types - Emission Rates'!#REF!="","",'Unit Types - Emission Rates'!#REF!)</f>
        <v>#REF!</v>
      </c>
      <c r="G5109" s="261"/>
      <c r="H5109" s="262"/>
      <c r="I5109" s="259"/>
    </row>
    <row r="5110" spans="1:9" x14ac:dyDescent="0.2">
      <c r="A5110" s="265" t="s">
        <v>433</v>
      </c>
      <c r="B5110" s="269" t="e">
        <f>IF('Unit Types - Emission Rates'!#REF!=0,"",'Unit Types - Emission Rates'!#REF!)</f>
        <v>#REF!</v>
      </c>
      <c r="C5110" s="269" t="e">
        <f>IF('Unit Types - Emission Rates'!#REF!=0,"",'Unit Types - Emission Rates'!#REF!)</f>
        <v>#REF!</v>
      </c>
      <c r="D5110" s="269" t="e">
        <f>IF('Unit Types - Emission Rates'!#REF!=0,"",'Unit Types - Emission Rates'!#REF!)</f>
        <v>#REF!</v>
      </c>
      <c r="E5110" s="269" t="e">
        <f>IF('Unit Types - Emission Rates'!#REF!="","",'Unit Types - Emission Rates'!#REF!)</f>
        <v>#REF!</v>
      </c>
      <c r="F5110" s="269" t="e">
        <f>IF('Unit Types - Emission Rates'!#REF!="","",'Unit Types - Emission Rates'!#REF!)</f>
        <v>#REF!</v>
      </c>
      <c r="G5110" s="261"/>
      <c r="H5110" s="262"/>
      <c r="I5110" s="259"/>
    </row>
    <row r="5111" spans="1:9" x14ac:dyDescent="0.2">
      <c r="A5111" s="265" t="s">
        <v>433</v>
      </c>
      <c r="B5111" s="269" t="e">
        <f>IF('Unit Types - Emission Rates'!#REF!=0,"",'Unit Types - Emission Rates'!#REF!)</f>
        <v>#REF!</v>
      </c>
      <c r="C5111" s="269" t="e">
        <f>IF('Unit Types - Emission Rates'!#REF!=0,"",'Unit Types - Emission Rates'!#REF!)</f>
        <v>#REF!</v>
      </c>
      <c r="D5111" s="269" t="e">
        <f>IF('Unit Types - Emission Rates'!#REF!=0,"",'Unit Types - Emission Rates'!#REF!)</f>
        <v>#REF!</v>
      </c>
      <c r="E5111" s="269" t="e">
        <f>IF('Unit Types - Emission Rates'!#REF!="","",'Unit Types - Emission Rates'!#REF!)</f>
        <v>#REF!</v>
      </c>
      <c r="F5111" s="269" t="e">
        <f>IF('Unit Types - Emission Rates'!#REF!="","",'Unit Types - Emission Rates'!#REF!)</f>
        <v>#REF!</v>
      </c>
      <c r="G5111" s="261"/>
      <c r="H5111" s="262"/>
      <c r="I5111" s="259"/>
    </row>
    <row r="5112" spans="1:9" x14ac:dyDescent="0.2">
      <c r="A5112" s="265" t="s">
        <v>433</v>
      </c>
      <c r="B5112" s="269" t="e">
        <f>IF('Unit Types - Emission Rates'!#REF!=0,"",'Unit Types - Emission Rates'!#REF!)</f>
        <v>#REF!</v>
      </c>
      <c r="C5112" s="269" t="e">
        <f>IF('Unit Types - Emission Rates'!#REF!=0,"",'Unit Types - Emission Rates'!#REF!)</f>
        <v>#REF!</v>
      </c>
      <c r="D5112" s="269" t="e">
        <f>IF('Unit Types - Emission Rates'!#REF!=0,"",'Unit Types - Emission Rates'!#REF!)</f>
        <v>#REF!</v>
      </c>
      <c r="E5112" s="269" t="e">
        <f>IF('Unit Types - Emission Rates'!#REF!="","",'Unit Types - Emission Rates'!#REF!)</f>
        <v>#REF!</v>
      </c>
      <c r="F5112" s="269" t="e">
        <f>IF('Unit Types - Emission Rates'!#REF!="","",'Unit Types - Emission Rates'!#REF!)</f>
        <v>#REF!</v>
      </c>
      <c r="G5112" s="261"/>
      <c r="H5112" s="262"/>
      <c r="I5112" s="259"/>
    </row>
    <row r="5113" spans="1:9" x14ac:dyDescent="0.2">
      <c r="A5113" s="265" t="s">
        <v>433</v>
      </c>
      <c r="B5113" s="269" t="e">
        <f>IF('Unit Types - Emission Rates'!#REF!=0,"",'Unit Types - Emission Rates'!#REF!)</f>
        <v>#REF!</v>
      </c>
      <c r="C5113" s="269" t="e">
        <f>IF('Unit Types - Emission Rates'!#REF!=0,"",'Unit Types - Emission Rates'!#REF!)</f>
        <v>#REF!</v>
      </c>
      <c r="D5113" s="269" t="e">
        <f>IF('Unit Types - Emission Rates'!#REF!=0,"",'Unit Types - Emission Rates'!#REF!)</f>
        <v>#REF!</v>
      </c>
      <c r="E5113" s="269" t="e">
        <f>IF('Unit Types - Emission Rates'!#REF!="","",'Unit Types - Emission Rates'!#REF!)</f>
        <v>#REF!</v>
      </c>
      <c r="F5113" s="269" t="e">
        <f>IF('Unit Types - Emission Rates'!#REF!="","",'Unit Types - Emission Rates'!#REF!)</f>
        <v>#REF!</v>
      </c>
      <c r="G5113" s="261"/>
      <c r="H5113" s="262"/>
      <c r="I5113" s="259"/>
    </row>
    <row r="5114" spans="1:9" x14ac:dyDescent="0.2">
      <c r="A5114" s="265" t="s">
        <v>433</v>
      </c>
      <c r="B5114" s="269" t="e">
        <f>IF('Unit Types - Emission Rates'!#REF!=0,"",'Unit Types - Emission Rates'!#REF!)</f>
        <v>#REF!</v>
      </c>
      <c r="C5114" s="269" t="e">
        <f>IF('Unit Types - Emission Rates'!#REF!=0,"",'Unit Types - Emission Rates'!#REF!)</f>
        <v>#REF!</v>
      </c>
      <c r="D5114" s="269" t="e">
        <f>IF('Unit Types - Emission Rates'!#REF!=0,"",'Unit Types - Emission Rates'!#REF!)</f>
        <v>#REF!</v>
      </c>
      <c r="E5114" s="269" t="e">
        <f>IF('Unit Types - Emission Rates'!#REF!="","",'Unit Types - Emission Rates'!#REF!)</f>
        <v>#REF!</v>
      </c>
      <c r="F5114" s="269" t="e">
        <f>IF('Unit Types - Emission Rates'!#REF!="","",'Unit Types - Emission Rates'!#REF!)</f>
        <v>#REF!</v>
      </c>
      <c r="G5114" s="261"/>
      <c r="H5114" s="262"/>
      <c r="I5114" s="259"/>
    </row>
    <row r="5115" spans="1:9" x14ac:dyDescent="0.2">
      <c r="A5115" s="265" t="s">
        <v>433</v>
      </c>
      <c r="B5115" s="269" t="e">
        <f>IF('Unit Types - Emission Rates'!#REF!=0,"",'Unit Types - Emission Rates'!#REF!)</f>
        <v>#REF!</v>
      </c>
      <c r="C5115" s="269" t="e">
        <f>IF('Unit Types - Emission Rates'!#REF!=0,"",'Unit Types - Emission Rates'!#REF!)</f>
        <v>#REF!</v>
      </c>
      <c r="D5115" s="269" t="e">
        <f>IF('Unit Types - Emission Rates'!#REF!=0,"",'Unit Types - Emission Rates'!#REF!)</f>
        <v>#REF!</v>
      </c>
      <c r="E5115" s="269" t="e">
        <f>IF('Unit Types - Emission Rates'!#REF!="","",'Unit Types - Emission Rates'!#REF!)</f>
        <v>#REF!</v>
      </c>
      <c r="F5115" s="269" t="e">
        <f>IF('Unit Types - Emission Rates'!#REF!="","",'Unit Types - Emission Rates'!#REF!)</f>
        <v>#REF!</v>
      </c>
      <c r="G5115" s="261"/>
      <c r="H5115" s="262"/>
      <c r="I5115" s="259"/>
    </row>
    <row r="5116" spans="1:9" x14ac:dyDescent="0.2">
      <c r="A5116" s="265" t="s">
        <v>433</v>
      </c>
      <c r="B5116" s="269" t="e">
        <f>IF('Unit Types - Emission Rates'!#REF!=0,"",'Unit Types - Emission Rates'!#REF!)</f>
        <v>#REF!</v>
      </c>
      <c r="C5116" s="269" t="e">
        <f>IF('Unit Types - Emission Rates'!#REF!=0,"",'Unit Types - Emission Rates'!#REF!)</f>
        <v>#REF!</v>
      </c>
      <c r="D5116" s="269" t="e">
        <f>IF('Unit Types - Emission Rates'!#REF!=0,"",'Unit Types - Emission Rates'!#REF!)</f>
        <v>#REF!</v>
      </c>
      <c r="E5116" s="269" t="e">
        <f>IF('Unit Types - Emission Rates'!#REF!="","",'Unit Types - Emission Rates'!#REF!)</f>
        <v>#REF!</v>
      </c>
      <c r="F5116" s="269" t="e">
        <f>IF('Unit Types - Emission Rates'!#REF!="","",'Unit Types - Emission Rates'!#REF!)</f>
        <v>#REF!</v>
      </c>
      <c r="G5116" s="261"/>
      <c r="H5116" s="262"/>
      <c r="I5116" s="259"/>
    </row>
    <row r="5117" spans="1:9" x14ac:dyDescent="0.2">
      <c r="A5117" s="265" t="s">
        <v>433</v>
      </c>
      <c r="B5117" s="269" t="e">
        <f>IF('Unit Types - Emission Rates'!#REF!=0,"",'Unit Types - Emission Rates'!#REF!)</f>
        <v>#REF!</v>
      </c>
      <c r="C5117" s="269" t="e">
        <f>IF('Unit Types - Emission Rates'!#REF!=0,"",'Unit Types - Emission Rates'!#REF!)</f>
        <v>#REF!</v>
      </c>
      <c r="D5117" s="269" t="e">
        <f>IF('Unit Types - Emission Rates'!#REF!=0,"",'Unit Types - Emission Rates'!#REF!)</f>
        <v>#REF!</v>
      </c>
      <c r="E5117" s="269" t="e">
        <f>IF('Unit Types - Emission Rates'!#REF!="","",'Unit Types - Emission Rates'!#REF!)</f>
        <v>#REF!</v>
      </c>
      <c r="F5117" s="269" t="e">
        <f>IF('Unit Types - Emission Rates'!#REF!="","",'Unit Types - Emission Rates'!#REF!)</f>
        <v>#REF!</v>
      </c>
      <c r="G5117" s="261"/>
      <c r="H5117" s="262"/>
      <c r="I5117" s="259"/>
    </row>
    <row r="5118" spans="1:9" x14ac:dyDescent="0.2">
      <c r="A5118" s="265" t="s">
        <v>433</v>
      </c>
      <c r="B5118" s="269" t="e">
        <f>IF('Unit Types - Emission Rates'!#REF!=0,"",'Unit Types - Emission Rates'!#REF!)</f>
        <v>#REF!</v>
      </c>
      <c r="C5118" s="269" t="e">
        <f>IF('Unit Types - Emission Rates'!#REF!=0,"",'Unit Types - Emission Rates'!#REF!)</f>
        <v>#REF!</v>
      </c>
      <c r="D5118" s="269" t="e">
        <f>IF('Unit Types - Emission Rates'!#REF!=0,"",'Unit Types - Emission Rates'!#REF!)</f>
        <v>#REF!</v>
      </c>
      <c r="E5118" s="269" t="e">
        <f>IF('Unit Types - Emission Rates'!#REF!="","",'Unit Types - Emission Rates'!#REF!)</f>
        <v>#REF!</v>
      </c>
      <c r="F5118" s="269" t="e">
        <f>IF('Unit Types - Emission Rates'!#REF!="","",'Unit Types - Emission Rates'!#REF!)</f>
        <v>#REF!</v>
      </c>
      <c r="G5118" s="261"/>
      <c r="H5118" s="262"/>
      <c r="I5118" s="259"/>
    </row>
    <row r="5119" spans="1:9" x14ac:dyDescent="0.2">
      <c r="A5119" s="265" t="s">
        <v>433</v>
      </c>
      <c r="B5119" s="269" t="e">
        <f>IF('Unit Types - Emission Rates'!#REF!=0,"",'Unit Types - Emission Rates'!#REF!)</f>
        <v>#REF!</v>
      </c>
      <c r="C5119" s="269" t="e">
        <f>IF('Unit Types - Emission Rates'!#REF!=0,"",'Unit Types - Emission Rates'!#REF!)</f>
        <v>#REF!</v>
      </c>
      <c r="D5119" s="269" t="e">
        <f>IF('Unit Types - Emission Rates'!#REF!=0,"",'Unit Types - Emission Rates'!#REF!)</f>
        <v>#REF!</v>
      </c>
      <c r="E5119" s="269" t="e">
        <f>IF('Unit Types - Emission Rates'!#REF!="","",'Unit Types - Emission Rates'!#REF!)</f>
        <v>#REF!</v>
      </c>
      <c r="F5119" s="269" t="e">
        <f>IF('Unit Types - Emission Rates'!#REF!="","",'Unit Types - Emission Rates'!#REF!)</f>
        <v>#REF!</v>
      </c>
      <c r="G5119" s="261"/>
      <c r="H5119" s="262"/>
      <c r="I5119" s="259"/>
    </row>
    <row r="5120" spans="1:9" x14ac:dyDescent="0.2">
      <c r="A5120" s="265" t="s">
        <v>433</v>
      </c>
      <c r="B5120" s="269" t="e">
        <f>IF('Unit Types - Emission Rates'!#REF!=0,"",'Unit Types - Emission Rates'!#REF!)</f>
        <v>#REF!</v>
      </c>
      <c r="C5120" s="269" t="e">
        <f>IF('Unit Types - Emission Rates'!#REF!=0,"",'Unit Types - Emission Rates'!#REF!)</f>
        <v>#REF!</v>
      </c>
      <c r="D5120" s="269" t="e">
        <f>IF('Unit Types - Emission Rates'!#REF!=0,"",'Unit Types - Emission Rates'!#REF!)</f>
        <v>#REF!</v>
      </c>
      <c r="E5120" s="269" t="e">
        <f>IF('Unit Types - Emission Rates'!#REF!="","",'Unit Types - Emission Rates'!#REF!)</f>
        <v>#REF!</v>
      </c>
      <c r="F5120" s="269" t="e">
        <f>IF('Unit Types - Emission Rates'!#REF!="","",'Unit Types - Emission Rates'!#REF!)</f>
        <v>#REF!</v>
      </c>
      <c r="G5120" s="261"/>
      <c r="H5120" s="262"/>
      <c r="I5120" s="259"/>
    </row>
    <row r="5121" spans="1:9" x14ac:dyDescent="0.2">
      <c r="A5121" s="265" t="s">
        <v>433</v>
      </c>
      <c r="B5121" s="269" t="e">
        <f>IF('Unit Types - Emission Rates'!#REF!=0,"",'Unit Types - Emission Rates'!#REF!)</f>
        <v>#REF!</v>
      </c>
      <c r="C5121" s="269" t="e">
        <f>IF('Unit Types - Emission Rates'!#REF!=0,"",'Unit Types - Emission Rates'!#REF!)</f>
        <v>#REF!</v>
      </c>
      <c r="D5121" s="269" t="e">
        <f>IF('Unit Types - Emission Rates'!#REF!=0,"",'Unit Types - Emission Rates'!#REF!)</f>
        <v>#REF!</v>
      </c>
      <c r="E5121" s="269" t="e">
        <f>IF('Unit Types - Emission Rates'!#REF!="","",'Unit Types - Emission Rates'!#REF!)</f>
        <v>#REF!</v>
      </c>
      <c r="F5121" s="269" t="e">
        <f>IF('Unit Types - Emission Rates'!#REF!="","",'Unit Types - Emission Rates'!#REF!)</f>
        <v>#REF!</v>
      </c>
      <c r="G5121" s="261"/>
      <c r="H5121" s="262"/>
      <c r="I5121" s="259"/>
    </row>
    <row r="5122" spans="1:9" x14ac:dyDescent="0.2">
      <c r="A5122" s="265" t="s">
        <v>433</v>
      </c>
      <c r="B5122" s="269" t="e">
        <f>IF('Unit Types - Emission Rates'!#REF!=0,"",'Unit Types - Emission Rates'!#REF!)</f>
        <v>#REF!</v>
      </c>
      <c r="C5122" s="269" t="e">
        <f>IF('Unit Types - Emission Rates'!#REF!=0,"",'Unit Types - Emission Rates'!#REF!)</f>
        <v>#REF!</v>
      </c>
      <c r="D5122" s="269" t="e">
        <f>IF('Unit Types - Emission Rates'!#REF!=0,"",'Unit Types - Emission Rates'!#REF!)</f>
        <v>#REF!</v>
      </c>
      <c r="E5122" s="269" t="e">
        <f>IF('Unit Types - Emission Rates'!#REF!="","",'Unit Types - Emission Rates'!#REF!)</f>
        <v>#REF!</v>
      </c>
      <c r="F5122" s="269" t="e">
        <f>IF('Unit Types - Emission Rates'!#REF!="","",'Unit Types - Emission Rates'!#REF!)</f>
        <v>#REF!</v>
      </c>
      <c r="G5122" s="261"/>
      <c r="H5122" s="262"/>
      <c r="I5122" s="259"/>
    </row>
    <row r="5123" spans="1:9" x14ac:dyDescent="0.2">
      <c r="A5123" s="265" t="s">
        <v>433</v>
      </c>
      <c r="B5123" s="269" t="e">
        <f>IF('Unit Types - Emission Rates'!#REF!=0,"",'Unit Types - Emission Rates'!#REF!)</f>
        <v>#REF!</v>
      </c>
      <c r="C5123" s="269" t="e">
        <f>IF('Unit Types - Emission Rates'!#REF!=0,"",'Unit Types - Emission Rates'!#REF!)</f>
        <v>#REF!</v>
      </c>
      <c r="D5123" s="269" t="e">
        <f>IF('Unit Types - Emission Rates'!#REF!=0,"",'Unit Types - Emission Rates'!#REF!)</f>
        <v>#REF!</v>
      </c>
      <c r="E5123" s="269" t="e">
        <f>IF('Unit Types - Emission Rates'!#REF!="","",'Unit Types - Emission Rates'!#REF!)</f>
        <v>#REF!</v>
      </c>
      <c r="F5123" s="269" t="e">
        <f>IF('Unit Types - Emission Rates'!#REF!="","",'Unit Types - Emission Rates'!#REF!)</f>
        <v>#REF!</v>
      </c>
      <c r="G5123" s="261"/>
      <c r="H5123" s="262"/>
      <c r="I5123" s="259"/>
    </row>
    <row r="5124" spans="1:9" x14ac:dyDescent="0.2">
      <c r="A5124" s="265" t="s">
        <v>433</v>
      </c>
      <c r="B5124" s="269" t="e">
        <f>IF('Unit Types - Emission Rates'!#REF!=0,"",'Unit Types - Emission Rates'!#REF!)</f>
        <v>#REF!</v>
      </c>
      <c r="C5124" s="269" t="e">
        <f>IF('Unit Types - Emission Rates'!#REF!=0,"",'Unit Types - Emission Rates'!#REF!)</f>
        <v>#REF!</v>
      </c>
      <c r="D5124" s="269" t="e">
        <f>IF('Unit Types - Emission Rates'!#REF!=0,"",'Unit Types - Emission Rates'!#REF!)</f>
        <v>#REF!</v>
      </c>
      <c r="E5124" s="269" t="e">
        <f>IF('Unit Types - Emission Rates'!#REF!="","",'Unit Types - Emission Rates'!#REF!)</f>
        <v>#REF!</v>
      </c>
      <c r="F5124" s="269" t="e">
        <f>IF('Unit Types - Emission Rates'!#REF!="","",'Unit Types - Emission Rates'!#REF!)</f>
        <v>#REF!</v>
      </c>
      <c r="G5124" s="261"/>
      <c r="H5124" s="262"/>
      <c r="I5124" s="259"/>
    </row>
    <row r="5125" spans="1:9" x14ac:dyDescent="0.2">
      <c r="A5125" s="265" t="s">
        <v>433</v>
      </c>
      <c r="B5125" s="269" t="e">
        <f>IF('Unit Types - Emission Rates'!#REF!=0,"",'Unit Types - Emission Rates'!#REF!)</f>
        <v>#REF!</v>
      </c>
      <c r="C5125" s="269" t="e">
        <f>IF('Unit Types - Emission Rates'!#REF!=0,"",'Unit Types - Emission Rates'!#REF!)</f>
        <v>#REF!</v>
      </c>
      <c r="D5125" s="269" t="e">
        <f>IF('Unit Types - Emission Rates'!#REF!=0,"",'Unit Types - Emission Rates'!#REF!)</f>
        <v>#REF!</v>
      </c>
      <c r="E5125" s="269" t="e">
        <f>IF('Unit Types - Emission Rates'!#REF!="","",'Unit Types - Emission Rates'!#REF!)</f>
        <v>#REF!</v>
      </c>
      <c r="F5125" s="269" t="e">
        <f>IF('Unit Types - Emission Rates'!#REF!="","",'Unit Types - Emission Rates'!#REF!)</f>
        <v>#REF!</v>
      </c>
      <c r="G5125" s="261"/>
      <c r="H5125" s="262"/>
      <c r="I5125" s="259"/>
    </row>
    <row r="5126" spans="1:9" x14ac:dyDescent="0.2">
      <c r="A5126" s="265" t="s">
        <v>433</v>
      </c>
      <c r="B5126" s="269" t="e">
        <f>IF('Unit Types - Emission Rates'!#REF!=0,"",'Unit Types - Emission Rates'!#REF!)</f>
        <v>#REF!</v>
      </c>
      <c r="C5126" s="269" t="e">
        <f>IF('Unit Types - Emission Rates'!#REF!=0,"",'Unit Types - Emission Rates'!#REF!)</f>
        <v>#REF!</v>
      </c>
      <c r="D5126" s="269" t="e">
        <f>IF('Unit Types - Emission Rates'!#REF!=0,"",'Unit Types - Emission Rates'!#REF!)</f>
        <v>#REF!</v>
      </c>
      <c r="E5126" s="269" t="e">
        <f>IF('Unit Types - Emission Rates'!#REF!="","",'Unit Types - Emission Rates'!#REF!)</f>
        <v>#REF!</v>
      </c>
      <c r="F5126" s="269" t="e">
        <f>IF('Unit Types - Emission Rates'!#REF!="","",'Unit Types - Emission Rates'!#REF!)</f>
        <v>#REF!</v>
      </c>
      <c r="G5126" s="261"/>
      <c r="H5126" s="262"/>
      <c r="I5126" s="259"/>
    </row>
    <row r="5127" spans="1:9" x14ac:dyDescent="0.2">
      <c r="A5127" s="265" t="s">
        <v>433</v>
      </c>
      <c r="B5127" s="269" t="e">
        <f>IF('Unit Types - Emission Rates'!#REF!=0,"",'Unit Types - Emission Rates'!#REF!)</f>
        <v>#REF!</v>
      </c>
      <c r="C5127" s="269" t="e">
        <f>IF('Unit Types - Emission Rates'!#REF!=0,"",'Unit Types - Emission Rates'!#REF!)</f>
        <v>#REF!</v>
      </c>
      <c r="D5127" s="269" t="e">
        <f>IF('Unit Types - Emission Rates'!#REF!=0,"",'Unit Types - Emission Rates'!#REF!)</f>
        <v>#REF!</v>
      </c>
      <c r="E5127" s="269" t="e">
        <f>IF('Unit Types - Emission Rates'!#REF!="","",'Unit Types - Emission Rates'!#REF!)</f>
        <v>#REF!</v>
      </c>
      <c r="F5127" s="269" t="e">
        <f>IF('Unit Types - Emission Rates'!#REF!="","",'Unit Types - Emission Rates'!#REF!)</f>
        <v>#REF!</v>
      </c>
      <c r="G5127" s="261"/>
      <c r="H5127" s="262"/>
      <c r="I5127" s="259"/>
    </row>
    <row r="5128" spans="1:9" x14ac:dyDescent="0.2">
      <c r="A5128" s="265" t="s">
        <v>433</v>
      </c>
      <c r="B5128" s="269" t="e">
        <f>IF('Unit Types - Emission Rates'!#REF!=0,"",'Unit Types - Emission Rates'!#REF!)</f>
        <v>#REF!</v>
      </c>
      <c r="C5128" s="269" t="e">
        <f>IF('Unit Types - Emission Rates'!#REF!=0,"",'Unit Types - Emission Rates'!#REF!)</f>
        <v>#REF!</v>
      </c>
      <c r="D5128" s="269" t="e">
        <f>IF('Unit Types - Emission Rates'!#REF!=0,"",'Unit Types - Emission Rates'!#REF!)</f>
        <v>#REF!</v>
      </c>
      <c r="E5128" s="269" t="e">
        <f>IF('Unit Types - Emission Rates'!#REF!="","",'Unit Types - Emission Rates'!#REF!)</f>
        <v>#REF!</v>
      </c>
      <c r="F5128" s="269" t="e">
        <f>IF('Unit Types - Emission Rates'!#REF!="","",'Unit Types - Emission Rates'!#REF!)</f>
        <v>#REF!</v>
      </c>
      <c r="G5128" s="261"/>
      <c r="H5128" s="262"/>
      <c r="I5128" s="259"/>
    </row>
    <row r="5129" spans="1:9" x14ac:dyDescent="0.2">
      <c r="A5129" s="265" t="s">
        <v>433</v>
      </c>
      <c r="B5129" s="269" t="e">
        <f>IF('Unit Types - Emission Rates'!#REF!=0,"",'Unit Types - Emission Rates'!#REF!)</f>
        <v>#REF!</v>
      </c>
      <c r="C5129" s="269" t="e">
        <f>IF('Unit Types - Emission Rates'!#REF!=0,"",'Unit Types - Emission Rates'!#REF!)</f>
        <v>#REF!</v>
      </c>
      <c r="D5129" s="269" t="e">
        <f>IF('Unit Types - Emission Rates'!#REF!=0,"",'Unit Types - Emission Rates'!#REF!)</f>
        <v>#REF!</v>
      </c>
      <c r="E5129" s="269" t="e">
        <f>IF('Unit Types - Emission Rates'!#REF!="","",'Unit Types - Emission Rates'!#REF!)</f>
        <v>#REF!</v>
      </c>
      <c r="F5129" s="269" t="e">
        <f>IF('Unit Types - Emission Rates'!#REF!="","",'Unit Types - Emission Rates'!#REF!)</f>
        <v>#REF!</v>
      </c>
      <c r="G5129" s="261"/>
      <c r="H5129" s="262"/>
      <c r="I5129" s="259"/>
    </row>
    <row r="5130" spans="1:9" x14ac:dyDescent="0.2">
      <c r="A5130" s="265" t="s">
        <v>433</v>
      </c>
      <c r="B5130" s="269" t="e">
        <f>IF('Unit Types - Emission Rates'!#REF!=0,"",'Unit Types - Emission Rates'!#REF!)</f>
        <v>#REF!</v>
      </c>
      <c r="C5130" s="269" t="e">
        <f>IF('Unit Types - Emission Rates'!#REF!=0,"",'Unit Types - Emission Rates'!#REF!)</f>
        <v>#REF!</v>
      </c>
      <c r="D5130" s="269" t="e">
        <f>IF('Unit Types - Emission Rates'!#REF!=0,"",'Unit Types - Emission Rates'!#REF!)</f>
        <v>#REF!</v>
      </c>
      <c r="E5130" s="269" t="e">
        <f>IF('Unit Types - Emission Rates'!#REF!="","",'Unit Types - Emission Rates'!#REF!)</f>
        <v>#REF!</v>
      </c>
      <c r="F5130" s="269" t="e">
        <f>IF('Unit Types - Emission Rates'!#REF!="","",'Unit Types - Emission Rates'!#REF!)</f>
        <v>#REF!</v>
      </c>
      <c r="G5130" s="261"/>
      <c r="H5130" s="262"/>
      <c r="I5130" s="259"/>
    </row>
    <row r="5131" spans="1:9" x14ac:dyDescent="0.2">
      <c r="A5131" s="265" t="s">
        <v>433</v>
      </c>
      <c r="B5131" s="269" t="e">
        <f>IF('Unit Types - Emission Rates'!#REF!=0,"",'Unit Types - Emission Rates'!#REF!)</f>
        <v>#REF!</v>
      </c>
      <c r="C5131" s="269" t="e">
        <f>IF('Unit Types - Emission Rates'!#REF!=0,"",'Unit Types - Emission Rates'!#REF!)</f>
        <v>#REF!</v>
      </c>
      <c r="D5131" s="269" t="e">
        <f>IF('Unit Types - Emission Rates'!#REF!=0,"",'Unit Types - Emission Rates'!#REF!)</f>
        <v>#REF!</v>
      </c>
      <c r="E5131" s="269" t="e">
        <f>IF('Unit Types - Emission Rates'!#REF!="","",'Unit Types - Emission Rates'!#REF!)</f>
        <v>#REF!</v>
      </c>
      <c r="F5131" s="269" t="e">
        <f>IF('Unit Types - Emission Rates'!#REF!="","",'Unit Types - Emission Rates'!#REF!)</f>
        <v>#REF!</v>
      </c>
      <c r="G5131" s="261"/>
      <c r="H5131" s="262"/>
      <c r="I5131" s="259"/>
    </row>
    <row r="5132" spans="1:9" x14ac:dyDescent="0.2">
      <c r="A5132" s="265" t="s">
        <v>433</v>
      </c>
      <c r="B5132" s="269" t="e">
        <f>IF('Unit Types - Emission Rates'!#REF!=0,"",'Unit Types - Emission Rates'!#REF!)</f>
        <v>#REF!</v>
      </c>
      <c r="C5132" s="269" t="e">
        <f>IF('Unit Types - Emission Rates'!#REF!=0,"",'Unit Types - Emission Rates'!#REF!)</f>
        <v>#REF!</v>
      </c>
      <c r="D5132" s="269" t="e">
        <f>IF('Unit Types - Emission Rates'!#REF!=0,"",'Unit Types - Emission Rates'!#REF!)</f>
        <v>#REF!</v>
      </c>
      <c r="E5132" s="269" t="e">
        <f>IF('Unit Types - Emission Rates'!#REF!="","",'Unit Types - Emission Rates'!#REF!)</f>
        <v>#REF!</v>
      </c>
      <c r="F5132" s="269" t="e">
        <f>IF('Unit Types - Emission Rates'!#REF!="","",'Unit Types - Emission Rates'!#REF!)</f>
        <v>#REF!</v>
      </c>
      <c r="G5132" s="261"/>
      <c r="H5132" s="262"/>
      <c r="I5132" s="259"/>
    </row>
    <row r="5133" spans="1:9" x14ac:dyDescent="0.2">
      <c r="A5133" s="265" t="s">
        <v>433</v>
      </c>
      <c r="B5133" s="269" t="e">
        <f>IF('Unit Types - Emission Rates'!#REF!=0,"",'Unit Types - Emission Rates'!#REF!)</f>
        <v>#REF!</v>
      </c>
      <c r="C5133" s="269" t="e">
        <f>IF('Unit Types - Emission Rates'!#REF!=0,"",'Unit Types - Emission Rates'!#REF!)</f>
        <v>#REF!</v>
      </c>
      <c r="D5133" s="269" t="e">
        <f>IF('Unit Types - Emission Rates'!#REF!=0,"",'Unit Types - Emission Rates'!#REF!)</f>
        <v>#REF!</v>
      </c>
      <c r="E5133" s="269" t="e">
        <f>IF('Unit Types - Emission Rates'!#REF!="","",'Unit Types - Emission Rates'!#REF!)</f>
        <v>#REF!</v>
      </c>
      <c r="F5133" s="269" t="e">
        <f>IF('Unit Types - Emission Rates'!#REF!="","",'Unit Types - Emission Rates'!#REF!)</f>
        <v>#REF!</v>
      </c>
      <c r="G5133" s="261"/>
      <c r="H5133" s="262"/>
      <c r="I5133" s="259"/>
    </row>
    <row r="5134" spans="1:9" x14ac:dyDescent="0.2">
      <c r="A5134" s="265" t="s">
        <v>433</v>
      </c>
      <c r="B5134" s="269" t="e">
        <f>IF('Unit Types - Emission Rates'!#REF!=0,"",'Unit Types - Emission Rates'!#REF!)</f>
        <v>#REF!</v>
      </c>
      <c r="C5134" s="269" t="e">
        <f>IF('Unit Types - Emission Rates'!#REF!=0,"",'Unit Types - Emission Rates'!#REF!)</f>
        <v>#REF!</v>
      </c>
      <c r="D5134" s="269" t="e">
        <f>IF('Unit Types - Emission Rates'!#REF!=0,"",'Unit Types - Emission Rates'!#REF!)</f>
        <v>#REF!</v>
      </c>
      <c r="E5134" s="269" t="e">
        <f>IF('Unit Types - Emission Rates'!#REF!="","",'Unit Types - Emission Rates'!#REF!)</f>
        <v>#REF!</v>
      </c>
      <c r="F5134" s="269" t="e">
        <f>IF('Unit Types - Emission Rates'!#REF!="","",'Unit Types - Emission Rates'!#REF!)</f>
        <v>#REF!</v>
      </c>
      <c r="G5134" s="261"/>
      <c r="H5134" s="262"/>
      <c r="I5134" s="259"/>
    </row>
    <row r="5135" spans="1:9" x14ac:dyDescent="0.2">
      <c r="A5135" s="265" t="s">
        <v>433</v>
      </c>
      <c r="B5135" s="269" t="e">
        <f>IF('Unit Types - Emission Rates'!#REF!=0,"",'Unit Types - Emission Rates'!#REF!)</f>
        <v>#REF!</v>
      </c>
      <c r="C5135" s="269" t="e">
        <f>IF('Unit Types - Emission Rates'!#REF!=0,"",'Unit Types - Emission Rates'!#REF!)</f>
        <v>#REF!</v>
      </c>
      <c r="D5135" s="269" t="e">
        <f>IF('Unit Types - Emission Rates'!#REF!=0,"",'Unit Types - Emission Rates'!#REF!)</f>
        <v>#REF!</v>
      </c>
      <c r="E5135" s="269" t="e">
        <f>IF('Unit Types - Emission Rates'!#REF!="","",'Unit Types - Emission Rates'!#REF!)</f>
        <v>#REF!</v>
      </c>
      <c r="F5135" s="269" t="e">
        <f>IF('Unit Types - Emission Rates'!#REF!="","",'Unit Types - Emission Rates'!#REF!)</f>
        <v>#REF!</v>
      </c>
      <c r="G5135" s="261"/>
      <c r="H5135" s="262"/>
      <c r="I5135" s="259"/>
    </row>
    <row r="5136" spans="1:9" x14ac:dyDescent="0.2">
      <c r="A5136" s="265" t="s">
        <v>433</v>
      </c>
      <c r="B5136" s="269" t="e">
        <f>IF('Unit Types - Emission Rates'!#REF!=0,"",'Unit Types - Emission Rates'!#REF!)</f>
        <v>#REF!</v>
      </c>
      <c r="C5136" s="269" t="e">
        <f>IF('Unit Types - Emission Rates'!#REF!=0,"",'Unit Types - Emission Rates'!#REF!)</f>
        <v>#REF!</v>
      </c>
      <c r="D5136" s="269" t="e">
        <f>IF('Unit Types - Emission Rates'!#REF!=0,"",'Unit Types - Emission Rates'!#REF!)</f>
        <v>#REF!</v>
      </c>
      <c r="E5136" s="269" t="e">
        <f>IF('Unit Types - Emission Rates'!#REF!="","",'Unit Types - Emission Rates'!#REF!)</f>
        <v>#REF!</v>
      </c>
      <c r="F5136" s="269" t="e">
        <f>IF('Unit Types - Emission Rates'!#REF!="","",'Unit Types - Emission Rates'!#REF!)</f>
        <v>#REF!</v>
      </c>
      <c r="G5136" s="261"/>
      <c r="H5136" s="262"/>
      <c r="I5136" s="259"/>
    </row>
    <row r="5137" spans="1:9" x14ac:dyDescent="0.2">
      <c r="A5137" s="265" t="s">
        <v>433</v>
      </c>
      <c r="B5137" s="269" t="e">
        <f>IF('Unit Types - Emission Rates'!#REF!=0,"",'Unit Types - Emission Rates'!#REF!)</f>
        <v>#REF!</v>
      </c>
      <c r="C5137" s="269" t="e">
        <f>IF('Unit Types - Emission Rates'!#REF!=0,"",'Unit Types - Emission Rates'!#REF!)</f>
        <v>#REF!</v>
      </c>
      <c r="D5137" s="269" t="e">
        <f>IF('Unit Types - Emission Rates'!#REF!=0,"",'Unit Types - Emission Rates'!#REF!)</f>
        <v>#REF!</v>
      </c>
      <c r="E5137" s="269" t="e">
        <f>IF('Unit Types - Emission Rates'!#REF!="","",'Unit Types - Emission Rates'!#REF!)</f>
        <v>#REF!</v>
      </c>
      <c r="F5137" s="269" t="e">
        <f>IF('Unit Types - Emission Rates'!#REF!="","",'Unit Types - Emission Rates'!#REF!)</f>
        <v>#REF!</v>
      </c>
      <c r="G5137" s="261"/>
      <c r="H5137" s="262"/>
      <c r="I5137" s="259"/>
    </row>
    <row r="5138" spans="1:9" x14ac:dyDescent="0.2">
      <c r="A5138" s="265" t="s">
        <v>433</v>
      </c>
      <c r="B5138" s="269" t="e">
        <f>IF('Unit Types - Emission Rates'!#REF!=0,"",'Unit Types - Emission Rates'!#REF!)</f>
        <v>#REF!</v>
      </c>
      <c r="C5138" s="269" t="e">
        <f>IF('Unit Types - Emission Rates'!#REF!=0,"",'Unit Types - Emission Rates'!#REF!)</f>
        <v>#REF!</v>
      </c>
      <c r="D5138" s="269" t="e">
        <f>IF('Unit Types - Emission Rates'!#REF!=0,"",'Unit Types - Emission Rates'!#REF!)</f>
        <v>#REF!</v>
      </c>
      <c r="E5138" s="269" t="e">
        <f>IF('Unit Types - Emission Rates'!#REF!="","",'Unit Types - Emission Rates'!#REF!)</f>
        <v>#REF!</v>
      </c>
      <c r="F5138" s="269" t="e">
        <f>IF('Unit Types - Emission Rates'!#REF!="","",'Unit Types - Emission Rates'!#REF!)</f>
        <v>#REF!</v>
      </c>
      <c r="G5138" s="261"/>
      <c r="H5138" s="262"/>
      <c r="I5138" s="259"/>
    </row>
    <row r="5139" spans="1:9" x14ac:dyDescent="0.2">
      <c r="A5139" s="265" t="s">
        <v>433</v>
      </c>
      <c r="B5139" s="269" t="e">
        <f>IF('Unit Types - Emission Rates'!#REF!=0,"",'Unit Types - Emission Rates'!#REF!)</f>
        <v>#REF!</v>
      </c>
      <c r="C5139" s="269" t="e">
        <f>IF('Unit Types - Emission Rates'!#REF!=0,"",'Unit Types - Emission Rates'!#REF!)</f>
        <v>#REF!</v>
      </c>
      <c r="D5139" s="269" t="e">
        <f>IF('Unit Types - Emission Rates'!#REF!=0,"",'Unit Types - Emission Rates'!#REF!)</f>
        <v>#REF!</v>
      </c>
      <c r="E5139" s="269" t="e">
        <f>IF('Unit Types - Emission Rates'!#REF!="","",'Unit Types - Emission Rates'!#REF!)</f>
        <v>#REF!</v>
      </c>
      <c r="F5139" s="269" t="e">
        <f>IF('Unit Types - Emission Rates'!#REF!="","",'Unit Types - Emission Rates'!#REF!)</f>
        <v>#REF!</v>
      </c>
      <c r="G5139" s="261"/>
      <c r="H5139" s="262"/>
      <c r="I5139" s="259"/>
    </row>
    <row r="5140" spans="1:9" x14ac:dyDescent="0.2">
      <c r="A5140" s="265" t="s">
        <v>433</v>
      </c>
      <c r="B5140" s="269" t="e">
        <f>IF('Unit Types - Emission Rates'!#REF!=0,"",'Unit Types - Emission Rates'!#REF!)</f>
        <v>#REF!</v>
      </c>
      <c r="C5140" s="269" t="e">
        <f>IF('Unit Types - Emission Rates'!#REF!=0,"",'Unit Types - Emission Rates'!#REF!)</f>
        <v>#REF!</v>
      </c>
      <c r="D5140" s="269" t="e">
        <f>IF('Unit Types - Emission Rates'!#REF!=0,"",'Unit Types - Emission Rates'!#REF!)</f>
        <v>#REF!</v>
      </c>
      <c r="E5140" s="269" t="e">
        <f>IF('Unit Types - Emission Rates'!#REF!="","",'Unit Types - Emission Rates'!#REF!)</f>
        <v>#REF!</v>
      </c>
      <c r="F5140" s="269" t="e">
        <f>IF('Unit Types - Emission Rates'!#REF!="","",'Unit Types - Emission Rates'!#REF!)</f>
        <v>#REF!</v>
      </c>
      <c r="G5140" s="261"/>
      <c r="H5140" s="262"/>
      <c r="I5140" s="259"/>
    </row>
    <row r="5141" spans="1:9" x14ac:dyDescent="0.2">
      <c r="A5141" s="265" t="s">
        <v>433</v>
      </c>
      <c r="B5141" s="269" t="e">
        <f>IF('Unit Types - Emission Rates'!#REF!=0,"",'Unit Types - Emission Rates'!#REF!)</f>
        <v>#REF!</v>
      </c>
      <c r="C5141" s="269" t="e">
        <f>IF('Unit Types - Emission Rates'!#REF!=0,"",'Unit Types - Emission Rates'!#REF!)</f>
        <v>#REF!</v>
      </c>
      <c r="D5141" s="269" t="e">
        <f>IF('Unit Types - Emission Rates'!#REF!=0,"",'Unit Types - Emission Rates'!#REF!)</f>
        <v>#REF!</v>
      </c>
      <c r="E5141" s="269" t="e">
        <f>IF('Unit Types - Emission Rates'!#REF!="","",'Unit Types - Emission Rates'!#REF!)</f>
        <v>#REF!</v>
      </c>
      <c r="F5141" s="269" t="e">
        <f>IF('Unit Types - Emission Rates'!#REF!="","",'Unit Types - Emission Rates'!#REF!)</f>
        <v>#REF!</v>
      </c>
      <c r="G5141" s="261"/>
      <c r="H5141" s="262"/>
      <c r="I5141" s="259"/>
    </row>
    <row r="5142" spans="1:9" x14ac:dyDescent="0.2">
      <c r="A5142" s="265" t="s">
        <v>433</v>
      </c>
      <c r="B5142" s="269" t="e">
        <f>IF('Unit Types - Emission Rates'!#REF!=0,"",'Unit Types - Emission Rates'!#REF!)</f>
        <v>#REF!</v>
      </c>
      <c r="C5142" s="269" t="e">
        <f>IF('Unit Types - Emission Rates'!#REF!=0,"",'Unit Types - Emission Rates'!#REF!)</f>
        <v>#REF!</v>
      </c>
      <c r="D5142" s="269" t="e">
        <f>IF('Unit Types - Emission Rates'!#REF!=0,"",'Unit Types - Emission Rates'!#REF!)</f>
        <v>#REF!</v>
      </c>
      <c r="E5142" s="269" t="e">
        <f>IF('Unit Types - Emission Rates'!#REF!="","",'Unit Types - Emission Rates'!#REF!)</f>
        <v>#REF!</v>
      </c>
      <c r="F5142" s="269" t="e">
        <f>IF('Unit Types - Emission Rates'!#REF!="","",'Unit Types - Emission Rates'!#REF!)</f>
        <v>#REF!</v>
      </c>
      <c r="G5142" s="261"/>
      <c r="H5142" s="262"/>
      <c r="I5142" s="259"/>
    </row>
    <row r="5143" spans="1:9" x14ac:dyDescent="0.2">
      <c r="A5143" s="265" t="s">
        <v>433</v>
      </c>
      <c r="B5143" s="269" t="e">
        <f>IF('Unit Types - Emission Rates'!#REF!=0,"",'Unit Types - Emission Rates'!#REF!)</f>
        <v>#REF!</v>
      </c>
      <c r="C5143" s="269" t="e">
        <f>IF('Unit Types - Emission Rates'!#REF!=0,"",'Unit Types - Emission Rates'!#REF!)</f>
        <v>#REF!</v>
      </c>
      <c r="D5143" s="269" t="e">
        <f>IF('Unit Types - Emission Rates'!#REF!=0,"",'Unit Types - Emission Rates'!#REF!)</f>
        <v>#REF!</v>
      </c>
      <c r="E5143" s="269" t="e">
        <f>IF('Unit Types - Emission Rates'!#REF!="","",'Unit Types - Emission Rates'!#REF!)</f>
        <v>#REF!</v>
      </c>
      <c r="F5143" s="269" t="e">
        <f>IF('Unit Types - Emission Rates'!#REF!="","",'Unit Types - Emission Rates'!#REF!)</f>
        <v>#REF!</v>
      </c>
      <c r="G5143" s="261"/>
      <c r="H5143" s="262"/>
      <c r="I5143" s="259"/>
    </row>
    <row r="5144" spans="1:9" x14ac:dyDescent="0.2">
      <c r="A5144" s="265" t="s">
        <v>433</v>
      </c>
      <c r="B5144" s="269" t="e">
        <f>IF('Unit Types - Emission Rates'!#REF!=0,"",'Unit Types - Emission Rates'!#REF!)</f>
        <v>#REF!</v>
      </c>
      <c r="C5144" s="269" t="e">
        <f>IF('Unit Types - Emission Rates'!#REF!=0,"",'Unit Types - Emission Rates'!#REF!)</f>
        <v>#REF!</v>
      </c>
      <c r="D5144" s="269" t="e">
        <f>IF('Unit Types - Emission Rates'!#REF!=0,"",'Unit Types - Emission Rates'!#REF!)</f>
        <v>#REF!</v>
      </c>
      <c r="E5144" s="269" t="e">
        <f>IF('Unit Types - Emission Rates'!#REF!="","",'Unit Types - Emission Rates'!#REF!)</f>
        <v>#REF!</v>
      </c>
      <c r="F5144" s="269" t="e">
        <f>IF('Unit Types - Emission Rates'!#REF!="","",'Unit Types - Emission Rates'!#REF!)</f>
        <v>#REF!</v>
      </c>
      <c r="G5144" s="261"/>
      <c r="H5144" s="262"/>
      <c r="I5144" s="259"/>
    </row>
    <row r="5145" spans="1:9" x14ac:dyDescent="0.2">
      <c r="A5145" s="265" t="s">
        <v>433</v>
      </c>
      <c r="B5145" s="269" t="e">
        <f>IF('Unit Types - Emission Rates'!#REF!=0,"",'Unit Types - Emission Rates'!#REF!)</f>
        <v>#REF!</v>
      </c>
      <c r="C5145" s="269" t="e">
        <f>IF('Unit Types - Emission Rates'!#REF!=0,"",'Unit Types - Emission Rates'!#REF!)</f>
        <v>#REF!</v>
      </c>
      <c r="D5145" s="269" t="e">
        <f>IF('Unit Types - Emission Rates'!#REF!=0,"",'Unit Types - Emission Rates'!#REF!)</f>
        <v>#REF!</v>
      </c>
      <c r="E5145" s="269" t="e">
        <f>IF('Unit Types - Emission Rates'!#REF!="","",'Unit Types - Emission Rates'!#REF!)</f>
        <v>#REF!</v>
      </c>
      <c r="F5145" s="269" t="e">
        <f>IF('Unit Types - Emission Rates'!#REF!="","",'Unit Types - Emission Rates'!#REF!)</f>
        <v>#REF!</v>
      </c>
      <c r="G5145" s="261"/>
      <c r="H5145" s="262"/>
      <c r="I5145" s="259"/>
    </row>
    <row r="5146" spans="1:9" x14ac:dyDescent="0.2">
      <c r="A5146" s="265" t="s">
        <v>433</v>
      </c>
      <c r="B5146" s="269" t="e">
        <f>IF('Unit Types - Emission Rates'!#REF!=0,"",'Unit Types - Emission Rates'!#REF!)</f>
        <v>#REF!</v>
      </c>
      <c r="C5146" s="269" t="e">
        <f>IF('Unit Types - Emission Rates'!#REF!=0,"",'Unit Types - Emission Rates'!#REF!)</f>
        <v>#REF!</v>
      </c>
      <c r="D5146" s="269" t="e">
        <f>IF('Unit Types - Emission Rates'!#REF!=0,"",'Unit Types - Emission Rates'!#REF!)</f>
        <v>#REF!</v>
      </c>
      <c r="E5146" s="269" t="e">
        <f>IF('Unit Types - Emission Rates'!#REF!="","",'Unit Types - Emission Rates'!#REF!)</f>
        <v>#REF!</v>
      </c>
      <c r="F5146" s="269" t="e">
        <f>IF('Unit Types - Emission Rates'!#REF!="","",'Unit Types - Emission Rates'!#REF!)</f>
        <v>#REF!</v>
      </c>
      <c r="G5146" s="261"/>
      <c r="H5146" s="262"/>
      <c r="I5146" s="259"/>
    </row>
    <row r="5147" spans="1:9" x14ac:dyDescent="0.2">
      <c r="A5147" s="265" t="s">
        <v>433</v>
      </c>
      <c r="B5147" s="269" t="e">
        <f>IF('Unit Types - Emission Rates'!#REF!=0,"",'Unit Types - Emission Rates'!#REF!)</f>
        <v>#REF!</v>
      </c>
      <c r="C5147" s="269" t="e">
        <f>IF('Unit Types - Emission Rates'!#REF!=0,"",'Unit Types - Emission Rates'!#REF!)</f>
        <v>#REF!</v>
      </c>
      <c r="D5147" s="269" t="e">
        <f>IF('Unit Types - Emission Rates'!#REF!=0,"",'Unit Types - Emission Rates'!#REF!)</f>
        <v>#REF!</v>
      </c>
      <c r="E5147" s="269" t="e">
        <f>IF('Unit Types - Emission Rates'!#REF!="","",'Unit Types - Emission Rates'!#REF!)</f>
        <v>#REF!</v>
      </c>
      <c r="F5147" s="269" t="e">
        <f>IF('Unit Types - Emission Rates'!#REF!="","",'Unit Types - Emission Rates'!#REF!)</f>
        <v>#REF!</v>
      </c>
      <c r="G5147" s="261"/>
      <c r="H5147" s="262"/>
      <c r="I5147" s="259"/>
    </row>
    <row r="5148" spans="1:9" x14ac:dyDescent="0.2">
      <c r="A5148" s="265" t="s">
        <v>433</v>
      </c>
      <c r="B5148" s="269" t="e">
        <f>IF('Unit Types - Emission Rates'!#REF!=0,"",'Unit Types - Emission Rates'!#REF!)</f>
        <v>#REF!</v>
      </c>
      <c r="C5148" s="269" t="e">
        <f>IF('Unit Types - Emission Rates'!#REF!=0,"",'Unit Types - Emission Rates'!#REF!)</f>
        <v>#REF!</v>
      </c>
      <c r="D5148" s="269" t="e">
        <f>IF('Unit Types - Emission Rates'!#REF!=0,"",'Unit Types - Emission Rates'!#REF!)</f>
        <v>#REF!</v>
      </c>
      <c r="E5148" s="269" t="e">
        <f>IF('Unit Types - Emission Rates'!#REF!="","",'Unit Types - Emission Rates'!#REF!)</f>
        <v>#REF!</v>
      </c>
      <c r="F5148" s="269" t="e">
        <f>IF('Unit Types - Emission Rates'!#REF!="","",'Unit Types - Emission Rates'!#REF!)</f>
        <v>#REF!</v>
      </c>
      <c r="G5148" s="261"/>
      <c r="H5148" s="262"/>
      <c r="I5148" s="259"/>
    </row>
    <row r="5149" spans="1:9" x14ac:dyDescent="0.2">
      <c r="A5149" s="265" t="s">
        <v>433</v>
      </c>
      <c r="B5149" s="269" t="e">
        <f>IF('Unit Types - Emission Rates'!#REF!=0,"",'Unit Types - Emission Rates'!#REF!)</f>
        <v>#REF!</v>
      </c>
      <c r="C5149" s="269" t="e">
        <f>IF('Unit Types - Emission Rates'!#REF!=0,"",'Unit Types - Emission Rates'!#REF!)</f>
        <v>#REF!</v>
      </c>
      <c r="D5149" s="269" t="e">
        <f>IF('Unit Types - Emission Rates'!#REF!=0,"",'Unit Types - Emission Rates'!#REF!)</f>
        <v>#REF!</v>
      </c>
      <c r="E5149" s="269" t="e">
        <f>IF('Unit Types - Emission Rates'!#REF!="","",'Unit Types - Emission Rates'!#REF!)</f>
        <v>#REF!</v>
      </c>
      <c r="F5149" s="269" t="e">
        <f>IF('Unit Types - Emission Rates'!#REF!="","",'Unit Types - Emission Rates'!#REF!)</f>
        <v>#REF!</v>
      </c>
      <c r="G5149" s="261"/>
      <c r="H5149" s="262"/>
      <c r="I5149" s="259"/>
    </row>
    <row r="5150" spans="1:9" x14ac:dyDescent="0.2">
      <c r="A5150" s="265" t="s">
        <v>433</v>
      </c>
      <c r="B5150" s="269" t="e">
        <f>IF('Unit Types - Emission Rates'!#REF!=0,"",'Unit Types - Emission Rates'!#REF!)</f>
        <v>#REF!</v>
      </c>
      <c r="C5150" s="269" t="e">
        <f>IF('Unit Types - Emission Rates'!#REF!=0,"",'Unit Types - Emission Rates'!#REF!)</f>
        <v>#REF!</v>
      </c>
      <c r="D5150" s="269" t="e">
        <f>IF('Unit Types - Emission Rates'!#REF!=0,"",'Unit Types - Emission Rates'!#REF!)</f>
        <v>#REF!</v>
      </c>
      <c r="E5150" s="269" t="e">
        <f>IF('Unit Types - Emission Rates'!#REF!="","",'Unit Types - Emission Rates'!#REF!)</f>
        <v>#REF!</v>
      </c>
      <c r="F5150" s="269" t="e">
        <f>IF('Unit Types - Emission Rates'!#REF!="","",'Unit Types - Emission Rates'!#REF!)</f>
        <v>#REF!</v>
      </c>
      <c r="G5150" s="261"/>
      <c r="H5150" s="262"/>
      <c r="I5150" s="259"/>
    </row>
    <row r="5151" spans="1:9" x14ac:dyDescent="0.2">
      <c r="A5151" s="265" t="s">
        <v>433</v>
      </c>
      <c r="B5151" s="269" t="e">
        <f>IF('Unit Types - Emission Rates'!#REF!=0,"",'Unit Types - Emission Rates'!#REF!)</f>
        <v>#REF!</v>
      </c>
      <c r="C5151" s="269" t="e">
        <f>IF('Unit Types - Emission Rates'!#REF!=0,"",'Unit Types - Emission Rates'!#REF!)</f>
        <v>#REF!</v>
      </c>
      <c r="D5151" s="269" t="e">
        <f>IF('Unit Types - Emission Rates'!#REF!=0,"",'Unit Types - Emission Rates'!#REF!)</f>
        <v>#REF!</v>
      </c>
      <c r="E5151" s="269" t="e">
        <f>IF('Unit Types - Emission Rates'!#REF!="","",'Unit Types - Emission Rates'!#REF!)</f>
        <v>#REF!</v>
      </c>
      <c r="F5151" s="269" t="e">
        <f>IF('Unit Types - Emission Rates'!#REF!="","",'Unit Types - Emission Rates'!#REF!)</f>
        <v>#REF!</v>
      </c>
      <c r="G5151" s="261"/>
      <c r="H5151" s="262"/>
      <c r="I5151" s="259"/>
    </row>
    <row r="5152" spans="1:9" x14ac:dyDescent="0.2">
      <c r="A5152" s="265" t="s">
        <v>433</v>
      </c>
      <c r="B5152" s="269" t="e">
        <f>IF('Unit Types - Emission Rates'!#REF!=0,"",'Unit Types - Emission Rates'!#REF!)</f>
        <v>#REF!</v>
      </c>
      <c r="C5152" s="269" t="e">
        <f>IF('Unit Types - Emission Rates'!#REF!=0,"",'Unit Types - Emission Rates'!#REF!)</f>
        <v>#REF!</v>
      </c>
      <c r="D5152" s="269" t="e">
        <f>IF('Unit Types - Emission Rates'!#REF!=0,"",'Unit Types - Emission Rates'!#REF!)</f>
        <v>#REF!</v>
      </c>
      <c r="E5152" s="269" t="e">
        <f>IF('Unit Types - Emission Rates'!#REF!="","",'Unit Types - Emission Rates'!#REF!)</f>
        <v>#REF!</v>
      </c>
      <c r="F5152" s="269" t="e">
        <f>IF('Unit Types - Emission Rates'!#REF!="","",'Unit Types - Emission Rates'!#REF!)</f>
        <v>#REF!</v>
      </c>
      <c r="G5152" s="261"/>
      <c r="H5152" s="262"/>
      <c r="I5152" s="259"/>
    </row>
    <row r="5153" spans="1:9" x14ac:dyDescent="0.2">
      <c r="A5153" s="265" t="s">
        <v>433</v>
      </c>
      <c r="B5153" s="269" t="e">
        <f>IF('Unit Types - Emission Rates'!#REF!=0,"",'Unit Types - Emission Rates'!#REF!)</f>
        <v>#REF!</v>
      </c>
      <c r="C5153" s="269" t="e">
        <f>IF('Unit Types - Emission Rates'!#REF!=0,"",'Unit Types - Emission Rates'!#REF!)</f>
        <v>#REF!</v>
      </c>
      <c r="D5153" s="269" t="e">
        <f>IF('Unit Types - Emission Rates'!#REF!=0,"",'Unit Types - Emission Rates'!#REF!)</f>
        <v>#REF!</v>
      </c>
      <c r="E5153" s="269" t="e">
        <f>IF('Unit Types - Emission Rates'!#REF!="","",'Unit Types - Emission Rates'!#REF!)</f>
        <v>#REF!</v>
      </c>
      <c r="F5153" s="269" t="e">
        <f>IF('Unit Types - Emission Rates'!#REF!="","",'Unit Types - Emission Rates'!#REF!)</f>
        <v>#REF!</v>
      </c>
      <c r="G5153" s="261"/>
      <c r="H5153" s="262"/>
      <c r="I5153" s="259"/>
    </row>
    <row r="5154" spans="1:9" x14ac:dyDescent="0.2">
      <c r="A5154" s="265" t="s">
        <v>433</v>
      </c>
      <c r="B5154" s="269" t="e">
        <f>IF('Unit Types - Emission Rates'!#REF!=0,"",'Unit Types - Emission Rates'!#REF!)</f>
        <v>#REF!</v>
      </c>
      <c r="C5154" s="269" t="e">
        <f>IF('Unit Types - Emission Rates'!#REF!=0,"",'Unit Types - Emission Rates'!#REF!)</f>
        <v>#REF!</v>
      </c>
      <c r="D5154" s="269" t="e">
        <f>IF('Unit Types - Emission Rates'!#REF!=0,"",'Unit Types - Emission Rates'!#REF!)</f>
        <v>#REF!</v>
      </c>
      <c r="E5154" s="269" t="e">
        <f>IF('Unit Types - Emission Rates'!#REF!="","",'Unit Types - Emission Rates'!#REF!)</f>
        <v>#REF!</v>
      </c>
      <c r="F5154" s="269" t="e">
        <f>IF('Unit Types - Emission Rates'!#REF!="","",'Unit Types - Emission Rates'!#REF!)</f>
        <v>#REF!</v>
      </c>
      <c r="G5154" s="261"/>
      <c r="H5154" s="262"/>
      <c r="I5154" s="259"/>
    </row>
    <row r="5155" spans="1:9" x14ac:dyDescent="0.2">
      <c r="A5155" s="265" t="s">
        <v>433</v>
      </c>
      <c r="B5155" s="269" t="e">
        <f>IF('Unit Types - Emission Rates'!#REF!=0,"",'Unit Types - Emission Rates'!#REF!)</f>
        <v>#REF!</v>
      </c>
      <c r="C5155" s="269" t="e">
        <f>IF('Unit Types - Emission Rates'!#REF!=0,"",'Unit Types - Emission Rates'!#REF!)</f>
        <v>#REF!</v>
      </c>
      <c r="D5155" s="269" t="e">
        <f>IF('Unit Types - Emission Rates'!#REF!=0,"",'Unit Types - Emission Rates'!#REF!)</f>
        <v>#REF!</v>
      </c>
      <c r="E5155" s="269" t="e">
        <f>IF('Unit Types - Emission Rates'!#REF!="","",'Unit Types - Emission Rates'!#REF!)</f>
        <v>#REF!</v>
      </c>
      <c r="F5155" s="269" t="e">
        <f>IF('Unit Types - Emission Rates'!#REF!="","",'Unit Types - Emission Rates'!#REF!)</f>
        <v>#REF!</v>
      </c>
      <c r="G5155" s="261"/>
      <c r="H5155" s="262"/>
      <c r="I5155" s="259"/>
    </row>
    <row r="5156" spans="1:9" x14ac:dyDescent="0.2">
      <c r="A5156" s="265" t="s">
        <v>433</v>
      </c>
      <c r="B5156" s="269" t="e">
        <f>IF('Unit Types - Emission Rates'!#REF!=0,"",'Unit Types - Emission Rates'!#REF!)</f>
        <v>#REF!</v>
      </c>
      <c r="C5156" s="269" t="e">
        <f>IF('Unit Types - Emission Rates'!#REF!=0,"",'Unit Types - Emission Rates'!#REF!)</f>
        <v>#REF!</v>
      </c>
      <c r="D5156" s="269" t="e">
        <f>IF('Unit Types - Emission Rates'!#REF!=0,"",'Unit Types - Emission Rates'!#REF!)</f>
        <v>#REF!</v>
      </c>
      <c r="E5156" s="269" t="e">
        <f>IF('Unit Types - Emission Rates'!#REF!="","",'Unit Types - Emission Rates'!#REF!)</f>
        <v>#REF!</v>
      </c>
      <c r="F5156" s="269" t="e">
        <f>IF('Unit Types - Emission Rates'!#REF!="","",'Unit Types - Emission Rates'!#REF!)</f>
        <v>#REF!</v>
      </c>
      <c r="G5156" s="261"/>
      <c r="H5156" s="262"/>
      <c r="I5156" s="259"/>
    </row>
    <row r="5157" spans="1:9" x14ac:dyDescent="0.2">
      <c r="A5157" s="265" t="s">
        <v>433</v>
      </c>
      <c r="B5157" s="269" t="e">
        <f>IF('Unit Types - Emission Rates'!#REF!=0,"",'Unit Types - Emission Rates'!#REF!)</f>
        <v>#REF!</v>
      </c>
      <c r="C5157" s="269" t="e">
        <f>IF('Unit Types - Emission Rates'!#REF!=0,"",'Unit Types - Emission Rates'!#REF!)</f>
        <v>#REF!</v>
      </c>
      <c r="D5157" s="269" t="e">
        <f>IF('Unit Types - Emission Rates'!#REF!=0,"",'Unit Types - Emission Rates'!#REF!)</f>
        <v>#REF!</v>
      </c>
      <c r="E5157" s="269" t="e">
        <f>IF('Unit Types - Emission Rates'!#REF!="","",'Unit Types - Emission Rates'!#REF!)</f>
        <v>#REF!</v>
      </c>
      <c r="F5157" s="269" t="e">
        <f>IF('Unit Types - Emission Rates'!#REF!="","",'Unit Types - Emission Rates'!#REF!)</f>
        <v>#REF!</v>
      </c>
      <c r="G5157" s="261"/>
      <c r="H5157" s="262"/>
      <c r="I5157" s="259"/>
    </row>
    <row r="5158" spans="1:9" x14ac:dyDescent="0.2">
      <c r="A5158" s="265" t="s">
        <v>433</v>
      </c>
      <c r="B5158" s="269" t="e">
        <f>IF('Unit Types - Emission Rates'!#REF!=0,"",'Unit Types - Emission Rates'!#REF!)</f>
        <v>#REF!</v>
      </c>
      <c r="C5158" s="269" t="e">
        <f>IF('Unit Types - Emission Rates'!#REF!=0,"",'Unit Types - Emission Rates'!#REF!)</f>
        <v>#REF!</v>
      </c>
      <c r="D5158" s="269" t="e">
        <f>IF('Unit Types - Emission Rates'!#REF!=0,"",'Unit Types - Emission Rates'!#REF!)</f>
        <v>#REF!</v>
      </c>
      <c r="E5158" s="269" t="e">
        <f>IF('Unit Types - Emission Rates'!#REF!="","",'Unit Types - Emission Rates'!#REF!)</f>
        <v>#REF!</v>
      </c>
      <c r="F5158" s="269" t="e">
        <f>IF('Unit Types - Emission Rates'!#REF!="","",'Unit Types - Emission Rates'!#REF!)</f>
        <v>#REF!</v>
      </c>
      <c r="G5158" s="261"/>
      <c r="H5158" s="262"/>
      <c r="I5158" s="259"/>
    </row>
    <row r="5159" spans="1:9" x14ac:dyDescent="0.2">
      <c r="A5159" s="265" t="s">
        <v>433</v>
      </c>
      <c r="B5159" s="269" t="e">
        <f>IF('Unit Types - Emission Rates'!#REF!=0,"",'Unit Types - Emission Rates'!#REF!)</f>
        <v>#REF!</v>
      </c>
      <c r="C5159" s="269" t="e">
        <f>IF('Unit Types - Emission Rates'!#REF!=0,"",'Unit Types - Emission Rates'!#REF!)</f>
        <v>#REF!</v>
      </c>
      <c r="D5159" s="269" t="e">
        <f>IF('Unit Types - Emission Rates'!#REF!=0,"",'Unit Types - Emission Rates'!#REF!)</f>
        <v>#REF!</v>
      </c>
      <c r="E5159" s="269" t="e">
        <f>IF('Unit Types - Emission Rates'!#REF!="","",'Unit Types - Emission Rates'!#REF!)</f>
        <v>#REF!</v>
      </c>
      <c r="F5159" s="269" t="e">
        <f>IF('Unit Types - Emission Rates'!#REF!="","",'Unit Types - Emission Rates'!#REF!)</f>
        <v>#REF!</v>
      </c>
      <c r="G5159" s="261"/>
      <c r="H5159" s="262"/>
      <c r="I5159" s="259"/>
    </row>
    <row r="5160" spans="1:9" x14ac:dyDescent="0.2">
      <c r="A5160" s="265" t="s">
        <v>433</v>
      </c>
      <c r="B5160" s="269" t="e">
        <f>IF('Unit Types - Emission Rates'!#REF!=0,"",'Unit Types - Emission Rates'!#REF!)</f>
        <v>#REF!</v>
      </c>
      <c r="C5160" s="269" t="e">
        <f>IF('Unit Types - Emission Rates'!#REF!=0,"",'Unit Types - Emission Rates'!#REF!)</f>
        <v>#REF!</v>
      </c>
      <c r="D5160" s="269" t="e">
        <f>IF('Unit Types - Emission Rates'!#REF!=0,"",'Unit Types - Emission Rates'!#REF!)</f>
        <v>#REF!</v>
      </c>
      <c r="E5160" s="269" t="e">
        <f>IF('Unit Types - Emission Rates'!#REF!="","",'Unit Types - Emission Rates'!#REF!)</f>
        <v>#REF!</v>
      </c>
      <c r="F5160" s="269" t="e">
        <f>IF('Unit Types - Emission Rates'!#REF!="","",'Unit Types - Emission Rates'!#REF!)</f>
        <v>#REF!</v>
      </c>
      <c r="G5160" s="261"/>
      <c r="H5160" s="262"/>
      <c r="I5160" s="259"/>
    </row>
    <row r="5161" spans="1:9" x14ac:dyDescent="0.2">
      <c r="A5161" s="265" t="s">
        <v>433</v>
      </c>
      <c r="B5161" s="269" t="e">
        <f>IF('Unit Types - Emission Rates'!#REF!=0,"",'Unit Types - Emission Rates'!#REF!)</f>
        <v>#REF!</v>
      </c>
      <c r="C5161" s="269" t="e">
        <f>IF('Unit Types - Emission Rates'!#REF!=0,"",'Unit Types - Emission Rates'!#REF!)</f>
        <v>#REF!</v>
      </c>
      <c r="D5161" s="269" t="e">
        <f>IF('Unit Types - Emission Rates'!#REF!=0,"",'Unit Types - Emission Rates'!#REF!)</f>
        <v>#REF!</v>
      </c>
      <c r="E5161" s="269" t="e">
        <f>IF('Unit Types - Emission Rates'!#REF!="","",'Unit Types - Emission Rates'!#REF!)</f>
        <v>#REF!</v>
      </c>
      <c r="F5161" s="269" t="e">
        <f>IF('Unit Types - Emission Rates'!#REF!="","",'Unit Types - Emission Rates'!#REF!)</f>
        <v>#REF!</v>
      </c>
      <c r="G5161" s="261"/>
      <c r="H5161" s="262"/>
      <c r="I5161" s="259"/>
    </row>
    <row r="5162" spans="1:9" x14ac:dyDescent="0.2">
      <c r="A5162" s="265" t="s">
        <v>433</v>
      </c>
      <c r="B5162" s="269" t="e">
        <f>IF('Unit Types - Emission Rates'!#REF!=0,"",'Unit Types - Emission Rates'!#REF!)</f>
        <v>#REF!</v>
      </c>
      <c r="C5162" s="269" t="e">
        <f>IF('Unit Types - Emission Rates'!#REF!=0,"",'Unit Types - Emission Rates'!#REF!)</f>
        <v>#REF!</v>
      </c>
      <c r="D5162" s="269" t="e">
        <f>IF('Unit Types - Emission Rates'!#REF!=0,"",'Unit Types - Emission Rates'!#REF!)</f>
        <v>#REF!</v>
      </c>
      <c r="E5162" s="269" t="e">
        <f>IF('Unit Types - Emission Rates'!#REF!="","",'Unit Types - Emission Rates'!#REF!)</f>
        <v>#REF!</v>
      </c>
      <c r="F5162" s="269" t="e">
        <f>IF('Unit Types - Emission Rates'!#REF!="","",'Unit Types - Emission Rates'!#REF!)</f>
        <v>#REF!</v>
      </c>
      <c r="G5162" s="261"/>
      <c r="H5162" s="262"/>
      <c r="I5162" s="259"/>
    </row>
    <row r="5163" spans="1:9" x14ac:dyDescent="0.2">
      <c r="A5163" s="265" t="s">
        <v>433</v>
      </c>
      <c r="B5163" s="269" t="e">
        <f>IF('Unit Types - Emission Rates'!#REF!=0,"",'Unit Types - Emission Rates'!#REF!)</f>
        <v>#REF!</v>
      </c>
      <c r="C5163" s="269" t="e">
        <f>IF('Unit Types - Emission Rates'!#REF!=0,"",'Unit Types - Emission Rates'!#REF!)</f>
        <v>#REF!</v>
      </c>
      <c r="D5163" s="269" t="e">
        <f>IF('Unit Types - Emission Rates'!#REF!=0,"",'Unit Types - Emission Rates'!#REF!)</f>
        <v>#REF!</v>
      </c>
      <c r="E5163" s="269" t="e">
        <f>IF('Unit Types - Emission Rates'!#REF!="","",'Unit Types - Emission Rates'!#REF!)</f>
        <v>#REF!</v>
      </c>
      <c r="F5163" s="269" t="e">
        <f>IF('Unit Types - Emission Rates'!#REF!="","",'Unit Types - Emission Rates'!#REF!)</f>
        <v>#REF!</v>
      </c>
      <c r="G5163" s="261"/>
      <c r="H5163" s="262"/>
      <c r="I5163" s="259"/>
    </row>
    <row r="5164" spans="1:9" x14ac:dyDescent="0.2">
      <c r="A5164" s="265" t="s">
        <v>433</v>
      </c>
      <c r="B5164" s="269" t="e">
        <f>IF('Unit Types - Emission Rates'!#REF!=0,"",'Unit Types - Emission Rates'!#REF!)</f>
        <v>#REF!</v>
      </c>
      <c r="C5164" s="269" t="e">
        <f>IF('Unit Types - Emission Rates'!#REF!=0,"",'Unit Types - Emission Rates'!#REF!)</f>
        <v>#REF!</v>
      </c>
      <c r="D5164" s="269" t="e">
        <f>IF('Unit Types - Emission Rates'!#REF!=0,"",'Unit Types - Emission Rates'!#REF!)</f>
        <v>#REF!</v>
      </c>
      <c r="E5164" s="269" t="e">
        <f>IF('Unit Types - Emission Rates'!#REF!="","",'Unit Types - Emission Rates'!#REF!)</f>
        <v>#REF!</v>
      </c>
      <c r="F5164" s="269" t="e">
        <f>IF('Unit Types - Emission Rates'!#REF!="","",'Unit Types - Emission Rates'!#REF!)</f>
        <v>#REF!</v>
      </c>
      <c r="G5164" s="261"/>
      <c r="H5164" s="262"/>
      <c r="I5164" s="259"/>
    </row>
    <row r="5165" spans="1:9" x14ac:dyDescent="0.2">
      <c r="A5165" s="265" t="s">
        <v>433</v>
      </c>
      <c r="B5165" s="269" t="e">
        <f>IF('Unit Types - Emission Rates'!#REF!=0,"",'Unit Types - Emission Rates'!#REF!)</f>
        <v>#REF!</v>
      </c>
      <c r="C5165" s="269" t="e">
        <f>IF('Unit Types - Emission Rates'!#REF!=0,"",'Unit Types - Emission Rates'!#REF!)</f>
        <v>#REF!</v>
      </c>
      <c r="D5165" s="269" t="e">
        <f>IF('Unit Types - Emission Rates'!#REF!=0,"",'Unit Types - Emission Rates'!#REF!)</f>
        <v>#REF!</v>
      </c>
      <c r="E5165" s="269" t="e">
        <f>IF('Unit Types - Emission Rates'!#REF!="","",'Unit Types - Emission Rates'!#REF!)</f>
        <v>#REF!</v>
      </c>
      <c r="F5165" s="269" t="e">
        <f>IF('Unit Types - Emission Rates'!#REF!="","",'Unit Types - Emission Rates'!#REF!)</f>
        <v>#REF!</v>
      </c>
      <c r="G5165" s="261"/>
      <c r="H5165" s="262"/>
      <c r="I5165" s="259"/>
    </row>
    <row r="5166" spans="1:9" x14ac:dyDescent="0.2">
      <c r="A5166" s="265" t="s">
        <v>433</v>
      </c>
      <c r="B5166" s="269" t="e">
        <f>IF('Unit Types - Emission Rates'!#REF!=0,"",'Unit Types - Emission Rates'!#REF!)</f>
        <v>#REF!</v>
      </c>
      <c r="C5166" s="269" t="e">
        <f>IF('Unit Types - Emission Rates'!#REF!=0,"",'Unit Types - Emission Rates'!#REF!)</f>
        <v>#REF!</v>
      </c>
      <c r="D5166" s="269" t="e">
        <f>IF('Unit Types - Emission Rates'!#REF!=0,"",'Unit Types - Emission Rates'!#REF!)</f>
        <v>#REF!</v>
      </c>
      <c r="E5166" s="269" t="e">
        <f>IF('Unit Types - Emission Rates'!#REF!="","",'Unit Types - Emission Rates'!#REF!)</f>
        <v>#REF!</v>
      </c>
      <c r="F5166" s="269" t="e">
        <f>IF('Unit Types - Emission Rates'!#REF!="","",'Unit Types - Emission Rates'!#REF!)</f>
        <v>#REF!</v>
      </c>
      <c r="G5166" s="261"/>
      <c r="H5166" s="262"/>
      <c r="I5166" s="259"/>
    </row>
    <row r="5167" spans="1:9" x14ac:dyDescent="0.2">
      <c r="A5167" s="265" t="s">
        <v>433</v>
      </c>
      <c r="B5167" s="269" t="e">
        <f>IF('Unit Types - Emission Rates'!#REF!=0,"",'Unit Types - Emission Rates'!#REF!)</f>
        <v>#REF!</v>
      </c>
      <c r="C5167" s="269" t="e">
        <f>IF('Unit Types - Emission Rates'!#REF!=0,"",'Unit Types - Emission Rates'!#REF!)</f>
        <v>#REF!</v>
      </c>
      <c r="D5167" s="269" t="e">
        <f>IF('Unit Types - Emission Rates'!#REF!=0,"",'Unit Types - Emission Rates'!#REF!)</f>
        <v>#REF!</v>
      </c>
      <c r="E5167" s="269" t="e">
        <f>IF('Unit Types - Emission Rates'!#REF!="","",'Unit Types - Emission Rates'!#REF!)</f>
        <v>#REF!</v>
      </c>
      <c r="F5167" s="269" t="e">
        <f>IF('Unit Types - Emission Rates'!#REF!="","",'Unit Types - Emission Rates'!#REF!)</f>
        <v>#REF!</v>
      </c>
      <c r="G5167" s="261"/>
      <c r="H5167" s="262"/>
      <c r="I5167" s="259"/>
    </row>
    <row r="5168" spans="1:9" x14ac:dyDescent="0.2">
      <c r="A5168" s="265" t="s">
        <v>433</v>
      </c>
      <c r="B5168" s="269" t="e">
        <f>IF('Unit Types - Emission Rates'!#REF!=0,"",'Unit Types - Emission Rates'!#REF!)</f>
        <v>#REF!</v>
      </c>
      <c r="C5168" s="269" t="e">
        <f>IF('Unit Types - Emission Rates'!#REF!=0,"",'Unit Types - Emission Rates'!#REF!)</f>
        <v>#REF!</v>
      </c>
      <c r="D5168" s="269" t="e">
        <f>IF('Unit Types - Emission Rates'!#REF!=0,"",'Unit Types - Emission Rates'!#REF!)</f>
        <v>#REF!</v>
      </c>
      <c r="E5168" s="269" t="e">
        <f>IF('Unit Types - Emission Rates'!#REF!="","",'Unit Types - Emission Rates'!#REF!)</f>
        <v>#REF!</v>
      </c>
      <c r="F5168" s="269" t="e">
        <f>IF('Unit Types - Emission Rates'!#REF!="","",'Unit Types - Emission Rates'!#REF!)</f>
        <v>#REF!</v>
      </c>
      <c r="G5168" s="261"/>
      <c r="H5168" s="262"/>
      <c r="I5168" s="259"/>
    </row>
    <row r="5169" spans="1:9" x14ac:dyDescent="0.2">
      <c r="A5169" s="265" t="s">
        <v>433</v>
      </c>
      <c r="B5169" s="269" t="e">
        <f>IF('Unit Types - Emission Rates'!#REF!=0,"",'Unit Types - Emission Rates'!#REF!)</f>
        <v>#REF!</v>
      </c>
      <c r="C5169" s="269" t="e">
        <f>IF('Unit Types - Emission Rates'!#REF!=0,"",'Unit Types - Emission Rates'!#REF!)</f>
        <v>#REF!</v>
      </c>
      <c r="D5169" s="269" t="e">
        <f>IF('Unit Types - Emission Rates'!#REF!=0,"",'Unit Types - Emission Rates'!#REF!)</f>
        <v>#REF!</v>
      </c>
      <c r="E5169" s="269" t="e">
        <f>IF('Unit Types - Emission Rates'!#REF!="","",'Unit Types - Emission Rates'!#REF!)</f>
        <v>#REF!</v>
      </c>
      <c r="F5169" s="269" t="e">
        <f>IF('Unit Types - Emission Rates'!#REF!="","",'Unit Types - Emission Rates'!#REF!)</f>
        <v>#REF!</v>
      </c>
      <c r="G5169" s="261"/>
      <c r="H5169" s="262"/>
      <c r="I5169" s="259"/>
    </row>
    <row r="5170" spans="1:9" x14ac:dyDescent="0.2">
      <c r="A5170" s="265" t="s">
        <v>433</v>
      </c>
      <c r="B5170" s="269" t="e">
        <f>IF('Unit Types - Emission Rates'!#REF!=0,"",'Unit Types - Emission Rates'!#REF!)</f>
        <v>#REF!</v>
      </c>
      <c r="C5170" s="269" t="e">
        <f>IF('Unit Types - Emission Rates'!#REF!=0,"",'Unit Types - Emission Rates'!#REF!)</f>
        <v>#REF!</v>
      </c>
      <c r="D5170" s="269" t="e">
        <f>IF('Unit Types - Emission Rates'!#REF!=0,"",'Unit Types - Emission Rates'!#REF!)</f>
        <v>#REF!</v>
      </c>
      <c r="E5170" s="269" t="e">
        <f>IF('Unit Types - Emission Rates'!#REF!="","",'Unit Types - Emission Rates'!#REF!)</f>
        <v>#REF!</v>
      </c>
      <c r="F5170" s="269" t="e">
        <f>IF('Unit Types - Emission Rates'!#REF!="","",'Unit Types - Emission Rates'!#REF!)</f>
        <v>#REF!</v>
      </c>
      <c r="G5170" s="261"/>
      <c r="H5170" s="262"/>
      <c r="I5170" s="259"/>
    </row>
    <row r="5171" spans="1:9" x14ac:dyDescent="0.2">
      <c r="A5171" s="265" t="s">
        <v>433</v>
      </c>
      <c r="B5171" s="269" t="e">
        <f>IF('Unit Types - Emission Rates'!#REF!=0,"",'Unit Types - Emission Rates'!#REF!)</f>
        <v>#REF!</v>
      </c>
      <c r="C5171" s="269" t="e">
        <f>IF('Unit Types - Emission Rates'!#REF!=0,"",'Unit Types - Emission Rates'!#REF!)</f>
        <v>#REF!</v>
      </c>
      <c r="D5171" s="269" t="e">
        <f>IF('Unit Types - Emission Rates'!#REF!=0,"",'Unit Types - Emission Rates'!#REF!)</f>
        <v>#REF!</v>
      </c>
      <c r="E5171" s="269" t="e">
        <f>IF('Unit Types - Emission Rates'!#REF!="","",'Unit Types - Emission Rates'!#REF!)</f>
        <v>#REF!</v>
      </c>
      <c r="F5171" s="269" t="e">
        <f>IF('Unit Types - Emission Rates'!#REF!="","",'Unit Types - Emission Rates'!#REF!)</f>
        <v>#REF!</v>
      </c>
      <c r="G5171" s="261"/>
      <c r="H5171" s="262"/>
      <c r="I5171" s="259"/>
    </row>
    <row r="5172" spans="1:9" x14ac:dyDescent="0.2">
      <c r="A5172" s="265" t="s">
        <v>433</v>
      </c>
      <c r="B5172" s="269" t="e">
        <f>IF('Unit Types - Emission Rates'!#REF!=0,"",'Unit Types - Emission Rates'!#REF!)</f>
        <v>#REF!</v>
      </c>
      <c r="C5172" s="269" t="e">
        <f>IF('Unit Types - Emission Rates'!#REF!=0,"",'Unit Types - Emission Rates'!#REF!)</f>
        <v>#REF!</v>
      </c>
      <c r="D5172" s="269" t="e">
        <f>IF('Unit Types - Emission Rates'!#REF!=0,"",'Unit Types - Emission Rates'!#REF!)</f>
        <v>#REF!</v>
      </c>
      <c r="E5172" s="269" t="e">
        <f>IF('Unit Types - Emission Rates'!#REF!="","",'Unit Types - Emission Rates'!#REF!)</f>
        <v>#REF!</v>
      </c>
      <c r="F5172" s="269" t="e">
        <f>IF('Unit Types - Emission Rates'!#REF!="","",'Unit Types - Emission Rates'!#REF!)</f>
        <v>#REF!</v>
      </c>
      <c r="G5172" s="261"/>
      <c r="H5172" s="262"/>
      <c r="I5172" s="259"/>
    </row>
    <row r="5173" spans="1:9" x14ac:dyDescent="0.2">
      <c r="A5173" s="265" t="s">
        <v>433</v>
      </c>
      <c r="B5173" s="269" t="e">
        <f>IF('Unit Types - Emission Rates'!#REF!=0,"",'Unit Types - Emission Rates'!#REF!)</f>
        <v>#REF!</v>
      </c>
      <c r="C5173" s="269" t="e">
        <f>IF('Unit Types - Emission Rates'!#REF!=0,"",'Unit Types - Emission Rates'!#REF!)</f>
        <v>#REF!</v>
      </c>
      <c r="D5173" s="269" t="e">
        <f>IF('Unit Types - Emission Rates'!#REF!=0,"",'Unit Types - Emission Rates'!#REF!)</f>
        <v>#REF!</v>
      </c>
      <c r="E5173" s="269" t="e">
        <f>IF('Unit Types - Emission Rates'!#REF!="","",'Unit Types - Emission Rates'!#REF!)</f>
        <v>#REF!</v>
      </c>
      <c r="F5173" s="269" t="e">
        <f>IF('Unit Types - Emission Rates'!#REF!="","",'Unit Types - Emission Rates'!#REF!)</f>
        <v>#REF!</v>
      </c>
      <c r="G5173" s="261"/>
      <c r="H5173" s="262"/>
      <c r="I5173" s="259"/>
    </row>
    <row r="5174" spans="1:9" x14ac:dyDescent="0.2">
      <c r="A5174" s="265" t="s">
        <v>433</v>
      </c>
      <c r="B5174" s="269" t="e">
        <f>IF('Unit Types - Emission Rates'!#REF!=0,"",'Unit Types - Emission Rates'!#REF!)</f>
        <v>#REF!</v>
      </c>
      <c r="C5174" s="269" t="e">
        <f>IF('Unit Types - Emission Rates'!#REF!=0,"",'Unit Types - Emission Rates'!#REF!)</f>
        <v>#REF!</v>
      </c>
      <c r="D5174" s="269" t="e">
        <f>IF('Unit Types - Emission Rates'!#REF!=0,"",'Unit Types - Emission Rates'!#REF!)</f>
        <v>#REF!</v>
      </c>
      <c r="E5174" s="269" t="e">
        <f>IF('Unit Types - Emission Rates'!#REF!="","",'Unit Types - Emission Rates'!#REF!)</f>
        <v>#REF!</v>
      </c>
      <c r="F5174" s="269" t="e">
        <f>IF('Unit Types - Emission Rates'!#REF!="","",'Unit Types - Emission Rates'!#REF!)</f>
        <v>#REF!</v>
      </c>
      <c r="G5174" s="261"/>
      <c r="H5174" s="262"/>
      <c r="I5174" s="259"/>
    </row>
    <row r="5175" spans="1:9" x14ac:dyDescent="0.2">
      <c r="A5175" s="265" t="s">
        <v>433</v>
      </c>
      <c r="B5175" s="269" t="e">
        <f>IF('Unit Types - Emission Rates'!#REF!=0,"",'Unit Types - Emission Rates'!#REF!)</f>
        <v>#REF!</v>
      </c>
      <c r="C5175" s="269" t="e">
        <f>IF('Unit Types - Emission Rates'!#REF!=0,"",'Unit Types - Emission Rates'!#REF!)</f>
        <v>#REF!</v>
      </c>
      <c r="D5175" s="269" t="e">
        <f>IF('Unit Types - Emission Rates'!#REF!=0,"",'Unit Types - Emission Rates'!#REF!)</f>
        <v>#REF!</v>
      </c>
      <c r="E5175" s="269" t="e">
        <f>IF('Unit Types - Emission Rates'!#REF!="","",'Unit Types - Emission Rates'!#REF!)</f>
        <v>#REF!</v>
      </c>
      <c r="F5175" s="269" t="e">
        <f>IF('Unit Types - Emission Rates'!#REF!="","",'Unit Types - Emission Rates'!#REF!)</f>
        <v>#REF!</v>
      </c>
      <c r="G5175" s="261"/>
      <c r="H5175" s="262"/>
      <c r="I5175" s="259"/>
    </row>
    <row r="5176" spans="1:9" x14ac:dyDescent="0.2">
      <c r="A5176" s="265" t="s">
        <v>433</v>
      </c>
      <c r="B5176" s="269" t="e">
        <f>IF('Unit Types - Emission Rates'!#REF!=0,"",'Unit Types - Emission Rates'!#REF!)</f>
        <v>#REF!</v>
      </c>
      <c r="C5176" s="269" t="e">
        <f>IF('Unit Types - Emission Rates'!#REF!=0,"",'Unit Types - Emission Rates'!#REF!)</f>
        <v>#REF!</v>
      </c>
      <c r="D5176" s="269" t="e">
        <f>IF('Unit Types - Emission Rates'!#REF!=0,"",'Unit Types - Emission Rates'!#REF!)</f>
        <v>#REF!</v>
      </c>
      <c r="E5176" s="269" t="e">
        <f>IF('Unit Types - Emission Rates'!#REF!="","",'Unit Types - Emission Rates'!#REF!)</f>
        <v>#REF!</v>
      </c>
      <c r="F5176" s="269" t="e">
        <f>IF('Unit Types - Emission Rates'!#REF!="","",'Unit Types - Emission Rates'!#REF!)</f>
        <v>#REF!</v>
      </c>
      <c r="G5176" s="261"/>
      <c r="H5176" s="262"/>
      <c r="I5176" s="259"/>
    </row>
    <row r="5177" spans="1:9" x14ac:dyDescent="0.2">
      <c r="A5177" s="265" t="s">
        <v>433</v>
      </c>
      <c r="B5177" s="269" t="e">
        <f>IF('Unit Types - Emission Rates'!#REF!=0,"",'Unit Types - Emission Rates'!#REF!)</f>
        <v>#REF!</v>
      </c>
      <c r="C5177" s="269" t="e">
        <f>IF('Unit Types - Emission Rates'!#REF!=0,"",'Unit Types - Emission Rates'!#REF!)</f>
        <v>#REF!</v>
      </c>
      <c r="D5177" s="269" t="e">
        <f>IF('Unit Types - Emission Rates'!#REF!=0,"",'Unit Types - Emission Rates'!#REF!)</f>
        <v>#REF!</v>
      </c>
      <c r="E5177" s="269" t="e">
        <f>IF('Unit Types - Emission Rates'!#REF!="","",'Unit Types - Emission Rates'!#REF!)</f>
        <v>#REF!</v>
      </c>
      <c r="F5177" s="269" t="e">
        <f>IF('Unit Types - Emission Rates'!#REF!="","",'Unit Types - Emission Rates'!#REF!)</f>
        <v>#REF!</v>
      </c>
      <c r="G5177" s="261"/>
      <c r="H5177" s="262"/>
      <c r="I5177" s="259"/>
    </row>
    <row r="5178" spans="1:9" x14ac:dyDescent="0.2">
      <c r="A5178" s="265" t="s">
        <v>433</v>
      </c>
      <c r="B5178" s="269" t="e">
        <f>IF('Unit Types - Emission Rates'!#REF!=0,"",'Unit Types - Emission Rates'!#REF!)</f>
        <v>#REF!</v>
      </c>
      <c r="C5178" s="269" t="e">
        <f>IF('Unit Types - Emission Rates'!#REF!=0,"",'Unit Types - Emission Rates'!#REF!)</f>
        <v>#REF!</v>
      </c>
      <c r="D5178" s="269" t="e">
        <f>IF('Unit Types - Emission Rates'!#REF!=0,"",'Unit Types - Emission Rates'!#REF!)</f>
        <v>#REF!</v>
      </c>
      <c r="E5178" s="269" t="e">
        <f>IF('Unit Types - Emission Rates'!#REF!="","",'Unit Types - Emission Rates'!#REF!)</f>
        <v>#REF!</v>
      </c>
      <c r="F5178" s="269" t="e">
        <f>IF('Unit Types - Emission Rates'!#REF!="","",'Unit Types - Emission Rates'!#REF!)</f>
        <v>#REF!</v>
      </c>
      <c r="G5178" s="261"/>
      <c r="H5178" s="262"/>
      <c r="I5178" s="259"/>
    </row>
    <row r="5179" spans="1:9" x14ac:dyDescent="0.2">
      <c r="A5179" s="265" t="s">
        <v>433</v>
      </c>
      <c r="B5179" s="269" t="e">
        <f>IF('Unit Types - Emission Rates'!#REF!=0,"",'Unit Types - Emission Rates'!#REF!)</f>
        <v>#REF!</v>
      </c>
      <c r="C5179" s="269" t="e">
        <f>IF('Unit Types - Emission Rates'!#REF!=0,"",'Unit Types - Emission Rates'!#REF!)</f>
        <v>#REF!</v>
      </c>
      <c r="D5179" s="269" t="e">
        <f>IF('Unit Types - Emission Rates'!#REF!=0,"",'Unit Types - Emission Rates'!#REF!)</f>
        <v>#REF!</v>
      </c>
      <c r="E5179" s="269" t="e">
        <f>IF('Unit Types - Emission Rates'!#REF!="","",'Unit Types - Emission Rates'!#REF!)</f>
        <v>#REF!</v>
      </c>
      <c r="F5179" s="269" t="e">
        <f>IF('Unit Types - Emission Rates'!#REF!="","",'Unit Types - Emission Rates'!#REF!)</f>
        <v>#REF!</v>
      </c>
      <c r="G5179" s="261"/>
      <c r="H5179" s="262"/>
      <c r="I5179" s="259"/>
    </row>
    <row r="5180" spans="1:9" x14ac:dyDescent="0.2">
      <c r="A5180" s="265" t="s">
        <v>433</v>
      </c>
      <c r="B5180" s="269" t="e">
        <f>IF('Unit Types - Emission Rates'!#REF!=0,"",'Unit Types - Emission Rates'!#REF!)</f>
        <v>#REF!</v>
      </c>
      <c r="C5180" s="269" t="e">
        <f>IF('Unit Types - Emission Rates'!#REF!=0,"",'Unit Types - Emission Rates'!#REF!)</f>
        <v>#REF!</v>
      </c>
      <c r="D5180" s="269" t="e">
        <f>IF('Unit Types - Emission Rates'!#REF!=0,"",'Unit Types - Emission Rates'!#REF!)</f>
        <v>#REF!</v>
      </c>
      <c r="E5180" s="269" t="e">
        <f>IF('Unit Types - Emission Rates'!#REF!="","",'Unit Types - Emission Rates'!#REF!)</f>
        <v>#REF!</v>
      </c>
      <c r="F5180" s="269" t="e">
        <f>IF('Unit Types - Emission Rates'!#REF!="","",'Unit Types - Emission Rates'!#REF!)</f>
        <v>#REF!</v>
      </c>
      <c r="G5180" s="261"/>
      <c r="H5180" s="262"/>
      <c r="I5180" s="259"/>
    </row>
    <row r="5181" spans="1:9" x14ac:dyDescent="0.2">
      <c r="A5181" s="265" t="s">
        <v>433</v>
      </c>
      <c r="B5181" s="269" t="e">
        <f>IF('Unit Types - Emission Rates'!#REF!=0,"",'Unit Types - Emission Rates'!#REF!)</f>
        <v>#REF!</v>
      </c>
      <c r="C5181" s="269" t="e">
        <f>IF('Unit Types - Emission Rates'!#REF!=0,"",'Unit Types - Emission Rates'!#REF!)</f>
        <v>#REF!</v>
      </c>
      <c r="D5181" s="269" t="e">
        <f>IF('Unit Types - Emission Rates'!#REF!=0,"",'Unit Types - Emission Rates'!#REF!)</f>
        <v>#REF!</v>
      </c>
      <c r="E5181" s="269" t="e">
        <f>IF('Unit Types - Emission Rates'!#REF!="","",'Unit Types - Emission Rates'!#REF!)</f>
        <v>#REF!</v>
      </c>
      <c r="F5181" s="269" t="e">
        <f>IF('Unit Types - Emission Rates'!#REF!="","",'Unit Types - Emission Rates'!#REF!)</f>
        <v>#REF!</v>
      </c>
      <c r="G5181" s="261"/>
      <c r="H5181" s="262"/>
      <c r="I5181" s="259"/>
    </row>
    <row r="5182" spans="1:9" x14ac:dyDescent="0.2">
      <c r="A5182" s="265" t="s">
        <v>433</v>
      </c>
      <c r="B5182" s="269" t="e">
        <f>IF('Unit Types - Emission Rates'!#REF!=0,"",'Unit Types - Emission Rates'!#REF!)</f>
        <v>#REF!</v>
      </c>
      <c r="C5182" s="269" t="e">
        <f>IF('Unit Types - Emission Rates'!#REF!=0,"",'Unit Types - Emission Rates'!#REF!)</f>
        <v>#REF!</v>
      </c>
      <c r="D5182" s="269" t="e">
        <f>IF('Unit Types - Emission Rates'!#REF!=0,"",'Unit Types - Emission Rates'!#REF!)</f>
        <v>#REF!</v>
      </c>
      <c r="E5182" s="269" t="e">
        <f>IF('Unit Types - Emission Rates'!#REF!="","",'Unit Types - Emission Rates'!#REF!)</f>
        <v>#REF!</v>
      </c>
      <c r="F5182" s="269" t="e">
        <f>IF('Unit Types - Emission Rates'!#REF!="","",'Unit Types - Emission Rates'!#REF!)</f>
        <v>#REF!</v>
      </c>
      <c r="G5182" s="261"/>
      <c r="H5182" s="262"/>
      <c r="I5182" s="259"/>
    </row>
    <row r="5183" spans="1:9" x14ac:dyDescent="0.2">
      <c r="A5183" s="265" t="s">
        <v>433</v>
      </c>
      <c r="B5183" s="269" t="e">
        <f>IF('Unit Types - Emission Rates'!#REF!=0,"",'Unit Types - Emission Rates'!#REF!)</f>
        <v>#REF!</v>
      </c>
      <c r="C5183" s="269" t="e">
        <f>IF('Unit Types - Emission Rates'!#REF!=0,"",'Unit Types - Emission Rates'!#REF!)</f>
        <v>#REF!</v>
      </c>
      <c r="D5183" s="269" t="e">
        <f>IF('Unit Types - Emission Rates'!#REF!=0,"",'Unit Types - Emission Rates'!#REF!)</f>
        <v>#REF!</v>
      </c>
      <c r="E5183" s="269" t="e">
        <f>IF('Unit Types - Emission Rates'!#REF!="","",'Unit Types - Emission Rates'!#REF!)</f>
        <v>#REF!</v>
      </c>
      <c r="F5183" s="269" t="e">
        <f>IF('Unit Types - Emission Rates'!#REF!="","",'Unit Types - Emission Rates'!#REF!)</f>
        <v>#REF!</v>
      </c>
      <c r="G5183" s="261"/>
      <c r="H5183" s="262"/>
      <c r="I5183" s="259"/>
    </row>
    <row r="5184" spans="1:9" x14ac:dyDescent="0.2">
      <c r="A5184" s="265" t="s">
        <v>433</v>
      </c>
      <c r="B5184" s="269" t="e">
        <f>IF('Unit Types - Emission Rates'!#REF!=0,"",'Unit Types - Emission Rates'!#REF!)</f>
        <v>#REF!</v>
      </c>
      <c r="C5184" s="269" t="e">
        <f>IF('Unit Types - Emission Rates'!#REF!=0,"",'Unit Types - Emission Rates'!#REF!)</f>
        <v>#REF!</v>
      </c>
      <c r="D5184" s="269" t="e">
        <f>IF('Unit Types - Emission Rates'!#REF!=0,"",'Unit Types - Emission Rates'!#REF!)</f>
        <v>#REF!</v>
      </c>
      <c r="E5184" s="269" t="e">
        <f>IF('Unit Types - Emission Rates'!#REF!="","",'Unit Types - Emission Rates'!#REF!)</f>
        <v>#REF!</v>
      </c>
      <c r="F5184" s="269" t="e">
        <f>IF('Unit Types - Emission Rates'!#REF!="","",'Unit Types - Emission Rates'!#REF!)</f>
        <v>#REF!</v>
      </c>
      <c r="G5184" s="261"/>
      <c r="H5184" s="262"/>
      <c r="I5184" s="259"/>
    </row>
    <row r="5185" spans="1:9" x14ac:dyDescent="0.2">
      <c r="A5185" s="265" t="s">
        <v>433</v>
      </c>
      <c r="B5185" s="269" t="e">
        <f>IF('Unit Types - Emission Rates'!#REF!=0,"",'Unit Types - Emission Rates'!#REF!)</f>
        <v>#REF!</v>
      </c>
      <c r="C5185" s="269" t="e">
        <f>IF('Unit Types - Emission Rates'!#REF!=0,"",'Unit Types - Emission Rates'!#REF!)</f>
        <v>#REF!</v>
      </c>
      <c r="D5185" s="269" t="e">
        <f>IF('Unit Types - Emission Rates'!#REF!=0,"",'Unit Types - Emission Rates'!#REF!)</f>
        <v>#REF!</v>
      </c>
      <c r="E5185" s="269" t="e">
        <f>IF('Unit Types - Emission Rates'!#REF!="","",'Unit Types - Emission Rates'!#REF!)</f>
        <v>#REF!</v>
      </c>
      <c r="F5185" s="269" t="e">
        <f>IF('Unit Types - Emission Rates'!#REF!="","",'Unit Types - Emission Rates'!#REF!)</f>
        <v>#REF!</v>
      </c>
      <c r="G5185" s="261"/>
      <c r="H5185" s="262"/>
      <c r="I5185" s="259"/>
    </row>
    <row r="5186" spans="1:9" x14ac:dyDescent="0.2">
      <c r="A5186" s="265" t="s">
        <v>433</v>
      </c>
      <c r="B5186" s="269" t="e">
        <f>IF('Unit Types - Emission Rates'!#REF!=0,"",'Unit Types - Emission Rates'!#REF!)</f>
        <v>#REF!</v>
      </c>
      <c r="C5186" s="269" t="e">
        <f>IF('Unit Types - Emission Rates'!#REF!=0,"",'Unit Types - Emission Rates'!#REF!)</f>
        <v>#REF!</v>
      </c>
      <c r="D5186" s="269" t="e">
        <f>IF('Unit Types - Emission Rates'!#REF!=0,"",'Unit Types - Emission Rates'!#REF!)</f>
        <v>#REF!</v>
      </c>
      <c r="E5186" s="269" t="e">
        <f>IF('Unit Types - Emission Rates'!#REF!="","",'Unit Types - Emission Rates'!#REF!)</f>
        <v>#REF!</v>
      </c>
      <c r="F5186" s="269" t="e">
        <f>IF('Unit Types - Emission Rates'!#REF!="","",'Unit Types - Emission Rates'!#REF!)</f>
        <v>#REF!</v>
      </c>
      <c r="G5186" s="261"/>
      <c r="H5186" s="262"/>
      <c r="I5186" s="259"/>
    </row>
    <row r="5187" spans="1:9" x14ac:dyDescent="0.2">
      <c r="A5187" s="265" t="s">
        <v>433</v>
      </c>
      <c r="B5187" s="269" t="e">
        <f>IF('Unit Types - Emission Rates'!#REF!=0,"",'Unit Types - Emission Rates'!#REF!)</f>
        <v>#REF!</v>
      </c>
      <c r="C5187" s="269" t="e">
        <f>IF('Unit Types - Emission Rates'!#REF!=0,"",'Unit Types - Emission Rates'!#REF!)</f>
        <v>#REF!</v>
      </c>
      <c r="D5187" s="269" t="e">
        <f>IF('Unit Types - Emission Rates'!#REF!=0,"",'Unit Types - Emission Rates'!#REF!)</f>
        <v>#REF!</v>
      </c>
      <c r="E5187" s="269" t="e">
        <f>IF('Unit Types - Emission Rates'!#REF!="","",'Unit Types - Emission Rates'!#REF!)</f>
        <v>#REF!</v>
      </c>
      <c r="F5187" s="269" t="e">
        <f>IF('Unit Types - Emission Rates'!#REF!="","",'Unit Types - Emission Rates'!#REF!)</f>
        <v>#REF!</v>
      </c>
      <c r="G5187" s="261"/>
      <c r="H5187" s="262"/>
      <c r="I5187" s="259"/>
    </row>
    <row r="5188" spans="1:9" x14ac:dyDescent="0.2">
      <c r="A5188" s="265" t="s">
        <v>433</v>
      </c>
      <c r="B5188" s="269" t="e">
        <f>IF('Unit Types - Emission Rates'!#REF!=0,"",'Unit Types - Emission Rates'!#REF!)</f>
        <v>#REF!</v>
      </c>
      <c r="C5188" s="269" t="e">
        <f>IF('Unit Types - Emission Rates'!#REF!=0,"",'Unit Types - Emission Rates'!#REF!)</f>
        <v>#REF!</v>
      </c>
      <c r="D5188" s="269" t="e">
        <f>IF('Unit Types - Emission Rates'!#REF!=0,"",'Unit Types - Emission Rates'!#REF!)</f>
        <v>#REF!</v>
      </c>
      <c r="E5188" s="269" t="e">
        <f>IF('Unit Types - Emission Rates'!#REF!="","",'Unit Types - Emission Rates'!#REF!)</f>
        <v>#REF!</v>
      </c>
      <c r="F5188" s="269" t="e">
        <f>IF('Unit Types - Emission Rates'!#REF!="","",'Unit Types - Emission Rates'!#REF!)</f>
        <v>#REF!</v>
      </c>
      <c r="G5188" s="261"/>
      <c r="H5188" s="262"/>
      <c r="I5188" s="259"/>
    </row>
    <row r="5189" spans="1:9" x14ac:dyDescent="0.2">
      <c r="A5189" s="265" t="s">
        <v>433</v>
      </c>
      <c r="B5189" s="269" t="e">
        <f>IF('Unit Types - Emission Rates'!#REF!=0,"",'Unit Types - Emission Rates'!#REF!)</f>
        <v>#REF!</v>
      </c>
      <c r="C5189" s="269" t="e">
        <f>IF('Unit Types - Emission Rates'!#REF!=0,"",'Unit Types - Emission Rates'!#REF!)</f>
        <v>#REF!</v>
      </c>
      <c r="D5189" s="269" t="e">
        <f>IF('Unit Types - Emission Rates'!#REF!=0,"",'Unit Types - Emission Rates'!#REF!)</f>
        <v>#REF!</v>
      </c>
      <c r="E5189" s="269" t="e">
        <f>IF('Unit Types - Emission Rates'!#REF!="","",'Unit Types - Emission Rates'!#REF!)</f>
        <v>#REF!</v>
      </c>
      <c r="F5189" s="269" t="e">
        <f>IF('Unit Types - Emission Rates'!#REF!="","",'Unit Types - Emission Rates'!#REF!)</f>
        <v>#REF!</v>
      </c>
      <c r="G5189" s="261"/>
      <c r="H5189" s="262"/>
      <c r="I5189" s="259"/>
    </row>
    <row r="5190" spans="1:9" x14ac:dyDescent="0.2">
      <c r="A5190" s="265" t="s">
        <v>433</v>
      </c>
      <c r="B5190" s="269" t="e">
        <f>IF('Unit Types - Emission Rates'!#REF!=0,"",'Unit Types - Emission Rates'!#REF!)</f>
        <v>#REF!</v>
      </c>
      <c r="C5190" s="269" t="e">
        <f>IF('Unit Types - Emission Rates'!#REF!=0,"",'Unit Types - Emission Rates'!#REF!)</f>
        <v>#REF!</v>
      </c>
      <c r="D5190" s="269" t="e">
        <f>IF('Unit Types - Emission Rates'!#REF!=0,"",'Unit Types - Emission Rates'!#REF!)</f>
        <v>#REF!</v>
      </c>
      <c r="E5190" s="269" t="e">
        <f>IF('Unit Types - Emission Rates'!#REF!="","",'Unit Types - Emission Rates'!#REF!)</f>
        <v>#REF!</v>
      </c>
      <c r="F5190" s="269" t="e">
        <f>IF('Unit Types - Emission Rates'!#REF!="","",'Unit Types - Emission Rates'!#REF!)</f>
        <v>#REF!</v>
      </c>
      <c r="G5190" s="261"/>
      <c r="H5190" s="262"/>
      <c r="I5190" s="259"/>
    </row>
    <row r="5191" spans="1:9" x14ac:dyDescent="0.2">
      <c r="A5191" s="265" t="s">
        <v>433</v>
      </c>
      <c r="B5191" s="269" t="e">
        <f>IF('Unit Types - Emission Rates'!#REF!=0,"",'Unit Types - Emission Rates'!#REF!)</f>
        <v>#REF!</v>
      </c>
      <c r="C5191" s="269" t="e">
        <f>IF('Unit Types - Emission Rates'!#REF!=0,"",'Unit Types - Emission Rates'!#REF!)</f>
        <v>#REF!</v>
      </c>
      <c r="D5191" s="269" t="e">
        <f>IF('Unit Types - Emission Rates'!#REF!=0,"",'Unit Types - Emission Rates'!#REF!)</f>
        <v>#REF!</v>
      </c>
      <c r="E5191" s="269" t="e">
        <f>IF('Unit Types - Emission Rates'!#REF!="","",'Unit Types - Emission Rates'!#REF!)</f>
        <v>#REF!</v>
      </c>
      <c r="F5191" s="269" t="e">
        <f>IF('Unit Types - Emission Rates'!#REF!="","",'Unit Types - Emission Rates'!#REF!)</f>
        <v>#REF!</v>
      </c>
      <c r="G5191" s="261"/>
      <c r="H5191" s="262"/>
      <c r="I5191" s="259"/>
    </row>
    <row r="5192" spans="1:9" x14ac:dyDescent="0.2">
      <c r="A5192" s="265" t="s">
        <v>433</v>
      </c>
      <c r="B5192" s="269" t="e">
        <f>IF('Unit Types - Emission Rates'!#REF!=0,"",'Unit Types - Emission Rates'!#REF!)</f>
        <v>#REF!</v>
      </c>
      <c r="C5192" s="269" t="e">
        <f>IF('Unit Types - Emission Rates'!#REF!=0,"",'Unit Types - Emission Rates'!#REF!)</f>
        <v>#REF!</v>
      </c>
      <c r="D5192" s="269" t="e">
        <f>IF('Unit Types - Emission Rates'!#REF!=0,"",'Unit Types - Emission Rates'!#REF!)</f>
        <v>#REF!</v>
      </c>
      <c r="E5192" s="269" t="e">
        <f>IF('Unit Types - Emission Rates'!#REF!="","",'Unit Types - Emission Rates'!#REF!)</f>
        <v>#REF!</v>
      </c>
      <c r="F5192" s="269" t="e">
        <f>IF('Unit Types - Emission Rates'!#REF!="","",'Unit Types - Emission Rates'!#REF!)</f>
        <v>#REF!</v>
      </c>
      <c r="G5192" s="261"/>
      <c r="H5192" s="262"/>
      <c r="I5192" s="259"/>
    </row>
    <row r="5193" spans="1:9" x14ac:dyDescent="0.2">
      <c r="A5193" s="265" t="s">
        <v>433</v>
      </c>
      <c r="B5193" s="269" t="e">
        <f>IF('Unit Types - Emission Rates'!#REF!=0,"",'Unit Types - Emission Rates'!#REF!)</f>
        <v>#REF!</v>
      </c>
      <c r="C5193" s="269" t="e">
        <f>IF('Unit Types - Emission Rates'!#REF!=0,"",'Unit Types - Emission Rates'!#REF!)</f>
        <v>#REF!</v>
      </c>
      <c r="D5193" s="269" t="e">
        <f>IF('Unit Types - Emission Rates'!#REF!=0,"",'Unit Types - Emission Rates'!#REF!)</f>
        <v>#REF!</v>
      </c>
      <c r="E5193" s="269" t="e">
        <f>IF('Unit Types - Emission Rates'!#REF!="","",'Unit Types - Emission Rates'!#REF!)</f>
        <v>#REF!</v>
      </c>
      <c r="F5193" s="269" t="e">
        <f>IF('Unit Types - Emission Rates'!#REF!="","",'Unit Types - Emission Rates'!#REF!)</f>
        <v>#REF!</v>
      </c>
      <c r="G5193" s="261"/>
      <c r="H5193" s="262"/>
      <c r="I5193" s="259"/>
    </row>
    <row r="5194" spans="1:9" x14ac:dyDescent="0.2">
      <c r="A5194" s="265" t="s">
        <v>433</v>
      </c>
      <c r="B5194" s="269" t="e">
        <f>IF('Unit Types - Emission Rates'!#REF!=0,"",'Unit Types - Emission Rates'!#REF!)</f>
        <v>#REF!</v>
      </c>
      <c r="C5194" s="269" t="e">
        <f>IF('Unit Types - Emission Rates'!#REF!=0,"",'Unit Types - Emission Rates'!#REF!)</f>
        <v>#REF!</v>
      </c>
      <c r="D5194" s="269" t="e">
        <f>IF('Unit Types - Emission Rates'!#REF!=0,"",'Unit Types - Emission Rates'!#REF!)</f>
        <v>#REF!</v>
      </c>
      <c r="E5194" s="269" t="e">
        <f>IF('Unit Types - Emission Rates'!#REF!="","",'Unit Types - Emission Rates'!#REF!)</f>
        <v>#REF!</v>
      </c>
      <c r="F5194" s="269" t="e">
        <f>IF('Unit Types - Emission Rates'!#REF!="","",'Unit Types - Emission Rates'!#REF!)</f>
        <v>#REF!</v>
      </c>
      <c r="G5194" s="261"/>
      <c r="H5194" s="262"/>
      <c r="I5194" s="259"/>
    </row>
    <row r="5195" spans="1:9" x14ac:dyDescent="0.2">
      <c r="A5195" s="265" t="s">
        <v>433</v>
      </c>
      <c r="B5195" s="269" t="e">
        <f>IF('Unit Types - Emission Rates'!#REF!=0,"",'Unit Types - Emission Rates'!#REF!)</f>
        <v>#REF!</v>
      </c>
      <c r="C5195" s="269" t="e">
        <f>IF('Unit Types - Emission Rates'!#REF!=0,"",'Unit Types - Emission Rates'!#REF!)</f>
        <v>#REF!</v>
      </c>
      <c r="D5195" s="269" t="e">
        <f>IF('Unit Types - Emission Rates'!#REF!=0,"",'Unit Types - Emission Rates'!#REF!)</f>
        <v>#REF!</v>
      </c>
      <c r="E5195" s="269" t="e">
        <f>IF('Unit Types - Emission Rates'!#REF!="","",'Unit Types - Emission Rates'!#REF!)</f>
        <v>#REF!</v>
      </c>
      <c r="F5195" s="269" t="e">
        <f>IF('Unit Types - Emission Rates'!#REF!="","",'Unit Types - Emission Rates'!#REF!)</f>
        <v>#REF!</v>
      </c>
      <c r="G5195" s="261"/>
      <c r="H5195" s="262"/>
      <c r="I5195" s="259"/>
    </row>
    <row r="5196" spans="1:9" x14ac:dyDescent="0.2">
      <c r="A5196" s="265" t="s">
        <v>433</v>
      </c>
      <c r="B5196" s="269" t="e">
        <f>IF('Unit Types - Emission Rates'!#REF!=0,"",'Unit Types - Emission Rates'!#REF!)</f>
        <v>#REF!</v>
      </c>
      <c r="C5196" s="269" t="e">
        <f>IF('Unit Types - Emission Rates'!#REF!=0,"",'Unit Types - Emission Rates'!#REF!)</f>
        <v>#REF!</v>
      </c>
      <c r="D5196" s="269" t="e">
        <f>IF('Unit Types - Emission Rates'!#REF!=0,"",'Unit Types - Emission Rates'!#REF!)</f>
        <v>#REF!</v>
      </c>
      <c r="E5196" s="269" t="e">
        <f>IF('Unit Types - Emission Rates'!#REF!="","",'Unit Types - Emission Rates'!#REF!)</f>
        <v>#REF!</v>
      </c>
      <c r="F5196" s="269" t="e">
        <f>IF('Unit Types - Emission Rates'!#REF!="","",'Unit Types - Emission Rates'!#REF!)</f>
        <v>#REF!</v>
      </c>
      <c r="G5196" s="261"/>
      <c r="H5196" s="262"/>
      <c r="I5196" s="259"/>
    </row>
    <row r="5197" spans="1:9" x14ac:dyDescent="0.2">
      <c r="A5197" s="265" t="s">
        <v>433</v>
      </c>
      <c r="B5197" s="269" t="e">
        <f>IF('Unit Types - Emission Rates'!#REF!=0,"",'Unit Types - Emission Rates'!#REF!)</f>
        <v>#REF!</v>
      </c>
      <c r="C5197" s="269" t="e">
        <f>IF('Unit Types - Emission Rates'!#REF!=0,"",'Unit Types - Emission Rates'!#REF!)</f>
        <v>#REF!</v>
      </c>
      <c r="D5197" s="269" t="e">
        <f>IF('Unit Types - Emission Rates'!#REF!=0,"",'Unit Types - Emission Rates'!#REF!)</f>
        <v>#REF!</v>
      </c>
      <c r="E5197" s="269" t="e">
        <f>IF('Unit Types - Emission Rates'!#REF!="","",'Unit Types - Emission Rates'!#REF!)</f>
        <v>#REF!</v>
      </c>
      <c r="F5197" s="269" t="e">
        <f>IF('Unit Types - Emission Rates'!#REF!="","",'Unit Types - Emission Rates'!#REF!)</f>
        <v>#REF!</v>
      </c>
      <c r="G5197" s="261"/>
      <c r="H5197" s="262"/>
      <c r="I5197" s="259"/>
    </row>
    <row r="5198" spans="1:9" x14ac:dyDescent="0.2">
      <c r="A5198" s="265" t="s">
        <v>433</v>
      </c>
      <c r="B5198" s="269" t="e">
        <f>IF('Unit Types - Emission Rates'!#REF!=0,"",'Unit Types - Emission Rates'!#REF!)</f>
        <v>#REF!</v>
      </c>
      <c r="C5198" s="269" t="e">
        <f>IF('Unit Types - Emission Rates'!#REF!=0,"",'Unit Types - Emission Rates'!#REF!)</f>
        <v>#REF!</v>
      </c>
      <c r="D5198" s="269" t="e">
        <f>IF('Unit Types - Emission Rates'!#REF!=0,"",'Unit Types - Emission Rates'!#REF!)</f>
        <v>#REF!</v>
      </c>
      <c r="E5198" s="269" t="e">
        <f>IF('Unit Types - Emission Rates'!#REF!="","",'Unit Types - Emission Rates'!#REF!)</f>
        <v>#REF!</v>
      </c>
      <c r="F5198" s="269" t="e">
        <f>IF('Unit Types - Emission Rates'!#REF!="","",'Unit Types - Emission Rates'!#REF!)</f>
        <v>#REF!</v>
      </c>
      <c r="G5198" s="261"/>
      <c r="H5198" s="262"/>
      <c r="I5198" s="259"/>
    </row>
    <row r="5199" spans="1:9" x14ac:dyDescent="0.2">
      <c r="A5199" s="265" t="s">
        <v>433</v>
      </c>
      <c r="B5199" s="269" t="e">
        <f>IF('Unit Types - Emission Rates'!#REF!=0,"",'Unit Types - Emission Rates'!#REF!)</f>
        <v>#REF!</v>
      </c>
      <c r="C5199" s="269" t="e">
        <f>IF('Unit Types - Emission Rates'!#REF!=0,"",'Unit Types - Emission Rates'!#REF!)</f>
        <v>#REF!</v>
      </c>
      <c r="D5199" s="269" t="e">
        <f>IF('Unit Types - Emission Rates'!#REF!=0,"",'Unit Types - Emission Rates'!#REF!)</f>
        <v>#REF!</v>
      </c>
      <c r="E5199" s="269" t="e">
        <f>IF('Unit Types - Emission Rates'!#REF!="","",'Unit Types - Emission Rates'!#REF!)</f>
        <v>#REF!</v>
      </c>
      <c r="F5199" s="269" t="e">
        <f>IF('Unit Types - Emission Rates'!#REF!="","",'Unit Types - Emission Rates'!#REF!)</f>
        <v>#REF!</v>
      </c>
      <c r="G5199" s="261"/>
      <c r="H5199" s="262"/>
      <c r="I5199" s="259"/>
    </row>
    <row r="5200" spans="1:9" x14ac:dyDescent="0.2">
      <c r="A5200" s="265" t="s">
        <v>433</v>
      </c>
      <c r="B5200" s="269" t="e">
        <f>IF('Unit Types - Emission Rates'!#REF!=0,"",'Unit Types - Emission Rates'!#REF!)</f>
        <v>#REF!</v>
      </c>
      <c r="C5200" s="269" t="e">
        <f>IF('Unit Types - Emission Rates'!#REF!=0,"",'Unit Types - Emission Rates'!#REF!)</f>
        <v>#REF!</v>
      </c>
      <c r="D5200" s="269" t="e">
        <f>IF('Unit Types - Emission Rates'!#REF!=0,"",'Unit Types - Emission Rates'!#REF!)</f>
        <v>#REF!</v>
      </c>
      <c r="E5200" s="269" t="e">
        <f>IF('Unit Types - Emission Rates'!#REF!="","",'Unit Types - Emission Rates'!#REF!)</f>
        <v>#REF!</v>
      </c>
      <c r="F5200" s="269" t="e">
        <f>IF('Unit Types - Emission Rates'!#REF!="","",'Unit Types - Emission Rates'!#REF!)</f>
        <v>#REF!</v>
      </c>
      <c r="G5200" s="261"/>
      <c r="H5200" s="262"/>
      <c r="I5200" s="259"/>
    </row>
    <row r="5201" spans="1:9" x14ac:dyDescent="0.2">
      <c r="A5201" s="265" t="s">
        <v>433</v>
      </c>
      <c r="B5201" s="269" t="e">
        <f>IF('Unit Types - Emission Rates'!#REF!=0,"",'Unit Types - Emission Rates'!#REF!)</f>
        <v>#REF!</v>
      </c>
      <c r="C5201" s="269" t="e">
        <f>IF('Unit Types - Emission Rates'!#REF!=0,"",'Unit Types - Emission Rates'!#REF!)</f>
        <v>#REF!</v>
      </c>
      <c r="D5201" s="269" t="e">
        <f>IF('Unit Types - Emission Rates'!#REF!=0,"",'Unit Types - Emission Rates'!#REF!)</f>
        <v>#REF!</v>
      </c>
      <c r="E5201" s="269" t="e">
        <f>IF('Unit Types - Emission Rates'!#REF!="","",'Unit Types - Emission Rates'!#REF!)</f>
        <v>#REF!</v>
      </c>
      <c r="F5201" s="269" t="e">
        <f>IF('Unit Types - Emission Rates'!#REF!="","",'Unit Types - Emission Rates'!#REF!)</f>
        <v>#REF!</v>
      </c>
      <c r="G5201" s="261"/>
      <c r="H5201" s="262"/>
      <c r="I5201" s="259"/>
    </row>
    <row r="5202" spans="1:9" x14ac:dyDescent="0.2">
      <c r="A5202" s="265" t="s">
        <v>433</v>
      </c>
      <c r="B5202" s="269" t="e">
        <f>IF('Unit Types - Emission Rates'!#REF!=0,"",'Unit Types - Emission Rates'!#REF!)</f>
        <v>#REF!</v>
      </c>
      <c r="C5202" s="269" t="e">
        <f>IF('Unit Types - Emission Rates'!#REF!=0,"",'Unit Types - Emission Rates'!#REF!)</f>
        <v>#REF!</v>
      </c>
      <c r="D5202" s="269" t="e">
        <f>IF('Unit Types - Emission Rates'!#REF!=0,"",'Unit Types - Emission Rates'!#REF!)</f>
        <v>#REF!</v>
      </c>
      <c r="E5202" s="269" t="e">
        <f>IF('Unit Types - Emission Rates'!#REF!="","",'Unit Types - Emission Rates'!#REF!)</f>
        <v>#REF!</v>
      </c>
      <c r="F5202" s="269" t="e">
        <f>IF('Unit Types - Emission Rates'!#REF!="","",'Unit Types - Emission Rates'!#REF!)</f>
        <v>#REF!</v>
      </c>
      <c r="G5202" s="261"/>
      <c r="H5202" s="262"/>
      <c r="I5202" s="259"/>
    </row>
    <row r="5203" spans="1:9" x14ac:dyDescent="0.2">
      <c r="A5203" s="265" t="s">
        <v>433</v>
      </c>
      <c r="B5203" s="269" t="e">
        <f>IF('Unit Types - Emission Rates'!#REF!=0,"",'Unit Types - Emission Rates'!#REF!)</f>
        <v>#REF!</v>
      </c>
      <c r="C5203" s="269" t="e">
        <f>IF('Unit Types - Emission Rates'!#REF!=0,"",'Unit Types - Emission Rates'!#REF!)</f>
        <v>#REF!</v>
      </c>
      <c r="D5203" s="269" t="e">
        <f>IF('Unit Types - Emission Rates'!#REF!=0,"",'Unit Types - Emission Rates'!#REF!)</f>
        <v>#REF!</v>
      </c>
      <c r="E5203" s="269" t="e">
        <f>IF('Unit Types - Emission Rates'!#REF!="","",'Unit Types - Emission Rates'!#REF!)</f>
        <v>#REF!</v>
      </c>
      <c r="F5203" s="269" t="e">
        <f>IF('Unit Types - Emission Rates'!#REF!="","",'Unit Types - Emission Rates'!#REF!)</f>
        <v>#REF!</v>
      </c>
      <c r="G5203" s="261"/>
      <c r="H5203" s="262"/>
      <c r="I5203" s="259"/>
    </row>
    <row r="5204" spans="1:9" x14ac:dyDescent="0.2">
      <c r="A5204" s="265" t="s">
        <v>433</v>
      </c>
      <c r="B5204" s="269" t="e">
        <f>IF('Unit Types - Emission Rates'!#REF!=0,"",'Unit Types - Emission Rates'!#REF!)</f>
        <v>#REF!</v>
      </c>
      <c r="C5204" s="269" t="e">
        <f>IF('Unit Types - Emission Rates'!#REF!=0,"",'Unit Types - Emission Rates'!#REF!)</f>
        <v>#REF!</v>
      </c>
      <c r="D5204" s="269" t="e">
        <f>IF('Unit Types - Emission Rates'!#REF!=0,"",'Unit Types - Emission Rates'!#REF!)</f>
        <v>#REF!</v>
      </c>
      <c r="E5204" s="269" t="e">
        <f>IF('Unit Types - Emission Rates'!#REF!="","",'Unit Types - Emission Rates'!#REF!)</f>
        <v>#REF!</v>
      </c>
      <c r="F5204" s="269" t="e">
        <f>IF('Unit Types - Emission Rates'!#REF!="","",'Unit Types - Emission Rates'!#REF!)</f>
        <v>#REF!</v>
      </c>
      <c r="G5204" s="261"/>
      <c r="H5204" s="262"/>
      <c r="I5204" s="259"/>
    </row>
    <row r="5205" spans="1:9" x14ac:dyDescent="0.2">
      <c r="A5205" s="265" t="s">
        <v>433</v>
      </c>
      <c r="B5205" s="269" t="e">
        <f>IF('Unit Types - Emission Rates'!#REF!=0,"",'Unit Types - Emission Rates'!#REF!)</f>
        <v>#REF!</v>
      </c>
      <c r="C5205" s="269" t="e">
        <f>IF('Unit Types - Emission Rates'!#REF!=0,"",'Unit Types - Emission Rates'!#REF!)</f>
        <v>#REF!</v>
      </c>
      <c r="D5205" s="269" t="e">
        <f>IF('Unit Types - Emission Rates'!#REF!=0,"",'Unit Types - Emission Rates'!#REF!)</f>
        <v>#REF!</v>
      </c>
      <c r="E5205" s="269" t="e">
        <f>IF('Unit Types - Emission Rates'!#REF!="","",'Unit Types - Emission Rates'!#REF!)</f>
        <v>#REF!</v>
      </c>
      <c r="F5205" s="269" t="e">
        <f>IF('Unit Types - Emission Rates'!#REF!="","",'Unit Types - Emission Rates'!#REF!)</f>
        <v>#REF!</v>
      </c>
      <c r="G5205" s="261"/>
      <c r="H5205" s="262"/>
      <c r="I5205" s="259"/>
    </row>
    <row r="5206" spans="1:9" x14ac:dyDescent="0.2">
      <c r="A5206" s="265" t="s">
        <v>433</v>
      </c>
      <c r="B5206" s="269" t="e">
        <f>IF('Unit Types - Emission Rates'!#REF!=0,"",'Unit Types - Emission Rates'!#REF!)</f>
        <v>#REF!</v>
      </c>
      <c r="C5206" s="269" t="e">
        <f>IF('Unit Types - Emission Rates'!#REF!=0,"",'Unit Types - Emission Rates'!#REF!)</f>
        <v>#REF!</v>
      </c>
      <c r="D5206" s="269" t="e">
        <f>IF('Unit Types - Emission Rates'!#REF!=0,"",'Unit Types - Emission Rates'!#REF!)</f>
        <v>#REF!</v>
      </c>
      <c r="E5206" s="269" t="e">
        <f>IF('Unit Types - Emission Rates'!#REF!="","",'Unit Types - Emission Rates'!#REF!)</f>
        <v>#REF!</v>
      </c>
      <c r="F5206" s="269" t="e">
        <f>IF('Unit Types - Emission Rates'!#REF!="","",'Unit Types - Emission Rates'!#REF!)</f>
        <v>#REF!</v>
      </c>
      <c r="G5206" s="261"/>
      <c r="H5206" s="262"/>
      <c r="I5206" s="259"/>
    </row>
    <row r="5207" spans="1:9" x14ac:dyDescent="0.2">
      <c r="A5207" s="265" t="s">
        <v>433</v>
      </c>
      <c r="B5207" s="269" t="e">
        <f>IF('Unit Types - Emission Rates'!#REF!=0,"",'Unit Types - Emission Rates'!#REF!)</f>
        <v>#REF!</v>
      </c>
      <c r="C5207" s="269" t="e">
        <f>IF('Unit Types - Emission Rates'!#REF!=0,"",'Unit Types - Emission Rates'!#REF!)</f>
        <v>#REF!</v>
      </c>
      <c r="D5207" s="269" t="e">
        <f>IF('Unit Types - Emission Rates'!#REF!=0,"",'Unit Types - Emission Rates'!#REF!)</f>
        <v>#REF!</v>
      </c>
      <c r="E5207" s="269" t="e">
        <f>IF('Unit Types - Emission Rates'!#REF!="","",'Unit Types - Emission Rates'!#REF!)</f>
        <v>#REF!</v>
      </c>
      <c r="F5207" s="269" t="e">
        <f>IF('Unit Types - Emission Rates'!#REF!="","",'Unit Types - Emission Rates'!#REF!)</f>
        <v>#REF!</v>
      </c>
      <c r="G5207" s="261"/>
      <c r="H5207" s="262"/>
      <c r="I5207" s="259"/>
    </row>
    <row r="5208" spans="1:9" ht="13.5" thickBot="1" x14ac:dyDescent="0.25">
      <c r="A5208" s="266" t="s">
        <v>433</v>
      </c>
      <c r="B5208" s="270" t="e">
        <f>IF('Unit Types - Emission Rates'!#REF!=0,"",'Unit Types - Emission Rates'!#REF!)</f>
        <v>#REF!</v>
      </c>
      <c r="C5208" s="270" t="e">
        <f>IF('Unit Types - Emission Rates'!#REF!=0,"",'Unit Types - Emission Rates'!#REF!)</f>
        <v>#REF!</v>
      </c>
      <c r="D5208" s="270" t="e">
        <f>IF('Unit Types - Emission Rates'!#REF!=0,"",'Unit Types - Emission Rates'!#REF!)</f>
        <v>#REF!</v>
      </c>
      <c r="E5208" s="270" t="e">
        <f>IF('Unit Types - Emission Rates'!#REF!="","",'Unit Types - Emission Rates'!#REF!)</f>
        <v>#REF!</v>
      </c>
      <c r="F5208" s="270" t="e">
        <f>IF('Unit Types - Emission Rates'!#REF!="","",'Unit Types - Emission Rates'!#REF!)</f>
        <v>#REF!</v>
      </c>
      <c r="G5208" s="263"/>
      <c r="H5208" s="264"/>
      <c r="I5208" s="260"/>
    </row>
  </sheetData>
  <sheetProtection algorithmName="SHA-512" hashValue="hgpCAc/ruIEJ0c1G3z7rHPOreRc8+YhRREds+Xj4gwnTd8f0KgZyoemcA1DUJOO478CajMLq9DVervPO69VO+Q==" saltValue="MBgmCuUwW0NxsIbLI3XcoA==" spinCount="100000" sheet="1" objects="1" scenarios="1" formatRows="0" autoFilter="0"/>
  <mergeCells count="5">
    <mergeCell ref="A4:G4"/>
    <mergeCell ref="A3:H3"/>
    <mergeCell ref="A2:H2"/>
    <mergeCell ref="A1:H1"/>
    <mergeCell ref="B5:F5"/>
  </mergeCells>
  <dataValidations count="3">
    <dataValidation allowBlank="1" showErrorMessage="1" promptTitle="Internal comments" prompt="This cell intentionally left blank for internal comments. All internal comments must be submitted prior to application submittal." sqref="H4" xr:uid="{BFAC4071-ADD7-4C40-A14A-4CAA7A4A447F}"/>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A673019A-B532-463D-A03C-A6DBA1553787}">
      <formula1>0</formula1>
    </dataValidation>
    <dataValidation type="list" allowBlank="1" showInputMessage="1" showErrorMessage="1" sqref="A7:A5208" xr:uid="{739E09C2-CD34-48A4-BCA1-FA964D3A0B0E}">
      <formula1>"Yes,No"</formula1>
    </dataValidation>
  </dataValidations>
  <hyperlinks>
    <hyperlink ref="A4:G4" location="Cover!A1" tooltip="Click here to return to Cover Sheet." display="Click here to return to Cover Sheet." xr:uid="{5D69BD64-25C6-4235-BEB0-042208B01D1D}"/>
  </hyperlink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&amp;CPage &amp;P&amp;LVersion 6.0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45127-B6E3-48B3-B630-529CA23B8698}">
  <sheetPr codeName="Sheet28">
    <tabColor rgb="FFFFDCDC"/>
  </sheetPr>
  <dimension ref="A1:CX35"/>
  <sheetViews>
    <sheetView showGridLines="0" zoomScaleNormal="100" workbookViewId="0">
      <selection sqref="A1:CW1"/>
    </sheetView>
  </sheetViews>
  <sheetFormatPr defaultColWidth="0" defaultRowHeight="12.75" zeroHeight="1" x14ac:dyDescent="0.2"/>
  <cols>
    <col min="1" max="1" width="8.85546875" customWidth="1"/>
    <col min="2" max="4" width="26.140625" customWidth="1"/>
    <col min="5" max="100" width="6.42578125" customWidth="1"/>
    <col min="101" max="101" width="45.7109375" customWidth="1"/>
    <col min="102" max="102" width="2.7109375" customWidth="1"/>
    <col min="103" max="16384" width="9.140625" hidden="1"/>
  </cols>
  <sheetData>
    <row r="1" spans="1:101" ht="5.25" customHeight="1" thickBot="1" x14ac:dyDescent="0.25">
      <c r="A1" s="1411"/>
      <c r="B1" s="1411"/>
      <c r="C1" s="1411"/>
      <c r="D1" s="1411"/>
      <c r="E1" s="1411"/>
      <c r="F1" s="1411"/>
      <c r="G1" s="1411"/>
      <c r="H1" s="1411"/>
      <c r="I1" s="1411"/>
      <c r="J1" s="1411"/>
      <c r="K1" s="1411"/>
      <c r="L1" s="1411"/>
      <c r="M1" s="1411"/>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c r="AL1" s="1411"/>
      <c r="AM1" s="1411"/>
      <c r="AN1" s="1411"/>
      <c r="AO1" s="1411"/>
      <c r="AP1" s="1411"/>
      <c r="AQ1" s="1411"/>
      <c r="AR1" s="1411"/>
      <c r="AS1" s="1411"/>
      <c r="AT1" s="1411"/>
      <c r="AU1" s="1411"/>
      <c r="AV1" s="1411"/>
      <c r="AW1" s="1411"/>
      <c r="AX1" s="1411"/>
      <c r="AY1" s="1411"/>
      <c r="AZ1" s="1411"/>
      <c r="BA1" s="1411"/>
      <c r="BB1" s="1411"/>
      <c r="BC1" s="1411"/>
      <c r="BD1" s="1411"/>
      <c r="BE1" s="1411"/>
      <c r="BF1" s="1411"/>
      <c r="BG1" s="1411"/>
      <c r="BH1" s="1411"/>
      <c r="BI1" s="1411"/>
      <c r="BJ1" s="1411"/>
      <c r="BK1" s="1411"/>
      <c r="BL1" s="1411"/>
      <c r="BM1" s="1411"/>
      <c r="BN1" s="1411"/>
      <c r="BO1" s="1411"/>
      <c r="BP1" s="1411"/>
      <c r="BQ1" s="1411"/>
      <c r="BR1" s="1411"/>
      <c r="BS1" s="1411"/>
      <c r="BT1" s="1411"/>
      <c r="BU1" s="1411"/>
      <c r="BV1" s="1411"/>
      <c r="BW1" s="1411"/>
      <c r="BX1" s="1411"/>
      <c r="BY1" s="1411"/>
      <c r="BZ1" s="1411"/>
      <c r="CA1" s="1411"/>
      <c r="CB1" s="1411"/>
      <c r="CC1" s="1411"/>
      <c r="CD1" s="1411"/>
      <c r="CE1" s="1411"/>
      <c r="CF1" s="1411"/>
      <c r="CG1" s="1411"/>
      <c r="CH1" s="1411"/>
      <c r="CI1" s="1411"/>
      <c r="CJ1" s="1411"/>
      <c r="CK1" s="1411"/>
      <c r="CL1" s="1411"/>
      <c r="CM1" s="1411"/>
      <c r="CN1" s="1411"/>
      <c r="CO1" s="1411"/>
      <c r="CP1" s="1411"/>
      <c r="CQ1" s="1411"/>
      <c r="CR1" s="1411"/>
      <c r="CS1" s="1411"/>
      <c r="CT1" s="1411"/>
      <c r="CU1" s="1411"/>
      <c r="CV1" s="1411"/>
      <c r="CW1" s="1411"/>
    </row>
    <row r="2" spans="1:101" ht="30" customHeight="1" thickBot="1" x14ac:dyDescent="0.25">
      <c r="A2" s="1504" t="s">
        <v>640</v>
      </c>
      <c r="B2" s="1505"/>
      <c r="C2" s="1505"/>
      <c r="D2" s="1505"/>
      <c r="E2" s="1505"/>
      <c r="F2" s="1505"/>
      <c r="G2" s="1505"/>
      <c r="H2" s="1505"/>
      <c r="I2" s="1505"/>
      <c r="J2" s="1505"/>
      <c r="K2" s="1505"/>
      <c r="L2" s="1505"/>
      <c r="M2" s="1505"/>
      <c r="N2" s="1505"/>
      <c r="O2" s="1505"/>
      <c r="P2" s="1505"/>
      <c r="Q2" s="1505"/>
      <c r="R2" s="1505"/>
      <c r="S2" s="1505"/>
      <c r="T2" s="1505"/>
      <c r="U2" s="1505"/>
      <c r="V2" s="1505"/>
      <c r="W2" s="1505"/>
      <c r="X2" s="1505"/>
      <c r="Y2" s="1505"/>
      <c r="Z2" s="1505"/>
      <c r="AA2" s="1505"/>
      <c r="AB2" s="1505"/>
      <c r="AC2" s="1505"/>
      <c r="AD2" s="1505"/>
      <c r="AE2" s="1505"/>
      <c r="AF2" s="1505"/>
      <c r="AG2" s="1505"/>
      <c r="AH2" s="1505"/>
      <c r="AI2" s="1505"/>
      <c r="AJ2" s="1505"/>
      <c r="AK2" s="1505"/>
      <c r="AL2" s="1505"/>
      <c r="AM2" s="1505"/>
      <c r="AN2" s="1505"/>
      <c r="AO2" s="1505"/>
      <c r="AP2" s="1505"/>
      <c r="AQ2" s="1505"/>
      <c r="AR2" s="1505"/>
      <c r="AS2" s="1505"/>
      <c r="AT2" s="1505"/>
      <c r="AU2" s="1505"/>
      <c r="AV2" s="1505"/>
      <c r="AW2" s="1505"/>
      <c r="AX2" s="1505"/>
      <c r="AY2" s="1505"/>
      <c r="AZ2" s="1505"/>
      <c r="BA2" s="1505"/>
      <c r="BB2" s="1505"/>
      <c r="BC2" s="1505"/>
      <c r="BD2" s="1505"/>
      <c r="BE2" s="1505"/>
      <c r="BF2" s="1505"/>
      <c r="BG2" s="1505"/>
      <c r="BH2" s="1505"/>
      <c r="BI2" s="1505"/>
      <c r="BJ2" s="1505"/>
      <c r="BK2" s="1505"/>
      <c r="BL2" s="1505"/>
      <c r="BM2" s="1505"/>
      <c r="BN2" s="1505"/>
      <c r="BO2" s="1505"/>
      <c r="BP2" s="1505"/>
      <c r="BQ2" s="1505"/>
      <c r="BR2" s="1505"/>
      <c r="BS2" s="1505"/>
      <c r="BT2" s="1505"/>
      <c r="BU2" s="1505"/>
      <c r="BV2" s="1505"/>
      <c r="BW2" s="1505"/>
      <c r="BX2" s="1505"/>
      <c r="BY2" s="1505"/>
      <c r="BZ2" s="1505"/>
      <c r="CA2" s="1505"/>
      <c r="CB2" s="1505"/>
      <c r="CC2" s="1505"/>
      <c r="CD2" s="1505"/>
      <c r="CE2" s="1505"/>
      <c r="CF2" s="1505"/>
      <c r="CG2" s="1505"/>
      <c r="CH2" s="1505"/>
      <c r="CI2" s="1505"/>
      <c r="CJ2" s="1505"/>
      <c r="CK2" s="1505"/>
      <c r="CL2" s="1505"/>
      <c r="CM2" s="1505"/>
      <c r="CN2" s="1505"/>
      <c r="CO2" s="1505"/>
      <c r="CP2" s="1505"/>
      <c r="CQ2" s="1505"/>
      <c r="CR2" s="1505"/>
      <c r="CS2" s="1505"/>
      <c r="CT2" s="1505"/>
      <c r="CU2" s="1505"/>
      <c r="CV2" s="1506"/>
      <c r="CW2" s="429" t="s">
        <v>108</v>
      </c>
    </row>
    <row r="3" spans="1:101" ht="247.5" customHeight="1" thickBot="1" x14ac:dyDescent="0.25">
      <c r="A3" s="1381" t="s">
        <v>3338</v>
      </c>
      <c r="B3" s="1382"/>
      <c r="C3" s="1382"/>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c r="AT3" s="1382"/>
      <c r="AU3" s="1382"/>
      <c r="AV3" s="1382"/>
      <c r="AW3" s="1382"/>
      <c r="AX3" s="1382"/>
      <c r="AY3" s="1382"/>
      <c r="AZ3" s="1382"/>
      <c r="BA3" s="1382"/>
      <c r="BB3" s="1382"/>
      <c r="BC3" s="1382"/>
      <c r="BD3" s="1382"/>
      <c r="BE3" s="1382"/>
      <c r="BF3" s="1382"/>
      <c r="BG3" s="1382"/>
      <c r="BH3" s="1382"/>
      <c r="BI3" s="1382"/>
      <c r="BJ3" s="1382"/>
      <c r="BK3" s="1382"/>
      <c r="BL3" s="1382"/>
      <c r="BM3" s="1382"/>
      <c r="BN3" s="1382"/>
      <c r="BO3" s="1382"/>
      <c r="BP3" s="1382"/>
      <c r="BQ3" s="1382"/>
      <c r="BR3" s="1382"/>
      <c r="BS3" s="1382"/>
      <c r="BT3" s="1382"/>
      <c r="BU3" s="1382"/>
      <c r="BV3" s="1382"/>
      <c r="BW3" s="1382"/>
      <c r="BX3" s="1382"/>
      <c r="BY3" s="1382"/>
      <c r="BZ3" s="1382"/>
      <c r="CA3" s="1382"/>
      <c r="CB3" s="1382"/>
      <c r="CC3" s="1382"/>
      <c r="CD3" s="1382"/>
      <c r="CE3" s="1382"/>
      <c r="CF3" s="1382"/>
      <c r="CG3" s="1382"/>
      <c r="CH3" s="1382"/>
      <c r="CI3" s="1382"/>
      <c r="CJ3" s="1382"/>
      <c r="CK3" s="1382"/>
      <c r="CL3" s="1382"/>
      <c r="CM3" s="1382"/>
      <c r="CN3" s="1382"/>
      <c r="CO3" s="1382"/>
      <c r="CP3" s="1382"/>
      <c r="CQ3" s="1382"/>
      <c r="CR3" s="1382"/>
      <c r="CS3" s="1382"/>
      <c r="CT3" s="1382"/>
      <c r="CU3" s="1382"/>
      <c r="CV3" s="1499"/>
      <c r="CW3" s="840" t="s">
        <v>111</v>
      </c>
    </row>
    <row r="4" spans="1:101" ht="30" customHeight="1" thickBot="1" x14ac:dyDescent="0.25">
      <c r="A4" s="1217" t="s">
        <v>112</v>
      </c>
      <c r="B4" s="1217"/>
      <c r="C4" s="1217"/>
      <c r="D4" s="1217"/>
      <c r="E4" s="1217"/>
      <c r="F4" s="1217"/>
      <c r="G4" s="1217"/>
      <c r="H4" s="1217"/>
      <c r="I4" s="1217"/>
      <c r="J4" s="1217"/>
      <c r="K4" s="1217"/>
      <c r="L4" s="1217"/>
      <c r="M4" s="1217"/>
      <c r="N4" s="1217"/>
      <c r="O4" s="1217"/>
      <c r="P4" s="1217"/>
      <c r="Q4" s="1217"/>
      <c r="R4" s="1217"/>
      <c r="S4" s="1217"/>
      <c r="T4" s="1217"/>
      <c r="U4" s="1217"/>
      <c r="V4" s="1217"/>
      <c r="W4" s="1217"/>
      <c r="X4" s="1217"/>
      <c r="Y4" s="1217"/>
      <c r="Z4" s="1217"/>
      <c r="AA4" s="1217"/>
      <c r="AB4" s="1217"/>
      <c r="AC4" s="1217"/>
      <c r="AD4" s="1217"/>
      <c r="AE4" s="1217"/>
      <c r="AF4" s="1217"/>
      <c r="AG4" s="1217"/>
      <c r="AH4" s="1217"/>
      <c r="AI4" s="1217"/>
      <c r="AJ4" s="1217"/>
      <c r="AK4" s="1217"/>
      <c r="AL4" s="1217"/>
      <c r="AM4" s="1217"/>
      <c r="AN4" s="1217"/>
      <c r="AO4" s="1217"/>
      <c r="AP4" s="1217"/>
      <c r="AQ4" s="1217"/>
      <c r="AR4" s="1217"/>
      <c r="AS4" s="1217"/>
      <c r="AT4" s="1217"/>
      <c r="AU4" s="1217"/>
      <c r="AV4" s="1217"/>
      <c r="AW4" s="1217"/>
      <c r="AX4" s="1217"/>
      <c r="AY4" s="1217"/>
      <c r="AZ4" s="1217"/>
      <c r="BA4" s="1217"/>
      <c r="BB4" s="1217"/>
      <c r="BC4" s="1217"/>
      <c r="BD4" s="1217"/>
      <c r="BE4" s="1217"/>
      <c r="BF4" s="1217"/>
      <c r="BG4" s="1217"/>
      <c r="BH4" s="1217"/>
      <c r="BI4" s="1217"/>
      <c r="BJ4" s="1217"/>
      <c r="BK4" s="1217"/>
      <c r="BL4" s="1217"/>
      <c r="BM4" s="1217"/>
      <c r="BN4" s="1217"/>
      <c r="BO4" s="1217"/>
      <c r="BP4" s="1217"/>
      <c r="BQ4" s="1217"/>
      <c r="BR4" s="1217"/>
      <c r="BS4" s="1217"/>
      <c r="BT4" s="1217"/>
      <c r="BU4" s="1217"/>
      <c r="BV4" s="1217"/>
      <c r="BW4" s="1217"/>
      <c r="BX4" s="1217"/>
      <c r="BY4" s="1217"/>
      <c r="BZ4" s="1217"/>
      <c r="CA4" s="1217"/>
      <c r="CB4" s="1217"/>
      <c r="CC4" s="1217"/>
      <c r="CD4" s="1217"/>
      <c r="CE4" s="1217"/>
      <c r="CF4" s="1217"/>
      <c r="CG4" s="1217"/>
      <c r="CH4" s="1217"/>
      <c r="CI4" s="1217"/>
      <c r="CJ4" s="1217"/>
      <c r="CK4" s="1217"/>
      <c r="CL4" s="1217"/>
      <c r="CM4" s="1217"/>
      <c r="CN4" s="1217"/>
      <c r="CO4" s="1217"/>
      <c r="CP4" s="1217"/>
      <c r="CQ4" s="1217"/>
      <c r="CR4" s="1217"/>
      <c r="CS4" s="1217"/>
      <c r="CT4" s="1217"/>
      <c r="CU4" s="1217"/>
      <c r="CV4" s="841"/>
    </row>
    <row r="5" spans="1:101" ht="16.5" customHeight="1" thickBot="1" x14ac:dyDescent="0.25">
      <c r="A5" s="1507" t="s">
        <v>641</v>
      </c>
      <c r="B5" s="1508"/>
      <c r="C5" s="1508"/>
      <c r="D5" s="1509"/>
      <c r="E5" s="1507" t="s">
        <v>642</v>
      </c>
      <c r="F5" s="1508"/>
      <c r="G5" s="1508"/>
      <c r="H5" s="1508"/>
      <c r="I5" s="1508"/>
      <c r="J5" s="1508"/>
      <c r="K5" s="1508"/>
      <c r="L5" s="1508"/>
      <c r="M5" s="1508"/>
      <c r="N5" s="1508"/>
      <c r="O5" s="1508"/>
      <c r="P5" s="1508"/>
      <c r="Q5" s="1508"/>
      <c r="R5" s="1508"/>
      <c r="S5" s="1508"/>
      <c r="T5" s="1508"/>
      <c r="U5" s="1508"/>
      <c r="V5" s="1508"/>
      <c r="W5" s="1508"/>
      <c r="X5" s="1508"/>
      <c r="Y5" s="1508"/>
      <c r="Z5" s="1508"/>
      <c r="AA5" s="1508"/>
      <c r="AB5" s="1509"/>
      <c r="AC5" s="1507" t="s">
        <v>643</v>
      </c>
      <c r="AD5" s="1508"/>
      <c r="AE5" s="1508"/>
      <c r="AF5" s="1508"/>
      <c r="AG5" s="1508"/>
      <c r="AH5" s="1508"/>
      <c r="AI5" s="1508"/>
      <c r="AJ5" s="1508"/>
      <c r="AK5" s="1508"/>
      <c r="AL5" s="1508"/>
      <c r="AM5" s="1508"/>
      <c r="AN5" s="1508"/>
      <c r="AO5" s="1508"/>
      <c r="AP5" s="1508"/>
      <c r="AQ5" s="1508"/>
      <c r="AR5" s="1508"/>
      <c r="AS5" s="1508"/>
      <c r="AT5" s="1508"/>
      <c r="AU5" s="1508"/>
      <c r="AV5" s="1508"/>
      <c r="AW5" s="1508"/>
      <c r="AX5" s="1508"/>
      <c r="AY5" s="1508"/>
      <c r="AZ5" s="1509"/>
      <c r="BA5" s="1507" t="s">
        <v>644</v>
      </c>
      <c r="BB5" s="1508"/>
      <c r="BC5" s="1508"/>
      <c r="BD5" s="1508"/>
      <c r="BE5" s="1508"/>
      <c r="BF5" s="1508"/>
      <c r="BG5" s="1508"/>
      <c r="BH5" s="1508"/>
      <c r="BI5" s="1508"/>
      <c r="BJ5" s="1508"/>
      <c r="BK5" s="1508"/>
      <c r="BL5" s="1508"/>
      <c r="BM5" s="1508"/>
      <c r="BN5" s="1508"/>
      <c r="BO5" s="1508"/>
      <c r="BP5" s="1508"/>
      <c r="BQ5" s="1508"/>
      <c r="BR5" s="1508"/>
      <c r="BS5" s="1508"/>
      <c r="BT5" s="1508"/>
      <c r="BU5" s="1508"/>
      <c r="BV5" s="1508"/>
      <c r="BW5" s="1508"/>
      <c r="BX5" s="1509"/>
      <c r="BY5" s="1507" t="s">
        <v>645</v>
      </c>
      <c r="BZ5" s="1508"/>
      <c r="CA5" s="1508"/>
      <c r="CB5" s="1508"/>
      <c r="CC5" s="1508"/>
      <c r="CD5" s="1508"/>
      <c r="CE5" s="1508"/>
      <c r="CF5" s="1508"/>
      <c r="CG5" s="1508"/>
      <c r="CH5" s="1508"/>
      <c r="CI5" s="1508"/>
      <c r="CJ5" s="1508"/>
      <c r="CK5" s="1508"/>
      <c r="CL5" s="1508"/>
      <c r="CM5" s="1508"/>
      <c r="CN5" s="1508"/>
      <c r="CO5" s="1508"/>
      <c r="CP5" s="1508"/>
      <c r="CQ5" s="1508"/>
      <c r="CR5" s="1508"/>
      <c r="CS5" s="1508"/>
      <c r="CT5" s="1508"/>
      <c r="CU5" s="1508"/>
      <c r="CV5" s="1509"/>
      <c r="CW5" s="257"/>
    </row>
    <row r="6" spans="1:101" ht="32.25" customHeight="1" x14ac:dyDescent="0.2">
      <c r="A6" s="298" t="s">
        <v>646</v>
      </c>
      <c r="B6" s="299" t="s">
        <v>630</v>
      </c>
      <c r="C6" s="299" t="s">
        <v>504</v>
      </c>
      <c r="D6" s="300" t="s">
        <v>647</v>
      </c>
      <c r="E6" s="842"/>
      <c r="F6" s="843" t="str">
        <f>IF(E6="","",E6)</f>
        <v/>
      </c>
      <c r="G6" s="844" t="str">
        <f>F6</f>
        <v/>
      </c>
      <c r="H6" s="842"/>
      <c r="I6" s="843" t="str">
        <f>IF(H6="","",H6)</f>
        <v/>
      </c>
      <c r="J6" s="844" t="str">
        <f>I6</f>
        <v/>
      </c>
      <c r="K6" s="842"/>
      <c r="L6" s="843" t="str">
        <f>IF(K6="","",K6)</f>
        <v/>
      </c>
      <c r="M6" s="844" t="str">
        <f>L6</f>
        <v/>
      </c>
      <c r="N6" s="842"/>
      <c r="O6" s="843" t="str">
        <f>IF(N6="","",N6)</f>
        <v/>
      </c>
      <c r="P6" s="844" t="str">
        <f>O6</f>
        <v/>
      </c>
      <c r="Q6" s="842"/>
      <c r="R6" s="843" t="str">
        <f>IF(Q6="","",Q6)</f>
        <v/>
      </c>
      <c r="S6" s="844" t="str">
        <f>R6</f>
        <v/>
      </c>
      <c r="T6" s="842"/>
      <c r="U6" s="843" t="str">
        <f>IF(T6="","",T6)</f>
        <v/>
      </c>
      <c r="V6" s="844" t="str">
        <f>U6</f>
        <v/>
      </c>
      <c r="W6" s="842"/>
      <c r="X6" s="843" t="str">
        <f>IF(W6="","",W6)</f>
        <v/>
      </c>
      <c r="Y6" s="844" t="str">
        <f>X6</f>
        <v/>
      </c>
      <c r="Z6" s="842"/>
      <c r="AA6" s="843" t="str">
        <f>IF(Z6="","",Z6)</f>
        <v/>
      </c>
      <c r="AB6" s="844" t="str">
        <f>AA6</f>
        <v/>
      </c>
      <c r="AC6" s="842"/>
      <c r="AD6" s="843" t="str">
        <f>IF(AC6="","",AC6)</f>
        <v/>
      </c>
      <c r="AE6" s="844" t="str">
        <f>AD6</f>
        <v/>
      </c>
      <c r="AF6" s="842"/>
      <c r="AG6" s="843" t="str">
        <f>IF(AF6="","",AF6)</f>
        <v/>
      </c>
      <c r="AH6" s="844" t="str">
        <f>AG6</f>
        <v/>
      </c>
      <c r="AI6" s="842"/>
      <c r="AJ6" s="843" t="str">
        <f>IF(AI6="","",AI6)</f>
        <v/>
      </c>
      <c r="AK6" s="844" t="str">
        <f>AJ6</f>
        <v/>
      </c>
      <c r="AL6" s="842"/>
      <c r="AM6" s="843" t="str">
        <f>IF(AL6="","",AL6)</f>
        <v/>
      </c>
      <c r="AN6" s="844" t="str">
        <f>AM6</f>
        <v/>
      </c>
      <c r="AO6" s="842"/>
      <c r="AP6" s="843" t="str">
        <f>IF(AO6="","",AO6)</f>
        <v/>
      </c>
      <c r="AQ6" s="844" t="str">
        <f>AP6</f>
        <v/>
      </c>
      <c r="AR6" s="842"/>
      <c r="AS6" s="843" t="str">
        <f>IF(AR6="","",AR6)</f>
        <v/>
      </c>
      <c r="AT6" s="844" t="str">
        <f>AS6</f>
        <v/>
      </c>
      <c r="AU6" s="842"/>
      <c r="AV6" s="843" t="str">
        <f>IF(AU6="","",AU6)</f>
        <v/>
      </c>
      <c r="AW6" s="844" t="str">
        <f>AV6</f>
        <v/>
      </c>
      <c r="AX6" s="842"/>
      <c r="AY6" s="843" t="str">
        <f>IF(AX6="","",AX6)</f>
        <v/>
      </c>
      <c r="AZ6" s="844" t="str">
        <f>AY6</f>
        <v/>
      </c>
      <c r="BA6" s="842"/>
      <c r="BB6" s="843" t="str">
        <f>IF(BA6="","",BA6)</f>
        <v/>
      </c>
      <c r="BC6" s="844" t="str">
        <f>BB6</f>
        <v/>
      </c>
      <c r="BD6" s="842"/>
      <c r="BE6" s="843" t="str">
        <f>IF(BD6="","",BD6)</f>
        <v/>
      </c>
      <c r="BF6" s="844" t="str">
        <f>BE6</f>
        <v/>
      </c>
      <c r="BG6" s="842"/>
      <c r="BH6" s="843" t="str">
        <f>IF(BG6="","",BG6)</f>
        <v/>
      </c>
      <c r="BI6" s="844" t="str">
        <f>BH6</f>
        <v/>
      </c>
      <c r="BJ6" s="842"/>
      <c r="BK6" s="843" t="str">
        <f>IF(BJ6="","",BJ6)</f>
        <v/>
      </c>
      <c r="BL6" s="844" t="str">
        <f>BK6</f>
        <v/>
      </c>
      <c r="BM6" s="842"/>
      <c r="BN6" s="843" t="str">
        <f>IF(BM6="","",BM6)</f>
        <v/>
      </c>
      <c r="BO6" s="844" t="str">
        <f>BN6</f>
        <v/>
      </c>
      <c r="BP6" s="842"/>
      <c r="BQ6" s="843" t="str">
        <f>IF(BP6="","",BP6)</f>
        <v/>
      </c>
      <c r="BR6" s="844" t="str">
        <f>BQ6</f>
        <v/>
      </c>
      <c r="BS6" s="842"/>
      <c r="BT6" s="843" t="str">
        <f>IF(BS6="","",BS6)</f>
        <v/>
      </c>
      <c r="BU6" s="844" t="str">
        <f>BT6</f>
        <v/>
      </c>
      <c r="BV6" s="842"/>
      <c r="BW6" s="843" t="str">
        <f>IF(BV6="","",BV6)</f>
        <v/>
      </c>
      <c r="BX6" s="844" t="str">
        <f>BW6</f>
        <v/>
      </c>
      <c r="BY6" s="842"/>
      <c r="BZ6" s="843" t="str">
        <f>IF(BY6="","",BY6)</f>
        <v/>
      </c>
      <c r="CA6" s="844" t="str">
        <f>BZ6</f>
        <v/>
      </c>
      <c r="CB6" s="842"/>
      <c r="CC6" s="843" t="str">
        <f>IF(CB6="","",CB6)</f>
        <v/>
      </c>
      <c r="CD6" s="844" t="str">
        <f>CC6</f>
        <v/>
      </c>
      <c r="CE6" s="842"/>
      <c r="CF6" s="843" t="str">
        <f>IF(CE6="","",CE6)</f>
        <v/>
      </c>
      <c r="CG6" s="844" t="str">
        <f>CF6</f>
        <v/>
      </c>
      <c r="CH6" s="842"/>
      <c r="CI6" s="843" t="str">
        <f>IF(CH6="","",CH6)</f>
        <v/>
      </c>
      <c r="CJ6" s="844" t="str">
        <f>CI6</f>
        <v/>
      </c>
      <c r="CK6" s="842"/>
      <c r="CL6" s="843" t="str">
        <f>IF(CK6="","",CK6)</f>
        <v/>
      </c>
      <c r="CM6" s="844" t="str">
        <f>CL6</f>
        <v/>
      </c>
      <c r="CN6" s="842"/>
      <c r="CO6" s="843" t="str">
        <f>IF(CN6="","",CN6)</f>
        <v/>
      </c>
      <c r="CP6" s="844" t="str">
        <f>CO6</f>
        <v/>
      </c>
      <c r="CQ6" s="842"/>
      <c r="CR6" s="843" t="str">
        <f>IF(CQ6="","",CQ6)</f>
        <v/>
      </c>
      <c r="CS6" s="844" t="str">
        <f>CR6</f>
        <v/>
      </c>
      <c r="CT6" s="842"/>
      <c r="CU6" s="843" t="str">
        <f>IF(CT6="","",CT6)</f>
        <v/>
      </c>
      <c r="CV6" s="844" t="str">
        <f>CU6</f>
        <v/>
      </c>
      <c r="CW6" s="291"/>
    </row>
    <row r="7" spans="1:101" ht="57.75" customHeight="1" thickBot="1" x14ac:dyDescent="0.25">
      <c r="A7" s="542" t="s">
        <v>646</v>
      </c>
      <c r="B7" s="543" t="s">
        <v>630</v>
      </c>
      <c r="C7" s="543" t="s">
        <v>504</v>
      </c>
      <c r="D7" s="544" t="s">
        <v>647</v>
      </c>
      <c r="E7" s="845" t="s">
        <v>648</v>
      </c>
      <c r="F7" s="846" t="s">
        <v>649</v>
      </c>
      <c r="G7" s="847" t="s">
        <v>650</v>
      </c>
      <c r="H7" s="845" t="s">
        <v>648</v>
      </c>
      <c r="I7" s="846" t="s">
        <v>649</v>
      </c>
      <c r="J7" s="847" t="s">
        <v>650</v>
      </c>
      <c r="K7" s="845" t="s">
        <v>648</v>
      </c>
      <c r="L7" s="846" t="s">
        <v>649</v>
      </c>
      <c r="M7" s="848" t="s">
        <v>650</v>
      </c>
      <c r="N7" s="845" t="s">
        <v>648</v>
      </c>
      <c r="O7" s="846" t="s">
        <v>649</v>
      </c>
      <c r="P7" s="848" t="s">
        <v>650</v>
      </c>
      <c r="Q7" s="845" t="s">
        <v>648</v>
      </c>
      <c r="R7" s="846" t="s">
        <v>649</v>
      </c>
      <c r="S7" s="848" t="s">
        <v>650</v>
      </c>
      <c r="T7" s="845" t="s">
        <v>648</v>
      </c>
      <c r="U7" s="846" t="s">
        <v>649</v>
      </c>
      <c r="V7" s="848" t="s">
        <v>650</v>
      </c>
      <c r="W7" s="845" t="s">
        <v>648</v>
      </c>
      <c r="X7" s="846" t="s">
        <v>649</v>
      </c>
      <c r="Y7" s="848" t="s">
        <v>650</v>
      </c>
      <c r="Z7" s="845" t="s">
        <v>648</v>
      </c>
      <c r="AA7" s="846" t="s">
        <v>649</v>
      </c>
      <c r="AB7" s="848" t="s">
        <v>650</v>
      </c>
      <c r="AC7" s="845" t="s">
        <v>648</v>
      </c>
      <c r="AD7" s="846" t="s">
        <v>649</v>
      </c>
      <c r="AE7" s="847" t="s">
        <v>650</v>
      </c>
      <c r="AF7" s="845" t="s">
        <v>648</v>
      </c>
      <c r="AG7" s="846" t="s">
        <v>649</v>
      </c>
      <c r="AH7" s="847" t="s">
        <v>650</v>
      </c>
      <c r="AI7" s="845" t="s">
        <v>648</v>
      </c>
      <c r="AJ7" s="846" t="s">
        <v>649</v>
      </c>
      <c r="AK7" s="848" t="s">
        <v>650</v>
      </c>
      <c r="AL7" s="845" t="s">
        <v>648</v>
      </c>
      <c r="AM7" s="846" t="s">
        <v>649</v>
      </c>
      <c r="AN7" s="848" t="s">
        <v>650</v>
      </c>
      <c r="AO7" s="845" t="s">
        <v>648</v>
      </c>
      <c r="AP7" s="846" t="s">
        <v>649</v>
      </c>
      <c r="AQ7" s="848" t="s">
        <v>650</v>
      </c>
      <c r="AR7" s="845" t="s">
        <v>648</v>
      </c>
      <c r="AS7" s="846" t="s">
        <v>649</v>
      </c>
      <c r="AT7" s="848" t="s">
        <v>650</v>
      </c>
      <c r="AU7" s="845" t="s">
        <v>648</v>
      </c>
      <c r="AV7" s="846" t="s">
        <v>649</v>
      </c>
      <c r="AW7" s="848" t="s">
        <v>650</v>
      </c>
      <c r="AX7" s="845" t="s">
        <v>648</v>
      </c>
      <c r="AY7" s="846" t="s">
        <v>649</v>
      </c>
      <c r="AZ7" s="848" t="s">
        <v>650</v>
      </c>
      <c r="BA7" s="845" t="s">
        <v>648</v>
      </c>
      <c r="BB7" s="846" t="s">
        <v>649</v>
      </c>
      <c r="BC7" s="847" t="s">
        <v>650</v>
      </c>
      <c r="BD7" s="845" t="s">
        <v>648</v>
      </c>
      <c r="BE7" s="846" t="s">
        <v>649</v>
      </c>
      <c r="BF7" s="847" t="s">
        <v>650</v>
      </c>
      <c r="BG7" s="845" t="s">
        <v>648</v>
      </c>
      <c r="BH7" s="846" t="s">
        <v>649</v>
      </c>
      <c r="BI7" s="848" t="s">
        <v>650</v>
      </c>
      <c r="BJ7" s="845" t="s">
        <v>648</v>
      </c>
      <c r="BK7" s="846" t="s">
        <v>649</v>
      </c>
      <c r="BL7" s="848" t="s">
        <v>650</v>
      </c>
      <c r="BM7" s="845" t="s">
        <v>648</v>
      </c>
      <c r="BN7" s="846" t="s">
        <v>649</v>
      </c>
      <c r="BO7" s="848" t="s">
        <v>650</v>
      </c>
      <c r="BP7" s="845" t="s">
        <v>648</v>
      </c>
      <c r="BQ7" s="846" t="s">
        <v>649</v>
      </c>
      <c r="BR7" s="848" t="s">
        <v>650</v>
      </c>
      <c r="BS7" s="845" t="s">
        <v>648</v>
      </c>
      <c r="BT7" s="846" t="s">
        <v>649</v>
      </c>
      <c r="BU7" s="848" t="s">
        <v>650</v>
      </c>
      <c r="BV7" s="845" t="s">
        <v>648</v>
      </c>
      <c r="BW7" s="846" t="s">
        <v>649</v>
      </c>
      <c r="BX7" s="848" t="s">
        <v>650</v>
      </c>
      <c r="BY7" s="845" t="s">
        <v>648</v>
      </c>
      <c r="BZ7" s="846" t="s">
        <v>649</v>
      </c>
      <c r="CA7" s="847" t="s">
        <v>650</v>
      </c>
      <c r="CB7" s="845" t="s">
        <v>648</v>
      </c>
      <c r="CC7" s="846" t="s">
        <v>649</v>
      </c>
      <c r="CD7" s="847" t="s">
        <v>650</v>
      </c>
      <c r="CE7" s="845" t="s">
        <v>648</v>
      </c>
      <c r="CF7" s="846" t="s">
        <v>649</v>
      </c>
      <c r="CG7" s="847" t="s">
        <v>650</v>
      </c>
      <c r="CH7" s="845" t="s">
        <v>648</v>
      </c>
      <c r="CI7" s="846" t="s">
        <v>649</v>
      </c>
      <c r="CJ7" s="847" t="s">
        <v>650</v>
      </c>
      <c r="CK7" s="845" t="s">
        <v>648</v>
      </c>
      <c r="CL7" s="846" t="s">
        <v>649</v>
      </c>
      <c r="CM7" s="847" t="s">
        <v>650</v>
      </c>
      <c r="CN7" s="845" t="s">
        <v>648</v>
      </c>
      <c r="CO7" s="846" t="s">
        <v>649</v>
      </c>
      <c r="CP7" s="847" t="s">
        <v>650</v>
      </c>
      <c r="CQ7" s="845" t="s">
        <v>648</v>
      </c>
      <c r="CR7" s="846" t="s">
        <v>649</v>
      </c>
      <c r="CS7" s="847" t="s">
        <v>650</v>
      </c>
      <c r="CT7" s="845" t="s">
        <v>648</v>
      </c>
      <c r="CU7" s="846" t="s">
        <v>649</v>
      </c>
      <c r="CV7" s="847" t="s">
        <v>650</v>
      </c>
      <c r="CW7" s="291"/>
    </row>
    <row r="8" spans="1:101" s="306" customFormat="1" ht="16.5" customHeight="1" thickBot="1" x14ac:dyDescent="0.25">
      <c r="A8" s="545" t="s">
        <v>651</v>
      </c>
      <c r="B8" s="546" t="s">
        <v>651</v>
      </c>
      <c r="C8" s="546" t="s">
        <v>651</v>
      </c>
      <c r="D8" s="547" t="s">
        <v>651</v>
      </c>
      <c r="E8" s="548">
        <f t="shared" ref="E8:AJ8" si="0">SUM(E9:E33)</f>
        <v>0</v>
      </c>
      <c r="F8" s="549">
        <f t="shared" si="0"/>
        <v>0</v>
      </c>
      <c r="G8" s="550">
        <f t="shared" si="0"/>
        <v>0</v>
      </c>
      <c r="H8" s="548">
        <f t="shared" si="0"/>
        <v>0</v>
      </c>
      <c r="I8" s="549">
        <f t="shared" si="0"/>
        <v>0</v>
      </c>
      <c r="J8" s="550">
        <f t="shared" si="0"/>
        <v>0</v>
      </c>
      <c r="K8" s="548">
        <f t="shared" si="0"/>
        <v>0</v>
      </c>
      <c r="L8" s="549">
        <f t="shared" si="0"/>
        <v>0</v>
      </c>
      <c r="M8" s="550">
        <f t="shared" si="0"/>
        <v>0</v>
      </c>
      <c r="N8" s="548">
        <f t="shared" si="0"/>
        <v>0</v>
      </c>
      <c r="O8" s="549">
        <f t="shared" si="0"/>
        <v>0</v>
      </c>
      <c r="P8" s="550">
        <f t="shared" si="0"/>
        <v>0</v>
      </c>
      <c r="Q8" s="548">
        <f t="shared" si="0"/>
        <v>0</v>
      </c>
      <c r="R8" s="549">
        <f t="shared" si="0"/>
        <v>0</v>
      </c>
      <c r="S8" s="550">
        <f t="shared" si="0"/>
        <v>0</v>
      </c>
      <c r="T8" s="548">
        <f t="shared" si="0"/>
        <v>0</v>
      </c>
      <c r="U8" s="549">
        <f t="shared" si="0"/>
        <v>0</v>
      </c>
      <c r="V8" s="550">
        <f t="shared" si="0"/>
        <v>0</v>
      </c>
      <c r="W8" s="548">
        <f t="shared" si="0"/>
        <v>0</v>
      </c>
      <c r="X8" s="549">
        <f t="shared" si="0"/>
        <v>0</v>
      </c>
      <c r="Y8" s="550">
        <f t="shared" si="0"/>
        <v>0</v>
      </c>
      <c r="Z8" s="548">
        <f t="shared" si="0"/>
        <v>0</v>
      </c>
      <c r="AA8" s="549">
        <f t="shared" si="0"/>
        <v>0</v>
      </c>
      <c r="AB8" s="550">
        <f t="shared" si="0"/>
        <v>0</v>
      </c>
      <c r="AC8" s="548">
        <f t="shared" si="0"/>
        <v>0</v>
      </c>
      <c r="AD8" s="549">
        <f t="shared" si="0"/>
        <v>0</v>
      </c>
      <c r="AE8" s="550">
        <f t="shared" si="0"/>
        <v>0</v>
      </c>
      <c r="AF8" s="548">
        <f t="shared" si="0"/>
        <v>0</v>
      </c>
      <c r="AG8" s="549">
        <f t="shared" si="0"/>
        <v>0</v>
      </c>
      <c r="AH8" s="550">
        <f t="shared" si="0"/>
        <v>0</v>
      </c>
      <c r="AI8" s="548">
        <f t="shared" si="0"/>
        <v>0</v>
      </c>
      <c r="AJ8" s="549">
        <f t="shared" si="0"/>
        <v>0</v>
      </c>
      <c r="AK8" s="550">
        <f t="shared" ref="AK8:BP8" si="1">SUM(AK9:AK33)</f>
        <v>0</v>
      </c>
      <c r="AL8" s="548">
        <f t="shared" si="1"/>
        <v>0</v>
      </c>
      <c r="AM8" s="549">
        <f t="shared" si="1"/>
        <v>0</v>
      </c>
      <c r="AN8" s="550">
        <f t="shared" si="1"/>
        <v>0</v>
      </c>
      <c r="AO8" s="548">
        <f t="shared" si="1"/>
        <v>0</v>
      </c>
      <c r="AP8" s="549">
        <f t="shared" si="1"/>
        <v>0</v>
      </c>
      <c r="AQ8" s="550">
        <f t="shared" si="1"/>
        <v>0</v>
      </c>
      <c r="AR8" s="548">
        <f t="shared" si="1"/>
        <v>0</v>
      </c>
      <c r="AS8" s="549">
        <f t="shared" si="1"/>
        <v>0</v>
      </c>
      <c r="AT8" s="550">
        <f t="shared" si="1"/>
        <v>0</v>
      </c>
      <c r="AU8" s="548">
        <f t="shared" si="1"/>
        <v>0</v>
      </c>
      <c r="AV8" s="549">
        <f t="shared" si="1"/>
        <v>0</v>
      </c>
      <c r="AW8" s="550">
        <f t="shared" si="1"/>
        <v>0</v>
      </c>
      <c r="AX8" s="548">
        <f t="shared" si="1"/>
        <v>0</v>
      </c>
      <c r="AY8" s="549">
        <f t="shared" si="1"/>
        <v>0</v>
      </c>
      <c r="AZ8" s="550">
        <f t="shared" si="1"/>
        <v>0</v>
      </c>
      <c r="BA8" s="548">
        <f t="shared" si="1"/>
        <v>0</v>
      </c>
      <c r="BB8" s="549">
        <f t="shared" si="1"/>
        <v>0</v>
      </c>
      <c r="BC8" s="550">
        <f t="shared" si="1"/>
        <v>0</v>
      </c>
      <c r="BD8" s="548">
        <f t="shared" si="1"/>
        <v>0</v>
      </c>
      <c r="BE8" s="549">
        <f t="shared" si="1"/>
        <v>0</v>
      </c>
      <c r="BF8" s="550">
        <f t="shared" si="1"/>
        <v>0</v>
      </c>
      <c r="BG8" s="548">
        <f t="shared" si="1"/>
        <v>0</v>
      </c>
      <c r="BH8" s="549">
        <f t="shared" si="1"/>
        <v>0</v>
      </c>
      <c r="BI8" s="550">
        <f t="shared" si="1"/>
        <v>0</v>
      </c>
      <c r="BJ8" s="548">
        <f t="shared" si="1"/>
        <v>0</v>
      </c>
      <c r="BK8" s="549">
        <f t="shared" si="1"/>
        <v>0</v>
      </c>
      <c r="BL8" s="550">
        <f t="shared" si="1"/>
        <v>0</v>
      </c>
      <c r="BM8" s="548">
        <f t="shared" si="1"/>
        <v>0</v>
      </c>
      <c r="BN8" s="549">
        <f t="shared" si="1"/>
        <v>0</v>
      </c>
      <c r="BO8" s="550">
        <f t="shared" si="1"/>
        <v>0</v>
      </c>
      <c r="BP8" s="548">
        <f t="shared" si="1"/>
        <v>0</v>
      </c>
      <c r="BQ8" s="549">
        <f t="shared" ref="BQ8:CV8" si="2">SUM(BQ9:BQ33)</f>
        <v>0</v>
      </c>
      <c r="BR8" s="550">
        <f t="shared" si="2"/>
        <v>0</v>
      </c>
      <c r="BS8" s="548">
        <f t="shared" si="2"/>
        <v>0</v>
      </c>
      <c r="BT8" s="549">
        <f t="shared" si="2"/>
        <v>0</v>
      </c>
      <c r="BU8" s="550">
        <f t="shared" si="2"/>
        <v>0</v>
      </c>
      <c r="BV8" s="548">
        <f t="shared" si="2"/>
        <v>0</v>
      </c>
      <c r="BW8" s="549">
        <f t="shared" si="2"/>
        <v>0</v>
      </c>
      <c r="BX8" s="550">
        <f t="shared" si="2"/>
        <v>0</v>
      </c>
      <c r="BY8" s="548">
        <f t="shared" si="2"/>
        <v>0</v>
      </c>
      <c r="BZ8" s="549">
        <f t="shared" si="2"/>
        <v>0</v>
      </c>
      <c r="CA8" s="550">
        <f t="shared" si="2"/>
        <v>0</v>
      </c>
      <c r="CB8" s="548">
        <f t="shared" si="2"/>
        <v>0</v>
      </c>
      <c r="CC8" s="549">
        <f t="shared" si="2"/>
        <v>0</v>
      </c>
      <c r="CD8" s="550">
        <f t="shared" si="2"/>
        <v>0</v>
      </c>
      <c r="CE8" s="548">
        <f t="shared" si="2"/>
        <v>0</v>
      </c>
      <c r="CF8" s="549">
        <f t="shared" si="2"/>
        <v>0</v>
      </c>
      <c r="CG8" s="550">
        <f t="shared" si="2"/>
        <v>0</v>
      </c>
      <c r="CH8" s="548">
        <f t="shared" si="2"/>
        <v>0</v>
      </c>
      <c r="CI8" s="549">
        <f t="shared" si="2"/>
        <v>0</v>
      </c>
      <c r="CJ8" s="550">
        <f t="shared" si="2"/>
        <v>0</v>
      </c>
      <c r="CK8" s="548">
        <f t="shared" si="2"/>
        <v>0</v>
      </c>
      <c r="CL8" s="549">
        <f t="shared" si="2"/>
        <v>0</v>
      </c>
      <c r="CM8" s="550">
        <f t="shared" si="2"/>
        <v>0</v>
      </c>
      <c r="CN8" s="548">
        <f t="shared" si="2"/>
        <v>0</v>
      </c>
      <c r="CO8" s="549">
        <f t="shared" si="2"/>
        <v>0</v>
      </c>
      <c r="CP8" s="550">
        <f t="shared" si="2"/>
        <v>0</v>
      </c>
      <c r="CQ8" s="548">
        <f t="shared" si="2"/>
        <v>0</v>
      </c>
      <c r="CR8" s="549">
        <f t="shared" si="2"/>
        <v>0</v>
      </c>
      <c r="CS8" s="550">
        <f t="shared" si="2"/>
        <v>0</v>
      </c>
      <c r="CT8" s="548">
        <f t="shared" si="2"/>
        <v>0</v>
      </c>
      <c r="CU8" s="549">
        <f t="shared" si="2"/>
        <v>0</v>
      </c>
      <c r="CV8" s="550">
        <f t="shared" si="2"/>
        <v>0</v>
      </c>
      <c r="CW8" s="305"/>
    </row>
    <row r="9" spans="1:101" x14ac:dyDescent="0.2">
      <c r="A9" s="296" t="str">
        <f>IF(QuickFix!O2=0,"",QuickFix!O2)</f>
        <v/>
      </c>
      <c r="B9" s="297" t="str">
        <f>IF(QuickFix!P2=0,"",QuickFix!P2)</f>
        <v/>
      </c>
      <c r="C9" s="297" t="str">
        <f>IF(QuickFix!Q2=0,"",QuickFix!Q2)</f>
        <v/>
      </c>
      <c r="D9" s="295"/>
      <c r="E9" s="301"/>
      <c r="F9" s="294"/>
      <c r="G9" s="307">
        <f>F9-E9</f>
        <v>0</v>
      </c>
      <c r="H9" s="302"/>
      <c r="I9" s="294"/>
      <c r="J9" s="307">
        <f>I9-H9</f>
        <v>0</v>
      </c>
      <c r="K9" s="301"/>
      <c r="L9" s="294"/>
      <c r="M9" s="307">
        <f>L9-K9</f>
        <v>0</v>
      </c>
      <c r="N9" s="301"/>
      <c r="O9" s="294"/>
      <c r="P9" s="307">
        <f>O9-N9</f>
        <v>0</v>
      </c>
      <c r="Q9" s="301"/>
      <c r="R9" s="294"/>
      <c r="S9" s="307">
        <f>R9-Q9</f>
        <v>0</v>
      </c>
      <c r="T9" s="301"/>
      <c r="U9" s="294"/>
      <c r="V9" s="307">
        <f>U9-T9</f>
        <v>0</v>
      </c>
      <c r="W9" s="301"/>
      <c r="X9" s="294"/>
      <c r="Y9" s="307">
        <f>X9-W9</f>
        <v>0</v>
      </c>
      <c r="Z9" s="301"/>
      <c r="AA9" s="294"/>
      <c r="AB9" s="307">
        <f>AA9-Z9</f>
        <v>0</v>
      </c>
      <c r="AC9" s="301"/>
      <c r="AD9" s="294"/>
      <c r="AE9" s="307">
        <f>AD9-AC9</f>
        <v>0</v>
      </c>
      <c r="AF9" s="302"/>
      <c r="AG9" s="294"/>
      <c r="AH9" s="307">
        <f>AG9-AF9</f>
        <v>0</v>
      </c>
      <c r="AI9" s="301"/>
      <c r="AJ9" s="294"/>
      <c r="AK9" s="307">
        <f>AJ9-AI9</f>
        <v>0</v>
      </c>
      <c r="AL9" s="301"/>
      <c r="AM9" s="294"/>
      <c r="AN9" s="307">
        <f>AM9-AL9</f>
        <v>0</v>
      </c>
      <c r="AO9" s="301"/>
      <c r="AP9" s="294"/>
      <c r="AQ9" s="307">
        <f>AP9-AO9</f>
        <v>0</v>
      </c>
      <c r="AR9" s="301"/>
      <c r="AS9" s="294"/>
      <c r="AT9" s="307">
        <f>AS9-AR9</f>
        <v>0</v>
      </c>
      <c r="AU9" s="301"/>
      <c r="AV9" s="294"/>
      <c r="AW9" s="307">
        <f>AV9-AU9</f>
        <v>0</v>
      </c>
      <c r="AX9" s="301"/>
      <c r="AY9" s="294"/>
      <c r="AZ9" s="307">
        <f>AY9-AX9</f>
        <v>0</v>
      </c>
      <c r="BA9" s="301"/>
      <c r="BB9" s="294"/>
      <c r="BC9" s="307">
        <f>BB9-BA9</f>
        <v>0</v>
      </c>
      <c r="BD9" s="302"/>
      <c r="BE9" s="294"/>
      <c r="BF9" s="307">
        <f>BE9-BD9</f>
        <v>0</v>
      </c>
      <c r="BG9" s="301"/>
      <c r="BH9" s="294"/>
      <c r="BI9" s="307">
        <f>BH9-BG9</f>
        <v>0</v>
      </c>
      <c r="BJ9" s="301"/>
      <c r="BK9" s="294"/>
      <c r="BL9" s="307">
        <f>BK9-BJ9</f>
        <v>0</v>
      </c>
      <c r="BM9" s="301"/>
      <c r="BN9" s="294"/>
      <c r="BO9" s="307">
        <f>BN9-BM9</f>
        <v>0</v>
      </c>
      <c r="BP9" s="301"/>
      <c r="BQ9" s="294"/>
      <c r="BR9" s="307">
        <f>BQ9-BP9</f>
        <v>0</v>
      </c>
      <c r="BS9" s="301"/>
      <c r="BT9" s="294"/>
      <c r="BU9" s="307">
        <f>BT9-BS9</f>
        <v>0</v>
      </c>
      <c r="BV9" s="301"/>
      <c r="BW9" s="294"/>
      <c r="BX9" s="307">
        <f>BW9-BV9</f>
        <v>0</v>
      </c>
      <c r="BY9" s="301"/>
      <c r="BZ9" s="294"/>
      <c r="CA9" s="307">
        <f>BZ9-BY9</f>
        <v>0</v>
      </c>
      <c r="CB9" s="301"/>
      <c r="CC9" s="294"/>
      <c r="CD9" s="307">
        <f>CC9-CB9</f>
        <v>0</v>
      </c>
      <c r="CE9" s="301"/>
      <c r="CF9" s="294"/>
      <c r="CG9" s="307">
        <f>CF9-CE9</f>
        <v>0</v>
      </c>
      <c r="CH9" s="301"/>
      <c r="CI9" s="294"/>
      <c r="CJ9" s="307">
        <f>CI9-CH9</f>
        <v>0</v>
      </c>
      <c r="CK9" s="301"/>
      <c r="CL9" s="294"/>
      <c r="CM9" s="307">
        <f>CL9-CK9</f>
        <v>0</v>
      </c>
      <c r="CN9" s="301"/>
      <c r="CO9" s="294"/>
      <c r="CP9" s="307">
        <f>CO9-CN9</f>
        <v>0</v>
      </c>
      <c r="CQ9" s="301"/>
      <c r="CR9" s="294"/>
      <c r="CS9" s="307">
        <f>CR9-CQ9</f>
        <v>0</v>
      </c>
      <c r="CT9" s="301"/>
      <c r="CU9" s="294"/>
      <c r="CV9" s="307">
        <f>CU9-CT9</f>
        <v>0</v>
      </c>
      <c r="CW9" s="292"/>
    </row>
    <row r="10" spans="1:101" x14ac:dyDescent="0.2">
      <c r="A10" s="293" t="str">
        <f>IF(QuickFix!O3=0,"",QuickFix!O3)</f>
        <v/>
      </c>
      <c r="B10" s="269" t="str">
        <f>IF(QuickFix!P3=0,"",QuickFix!P3)</f>
        <v/>
      </c>
      <c r="C10" s="269" t="str">
        <f>IF(QuickFix!Q3=0,"",QuickFix!Q3)</f>
        <v/>
      </c>
      <c r="D10" s="262"/>
      <c r="E10" s="303"/>
      <c r="F10" s="261"/>
      <c r="G10" s="307">
        <f t="shared" ref="G10:G33" si="3">F10-E10</f>
        <v>0</v>
      </c>
      <c r="H10" s="304"/>
      <c r="I10" s="261"/>
      <c r="J10" s="307">
        <f t="shared" ref="J10:J33" si="4">I10-H10</f>
        <v>0</v>
      </c>
      <c r="K10" s="303"/>
      <c r="L10" s="261"/>
      <c r="M10" s="307">
        <f t="shared" ref="M10:M33" si="5">L10-K10</f>
        <v>0</v>
      </c>
      <c r="N10" s="303"/>
      <c r="O10" s="261"/>
      <c r="P10" s="307">
        <f t="shared" ref="P10:P33" si="6">O10-N10</f>
        <v>0</v>
      </c>
      <c r="Q10" s="303"/>
      <c r="R10" s="261"/>
      <c r="S10" s="307">
        <f t="shared" ref="S10:S33" si="7">R10-Q10</f>
        <v>0</v>
      </c>
      <c r="T10" s="303"/>
      <c r="U10" s="261"/>
      <c r="V10" s="307">
        <f t="shared" ref="V10:V33" si="8">U10-T10</f>
        <v>0</v>
      </c>
      <c r="W10" s="303"/>
      <c r="X10" s="261"/>
      <c r="Y10" s="307">
        <f t="shared" ref="Y10:Y33" si="9">X10-W10</f>
        <v>0</v>
      </c>
      <c r="Z10" s="303"/>
      <c r="AA10" s="261"/>
      <c r="AB10" s="307">
        <f t="shared" ref="AB10:AB33" si="10">AA10-Z10</f>
        <v>0</v>
      </c>
      <c r="AC10" s="303"/>
      <c r="AD10" s="261"/>
      <c r="AE10" s="307">
        <f t="shared" ref="AE10:AE33" si="11">AD10-AC10</f>
        <v>0</v>
      </c>
      <c r="AF10" s="304"/>
      <c r="AG10" s="261"/>
      <c r="AH10" s="307">
        <f t="shared" ref="AH10:AH33" si="12">AG10-AF10</f>
        <v>0</v>
      </c>
      <c r="AI10" s="303"/>
      <c r="AJ10" s="261"/>
      <c r="AK10" s="307">
        <f t="shared" ref="AK10:AK33" si="13">AJ10-AI10</f>
        <v>0</v>
      </c>
      <c r="AL10" s="303"/>
      <c r="AM10" s="261"/>
      <c r="AN10" s="307">
        <f t="shared" ref="AN10:AN33" si="14">AM10-AL10</f>
        <v>0</v>
      </c>
      <c r="AO10" s="303"/>
      <c r="AP10" s="261"/>
      <c r="AQ10" s="307">
        <f t="shared" ref="AQ10:AQ33" si="15">AP10-AO10</f>
        <v>0</v>
      </c>
      <c r="AR10" s="303"/>
      <c r="AS10" s="261"/>
      <c r="AT10" s="307">
        <f t="shared" ref="AT10:AT33" si="16">AS10-AR10</f>
        <v>0</v>
      </c>
      <c r="AU10" s="303"/>
      <c r="AV10" s="261"/>
      <c r="AW10" s="307">
        <f t="shared" ref="AW10:AW33" si="17">AV10-AU10</f>
        <v>0</v>
      </c>
      <c r="AX10" s="303"/>
      <c r="AY10" s="261"/>
      <c r="AZ10" s="307">
        <f t="shared" ref="AZ10:AZ33" si="18">AY10-AX10</f>
        <v>0</v>
      </c>
      <c r="BA10" s="303"/>
      <c r="BB10" s="261"/>
      <c r="BC10" s="307">
        <f t="shared" ref="BC10:BC33" si="19">BB10-BA10</f>
        <v>0</v>
      </c>
      <c r="BD10" s="304"/>
      <c r="BE10" s="261"/>
      <c r="BF10" s="307">
        <f t="shared" ref="BF10:BF33" si="20">BE10-BD10</f>
        <v>0</v>
      </c>
      <c r="BG10" s="303"/>
      <c r="BH10" s="261"/>
      <c r="BI10" s="307">
        <f t="shared" ref="BI10:BI33" si="21">BH10-BG10</f>
        <v>0</v>
      </c>
      <c r="BJ10" s="303"/>
      <c r="BK10" s="261"/>
      <c r="BL10" s="307">
        <f t="shared" ref="BL10:BL33" si="22">BK10-BJ10</f>
        <v>0</v>
      </c>
      <c r="BM10" s="303"/>
      <c r="BN10" s="261"/>
      <c r="BO10" s="307">
        <f t="shared" ref="BO10:BO33" si="23">BN10-BM10</f>
        <v>0</v>
      </c>
      <c r="BP10" s="303"/>
      <c r="BQ10" s="261"/>
      <c r="BR10" s="307">
        <f t="shared" ref="BR10:BR33" si="24">BQ10-BP10</f>
        <v>0</v>
      </c>
      <c r="BS10" s="303"/>
      <c r="BT10" s="261"/>
      <c r="BU10" s="307">
        <f t="shared" ref="BU10:BU33" si="25">BT10-BS10</f>
        <v>0</v>
      </c>
      <c r="BV10" s="303"/>
      <c r="BW10" s="261"/>
      <c r="BX10" s="307">
        <f t="shared" ref="BX10:BX33" si="26">BW10-BV10</f>
        <v>0</v>
      </c>
      <c r="BY10" s="303"/>
      <c r="BZ10" s="261"/>
      <c r="CA10" s="307">
        <f t="shared" ref="CA10:CA33" si="27">BZ10-BY10</f>
        <v>0</v>
      </c>
      <c r="CB10" s="303"/>
      <c r="CC10" s="261"/>
      <c r="CD10" s="307">
        <f t="shared" ref="CD10:CD33" si="28">CC10-CB10</f>
        <v>0</v>
      </c>
      <c r="CE10" s="303"/>
      <c r="CF10" s="261"/>
      <c r="CG10" s="307">
        <f t="shared" ref="CG10:CG33" si="29">CF10-CE10</f>
        <v>0</v>
      </c>
      <c r="CH10" s="303"/>
      <c r="CI10" s="261"/>
      <c r="CJ10" s="307">
        <f t="shared" ref="CJ10:CJ33" si="30">CI10-CH10</f>
        <v>0</v>
      </c>
      <c r="CK10" s="303"/>
      <c r="CL10" s="261"/>
      <c r="CM10" s="307">
        <f t="shared" ref="CM10:CM33" si="31">CL10-CK10</f>
        <v>0</v>
      </c>
      <c r="CN10" s="303"/>
      <c r="CO10" s="261"/>
      <c r="CP10" s="307">
        <f t="shared" ref="CP10:CP33" si="32">CO10-CN10</f>
        <v>0</v>
      </c>
      <c r="CQ10" s="303"/>
      <c r="CR10" s="261"/>
      <c r="CS10" s="307">
        <f t="shared" ref="CS10:CS33" si="33">CR10-CQ10</f>
        <v>0</v>
      </c>
      <c r="CT10" s="303"/>
      <c r="CU10" s="261"/>
      <c r="CV10" s="307">
        <f t="shared" ref="CV10:CV33" si="34">CU10-CT10</f>
        <v>0</v>
      </c>
      <c r="CW10" s="292"/>
    </row>
    <row r="11" spans="1:101" x14ac:dyDescent="0.2">
      <c r="A11" s="293" t="str">
        <f>IF(QuickFix!O4=0,"",QuickFix!O4)</f>
        <v/>
      </c>
      <c r="B11" s="269" t="str">
        <f>IF(QuickFix!P4=0,"",QuickFix!P4)</f>
        <v/>
      </c>
      <c r="C11" s="269" t="str">
        <f>IF(QuickFix!Q4=0,"",QuickFix!Q4)</f>
        <v/>
      </c>
      <c r="D11" s="262"/>
      <c r="E11" s="303"/>
      <c r="F11" s="261"/>
      <c r="G11" s="307">
        <f t="shared" si="3"/>
        <v>0</v>
      </c>
      <c r="H11" s="304"/>
      <c r="I11" s="261"/>
      <c r="J11" s="307">
        <f t="shared" si="4"/>
        <v>0</v>
      </c>
      <c r="K11" s="303"/>
      <c r="L11" s="261"/>
      <c r="M11" s="307">
        <f t="shared" si="5"/>
        <v>0</v>
      </c>
      <c r="N11" s="303"/>
      <c r="O11" s="261"/>
      <c r="P11" s="307">
        <f t="shared" si="6"/>
        <v>0</v>
      </c>
      <c r="Q11" s="303"/>
      <c r="R11" s="261"/>
      <c r="S11" s="307">
        <f t="shared" si="7"/>
        <v>0</v>
      </c>
      <c r="T11" s="303"/>
      <c r="U11" s="261"/>
      <c r="V11" s="307">
        <f t="shared" si="8"/>
        <v>0</v>
      </c>
      <c r="W11" s="303"/>
      <c r="X11" s="261"/>
      <c r="Y11" s="307">
        <f t="shared" si="9"/>
        <v>0</v>
      </c>
      <c r="Z11" s="303"/>
      <c r="AA11" s="261"/>
      <c r="AB11" s="307">
        <f t="shared" si="10"/>
        <v>0</v>
      </c>
      <c r="AC11" s="303"/>
      <c r="AD11" s="261"/>
      <c r="AE11" s="307">
        <f t="shared" si="11"/>
        <v>0</v>
      </c>
      <c r="AF11" s="304"/>
      <c r="AG11" s="261"/>
      <c r="AH11" s="307">
        <f t="shared" si="12"/>
        <v>0</v>
      </c>
      <c r="AI11" s="303"/>
      <c r="AJ11" s="261"/>
      <c r="AK11" s="307">
        <f t="shared" si="13"/>
        <v>0</v>
      </c>
      <c r="AL11" s="303"/>
      <c r="AM11" s="261"/>
      <c r="AN11" s="307">
        <f t="shared" si="14"/>
        <v>0</v>
      </c>
      <c r="AO11" s="303"/>
      <c r="AP11" s="261"/>
      <c r="AQ11" s="307">
        <f t="shared" si="15"/>
        <v>0</v>
      </c>
      <c r="AR11" s="303"/>
      <c r="AS11" s="261"/>
      <c r="AT11" s="307">
        <f t="shared" si="16"/>
        <v>0</v>
      </c>
      <c r="AU11" s="303"/>
      <c r="AV11" s="261"/>
      <c r="AW11" s="307">
        <f t="shared" si="17"/>
        <v>0</v>
      </c>
      <c r="AX11" s="303"/>
      <c r="AY11" s="261"/>
      <c r="AZ11" s="307">
        <f t="shared" si="18"/>
        <v>0</v>
      </c>
      <c r="BA11" s="303"/>
      <c r="BB11" s="261"/>
      <c r="BC11" s="307">
        <f t="shared" si="19"/>
        <v>0</v>
      </c>
      <c r="BD11" s="304"/>
      <c r="BE11" s="261"/>
      <c r="BF11" s="307">
        <f t="shared" si="20"/>
        <v>0</v>
      </c>
      <c r="BG11" s="303"/>
      <c r="BH11" s="261"/>
      <c r="BI11" s="307">
        <f t="shared" si="21"/>
        <v>0</v>
      </c>
      <c r="BJ11" s="303"/>
      <c r="BK11" s="261"/>
      <c r="BL11" s="307">
        <f t="shared" si="22"/>
        <v>0</v>
      </c>
      <c r="BM11" s="303"/>
      <c r="BN11" s="261"/>
      <c r="BO11" s="307">
        <f t="shared" si="23"/>
        <v>0</v>
      </c>
      <c r="BP11" s="303"/>
      <c r="BQ11" s="261"/>
      <c r="BR11" s="307">
        <f t="shared" si="24"/>
        <v>0</v>
      </c>
      <c r="BS11" s="303"/>
      <c r="BT11" s="261"/>
      <c r="BU11" s="307">
        <f t="shared" si="25"/>
        <v>0</v>
      </c>
      <c r="BV11" s="303"/>
      <c r="BW11" s="261"/>
      <c r="BX11" s="307">
        <f t="shared" si="26"/>
        <v>0</v>
      </c>
      <c r="BY11" s="303"/>
      <c r="BZ11" s="261"/>
      <c r="CA11" s="307">
        <f t="shared" si="27"/>
        <v>0</v>
      </c>
      <c r="CB11" s="303"/>
      <c r="CC11" s="261"/>
      <c r="CD11" s="307">
        <f t="shared" si="28"/>
        <v>0</v>
      </c>
      <c r="CE11" s="303"/>
      <c r="CF11" s="261"/>
      <c r="CG11" s="307">
        <f t="shared" si="29"/>
        <v>0</v>
      </c>
      <c r="CH11" s="303"/>
      <c r="CI11" s="261"/>
      <c r="CJ11" s="307">
        <f t="shared" si="30"/>
        <v>0</v>
      </c>
      <c r="CK11" s="303"/>
      <c r="CL11" s="261"/>
      <c r="CM11" s="307">
        <f t="shared" si="31"/>
        <v>0</v>
      </c>
      <c r="CN11" s="303"/>
      <c r="CO11" s="261"/>
      <c r="CP11" s="307">
        <f t="shared" si="32"/>
        <v>0</v>
      </c>
      <c r="CQ11" s="303"/>
      <c r="CR11" s="261"/>
      <c r="CS11" s="307">
        <f t="shared" si="33"/>
        <v>0</v>
      </c>
      <c r="CT11" s="303"/>
      <c r="CU11" s="261"/>
      <c r="CV11" s="307">
        <f t="shared" si="34"/>
        <v>0</v>
      </c>
      <c r="CW11" s="292"/>
    </row>
    <row r="12" spans="1:101" x14ac:dyDescent="0.2">
      <c r="A12" s="290" t="str">
        <f>IF(QuickFix!O5=0,"",QuickFix!O5)</f>
        <v/>
      </c>
      <c r="B12" s="269" t="str">
        <f>IF(QuickFix!P5=0,"",QuickFix!P5)</f>
        <v/>
      </c>
      <c r="C12" s="269" t="str">
        <f>IF(QuickFix!Q5=0,"",QuickFix!Q5)</f>
        <v/>
      </c>
      <c r="D12" s="262"/>
      <c r="E12" s="303"/>
      <c r="F12" s="261"/>
      <c r="G12" s="307">
        <f t="shared" si="3"/>
        <v>0</v>
      </c>
      <c r="H12" s="304"/>
      <c r="I12" s="261"/>
      <c r="J12" s="307">
        <f t="shared" si="4"/>
        <v>0</v>
      </c>
      <c r="K12" s="303"/>
      <c r="L12" s="261"/>
      <c r="M12" s="307">
        <f t="shared" si="5"/>
        <v>0</v>
      </c>
      <c r="N12" s="303"/>
      <c r="O12" s="261"/>
      <c r="P12" s="307">
        <f t="shared" si="6"/>
        <v>0</v>
      </c>
      <c r="Q12" s="303"/>
      <c r="R12" s="261"/>
      <c r="S12" s="307">
        <f t="shared" si="7"/>
        <v>0</v>
      </c>
      <c r="T12" s="303"/>
      <c r="U12" s="261"/>
      <c r="V12" s="307">
        <f t="shared" si="8"/>
        <v>0</v>
      </c>
      <c r="W12" s="303"/>
      <c r="X12" s="261"/>
      <c r="Y12" s="307">
        <f t="shared" si="9"/>
        <v>0</v>
      </c>
      <c r="Z12" s="303"/>
      <c r="AA12" s="261"/>
      <c r="AB12" s="307">
        <f t="shared" si="10"/>
        <v>0</v>
      </c>
      <c r="AC12" s="303"/>
      <c r="AD12" s="261"/>
      <c r="AE12" s="307">
        <f t="shared" si="11"/>
        <v>0</v>
      </c>
      <c r="AF12" s="304"/>
      <c r="AG12" s="261"/>
      <c r="AH12" s="307">
        <f t="shared" si="12"/>
        <v>0</v>
      </c>
      <c r="AI12" s="303"/>
      <c r="AJ12" s="261"/>
      <c r="AK12" s="307">
        <f t="shared" si="13"/>
        <v>0</v>
      </c>
      <c r="AL12" s="303"/>
      <c r="AM12" s="261"/>
      <c r="AN12" s="307">
        <f t="shared" si="14"/>
        <v>0</v>
      </c>
      <c r="AO12" s="303"/>
      <c r="AP12" s="261"/>
      <c r="AQ12" s="307">
        <f t="shared" si="15"/>
        <v>0</v>
      </c>
      <c r="AR12" s="303"/>
      <c r="AS12" s="261"/>
      <c r="AT12" s="307">
        <f t="shared" si="16"/>
        <v>0</v>
      </c>
      <c r="AU12" s="303"/>
      <c r="AV12" s="261"/>
      <c r="AW12" s="307">
        <f t="shared" si="17"/>
        <v>0</v>
      </c>
      <c r="AX12" s="303"/>
      <c r="AY12" s="261"/>
      <c r="AZ12" s="307">
        <f t="shared" si="18"/>
        <v>0</v>
      </c>
      <c r="BA12" s="303"/>
      <c r="BB12" s="261"/>
      <c r="BC12" s="307">
        <f t="shared" si="19"/>
        <v>0</v>
      </c>
      <c r="BD12" s="304"/>
      <c r="BE12" s="261"/>
      <c r="BF12" s="307">
        <f t="shared" si="20"/>
        <v>0</v>
      </c>
      <c r="BG12" s="303"/>
      <c r="BH12" s="261"/>
      <c r="BI12" s="307">
        <f t="shared" si="21"/>
        <v>0</v>
      </c>
      <c r="BJ12" s="303"/>
      <c r="BK12" s="261"/>
      <c r="BL12" s="307">
        <f t="shared" si="22"/>
        <v>0</v>
      </c>
      <c r="BM12" s="303"/>
      <c r="BN12" s="261"/>
      <c r="BO12" s="307">
        <f t="shared" si="23"/>
        <v>0</v>
      </c>
      <c r="BP12" s="303"/>
      <c r="BQ12" s="261"/>
      <c r="BR12" s="307">
        <f t="shared" si="24"/>
        <v>0</v>
      </c>
      <c r="BS12" s="303"/>
      <c r="BT12" s="261"/>
      <c r="BU12" s="307">
        <f t="shared" si="25"/>
        <v>0</v>
      </c>
      <c r="BV12" s="303"/>
      <c r="BW12" s="261"/>
      <c r="BX12" s="307">
        <f t="shared" si="26"/>
        <v>0</v>
      </c>
      <c r="BY12" s="303"/>
      <c r="BZ12" s="261"/>
      <c r="CA12" s="307">
        <f t="shared" si="27"/>
        <v>0</v>
      </c>
      <c r="CB12" s="303"/>
      <c r="CC12" s="261"/>
      <c r="CD12" s="307">
        <f t="shared" si="28"/>
        <v>0</v>
      </c>
      <c r="CE12" s="303"/>
      <c r="CF12" s="261"/>
      <c r="CG12" s="307">
        <f t="shared" si="29"/>
        <v>0</v>
      </c>
      <c r="CH12" s="303"/>
      <c r="CI12" s="261"/>
      <c r="CJ12" s="307">
        <f t="shared" si="30"/>
        <v>0</v>
      </c>
      <c r="CK12" s="303"/>
      <c r="CL12" s="261"/>
      <c r="CM12" s="307">
        <f t="shared" si="31"/>
        <v>0</v>
      </c>
      <c r="CN12" s="303"/>
      <c r="CO12" s="261"/>
      <c r="CP12" s="307">
        <f t="shared" si="32"/>
        <v>0</v>
      </c>
      <c r="CQ12" s="303"/>
      <c r="CR12" s="261"/>
      <c r="CS12" s="307">
        <f t="shared" si="33"/>
        <v>0</v>
      </c>
      <c r="CT12" s="303"/>
      <c r="CU12" s="261"/>
      <c r="CV12" s="307">
        <f t="shared" si="34"/>
        <v>0</v>
      </c>
      <c r="CW12" s="292"/>
    </row>
    <row r="13" spans="1:101" x14ac:dyDescent="0.2">
      <c r="A13" s="290" t="str">
        <f>IF(QuickFix!O6=0,"",QuickFix!O6)</f>
        <v/>
      </c>
      <c r="B13" s="269" t="str">
        <f>IF(QuickFix!P6=0,"",QuickFix!P6)</f>
        <v/>
      </c>
      <c r="C13" s="269" t="str">
        <f>IF(QuickFix!Q6=0,"",QuickFix!Q6)</f>
        <v/>
      </c>
      <c r="D13" s="262"/>
      <c r="E13" s="303"/>
      <c r="F13" s="261"/>
      <c r="G13" s="307">
        <f t="shared" si="3"/>
        <v>0</v>
      </c>
      <c r="H13" s="304"/>
      <c r="I13" s="261"/>
      <c r="J13" s="307">
        <f t="shared" si="4"/>
        <v>0</v>
      </c>
      <c r="K13" s="303"/>
      <c r="L13" s="261"/>
      <c r="M13" s="307">
        <f t="shared" si="5"/>
        <v>0</v>
      </c>
      <c r="N13" s="303"/>
      <c r="O13" s="261"/>
      <c r="P13" s="307">
        <f t="shared" si="6"/>
        <v>0</v>
      </c>
      <c r="Q13" s="303"/>
      <c r="R13" s="261"/>
      <c r="S13" s="307">
        <f t="shared" si="7"/>
        <v>0</v>
      </c>
      <c r="T13" s="303"/>
      <c r="U13" s="261"/>
      <c r="V13" s="307">
        <f t="shared" si="8"/>
        <v>0</v>
      </c>
      <c r="W13" s="303"/>
      <c r="X13" s="261"/>
      <c r="Y13" s="307">
        <f t="shared" si="9"/>
        <v>0</v>
      </c>
      <c r="Z13" s="303"/>
      <c r="AA13" s="261"/>
      <c r="AB13" s="307">
        <f t="shared" si="10"/>
        <v>0</v>
      </c>
      <c r="AC13" s="303"/>
      <c r="AD13" s="261"/>
      <c r="AE13" s="307">
        <f t="shared" si="11"/>
        <v>0</v>
      </c>
      <c r="AF13" s="304"/>
      <c r="AG13" s="261"/>
      <c r="AH13" s="307">
        <f t="shared" si="12"/>
        <v>0</v>
      </c>
      <c r="AI13" s="303"/>
      <c r="AJ13" s="261"/>
      <c r="AK13" s="307">
        <f t="shared" si="13"/>
        <v>0</v>
      </c>
      <c r="AL13" s="303"/>
      <c r="AM13" s="261"/>
      <c r="AN13" s="307">
        <f t="shared" si="14"/>
        <v>0</v>
      </c>
      <c r="AO13" s="303"/>
      <c r="AP13" s="261"/>
      <c r="AQ13" s="307">
        <f t="shared" si="15"/>
        <v>0</v>
      </c>
      <c r="AR13" s="303"/>
      <c r="AS13" s="261"/>
      <c r="AT13" s="307">
        <f t="shared" si="16"/>
        <v>0</v>
      </c>
      <c r="AU13" s="303"/>
      <c r="AV13" s="261"/>
      <c r="AW13" s="307">
        <f t="shared" si="17"/>
        <v>0</v>
      </c>
      <c r="AX13" s="303"/>
      <c r="AY13" s="261"/>
      <c r="AZ13" s="307">
        <f t="shared" si="18"/>
        <v>0</v>
      </c>
      <c r="BA13" s="303"/>
      <c r="BB13" s="261"/>
      <c r="BC13" s="307">
        <f t="shared" si="19"/>
        <v>0</v>
      </c>
      <c r="BD13" s="304"/>
      <c r="BE13" s="261"/>
      <c r="BF13" s="307">
        <f t="shared" si="20"/>
        <v>0</v>
      </c>
      <c r="BG13" s="303"/>
      <c r="BH13" s="261"/>
      <c r="BI13" s="307">
        <f t="shared" si="21"/>
        <v>0</v>
      </c>
      <c r="BJ13" s="303"/>
      <c r="BK13" s="261"/>
      <c r="BL13" s="307">
        <f t="shared" si="22"/>
        <v>0</v>
      </c>
      <c r="BM13" s="303"/>
      <c r="BN13" s="261"/>
      <c r="BO13" s="307">
        <f t="shared" si="23"/>
        <v>0</v>
      </c>
      <c r="BP13" s="303"/>
      <c r="BQ13" s="261"/>
      <c r="BR13" s="307">
        <f t="shared" si="24"/>
        <v>0</v>
      </c>
      <c r="BS13" s="303"/>
      <c r="BT13" s="261"/>
      <c r="BU13" s="307">
        <f t="shared" si="25"/>
        <v>0</v>
      </c>
      <c r="BV13" s="303"/>
      <c r="BW13" s="261"/>
      <c r="BX13" s="307">
        <f t="shared" si="26"/>
        <v>0</v>
      </c>
      <c r="BY13" s="303"/>
      <c r="BZ13" s="261"/>
      <c r="CA13" s="307">
        <f t="shared" si="27"/>
        <v>0</v>
      </c>
      <c r="CB13" s="303"/>
      <c r="CC13" s="261"/>
      <c r="CD13" s="307">
        <f t="shared" si="28"/>
        <v>0</v>
      </c>
      <c r="CE13" s="303"/>
      <c r="CF13" s="261"/>
      <c r="CG13" s="307">
        <f t="shared" si="29"/>
        <v>0</v>
      </c>
      <c r="CH13" s="303"/>
      <c r="CI13" s="261"/>
      <c r="CJ13" s="307">
        <f t="shared" si="30"/>
        <v>0</v>
      </c>
      <c r="CK13" s="303"/>
      <c r="CL13" s="261"/>
      <c r="CM13" s="307">
        <f t="shared" si="31"/>
        <v>0</v>
      </c>
      <c r="CN13" s="303"/>
      <c r="CO13" s="261"/>
      <c r="CP13" s="307">
        <f t="shared" si="32"/>
        <v>0</v>
      </c>
      <c r="CQ13" s="303"/>
      <c r="CR13" s="261"/>
      <c r="CS13" s="307">
        <f t="shared" si="33"/>
        <v>0</v>
      </c>
      <c r="CT13" s="303"/>
      <c r="CU13" s="261"/>
      <c r="CV13" s="307">
        <f t="shared" si="34"/>
        <v>0</v>
      </c>
      <c r="CW13" s="292"/>
    </row>
    <row r="14" spans="1:101" x14ac:dyDescent="0.2">
      <c r="A14" s="290" t="str">
        <f>IF(QuickFix!O7=0,"",QuickFix!O7)</f>
        <v/>
      </c>
      <c r="B14" s="269" t="str">
        <f>IF(QuickFix!P7=0,"",QuickFix!P7)</f>
        <v/>
      </c>
      <c r="C14" s="269" t="str">
        <f>IF(QuickFix!Q7=0,"",QuickFix!Q7)</f>
        <v/>
      </c>
      <c r="D14" s="262"/>
      <c r="E14" s="303"/>
      <c r="F14" s="261"/>
      <c r="G14" s="307">
        <f t="shared" si="3"/>
        <v>0</v>
      </c>
      <c r="H14" s="304"/>
      <c r="I14" s="261"/>
      <c r="J14" s="307">
        <f t="shared" si="4"/>
        <v>0</v>
      </c>
      <c r="K14" s="303"/>
      <c r="L14" s="261"/>
      <c r="M14" s="307">
        <f t="shared" si="5"/>
        <v>0</v>
      </c>
      <c r="N14" s="303"/>
      <c r="O14" s="261"/>
      <c r="P14" s="307">
        <f t="shared" si="6"/>
        <v>0</v>
      </c>
      <c r="Q14" s="303"/>
      <c r="R14" s="261"/>
      <c r="S14" s="307">
        <f t="shared" si="7"/>
        <v>0</v>
      </c>
      <c r="T14" s="303"/>
      <c r="U14" s="261"/>
      <c r="V14" s="307">
        <f t="shared" si="8"/>
        <v>0</v>
      </c>
      <c r="W14" s="303"/>
      <c r="X14" s="261"/>
      <c r="Y14" s="307">
        <f t="shared" si="9"/>
        <v>0</v>
      </c>
      <c r="Z14" s="303"/>
      <c r="AA14" s="261"/>
      <c r="AB14" s="307">
        <f t="shared" si="10"/>
        <v>0</v>
      </c>
      <c r="AC14" s="303"/>
      <c r="AD14" s="261"/>
      <c r="AE14" s="307">
        <f t="shared" si="11"/>
        <v>0</v>
      </c>
      <c r="AF14" s="304"/>
      <c r="AG14" s="261"/>
      <c r="AH14" s="307">
        <f t="shared" si="12"/>
        <v>0</v>
      </c>
      <c r="AI14" s="303"/>
      <c r="AJ14" s="261"/>
      <c r="AK14" s="307">
        <f t="shared" si="13"/>
        <v>0</v>
      </c>
      <c r="AL14" s="303"/>
      <c r="AM14" s="261"/>
      <c r="AN14" s="307">
        <f t="shared" si="14"/>
        <v>0</v>
      </c>
      <c r="AO14" s="303"/>
      <c r="AP14" s="261"/>
      <c r="AQ14" s="307">
        <f t="shared" si="15"/>
        <v>0</v>
      </c>
      <c r="AR14" s="303"/>
      <c r="AS14" s="261"/>
      <c r="AT14" s="307">
        <f t="shared" si="16"/>
        <v>0</v>
      </c>
      <c r="AU14" s="303"/>
      <c r="AV14" s="261"/>
      <c r="AW14" s="307">
        <f t="shared" si="17"/>
        <v>0</v>
      </c>
      <c r="AX14" s="303"/>
      <c r="AY14" s="261"/>
      <c r="AZ14" s="307">
        <f t="shared" si="18"/>
        <v>0</v>
      </c>
      <c r="BA14" s="303"/>
      <c r="BB14" s="261"/>
      <c r="BC14" s="307">
        <f t="shared" si="19"/>
        <v>0</v>
      </c>
      <c r="BD14" s="304"/>
      <c r="BE14" s="261"/>
      <c r="BF14" s="307">
        <f t="shared" si="20"/>
        <v>0</v>
      </c>
      <c r="BG14" s="303"/>
      <c r="BH14" s="261"/>
      <c r="BI14" s="307">
        <f t="shared" si="21"/>
        <v>0</v>
      </c>
      <c r="BJ14" s="303"/>
      <c r="BK14" s="261"/>
      <c r="BL14" s="307">
        <f t="shared" si="22"/>
        <v>0</v>
      </c>
      <c r="BM14" s="303"/>
      <c r="BN14" s="261"/>
      <c r="BO14" s="307">
        <f t="shared" si="23"/>
        <v>0</v>
      </c>
      <c r="BP14" s="303"/>
      <c r="BQ14" s="261"/>
      <c r="BR14" s="307">
        <f t="shared" si="24"/>
        <v>0</v>
      </c>
      <c r="BS14" s="303"/>
      <c r="BT14" s="261"/>
      <c r="BU14" s="307">
        <f t="shared" si="25"/>
        <v>0</v>
      </c>
      <c r="BV14" s="303"/>
      <c r="BW14" s="261"/>
      <c r="BX14" s="307">
        <f t="shared" si="26"/>
        <v>0</v>
      </c>
      <c r="BY14" s="303"/>
      <c r="BZ14" s="261"/>
      <c r="CA14" s="307">
        <f t="shared" si="27"/>
        <v>0</v>
      </c>
      <c r="CB14" s="303"/>
      <c r="CC14" s="261"/>
      <c r="CD14" s="307">
        <f t="shared" si="28"/>
        <v>0</v>
      </c>
      <c r="CE14" s="303"/>
      <c r="CF14" s="261"/>
      <c r="CG14" s="307">
        <f t="shared" si="29"/>
        <v>0</v>
      </c>
      <c r="CH14" s="303"/>
      <c r="CI14" s="261"/>
      <c r="CJ14" s="307">
        <f t="shared" si="30"/>
        <v>0</v>
      </c>
      <c r="CK14" s="303"/>
      <c r="CL14" s="261"/>
      <c r="CM14" s="307">
        <f t="shared" si="31"/>
        <v>0</v>
      </c>
      <c r="CN14" s="303"/>
      <c r="CO14" s="261"/>
      <c r="CP14" s="307">
        <f t="shared" si="32"/>
        <v>0</v>
      </c>
      <c r="CQ14" s="303"/>
      <c r="CR14" s="261"/>
      <c r="CS14" s="307">
        <f t="shared" si="33"/>
        <v>0</v>
      </c>
      <c r="CT14" s="303"/>
      <c r="CU14" s="261"/>
      <c r="CV14" s="307">
        <f t="shared" si="34"/>
        <v>0</v>
      </c>
      <c r="CW14" s="292"/>
    </row>
    <row r="15" spans="1:101" x14ac:dyDescent="0.2">
      <c r="A15" s="290" t="str">
        <f>IF(QuickFix!O8=0,"",QuickFix!O8)</f>
        <v/>
      </c>
      <c r="B15" s="269" t="str">
        <f>IF(QuickFix!P8=0,"",QuickFix!P8)</f>
        <v/>
      </c>
      <c r="C15" s="269" t="str">
        <f>IF(QuickFix!Q8=0,"",QuickFix!Q8)</f>
        <v/>
      </c>
      <c r="D15" s="262"/>
      <c r="E15" s="303"/>
      <c r="F15" s="261"/>
      <c r="G15" s="307">
        <f t="shared" si="3"/>
        <v>0</v>
      </c>
      <c r="H15" s="304"/>
      <c r="I15" s="261"/>
      <c r="J15" s="307">
        <f t="shared" si="4"/>
        <v>0</v>
      </c>
      <c r="K15" s="303"/>
      <c r="L15" s="261"/>
      <c r="M15" s="307">
        <f t="shared" si="5"/>
        <v>0</v>
      </c>
      <c r="N15" s="303"/>
      <c r="O15" s="261"/>
      <c r="P15" s="307">
        <f t="shared" si="6"/>
        <v>0</v>
      </c>
      <c r="Q15" s="303"/>
      <c r="R15" s="261"/>
      <c r="S15" s="307">
        <f t="shared" si="7"/>
        <v>0</v>
      </c>
      <c r="T15" s="303"/>
      <c r="U15" s="261"/>
      <c r="V15" s="307">
        <f t="shared" si="8"/>
        <v>0</v>
      </c>
      <c r="W15" s="303"/>
      <c r="X15" s="261"/>
      <c r="Y15" s="307">
        <f t="shared" si="9"/>
        <v>0</v>
      </c>
      <c r="Z15" s="303"/>
      <c r="AA15" s="261"/>
      <c r="AB15" s="307">
        <f t="shared" si="10"/>
        <v>0</v>
      </c>
      <c r="AC15" s="303"/>
      <c r="AD15" s="261"/>
      <c r="AE15" s="307">
        <f t="shared" si="11"/>
        <v>0</v>
      </c>
      <c r="AF15" s="304"/>
      <c r="AG15" s="261"/>
      <c r="AH15" s="307">
        <f t="shared" si="12"/>
        <v>0</v>
      </c>
      <c r="AI15" s="303"/>
      <c r="AJ15" s="261"/>
      <c r="AK15" s="307">
        <f t="shared" si="13"/>
        <v>0</v>
      </c>
      <c r="AL15" s="303"/>
      <c r="AM15" s="261"/>
      <c r="AN15" s="307">
        <f t="shared" si="14"/>
        <v>0</v>
      </c>
      <c r="AO15" s="303"/>
      <c r="AP15" s="261"/>
      <c r="AQ15" s="307">
        <f t="shared" si="15"/>
        <v>0</v>
      </c>
      <c r="AR15" s="303"/>
      <c r="AS15" s="261"/>
      <c r="AT15" s="307">
        <f t="shared" si="16"/>
        <v>0</v>
      </c>
      <c r="AU15" s="303"/>
      <c r="AV15" s="261"/>
      <c r="AW15" s="307">
        <f t="shared" si="17"/>
        <v>0</v>
      </c>
      <c r="AX15" s="303"/>
      <c r="AY15" s="261"/>
      <c r="AZ15" s="307">
        <f t="shared" si="18"/>
        <v>0</v>
      </c>
      <c r="BA15" s="303"/>
      <c r="BB15" s="261"/>
      <c r="BC15" s="307">
        <f t="shared" si="19"/>
        <v>0</v>
      </c>
      <c r="BD15" s="304"/>
      <c r="BE15" s="261"/>
      <c r="BF15" s="307">
        <f t="shared" si="20"/>
        <v>0</v>
      </c>
      <c r="BG15" s="303"/>
      <c r="BH15" s="261"/>
      <c r="BI15" s="307">
        <f t="shared" si="21"/>
        <v>0</v>
      </c>
      <c r="BJ15" s="303"/>
      <c r="BK15" s="261"/>
      <c r="BL15" s="307">
        <f t="shared" si="22"/>
        <v>0</v>
      </c>
      <c r="BM15" s="303"/>
      <c r="BN15" s="261"/>
      <c r="BO15" s="307">
        <f t="shared" si="23"/>
        <v>0</v>
      </c>
      <c r="BP15" s="303"/>
      <c r="BQ15" s="261"/>
      <c r="BR15" s="307">
        <f t="shared" si="24"/>
        <v>0</v>
      </c>
      <c r="BS15" s="303"/>
      <c r="BT15" s="261"/>
      <c r="BU15" s="307">
        <f t="shared" si="25"/>
        <v>0</v>
      </c>
      <c r="BV15" s="303"/>
      <c r="BW15" s="261"/>
      <c r="BX15" s="307">
        <f t="shared" si="26"/>
        <v>0</v>
      </c>
      <c r="BY15" s="303"/>
      <c r="BZ15" s="261"/>
      <c r="CA15" s="307">
        <f t="shared" si="27"/>
        <v>0</v>
      </c>
      <c r="CB15" s="303"/>
      <c r="CC15" s="261"/>
      <c r="CD15" s="307">
        <f t="shared" si="28"/>
        <v>0</v>
      </c>
      <c r="CE15" s="303"/>
      <c r="CF15" s="261"/>
      <c r="CG15" s="307">
        <f t="shared" si="29"/>
        <v>0</v>
      </c>
      <c r="CH15" s="303"/>
      <c r="CI15" s="261"/>
      <c r="CJ15" s="307">
        <f t="shared" si="30"/>
        <v>0</v>
      </c>
      <c r="CK15" s="303"/>
      <c r="CL15" s="261"/>
      <c r="CM15" s="307">
        <f t="shared" si="31"/>
        <v>0</v>
      </c>
      <c r="CN15" s="303"/>
      <c r="CO15" s="261"/>
      <c r="CP15" s="307">
        <f t="shared" si="32"/>
        <v>0</v>
      </c>
      <c r="CQ15" s="303"/>
      <c r="CR15" s="261"/>
      <c r="CS15" s="307">
        <f t="shared" si="33"/>
        <v>0</v>
      </c>
      <c r="CT15" s="303"/>
      <c r="CU15" s="261"/>
      <c r="CV15" s="307">
        <f t="shared" si="34"/>
        <v>0</v>
      </c>
      <c r="CW15" s="292"/>
    </row>
    <row r="16" spans="1:101" x14ac:dyDescent="0.2">
      <c r="A16" s="290" t="str">
        <f>IF(QuickFix!O9=0,"",QuickFix!O9)</f>
        <v/>
      </c>
      <c r="B16" s="269" t="str">
        <f>IF(QuickFix!P9=0,"",QuickFix!P9)</f>
        <v/>
      </c>
      <c r="C16" s="269" t="str">
        <f>IF(QuickFix!Q9=0,"",QuickFix!Q9)</f>
        <v/>
      </c>
      <c r="D16" s="262"/>
      <c r="E16" s="303"/>
      <c r="F16" s="261"/>
      <c r="G16" s="307">
        <f t="shared" si="3"/>
        <v>0</v>
      </c>
      <c r="H16" s="304"/>
      <c r="I16" s="261"/>
      <c r="J16" s="307">
        <f t="shared" si="4"/>
        <v>0</v>
      </c>
      <c r="K16" s="303"/>
      <c r="L16" s="261"/>
      <c r="M16" s="307">
        <f t="shared" si="5"/>
        <v>0</v>
      </c>
      <c r="N16" s="303"/>
      <c r="O16" s="261"/>
      <c r="P16" s="307">
        <f t="shared" si="6"/>
        <v>0</v>
      </c>
      <c r="Q16" s="303"/>
      <c r="R16" s="261"/>
      <c r="S16" s="307">
        <f t="shared" si="7"/>
        <v>0</v>
      </c>
      <c r="T16" s="303"/>
      <c r="U16" s="261"/>
      <c r="V16" s="307">
        <f t="shared" si="8"/>
        <v>0</v>
      </c>
      <c r="W16" s="303"/>
      <c r="X16" s="261"/>
      <c r="Y16" s="307">
        <f t="shared" si="9"/>
        <v>0</v>
      </c>
      <c r="Z16" s="303"/>
      <c r="AA16" s="261"/>
      <c r="AB16" s="307">
        <f t="shared" si="10"/>
        <v>0</v>
      </c>
      <c r="AC16" s="303"/>
      <c r="AD16" s="261"/>
      <c r="AE16" s="307">
        <f t="shared" si="11"/>
        <v>0</v>
      </c>
      <c r="AF16" s="304"/>
      <c r="AG16" s="261"/>
      <c r="AH16" s="307">
        <f t="shared" si="12"/>
        <v>0</v>
      </c>
      <c r="AI16" s="303"/>
      <c r="AJ16" s="261"/>
      <c r="AK16" s="307">
        <f t="shared" si="13"/>
        <v>0</v>
      </c>
      <c r="AL16" s="303"/>
      <c r="AM16" s="261"/>
      <c r="AN16" s="307">
        <f t="shared" si="14"/>
        <v>0</v>
      </c>
      <c r="AO16" s="303"/>
      <c r="AP16" s="261"/>
      <c r="AQ16" s="307">
        <f t="shared" si="15"/>
        <v>0</v>
      </c>
      <c r="AR16" s="303"/>
      <c r="AS16" s="261"/>
      <c r="AT16" s="307">
        <f t="shared" si="16"/>
        <v>0</v>
      </c>
      <c r="AU16" s="303"/>
      <c r="AV16" s="261"/>
      <c r="AW16" s="307">
        <f t="shared" si="17"/>
        <v>0</v>
      </c>
      <c r="AX16" s="303"/>
      <c r="AY16" s="261"/>
      <c r="AZ16" s="307">
        <f t="shared" si="18"/>
        <v>0</v>
      </c>
      <c r="BA16" s="303"/>
      <c r="BB16" s="261"/>
      <c r="BC16" s="307">
        <f t="shared" si="19"/>
        <v>0</v>
      </c>
      <c r="BD16" s="304"/>
      <c r="BE16" s="261"/>
      <c r="BF16" s="307">
        <f t="shared" si="20"/>
        <v>0</v>
      </c>
      <c r="BG16" s="303"/>
      <c r="BH16" s="261"/>
      <c r="BI16" s="307">
        <f t="shared" si="21"/>
        <v>0</v>
      </c>
      <c r="BJ16" s="303"/>
      <c r="BK16" s="261"/>
      <c r="BL16" s="307">
        <f t="shared" si="22"/>
        <v>0</v>
      </c>
      <c r="BM16" s="303"/>
      <c r="BN16" s="261"/>
      <c r="BO16" s="307">
        <f t="shared" si="23"/>
        <v>0</v>
      </c>
      <c r="BP16" s="303"/>
      <c r="BQ16" s="261"/>
      <c r="BR16" s="307">
        <f t="shared" si="24"/>
        <v>0</v>
      </c>
      <c r="BS16" s="303"/>
      <c r="BT16" s="261"/>
      <c r="BU16" s="307">
        <f t="shared" si="25"/>
        <v>0</v>
      </c>
      <c r="BV16" s="303"/>
      <c r="BW16" s="261"/>
      <c r="BX16" s="307">
        <f t="shared" si="26"/>
        <v>0</v>
      </c>
      <c r="BY16" s="303"/>
      <c r="BZ16" s="261"/>
      <c r="CA16" s="307">
        <f t="shared" si="27"/>
        <v>0</v>
      </c>
      <c r="CB16" s="303"/>
      <c r="CC16" s="261"/>
      <c r="CD16" s="307">
        <f t="shared" si="28"/>
        <v>0</v>
      </c>
      <c r="CE16" s="303"/>
      <c r="CF16" s="261"/>
      <c r="CG16" s="307">
        <f t="shared" si="29"/>
        <v>0</v>
      </c>
      <c r="CH16" s="303"/>
      <c r="CI16" s="261"/>
      <c r="CJ16" s="307">
        <f t="shared" si="30"/>
        <v>0</v>
      </c>
      <c r="CK16" s="303"/>
      <c r="CL16" s="261"/>
      <c r="CM16" s="307">
        <f t="shared" si="31"/>
        <v>0</v>
      </c>
      <c r="CN16" s="303"/>
      <c r="CO16" s="261"/>
      <c r="CP16" s="307">
        <f t="shared" si="32"/>
        <v>0</v>
      </c>
      <c r="CQ16" s="303"/>
      <c r="CR16" s="261"/>
      <c r="CS16" s="307">
        <f t="shared" si="33"/>
        <v>0</v>
      </c>
      <c r="CT16" s="303"/>
      <c r="CU16" s="261"/>
      <c r="CV16" s="307">
        <f t="shared" si="34"/>
        <v>0</v>
      </c>
      <c r="CW16" s="292"/>
    </row>
    <row r="17" spans="1:101" x14ac:dyDescent="0.2">
      <c r="A17" s="290" t="str">
        <f>IF(QuickFix!O10=0,"",QuickFix!O10)</f>
        <v/>
      </c>
      <c r="B17" s="269" t="str">
        <f>IF(QuickFix!P10=0,"",QuickFix!P10)</f>
        <v/>
      </c>
      <c r="C17" s="269" t="str">
        <f>IF(QuickFix!Q10=0,"",QuickFix!Q10)</f>
        <v/>
      </c>
      <c r="D17" s="262"/>
      <c r="E17" s="303"/>
      <c r="F17" s="261"/>
      <c r="G17" s="307">
        <f t="shared" si="3"/>
        <v>0</v>
      </c>
      <c r="H17" s="304"/>
      <c r="I17" s="261"/>
      <c r="J17" s="307">
        <f t="shared" si="4"/>
        <v>0</v>
      </c>
      <c r="K17" s="303"/>
      <c r="L17" s="261"/>
      <c r="M17" s="307">
        <f t="shared" si="5"/>
        <v>0</v>
      </c>
      <c r="N17" s="303"/>
      <c r="O17" s="261"/>
      <c r="P17" s="307">
        <f t="shared" si="6"/>
        <v>0</v>
      </c>
      <c r="Q17" s="303"/>
      <c r="R17" s="261"/>
      <c r="S17" s="307">
        <f t="shared" si="7"/>
        <v>0</v>
      </c>
      <c r="T17" s="303"/>
      <c r="U17" s="261"/>
      <c r="V17" s="307">
        <f t="shared" si="8"/>
        <v>0</v>
      </c>
      <c r="W17" s="303"/>
      <c r="X17" s="261"/>
      <c r="Y17" s="307">
        <f t="shared" si="9"/>
        <v>0</v>
      </c>
      <c r="Z17" s="303"/>
      <c r="AA17" s="261"/>
      <c r="AB17" s="307">
        <f t="shared" si="10"/>
        <v>0</v>
      </c>
      <c r="AC17" s="303"/>
      <c r="AD17" s="261"/>
      <c r="AE17" s="307">
        <f t="shared" si="11"/>
        <v>0</v>
      </c>
      <c r="AF17" s="304"/>
      <c r="AG17" s="261"/>
      <c r="AH17" s="307">
        <f t="shared" si="12"/>
        <v>0</v>
      </c>
      <c r="AI17" s="303"/>
      <c r="AJ17" s="261"/>
      <c r="AK17" s="307">
        <f t="shared" si="13"/>
        <v>0</v>
      </c>
      <c r="AL17" s="303"/>
      <c r="AM17" s="261"/>
      <c r="AN17" s="307">
        <f t="shared" si="14"/>
        <v>0</v>
      </c>
      <c r="AO17" s="303"/>
      <c r="AP17" s="261"/>
      <c r="AQ17" s="307">
        <f t="shared" si="15"/>
        <v>0</v>
      </c>
      <c r="AR17" s="303"/>
      <c r="AS17" s="261"/>
      <c r="AT17" s="307">
        <f t="shared" si="16"/>
        <v>0</v>
      </c>
      <c r="AU17" s="303"/>
      <c r="AV17" s="261"/>
      <c r="AW17" s="307">
        <f t="shared" si="17"/>
        <v>0</v>
      </c>
      <c r="AX17" s="303"/>
      <c r="AY17" s="261"/>
      <c r="AZ17" s="307">
        <f t="shared" si="18"/>
        <v>0</v>
      </c>
      <c r="BA17" s="303"/>
      <c r="BB17" s="261"/>
      <c r="BC17" s="307">
        <f t="shared" si="19"/>
        <v>0</v>
      </c>
      <c r="BD17" s="304"/>
      <c r="BE17" s="261"/>
      <c r="BF17" s="307">
        <f t="shared" si="20"/>
        <v>0</v>
      </c>
      <c r="BG17" s="303"/>
      <c r="BH17" s="261"/>
      <c r="BI17" s="307">
        <f t="shared" si="21"/>
        <v>0</v>
      </c>
      <c r="BJ17" s="303"/>
      <c r="BK17" s="261"/>
      <c r="BL17" s="307">
        <f t="shared" si="22"/>
        <v>0</v>
      </c>
      <c r="BM17" s="303"/>
      <c r="BN17" s="261"/>
      <c r="BO17" s="307">
        <f t="shared" si="23"/>
        <v>0</v>
      </c>
      <c r="BP17" s="303"/>
      <c r="BQ17" s="261"/>
      <c r="BR17" s="307">
        <f t="shared" si="24"/>
        <v>0</v>
      </c>
      <c r="BS17" s="303"/>
      <c r="BT17" s="261"/>
      <c r="BU17" s="307">
        <f t="shared" si="25"/>
        <v>0</v>
      </c>
      <c r="BV17" s="303"/>
      <c r="BW17" s="261"/>
      <c r="BX17" s="307">
        <f t="shared" si="26"/>
        <v>0</v>
      </c>
      <c r="BY17" s="303"/>
      <c r="BZ17" s="261"/>
      <c r="CA17" s="307">
        <f t="shared" si="27"/>
        <v>0</v>
      </c>
      <c r="CB17" s="303"/>
      <c r="CC17" s="261"/>
      <c r="CD17" s="307">
        <f t="shared" si="28"/>
        <v>0</v>
      </c>
      <c r="CE17" s="303"/>
      <c r="CF17" s="261"/>
      <c r="CG17" s="307">
        <f t="shared" si="29"/>
        <v>0</v>
      </c>
      <c r="CH17" s="303"/>
      <c r="CI17" s="261"/>
      <c r="CJ17" s="307">
        <f t="shared" si="30"/>
        <v>0</v>
      </c>
      <c r="CK17" s="303"/>
      <c r="CL17" s="261"/>
      <c r="CM17" s="307">
        <f t="shared" si="31"/>
        <v>0</v>
      </c>
      <c r="CN17" s="303"/>
      <c r="CO17" s="261"/>
      <c r="CP17" s="307">
        <f t="shared" si="32"/>
        <v>0</v>
      </c>
      <c r="CQ17" s="303"/>
      <c r="CR17" s="261"/>
      <c r="CS17" s="307">
        <f t="shared" si="33"/>
        <v>0</v>
      </c>
      <c r="CT17" s="303"/>
      <c r="CU17" s="261"/>
      <c r="CV17" s="307">
        <f t="shared" si="34"/>
        <v>0</v>
      </c>
      <c r="CW17" s="292"/>
    </row>
    <row r="18" spans="1:101" x14ac:dyDescent="0.2">
      <c r="A18" s="290" t="str">
        <f>IF(QuickFix!O11=0,"",QuickFix!O11)</f>
        <v/>
      </c>
      <c r="B18" s="269" t="str">
        <f>IF(QuickFix!P11=0,"",QuickFix!P11)</f>
        <v/>
      </c>
      <c r="C18" s="269" t="str">
        <f>IF(QuickFix!Q11=0,"",QuickFix!Q11)</f>
        <v/>
      </c>
      <c r="D18" s="262"/>
      <c r="E18" s="303"/>
      <c r="F18" s="261"/>
      <c r="G18" s="307">
        <f t="shared" si="3"/>
        <v>0</v>
      </c>
      <c r="H18" s="304"/>
      <c r="I18" s="261"/>
      <c r="J18" s="307">
        <f t="shared" si="4"/>
        <v>0</v>
      </c>
      <c r="K18" s="303"/>
      <c r="L18" s="261"/>
      <c r="M18" s="307">
        <f t="shared" si="5"/>
        <v>0</v>
      </c>
      <c r="N18" s="303"/>
      <c r="O18" s="261"/>
      <c r="P18" s="307">
        <f t="shared" si="6"/>
        <v>0</v>
      </c>
      <c r="Q18" s="303"/>
      <c r="R18" s="261"/>
      <c r="S18" s="307">
        <f t="shared" si="7"/>
        <v>0</v>
      </c>
      <c r="T18" s="303"/>
      <c r="U18" s="261"/>
      <c r="V18" s="307">
        <f t="shared" si="8"/>
        <v>0</v>
      </c>
      <c r="W18" s="303"/>
      <c r="X18" s="261"/>
      <c r="Y18" s="307">
        <f t="shared" si="9"/>
        <v>0</v>
      </c>
      <c r="Z18" s="303"/>
      <c r="AA18" s="261"/>
      <c r="AB18" s="307">
        <f t="shared" si="10"/>
        <v>0</v>
      </c>
      <c r="AC18" s="303"/>
      <c r="AD18" s="261"/>
      <c r="AE18" s="307">
        <f t="shared" si="11"/>
        <v>0</v>
      </c>
      <c r="AF18" s="304"/>
      <c r="AG18" s="261"/>
      <c r="AH18" s="307">
        <f t="shared" si="12"/>
        <v>0</v>
      </c>
      <c r="AI18" s="303"/>
      <c r="AJ18" s="261"/>
      <c r="AK18" s="307">
        <f t="shared" si="13"/>
        <v>0</v>
      </c>
      <c r="AL18" s="303"/>
      <c r="AM18" s="261"/>
      <c r="AN18" s="307">
        <f t="shared" si="14"/>
        <v>0</v>
      </c>
      <c r="AO18" s="303"/>
      <c r="AP18" s="261"/>
      <c r="AQ18" s="307">
        <f t="shared" si="15"/>
        <v>0</v>
      </c>
      <c r="AR18" s="303"/>
      <c r="AS18" s="261"/>
      <c r="AT18" s="307">
        <f t="shared" si="16"/>
        <v>0</v>
      </c>
      <c r="AU18" s="303"/>
      <c r="AV18" s="261"/>
      <c r="AW18" s="307">
        <f t="shared" si="17"/>
        <v>0</v>
      </c>
      <c r="AX18" s="303"/>
      <c r="AY18" s="261"/>
      <c r="AZ18" s="307">
        <f t="shared" si="18"/>
        <v>0</v>
      </c>
      <c r="BA18" s="303"/>
      <c r="BB18" s="261"/>
      <c r="BC18" s="307">
        <f t="shared" si="19"/>
        <v>0</v>
      </c>
      <c r="BD18" s="304"/>
      <c r="BE18" s="261"/>
      <c r="BF18" s="307">
        <f t="shared" si="20"/>
        <v>0</v>
      </c>
      <c r="BG18" s="303"/>
      <c r="BH18" s="261"/>
      <c r="BI18" s="307">
        <f t="shared" si="21"/>
        <v>0</v>
      </c>
      <c r="BJ18" s="303"/>
      <c r="BK18" s="261"/>
      <c r="BL18" s="307">
        <f t="shared" si="22"/>
        <v>0</v>
      </c>
      <c r="BM18" s="303"/>
      <c r="BN18" s="261"/>
      <c r="BO18" s="307">
        <f t="shared" si="23"/>
        <v>0</v>
      </c>
      <c r="BP18" s="303"/>
      <c r="BQ18" s="261"/>
      <c r="BR18" s="307">
        <f t="shared" si="24"/>
        <v>0</v>
      </c>
      <c r="BS18" s="303"/>
      <c r="BT18" s="261"/>
      <c r="BU18" s="307">
        <f t="shared" si="25"/>
        <v>0</v>
      </c>
      <c r="BV18" s="303"/>
      <c r="BW18" s="261"/>
      <c r="BX18" s="307">
        <f t="shared" si="26"/>
        <v>0</v>
      </c>
      <c r="BY18" s="303"/>
      <c r="BZ18" s="261"/>
      <c r="CA18" s="307">
        <f t="shared" si="27"/>
        <v>0</v>
      </c>
      <c r="CB18" s="303"/>
      <c r="CC18" s="261"/>
      <c r="CD18" s="307">
        <f t="shared" si="28"/>
        <v>0</v>
      </c>
      <c r="CE18" s="303"/>
      <c r="CF18" s="261"/>
      <c r="CG18" s="307">
        <f t="shared" si="29"/>
        <v>0</v>
      </c>
      <c r="CH18" s="303"/>
      <c r="CI18" s="261"/>
      <c r="CJ18" s="307">
        <f t="shared" si="30"/>
        <v>0</v>
      </c>
      <c r="CK18" s="303"/>
      <c r="CL18" s="261"/>
      <c r="CM18" s="307">
        <f t="shared" si="31"/>
        <v>0</v>
      </c>
      <c r="CN18" s="303"/>
      <c r="CO18" s="261"/>
      <c r="CP18" s="307">
        <f t="shared" si="32"/>
        <v>0</v>
      </c>
      <c r="CQ18" s="303"/>
      <c r="CR18" s="261"/>
      <c r="CS18" s="307">
        <f t="shared" si="33"/>
        <v>0</v>
      </c>
      <c r="CT18" s="303"/>
      <c r="CU18" s="261"/>
      <c r="CV18" s="307">
        <f t="shared" si="34"/>
        <v>0</v>
      </c>
      <c r="CW18" s="292"/>
    </row>
    <row r="19" spans="1:101" x14ac:dyDescent="0.2">
      <c r="A19" s="290" t="str">
        <f>IF(QuickFix!O12=0,"",QuickFix!O12)</f>
        <v/>
      </c>
      <c r="B19" s="269" t="str">
        <f>IF(QuickFix!P12=0,"",QuickFix!P12)</f>
        <v/>
      </c>
      <c r="C19" s="269" t="str">
        <f>IF(QuickFix!Q12=0,"",QuickFix!Q12)</f>
        <v/>
      </c>
      <c r="D19" s="262"/>
      <c r="E19" s="303"/>
      <c r="F19" s="261"/>
      <c r="G19" s="307">
        <f t="shared" si="3"/>
        <v>0</v>
      </c>
      <c r="H19" s="304"/>
      <c r="I19" s="261"/>
      <c r="J19" s="307">
        <f t="shared" si="4"/>
        <v>0</v>
      </c>
      <c r="K19" s="303"/>
      <c r="L19" s="261"/>
      <c r="M19" s="307">
        <f t="shared" si="5"/>
        <v>0</v>
      </c>
      <c r="N19" s="303"/>
      <c r="O19" s="261"/>
      <c r="P19" s="307">
        <f t="shared" si="6"/>
        <v>0</v>
      </c>
      <c r="Q19" s="303"/>
      <c r="R19" s="261"/>
      <c r="S19" s="307">
        <f t="shared" si="7"/>
        <v>0</v>
      </c>
      <c r="T19" s="303"/>
      <c r="U19" s="261"/>
      <c r="V19" s="307">
        <f t="shared" si="8"/>
        <v>0</v>
      </c>
      <c r="W19" s="303"/>
      <c r="X19" s="261"/>
      <c r="Y19" s="307">
        <f t="shared" si="9"/>
        <v>0</v>
      </c>
      <c r="Z19" s="303"/>
      <c r="AA19" s="261"/>
      <c r="AB19" s="307">
        <f t="shared" si="10"/>
        <v>0</v>
      </c>
      <c r="AC19" s="303"/>
      <c r="AD19" s="261"/>
      <c r="AE19" s="307">
        <f t="shared" si="11"/>
        <v>0</v>
      </c>
      <c r="AF19" s="304"/>
      <c r="AG19" s="261"/>
      <c r="AH19" s="307">
        <f t="shared" si="12"/>
        <v>0</v>
      </c>
      <c r="AI19" s="303"/>
      <c r="AJ19" s="261"/>
      <c r="AK19" s="307">
        <f t="shared" si="13"/>
        <v>0</v>
      </c>
      <c r="AL19" s="303"/>
      <c r="AM19" s="261"/>
      <c r="AN19" s="307">
        <f t="shared" si="14"/>
        <v>0</v>
      </c>
      <c r="AO19" s="303"/>
      <c r="AP19" s="261"/>
      <c r="AQ19" s="307">
        <f t="shared" si="15"/>
        <v>0</v>
      </c>
      <c r="AR19" s="303"/>
      <c r="AS19" s="261"/>
      <c r="AT19" s="307">
        <f t="shared" si="16"/>
        <v>0</v>
      </c>
      <c r="AU19" s="303"/>
      <c r="AV19" s="261"/>
      <c r="AW19" s="307">
        <f t="shared" si="17"/>
        <v>0</v>
      </c>
      <c r="AX19" s="303"/>
      <c r="AY19" s="261"/>
      <c r="AZ19" s="307">
        <f t="shared" si="18"/>
        <v>0</v>
      </c>
      <c r="BA19" s="303"/>
      <c r="BB19" s="261"/>
      <c r="BC19" s="307">
        <f t="shared" si="19"/>
        <v>0</v>
      </c>
      <c r="BD19" s="304"/>
      <c r="BE19" s="261"/>
      <c r="BF19" s="307">
        <f t="shared" si="20"/>
        <v>0</v>
      </c>
      <c r="BG19" s="303"/>
      <c r="BH19" s="261"/>
      <c r="BI19" s="307">
        <f t="shared" si="21"/>
        <v>0</v>
      </c>
      <c r="BJ19" s="303"/>
      <c r="BK19" s="261"/>
      <c r="BL19" s="307">
        <f t="shared" si="22"/>
        <v>0</v>
      </c>
      <c r="BM19" s="303"/>
      <c r="BN19" s="261"/>
      <c r="BO19" s="307">
        <f t="shared" si="23"/>
        <v>0</v>
      </c>
      <c r="BP19" s="303"/>
      <c r="BQ19" s="261"/>
      <c r="BR19" s="307">
        <f t="shared" si="24"/>
        <v>0</v>
      </c>
      <c r="BS19" s="303"/>
      <c r="BT19" s="261"/>
      <c r="BU19" s="307">
        <f t="shared" si="25"/>
        <v>0</v>
      </c>
      <c r="BV19" s="303"/>
      <c r="BW19" s="261"/>
      <c r="BX19" s="307">
        <f t="shared" si="26"/>
        <v>0</v>
      </c>
      <c r="BY19" s="303"/>
      <c r="BZ19" s="261"/>
      <c r="CA19" s="307">
        <f t="shared" si="27"/>
        <v>0</v>
      </c>
      <c r="CB19" s="303"/>
      <c r="CC19" s="261"/>
      <c r="CD19" s="307">
        <f t="shared" si="28"/>
        <v>0</v>
      </c>
      <c r="CE19" s="303"/>
      <c r="CF19" s="261"/>
      <c r="CG19" s="307">
        <f t="shared" si="29"/>
        <v>0</v>
      </c>
      <c r="CH19" s="303"/>
      <c r="CI19" s="261"/>
      <c r="CJ19" s="307">
        <f t="shared" si="30"/>
        <v>0</v>
      </c>
      <c r="CK19" s="303"/>
      <c r="CL19" s="261"/>
      <c r="CM19" s="307">
        <f t="shared" si="31"/>
        <v>0</v>
      </c>
      <c r="CN19" s="303"/>
      <c r="CO19" s="261"/>
      <c r="CP19" s="307">
        <f t="shared" si="32"/>
        <v>0</v>
      </c>
      <c r="CQ19" s="303"/>
      <c r="CR19" s="261"/>
      <c r="CS19" s="307">
        <f t="shared" si="33"/>
        <v>0</v>
      </c>
      <c r="CT19" s="303"/>
      <c r="CU19" s="261"/>
      <c r="CV19" s="307">
        <f t="shared" si="34"/>
        <v>0</v>
      </c>
      <c r="CW19" s="292"/>
    </row>
    <row r="20" spans="1:101" x14ac:dyDescent="0.2">
      <c r="A20" s="290" t="str">
        <f>IF(QuickFix!O13=0,"",QuickFix!O13)</f>
        <v/>
      </c>
      <c r="B20" s="269" t="str">
        <f>IF(QuickFix!P13=0,"",QuickFix!P13)</f>
        <v/>
      </c>
      <c r="C20" s="269" t="str">
        <f>IF(QuickFix!Q13=0,"",QuickFix!Q13)</f>
        <v/>
      </c>
      <c r="D20" s="262"/>
      <c r="E20" s="303"/>
      <c r="F20" s="261"/>
      <c r="G20" s="307">
        <f t="shared" si="3"/>
        <v>0</v>
      </c>
      <c r="H20" s="304"/>
      <c r="I20" s="261"/>
      <c r="J20" s="307">
        <f t="shared" si="4"/>
        <v>0</v>
      </c>
      <c r="K20" s="303"/>
      <c r="L20" s="261"/>
      <c r="M20" s="307">
        <f t="shared" si="5"/>
        <v>0</v>
      </c>
      <c r="N20" s="303"/>
      <c r="O20" s="261"/>
      <c r="P20" s="307">
        <f t="shared" si="6"/>
        <v>0</v>
      </c>
      <c r="Q20" s="303"/>
      <c r="R20" s="261"/>
      <c r="S20" s="307">
        <f t="shared" si="7"/>
        <v>0</v>
      </c>
      <c r="T20" s="303"/>
      <c r="U20" s="261"/>
      <c r="V20" s="307">
        <f t="shared" si="8"/>
        <v>0</v>
      </c>
      <c r="W20" s="303"/>
      <c r="X20" s="261"/>
      <c r="Y20" s="307">
        <f t="shared" si="9"/>
        <v>0</v>
      </c>
      <c r="Z20" s="303"/>
      <c r="AA20" s="261"/>
      <c r="AB20" s="307">
        <f t="shared" si="10"/>
        <v>0</v>
      </c>
      <c r="AC20" s="303"/>
      <c r="AD20" s="261"/>
      <c r="AE20" s="307">
        <f t="shared" si="11"/>
        <v>0</v>
      </c>
      <c r="AF20" s="304"/>
      <c r="AG20" s="261"/>
      <c r="AH20" s="307">
        <f t="shared" si="12"/>
        <v>0</v>
      </c>
      <c r="AI20" s="303"/>
      <c r="AJ20" s="261"/>
      <c r="AK20" s="307">
        <f t="shared" si="13"/>
        <v>0</v>
      </c>
      <c r="AL20" s="303"/>
      <c r="AM20" s="261"/>
      <c r="AN20" s="307">
        <f t="shared" si="14"/>
        <v>0</v>
      </c>
      <c r="AO20" s="303"/>
      <c r="AP20" s="261"/>
      <c r="AQ20" s="307">
        <f t="shared" si="15"/>
        <v>0</v>
      </c>
      <c r="AR20" s="303"/>
      <c r="AS20" s="261"/>
      <c r="AT20" s="307">
        <f t="shared" si="16"/>
        <v>0</v>
      </c>
      <c r="AU20" s="303"/>
      <c r="AV20" s="261"/>
      <c r="AW20" s="307">
        <f t="shared" si="17"/>
        <v>0</v>
      </c>
      <c r="AX20" s="303"/>
      <c r="AY20" s="261"/>
      <c r="AZ20" s="307">
        <f t="shared" si="18"/>
        <v>0</v>
      </c>
      <c r="BA20" s="303"/>
      <c r="BB20" s="261"/>
      <c r="BC20" s="307">
        <f t="shared" si="19"/>
        <v>0</v>
      </c>
      <c r="BD20" s="304"/>
      <c r="BE20" s="261"/>
      <c r="BF20" s="307">
        <f t="shared" si="20"/>
        <v>0</v>
      </c>
      <c r="BG20" s="303"/>
      <c r="BH20" s="261"/>
      <c r="BI20" s="307">
        <f t="shared" si="21"/>
        <v>0</v>
      </c>
      <c r="BJ20" s="303"/>
      <c r="BK20" s="261"/>
      <c r="BL20" s="307">
        <f t="shared" si="22"/>
        <v>0</v>
      </c>
      <c r="BM20" s="303"/>
      <c r="BN20" s="261"/>
      <c r="BO20" s="307">
        <f t="shared" si="23"/>
        <v>0</v>
      </c>
      <c r="BP20" s="303"/>
      <c r="BQ20" s="261"/>
      <c r="BR20" s="307">
        <f t="shared" si="24"/>
        <v>0</v>
      </c>
      <c r="BS20" s="303"/>
      <c r="BT20" s="261"/>
      <c r="BU20" s="307">
        <f t="shared" si="25"/>
        <v>0</v>
      </c>
      <c r="BV20" s="303"/>
      <c r="BW20" s="261"/>
      <c r="BX20" s="307">
        <f t="shared" si="26"/>
        <v>0</v>
      </c>
      <c r="BY20" s="303"/>
      <c r="BZ20" s="261"/>
      <c r="CA20" s="307">
        <f t="shared" si="27"/>
        <v>0</v>
      </c>
      <c r="CB20" s="303"/>
      <c r="CC20" s="261"/>
      <c r="CD20" s="307">
        <f t="shared" si="28"/>
        <v>0</v>
      </c>
      <c r="CE20" s="303"/>
      <c r="CF20" s="261"/>
      <c r="CG20" s="307">
        <f t="shared" si="29"/>
        <v>0</v>
      </c>
      <c r="CH20" s="303"/>
      <c r="CI20" s="261"/>
      <c r="CJ20" s="307">
        <f t="shared" si="30"/>
        <v>0</v>
      </c>
      <c r="CK20" s="303"/>
      <c r="CL20" s="261"/>
      <c r="CM20" s="307">
        <f t="shared" si="31"/>
        <v>0</v>
      </c>
      <c r="CN20" s="303"/>
      <c r="CO20" s="261"/>
      <c r="CP20" s="307">
        <f t="shared" si="32"/>
        <v>0</v>
      </c>
      <c r="CQ20" s="303"/>
      <c r="CR20" s="261"/>
      <c r="CS20" s="307">
        <f t="shared" si="33"/>
        <v>0</v>
      </c>
      <c r="CT20" s="303"/>
      <c r="CU20" s="261"/>
      <c r="CV20" s="307">
        <f t="shared" si="34"/>
        <v>0</v>
      </c>
      <c r="CW20" s="292"/>
    </row>
    <row r="21" spans="1:101" x14ac:dyDescent="0.2">
      <c r="A21" s="290" t="str">
        <f>IF(QuickFix!O14=0,"",QuickFix!O14)</f>
        <v/>
      </c>
      <c r="B21" s="269" t="str">
        <f>IF(QuickFix!P14=0,"",QuickFix!P14)</f>
        <v/>
      </c>
      <c r="C21" s="269" t="str">
        <f>IF(QuickFix!Q14=0,"",QuickFix!Q14)</f>
        <v/>
      </c>
      <c r="D21" s="262"/>
      <c r="E21" s="303"/>
      <c r="F21" s="261"/>
      <c r="G21" s="307">
        <f t="shared" si="3"/>
        <v>0</v>
      </c>
      <c r="H21" s="304"/>
      <c r="I21" s="261"/>
      <c r="J21" s="307">
        <f t="shared" si="4"/>
        <v>0</v>
      </c>
      <c r="K21" s="303"/>
      <c r="L21" s="261"/>
      <c r="M21" s="307">
        <f t="shared" si="5"/>
        <v>0</v>
      </c>
      <c r="N21" s="303"/>
      <c r="O21" s="261"/>
      <c r="P21" s="307">
        <f t="shared" si="6"/>
        <v>0</v>
      </c>
      <c r="Q21" s="303"/>
      <c r="R21" s="261"/>
      <c r="S21" s="307">
        <f t="shared" si="7"/>
        <v>0</v>
      </c>
      <c r="T21" s="303"/>
      <c r="U21" s="261"/>
      <c r="V21" s="307">
        <f t="shared" si="8"/>
        <v>0</v>
      </c>
      <c r="W21" s="303"/>
      <c r="X21" s="261"/>
      <c r="Y21" s="307">
        <f t="shared" si="9"/>
        <v>0</v>
      </c>
      <c r="Z21" s="303"/>
      <c r="AA21" s="261"/>
      <c r="AB21" s="307">
        <f t="shared" si="10"/>
        <v>0</v>
      </c>
      <c r="AC21" s="303"/>
      <c r="AD21" s="261"/>
      <c r="AE21" s="307">
        <f t="shared" si="11"/>
        <v>0</v>
      </c>
      <c r="AF21" s="304"/>
      <c r="AG21" s="261"/>
      <c r="AH21" s="307">
        <f t="shared" si="12"/>
        <v>0</v>
      </c>
      <c r="AI21" s="303"/>
      <c r="AJ21" s="261"/>
      <c r="AK21" s="307">
        <f t="shared" si="13"/>
        <v>0</v>
      </c>
      <c r="AL21" s="303"/>
      <c r="AM21" s="261"/>
      <c r="AN21" s="307">
        <f t="shared" si="14"/>
        <v>0</v>
      </c>
      <c r="AO21" s="303"/>
      <c r="AP21" s="261"/>
      <c r="AQ21" s="307">
        <f t="shared" si="15"/>
        <v>0</v>
      </c>
      <c r="AR21" s="303"/>
      <c r="AS21" s="261"/>
      <c r="AT21" s="307">
        <f t="shared" si="16"/>
        <v>0</v>
      </c>
      <c r="AU21" s="303"/>
      <c r="AV21" s="261"/>
      <c r="AW21" s="307">
        <f t="shared" si="17"/>
        <v>0</v>
      </c>
      <c r="AX21" s="303"/>
      <c r="AY21" s="261"/>
      <c r="AZ21" s="307">
        <f t="shared" si="18"/>
        <v>0</v>
      </c>
      <c r="BA21" s="303"/>
      <c r="BB21" s="261"/>
      <c r="BC21" s="307">
        <f t="shared" si="19"/>
        <v>0</v>
      </c>
      <c r="BD21" s="304"/>
      <c r="BE21" s="261"/>
      <c r="BF21" s="307">
        <f t="shared" si="20"/>
        <v>0</v>
      </c>
      <c r="BG21" s="303"/>
      <c r="BH21" s="261"/>
      <c r="BI21" s="307">
        <f t="shared" si="21"/>
        <v>0</v>
      </c>
      <c r="BJ21" s="303"/>
      <c r="BK21" s="261"/>
      <c r="BL21" s="307">
        <f t="shared" si="22"/>
        <v>0</v>
      </c>
      <c r="BM21" s="303"/>
      <c r="BN21" s="261"/>
      <c r="BO21" s="307">
        <f t="shared" si="23"/>
        <v>0</v>
      </c>
      <c r="BP21" s="303"/>
      <c r="BQ21" s="261"/>
      <c r="BR21" s="307">
        <f t="shared" si="24"/>
        <v>0</v>
      </c>
      <c r="BS21" s="303"/>
      <c r="BT21" s="261"/>
      <c r="BU21" s="307">
        <f t="shared" si="25"/>
        <v>0</v>
      </c>
      <c r="BV21" s="303"/>
      <c r="BW21" s="261"/>
      <c r="BX21" s="307">
        <f t="shared" si="26"/>
        <v>0</v>
      </c>
      <c r="BY21" s="303"/>
      <c r="BZ21" s="261"/>
      <c r="CA21" s="307">
        <f t="shared" si="27"/>
        <v>0</v>
      </c>
      <c r="CB21" s="303"/>
      <c r="CC21" s="261"/>
      <c r="CD21" s="307">
        <f t="shared" si="28"/>
        <v>0</v>
      </c>
      <c r="CE21" s="303"/>
      <c r="CF21" s="261"/>
      <c r="CG21" s="307">
        <f t="shared" si="29"/>
        <v>0</v>
      </c>
      <c r="CH21" s="303"/>
      <c r="CI21" s="261"/>
      <c r="CJ21" s="307">
        <f t="shared" si="30"/>
        <v>0</v>
      </c>
      <c r="CK21" s="303"/>
      <c r="CL21" s="261"/>
      <c r="CM21" s="307">
        <f t="shared" si="31"/>
        <v>0</v>
      </c>
      <c r="CN21" s="303"/>
      <c r="CO21" s="261"/>
      <c r="CP21" s="307">
        <f t="shared" si="32"/>
        <v>0</v>
      </c>
      <c r="CQ21" s="303"/>
      <c r="CR21" s="261"/>
      <c r="CS21" s="307">
        <f t="shared" si="33"/>
        <v>0</v>
      </c>
      <c r="CT21" s="303"/>
      <c r="CU21" s="261"/>
      <c r="CV21" s="307">
        <f t="shared" si="34"/>
        <v>0</v>
      </c>
      <c r="CW21" s="292"/>
    </row>
    <row r="22" spans="1:101" x14ac:dyDescent="0.2">
      <c r="A22" s="290" t="str">
        <f>IF(QuickFix!O15=0,"",QuickFix!O15)</f>
        <v/>
      </c>
      <c r="B22" s="269" t="str">
        <f>IF(QuickFix!P15=0,"",QuickFix!P15)</f>
        <v/>
      </c>
      <c r="C22" s="269" t="str">
        <f>IF(QuickFix!Q15=0,"",QuickFix!Q15)</f>
        <v/>
      </c>
      <c r="D22" s="262"/>
      <c r="E22" s="303"/>
      <c r="F22" s="261"/>
      <c r="G22" s="307">
        <f t="shared" si="3"/>
        <v>0</v>
      </c>
      <c r="H22" s="304"/>
      <c r="I22" s="261"/>
      <c r="J22" s="307">
        <f t="shared" si="4"/>
        <v>0</v>
      </c>
      <c r="K22" s="303"/>
      <c r="L22" s="261"/>
      <c r="M22" s="307">
        <f t="shared" si="5"/>
        <v>0</v>
      </c>
      <c r="N22" s="303"/>
      <c r="O22" s="261"/>
      <c r="P22" s="307">
        <f t="shared" si="6"/>
        <v>0</v>
      </c>
      <c r="Q22" s="303"/>
      <c r="R22" s="261"/>
      <c r="S22" s="307">
        <f t="shared" si="7"/>
        <v>0</v>
      </c>
      <c r="T22" s="303"/>
      <c r="U22" s="261"/>
      <c r="V22" s="307">
        <f t="shared" si="8"/>
        <v>0</v>
      </c>
      <c r="W22" s="303"/>
      <c r="X22" s="261"/>
      <c r="Y22" s="307">
        <f t="shared" si="9"/>
        <v>0</v>
      </c>
      <c r="Z22" s="303"/>
      <c r="AA22" s="261"/>
      <c r="AB22" s="307">
        <f t="shared" si="10"/>
        <v>0</v>
      </c>
      <c r="AC22" s="303"/>
      <c r="AD22" s="261"/>
      <c r="AE22" s="307">
        <f t="shared" si="11"/>
        <v>0</v>
      </c>
      <c r="AF22" s="304"/>
      <c r="AG22" s="261"/>
      <c r="AH22" s="307">
        <f t="shared" si="12"/>
        <v>0</v>
      </c>
      <c r="AI22" s="303"/>
      <c r="AJ22" s="261"/>
      <c r="AK22" s="307">
        <f t="shared" si="13"/>
        <v>0</v>
      </c>
      <c r="AL22" s="303"/>
      <c r="AM22" s="261"/>
      <c r="AN22" s="307">
        <f t="shared" si="14"/>
        <v>0</v>
      </c>
      <c r="AO22" s="303"/>
      <c r="AP22" s="261"/>
      <c r="AQ22" s="307">
        <f t="shared" si="15"/>
        <v>0</v>
      </c>
      <c r="AR22" s="303"/>
      <c r="AS22" s="261"/>
      <c r="AT22" s="307">
        <f t="shared" si="16"/>
        <v>0</v>
      </c>
      <c r="AU22" s="303"/>
      <c r="AV22" s="261"/>
      <c r="AW22" s="307">
        <f t="shared" si="17"/>
        <v>0</v>
      </c>
      <c r="AX22" s="303"/>
      <c r="AY22" s="261"/>
      <c r="AZ22" s="307">
        <f t="shared" si="18"/>
        <v>0</v>
      </c>
      <c r="BA22" s="303"/>
      <c r="BB22" s="261"/>
      <c r="BC22" s="307">
        <f t="shared" si="19"/>
        <v>0</v>
      </c>
      <c r="BD22" s="304"/>
      <c r="BE22" s="261"/>
      <c r="BF22" s="307">
        <f t="shared" si="20"/>
        <v>0</v>
      </c>
      <c r="BG22" s="303"/>
      <c r="BH22" s="261"/>
      <c r="BI22" s="307">
        <f t="shared" si="21"/>
        <v>0</v>
      </c>
      <c r="BJ22" s="303"/>
      <c r="BK22" s="261"/>
      <c r="BL22" s="307">
        <f t="shared" si="22"/>
        <v>0</v>
      </c>
      <c r="BM22" s="303"/>
      <c r="BN22" s="261"/>
      <c r="BO22" s="307">
        <f t="shared" si="23"/>
        <v>0</v>
      </c>
      <c r="BP22" s="303"/>
      <c r="BQ22" s="261"/>
      <c r="BR22" s="307">
        <f t="shared" si="24"/>
        <v>0</v>
      </c>
      <c r="BS22" s="303"/>
      <c r="BT22" s="261"/>
      <c r="BU22" s="307">
        <f t="shared" si="25"/>
        <v>0</v>
      </c>
      <c r="BV22" s="303"/>
      <c r="BW22" s="261"/>
      <c r="BX22" s="307">
        <f t="shared" si="26"/>
        <v>0</v>
      </c>
      <c r="BY22" s="303"/>
      <c r="BZ22" s="261"/>
      <c r="CA22" s="307">
        <f t="shared" si="27"/>
        <v>0</v>
      </c>
      <c r="CB22" s="303"/>
      <c r="CC22" s="261"/>
      <c r="CD22" s="307">
        <f t="shared" si="28"/>
        <v>0</v>
      </c>
      <c r="CE22" s="303"/>
      <c r="CF22" s="261"/>
      <c r="CG22" s="307">
        <f t="shared" si="29"/>
        <v>0</v>
      </c>
      <c r="CH22" s="303"/>
      <c r="CI22" s="261"/>
      <c r="CJ22" s="307">
        <f t="shared" si="30"/>
        <v>0</v>
      </c>
      <c r="CK22" s="303"/>
      <c r="CL22" s="261"/>
      <c r="CM22" s="307">
        <f t="shared" si="31"/>
        <v>0</v>
      </c>
      <c r="CN22" s="303"/>
      <c r="CO22" s="261"/>
      <c r="CP22" s="307">
        <f t="shared" si="32"/>
        <v>0</v>
      </c>
      <c r="CQ22" s="303"/>
      <c r="CR22" s="261"/>
      <c r="CS22" s="307">
        <f t="shared" si="33"/>
        <v>0</v>
      </c>
      <c r="CT22" s="303"/>
      <c r="CU22" s="261"/>
      <c r="CV22" s="307">
        <f t="shared" si="34"/>
        <v>0</v>
      </c>
      <c r="CW22" s="292"/>
    </row>
    <row r="23" spans="1:101" x14ac:dyDescent="0.2">
      <c r="A23" s="290" t="str">
        <f>IF(QuickFix!O16=0,"",QuickFix!O16)</f>
        <v/>
      </c>
      <c r="B23" s="269" t="str">
        <f>IF(QuickFix!P16=0,"",QuickFix!P16)</f>
        <v/>
      </c>
      <c r="C23" s="269" t="str">
        <f>IF(QuickFix!Q16=0,"",QuickFix!Q16)</f>
        <v/>
      </c>
      <c r="D23" s="262"/>
      <c r="E23" s="303"/>
      <c r="F23" s="261"/>
      <c r="G23" s="307">
        <f t="shared" si="3"/>
        <v>0</v>
      </c>
      <c r="H23" s="304"/>
      <c r="I23" s="261"/>
      <c r="J23" s="307">
        <f t="shared" si="4"/>
        <v>0</v>
      </c>
      <c r="K23" s="303"/>
      <c r="L23" s="261"/>
      <c r="M23" s="307">
        <f t="shared" si="5"/>
        <v>0</v>
      </c>
      <c r="N23" s="303"/>
      <c r="O23" s="261"/>
      <c r="P23" s="307">
        <f t="shared" si="6"/>
        <v>0</v>
      </c>
      <c r="Q23" s="303"/>
      <c r="R23" s="261"/>
      <c r="S23" s="307">
        <f t="shared" si="7"/>
        <v>0</v>
      </c>
      <c r="T23" s="303"/>
      <c r="U23" s="261"/>
      <c r="V23" s="307">
        <f t="shared" si="8"/>
        <v>0</v>
      </c>
      <c r="W23" s="303"/>
      <c r="X23" s="261"/>
      <c r="Y23" s="307">
        <f t="shared" si="9"/>
        <v>0</v>
      </c>
      <c r="Z23" s="303"/>
      <c r="AA23" s="261"/>
      <c r="AB23" s="307">
        <f t="shared" si="10"/>
        <v>0</v>
      </c>
      <c r="AC23" s="303"/>
      <c r="AD23" s="261"/>
      <c r="AE23" s="307">
        <f t="shared" si="11"/>
        <v>0</v>
      </c>
      <c r="AF23" s="304"/>
      <c r="AG23" s="261"/>
      <c r="AH23" s="307">
        <f t="shared" si="12"/>
        <v>0</v>
      </c>
      <c r="AI23" s="303"/>
      <c r="AJ23" s="261"/>
      <c r="AK23" s="307">
        <f t="shared" si="13"/>
        <v>0</v>
      </c>
      <c r="AL23" s="303"/>
      <c r="AM23" s="261"/>
      <c r="AN23" s="307">
        <f t="shared" si="14"/>
        <v>0</v>
      </c>
      <c r="AO23" s="303"/>
      <c r="AP23" s="261"/>
      <c r="AQ23" s="307">
        <f t="shared" si="15"/>
        <v>0</v>
      </c>
      <c r="AR23" s="303"/>
      <c r="AS23" s="261"/>
      <c r="AT23" s="307">
        <f t="shared" si="16"/>
        <v>0</v>
      </c>
      <c r="AU23" s="303"/>
      <c r="AV23" s="261"/>
      <c r="AW23" s="307">
        <f t="shared" si="17"/>
        <v>0</v>
      </c>
      <c r="AX23" s="303"/>
      <c r="AY23" s="261"/>
      <c r="AZ23" s="307">
        <f t="shared" si="18"/>
        <v>0</v>
      </c>
      <c r="BA23" s="303"/>
      <c r="BB23" s="261"/>
      <c r="BC23" s="307">
        <f t="shared" si="19"/>
        <v>0</v>
      </c>
      <c r="BD23" s="304"/>
      <c r="BE23" s="261"/>
      <c r="BF23" s="307">
        <f t="shared" si="20"/>
        <v>0</v>
      </c>
      <c r="BG23" s="303"/>
      <c r="BH23" s="261"/>
      <c r="BI23" s="307">
        <f t="shared" si="21"/>
        <v>0</v>
      </c>
      <c r="BJ23" s="303"/>
      <c r="BK23" s="261"/>
      <c r="BL23" s="307">
        <f t="shared" si="22"/>
        <v>0</v>
      </c>
      <c r="BM23" s="303"/>
      <c r="BN23" s="261"/>
      <c r="BO23" s="307">
        <f t="shared" si="23"/>
        <v>0</v>
      </c>
      <c r="BP23" s="303"/>
      <c r="BQ23" s="261"/>
      <c r="BR23" s="307">
        <f t="shared" si="24"/>
        <v>0</v>
      </c>
      <c r="BS23" s="303"/>
      <c r="BT23" s="261"/>
      <c r="BU23" s="307">
        <f t="shared" si="25"/>
        <v>0</v>
      </c>
      <c r="BV23" s="303"/>
      <c r="BW23" s="261"/>
      <c r="BX23" s="307">
        <f t="shared" si="26"/>
        <v>0</v>
      </c>
      <c r="BY23" s="303"/>
      <c r="BZ23" s="261"/>
      <c r="CA23" s="307">
        <f t="shared" si="27"/>
        <v>0</v>
      </c>
      <c r="CB23" s="303"/>
      <c r="CC23" s="261"/>
      <c r="CD23" s="307">
        <f t="shared" si="28"/>
        <v>0</v>
      </c>
      <c r="CE23" s="303"/>
      <c r="CF23" s="261"/>
      <c r="CG23" s="307">
        <f t="shared" si="29"/>
        <v>0</v>
      </c>
      <c r="CH23" s="303"/>
      <c r="CI23" s="261"/>
      <c r="CJ23" s="307">
        <f t="shared" si="30"/>
        <v>0</v>
      </c>
      <c r="CK23" s="303"/>
      <c r="CL23" s="261"/>
      <c r="CM23" s="307">
        <f t="shared" si="31"/>
        <v>0</v>
      </c>
      <c r="CN23" s="303"/>
      <c r="CO23" s="261"/>
      <c r="CP23" s="307">
        <f t="shared" si="32"/>
        <v>0</v>
      </c>
      <c r="CQ23" s="303"/>
      <c r="CR23" s="261"/>
      <c r="CS23" s="307">
        <f t="shared" si="33"/>
        <v>0</v>
      </c>
      <c r="CT23" s="303"/>
      <c r="CU23" s="261"/>
      <c r="CV23" s="307">
        <f t="shared" si="34"/>
        <v>0</v>
      </c>
      <c r="CW23" s="292"/>
    </row>
    <row r="24" spans="1:101" x14ac:dyDescent="0.2">
      <c r="A24" s="290" t="str">
        <f>IF(QuickFix!O17=0,"",QuickFix!O17)</f>
        <v/>
      </c>
      <c r="B24" s="269" t="str">
        <f>IF(QuickFix!P17=0,"",QuickFix!P17)</f>
        <v/>
      </c>
      <c r="C24" s="269" t="str">
        <f>IF(QuickFix!Q17=0,"",QuickFix!Q17)</f>
        <v/>
      </c>
      <c r="D24" s="262"/>
      <c r="E24" s="303"/>
      <c r="F24" s="261"/>
      <c r="G24" s="307">
        <f t="shared" si="3"/>
        <v>0</v>
      </c>
      <c r="H24" s="304"/>
      <c r="I24" s="261"/>
      <c r="J24" s="307">
        <f t="shared" si="4"/>
        <v>0</v>
      </c>
      <c r="K24" s="303"/>
      <c r="L24" s="261"/>
      <c r="M24" s="307">
        <f t="shared" si="5"/>
        <v>0</v>
      </c>
      <c r="N24" s="303"/>
      <c r="O24" s="261"/>
      <c r="P24" s="307">
        <f t="shared" si="6"/>
        <v>0</v>
      </c>
      <c r="Q24" s="303"/>
      <c r="R24" s="261"/>
      <c r="S24" s="307">
        <f t="shared" si="7"/>
        <v>0</v>
      </c>
      <c r="T24" s="303"/>
      <c r="U24" s="261"/>
      <c r="V24" s="307">
        <f t="shared" si="8"/>
        <v>0</v>
      </c>
      <c r="W24" s="303"/>
      <c r="X24" s="261"/>
      <c r="Y24" s="307">
        <f t="shared" si="9"/>
        <v>0</v>
      </c>
      <c r="Z24" s="303"/>
      <c r="AA24" s="261"/>
      <c r="AB24" s="307">
        <f t="shared" si="10"/>
        <v>0</v>
      </c>
      <c r="AC24" s="303"/>
      <c r="AD24" s="261"/>
      <c r="AE24" s="307">
        <f t="shared" si="11"/>
        <v>0</v>
      </c>
      <c r="AF24" s="304"/>
      <c r="AG24" s="261"/>
      <c r="AH24" s="307">
        <f t="shared" si="12"/>
        <v>0</v>
      </c>
      <c r="AI24" s="303"/>
      <c r="AJ24" s="261"/>
      <c r="AK24" s="307">
        <f t="shared" si="13"/>
        <v>0</v>
      </c>
      <c r="AL24" s="303"/>
      <c r="AM24" s="261"/>
      <c r="AN24" s="307">
        <f t="shared" si="14"/>
        <v>0</v>
      </c>
      <c r="AO24" s="303"/>
      <c r="AP24" s="261"/>
      <c r="AQ24" s="307">
        <f t="shared" si="15"/>
        <v>0</v>
      </c>
      <c r="AR24" s="303"/>
      <c r="AS24" s="261"/>
      <c r="AT24" s="307">
        <f t="shared" si="16"/>
        <v>0</v>
      </c>
      <c r="AU24" s="303"/>
      <c r="AV24" s="261"/>
      <c r="AW24" s="307">
        <f t="shared" si="17"/>
        <v>0</v>
      </c>
      <c r="AX24" s="303"/>
      <c r="AY24" s="261"/>
      <c r="AZ24" s="307">
        <f t="shared" si="18"/>
        <v>0</v>
      </c>
      <c r="BA24" s="303"/>
      <c r="BB24" s="261"/>
      <c r="BC24" s="307">
        <f t="shared" si="19"/>
        <v>0</v>
      </c>
      <c r="BD24" s="304"/>
      <c r="BE24" s="261"/>
      <c r="BF24" s="307">
        <f t="shared" si="20"/>
        <v>0</v>
      </c>
      <c r="BG24" s="303"/>
      <c r="BH24" s="261"/>
      <c r="BI24" s="307">
        <f t="shared" si="21"/>
        <v>0</v>
      </c>
      <c r="BJ24" s="303"/>
      <c r="BK24" s="261"/>
      <c r="BL24" s="307">
        <f t="shared" si="22"/>
        <v>0</v>
      </c>
      <c r="BM24" s="303"/>
      <c r="BN24" s="261"/>
      <c r="BO24" s="307">
        <f t="shared" si="23"/>
        <v>0</v>
      </c>
      <c r="BP24" s="303"/>
      <c r="BQ24" s="261"/>
      <c r="BR24" s="307">
        <f t="shared" si="24"/>
        <v>0</v>
      </c>
      <c r="BS24" s="303"/>
      <c r="BT24" s="261"/>
      <c r="BU24" s="307">
        <f t="shared" si="25"/>
        <v>0</v>
      </c>
      <c r="BV24" s="303"/>
      <c r="BW24" s="261"/>
      <c r="BX24" s="307">
        <f t="shared" si="26"/>
        <v>0</v>
      </c>
      <c r="BY24" s="303"/>
      <c r="BZ24" s="261"/>
      <c r="CA24" s="307">
        <f t="shared" si="27"/>
        <v>0</v>
      </c>
      <c r="CB24" s="303"/>
      <c r="CC24" s="261"/>
      <c r="CD24" s="307">
        <f t="shared" si="28"/>
        <v>0</v>
      </c>
      <c r="CE24" s="303"/>
      <c r="CF24" s="261"/>
      <c r="CG24" s="307">
        <f t="shared" si="29"/>
        <v>0</v>
      </c>
      <c r="CH24" s="303"/>
      <c r="CI24" s="261"/>
      <c r="CJ24" s="307">
        <f t="shared" si="30"/>
        <v>0</v>
      </c>
      <c r="CK24" s="303"/>
      <c r="CL24" s="261"/>
      <c r="CM24" s="307">
        <f t="shared" si="31"/>
        <v>0</v>
      </c>
      <c r="CN24" s="303"/>
      <c r="CO24" s="261"/>
      <c r="CP24" s="307">
        <f t="shared" si="32"/>
        <v>0</v>
      </c>
      <c r="CQ24" s="303"/>
      <c r="CR24" s="261"/>
      <c r="CS24" s="307">
        <f t="shared" si="33"/>
        <v>0</v>
      </c>
      <c r="CT24" s="303"/>
      <c r="CU24" s="261"/>
      <c r="CV24" s="307">
        <f t="shared" si="34"/>
        <v>0</v>
      </c>
      <c r="CW24" s="292"/>
    </row>
    <row r="25" spans="1:101" x14ac:dyDescent="0.2">
      <c r="A25" s="290" t="str">
        <f>IF(QuickFix!O18=0,"",QuickFix!O18)</f>
        <v/>
      </c>
      <c r="B25" s="269" t="str">
        <f>IF(QuickFix!P18=0,"",QuickFix!P18)</f>
        <v/>
      </c>
      <c r="C25" s="269" t="str">
        <f>IF(QuickFix!Q18=0,"",QuickFix!Q18)</f>
        <v/>
      </c>
      <c r="D25" s="262"/>
      <c r="E25" s="303"/>
      <c r="F25" s="261"/>
      <c r="G25" s="307">
        <f t="shared" si="3"/>
        <v>0</v>
      </c>
      <c r="H25" s="304"/>
      <c r="I25" s="261"/>
      <c r="J25" s="307">
        <f t="shared" si="4"/>
        <v>0</v>
      </c>
      <c r="K25" s="303"/>
      <c r="L25" s="261"/>
      <c r="M25" s="307">
        <f t="shared" si="5"/>
        <v>0</v>
      </c>
      <c r="N25" s="303"/>
      <c r="O25" s="261"/>
      <c r="P25" s="307">
        <f t="shared" si="6"/>
        <v>0</v>
      </c>
      <c r="Q25" s="303"/>
      <c r="R25" s="261"/>
      <c r="S25" s="307">
        <f t="shared" si="7"/>
        <v>0</v>
      </c>
      <c r="T25" s="303"/>
      <c r="U25" s="261"/>
      <c r="V25" s="307">
        <f t="shared" si="8"/>
        <v>0</v>
      </c>
      <c r="W25" s="303"/>
      <c r="X25" s="261"/>
      <c r="Y25" s="307">
        <f t="shared" si="9"/>
        <v>0</v>
      </c>
      <c r="Z25" s="303"/>
      <c r="AA25" s="261"/>
      <c r="AB25" s="307">
        <f t="shared" si="10"/>
        <v>0</v>
      </c>
      <c r="AC25" s="303"/>
      <c r="AD25" s="261"/>
      <c r="AE25" s="307">
        <f t="shared" si="11"/>
        <v>0</v>
      </c>
      <c r="AF25" s="304"/>
      <c r="AG25" s="261"/>
      <c r="AH25" s="307">
        <f t="shared" si="12"/>
        <v>0</v>
      </c>
      <c r="AI25" s="303"/>
      <c r="AJ25" s="261"/>
      <c r="AK25" s="307">
        <f t="shared" si="13"/>
        <v>0</v>
      </c>
      <c r="AL25" s="303"/>
      <c r="AM25" s="261"/>
      <c r="AN25" s="307">
        <f t="shared" si="14"/>
        <v>0</v>
      </c>
      <c r="AO25" s="303"/>
      <c r="AP25" s="261"/>
      <c r="AQ25" s="307">
        <f t="shared" si="15"/>
        <v>0</v>
      </c>
      <c r="AR25" s="303"/>
      <c r="AS25" s="261"/>
      <c r="AT25" s="307">
        <f t="shared" si="16"/>
        <v>0</v>
      </c>
      <c r="AU25" s="303"/>
      <c r="AV25" s="261"/>
      <c r="AW25" s="307">
        <f t="shared" si="17"/>
        <v>0</v>
      </c>
      <c r="AX25" s="303"/>
      <c r="AY25" s="261"/>
      <c r="AZ25" s="307">
        <f t="shared" si="18"/>
        <v>0</v>
      </c>
      <c r="BA25" s="303"/>
      <c r="BB25" s="261"/>
      <c r="BC25" s="307">
        <f t="shared" si="19"/>
        <v>0</v>
      </c>
      <c r="BD25" s="304"/>
      <c r="BE25" s="261"/>
      <c r="BF25" s="307">
        <f t="shared" si="20"/>
        <v>0</v>
      </c>
      <c r="BG25" s="303"/>
      <c r="BH25" s="261"/>
      <c r="BI25" s="307">
        <f t="shared" si="21"/>
        <v>0</v>
      </c>
      <c r="BJ25" s="303"/>
      <c r="BK25" s="261"/>
      <c r="BL25" s="307">
        <f t="shared" si="22"/>
        <v>0</v>
      </c>
      <c r="BM25" s="303"/>
      <c r="BN25" s="261"/>
      <c r="BO25" s="307">
        <f t="shared" si="23"/>
        <v>0</v>
      </c>
      <c r="BP25" s="303"/>
      <c r="BQ25" s="261"/>
      <c r="BR25" s="307">
        <f t="shared" si="24"/>
        <v>0</v>
      </c>
      <c r="BS25" s="303"/>
      <c r="BT25" s="261"/>
      <c r="BU25" s="307">
        <f t="shared" si="25"/>
        <v>0</v>
      </c>
      <c r="BV25" s="303"/>
      <c r="BW25" s="261"/>
      <c r="BX25" s="307">
        <f t="shared" si="26"/>
        <v>0</v>
      </c>
      <c r="BY25" s="303"/>
      <c r="BZ25" s="261"/>
      <c r="CA25" s="307">
        <f t="shared" si="27"/>
        <v>0</v>
      </c>
      <c r="CB25" s="303"/>
      <c r="CC25" s="261"/>
      <c r="CD25" s="307">
        <f t="shared" si="28"/>
        <v>0</v>
      </c>
      <c r="CE25" s="303"/>
      <c r="CF25" s="261"/>
      <c r="CG25" s="307">
        <f t="shared" si="29"/>
        <v>0</v>
      </c>
      <c r="CH25" s="303"/>
      <c r="CI25" s="261"/>
      <c r="CJ25" s="307">
        <f t="shared" si="30"/>
        <v>0</v>
      </c>
      <c r="CK25" s="303"/>
      <c r="CL25" s="261"/>
      <c r="CM25" s="307">
        <f t="shared" si="31"/>
        <v>0</v>
      </c>
      <c r="CN25" s="303"/>
      <c r="CO25" s="261"/>
      <c r="CP25" s="307">
        <f t="shared" si="32"/>
        <v>0</v>
      </c>
      <c r="CQ25" s="303"/>
      <c r="CR25" s="261"/>
      <c r="CS25" s="307">
        <f t="shared" si="33"/>
        <v>0</v>
      </c>
      <c r="CT25" s="303"/>
      <c r="CU25" s="261"/>
      <c r="CV25" s="307">
        <f t="shared" si="34"/>
        <v>0</v>
      </c>
      <c r="CW25" s="292"/>
    </row>
    <row r="26" spans="1:101" x14ac:dyDescent="0.2">
      <c r="A26" s="290" t="str">
        <f>IF(QuickFix!O19=0,"",QuickFix!O19)</f>
        <v/>
      </c>
      <c r="B26" s="269" t="str">
        <f>IF(QuickFix!P19=0,"",QuickFix!P19)</f>
        <v/>
      </c>
      <c r="C26" s="269" t="str">
        <f>IF(QuickFix!Q19=0,"",QuickFix!Q19)</f>
        <v/>
      </c>
      <c r="D26" s="262"/>
      <c r="E26" s="303"/>
      <c r="F26" s="261"/>
      <c r="G26" s="307">
        <f t="shared" si="3"/>
        <v>0</v>
      </c>
      <c r="H26" s="304"/>
      <c r="I26" s="261"/>
      <c r="J26" s="307">
        <f t="shared" si="4"/>
        <v>0</v>
      </c>
      <c r="K26" s="303"/>
      <c r="L26" s="261"/>
      <c r="M26" s="307">
        <f t="shared" si="5"/>
        <v>0</v>
      </c>
      <c r="N26" s="303"/>
      <c r="O26" s="261"/>
      <c r="P26" s="307">
        <f t="shared" si="6"/>
        <v>0</v>
      </c>
      <c r="Q26" s="303"/>
      <c r="R26" s="261"/>
      <c r="S26" s="307">
        <f t="shared" si="7"/>
        <v>0</v>
      </c>
      <c r="T26" s="303"/>
      <c r="U26" s="261"/>
      <c r="V26" s="307">
        <f t="shared" si="8"/>
        <v>0</v>
      </c>
      <c r="W26" s="303"/>
      <c r="X26" s="261"/>
      <c r="Y26" s="307">
        <f t="shared" si="9"/>
        <v>0</v>
      </c>
      <c r="Z26" s="303"/>
      <c r="AA26" s="261"/>
      <c r="AB26" s="307">
        <f t="shared" si="10"/>
        <v>0</v>
      </c>
      <c r="AC26" s="303"/>
      <c r="AD26" s="261"/>
      <c r="AE26" s="307">
        <f t="shared" si="11"/>
        <v>0</v>
      </c>
      <c r="AF26" s="304"/>
      <c r="AG26" s="261"/>
      <c r="AH26" s="307">
        <f t="shared" si="12"/>
        <v>0</v>
      </c>
      <c r="AI26" s="303"/>
      <c r="AJ26" s="261"/>
      <c r="AK26" s="307">
        <f t="shared" si="13"/>
        <v>0</v>
      </c>
      <c r="AL26" s="303"/>
      <c r="AM26" s="261"/>
      <c r="AN26" s="307">
        <f t="shared" si="14"/>
        <v>0</v>
      </c>
      <c r="AO26" s="303"/>
      <c r="AP26" s="261"/>
      <c r="AQ26" s="307">
        <f t="shared" si="15"/>
        <v>0</v>
      </c>
      <c r="AR26" s="303"/>
      <c r="AS26" s="261"/>
      <c r="AT26" s="307">
        <f t="shared" si="16"/>
        <v>0</v>
      </c>
      <c r="AU26" s="303"/>
      <c r="AV26" s="261"/>
      <c r="AW26" s="307">
        <f t="shared" si="17"/>
        <v>0</v>
      </c>
      <c r="AX26" s="303"/>
      <c r="AY26" s="261"/>
      <c r="AZ26" s="307">
        <f t="shared" si="18"/>
        <v>0</v>
      </c>
      <c r="BA26" s="303"/>
      <c r="BB26" s="261"/>
      <c r="BC26" s="307">
        <f t="shared" si="19"/>
        <v>0</v>
      </c>
      <c r="BD26" s="304"/>
      <c r="BE26" s="261"/>
      <c r="BF26" s="307">
        <f t="shared" si="20"/>
        <v>0</v>
      </c>
      <c r="BG26" s="303"/>
      <c r="BH26" s="261"/>
      <c r="BI26" s="307">
        <f t="shared" si="21"/>
        <v>0</v>
      </c>
      <c r="BJ26" s="303"/>
      <c r="BK26" s="261"/>
      <c r="BL26" s="307">
        <f t="shared" si="22"/>
        <v>0</v>
      </c>
      <c r="BM26" s="303"/>
      <c r="BN26" s="261"/>
      <c r="BO26" s="307">
        <f t="shared" si="23"/>
        <v>0</v>
      </c>
      <c r="BP26" s="303"/>
      <c r="BQ26" s="261"/>
      <c r="BR26" s="307">
        <f t="shared" si="24"/>
        <v>0</v>
      </c>
      <c r="BS26" s="303"/>
      <c r="BT26" s="261"/>
      <c r="BU26" s="307">
        <f t="shared" si="25"/>
        <v>0</v>
      </c>
      <c r="BV26" s="303"/>
      <c r="BW26" s="261"/>
      <c r="BX26" s="307">
        <f t="shared" si="26"/>
        <v>0</v>
      </c>
      <c r="BY26" s="303"/>
      <c r="BZ26" s="261"/>
      <c r="CA26" s="307">
        <f t="shared" si="27"/>
        <v>0</v>
      </c>
      <c r="CB26" s="303"/>
      <c r="CC26" s="261"/>
      <c r="CD26" s="307">
        <f t="shared" si="28"/>
        <v>0</v>
      </c>
      <c r="CE26" s="303"/>
      <c r="CF26" s="261"/>
      <c r="CG26" s="307">
        <f t="shared" si="29"/>
        <v>0</v>
      </c>
      <c r="CH26" s="303"/>
      <c r="CI26" s="261"/>
      <c r="CJ26" s="307">
        <f t="shared" si="30"/>
        <v>0</v>
      </c>
      <c r="CK26" s="303"/>
      <c r="CL26" s="261"/>
      <c r="CM26" s="307">
        <f t="shared" si="31"/>
        <v>0</v>
      </c>
      <c r="CN26" s="303"/>
      <c r="CO26" s="261"/>
      <c r="CP26" s="307">
        <f t="shared" si="32"/>
        <v>0</v>
      </c>
      <c r="CQ26" s="303"/>
      <c r="CR26" s="261"/>
      <c r="CS26" s="307">
        <f t="shared" si="33"/>
        <v>0</v>
      </c>
      <c r="CT26" s="303"/>
      <c r="CU26" s="261"/>
      <c r="CV26" s="307">
        <f t="shared" si="34"/>
        <v>0</v>
      </c>
      <c r="CW26" s="292"/>
    </row>
    <row r="27" spans="1:101" x14ac:dyDescent="0.2">
      <c r="A27" s="290" t="str">
        <f>IF(QuickFix!O20=0,"",QuickFix!O20)</f>
        <v/>
      </c>
      <c r="B27" s="269" t="str">
        <f>IF(QuickFix!P20=0,"",QuickFix!P20)</f>
        <v/>
      </c>
      <c r="C27" s="269" t="str">
        <f>IF(QuickFix!Q20=0,"",QuickFix!Q20)</f>
        <v/>
      </c>
      <c r="D27" s="262"/>
      <c r="E27" s="303"/>
      <c r="F27" s="261"/>
      <c r="G27" s="307">
        <f t="shared" si="3"/>
        <v>0</v>
      </c>
      <c r="H27" s="304"/>
      <c r="I27" s="261"/>
      <c r="J27" s="307">
        <f t="shared" si="4"/>
        <v>0</v>
      </c>
      <c r="K27" s="303"/>
      <c r="L27" s="261"/>
      <c r="M27" s="307">
        <f t="shared" si="5"/>
        <v>0</v>
      </c>
      <c r="N27" s="303"/>
      <c r="O27" s="261"/>
      <c r="P27" s="307">
        <f t="shared" si="6"/>
        <v>0</v>
      </c>
      <c r="Q27" s="303"/>
      <c r="R27" s="261"/>
      <c r="S27" s="307">
        <f t="shared" si="7"/>
        <v>0</v>
      </c>
      <c r="T27" s="303"/>
      <c r="U27" s="261"/>
      <c r="V27" s="307">
        <f t="shared" si="8"/>
        <v>0</v>
      </c>
      <c r="W27" s="303"/>
      <c r="X27" s="261"/>
      <c r="Y27" s="307">
        <f t="shared" si="9"/>
        <v>0</v>
      </c>
      <c r="Z27" s="303"/>
      <c r="AA27" s="261"/>
      <c r="AB27" s="307">
        <f t="shared" si="10"/>
        <v>0</v>
      </c>
      <c r="AC27" s="303"/>
      <c r="AD27" s="261"/>
      <c r="AE27" s="307">
        <f t="shared" si="11"/>
        <v>0</v>
      </c>
      <c r="AF27" s="304"/>
      <c r="AG27" s="261"/>
      <c r="AH27" s="307">
        <f t="shared" si="12"/>
        <v>0</v>
      </c>
      <c r="AI27" s="303"/>
      <c r="AJ27" s="261"/>
      <c r="AK27" s="307">
        <f t="shared" si="13"/>
        <v>0</v>
      </c>
      <c r="AL27" s="303"/>
      <c r="AM27" s="261"/>
      <c r="AN27" s="307">
        <f t="shared" si="14"/>
        <v>0</v>
      </c>
      <c r="AO27" s="303"/>
      <c r="AP27" s="261"/>
      <c r="AQ27" s="307">
        <f t="shared" si="15"/>
        <v>0</v>
      </c>
      <c r="AR27" s="303"/>
      <c r="AS27" s="261"/>
      <c r="AT27" s="307">
        <f t="shared" si="16"/>
        <v>0</v>
      </c>
      <c r="AU27" s="303"/>
      <c r="AV27" s="261"/>
      <c r="AW27" s="307">
        <f t="shared" si="17"/>
        <v>0</v>
      </c>
      <c r="AX27" s="303"/>
      <c r="AY27" s="261"/>
      <c r="AZ27" s="307">
        <f t="shared" si="18"/>
        <v>0</v>
      </c>
      <c r="BA27" s="303"/>
      <c r="BB27" s="261"/>
      <c r="BC27" s="307">
        <f t="shared" si="19"/>
        <v>0</v>
      </c>
      <c r="BD27" s="304"/>
      <c r="BE27" s="261"/>
      <c r="BF27" s="307">
        <f t="shared" si="20"/>
        <v>0</v>
      </c>
      <c r="BG27" s="303"/>
      <c r="BH27" s="261"/>
      <c r="BI27" s="307">
        <f t="shared" si="21"/>
        <v>0</v>
      </c>
      <c r="BJ27" s="303"/>
      <c r="BK27" s="261"/>
      <c r="BL27" s="307">
        <f t="shared" si="22"/>
        <v>0</v>
      </c>
      <c r="BM27" s="303"/>
      <c r="BN27" s="261"/>
      <c r="BO27" s="307">
        <f t="shared" si="23"/>
        <v>0</v>
      </c>
      <c r="BP27" s="303"/>
      <c r="BQ27" s="261"/>
      <c r="BR27" s="307">
        <f t="shared" si="24"/>
        <v>0</v>
      </c>
      <c r="BS27" s="303"/>
      <c r="BT27" s="261"/>
      <c r="BU27" s="307">
        <f t="shared" si="25"/>
        <v>0</v>
      </c>
      <c r="BV27" s="303"/>
      <c r="BW27" s="261"/>
      <c r="BX27" s="307">
        <f t="shared" si="26"/>
        <v>0</v>
      </c>
      <c r="BY27" s="303"/>
      <c r="BZ27" s="261"/>
      <c r="CA27" s="307">
        <f t="shared" si="27"/>
        <v>0</v>
      </c>
      <c r="CB27" s="303"/>
      <c r="CC27" s="261"/>
      <c r="CD27" s="307">
        <f t="shared" si="28"/>
        <v>0</v>
      </c>
      <c r="CE27" s="303"/>
      <c r="CF27" s="261"/>
      <c r="CG27" s="307">
        <f t="shared" si="29"/>
        <v>0</v>
      </c>
      <c r="CH27" s="303"/>
      <c r="CI27" s="261"/>
      <c r="CJ27" s="307">
        <f t="shared" si="30"/>
        <v>0</v>
      </c>
      <c r="CK27" s="303"/>
      <c r="CL27" s="261"/>
      <c r="CM27" s="307">
        <f t="shared" si="31"/>
        <v>0</v>
      </c>
      <c r="CN27" s="303"/>
      <c r="CO27" s="261"/>
      <c r="CP27" s="307">
        <f t="shared" si="32"/>
        <v>0</v>
      </c>
      <c r="CQ27" s="303"/>
      <c r="CR27" s="261"/>
      <c r="CS27" s="307">
        <f t="shared" si="33"/>
        <v>0</v>
      </c>
      <c r="CT27" s="303"/>
      <c r="CU27" s="261"/>
      <c r="CV27" s="307">
        <f t="shared" si="34"/>
        <v>0</v>
      </c>
      <c r="CW27" s="292"/>
    </row>
    <row r="28" spans="1:101" x14ac:dyDescent="0.2">
      <c r="A28" s="290" t="str">
        <f>IF(QuickFix!O21=0,"",QuickFix!O21)</f>
        <v/>
      </c>
      <c r="B28" s="269" t="str">
        <f>IF(QuickFix!P21=0,"",QuickFix!P21)</f>
        <v/>
      </c>
      <c r="C28" s="269" t="str">
        <f>IF(QuickFix!Q21=0,"",QuickFix!Q21)</f>
        <v/>
      </c>
      <c r="D28" s="262"/>
      <c r="E28" s="303"/>
      <c r="F28" s="261"/>
      <c r="G28" s="307">
        <f t="shared" si="3"/>
        <v>0</v>
      </c>
      <c r="H28" s="304"/>
      <c r="I28" s="261"/>
      <c r="J28" s="307">
        <f t="shared" si="4"/>
        <v>0</v>
      </c>
      <c r="K28" s="303"/>
      <c r="L28" s="261"/>
      <c r="M28" s="307">
        <f t="shared" si="5"/>
        <v>0</v>
      </c>
      <c r="N28" s="303"/>
      <c r="O28" s="261"/>
      <c r="P28" s="307">
        <f t="shared" si="6"/>
        <v>0</v>
      </c>
      <c r="Q28" s="303"/>
      <c r="R28" s="261"/>
      <c r="S28" s="307">
        <f t="shared" si="7"/>
        <v>0</v>
      </c>
      <c r="T28" s="303"/>
      <c r="U28" s="261"/>
      <c r="V28" s="307">
        <f t="shared" si="8"/>
        <v>0</v>
      </c>
      <c r="W28" s="303"/>
      <c r="X28" s="261"/>
      <c r="Y28" s="307">
        <f t="shared" si="9"/>
        <v>0</v>
      </c>
      <c r="Z28" s="303"/>
      <c r="AA28" s="261"/>
      <c r="AB28" s="307">
        <f t="shared" si="10"/>
        <v>0</v>
      </c>
      <c r="AC28" s="303"/>
      <c r="AD28" s="261"/>
      <c r="AE28" s="307">
        <f t="shared" si="11"/>
        <v>0</v>
      </c>
      <c r="AF28" s="304"/>
      <c r="AG28" s="261"/>
      <c r="AH28" s="307">
        <f t="shared" si="12"/>
        <v>0</v>
      </c>
      <c r="AI28" s="303"/>
      <c r="AJ28" s="261"/>
      <c r="AK28" s="307">
        <f t="shared" si="13"/>
        <v>0</v>
      </c>
      <c r="AL28" s="303"/>
      <c r="AM28" s="261"/>
      <c r="AN28" s="307">
        <f t="shared" si="14"/>
        <v>0</v>
      </c>
      <c r="AO28" s="303"/>
      <c r="AP28" s="261"/>
      <c r="AQ28" s="307">
        <f t="shared" si="15"/>
        <v>0</v>
      </c>
      <c r="AR28" s="303"/>
      <c r="AS28" s="261"/>
      <c r="AT28" s="307">
        <f t="shared" si="16"/>
        <v>0</v>
      </c>
      <c r="AU28" s="303"/>
      <c r="AV28" s="261"/>
      <c r="AW28" s="307">
        <f t="shared" si="17"/>
        <v>0</v>
      </c>
      <c r="AX28" s="303"/>
      <c r="AY28" s="261"/>
      <c r="AZ28" s="307">
        <f t="shared" si="18"/>
        <v>0</v>
      </c>
      <c r="BA28" s="303"/>
      <c r="BB28" s="261"/>
      <c r="BC28" s="307">
        <f t="shared" si="19"/>
        <v>0</v>
      </c>
      <c r="BD28" s="304"/>
      <c r="BE28" s="261"/>
      <c r="BF28" s="307">
        <f t="shared" si="20"/>
        <v>0</v>
      </c>
      <c r="BG28" s="303"/>
      <c r="BH28" s="261"/>
      <c r="BI28" s="307">
        <f t="shared" si="21"/>
        <v>0</v>
      </c>
      <c r="BJ28" s="303"/>
      <c r="BK28" s="261"/>
      <c r="BL28" s="307">
        <f t="shared" si="22"/>
        <v>0</v>
      </c>
      <c r="BM28" s="303"/>
      <c r="BN28" s="261"/>
      <c r="BO28" s="307">
        <f t="shared" si="23"/>
        <v>0</v>
      </c>
      <c r="BP28" s="303"/>
      <c r="BQ28" s="261"/>
      <c r="BR28" s="307">
        <f t="shared" si="24"/>
        <v>0</v>
      </c>
      <c r="BS28" s="303"/>
      <c r="BT28" s="261"/>
      <c r="BU28" s="307">
        <f t="shared" si="25"/>
        <v>0</v>
      </c>
      <c r="BV28" s="303"/>
      <c r="BW28" s="261"/>
      <c r="BX28" s="307">
        <f t="shared" si="26"/>
        <v>0</v>
      </c>
      <c r="BY28" s="303"/>
      <c r="BZ28" s="261"/>
      <c r="CA28" s="307">
        <f t="shared" si="27"/>
        <v>0</v>
      </c>
      <c r="CB28" s="303"/>
      <c r="CC28" s="261"/>
      <c r="CD28" s="307">
        <f t="shared" si="28"/>
        <v>0</v>
      </c>
      <c r="CE28" s="303"/>
      <c r="CF28" s="261"/>
      <c r="CG28" s="307">
        <f t="shared" si="29"/>
        <v>0</v>
      </c>
      <c r="CH28" s="303"/>
      <c r="CI28" s="261"/>
      <c r="CJ28" s="307">
        <f t="shared" si="30"/>
        <v>0</v>
      </c>
      <c r="CK28" s="303"/>
      <c r="CL28" s="261"/>
      <c r="CM28" s="307">
        <f t="shared" si="31"/>
        <v>0</v>
      </c>
      <c r="CN28" s="303"/>
      <c r="CO28" s="261"/>
      <c r="CP28" s="307">
        <f t="shared" si="32"/>
        <v>0</v>
      </c>
      <c r="CQ28" s="303"/>
      <c r="CR28" s="261"/>
      <c r="CS28" s="307">
        <f t="shared" si="33"/>
        <v>0</v>
      </c>
      <c r="CT28" s="303"/>
      <c r="CU28" s="261"/>
      <c r="CV28" s="307">
        <f t="shared" si="34"/>
        <v>0</v>
      </c>
      <c r="CW28" s="292"/>
    </row>
    <row r="29" spans="1:101" x14ac:dyDescent="0.2">
      <c r="A29" s="290" t="str">
        <f>IF(QuickFix!O22=0,"",QuickFix!O22)</f>
        <v/>
      </c>
      <c r="B29" s="269" t="str">
        <f>IF(QuickFix!P22=0,"",QuickFix!P22)</f>
        <v/>
      </c>
      <c r="C29" s="269" t="str">
        <f>IF(QuickFix!Q22=0,"",QuickFix!Q22)</f>
        <v/>
      </c>
      <c r="D29" s="262"/>
      <c r="E29" s="303"/>
      <c r="F29" s="261"/>
      <c r="G29" s="307">
        <f t="shared" si="3"/>
        <v>0</v>
      </c>
      <c r="H29" s="304"/>
      <c r="I29" s="261"/>
      <c r="J29" s="307">
        <f t="shared" si="4"/>
        <v>0</v>
      </c>
      <c r="K29" s="303"/>
      <c r="L29" s="261"/>
      <c r="M29" s="307">
        <f t="shared" si="5"/>
        <v>0</v>
      </c>
      <c r="N29" s="303"/>
      <c r="O29" s="261"/>
      <c r="P29" s="307">
        <f t="shared" si="6"/>
        <v>0</v>
      </c>
      <c r="Q29" s="303"/>
      <c r="R29" s="261"/>
      <c r="S29" s="307">
        <f t="shared" si="7"/>
        <v>0</v>
      </c>
      <c r="T29" s="303"/>
      <c r="U29" s="261"/>
      <c r="V29" s="307">
        <f t="shared" si="8"/>
        <v>0</v>
      </c>
      <c r="W29" s="303"/>
      <c r="X29" s="261"/>
      <c r="Y29" s="307">
        <f t="shared" si="9"/>
        <v>0</v>
      </c>
      <c r="Z29" s="303"/>
      <c r="AA29" s="261"/>
      <c r="AB29" s="307">
        <f t="shared" si="10"/>
        <v>0</v>
      </c>
      <c r="AC29" s="303"/>
      <c r="AD29" s="261"/>
      <c r="AE29" s="307">
        <f t="shared" si="11"/>
        <v>0</v>
      </c>
      <c r="AF29" s="304"/>
      <c r="AG29" s="261"/>
      <c r="AH29" s="307">
        <f t="shared" si="12"/>
        <v>0</v>
      </c>
      <c r="AI29" s="303"/>
      <c r="AJ29" s="261"/>
      <c r="AK29" s="307">
        <f t="shared" si="13"/>
        <v>0</v>
      </c>
      <c r="AL29" s="303"/>
      <c r="AM29" s="261"/>
      <c r="AN29" s="307">
        <f t="shared" si="14"/>
        <v>0</v>
      </c>
      <c r="AO29" s="303"/>
      <c r="AP29" s="261"/>
      <c r="AQ29" s="307">
        <f t="shared" si="15"/>
        <v>0</v>
      </c>
      <c r="AR29" s="303"/>
      <c r="AS29" s="261"/>
      <c r="AT29" s="307">
        <f t="shared" si="16"/>
        <v>0</v>
      </c>
      <c r="AU29" s="303"/>
      <c r="AV29" s="261"/>
      <c r="AW29" s="307">
        <f t="shared" si="17"/>
        <v>0</v>
      </c>
      <c r="AX29" s="303"/>
      <c r="AY29" s="261"/>
      <c r="AZ29" s="307">
        <f t="shared" si="18"/>
        <v>0</v>
      </c>
      <c r="BA29" s="303"/>
      <c r="BB29" s="261"/>
      <c r="BC29" s="307">
        <f t="shared" si="19"/>
        <v>0</v>
      </c>
      <c r="BD29" s="304"/>
      <c r="BE29" s="261"/>
      <c r="BF29" s="307">
        <f t="shared" si="20"/>
        <v>0</v>
      </c>
      <c r="BG29" s="303"/>
      <c r="BH29" s="261"/>
      <c r="BI29" s="307">
        <f t="shared" si="21"/>
        <v>0</v>
      </c>
      <c r="BJ29" s="303"/>
      <c r="BK29" s="261"/>
      <c r="BL29" s="307">
        <f t="shared" si="22"/>
        <v>0</v>
      </c>
      <c r="BM29" s="303"/>
      <c r="BN29" s="261"/>
      <c r="BO29" s="307">
        <f t="shared" si="23"/>
        <v>0</v>
      </c>
      <c r="BP29" s="303"/>
      <c r="BQ29" s="261"/>
      <c r="BR29" s="307">
        <f t="shared" si="24"/>
        <v>0</v>
      </c>
      <c r="BS29" s="303"/>
      <c r="BT29" s="261"/>
      <c r="BU29" s="307">
        <f t="shared" si="25"/>
        <v>0</v>
      </c>
      <c r="BV29" s="303"/>
      <c r="BW29" s="261"/>
      <c r="BX29" s="307">
        <f t="shared" si="26"/>
        <v>0</v>
      </c>
      <c r="BY29" s="303"/>
      <c r="BZ29" s="261"/>
      <c r="CA29" s="307">
        <f t="shared" si="27"/>
        <v>0</v>
      </c>
      <c r="CB29" s="303"/>
      <c r="CC29" s="261"/>
      <c r="CD29" s="307">
        <f t="shared" si="28"/>
        <v>0</v>
      </c>
      <c r="CE29" s="303"/>
      <c r="CF29" s="261"/>
      <c r="CG29" s="307">
        <f t="shared" si="29"/>
        <v>0</v>
      </c>
      <c r="CH29" s="303"/>
      <c r="CI29" s="261"/>
      <c r="CJ29" s="307">
        <f t="shared" si="30"/>
        <v>0</v>
      </c>
      <c r="CK29" s="303"/>
      <c r="CL29" s="261"/>
      <c r="CM29" s="307">
        <f t="shared" si="31"/>
        <v>0</v>
      </c>
      <c r="CN29" s="303"/>
      <c r="CO29" s="261"/>
      <c r="CP29" s="307">
        <f t="shared" si="32"/>
        <v>0</v>
      </c>
      <c r="CQ29" s="303"/>
      <c r="CR29" s="261"/>
      <c r="CS29" s="307">
        <f t="shared" si="33"/>
        <v>0</v>
      </c>
      <c r="CT29" s="303"/>
      <c r="CU29" s="261"/>
      <c r="CV29" s="307">
        <f t="shared" si="34"/>
        <v>0</v>
      </c>
      <c r="CW29" s="292"/>
    </row>
    <row r="30" spans="1:101" x14ac:dyDescent="0.2">
      <c r="A30" s="290" t="str">
        <f>IF(QuickFix!O23=0,"",QuickFix!O23)</f>
        <v/>
      </c>
      <c r="B30" s="269" t="str">
        <f>IF(QuickFix!P23=0,"",QuickFix!P23)</f>
        <v/>
      </c>
      <c r="C30" s="269" t="str">
        <f>IF(QuickFix!Q23=0,"",QuickFix!Q23)</f>
        <v/>
      </c>
      <c r="D30" s="262"/>
      <c r="E30" s="303"/>
      <c r="F30" s="261"/>
      <c r="G30" s="307">
        <f t="shared" si="3"/>
        <v>0</v>
      </c>
      <c r="H30" s="304"/>
      <c r="I30" s="261"/>
      <c r="J30" s="307">
        <f t="shared" si="4"/>
        <v>0</v>
      </c>
      <c r="K30" s="303"/>
      <c r="L30" s="261"/>
      <c r="M30" s="307">
        <f t="shared" si="5"/>
        <v>0</v>
      </c>
      <c r="N30" s="303"/>
      <c r="O30" s="261"/>
      <c r="P30" s="307">
        <f t="shared" si="6"/>
        <v>0</v>
      </c>
      <c r="Q30" s="303"/>
      <c r="R30" s="261"/>
      <c r="S30" s="307">
        <f t="shared" si="7"/>
        <v>0</v>
      </c>
      <c r="T30" s="303"/>
      <c r="U30" s="261"/>
      <c r="V30" s="307">
        <f t="shared" si="8"/>
        <v>0</v>
      </c>
      <c r="W30" s="303"/>
      <c r="X30" s="261"/>
      <c r="Y30" s="307">
        <f t="shared" si="9"/>
        <v>0</v>
      </c>
      <c r="Z30" s="303"/>
      <c r="AA30" s="261"/>
      <c r="AB30" s="307">
        <f t="shared" si="10"/>
        <v>0</v>
      </c>
      <c r="AC30" s="303"/>
      <c r="AD30" s="261"/>
      <c r="AE30" s="307">
        <f t="shared" si="11"/>
        <v>0</v>
      </c>
      <c r="AF30" s="304"/>
      <c r="AG30" s="261"/>
      <c r="AH30" s="307">
        <f t="shared" si="12"/>
        <v>0</v>
      </c>
      <c r="AI30" s="303"/>
      <c r="AJ30" s="261"/>
      <c r="AK30" s="307">
        <f t="shared" si="13"/>
        <v>0</v>
      </c>
      <c r="AL30" s="303"/>
      <c r="AM30" s="261"/>
      <c r="AN30" s="307">
        <f t="shared" si="14"/>
        <v>0</v>
      </c>
      <c r="AO30" s="303"/>
      <c r="AP30" s="261"/>
      <c r="AQ30" s="307">
        <f t="shared" si="15"/>
        <v>0</v>
      </c>
      <c r="AR30" s="303"/>
      <c r="AS30" s="261"/>
      <c r="AT30" s="307">
        <f t="shared" si="16"/>
        <v>0</v>
      </c>
      <c r="AU30" s="303"/>
      <c r="AV30" s="261"/>
      <c r="AW30" s="307">
        <f t="shared" si="17"/>
        <v>0</v>
      </c>
      <c r="AX30" s="303"/>
      <c r="AY30" s="261"/>
      <c r="AZ30" s="307">
        <f t="shared" si="18"/>
        <v>0</v>
      </c>
      <c r="BA30" s="303"/>
      <c r="BB30" s="261"/>
      <c r="BC30" s="307">
        <f t="shared" si="19"/>
        <v>0</v>
      </c>
      <c r="BD30" s="304"/>
      <c r="BE30" s="261"/>
      <c r="BF30" s="307">
        <f t="shared" si="20"/>
        <v>0</v>
      </c>
      <c r="BG30" s="303"/>
      <c r="BH30" s="261"/>
      <c r="BI30" s="307">
        <f t="shared" si="21"/>
        <v>0</v>
      </c>
      <c r="BJ30" s="303"/>
      <c r="BK30" s="261"/>
      <c r="BL30" s="307">
        <f t="shared" si="22"/>
        <v>0</v>
      </c>
      <c r="BM30" s="303"/>
      <c r="BN30" s="261"/>
      <c r="BO30" s="307">
        <f t="shared" si="23"/>
        <v>0</v>
      </c>
      <c r="BP30" s="303"/>
      <c r="BQ30" s="261"/>
      <c r="BR30" s="307">
        <f t="shared" si="24"/>
        <v>0</v>
      </c>
      <c r="BS30" s="303"/>
      <c r="BT30" s="261"/>
      <c r="BU30" s="307">
        <f t="shared" si="25"/>
        <v>0</v>
      </c>
      <c r="BV30" s="303"/>
      <c r="BW30" s="261"/>
      <c r="BX30" s="307">
        <f t="shared" si="26"/>
        <v>0</v>
      </c>
      <c r="BY30" s="303"/>
      <c r="BZ30" s="261"/>
      <c r="CA30" s="307">
        <f t="shared" si="27"/>
        <v>0</v>
      </c>
      <c r="CB30" s="303"/>
      <c r="CC30" s="261"/>
      <c r="CD30" s="307">
        <f t="shared" si="28"/>
        <v>0</v>
      </c>
      <c r="CE30" s="303"/>
      <c r="CF30" s="261"/>
      <c r="CG30" s="307">
        <f t="shared" si="29"/>
        <v>0</v>
      </c>
      <c r="CH30" s="303"/>
      <c r="CI30" s="261"/>
      <c r="CJ30" s="307">
        <f t="shared" si="30"/>
        <v>0</v>
      </c>
      <c r="CK30" s="303"/>
      <c r="CL30" s="261"/>
      <c r="CM30" s="307">
        <f t="shared" si="31"/>
        <v>0</v>
      </c>
      <c r="CN30" s="303"/>
      <c r="CO30" s="261"/>
      <c r="CP30" s="307">
        <f t="shared" si="32"/>
        <v>0</v>
      </c>
      <c r="CQ30" s="303"/>
      <c r="CR30" s="261"/>
      <c r="CS30" s="307">
        <f t="shared" si="33"/>
        <v>0</v>
      </c>
      <c r="CT30" s="303"/>
      <c r="CU30" s="261"/>
      <c r="CV30" s="307">
        <f t="shared" si="34"/>
        <v>0</v>
      </c>
      <c r="CW30" s="292"/>
    </row>
    <row r="31" spans="1:101" x14ac:dyDescent="0.2">
      <c r="A31" s="290" t="str">
        <f>IF(QuickFix!O24=0,"",QuickFix!O24)</f>
        <v/>
      </c>
      <c r="B31" s="269" t="str">
        <f>IF(QuickFix!P24=0,"",QuickFix!P24)</f>
        <v/>
      </c>
      <c r="C31" s="269" t="str">
        <f>IF(QuickFix!Q24=0,"",QuickFix!Q24)</f>
        <v/>
      </c>
      <c r="D31" s="262"/>
      <c r="E31" s="303"/>
      <c r="F31" s="261"/>
      <c r="G31" s="307">
        <f t="shared" si="3"/>
        <v>0</v>
      </c>
      <c r="H31" s="304"/>
      <c r="I31" s="261"/>
      <c r="J31" s="307">
        <f t="shared" si="4"/>
        <v>0</v>
      </c>
      <c r="K31" s="303"/>
      <c r="L31" s="261"/>
      <c r="M31" s="307">
        <f t="shared" si="5"/>
        <v>0</v>
      </c>
      <c r="N31" s="303"/>
      <c r="O31" s="261"/>
      <c r="P31" s="307">
        <f t="shared" si="6"/>
        <v>0</v>
      </c>
      <c r="Q31" s="303"/>
      <c r="R31" s="261"/>
      <c r="S31" s="307">
        <f t="shared" si="7"/>
        <v>0</v>
      </c>
      <c r="T31" s="303"/>
      <c r="U31" s="261"/>
      <c r="V31" s="307">
        <f t="shared" si="8"/>
        <v>0</v>
      </c>
      <c r="W31" s="303"/>
      <c r="X31" s="261"/>
      <c r="Y31" s="307">
        <f t="shared" si="9"/>
        <v>0</v>
      </c>
      <c r="Z31" s="303"/>
      <c r="AA31" s="261"/>
      <c r="AB31" s="307">
        <f t="shared" si="10"/>
        <v>0</v>
      </c>
      <c r="AC31" s="303"/>
      <c r="AD31" s="261"/>
      <c r="AE31" s="307">
        <f t="shared" si="11"/>
        <v>0</v>
      </c>
      <c r="AF31" s="304"/>
      <c r="AG31" s="261"/>
      <c r="AH31" s="307">
        <f t="shared" si="12"/>
        <v>0</v>
      </c>
      <c r="AI31" s="303"/>
      <c r="AJ31" s="261"/>
      <c r="AK31" s="307">
        <f t="shared" si="13"/>
        <v>0</v>
      </c>
      <c r="AL31" s="303"/>
      <c r="AM31" s="261"/>
      <c r="AN31" s="307">
        <f t="shared" si="14"/>
        <v>0</v>
      </c>
      <c r="AO31" s="303"/>
      <c r="AP31" s="261"/>
      <c r="AQ31" s="307">
        <f t="shared" si="15"/>
        <v>0</v>
      </c>
      <c r="AR31" s="303"/>
      <c r="AS31" s="261"/>
      <c r="AT31" s="307">
        <f t="shared" si="16"/>
        <v>0</v>
      </c>
      <c r="AU31" s="303"/>
      <c r="AV31" s="261"/>
      <c r="AW31" s="307">
        <f t="shared" si="17"/>
        <v>0</v>
      </c>
      <c r="AX31" s="303"/>
      <c r="AY31" s="261"/>
      <c r="AZ31" s="307">
        <f t="shared" si="18"/>
        <v>0</v>
      </c>
      <c r="BA31" s="303"/>
      <c r="BB31" s="261"/>
      <c r="BC31" s="307">
        <f t="shared" si="19"/>
        <v>0</v>
      </c>
      <c r="BD31" s="304"/>
      <c r="BE31" s="261"/>
      <c r="BF31" s="307">
        <f t="shared" si="20"/>
        <v>0</v>
      </c>
      <c r="BG31" s="303"/>
      <c r="BH31" s="261"/>
      <c r="BI31" s="307">
        <f t="shared" si="21"/>
        <v>0</v>
      </c>
      <c r="BJ31" s="303"/>
      <c r="BK31" s="261"/>
      <c r="BL31" s="307">
        <f t="shared" si="22"/>
        <v>0</v>
      </c>
      <c r="BM31" s="303"/>
      <c r="BN31" s="261"/>
      <c r="BO31" s="307">
        <f t="shared" si="23"/>
        <v>0</v>
      </c>
      <c r="BP31" s="303"/>
      <c r="BQ31" s="261"/>
      <c r="BR31" s="307">
        <f t="shared" si="24"/>
        <v>0</v>
      </c>
      <c r="BS31" s="303"/>
      <c r="BT31" s="261"/>
      <c r="BU31" s="307">
        <f t="shared" si="25"/>
        <v>0</v>
      </c>
      <c r="BV31" s="303"/>
      <c r="BW31" s="261"/>
      <c r="BX31" s="307">
        <f t="shared" si="26"/>
        <v>0</v>
      </c>
      <c r="BY31" s="303"/>
      <c r="BZ31" s="261"/>
      <c r="CA31" s="307">
        <f t="shared" si="27"/>
        <v>0</v>
      </c>
      <c r="CB31" s="303"/>
      <c r="CC31" s="261"/>
      <c r="CD31" s="307">
        <f t="shared" si="28"/>
        <v>0</v>
      </c>
      <c r="CE31" s="303"/>
      <c r="CF31" s="261"/>
      <c r="CG31" s="307">
        <f t="shared" si="29"/>
        <v>0</v>
      </c>
      <c r="CH31" s="303"/>
      <c r="CI31" s="261"/>
      <c r="CJ31" s="307">
        <f t="shared" si="30"/>
        <v>0</v>
      </c>
      <c r="CK31" s="303"/>
      <c r="CL31" s="261"/>
      <c r="CM31" s="307">
        <f t="shared" si="31"/>
        <v>0</v>
      </c>
      <c r="CN31" s="303"/>
      <c r="CO31" s="261"/>
      <c r="CP31" s="307">
        <f t="shared" si="32"/>
        <v>0</v>
      </c>
      <c r="CQ31" s="303"/>
      <c r="CR31" s="261"/>
      <c r="CS31" s="307">
        <f t="shared" si="33"/>
        <v>0</v>
      </c>
      <c r="CT31" s="303"/>
      <c r="CU31" s="261"/>
      <c r="CV31" s="307">
        <f t="shared" si="34"/>
        <v>0</v>
      </c>
      <c r="CW31" s="292"/>
    </row>
    <row r="32" spans="1:101" x14ac:dyDescent="0.2">
      <c r="A32" s="290" t="str">
        <f>IF(QuickFix!O25=0,"",QuickFix!O25)</f>
        <v/>
      </c>
      <c r="B32" s="269" t="str">
        <f>IF(QuickFix!P25=0,"",QuickFix!P25)</f>
        <v/>
      </c>
      <c r="C32" s="269" t="str">
        <f>IF(QuickFix!Q25=0,"",QuickFix!Q25)</f>
        <v/>
      </c>
      <c r="D32" s="262"/>
      <c r="E32" s="303"/>
      <c r="F32" s="261"/>
      <c r="G32" s="307">
        <f t="shared" si="3"/>
        <v>0</v>
      </c>
      <c r="H32" s="304"/>
      <c r="I32" s="261"/>
      <c r="J32" s="307">
        <f t="shared" si="4"/>
        <v>0</v>
      </c>
      <c r="K32" s="303"/>
      <c r="L32" s="261"/>
      <c r="M32" s="307">
        <f t="shared" si="5"/>
        <v>0</v>
      </c>
      <c r="N32" s="303"/>
      <c r="O32" s="261"/>
      <c r="P32" s="307">
        <f t="shared" si="6"/>
        <v>0</v>
      </c>
      <c r="Q32" s="303"/>
      <c r="R32" s="261"/>
      <c r="S32" s="307">
        <f t="shared" si="7"/>
        <v>0</v>
      </c>
      <c r="T32" s="303"/>
      <c r="U32" s="261"/>
      <c r="V32" s="307">
        <f t="shared" si="8"/>
        <v>0</v>
      </c>
      <c r="W32" s="303"/>
      <c r="X32" s="261"/>
      <c r="Y32" s="307">
        <f t="shared" si="9"/>
        <v>0</v>
      </c>
      <c r="Z32" s="303"/>
      <c r="AA32" s="261"/>
      <c r="AB32" s="307">
        <f t="shared" si="10"/>
        <v>0</v>
      </c>
      <c r="AC32" s="303"/>
      <c r="AD32" s="261"/>
      <c r="AE32" s="307">
        <f t="shared" si="11"/>
        <v>0</v>
      </c>
      <c r="AF32" s="304"/>
      <c r="AG32" s="261"/>
      <c r="AH32" s="307">
        <f t="shared" si="12"/>
        <v>0</v>
      </c>
      <c r="AI32" s="303"/>
      <c r="AJ32" s="261"/>
      <c r="AK32" s="307">
        <f t="shared" si="13"/>
        <v>0</v>
      </c>
      <c r="AL32" s="303"/>
      <c r="AM32" s="261"/>
      <c r="AN32" s="307">
        <f t="shared" si="14"/>
        <v>0</v>
      </c>
      <c r="AO32" s="303"/>
      <c r="AP32" s="261"/>
      <c r="AQ32" s="307">
        <f t="shared" si="15"/>
        <v>0</v>
      </c>
      <c r="AR32" s="303"/>
      <c r="AS32" s="261"/>
      <c r="AT32" s="307">
        <f t="shared" si="16"/>
        <v>0</v>
      </c>
      <c r="AU32" s="303"/>
      <c r="AV32" s="261"/>
      <c r="AW32" s="307">
        <f t="shared" si="17"/>
        <v>0</v>
      </c>
      <c r="AX32" s="303"/>
      <c r="AY32" s="261"/>
      <c r="AZ32" s="307">
        <f t="shared" si="18"/>
        <v>0</v>
      </c>
      <c r="BA32" s="303"/>
      <c r="BB32" s="261"/>
      <c r="BC32" s="307">
        <f t="shared" si="19"/>
        <v>0</v>
      </c>
      <c r="BD32" s="304"/>
      <c r="BE32" s="261"/>
      <c r="BF32" s="307">
        <f t="shared" si="20"/>
        <v>0</v>
      </c>
      <c r="BG32" s="303"/>
      <c r="BH32" s="261"/>
      <c r="BI32" s="307">
        <f t="shared" si="21"/>
        <v>0</v>
      </c>
      <c r="BJ32" s="303"/>
      <c r="BK32" s="261"/>
      <c r="BL32" s="307">
        <f t="shared" si="22"/>
        <v>0</v>
      </c>
      <c r="BM32" s="303"/>
      <c r="BN32" s="261"/>
      <c r="BO32" s="307">
        <f t="shared" si="23"/>
        <v>0</v>
      </c>
      <c r="BP32" s="303"/>
      <c r="BQ32" s="261"/>
      <c r="BR32" s="307">
        <f t="shared" si="24"/>
        <v>0</v>
      </c>
      <c r="BS32" s="303"/>
      <c r="BT32" s="261"/>
      <c r="BU32" s="307">
        <f t="shared" si="25"/>
        <v>0</v>
      </c>
      <c r="BV32" s="303"/>
      <c r="BW32" s="261"/>
      <c r="BX32" s="307">
        <f t="shared" si="26"/>
        <v>0</v>
      </c>
      <c r="BY32" s="303"/>
      <c r="BZ32" s="261"/>
      <c r="CA32" s="307">
        <f t="shared" si="27"/>
        <v>0</v>
      </c>
      <c r="CB32" s="303"/>
      <c r="CC32" s="261"/>
      <c r="CD32" s="307">
        <f t="shared" si="28"/>
        <v>0</v>
      </c>
      <c r="CE32" s="303"/>
      <c r="CF32" s="261"/>
      <c r="CG32" s="307">
        <f t="shared" si="29"/>
        <v>0</v>
      </c>
      <c r="CH32" s="303"/>
      <c r="CI32" s="261"/>
      <c r="CJ32" s="307">
        <f t="shared" si="30"/>
        <v>0</v>
      </c>
      <c r="CK32" s="303"/>
      <c r="CL32" s="261"/>
      <c r="CM32" s="307">
        <f t="shared" si="31"/>
        <v>0</v>
      </c>
      <c r="CN32" s="303"/>
      <c r="CO32" s="261"/>
      <c r="CP32" s="307">
        <f t="shared" si="32"/>
        <v>0</v>
      </c>
      <c r="CQ32" s="303"/>
      <c r="CR32" s="261"/>
      <c r="CS32" s="307">
        <f t="shared" si="33"/>
        <v>0</v>
      </c>
      <c r="CT32" s="303"/>
      <c r="CU32" s="261"/>
      <c r="CV32" s="307">
        <f t="shared" si="34"/>
        <v>0</v>
      </c>
      <c r="CW32" s="292"/>
    </row>
    <row r="33" spans="1:101" ht="13.5" thickBot="1" x14ac:dyDescent="0.25">
      <c r="A33" s="290" t="str">
        <f>IF(QuickFix!O26=0,"",QuickFix!O26)</f>
        <v/>
      </c>
      <c r="B33" s="269" t="str">
        <f>IF(QuickFix!P26=0,"",QuickFix!P26)</f>
        <v/>
      </c>
      <c r="C33" s="269" t="str">
        <f>IF(QuickFix!Q26=0,"",QuickFix!Q26)</f>
        <v/>
      </c>
      <c r="D33" s="262"/>
      <c r="E33" s="303"/>
      <c r="F33" s="261"/>
      <c r="G33" s="307">
        <f t="shared" si="3"/>
        <v>0</v>
      </c>
      <c r="H33" s="304"/>
      <c r="I33" s="261"/>
      <c r="J33" s="307">
        <f t="shared" si="4"/>
        <v>0</v>
      </c>
      <c r="K33" s="303"/>
      <c r="L33" s="261"/>
      <c r="M33" s="307">
        <f t="shared" si="5"/>
        <v>0</v>
      </c>
      <c r="N33" s="303"/>
      <c r="O33" s="261"/>
      <c r="P33" s="307">
        <f t="shared" si="6"/>
        <v>0</v>
      </c>
      <c r="Q33" s="303"/>
      <c r="R33" s="261"/>
      <c r="S33" s="307">
        <f t="shared" si="7"/>
        <v>0</v>
      </c>
      <c r="T33" s="303"/>
      <c r="U33" s="261"/>
      <c r="V33" s="307">
        <f t="shared" si="8"/>
        <v>0</v>
      </c>
      <c r="W33" s="303"/>
      <c r="X33" s="261"/>
      <c r="Y33" s="307">
        <f t="shared" si="9"/>
        <v>0</v>
      </c>
      <c r="Z33" s="303"/>
      <c r="AA33" s="261"/>
      <c r="AB33" s="307">
        <f t="shared" si="10"/>
        <v>0</v>
      </c>
      <c r="AC33" s="303"/>
      <c r="AD33" s="261"/>
      <c r="AE33" s="307">
        <f t="shared" si="11"/>
        <v>0</v>
      </c>
      <c r="AF33" s="304"/>
      <c r="AG33" s="261"/>
      <c r="AH33" s="307">
        <f t="shared" si="12"/>
        <v>0</v>
      </c>
      <c r="AI33" s="303"/>
      <c r="AJ33" s="261"/>
      <c r="AK33" s="307">
        <f t="shared" si="13"/>
        <v>0</v>
      </c>
      <c r="AL33" s="303"/>
      <c r="AM33" s="261"/>
      <c r="AN33" s="307">
        <f t="shared" si="14"/>
        <v>0</v>
      </c>
      <c r="AO33" s="303"/>
      <c r="AP33" s="261"/>
      <c r="AQ33" s="307">
        <f t="shared" si="15"/>
        <v>0</v>
      </c>
      <c r="AR33" s="303"/>
      <c r="AS33" s="261"/>
      <c r="AT33" s="307">
        <f t="shared" si="16"/>
        <v>0</v>
      </c>
      <c r="AU33" s="303"/>
      <c r="AV33" s="261"/>
      <c r="AW33" s="307">
        <f t="shared" si="17"/>
        <v>0</v>
      </c>
      <c r="AX33" s="303"/>
      <c r="AY33" s="261"/>
      <c r="AZ33" s="307">
        <f t="shared" si="18"/>
        <v>0</v>
      </c>
      <c r="BA33" s="303"/>
      <c r="BB33" s="261"/>
      <c r="BC33" s="307">
        <f t="shared" si="19"/>
        <v>0</v>
      </c>
      <c r="BD33" s="304"/>
      <c r="BE33" s="261"/>
      <c r="BF33" s="307">
        <f t="shared" si="20"/>
        <v>0</v>
      </c>
      <c r="BG33" s="303"/>
      <c r="BH33" s="261"/>
      <c r="BI33" s="307">
        <f t="shared" si="21"/>
        <v>0</v>
      </c>
      <c r="BJ33" s="303"/>
      <c r="BK33" s="261"/>
      <c r="BL33" s="307">
        <f t="shared" si="22"/>
        <v>0</v>
      </c>
      <c r="BM33" s="303"/>
      <c r="BN33" s="261"/>
      <c r="BO33" s="307">
        <f t="shared" si="23"/>
        <v>0</v>
      </c>
      <c r="BP33" s="303"/>
      <c r="BQ33" s="261"/>
      <c r="BR33" s="307">
        <f t="shared" si="24"/>
        <v>0</v>
      </c>
      <c r="BS33" s="303"/>
      <c r="BT33" s="261"/>
      <c r="BU33" s="307">
        <f t="shared" si="25"/>
        <v>0</v>
      </c>
      <c r="BV33" s="303"/>
      <c r="BW33" s="261"/>
      <c r="BX33" s="307">
        <f t="shared" si="26"/>
        <v>0</v>
      </c>
      <c r="BY33" s="303"/>
      <c r="BZ33" s="261"/>
      <c r="CA33" s="307">
        <f t="shared" si="27"/>
        <v>0</v>
      </c>
      <c r="CB33" s="303"/>
      <c r="CC33" s="261"/>
      <c r="CD33" s="307">
        <f t="shared" si="28"/>
        <v>0</v>
      </c>
      <c r="CE33" s="303"/>
      <c r="CF33" s="261"/>
      <c r="CG33" s="307">
        <f t="shared" si="29"/>
        <v>0</v>
      </c>
      <c r="CH33" s="303"/>
      <c r="CI33" s="261"/>
      <c r="CJ33" s="307">
        <f t="shared" si="30"/>
        <v>0</v>
      </c>
      <c r="CK33" s="303"/>
      <c r="CL33" s="261"/>
      <c r="CM33" s="307">
        <f t="shared" si="31"/>
        <v>0</v>
      </c>
      <c r="CN33" s="303"/>
      <c r="CO33" s="261"/>
      <c r="CP33" s="307">
        <f t="shared" si="32"/>
        <v>0</v>
      </c>
      <c r="CQ33" s="303"/>
      <c r="CR33" s="261"/>
      <c r="CS33" s="307">
        <f t="shared" si="33"/>
        <v>0</v>
      </c>
      <c r="CT33" s="303"/>
      <c r="CU33" s="261"/>
      <c r="CV33" s="307">
        <f t="shared" si="34"/>
        <v>0</v>
      </c>
      <c r="CW33" s="292"/>
    </row>
    <row r="34" spans="1:101" ht="17.25" customHeight="1" x14ac:dyDescent="0.2">
      <c r="A34" s="1271" t="s">
        <v>329</v>
      </c>
      <c r="B34" s="1271"/>
      <c r="C34" s="1271"/>
      <c r="D34" s="1271"/>
      <c r="E34" s="1271"/>
      <c r="F34" s="1271"/>
      <c r="G34" s="1271"/>
      <c r="H34" s="1271"/>
      <c r="I34" s="1271"/>
      <c r="J34" s="1271"/>
      <c r="K34" s="1271"/>
      <c r="L34" s="1271"/>
      <c r="M34" s="1271"/>
      <c r="N34" s="1217"/>
      <c r="O34" s="1217"/>
      <c r="P34" s="1217"/>
      <c r="Q34" s="1217"/>
      <c r="R34" s="1217"/>
      <c r="S34" s="1217"/>
      <c r="T34" s="1217"/>
      <c r="U34" s="1217"/>
      <c r="V34" s="1217"/>
      <c r="W34" s="1217"/>
      <c r="X34" s="1217"/>
      <c r="Y34" s="1217"/>
      <c r="Z34" s="1271"/>
      <c r="AA34" s="1271"/>
      <c r="AB34" s="1271"/>
      <c r="AC34" s="1271"/>
      <c r="AD34" s="1271"/>
      <c r="AE34" s="1271"/>
      <c r="AF34" s="1271"/>
      <c r="AG34" s="1271"/>
      <c r="AH34" s="1271"/>
      <c r="AI34" s="1271"/>
      <c r="AJ34" s="1271"/>
      <c r="AK34" s="1271"/>
      <c r="AL34" s="1271"/>
      <c r="AM34" s="1271"/>
      <c r="AN34" s="1271"/>
      <c r="AO34" s="1271"/>
      <c r="AP34" s="1271"/>
      <c r="AQ34" s="1271"/>
      <c r="AR34" s="1271"/>
      <c r="AS34" s="1271"/>
      <c r="AT34" s="1271"/>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1"/>
      <c r="BS34" s="1271"/>
      <c r="BT34" s="1271"/>
      <c r="BU34" s="1271"/>
      <c r="BV34" s="1271"/>
      <c r="BW34" s="1271"/>
      <c r="BX34" s="1271"/>
      <c r="BY34" s="1271"/>
      <c r="BZ34" s="1271"/>
      <c r="CA34" s="1271"/>
      <c r="CB34" s="1271"/>
      <c r="CC34" s="1271"/>
      <c r="CD34" s="1271"/>
      <c r="CE34" s="1271"/>
      <c r="CF34" s="1271"/>
      <c r="CG34" s="1271"/>
      <c r="CH34" s="1271"/>
      <c r="CI34" s="1271"/>
      <c r="CJ34" s="1271"/>
      <c r="CK34" s="1271"/>
      <c r="CL34" s="1271"/>
      <c r="CM34" s="1271"/>
      <c r="CN34" s="1271"/>
      <c r="CO34" s="1271"/>
      <c r="CP34" s="1271"/>
      <c r="CQ34" s="1271"/>
      <c r="CR34" s="1271"/>
      <c r="CS34" s="1271"/>
      <c r="CT34" s="1271"/>
      <c r="CU34" s="1271"/>
      <c r="CV34" s="1271"/>
      <c r="CW34" s="1271"/>
    </row>
    <row r="35" spans="1:101" ht="8.4499999999999993" customHeight="1" x14ac:dyDescent="0.2">
      <c r="A35" s="406" t="s">
        <v>652</v>
      </c>
      <c r="B35" s="406"/>
      <c r="C35" s="406"/>
      <c r="D35" s="406"/>
      <c r="E35" s="406"/>
      <c r="F35" s="406"/>
      <c r="G35" s="406"/>
      <c r="H35" s="406"/>
      <c r="I35" s="406"/>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c r="CF35" s="406"/>
      <c r="CG35" s="406"/>
      <c r="CH35" s="406"/>
      <c r="CI35" s="406"/>
      <c r="CJ35" s="406"/>
      <c r="CK35" s="406"/>
      <c r="CL35" s="406"/>
      <c r="CM35" s="406"/>
      <c r="CN35" s="406"/>
      <c r="CO35" s="406"/>
      <c r="CP35" s="406"/>
      <c r="CQ35" s="406"/>
      <c r="CR35" s="406"/>
      <c r="CS35" s="406"/>
      <c r="CT35" s="406"/>
      <c r="CU35" s="406"/>
      <c r="CV35" s="406"/>
      <c r="CW35" s="406"/>
    </row>
  </sheetData>
  <sheetProtection algorithmName="SHA-512" hashValue="74GoqC8Gi9EEvEGJHrswFMHp7uL/r5eb2Z4PyNociF4otf0g2uDB/XF54hpsmXYiBYbIaxqOXTRrWBdVPcp0Hg==" saltValue="xzCknHIxyW/dv2iutEdzng==" spinCount="100000" sheet="1" objects="1" scenarios="1" formatRows="0" autoFilter="0"/>
  <mergeCells count="10">
    <mergeCell ref="A34:CW34"/>
    <mergeCell ref="E5:AB5"/>
    <mergeCell ref="BY5:CV5"/>
    <mergeCell ref="BA5:BX5"/>
    <mergeCell ref="AC5:AZ5"/>
    <mergeCell ref="A1:CW1"/>
    <mergeCell ref="A2:CV2"/>
    <mergeCell ref="A3:CV3"/>
    <mergeCell ref="A4:CU4"/>
    <mergeCell ref="A5:D5"/>
  </mergeCells>
  <conditionalFormatting sqref="D9:CW33">
    <cfRule type="expression" dxfId="283" priority="2">
      <formula>ISNUMBER(SEARCH("cap",$C9))</formula>
    </cfRule>
  </conditionalFormatting>
  <conditionalFormatting sqref="E8:CV33">
    <cfRule type="expression" dxfId="280" priority="586">
      <formula>E$6=""</formula>
    </cfRule>
  </conditionalFormatting>
  <conditionalFormatting sqref="E9:CV33">
    <cfRule type="expression" dxfId="279" priority="582">
      <formula>$D9="No"</formula>
    </cfRule>
  </conditionalFormatting>
  <conditionalFormatting sqref="G9:G33">
    <cfRule type="cellIs" dxfId="276" priority="433" operator="greaterThan">
      <formula>0</formula>
    </cfRule>
    <cfRule type="cellIs" dxfId="275" priority="432" operator="lessThan">
      <formula>0</formula>
    </cfRule>
  </conditionalFormatting>
  <conditionalFormatting sqref="J9:J33">
    <cfRule type="cellIs" dxfId="274" priority="85" operator="greaterThan">
      <formula>0</formula>
    </cfRule>
    <cfRule type="cellIs" dxfId="273" priority="84" operator="lessThan">
      <formula>0</formula>
    </cfRule>
    <cfRule type="cellIs" dxfId="272" priority="431" operator="greaterThan">
      <formula>0</formula>
    </cfRule>
    <cfRule type="cellIs" dxfId="271" priority="430" operator="lessThan">
      <formula>0</formula>
    </cfRule>
  </conditionalFormatting>
  <conditionalFormatting sqref="M9:M33">
    <cfRule type="cellIs" dxfId="270" priority="428" operator="lessThan">
      <formula>0</formula>
    </cfRule>
    <cfRule type="cellIs" dxfId="269" priority="82" operator="lessThan">
      <formula>0</formula>
    </cfRule>
    <cfRule type="cellIs" dxfId="268" priority="83" operator="greaterThan">
      <formula>0</formula>
    </cfRule>
    <cfRule type="cellIs" dxfId="267" priority="429" operator="greaterThan">
      <formula>0</formula>
    </cfRule>
  </conditionalFormatting>
  <conditionalFormatting sqref="N9:BX33">
    <cfRule type="expression" dxfId="262" priority="578">
      <formula>N$6=""</formula>
    </cfRule>
  </conditionalFormatting>
  <conditionalFormatting sqref="P9:P33">
    <cfRule type="cellIs" dxfId="257" priority="80" operator="greaterThan">
      <formula>0</formula>
    </cfRule>
    <cfRule type="cellIs" dxfId="256" priority="79" operator="lessThan">
      <formula>0</formula>
    </cfRule>
    <cfRule type="cellIs" dxfId="255" priority="422" operator="greaterThan">
      <formula>0</formula>
    </cfRule>
    <cfRule type="cellIs" dxfId="254" priority="421" operator="lessThan">
      <formula>0</formula>
    </cfRule>
  </conditionalFormatting>
  <conditionalFormatting sqref="S9:S33">
    <cfRule type="cellIs" dxfId="253" priority="414" operator="lessThan">
      <formula>0</formula>
    </cfRule>
    <cfRule type="cellIs" dxfId="252" priority="415" operator="greaterThan">
      <formula>0</formula>
    </cfRule>
    <cfRule type="cellIs" dxfId="251" priority="77" operator="greaterThan">
      <formula>0</formula>
    </cfRule>
    <cfRule type="cellIs" dxfId="250" priority="76" operator="lessThan">
      <formula>0</formula>
    </cfRule>
  </conditionalFormatting>
  <conditionalFormatting sqref="V9:V33">
    <cfRule type="cellIs" dxfId="247" priority="73" operator="lessThan">
      <formula>0</formula>
    </cfRule>
    <cfRule type="cellIs" dxfId="246" priority="408" operator="greaterThan">
      <formula>0</formula>
    </cfRule>
    <cfRule type="cellIs" dxfId="245" priority="407" operator="lessThan">
      <formula>0</formula>
    </cfRule>
    <cfRule type="cellIs" dxfId="244" priority="74" operator="greaterThan">
      <formula>0</formula>
    </cfRule>
  </conditionalFormatting>
  <conditionalFormatting sqref="Y9:Y33">
    <cfRule type="cellIs" dxfId="241" priority="71" operator="greaterThan">
      <formula>0</formula>
    </cfRule>
    <cfRule type="cellIs" dxfId="240" priority="400" operator="lessThan">
      <formula>0</formula>
    </cfRule>
    <cfRule type="cellIs" dxfId="239" priority="401" operator="greaterThan">
      <formula>0</formula>
    </cfRule>
    <cfRule type="cellIs" dxfId="238" priority="70" operator="lessThan">
      <formula>0</formula>
    </cfRule>
  </conditionalFormatting>
  <conditionalFormatting sqref="AB9:AB33">
    <cfRule type="cellIs" dxfId="234" priority="394" operator="greaterThan">
      <formula>0</formula>
    </cfRule>
    <cfRule type="cellIs" dxfId="233" priority="67" operator="lessThan">
      <formula>0</formula>
    </cfRule>
    <cfRule type="cellIs" dxfId="232" priority="393" operator="lessThan">
      <formula>0</formula>
    </cfRule>
    <cfRule type="cellIs" dxfId="231" priority="68" operator="greaterThan">
      <formula>0</formula>
    </cfRule>
  </conditionalFormatting>
  <conditionalFormatting sqref="AE9:AE33">
    <cfRule type="cellIs" dxfId="227" priority="65" operator="greaterThan">
      <formula>0</formula>
    </cfRule>
    <cfRule type="cellIs" dxfId="226" priority="386" operator="lessThan">
      <formula>0</formula>
    </cfRule>
    <cfRule type="cellIs" dxfId="225" priority="387" operator="greaterThan">
      <formula>0</formula>
    </cfRule>
    <cfRule type="cellIs" dxfId="224" priority="64" operator="lessThan">
      <formula>0</formula>
    </cfRule>
  </conditionalFormatting>
  <conditionalFormatting sqref="AH9:AH33">
    <cfRule type="cellIs" dxfId="223" priority="379" operator="lessThan">
      <formula>0</formula>
    </cfRule>
    <cfRule type="cellIs" dxfId="220" priority="62" operator="greaterThan">
      <formula>0</formula>
    </cfRule>
    <cfRule type="cellIs" dxfId="219" priority="61" operator="lessThan">
      <formula>0</formula>
    </cfRule>
    <cfRule type="cellIs" dxfId="218" priority="380" operator="greaterThan">
      <formula>0</formula>
    </cfRule>
  </conditionalFormatting>
  <conditionalFormatting sqref="AK9:AK33">
    <cfRule type="cellIs" dxfId="217" priority="372" operator="lessThan">
      <formula>0</formula>
    </cfRule>
    <cfRule type="cellIs" dxfId="216" priority="373" operator="greaterThan">
      <formula>0</formula>
    </cfRule>
    <cfRule type="cellIs" dxfId="215" priority="59" operator="greaterThan">
      <formula>0</formula>
    </cfRule>
    <cfRule type="cellIs" dxfId="214" priority="58" operator="lessThan">
      <formula>0</formula>
    </cfRule>
  </conditionalFormatting>
  <conditionalFormatting sqref="AN9:AN33">
    <cfRule type="cellIs" dxfId="208" priority="55" operator="lessThan">
      <formula>0</formula>
    </cfRule>
    <cfRule type="cellIs" dxfId="207" priority="56" operator="greaterThan">
      <formula>0</formula>
    </cfRule>
    <cfRule type="cellIs" dxfId="206" priority="365" operator="lessThan">
      <formula>0</formula>
    </cfRule>
    <cfRule type="cellIs" dxfId="205" priority="366" operator="greaterThan">
      <formula>0</formula>
    </cfRule>
  </conditionalFormatting>
  <conditionalFormatting sqref="AQ9:AQ33">
    <cfRule type="cellIs" dxfId="202" priority="52" operator="lessThan">
      <formula>0</formula>
    </cfRule>
    <cfRule type="cellIs" dxfId="201" priority="53" operator="greaterThan">
      <formula>0</formula>
    </cfRule>
    <cfRule type="cellIs" dxfId="200" priority="359" operator="greaterThan">
      <formula>0</formula>
    </cfRule>
    <cfRule type="cellIs" dxfId="199" priority="358" operator="lessThan">
      <formula>0</formula>
    </cfRule>
  </conditionalFormatting>
  <conditionalFormatting sqref="AT9:AT33">
    <cfRule type="cellIs" dxfId="196" priority="50" operator="greaterThan">
      <formula>0</formula>
    </cfRule>
    <cfRule type="cellIs" dxfId="195" priority="49" operator="lessThan">
      <formula>0</formula>
    </cfRule>
    <cfRule type="cellIs" dxfId="194" priority="351" operator="lessThan">
      <formula>0</formula>
    </cfRule>
    <cfRule type="cellIs" dxfId="193" priority="352" operator="greaterThan">
      <formula>0</formula>
    </cfRule>
  </conditionalFormatting>
  <conditionalFormatting sqref="AW9:AW33">
    <cfRule type="cellIs" dxfId="190" priority="47" operator="greaterThan">
      <formula>0</formula>
    </cfRule>
    <cfRule type="cellIs" dxfId="189" priority="345" operator="greaterThan">
      <formula>0</formula>
    </cfRule>
    <cfRule type="cellIs" dxfId="188" priority="344" operator="lessThan">
      <formula>0</formula>
    </cfRule>
    <cfRule type="cellIs" dxfId="187" priority="46" operator="lessThan">
      <formula>0</formula>
    </cfRule>
  </conditionalFormatting>
  <conditionalFormatting sqref="AZ9:AZ33">
    <cfRule type="cellIs" dxfId="184" priority="337" operator="lessThan">
      <formula>0</formula>
    </cfRule>
    <cfRule type="cellIs" dxfId="183" priority="338" operator="greaterThan">
      <formula>0</formula>
    </cfRule>
    <cfRule type="cellIs" dxfId="180" priority="43" operator="lessThan">
      <formula>0</formula>
    </cfRule>
    <cfRule type="cellIs" dxfId="179" priority="44" operator="greaterThan">
      <formula>0</formula>
    </cfRule>
  </conditionalFormatting>
  <conditionalFormatting sqref="BC9:BC33">
    <cfRule type="cellIs" dxfId="178" priority="330" operator="lessThan">
      <formula>0</formula>
    </cfRule>
    <cfRule type="cellIs" dxfId="176" priority="331" operator="greaterThan">
      <formula>0</formula>
    </cfRule>
    <cfRule type="cellIs" dxfId="175" priority="40" operator="lessThan">
      <formula>0</formula>
    </cfRule>
    <cfRule type="cellIs" dxfId="174" priority="41" operator="greaterThan">
      <formula>0</formula>
    </cfRule>
  </conditionalFormatting>
  <conditionalFormatting sqref="BF9:BF33">
    <cfRule type="cellIs" dxfId="172" priority="38" operator="greaterThan">
      <formula>0</formula>
    </cfRule>
    <cfRule type="cellIs" dxfId="171" priority="323" operator="lessThan">
      <formula>0</formula>
    </cfRule>
    <cfRule type="cellIs" dxfId="170" priority="37" operator="lessThan">
      <formula>0</formula>
    </cfRule>
    <cfRule type="cellIs" dxfId="169" priority="324" operator="greaterThan">
      <formula>0</formula>
    </cfRule>
  </conditionalFormatting>
  <conditionalFormatting sqref="BI9:BI33">
    <cfRule type="cellIs" dxfId="166" priority="34" operator="lessThan">
      <formula>0</formula>
    </cfRule>
    <cfRule type="cellIs" dxfId="165" priority="35" operator="greaterThan">
      <formula>0</formula>
    </cfRule>
    <cfRule type="cellIs" dxfId="164" priority="316" operator="lessThan">
      <formula>0</formula>
    </cfRule>
    <cfRule type="cellIs" dxfId="163" priority="317" operator="greaterThan">
      <formula>0</formula>
    </cfRule>
  </conditionalFormatting>
  <conditionalFormatting sqref="BL9:BL33">
    <cfRule type="cellIs" dxfId="158" priority="31" operator="lessThan">
      <formula>0</formula>
    </cfRule>
    <cfRule type="cellIs" dxfId="157" priority="32" operator="greaterThan">
      <formula>0</formula>
    </cfRule>
    <cfRule type="cellIs" dxfId="156" priority="309" operator="lessThan">
      <formula>0</formula>
    </cfRule>
    <cfRule type="cellIs" dxfId="155" priority="310" operator="greaterThan">
      <formula>0</formula>
    </cfRule>
  </conditionalFormatting>
  <conditionalFormatting sqref="BO9:BO33">
    <cfRule type="cellIs" dxfId="152" priority="302" operator="lessThan">
      <formula>0</formula>
    </cfRule>
    <cfRule type="cellIs" dxfId="151" priority="303" operator="greaterThan">
      <formula>0</formula>
    </cfRule>
    <cfRule type="cellIs" dxfId="150" priority="28" operator="lessThan">
      <formula>0</formula>
    </cfRule>
    <cfRule type="cellIs" dxfId="149" priority="29" operator="greaterThan">
      <formula>0</formula>
    </cfRule>
  </conditionalFormatting>
  <conditionalFormatting sqref="BR9:BR33">
    <cfRule type="cellIs" dxfId="146" priority="296" operator="greaterThan">
      <formula>0</formula>
    </cfRule>
    <cfRule type="cellIs" dxfId="145" priority="295" operator="lessThan">
      <formula>0</formula>
    </cfRule>
    <cfRule type="cellIs" dxfId="144" priority="25" operator="lessThan">
      <formula>0</formula>
    </cfRule>
    <cfRule type="cellIs" dxfId="143" priority="26" operator="greaterThan">
      <formula>0</formula>
    </cfRule>
  </conditionalFormatting>
  <conditionalFormatting sqref="BU9:BU33">
    <cfRule type="cellIs" dxfId="140" priority="22" operator="lessThan">
      <formula>0</formula>
    </cfRule>
    <cfRule type="cellIs" dxfId="139" priority="288" operator="lessThan">
      <formula>0</formula>
    </cfRule>
    <cfRule type="cellIs" dxfId="138" priority="23" operator="greaterThan">
      <formula>0</formula>
    </cfRule>
    <cfRule type="cellIs" dxfId="137" priority="289" operator="greaterThan">
      <formula>0</formula>
    </cfRule>
  </conditionalFormatting>
  <conditionalFormatting sqref="BX9:BX33">
    <cfRule type="cellIs" dxfId="132" priority="282" operator="greaterThan">
      <formula>0</formula>
    </cfRule>
    <cfRule type="cellIs" dxfId="131" priority="20" operator="greaterThan">
      <formula>0</formula>
    </cfRule>
    <cfRule type="cellIs" dxfId="130" priority="281" operator="lessThan">
      <formula>0</formula>
    </cfRule>
    <cfRule type="cellIs" dxfId="129" priority="19" operator="lessThan">
      <formula>0</formula>
    </cfRule>
  </conditionalFormatting>
  <conditionalFormatting sqref="CA9:CA33">
    <cfRule type="cellIs" dxfId="128" priority="17" operator="lessThan">
      <formula>0</formula>
    </cfRule>
    <cfRule type="cellIs" dxfId="127" priority="279" operator="lessThan">
      <formula>0</formula>
    </cfRule>
    <cfRule type="cellIs" dxfId="126" priority="280" operator="greaterThan">
      <formula>0</formula>
    </cfRule>
    <cfRule type="cellIs" dxfId="125" priority="18" operator="greaterThan">
      <formula>0</formula>
    </cfRule>
  </conditionalFormatting>
  <conditionalFormatting sqref="CD9:CD33">
    <cfRule type="cellIs" dxfId="124" priority="16" operator="greaterThan">
      <formula>0</formula>
    </cfRule>
    <cfRule type="cellIs" dxfId="123" priority="278" operator="greaterThan">
      <formula>0</formula>
    </cfRule>
    <cfRule type="cellIs" dxfId="122" priority="277" operator="lessThan">
      <formula>0</formula>
    </cfRule>
    <cfRule type="cellIs" dxfId="121" priority="15" operator="lessThan">
      <formula>0</formula>
    </cfRule>
  </conditionalFormatting>
  <conditionalFormatting sqref="CG9:CG33">
    <cfRule type="cellIs" dxfId="120" priority="276" operator="greaterThan">
      <formula>0</formula>
    </cfRule>
    <cfRule type="cellIs" dxfId="119" priority="275" operator="lessThan">
      <formula>0</formula>
    </cfRule>
    <cfRule type="cellIs" dxfId="118" priority="14" operator="greaterThan">
      <formula>0</formula>
    </cfRule>
    <cfRule type="cellIs" dxfId="117" priority="13" operator="lessThan">
      <formula>0</formula>
    </cfRule>
  </conditionalFormatting>
  <conditionalFormatting sqref="CJ9:CJ33">
    <cfRule type="cellIs" dxfId="116" priority="274" operator="greaterThan">
      <formula>0</formula>
    </cfRule>
    <cfRule type="cellIs" dxfId="115" priority="12" operator="greaterThan">
      <formula>0</formula>
    </cfRule>
    <cfRule type="cellIs" dxfId="114" priority="273" operator="lessThan">
      <formula>0</formula>
    </cfRule>
    <cfRule type="cellIs" dxfId="113" priority="11" operator="lessThan">
      <formula>0</formula>
    </cfRule>
  </conditionalFormatting>
  <conditionalFormatting sqref="CM9:CM33">
    <cfRule type="cellIs" dxfId="112" priority="271" operator="lessThan">
      <formula>0</formula>
    </cfRule>
    <cfRule type="cellIs" dxfId="111" priority="272" operator="greaterThan">
      <formula>0</formula>
    </cfRule>
    <cfRule type="cellIs" dxfId="110" priority="10" operator="greaterThan">
      <formula>0</formula>
    </cfRule>
    <cfRule type="cellIs" dxfId="109" priority="9" operator="lessThan">
      <formula>0</formula>
    </cfRule>
  </conditionalFormatting>
  <conditionalFormatting sqref="CP9:CP33">
    <cfRule type="cellIs" dxfId="108" priority="8" operator="greaterThan">
      <formula>0</formula>
    </cfRule>
    <cfRule type="cellIs" dxfId="107" priority="7" operator="lessThan">
      <formula>0</formula>
    </cfRule>
    <cfRule type="cellIs" dxfId="106" priority="270" operator="greaterThan">
      <formula>0</formula>
    </cfRule>
    <cfRule type="cellIs" dxfId="105" priority="269" operator="lessThan">
      <formula>0</formula>
    </cfRule>
  </conditionalFormatting>
  <conditionalFormatting sqref="CS9:CS33">
    <cfRule type="cellIs" dxfId="104" priority="6" operator="greaterThan">
      <formula>0</formula>
    </cfRule>
    <cfRule type="cellIs" dxfId="103" priority="268" operator="greaterThan">
      <formula>0</formula>
    </cfRule>
    <cfRule type="cellIs" dxfId="102" priority="267" operator="lessThan">
      <formula>0</formula>
    </cfRule>
    <cfRule type="cellIs" dxfId="101" priority="5" operator="lessThan">
      <formula>0</formula>
    </cfRule>
  </conditionalFormatting>
  <conditionalFormatting sqref="CV9:CV33">
    <cfRule type="cellIs" dxfId="96" priority="4" operator="greaterThan">
      <formula>0</formula>
    </cfRule>
    <cfRule type="cellIs" dxfId="95" priority="262" operator="lessThan">
      <formula>0</formula>
    </cfRule>
    <cfRule type="cellIs" dxfId="94" priority="3" operator="lessThan">
      <formula>0</formula>
    </cfRule>
    <cfRule type="cellIs" dxfId="93" priority="263" operator="greaterThan">
      <formula>0</formula>
    </cfRule>
  </conditionalFormatting>
  <dataValidations count="14">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9AFE962B-0E58-4908-A602-39A9E7CE3305}">
      <formula1>0</formula1>
    </dataValidation>
    <dataValidation allowBlank="1" showErrorMessage="1" promptTitle="Internal comments" prompt="This cell intentionally left blank for internal comments. All internal comments must be submitted prior to application submittal." sqref="CV4" xr:uid="{1679188D-7E7B-431A-A40A-15BB5A377D4B}"/>
    <dataValidation type="list" allowBlank="1" showErrorMessage="1" prompt="Select Yes or No." sqref="D9:D33" xr:uid="{51534FDA-ACF6-4C0D-98C1-7A0D6DB4B28B}">
      <formula1>"Yes,No"</formula1>
    </dataValidation>
    <dataValidation type="list" allowBlank="1" prompt="select pollutant" sqref="CT6 CQ6 E6 H6 K6 N6 Q6 T6 W6 Z6 AC6 AF6 AI6 AL6 AO6 AR6 AU6 AX6 BA6 BD6 BG6 BJ6 BM6 BP6 BS6 BV6 BY6 CB6 CE6 CH6 CK6 CN6" xr:uid="{4FD50FB0-8E7B-4CF6-B228-12E352CB1181}">
      <formula1>"VOC, PM, PM10, PM2.5, NOx, CO, SO2, H2S, H2SO4, NH3, HAPs"</formula1>
    </dataValidation>
    <dataValidation allowBlank="1" sqref="F6:G6 R6:S6 I6:J6 L6:M6 U6:V6 O6:P6 X6:Y6 CR6:CS6 CU6:CV6 BZ6:CA6 CC6:CD6 CF6:CG6 CI6:CJ6 CL6:CM6 CO6:CP6 BW6:BX6 BB6:BC6 BN6:BO6 BE6:BF6 BH6:BI6 BQ6:BR6 BK6:BL6 BT6:BU6 AA6:AB6 AD6:AE6 AP6:AQ6 AG6:AH6 AJ6:AK6 AS6:AT6 AM6:AN6 AV6:AW6 AY6:AZ6 E7:CV8" xr:uid="{C0CAB9F0-A752-4B46-BF8C-1E069C0ED3A0}"/>
    <dataValidation allowBlank="1" showErrorMessage="1" promptTitle="Internal Comments" prompt="This cell intentionally left blank for internal comments. All internal comments must be submitted prior to application submittal." sqref="CW5:CW33" xr:uid="{D83F424A-228F-431E-9B7C-D272B2DBA9B6}"/>
    <dataValidation allowBlank="1" showErrorMessage="1" prompt="enter the proposed normal operation hourly emission rate (lb/hr)" sqref="X9:X33 AA9:AA33 U9:U33 F9:F33 I9:I33 L9:L33 O9:O33 R9:R33" xr:uid="{4552DAC0-E8A5-461A-B5AC-C202695B3BA5}"/>
    <dataValidation allowBlank="1" showErrorMessage="1" prompt="enter current normal operation hourly emissions (lb/hr)" sqref="E9:E33 H9:H33 K9:K33 N9:N33 Q9:Q33 T9:T33 W9:W33 Z9:Z33" xr:uid="{ADAD0FAD-BC14-414A-AC06-5238818A2F6C}"/>
    <dataValidation allowBlank="1" showErrorMessage="1" prompt="enter current normal operation annual emissions (tpy)" sqref="AC9:AC33 AF9:AF33 AI9:AI33 AL9:AL33 AO9:AO33 AR9:AR33 AU9:AU33 AX9:AX33" xr:uid="{10E94CA2-BFC5-4968-A9E7-BDA0C33BBEFC}"/>
    <dataValidation allowBlank="1" showErrorMessage="1" prompt="enter the proposed normal operation annual emission rate (tpy)" sqref="AD9:AD33 AG9:AG33 AJ9:AJ33 AM9:AM33 AP9:AP33 AS9:AS33 AV9:AV33 AY9:AY33" xr:uid="{E61B33F6-108A-48D5-A366-6742E7CDBF2E}"/>
    <dataValidation allowBlank="1" showErrorMessage="1" prompt="enter the current MSS operation hourly emissions (lb/hr)" sqref="BA9:BA33 BD9:BD33 BG9:BG33 BJ9:BJ33 BM9:BM33 BP9:BP33 BS9:BS33 BV9:BV33" xr:uid="{3F5BB5E3-CCC8-4D52-8C77-468F33811433}"/>
    <dataValidation allowBlank="1" showErrorMessage="1" prompt="enter proposed MSS operation hourly emissions (lb/hr)" sqref="BB9:BB33 BE9:BE33 BH9:BH33 BK9:BK33 BN9:BN33 BQ9:BQ33 BT9:BT33 BW9:BW33" xr:uid="{971DB44E-A329-4BA2-B176-05DB29637156}"/>
    <dataValidation allowBlank="1" showErrorMessage="1" prompt="enter the current MSS operation annual emissions (tpy)" sqref="BY9:BY33 CB9:CB33 CE9:CE33 CH9:CH33 CK9:CK33 CN9:CN33 CQ9:CQ33 CT9:CT33" xr:uid="{22AC641E-9795-46A4-AB75-1DDBFE3BDD17}"/>
    <dataValidation allowBlank="1" showErrorMessage="1" prompt="enter proposed MSS operation annual emissions (tpy)" sqref="BZ9:BZ33 CC9:CC33 CF9:CF33 CI9:CI33 CL9:CL33 CO9:CO33 CR9:CR33 CU9:CU33" xr:uid="{5E614485-61A4-4C8B-BEBA-AF35CEC40FF4}"/>
  </dataValidations>
  <hyperlinks>
    <hyperlink ref="A34:CW34" location="'Stack Parameters'!A1" display="Click here to go to the next page." xr:uid="{A68D054F-440A-4243-8017-BAA9FA09F50B}"/>
    <hyperlink ref="BA4:BX4" location="Cover!A70" tooltip="Click here to return to Cover Sheet." display="Click here to return to Cover Sheet." xr:uid="{10AFCE7D-BDE8-4C25-A0D5-B1DEC5B0337A}"/>
    <hyperlink ref="BA34:BX34" location="'Stack Parameters'!A1" display="Click here to go to the next page." xr:uid="{F5E0076D-966C-4CB7-B323-9D14D7865B54}"/>
    <hyperlink ref="AC4:AZ4" location="Cover!A70" tooltip="Click here to return to Cover Sheet." display="Click here to return to Cover Sheet." xr:uid="{8C38CCA9-3A32-487F-B688-5B63A95B1DC8}"/>
    <hyperlink ref="AC34:AZ34" location="'Stack Parameters'!A1" display="Click here to go to the next page." xr:uid="{C21D5F99-BB21-4BBB-A2E7-6A47650B0E6D}"/>
    <hyperlink ref="A4:CU4" location="Cover!A1" tooltip="Click here to return to Cover Sheet." display="Click here to return to Cover Sheet." xr:uid="{9E4D6C63-56C2-451C-A8F9-FBFF493D4B7E}"/>
  </hyperlinks>
  <pageMargins left="0.25" right="0.25" top="1" bottom="0.5" header="0.3" footer="0.3"/>
  <pageSetup scale="35" orientation="landscape" r:id="rId1"/>
  <headerFooter>
    <oddHeader>&amp;CTexas Commission on Environmental Quality
Form PI-1 General Application
&amp;A&amp;RDate: ____________
Permit #: ____________
Company: ____________</oddHeader>
    <oddFooter>&amp;CPage &amp;P&amp;LVersion 6.0</oddFooter>
  </headerFooter>
  <extLst>
    <ext xmlns:x14="http://schemas.microsoft.com/office/spreadsheetml/2009/9/main" uri="{78C0D931-6437-407d-A8EE-F0AAD7539E65}">
      <x14:conditionalFormattings>
        <x14:conditionalFormatting xmlns:xm="http://schemas.microsoft.com/office/excel/2006/main">
          <x14:cfRule type="expression" priority="1" id="{ABCCF2DD-CE5D-4D5E-8714-400B0E07758A}">
            <xm:f>AND(Technical!$G$150="no",Technical!$G$148="no")</xm:f>
            <x14:dxf>
              <numFmt numFmtId="170" formatCode=";;;"/>
              <fill>
                <patternFill>
                  <bgColor theme="0" tint="-0.499984740745262"/>
                </patternFill>
              </fill>
            </x14:dxf>
          </x14:cfRule>
          <xm:sqref>A1:CW35</xm:sqref>
        </x14:conditionalFormatting>
        <x14:conditionalFormatting xmlns:xm="http://schemas.microsoft.com/office/excel/2006/main">
          <x14:cfRule type="expression" priority="87" id="{BC214DDD-1644-4715-B4E4-F37A9E99DCCF}">
            <xm:f>Renewals!$G$59="I agree"</xm:f>
            <x14:dxf>
              <numFmt numFmtId="170" formatCode=";;;"/>
              <fill>
                <patternFill>
                  <bgColor theme="0" tint="-0.499984740745262"/>
                </patternFill>
              </fill>
            </x14:dxf>
          </x14:cfRule>
          <x14:cfRule type="expression" priority="86" id="{D67CA215-5B57-4B49-95DE-5388E8A8D4A3}">
            <xm:f>General!$D$57="extension to start of construction"</xm:f>
            <x14:dxf>
              <numFmt numFmtId="170" formatCode=";;;"/>
              <fill>
                <patternFill>
                  <bgColor theme="0" tint="-0.499984740745262"/>
                </patternFill>
              </fill>
            </x14:dxf>
          </x14:cfRule>
          <x14:cfRule type="expression" priority="476" id="{2A91F575-BA53-414A-99BA-CAA59C0E49D3}">
            <xm:f>General!$D$57="Not applicable"</xm:f>
            <x14:dxf>
              <numFmt numFmtId="170" formatCode=";;;"/>
              <fill>
                <patternFill>
                  <bgColor theme="0" tint="-0.499984740745262"/>
                </patternFill>
              </fill>
            </x14:dxf>
          </x14:cfRule>
          <x14:cfRule type="expression" priority="475" id="{E54E8E41-9370-4B6F-B33D-43A5A693CDE2}">
            <xm:f>Technical!$G$112="no"</xm:f>
            <x14:dxf>
              <numFmt numFmtId="170" formatCode=";;;"/>
              <fill>
                <patternFill>
                  <bgColor theme="0" tint="-0.499984740745262"/>
                </patternFill>
              </fill>
            </x14:dxf>
          </x14:cfRule>
          <xm:sqref>A2:XFD35 A1 CX1:XFD1</xm:sqref>
        </x14:conditionalFormatting>
        <x14:conditionalFormatting xmlns:xm="http://schemas.microsoft.com/office/excel/2006/main">
          <x14:cfRule type="expression" priority="594" id="{1B9B3D6A-8E3E-4BF5-856D-BDB831925D53}">
            <xm:f>Renewals!$G$59="I agree"</xm:f>
            <x14:dxf>
              <numFmt numFmtId="170" formatCode=";;;"/>
              <fill>
                <patternFill>
                  <bgColor theme="0" tint="-0.499984740745262"/>
                </patternFill>
              </fill>
            </x14:dxf>
          </x14:cfRule>
          <x14:cfRule type="expression" priority="1360" id="{6612E0D9-D068-42E1-B70E-ADDDC3D3B0EA}">
            <xm:f>OR(Technical!$G$112="no",General!$G$68="yes",General!$K$69,Technical!$G$38="no",General!$D$54="relocation/alteration",General!$D$54="extension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E6:M8</xm:sqref>
        </x14:conditionalFormatting>
        <x14:conditionalFormatting xmlns:xm="http://schemas.microsoft.com/office/excel/2006/main">
          <x14:cfRule type="expression" priority="91" id="{BCC1A3EC-36C4-42DC-BB30-29A9D73BCDAE}">
            <xm:f>Renewals!$G$59="I agree"</xm:f>
            <x14:dxf>
              <numFmt numFmtId="170" formatCode=";;;"/>
              <fill>
                <patternFill>
                  <bgColor theme="0" tint="-0.499984740745262"/>
                </patternFill>
              </fill>
            </x14:dxf>
          </x14:cfRule>
          <x14:cfRule type="expression" priority="93" id="{C17B6604-4C42-4A54-96FF-4BC2498467D6}">
            <xm:f>OR(Technical!$G$112="no",General!$G$68="yes",General!$K$69,Technical!$G$38="no",General!$D$54="relocation/alteration",General!$D$54="extension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F8:CV8</xm:sqref>
        </x14:conditionalFormatting>
        <x14:conditionalFormatting xmlns:xm="http://schemas.microsoft.com/office/excel/2006/main">
          <x14:cfRule type="expression" priority="425" id="{509A04C5-2975-4AD7-9EB8-4A4B0ADD0CD6}">
            <xm:f>General!$D$57="Not applicable"</xm:f>
            <x14:dxf>
              <numFmt numFmtId="170" formatCode=";;;"/>
              <fill>
                <patternFill>
                  <bgColor theme="0" tint="-0.499984740745262"/>
                </patternFill>
              </fill>
            </x14:dxf>
          </x14:cfRule>
          <x14:cfRule type="expression" priority="424" id="{6E1D59D2-0DB1-4097-86B6-CDEBBD659501}">
            <xm:f>Technical!$G$112="no"</xm:f>
            <x14:dxf>
              <numFmt numFmtId="170" formatCode=";;;"/>
              <fill>
                <patternFill>
                  <bgColor theme="0" tint="-0.499984740745262"/>
                </patternFill>
              </fill>
            </x14:dxf>
          </x14:cfRule>
          <xm:sqref>N9:R33</xm:sqref>
        </x14:conditionalFormatting>
        <x14:conditionalFormatting xmlns:xm="http://schemas.microsoft.com/office/excel/2006/main">
          <x14:cfRule type="expression" priority="548" id="{3146A47C-B851-4A29-A877-F2C76F48B035}">
            <xm:f>General!$D$57="Not applicable"</xm:f>
            <x14:dxf>
              <numFmt numFmtId="170" formatCode=";;;"/>
              <fill>
                <patternFill>
                  <bgColor theme="0" tint="-0.499984740745262"/>
                </patternFill>
              </fill>
            </x14:dxf>
          </x14:cfRule>
          <x14:cfRule type="expression" priority="547" id="{9E3C8D42-170A-418D-98BD-791999D3F7AA}">
            <xm:f>Technical!$G$112="no"</xm:f>
            <x14:dxf>
              <numFmt numFmtId="170" formatCode=";;;"/>
              <fill>
                <patternFill>
                  <bgColor theme="0" tint="-0.499984740745262"/>
                </patternFill>
              </fill>
            </x14:dxf>
          </x14:cfRule>
          <xm:sqref>N6:AB7</xm:sqref>
        </x14:conditionalFormatting>
        <x14:conditionalFormatting xmlns:xm="http://schemas.microsoft.com/office/excel/2006/main">
          <x14:cfRule type="expression" priority="95" id="{9F3350BB-59C4-4970-9FDD-DCB03D4A0E94}">
            <xm:f>General!$D$57="Not applicable"</xm:f>
            <x14:dxf>
              <numFmt numFmtId="170" formatCode=";;;"/>
              <fill>
                <patternFill>
                  <bgColor theme="0" tint="-0.499984740745262"/>
                </patternFill>
              </fill>
            </x14:dxf>
          </x14:cfRule>
          <x14:cfRule type="expression" priority="94" id="{8F93E7E2-2E35-49F1-8A8D-A6E151F48E2D}">
            <xm:f>Technical!$G$112="no"</xm:f>
            <x14:dxf>
              <numFmt numFmtId="170" formatCode=";;;"/>
              <fill>
                <patternFill>
                  <bgColor theme="0" tint="-0.499984740745262"/>
                </patternFill>
              </fill>
            </x14:dxf>
          </x14:cfRule>
          <xm:sqref>N8:CS8</xm:sqref>
        </x14:conditionalFormatting>
        <x14:conditionalFormatting xmlns:xm="http://schemas.microsoft.com/office/excel/2006/main">
          <x14:cfRule type="expression" priority="441" id="{48FECE43-2068-4F79-B0BF-2F850ADE8D88}">
            <xm:f>OR(Technical!$G$112="no",General!$G$68="yes",General!$K$69,Technical!$G$38="no",General!$D$54="relocation/alteration",General!$D$54="extension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14:cfRule type="expression" priority="439" id="{884BAC93-75F2-47D8-AE6E-EED939D351B4}">
            <xm:f>Renewals!$G$59="I agree"</xm:f>
            <x14:dxf>
              <numFmt numFmtId="170" formatCode=";;;"/>
              <fill>
                <patternFill>
                  <bgColor theme="0" tint="-0.499984740745262"/>
                </patternFill>
              </fill>
            </x14:dxf>
          </x14:cfRule>
          <xm:sqref>N6:CV7</xm:sqref>
        </x14:conditionalFormatting>
        <x14:conditionalFormatting xmlns:xm="http://schemas.microsoft.com/office/excel/2006/main">
          <x14:cfRule type="expression" priority="418" id="{D7D97E9B-7712-4817-8E65-930AFFFB038F}">
            <xm:f>General!$D$57="Not applicable"</xm:f>
            <x14:dxf>
              <numFmt numFmtId="170" formatCode=";;;"/>
              <fill>
                <patternFill>
                  <bgColor theme="0" tint="-0.499984740745262"/>
                </patternFill>
              </fill>
            </x14:dxf>
          </x14:cfRule>
          <x14:cfRule type="expression" priority="417" id="{F1B10CAB-9020-4BC1-B882-3135BD20D055}">
            <xm:f>Technical!$G$112="no"</xm:f>
            <x14:dxf>
              <numFmt numFmtId="170" formatCode=";;;"/>
              <fill>
                <patternFill>
                  <bgColor theme="0" tint="-0.499984740745262"/>
                </patternFill>
              </fill>
            </x14:dxf>
          </x14:cfRule>
          <xm:sqref>S9:U33</xm:sqref>
        </x14:conditionalFormatting>
        <x14:conditionalFormatting xmlns:xm="http://schemas.microsoft.com/office/excel/2006/main">
          <x14:cfRule type="expression" priority="410" id="{004211DF-D6D2-4149-85F9-132D778BC135}">
            <xm:f>Technical!$G$112="no"</xm:f>
            <x14:dxf>
              <numFmt numFmtId="170" formatCode=";;;"/>
              <fill>
                <patternFill>
                  <bgColor theme="0" tint="-0.499984740745262"/>
                </patternFill>
              </fill>
            </x14:dxf>
          </x14:cfRule>
          <x14:cfRule type="expression" priority="411" id="{333EE8DD-C3CB-4DF2-A60A-57602B0CCAD3}">
            <xm:f>General!$D$57="Not applicable"</xm:f>
            <x14:dxf>
              <numFmt numFmtId="170" formatCode=";;;"/>
              <fill>
                <patternFill>
                  <bgColor theme="0" tint="-0.499984740745262"/>
                </patternFill>
              </fill>
            </x14:dxf>
          </x14:cfRule>
          <xm:sqref>V9:X33</xm:sqref>
        </x14:conditionalFormatting>
        <x14:conditionalFormatting xmlns:xm="http://schemas.microsoft.com/office/excel/2006/main">
          <x14:cfRule type="expression" priority="403" id="{D8F86B07-9563-4668-9F91-26D420EE1754}">
            <xm:f>Technical!$G$112="no"</xm:f>
            <x14:dxf>
              <numFmt numFmtId="170" formatCode=";;;"/>
              <fill>
                <patternFill>
                  <bgColor theme="0" tint="-0.499984740745262"/>
                </patternFill>
              </fill>
            </x14:dxf>
          </x14:cfRule>
          <x14:cfRule type="expression" priority="404" id="{EE8EA127-FA0A-4373-BCF2-D57346E27867}">
            <xm:f>General!$D$57="Not applicable"</xm:f>
            <x14:dxf>
              <numFmt numFmtId="170" formatCode=";;;"/>
              <fill>
                <patternFill>
                  <bgColor theme="0" tint="-0.499984740745262"/>
                </patternFill>
              </fill>
            </x14:dxf>
          </x14:cfRule>
          <xm:sqref>Y9:AA33</xm:sqref>
        </x14:conditionalFormatting>
        <x14:conditionalFormatting xmlns:xm="http://schemas.microsoft.com/office/excel/2006/main">
          <x14:cfRule type="expression" priority="396" id="{B6E439C3-EC34-498C-B640-C719CC97FD1A}">
            <xm:f>Technical!$G$112="no"</xm:f>
            <x14:dxf>
              <numFmt numFmtId="170" formatCode=";;;"/>
              <fill>
                <patternFill>
                  <bgColor theme="0" tint="-0.499984740745262"/>
                </patternFill>
              </fill>
            </x14:dxf>
          </x14:cfRule>
          <x14:cfRule type="expression" priority="397" id="{EF58A7A9-E5BC-41F4-9926-CE00E74CA56F}">
            <xm:f>General!$D$57="Not applicable"</xm:f>
            <x14:dxf>
              <numFmt numFmtId="170" formatCode=";;;"/>
              <fill>
                <patternFill>
                  <bgColor theme="0" tint="-0.499984740745262"/>
                </patternFill>
              </fill>
            </x14:dxf>
          </x14:cfRule>
          <xm:sqref>AB9:AB33</xm:sqref>
        </x14:conditionalFormatting>
        <x14:conditionalFormatting xmlns:xm="http://schemas.microsoft.com/office/excel/2006/main">
          <x14:cfRule type="expression" priority="390" id="{EDE5A6C5-290B-468D-A4BE-2900EB031F70}">
            <xm:f>General!$D$57="Not applicable"</xm:f>
            <x14:dxf>
              <numFmt numFmtId="170" formatCode=";;;"/>
              <fill>
                <patternFill>
                  <bgColor theme="0" tint="-0.499984740745262"/>
                </patternFill>
              </fill>
            </x14:dxf>
          </x14:cfRule>
          <x14:cfRule type="expression" priority="389" id="{3364611B-E754-4CD5-B235-23C51D5A1389}">
            <xm:f>Technical!$G$112="no"</xm:f>
            <x14:dxf>
              <numFmt numFmtId="170" formatCode=";;;"/>
              <fill>
                <patternFill>
                  <bgColor theme="0" tint="-0.499984740745262"/>
                </patternFill>
              </fill>
            </x14:dxf>
          </x14:cfRule>
          <xm:sqref>AE9:AE33</xm:sqref>
        </x14:conditionalFormatting>
        <x14:conditionalFormatting xmlns:xm="http://schemas.microsoft.com/office/excel/2006/main">
          <x14:cfRule type="expression" priority="383" id="{2CB63E64-3BA4-4B64-AFEF-8D5DAABC6827}">
            <xm:f>General!$D$57="Not applicable"</xm:f>
            <x14:dxf>
              <numFmt numFmtId="170" formatCode=";;;"/>
              <fill>
                <patternFill>
                  <bgColor theme="0" tint="-0.499984740745262"/>
                </patternFill>
              </fill>
            </x14:dxf>
          </x14:cfRule>
          <x14:cfRule type="expression" priority="382" id="{402AC82E-DDCA-4484-8916-82774321C2EB}">
            <xm:f>Technical!$G$112="no"</xm:f>
            <x14:dxf>
              <numFmt numFmtId="170" formatCode=";;;"/>
              <fill>
                <patternFill>
                  <bgColor theme="0" tint="-0.499984740745262"/>
                </patternFill>
              </fill>
            </x14:dxf>
          </x14:cfRule>
          <xm:sqref>AH9:AH33</xm:sqref>
        </x14:conditionalFormatting>
        <x14:conditionalFormatting xmlns:xm="http://schemas.microsoft.com/office/excel/2006/main">
          <x14:cfRule type="expression" priority="375" id="{BAAC5A28-7B56-4E30-B5E0-5DBAF3939A05}">
            <xm:f>Technical!$G$112="no"</xm:f>
            <x14:dxf>
              <numFmt numFmtId="170" formatCode=";;;"/>
              <fill>
                <patternFill>
                  <bgColor theme="0" tint="-0.499984740745262"/>
                </patternFill>
              </fill>
            </x14:dxf>
          </x14:cfRule>
          <x14:cfRule type="expression" priority="376" id="{9EA1829C-8E8B-4CC2-B5C9-1F2CF95945BE}">
            <xm:f>General!$D$57="Not applicable"</xm:f>
            <x14:dxf>
              <numFmt numFmtId="170" formatCode=";;;"/>
              <fill>
                <patternFill>
                  <bgColor theme="0" tint="-0.499984740745262"/>
                </patternFill>
              </fill>
            </x14:dxf>
          </x14:cfRule>
          <xm:sqref>AK9:AM33</xm:sqref>
        </x14:conditionalFormatting>
        <x14:conditionalFormatting xmlns:xm="http://schemas.microsoft.com/office/excel/2006/main">
          <x14:cfRule type="expression" priority="186" id="{6290412F-E550-4EB4-817B-DA8DA1B2554F}">
            <xm:f>Technical!$G$150="no"</xm:f>
            <x14:dxf>
              <numFmt numFmtId="170" formatCode=";;;"/>
              <fill>
                <patternFill>
                  <bgColor theme="0" tint="-0.499984740745262"/>
                </patternFill>
              </fill>
            </x14:dxf>
          </x14:cfRule>
          <xm:sqref>AL8:AN8</xm:sqref>
        </x14:conditionalFormatting>
        <x14:conditionalFormatting xmlns:xm="http://schemas.microsoft.com/office/excel/2006/main">
          <x14:cfRule type="expression" priority="435" id="{C0616A6E-76C7-4C16-B417-F867C1B0284A}">
            <xm:f>Technical!$G$112="no"</xm:f>
            <x14:dxf>
              <numFmt numFmtId="170" formatCode=";;;"/>
              <fill>
                <patternFill>
                  <bgColor theme="0" tint="-0.499984740745262"/>
                </patternFill>
              </fill>
            </x14:dxf>
          </x14:cfRule>
          <x14:cfRule type="expression" priority="436" id="{6877090E-8B00-4D3A-853C-64A70EAA2F77}">
            <xm:f>General!$D$57="Not applicable"</xm:f>
            <x14:dxf>
              <numFmt numFmtId="170" formatCode=";;;"/>
              <fill>
                <patternFill>
                  <bgColor theme="0" tint="-0.499984740745262"/>
                </patternFill>
              </fill>
            </x14:dxf>
          </x14:cfRule>
          <xm:sqref>AL6:AZ7</xm:sqref>
        </x14:conditionalFormatting>
        <x14:conditionalFormatting xmlns:xm="http://schemas.microsoft.com/office/excel/2006/main">
          <x14:cfRule type="expression" priority="368" id="{783AF8F4-6A81-4A93-BE5C-F3726FF87DDB}">
            <xm:f>Technical!$G$112="no"</xm:f>
            <x14:dxf>
              <numFmt numFmtId="170" formatCode=";;;"/>
              <fill>
                <patternFill>
                  <bgColor theme="0" tint="-0.499984740745262"/>
                </patternFill>
              </fill>
            </x14:dxf>
          </x14:cfRule>
          <x14:cfRule type="expression" priority="369" id="{F244735B-29BD-4738-9450-5BA9A588051B}">
            <xm:f>General!$D$57="Not applicable"</xm:f>
            <x14:dxf>
              <numFmt numFmtId="170" formatCode=";;;"/>
              <fill>
                <patternFill>
                  <bgColor theme="0" tint="-0.499984740745262"/>
                </patternFill>
              </fill>
            </x14:dxf>
          </x14:cfRule>
          <xm:sqref>AN9:AP33</xm:sqref>
        </x14:conditionalFormatting>
        <x14:conditionalFormatting xmlns:xm="http://schemas.microsoft.com/office/excel/2006/main">
          <x14:cfRule type="expression" priority="362" id="{484501D3-CA56-4009-A452-001014DA1D8A}">
            <xm:f>General!$D$57="Not applicable"</xm:f>
            <x14:dxf>
              <numFmt numFmtId="170" formatCode=";;;"/>
              <fill>
                <patternFill>
                  <bgColor theme="0" tint="-0.499984740745262"/>
                </patternFill>
              </fill>
            </x14:dxf>
          </x14:cfRule>
          <x14:cfRule type="expression" priority="361" id="{A7A08B14-479C-4A63-A6AB-92E15CF50B26}">
            <xm:f>Technical!$G$112="no"</xm:f>
            <x14:dxf>
              <numFmt numFmtId="170" formatCode=";;;"/>
              <fill>
                <patternFill>
                  <bgColor theme="0" tint="-0.499984740745262"/>
                </patternFill>
              </fill>
            </x14:dxf>
          </x14:cfRule>
          <xm:sqref>AQ9:AS33</xm:sqref>
        </x14:conditionalFormatting>
        <x14:conditionalFormatting xmlns:xm="http://schemas.microsoft.com/office/excel/2006/main">
          <x14:cfRule type="expression" priority="354" id="{3AA693DE-1CEA-433D-9691-9D57BC848E1C}">
            <xm:f>Technical!$G$112="no"</xm:f>
            <x14:dxf>
              <numFmt numFmtId="170" formatCode=";;;"/>
              <fill>
                <patternFill>
                  <bgColor theme="0" tint="-0.499984740745262"/>
                </patternFill>
              </fill>
            </x14:dxf>
          </x14:cfRule>
          <x14:cfRule type="expression" priority="355" id="{D2AEEA89-BD97-47EB-9400-AA1A22BDAB7F}">
            <xm:f>General!$D$57="Not applicable"</xm:f>
            <x14:dxf>
              <numFmt numFmtId="170" formatCode=";;;"/>
              <fill>
                <patternFill>
                  <bgColor theme="0" tint="-0.499984740745262"/>
                </patternFill>
              </fill>
            </x14:dxf>
          </x14:cfRule>
          <xm:sqref>AT9:AV33</xm:sqref>
        </x14:conditionalFormatting>
        <x14:conditionalFormatting xmlns:xm="http://schemas.microsoft.com/office/excel/2006/main">
          <x14:cfRule type="expression" priority="348" id="{591A4F98-18E1-4633-8B5E-B5F84DBF3200}">
            <xm:f>General!$D$57="Not applicable"</xm:f>
            <x14:dxf>
              <numFmt numFmtId="170" formatCode=";;;"/>
              <fill>
                <patternFill>
                  <bgColor theme="0" tint="-0.499984740745262"/>
                </patternFill>
              </fill>
            </x14:dxf>
          </x14:cfRule>
          <x14:cfRule type="expression" priority="347" id="{BA1E2B65-603F-49F0-A455-27CFE5206E96}">
            <xm:f>Technical!$G$112="no"</xm:f>
            <x14:dxf>
              <numFmt numFmtId="170" formatCode=";;;"/>
              <fill>
                <patternFill>
                  <bgColor theme="0" tint="-0.499984740745262"/>
                </patternFill>
              </fill>
            </x14:dxf>
          </x14:cfRule>
          <xm:sqref>AW9:AY33</xm:sqref>
        </x14:conditionalFormatting>
        <x14:conditionalFormatting xmlns:xm="http://schemas.microsoft.com/office/excel/2006/main">
          <x14:cfRule type="expression" priority="340" id="{458AAF31-8D45-4093-AF58-E82C5260EADC}">
            <xm:f>Technical!$G$112="no"</xm:f>
            <x14:dxf>
              <numFmt numFmtId="170" formatCode=";;;"/>
              <fill>
                <patternFill>
                  <bgColor theme="0" tint="-0.499984740745262"/>
                </patternFill>
              </fill>
            </x14:dxf>
          </x14:cfRule>
          <x14:cfRule type="expression" priority="341" id="{D9273904-2420-49B2-AE11-A0F2F4592248}">
            <xm:f>General!$D$57="Not applicable"</xm:f>
            <x14:dxf>
              <numFmt numFmtId="170" formatCode=";;;"/>
              <fill>
                <patternFill>
                  <bgColor theme="0" tint="-0.499984740745262"/>
                </patternFill>
              </fill>
            </x14:dxf>
          </x14:cfRule>
          <xm:sqref>AZ9:AZ33</xm:sqref>
        </x14:conditionalFormatting>
        <x14:conditionalFormatting xmlns:xm="http://schemas.microsoft.com/office/excel/2006/main">
          <x14:cfRule type="expression" priority="333" id="{353A2CD2-DE6E-4FEE-AAD8-481382B4FA64}">
            <xm:f>Technical!$G$112="no"</xm:f>
            <x14:dxf>
              <numFmt numFmtId="170" formatCode=";;;"/>
              <fill>
                <patternFill>
                  <bgColor theme="0" tint="-0.499984740745262"/>
                </patternFill>
              </fill>
            </x14:dxf>
          </x14:cfRule>
          <x14:cfRule type="expression" priority="334" id="{2343118E-895C-458D-9099-A87376DFC634}">
            <xm:f>General!$D$57="Not applicable"</xm:f>
            <x14:dxf>
              <numFmt numFmtId="170" formatCode=";;;"/>
              <fill>
                <patternFill>
                  <bgColor theme="0" tint="-0.499984740745262"/>
                </patternFill>
              </fill>
            </x14:dxf>
          </x14:cfRule>
          <xm:sqref>BC9:BC33</xm:sqref>
        </x14:conditionalFormatting>
        <x14:conditionalFormatting xmlns:xm="http://schemas.microsoft.com/office/excel/2006/main">
          <x14:cfRule type="expression" priority="326" id="{7E77B78B-153B-4280-BF19-DC05566878F3}">
            <xm:f>Technical!$G$112="no"</xm:f>
            <x14:dxf>
              <numFmt numFmtId="170" formatCode=";;;"/>
              <fill>
                <patternFill>
                  <bgColor theme="0" tint="-0.499984740745262"/>
                </patternFill>
              </fill>
            </x14:dxf>
          </x14:cfRule>
          <x14:cfRule type="expression" priority="327" id="{60AB1C7E-792D-49BC-9F00-AAE44E4D7324}">
            <xm:f>General!$D$57="Not applicable"</xm:f>
            <x14:dxf>
              <numFmt numFmtId="170" formatCode=";;;"/>
              <fill>
                <patternFill>
                  <bgColor theme="0" tint="-0.499984740745262"/>
                </patternFill>
              </fill>
            </x14:dxf>
          </x14:cfRule>
          <xm:sqref>BF9:BF33</xm:sqref>
        </x14:conditionalFormatting>
        <x14:conditionalFormatting xmlns:xm="http://schemas.microsoft.com/office/excel/2006/main">
          <x14:cfRule type="expression" priority="319" id="{162FE8C3-3AA7-468D-A579-C7AF846E2686}">
            <xm:f>Technical!$G$112="no"</xm:f>
            <x14:dxf>
              <numFmt numFmtId="170" formatCode=";;;"/>
              <fill>
                <patternFill>
                  <bgColor theme="0" tint="-0.499984740745262"/>
                </patternFill>
              </fill>
            </x14:dxf>
          </x14:cfRule>
          <x14:cfRule type="expression" priority="320" id="{377F754A-B1FB-4538-A246-F6F446C79DF1}">
            <xm:f>General!$D$57="Not applicable"</xm:f>
            <x14:dxf>
              <numFmt numFmtId="170" formatCode=";;;"/>
              <fill>
                <patternFill>
                  <bgColor theme="0" tint="-0.499984740745262"/>
                </patternFill>
              </fill>
            </x14:dxf>
          </x14:cfRule>
          <xm:sqref>BI9:BK33</xm:sqref>
        </x14:conditionalFormatting>
        <x14:conditionalFormatting xmlns:xm="http://schemas.microsoft.com/office/excel/2006/main">
          <x14:cfRule type="expression" priority="484" id="{B6857674-A84F-4F5F-9ECE-BD84A5BEE9D7}">
            <xm:f>General!$D$57="Not applicable"</xm:f>
            <x14:dxf>
              <numFmt numFmtId="170" formatCode=";;;"/>
              <fill>
                <patternFill>
                  <bgColor theme="0" tint="-0.499984740745262"/>
                </patternFill>
              </fill>
            </x14:dxf>
          </x14:cfRule>
          <x14:cfRule type="expression" priority="483" id="{F23E9CA8-CDF1-4F94-8F1E-909E8A84C989}">
            <xm:f>Technical!$G$112="no"</xm:f>
            <x14:dxf>
              <numFmt numFmtId="170" formatCode=";;;"/>
              <fill>
                <patternFill>
                  <bgColor theme="0" tint="-0.499984740745262"/>
                </patternFill>
              </fill>
            </x14:dxf>
          </x14:cfRule>
          <xm:sqref>BJ6:BX7</xm:sqref>
        </x14:conditionalFormatting>
        <x14:conditionalFormatting xmlns:xm="http://schemas.microsoft.com/office/excel/2006/main">
          <x14:cfRule type="expression" priority="312" id="{F9A30C55-85EE-4561-990F-FEF7137601CB}">
            <xm:f>Technical!$G$112="no"</xm:f>
            <x14:dxf>
              <numFmt numFmtId="170" formatCode=";;;"/>
              <fill>
                <patternFill>
                  <bgColor theme="0" tint="-0.499984740745262"/>
                </patternFill>
              </fill>
            </x14:dxf>
          </x14:cfRule>
          <x14:cfRule type="expression" priority="313" id="{E5448006-5CA1-440B-8DC0-1AAB9B4ACE18}">
            <xm:f>General!$D$57="Not applicable"</xm:f>
            <x14:dxf>
              <numFmt numFmtId="170" formatCode=";;;"/>
              <fill>
                <patternFill>
                  <bgColor theme="0" tint="-0.499984740745262"/>
                </patternFill>
              </fill>
            </x14:dxf>
          </x14:cfRule>
          <xm:sqref>BL9:BN33</xm:sqref>
        </x14:conditionalFormatting>
        <x14:conditionalFormatting xmlns:xm="http://schemas.microsoft.com/office/excel/2006/main">
          <x14:cfRule type="expression" priority="305" id="{A97AAFA8-8376-4079-B860-26E5C2A7FA81}">
            <xm:f>Technical!$G$112="no"</xm:f>
            <x14:dxf>
              <numFmt numFmtId="170" formatCode=";;;"/>
              <fill>
                <patternFill>
                  <bgColor theme="0" tint="-0.499984740745262"/>
                </patternFill>
              </fill>
            </x14:dxf>
          </x14:cfRule>
          <x14:cfRule type="expression" priority="306" id="{B51D898D-AA1A-42D3-8C29-58A7469FC426}">
            <xm:f>General!$D$57="Not applicable"</xm:f>
            <x14:dxf>
              <numFmt numFmtId="170" formatCode=";;;"/>
              <fill>
                <patternFill>
                  <bgColor theme="0" tint="-0.499984740745262"/>
                </patternFill>
              </fill>
            </x14:dxf>
          </x14:cfRule>
          <xm:sqref>BO9:BQ33</xm:sqref>
        </x14:conditionalFormatting>
        <x14:conditionalFormatting xmlns:xm="http://schemas.microsoft.com/office/excel/2006/main">
          <x14:cfRule type="expression" priority="298" id="{623C177B-E07B-4A2D-9FF3-CA6EFDAEA6FB}">
            <xm:f>Technical!$G$112="no"</xm:f>
            <x14:dxf>
              <numFmt numFmtId="170" formatCode=";;;"/>
              <fill>
                <patternFill>
                  <bgColor theme="0" tint="-0.499984740745262"/>
                </patternFill>
              </fill>
            </x14:dxf>
          </x14:cfRule>
          <x14:cfRule type="expression" priority="299" id="{A07C6183-86E4-4B8E-BD9A-DAB6E989490D}">
            <xm:f>General!$D$57="Not applicable"</xm:f>
            <x14:dxf>
              <numFmt numFmtId="170" formatCode=";;;"/>
              <fill>
                <patternFill>
                  <bgColor theme="0" tint="-0.499984740745262"/>
                </patternFill>
              </fill>
            </x14:dxf>
          </x14:cfRule>
          <xm:sqref>BR9:BT33</xm:sqref>
        </x14:conditionalFormatting>
        <x14:conditionalFormatting xmlns:xm="http://schemas.microsoft.com/office/excel/2006/main">
          <x14:cfRule type="expression" priority="292" id="{94DEFDD3-01A1-4B14-812F-7FB8335B719B}">
            <xm:f>General!$D$57="Not applicable"</xm:f>
            <x14:dxf>
              <numFmt numFmtId="170" formatCode=";;;"/>
              <fill>
                <patternFill>
                  <bgColor theme="0" tint="-0.499984740745262"/>
                </patternFill>
              </fill>
            </x14:dxf>
          </x14:cfRule>
          <x14:cfRule type="expression" priority="291" id="{FDCC12E9-1E6F-4CC7-B22A-8D94DF8A9DA6}">
            <xm:f>Technical!$G$112="no"</xm:f>
            <x14:dxf>
              <numFmt numFmtId="170" formatCode=";;;"/>
              <fill>
                <patternFill>
                  <bgColor theme="0" tint="-0.499984740745262"/>
                </patternFill>
              </fill>
            </x14:dxf>
          </x14:cfRule>
          <xm:sqref>BU9:BW33</xm:sqref>
        </x14:conditionalFormatting>
        <x14:conditionalFormatting xmlns:xm="http://schemas.microsoft.com/office/excel/2006/main">
          <x14:cfRule type="expression" priority="285" id="{945133AE-526F-49FB-A5EA-F275E6924E73}">
            <xm:f>General!$D$57="Not applicable"</xm:f>
            <x14:dxf>
              <numFmt numFmtId="170" formatCode=";;;"/>
              <fill>
                <patternFill>
                  <bgColor theme="0" tint="-0.499984740745262"/>
                </patternFill>
              </fill>
            </x14:dxf>
          </x14:cfRule>
          <x14:cfRule type="expression" priority="284" id="{DAA50C8A-7BF7-48FB-AD95-E9B832D11F4C}">
            <xm:f>Technical!$G$112="no"</xm:f>
            <x14:dxf>
              <numFmt numFmtId="170" formatCode=";;;"/>
              <fill>
                <patternFill>
                  <bgColor theme="0" tint="-0.499984740745262"/>
                </patternFill>
              </fill>
            </x14:dxf>
          </x14:cfRule>
          <xm:sqref>BX9:BX33</xm:sqref>
        </x14:conditionalFormatting>
        <x14:conditionalFormatting xmlns:xm="http://schemas.microsoft.com/office/excel/2006/main">
          <x14:cfRule type="expression" priority="89" id="{9ACF2E09-EAF5-4703-BFB3-0ADC62DDD6ED}">
            <xm:f>General!$D$57="Not applicable"</xm:f>
            <x14:dxf>
              <numFmt numFmtId="170" formatCode=";;;"/>
              <fill>
                <patternFill>
                  <bgColor theme="0" tint="-0.499984740745262"/>
                </patternFill>
              </fill>
            </x14:dxf>
          </x14:cfRule>
          <x14:cfRule type="expression" priority="88" id="{4DC2B41C-0F3B-4112-8209-4E42009F0F00}">
            <xm:f>Technical!$G$112="no"</xm:f>
            <x14:dxf>
              <numFmt numFmtId="170" formatCode=";;;"/>
              <fill>
                <patternFill>
                  <bgColor theme="0" tint="-0.499984740745262"/>
                </patternFill>
              </fill>
            </x14:dxf>
          </x14:cfRule>
          <xm:sqref>CT6:CV8</xm:sqref>
        </x14:conditionalFormatting>
        <x14:conditionalFormatting xmlns:xm="http://schemas.microsoft.com/office/excel/2006/main">
          <x14:cfRule type="expression" priority="265" id="{76788D3A-FC90-4274-A14A-574E3177574B}">
            <xm:f>General!$D$57="Not applicable"</xm:f>
            <x14:dxf>
              <numFmt numFmtId="170" formatCode=";;;"/>
              <fill>
                <patternFill>
                  <bgColor theme="0" tint="-0.499984740745262"/>
                </patternFill>
              </fill>
            </x14:dxf>
          </x14:cfRule>
          <x14:cfRule type="expression" priority="264" id="{BC4DF541-6D6A-4861-B01D-06BCAD9BA573}">
            <xm:f>Technical!$G$112="no"</xm:f>
            <x14:dxf>
              <numFmt numFmtId="170" formatCode=";;;"/>
              <fill>
                <patternFill>
                  <bgColor theme="0" tint="-0.499984740745262"/>
                </patternFill>
              </fill>
            </x14:dxf>
          </x14:cfRule>
          <xm:sqref>CT9:CV33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DCDC"/>
  </sheetPr>
  <dimension ref="A1:O34"/>
  <sheetViews>
    <sheetView showGridLines="0" zoomScaleNormal="100" workbookViewId="0">
      <selection sqref="A1:N1"/>
    </sheetView>
  </sheetViews>
  <sheetFormatPr defaultColWidth="0" defaultRowHeight="14.25" zeroHeight="1" x14ac:dyDescent="0.2"/>
  <cols>
    <col min="1" max="1" width="30.7109375" style="142" customWidth="1"/>
    <col min="2" max="2" width="11.42578125" style="142" customWidth="1"/>
    <col min="3" max="3" width="19.140625" style="142" bestFit="1" customWidth="1"/>
    <col min="4" max="5" width="10.85546875" style="142" bestFit="1" customWidth="1"/>
    <col min="6" max="6" width="11.42578125" style="142" customWidth="1"/>
    <col min="7" max="8" width="12.140625" style="142" bestFit="1" customWidth="1"/>
    <col min="9" max="9" width="10.28515625" style="142" customWidth="1"/>
    <col min="10" max="10" width="15.28515625" style="142" customWidth="1"/>
    <col min="11" max="11" width="11.85546875" style="142" customWidth="1"/>
    <col min="12" max="12" width="12.140625" style="142" customWidth="1"/>
    <col min="13" max="13" width="12.28515625" style="142" customWidth="1"/>
    <col min="14" max="14" width="45.7109375" style="231" customWidth="1"/>
    <col min="15" max="15" width="2.7109375" style="142" customWidth="1"/>
    <col min="16" max="16384" width="9.140625" style="142" hidden="1"/>
  </cols>
  <sheetData>
    <row r="1" spans="1:14" s="7" customFormat="1" ht="6.75" customHeight="1" thickBot="1" x14ac:dyDescent="0.25">
      <c r="A1" s="1308"/>
      <c r="B1" s="1308"/>
      <c r="C1" s="1308"/>
      <c r="D1" s="1308"/>
      <c r="E1" s="1308"/>
      <c r="F1" s="1308"/>
      <c r="G1" s="1308"/>
      <c r="H1" s="1308"/>
      <c r="I1" s="1308"/>
      <c r="J1" s="1308"/>
      <c r="K1" s="1308"/>
      <c r="L1" s="1308"/>
      <c r="M1" s="1308"/>
      <c r="N1" s="1308"/>
    </row>
    <row r="2" spans="1:14" s="1" customFormat="1" ht="30" customHeight="1" thickBot="1" x14ac:dyDescent="0.25">
      <c r="A2" s="1516" t="s">
        <v>77</v>
      </c>
      <c r="B2" s="1517"/>
      <c r="C2" s="1517"/>
      <c r="D2" s="1517"/>
      <c r="E2" s="1517"/>
      <c r="F2" s="1517"/>
      <c r="G2" s="1517"/>
      <c r="H2" s="1517"/>
      <c r="I2" s="1517"/>
      <c r="J2" s="1517"/>
      <c r="K2" s="1517"/>
      <c r="L2" s="1517"/>
      <c r="M2" s="1518"/>
      <c r="N2" s="429" t="s">
        <v>108</v>
      </c>
    </row>
    <row r="3" spans="1:14" ht="107.25" customHeight="1" thickBot="1" x14ac:dyDescent="0.25">
      <c r="A3" s="1513" t="s">
        <v>653</v>
      </c>
      <c r="B3" s="1514"/>
      <c r="C3" s="1514"/>
      <c r="D3" s="1514"/>
      <c r="E3" s="1514"/>
      <c r="F3" s="1514"/>
      <c r="G3" s="1514"/>
      <c r="H3" s="1514"/>
      <c r="I3" s="1514"/>
      <c r="J3" s="1514"/>
      <c r="K3" s="1514"/>
      <c r="L3" s="1514"/>
      <c r="M3" s="1515"/>
      <c r="N3" s="849" t="s">
        <v>111</v>
      </c>
    </row>
    <row r="4" spans="1:14" s="92" customFormat="1" ht="30" customHeight="1" thickBot="1" x14ac:dyDescent="0.25">
      <c r="A4" s="1271" t="s">
        <v>112</v>
      </c>
      <c r="B4" s="1271"/>
      <c r="C4" s="1271"/>
      <c r="D4" s="1271"/>
      <c r="E4" s="1271"/>
      <c r="F4" s="1271"/>
      <c r="G4" s="1271"/>
      <c r="H4" s="1271"/>
      <c r="I4" s="1271"/>
      <c r="J4" s="1271"/>
      <c r="K4" s="1271"/>
      <c r="L4" s="1271"/>
      <c r="M4" s="1271"/>
      <c r="N4" s="558"/>
    </row>
    <row r="5" spans="1:14" ht="16.5" customHeight="1" thickBot="1" x14ac:dyDescent="0.25">
      <c r="A5" s="1510" t="s">
        <v>654</v>
      </c>
      <c r="B5" s="1511"/>
      <c r="C5" s="1511"/>
      <c r="D5" s="1511"/>
      <c r="E5" s="1511"/>
      <c r="F5" s="1511"/>
      <c r="G5" s="1511"/>
      <c r="H5" s="1511"/>
      <c r="I5" s="1511"/>
      <c r="J5" s="1511"/>
      <c r="K5" s="1511"/>
      <c r="L5" s="1511"/>
      <c r="M5" s="1512"/>
      <c r="N5" s="551"/>
    </row>
    <row r="6" spans="1:14" ht="50.1" customHeight="1" thickBot="1" x14ac:dyDescent="0.25">
      <c r="A6" s="557" t="s">
        <v>630</v>
      </c>
      <c r="B6" s="552" t="s">
        <v>655</v>
      </c>
      <c r="C6" s="552" t="s">
        <v>656</v>
      </c>
      <c r="D6" s="554" t="s">
        <v>657</v>
      </c>
      <c r="E6" s="555" t="s">
        <v>658</v>
      </c>
      <c r="F6" s="553" t="s">
        <v>659</v>
      </c>
      <c r="G6" s="554" t="s">
        <v>660</v>
      </c>
      <c r="H6" s="554" t="s">
        <v>661</v>
      </c>
      <c r="I6" s="554" t="s">
        <v>662</v>
      </c>
      <c r="J6" s="554" t="s">
        <v>663</v>
      </c>
      <c r="K6" s="554" t="s">
        <v>664</v>
      </c>
      <c r="L6" s="554" t="s">
        <v>665</v>
      </c>
      <c r="M6" s="554" t="s">
        <v>666</v>
      </c>
      <c r="N6" s="556"/>
    </row>
    <row r="7" spans="1:14" ht="15" customHeight="1" x14ac:dyDescent="0.2">
      <c r="A7" s="850" t="str">
        <f>'Hidden Calculations'!W2</f>
        <v/>
      </c>
      <c r="B7" s="851"/>
      <c r="C7" s="851"/>
      <c r="D7" s="852"/>
      <c r="E7" s="853"/>
      <c r="F7" s="854"/>
      <c r="G7" s="855"/>
      <c r="H7" s="855"/>
      <c r="I7" s="855"/>
      <c r="J7" s="855"/>
      <c r="K7" s="855"/>
      <c r="L7" s="855"/>
      <c r="M7" s="855"/>
      <c r="N7" s="556"/>
    </row>
    <row r="8" spans="1:14" ht="15" customHeight="1" x14ac:dyDescent="0.2">
      <c r="A8" s="664" t="str">
        <f>'Hidden Calculations'!W3</f>
        <v/>
      </c>
      <c r="B8" s="856"/>
      <c r="C8" s="856"/>
      <c r="D8" s="857"/>
      <c r="E8" s="858"/>
      <c r="F8" s="708"/>
      <c r="G8" s="538"/>
      <c r="H8" s="538"/>
      <c r="I8" s="538"/>
      <c r="J8" s="538"/>
      <c r="K8" s="538"/>
      <c r="L8" s="538"/>
      <c r="M8" s="538"/>
      <c r="N8" s="556"/>
    </row>
    <row r="9" spans="1:14" ht="15" customHeight="1" x14ac:dyDescent="0.2">
      <c r="A9" s="664" t="str">
        <f>'Hidden Calculations'!W4</f>
        <v/>
      </c>
      <c r="B9" s="856"/>
      <c r="C9" s="856"/>
      <c r="D9" s="857"/>
      <c r="E9" s="858"/>
      <c r="F9" s="708"/>
      <c r="G9" s="538"/>
      <c r="H9" s="538"/>
      <c r="I9" s="538"/>
      <c r="J9" s="538"/>
      <c r="K9" s="538"/>
      <c r="L9" s="538"/>
      <c r="M9" s="538"/>
      <c r="N9" s="556"/>
    </row>
    <row r="10" spans="1:14" ht="15" customHeight="1" x14ac:dyDescent="0.2">
      <c r="A10" s="664" t="str">
        <f>'Hidden Calculations'!W5</f>
        <v/>
      </c>
      <c r="B10" s="856"/>
      <c r="C10" s="856"/>
      <c r="D10" s="857"/>
      <c r="E10" s="858"/>
      <c r="F10" s="708"/>
      <c r="G10" s="538"/>
      <c r="H10" s="538"/>
      <c r="I10" s="538"/>
      <c r="J10" s="538"/>
      <c r="K10" s="538"/>
      <c r="L10" s="538"/>
      <c r="M10" s="538"/>
      <c r="N10" s="556"/>
    </row>
    <row r="11" spans="1:14" ht="15" customHeight="1" x14ac:dyDescent="0.2">
      <c r="A11" s="664" t="str">
        <f>'Hidden Calculations'!W6</f>
        <v/>
      </c>
      <c r="B11" s="856"/>
      <c r="C11" s="856"/>
      <c r="D11" s="857"/>
      <c r="E11" s="858"/>
      <c r="F11" s="708"/>
      <c r="G11" s="538"/>
      <c r="H11" s="538"/>
      <c r="I11" s="538"/>
      <c r="J11" s="538"/>
      <c r="K11" s="538"/>
      <c r="L11" s="538"/>
      <c r="M11" s="538"/>
      <c r="N11" s="556"/>
    </row>
    <row r="12" spans="1:14" ht="15" customHeight="1" x14ac:dyDescent="0.2">
      <c r="A12" s="664" t="str">
        <f>'Hidden Calculations'!W7</f>
        <v/>
      </c>
      <c r="B12" s="856"/>
      <c r="C12" s="856"/>
      <c r="D12" s="857"/>
      <c r="E12" s="858"/>
      <c r="F12" s="708"/>
      <c r="G12" s="538"/>
      <c r="H12" s="538"/>
      <c r="I12" s="538"/>
      <c r="J12" s="538"/>
      <c r="K12" s="538"/>
      <c r="L12" s="538"/>
      <c r="M12" s="538"/>
      <c r="N12" s="556"/>
    </row>
    <row r="13" spans="1:14" ht="15" customHeight="1" x14ac:dyDescent="0.2">
      <c r="A13" s="664" t="str">
        <f>'Hidden Calculations'!W8</f>
        <v/>
      </c>
      <c r="B13" s="856"/>
      <c r="C13" s="856"/>
      <c r="D13" s="857"/>
      <c r="E13" s="858"/>
      <c r="F13" s="708"/>
      <c r="G13" s="538"/>
      <c r="H13" s="538"/>
      <c r="I13" s="538"/>
      <c r="J13" s="538"/>
      <c r="K13" s="538"/>
      <c r="L13" s="538"/>
      <c r="M13" s="538"/>
      <c r="N13" s="556"/>
    </row>
    <row r="14" spans="1:14" ht="15" customHeight="1" x14ac:dyDescent="0.2">
      <c r="A14" s="664" t="str">
        <f>'Hidden Calculations'!W9</f>
        <v/>
      </c>
      <c r="B14" s="856"/>
      <c r="C14" s="856"/>
      <c r="D14" s="857"/>
      <c r="E14" s="858"/>
      <c r="F14" s="708"/>
      <c r="G14" s="538"/>
      <c r="H14" s="538"/>
      <c r="I14" s="538"/>
      <c r="J14" s="538"/>
      <c r="K14" s="538"/>
      <c r="L14" s="538"/>
      <c r="M14" s="538"/>
      <c r="N14" s="556"/>
    </row>
    <row r="15" spans="1:14" ht="15" customHeight="1" x14ac:dyDescent="0.2">
      <c r="A15" s="664" t="str">
        <f>'Hidden Calculations'!W10</f>
        <v/>
      </c>
      <c r="B15" s="856"/>
      <c r="C15" s="856"/>
      <c r="D15" s="857"/>
      <c r="E15" s="858"/>
      <c r="F15" s="708"/>
      <c r="G15" s="538"/>
      <c r="H15" s="538"/>
      <c r="I15" s="538"/>
      <c r="J15" s="538"/>
      <c r="K15" s="538"/>
      <c r="L15" s="538"/>
      <c r="M15" s="538"/>
      <c r="N15" s="556"/>
    </row>
    <row r="16" spans="1:14" ht="15" customHeight="1" x14ac:dyDescent="0.2">
      <c r="A16" s="664" t="str">
        <f>'Hidden Calculations'!W11</f>
        <v/>
      </c>
      <c r="B16" s="856"/>
      <c r="C16" s="856"/>
      <c r="D16" s="857"/>
      <c r="E16" s="858"/>
      <c r="F16" s="708"/>
      <c r="G16" s="538"/>
      <c r="H16" s="538"/>
      <c r="I16" s="538"/>
      <c r="J16" s="538"/>
      <c r="K16" s="538"/>
      <c r="L16" s="538"/>
      <c r="M16" s="538"/>
      <c r="N16" s="556"/>
    </row>
    <row r="17" spans="1:14" ht="15" customHeight="1" x14ac:dyDescent="0.2">
      <c r="A17" s="664" t="str">
        <f>'Hidden Calculations'!W12</f>
        <v/>
      </c>
      <c r="B17" s="856"/>
      <c r="C17" s="856"/>
      <c r="D17" s="857"/>
      <c r="E17" s="858"/>
      <c r="F17" s="708"/>
      <c r="G17" s="538"/>
      <c r="H17" s="538"/>
      <c r="I17" s="538"/>
      <c r="J17" s="538"/>
      <c r="K17" s="538"/>
      <c r="L17" s="538"/>
      <c r="M17" s="538"/>
      <c r="N17" s="556"/>
    </row>
    <row r="18" spans="1:14" ht="15" customHeight="1" x14ac:dyDescent="0.2">
      <c r="A18" s="664" t="str">
        <f>'Hidden Calculations'!W13</f>
        <v/>
      </c>
      <c r="B18" s="856"/>
      <c r="C18" s="856"/>
      <c r="D18" s="857"/>
      <c r="E18" s="858"/>
      <c r="F18" s="708"/>
      <c r="G18" s="538"/>
      <c r="H18" s="538"/>
      <c r="I18" s="538"/>
      <c r="J18" s="538"/>
      <c r="K18" s="538"/>
      <c r="L18" s="538"/>
      <c r="M18" s="538"/>
      <c r="N18" s="556"/>
    </row>
    <row r="19" spans="1:14" ht="15" customHeight="1" x14ac:dyDescent="0.2">
      <c r="A19" s="664" t="str">
        <f>'Hidden Calculations'!W14</f>
        <v/>
      </c>
      <c r="B19" s="856"/>
      <c r="C19" s="856"/>
      <c r="D19" s="857"/>
      <c r="E19" s="858"/>
      <c r="F19" s="708"/>
      <c r="G19" s="538"/>
      <c r="H19" s="538"/>
      <c r="I19" s="538"/>
      <c r="J19" s="538"/>
      <c r="K19" s="538"/>
      <c r="L19" s="538"/>
      <c r="M19" s="538"/>
      <c r="N19" s="556"/>
    </row>
    <row r="20" spans="1:14" ht="15" customHeight="1" x14ac:dyDescent="0.2">
      <c r="A20" s="664" t="str">
        <f>'Hidden Calculations'!W15</f>
        <v/>
      </c>
      <c r="B20" s="856"/>
      <c r="C20" s="856"/>
      <c r="D20" s="857"/>
      <c r="E20" s="858"/>
      <c r="F20" s="708"/>
      <c r="G20" s="538"/>
      <c r="H20" s="538"/>
      <c r="I20" s="538"/>
      <c r="J20" s="538"/>
      <c r="K20" s="538"/>
      <c r="L20" s="538"/>
      <c r="M20" s="538"/>
      <c r="N20" s="556"/>
    </row>
    <row r="21" spans="1:14" ht="15" customHeight="1" x14ac:dyDescent="0.2">
      <c r="A21" s="664" t="str">
        <f>'Hidden Calculations'!W16</f>
        <v/>
      </c>
      <c r="B21" s="856"/>
      <c r="C21" s="856"/>
      <c r="D21" s="857"/>
      <c r="E21" s="858"/>
      <c r="F21" s="708"/>
      <c r="G21" s="538"/>
      <c r="H21" s="538"/>
      <c r="I21" s="538"/>
      <c r="J21" s="538"/>
      <c r="K21" s="538"/>
      <c r="L21" s="538"/>
      <c r="M21" s="538"/>
      <c r="N21" s="556"/>
    </row>
    <row r="22" spans="1:14" ht="15" customHeight="1" x14ac:dyDescent="0.2">
      <c r="A22" s="664" t="str">
        <f>'Hidden Calculations'!W17</f>
        <v/>
      </c>
      <c r="B22" s="856"/>
      <c r="C22" s="856"/>
      <c r="D22" s="857"/>
      <c r="E22" s="858"/>
      <c r="F22" s="708"/>
      <c r="G22" s="538"/>
      <c r="H22" s="538"/>
      <c r="I22" s="538"/>
      <c r="J22" s="538"/>
      <c r="K22" s="538"/>
      <c r="L22" s="538"/>
      <c r="M22" s="538"/>
      <c r="N22" s="556"/>
    </row>
    <row r="23" spans="1:14" ht="15" customHeight="1" x14ac:dyDescent="0.2">
      <c r="A23" s="664" t="str">
        <f>'Hidden Calculations'!W18</f>
        <v/>
      </c>
      <c r="B23" s="856"/>
      <c r="C23" s="856"/>
      <c r="D23" s="857"/>
      <c r="E23" s="858"/>
      <c r="F23" s="708"/>
      <c r="G23" s="538"/>
      <c r="H23" s="538"/>
      <c r="I23" s="538"/>
      <c r="J23" s="538"/>
      <c r="K23" s="538"/>
      <c r="L23" s="538"/>
      <c r="M23" s="538"/>
      <c r="N23" s="556"/>
    </row>
    <row r="24" spans="1:14" ht="15" customHeight="1" x14ac:dyDescent="0.2">
      <c r="A24" s="664" t="str">
        <f>'Hidden Calculations'!W19</f>
        <v/>
      </c>
      <c r="B24" s="856"/>
      <c r="C24" s="856"/>
      <c r="D24" s="857"/>
      <c r="E24" s="858"/>
      <c r="F24" s="708"/>
      <c r="G24" s="538"/>
      <c r="H24" s="538"/>
      <c r="I24" s="538"/>
      <c r="J24" s="538"/>
      <c r="K24" s="538"/>
      <c r="L24" s="538"/>
      <c r="M24" s="538"/>
      <c r="N24" s="556"/>
    </row>
    <row r="25" spans="1:14" ht="15" customHeight="1" x14ac:dyDescent="0.2">
      <c r="A25" s="664" t="str">
        <f>'Hidden Calculations'!W20</f>
        <v/>
      </c>
      <c r="B25" s="856"/>
      <c r="C25" s="856"/>
      <c r="D25" s="857"/>
      <c r="E25" s="858"/>
      <c r="F25" s="708"/>
      <c r="G25" s="538"/>
      <c r="H25" s="538"/>
      <c r="I25" s="538"/>
      <c r="J25" s="538"/>
      <c r="K25" s="538"/>
      <c r="L25" s="538"/>
      <c r="M25" s="538"/>
      <c r="N25" s="556"/>
    </row>
    <row r="26" spans="1:14" ht="15" customHeight="1" x14ac:dyDescent="0.2">
      <c r="A26" s="664" t="str">
        <f>'Hidden Calculations'!W21</f>
        <v/>
      </c>
      <c r="B26" s="856"/>
      <c r="C26" s="856"/>
      <c r="D26" s="857"/>
      <c r="E26" s="858"/>
      <c r="F26" s="708"/>
      <c r="G26" s="538"/>
      <c r="H26" s="538"/>
      <c r="I26" s="538"/>
      <c r="J26" s="538"/>
      <c r="K26" s="538"/>
      <c r="L26" s="538"/>
      <c r="M26" s="538"/>
      <c r="N26" s="556"/>
    </row>
    <row r="27" spans="1:14" ht="15" customHeight="1" x14ac:dyDescent="0.2">
      <c r="A27" s="664" t="str">
        <f>'Hidden Calculations'!W22</f>
        <v/>
      </c>
      <c r="B27" s="856"/>
      <c r="C27" s="856"/>
      <c r="D27" s="857"/>
      <c r="E27" s="858"/>
      <c r="F27" s="708"/>
      <c r="G27" s="538"/>
      <c r="H27" s="538"/>
      <c r="I27" s="538"/>
      <c r="J27" s="538"/>
      <c r="K27" s="538"/>
      <c r="L27" s="538"/>
      <c r="M27" s="538"/>
      <c r="N27" s="556"/>
    </row>
    <row r="28" spans="1:14" ht="15" customHeight="1" x14ac:dyDescent="0.2">
      <c r="A28" s="664" t="str">
        <f>'Hidden Calculations'!W23</f>
        <v/>
      </c>
      <c r="B28" s="856"/>
      <c r="C28" s="856"/>
      <c r="D28" s="857"/>
      <c r="E28" s="858"/>
      <c r="F28" s="708"/>
      <c r="G28" s="538"/>
      <c r="H28" s="538"/>
      <c r="I28" s="538"/>
      <c r="J28" s="538"/>
      <c r="K28" s="538"/>
      <c r="L28" s="538"/>
      <c r="M28" s="538"/>
      <c r="N28" s="556"/>
    </row>
    <row r="29" spans="1:14" ht="15" customHeight="1" x14ac:dyDescent="0.2">
      <c r="A29" s="664" t="str">
        <f>'Hidden Calculations'!W24</f>
        <v/>
      </c>
      <c r="B29" s="856"/>
      <c r="C29" s="856"/>
      <c r="D29" s="857"/>
      <c r="E29" s="858"/>
      <c r="F29" s="708"/>
      <c r="G29" s="538"/>
      <c r="H29" s="538"/>
      <c r="I29" s="538"/>
      <c r="J29" s="538"/>
      <c r="K29" s="538"/>
      <c r="L29" s="538"/>
      <c r="M29" s="538"/>
      <c r="N29" s="556"/>
    </row>
    <row r="30" spans="1:14" ht="15" customHeight="1" x14ac:dyDescent="0.2">
      <c r="A30" s="664" t="str">
        <f>'Hidden Calculations'!W25</f>
        <v/>
      </c>
      <c r="B30" s="856"/>
      <c r="C30" s="856"/>
      <c r="D30" s="857"/>
      <c r="E30" s="858"/>
      <c r="F30" s="708"/>
      <c r="G30" s="538"/>
      <c r="H30" s="538"/>
      <c r="I30" s="538"/>
      <c r="J30" s="538"/>
      <c r="K30" s="538"/>
      <c r="L30" s="538"/>
      <c r="M30" s="538"/>
      <c r="N30" s="556"/>
    </row>
    <row r="31" spans="1:14" ht="15" customHeight="1" thickBot="1" x14ac:dyDescent="0.25">
      <c r="A31" s="664" t="str">
        <f>'Hidden Calculations'!W26</f>
        <v/>
      </c>
      <c r="B31" s="856"/>
      <c r="C31" s="856"/>
      <c r="D31" s="857"/>
      <c r="E31" s="858"/>
      <c r="F31" s="708"/>
      <c r="G31" s="538"/>
      <c r="H31" s="538"/>
      <c r="I31" s="538"/>
      <c r="J31" s="538"/>
      <c r="K31" s="538"/>
      <c r="L31" s="538"/>
      <c r="M31" s="538"/>
      <c r="N31" s="556"/>
    </row>
    <row r="32" spans="1:14" ht="17.100000000000001" customHeight="1" x14ac:dyDescent="0.2">
      <c r="A32" s="1217" t="s">
        <v>329</v>
      </c>
      <c r="B32" s="1217"/>
      <c r="C32" s="1217"/>
      <c r="D32" s="1217"/>
      <c r="E32" s="1217"/>
      <c r="F32" s="1217"/>
      <c r="G32" s="1217"/>
      <c r="H32" s="1217"/>
      <c r="I32" s="1217"/>
      <c r="J32" s="1217"/>
      <c r="K32" s="1217"/>
      <c r="L32" s="1217"/>
      <c r="M32" s="1217"/>
      <c r="N32" s="1271"/>
    </row>
    <row r="33" spans="1:14" ht="8.4499999999999993" customHeight="1" x14ac:dyDescent="0.2">
      <c r="A33" s="406" t="s">
        <v>106</v>
      </c>
      <c r="B33" s="7"/>
      <c r="C33" s="7"/>
      <c r="D33" s="7"/>
      <c r="E33" s="7"/>
      <c r="F33" s="7"/>
      <c r="G33" s="7"/>
      <c r="H33" s="7"/>
      <c r="I33" s="7"/>
      <c r="J33" s="7"/>
      <c r="K33" s="7"/>
      <c r="L33" s="7"/>
      <c r="M33" s="7"/>
      <c r="N33" s="7"/>
    </row>
    <row r="34" spans="1:14" hidden="1" x14ac:dyDescent="0.2">
      <c r="A34" s="1"/>
      <c r="B34" s="1"/>
      <c r="C34" s="1"/>
      <c r="D34" s="1"/>
      <c r="E34" s="1"/>
      <c r="F34" s="1"/>
      <c r="G34" s="1"/>
      <c r="H34" s="1"/>
      <c r="I34" s="1"/>
      <c r="J34" s="1"/>
      <c r="K34" s="1"/>
      <c r="L34" s="1"/>
      <c r="M34" s="1"/>
      <c r="N34" s="146"/>
    </row>
  </sheetData>
  <sheetProtection algorithmName="SHA-512" hashValue="r2kO3ELBDmEe7eaAEr43DoaUtzZxFSSfXsnnQkY6sKDFkK2YQwKfAVSPrsERgBKpTgQEqBdKMrATv30Ip2+pwA==" saltValue="ulJgFa21/I6JsJ+u1p8tdw==" spinCount="100000" sheet="1" objects="1" scenarios="1" formatRows="0" autoFilter="0"/>
  <mergeCells count="6">
    <mergeCell ref="A32:N32"/>
    <mergeCell ref="A1:N1"/>
    <mergeCell ref="A5:M5"/>
    <mergeCell ref="A3:M3"/>
    <mergeCell ref="A2:M2"/>
    <mergeCell ref="A4:M4"/>
  </mergeCells>
  <conditionalFormatting sqref="A7:M31">
    <cfRule type="expression" dxfId="89" priority="12">
      <formula>$A7=""</formula>
    </cfRule>
  </conditionalFormatting>
  <conditionalFormatting sqref="C7:M31">
    <cfRule type="expression" dxfId="88" priority="7">
      <formula>$B7="yes"</formula>
    </cfRule>
  </conditionalFormatting>
  <dataValidations count="14">
    <dataValidation type="list" errorStyle="information" allowBlank="1" showErrorMessage="1" errorTitle="Invalid UTM Zone" error="A facility in Texas can only lie in UTM Zone 13, 14, or 15. Please try again or delete the contents of this cell." promptTitle="UTM Coordinates: Zone" prompt="Please enter the Universal Transverse Mercator coordinate zone. Texas lies in zones 13, 14, and 15." sqref="C7:C31" xr:uid="{00000000-0002-0000-0600-000000000000}">
      <formula1>"13,14,15"</formula1>
    </dataValidation>
    <dataValidation allowBlank="1" showErrorMessage="1" promptTitle="UTM Coordinates" prompt="Latitude and longitude must be correct and to the nearest second for the benchmark. Use the southwest corner as the emission point coordinate for each area source." sqref="A5:B5" xr:uid="{00000000-0002-0000-0600-000001000000}"/>
    <dataValidation errorStyle="information" allowBlank="1" showErrorMessage="1" errorTitle="UTM Easting" error="UTM Easting must be a 6-digit integer (whole number, no decimals) between 100000-999999." promptTitle="UTM Coordinates: East" prompt="Enter the distance east of the benchmark where this emission source lies." sqref="D7:D31" xr:uid="{00000000-0002-0000-0600-000002000000}"/>
    <dataValidation errorStyle="information" allowBlank="1" showErrorMessage="1" errorTitle="UTM Northing" error="UTM Northing must be a 7-digit integer (whole number, no decimals) between 1000000-9999999." promptTitle="UTM Coordinates: North" prompt="Enter the distance north of the benchmark that this emission source lies." sqref="E7:E31" xr:uid="{00000000-0002-0000-0600-000003000000}"/>
    <dataValidation allowBlank="1" showErrorMessage="1" promptTitle="Building Height" prompt="Enter the height of the building in feet." sqref="F7:F31" xr:uid="{00000000-0002-0000-0600-000004000000}"/>
    <dataValidation allowBlank="1" showErrorMessage="1" promptTitle="Height Above Ground" prompt="Enter the height of the stacks above the ground in feet." sqref="G7:G31" xr:uid="{00000000-0002-0000-0600-000005000000}"/>
    <dataValidation allowBlank="1" showErrorMessage="1" promptTitle="Stack Exit Diameter" prompt="Enter the length, width and equivalent diameter for rectangular stacks in feet. Also indicate horizontal discharge or covered stacks (raincap)." sqref="H7:H31" xr:uid="{00000000-0002-0000-0600-000006000000}"/>
    <dataValidation allowBlank="1" showErrorMessage="1" promptTitle="Velocity (FPS)" prompt="Enter the velocity of emissions in actual feet per second." sqref="I7:I31" xr:uid="{00000000-0002-0000-0600-000007000000}"/>
    <dataValidation allowBlank="1" showErrorMessage="1" promptTitle="Temperature" prompt="Enter the actual temperature in Fahrenheit if the exit temperature is “room” or “climate controlled.” Enter “ambient” to represent exit temperatures that are the same as the outdoor environment. Flare exit temperatures are not required." sqref="J7:J31" xr:uid="{00000000-0002-0000-0600-000008000000}"/>
    <dataValidation allowBlank="1" showErrorMessage="1" promptTitle="Fugitives - Length" prompt="For area fugitive sources, enter the dimensions, in feet, of a rectangle, which will “enclose” all fugitive sources included in this EPN. Length to width ratio should be 10:1 or less. Subdivide larger areas to meet this requirement." sqref="K7:K31" xr:uid="{00000000-0002-0000-0600-000009000000}"/>
    <dataValidation allowBlank="1" showErrorMessage="1" promptTitle="Fugitives - Width" prompt="Enter the width of the fugitive source area in feet." sqref="L7:L31" xr:uid="{00000000-0002-0000-0600-00000A000000}"/>
    <dataValidation allowBlank="1" showErrorMessage="1" promptTitle="Fugitives - Axis Degrees" prompt="Enter the number of degrees the long axis of the fugitive area is offset from north-south." sqref="M7:M31" xr:uid="{00000000-0002-0000-0600-00000B000000}"/>
    <dataValidation allowBlank="1" showErrorMessage="1" promptTitle="Internal Comments" prompt="This cell intentionally left blank for internal comments. All internal comments must be submitted prior to application submittal." sqref="N5:N31 N2" xr:uid="{D07C8BBC-0F09-40DB-A092-9553B30D5BEA}"/>
    <dataValidation type="list" allowBlank="1" showErrorMessage="1" prompt="Enter or select yes or no." sqref="B7:B31" xr:uid="{203B2D92-43C2-45BD-96A7-05DB9882FBD1}">
      <formula1>"Yes,No"</formula1>
    </dataValidation>
  </dataValidations>
  <hyperlinks>
    <hyperlink ref="A32:M32" location="'Public Notice'!A1" tooltip="Click here to link to the Public Notice page." display="Click here to go to the next page." xr:uid="{B71062A0-6285-48BF-997A-5F5982406808}"/>
    <hyperlink ref="A4:H4" location="Cover!A10" tooltip="Click to jump back to the Cover Sheet." display="Click here to return to Cover Sheet." xr:uid="{EB22D5B9-1B9B-4546-81FD-2F0854A3BEB5}"/>
    <hyperlink ref="A4:M4" location="Cover!A1" tooltip="Click here to return to Cover Sheet." display="Click here to return to Cover Sheet." xr:uid="{1CFBC461-5BF3-43FA-937F-01151F06ACD6}"/>
  </hyperlinks>
  <printOptions horizontalCentered="1"/>
  <pageMargins left="0.25" right="0.25" top="1" bottom="0.5" header="0.3" footer="0.3"/>
  <pageSetup scale="35" fitToHeight="0" orientation="landscape" cellComments="asDisplayed" r:id="rId1"/>
  <headerFooter>
    <oddHeader>&amp;CTexas Commission on Environmental Quality
Form PI-1 General Application
&amp;A&amp;RDate: ____________
Permit #: ____________
Company: ____________</oddHeader>
    <oddFooter>&amp;CPage &amp;P&amp;LVersion 6.0</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75" id="{CCF85BEF-58C8-4502-A275-A02E6FBB654A}">
            <xm:f>OR(Technical!$G$112="no",General!$G$68="yes",General!$D$55="extension to start of construction",General!$D$57="extension to start of construction",General!$K$69,General!$D$54="relocation/alteration",General!$D$54="extension to start of construction",Technical!$G$38="no")</xm:f>
            <x14:dxf>
              <numFmt numFmtId="170" formatCode=";;;"/>
              <fill>
                <patternFill>
                  <bgColor theme="0" tint="-0.499984740745262"/>
                </patternFill>
              </fill>
            </x14:dxf>
          </x14:cfRule>
          <xm:sqref>A1 A2:M31 A32</xm:sqref>
        </x14:conditionalFormatting>
        <x14:conditionalFormatting xmlns:xm="http://schemas.microsoft.com/office/excel/2006/main">
          <x14:cfRule type="expression" priority="5" id="{BB658B9F-A10C-468A-9387-906F51F5F9A2}">
            <xm:f>AND(Technical!$G$150="no",Technical!$G$148="no")</xm:f>
            <x14:dxf>
              <numFmt numFmtId="170" formatCode=";;;"/>
              <fill>
                <patternFill>
                  <bgColor theme="0" tint="-0.499984740745262"/>
                </patternFill>
              </fill>
            </x14:dxf>
          </x14:cfRule>
          <x14:cfRule type="expression" priority="6" id="{5F82FFB4-3714-4147-8B09-25D0D393F899}">
            <xm:f>Renewals!$G$59="I agree"</xm:f>
            <x14:dxf>
              <numFmt numFmtId="170" formatCode=";;;"/>
              <fill>
                <patternFill>
                  <bgColor theme="0" tint="-0.499984740745262"/>
                </patternFill>
              </fill>
            </x14:dxf>
          </x14:cfRule>
          <xm:sqref>A1 A2:N31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Cover</vt:lpstr>
      <vt:lpstr>General</vt:lpstr>
      <vt:lpstr>Renewals</vt:lpstr>
      <vt:lpstr>Technical</vt:lpstr>
      <vt:lpstr>Example</vt:lpstr>
      <vt:lpstr>Unit Types - Emission Rates</vt:lpstr>
      <vt:lpstr>Flex Permits</vt:lpstr>
      <vt:lpstr>Stack Parameters</vt:lpstr>
      <vt:lpstr>Public Notice</vt:lpstr>
      <vt:lpstr>Federal Applicability</vt:lpstr>
      <vt:lpstr>Fees</vt:lpstr>
      <vt:lpstr>Impacts</vt:lpstr>
      <vt:lpstr>BACT</vt:lpstr>
      <vt:lpstr>Monitoring</vt:lpstr>
      <vt:lpstr>Materials</vt:lpstr>
      <vt:lpstr>Copies</vt:lpstr>
      <vt:lpstr>Glossary</vt:lpstr>
      <vt:lpstr>Acronyms</vt:lpstr>
      <vt:lpstr>Unit Types</vt:lpstr>
      <vt:lpstr>BlankTable</vt:lpstr>
      <vt:lpstr>Summary</vt:lpstr>
      <vt:lpstr>bulkfueltypes</vt:lpstr>
      <vt:lpstr>ChangeLoc</vt:lpstr>
      <vt:lpstr>Chemical</vt:lpstr>
      <vt:lpstr>Coatings</vt:lpstr>
      <vt:lpstr>Combustion</vt:lpstr>
      <vt:lpstr>Counties</vt:lpstr>
      <vt:lpstr>Mechanical</vt:lpstr>
      <vt:lpstr>No</vt:lpstr>
      <vt:lpstr>Acronyms!Print_Area</vt:lpstr>
      <vt:lpstr>BACT!Print_Area</vt:lpstr>
      <vt:lpstr>BlankTable!Print_Area</vt:lpstr>
      <vt:lpstr>Copies!Print_Area</vt:lpstr>
      <vt:lpstr>Cover!Print_Area</vt:lpstr>
      <vt:lpstr>Example!Print_Area</vt:lpstr>
      <vt:lpstr>'Federal Applicability'!Print_Area</vt:lpstr>
      <vt:lpstr>Fees!Print_Area</vt:lpstr>
      <vt:lpstr>'Flex Permits'!Print_Area</vt:lpstr>
      <vt:lpstr>General!Print_Area</vt:lpstr>
      <vt:lpstr>Glossary!Print_Area</vt:lpstr>
      <vt:lpstr>Impacts!Print_Area</vt:lpstr>
      <vt:lpstr>Materials!Print_Area</vt:lpstr>
      <vt:lpstr>Monitoring!Print_Area</vt:lpstr>
      <vt:lpstr>'Public Notice'!Print_Area</vt:lpstr>
      <vt:lpstr>Renewals!Print_Area</vt:lpstr>
      <vt:lpstr>'Stack Parameters'!Print_Area</vt:lpstr>
      <vt:lpstr>Summary!Print_Area</vt:lpstr>
      <vt:lpstr>Technical!Print_Area</vt:lpstr>
      <vt:lpstr>'Unit Types'!Print_Area</vt:lpstr>
      <vt:lpstr>'Unit Types - Emission Rates'!Print_Area</vt:lpstr>
      <vt:lpstr>BACT!Print_Titles</vt:lpstr>
      <vt:lpstr>BlankTable!Print_Titles</vt:lpstr>
      <vt:lpstr>Copies!Print_Titles</vt:lpstr>
      <vt:lpstr>Impacts!Print_Titles</vt:lpstr>
      <vt:lpstr>'Stack Parameters'!Print_Titles</vt:lpstr>
      <vt:lpstr>'Unit Types - Emission Rates'!Print_Titles</vt:lpstr>
      <vt:lpstr>Renewal</vt:lpstr>
      <vt:lpstr>RenewAmend</vt:lpstr>
      <vt:lpstr>StdMenu</vt:lpstr>
      <vt:lpstr>Yes</vt:lpstr>
    </vt:vector>
  </TitlesOfParts>
  <Manager>Air Permits Division</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TCEQ Form 20833a - Form PI-1 General Application - 25 FIN Version</dc:title>
  <dc:subject/>
  <dc:creator>TCEQ</dc:creator>
  <cp:keywords>air,permit,new,source,review,NSR,application,form,spreadsheet</cp:keywords>
  <dc:description/>
  <cp:lastModifiedBy>Traci Spencer</cp:lastModifiedBy>
  <cp:revision/>
  <dcterms:created xsi:type="dcterms:W3CDTF">2018-04-06T13:43:21Z</dcterms:created>
  <dcterms:modified xsi:type="dcterms:W3CDTF">2024-02-20T01:13:26Z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Name">
    <vt:lpwstr>NSR App 25fin</vt:lpwstr>
  </property>
  <property fmtid="{D5CDD505-2E9C-101B-9397-08002B2CF9AE}" pid="3" name="Version Number">
    <vt:lpwstr>6.1</vt:lpwstr>
  </property>
  <property fmtid="{D5CDD505-2E9C-101B-9397-08002B2CF9AE}" pid="4" name="Version Date">
    <vt:filetime>2024-02-23T10:00:00Z</vt:filetime>
  </property>
</Properties>
</file>